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C:\Users\ntomita\Downloads\"/>
    </mc:Choice>
  </mc:AlternateContent>
  <xr:revisionPtr revIDLastSave="0" documentId="13_ncr:1_{807586BF-860F-43AD-BF09-FF1BC4CB581C}" xr6:coauthVersionLast="47" xr6:coauthVersionMax="47" xr10:uidLastSave="{00000000-0000-0000-0000-000000000000}"/>
  <workbookProtection workbookAlgorithmName="SHA-512" workbookHashValue="4ToFsKynXHVAxLnp/QctWWlvmah8vsSNqGE4iV1tghO1Gi+vx3SXm6IQbSenPCo5JWzFAVKkK9RDMLnVXP376A==" workbookSaltValue="neNZR+saaUa3SU+nUemKgw==" workbookSpinCount="100000" lockStructure="1"/>
  <bookViews>
    <workbookView xWindow="-120" yWindow="-120" windowWidth="29040" windowHeight="15720" tabRatio="740" firstSheet="15" activeTab="15" xr2:uid="{00000000-000D-0000-FFFF-FFFF00000000}"/>
  </bookViews>
  <sheets>
    <sheet name="H29.4.1変更部分" sheetId="8" state="hidden" r:id="rId1"/>
    <sheet name="区分一覧" sheetId="32" state="hidden" r:id="rId2"/>
    <sheet name="★入力準備★" sheetId="47" state="hidden" r:id="rId3"/>
    <sheet name="申4-6(建２)" sheetId="45" state="hidden" r:id="rId4"/>
    <sheet name="申１面連名" sheetId="19" state="hidden" r:id="rId5"/>
    <sheet name="申４(別紙）" sheetId="15" state="hidden" r:id="rId6"/>
    <sheet name="第五面追加用" sheetId="12" state="hidden" r:id="rId7"/>
    <sheet name="第六面追加用" sheetId="16" state="hidden" r:id="rId8"/>
    <sheet name="概要１面１別紙" sheetId="31" state="hidden" r:id="rId9"/>
    <sheet name="申２面3別紙" sheetId="34" state="hidden" r:id="rId10"/>
    <sheet name="申2面5別紙" sheetId="36" state="hidden" r:id="rId11"/>
    <sheet name="申２面６別紙" sheetId="38" state="hidden" r:id="rId12"/>
    <sheet name="概要１面３別紙" sheetId="35" state="hidden" r:id="rId13"/>
    <sheet name="概要１面５別紙" sheetId="37" state="hidden" r:id="rId14"/>
    <sheet name="概要１面６別紙　" sheetId="39" state="hidden" r:id="rId15"/>
    <sheet name="1～３面" sheetId="5" r:id="rId16"/>
    <sheet name="４面" sheetId="53" r:id="rId17"/>
    <sheet name="５面" sheetId="54" r:id="rId18"/>
    <sheet name="６面" sheetId="55" r:id="rId19"/>
    <sheet name="２面別紙" sheetId="9" r:id="rId20"/>
    <sheet name="４面別紙" sheetId="56" r:id="rId21"/>
    <sheet name="概要書" sheetId="30" r:id="rId22"/>
    <sheet name="概１面別紙" sheetId="49" r:id="rId23"/>
    <sheet name="様式注記 " sheetId="22" r:id="rId24"/>
    <sheet name="リスト" sheetId="57" state="hidden" r:id="rId25"/>
    <sheet name="第四面追加用" sheetId="20" state="hidden" r:id="rId26"/>
    <sheet name="いらない" sheetId="44" state="hidden" r:id="rId27"/>
    <sheet name="Essenz CDShinsei" sheetId="13" state="hidden" r:id="rId28"/>
  </sheets>
  <externalReferences>
    <externalReference r:id="rId29"/>
    <externalReference r:id="rId30"/>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xlnm._FilterDatabase" localSheetId="15" hidden="1">'1～３面'!$A$1:$CA$411</definedName>
    <definedName name="_xlnm._FilterDatabase" localSheetId="16" hidden="1">'４面'!$B$1:$CB$122</definedName>
    <definedName name="_xlnm._FilterDatabase" localSheetId="20" hidden="1">'４面別紙'!$A$1:$CA$42</definedName>
    <definedName name="_xlnm._FilterDatabase" localSheetId="17" hidden="1">'５面'!$B$1:$CB$72</definedName>
    <definedName name="_xlnm._FilterDatabase" localSheetId="18" hidden="1">'６面'!$B$1:$CB$561</definedName>
    <definedName name="_output_sheetname" localSheetId="26">[1]DATA!$D$9</definedName>
    <definedName name="_output_sheetname">#REF!</definedName>
    <definedName name="_output_title" localSheetId="26">[1]DATA!$D$7</definedName>
    <definedName name="_output_title">#REF!</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 localSheetId="26">[1]DATA!$F$28</definedName>
    <definedName name="chk_INTER_state_in_final">#REF!</definedName>
    <definedName name="chk_INTER1_state_in_conf" localSheetId="26">[1]DATA!$F$25</definedName>
    <definedName name="chk_INTER1_state_in_conf">#REF!</definedName>
    <definedName name="chk_INTER2_state_in_conf" localSheetId="26">[1]DATA!$F$26</definedName>
    <definedName name="chk_INTER2_state_in_conf">#REF!</definedName>
    <definedName name="chk_INTER3_state_in_conf" localSheetId="26">[1]DATA!$F$27</definedName>
    <definedName name="chk_INTER3_state_in_conf">#REF!</definedName>
    <definedName name="chk_JOB_KIND_kakunin" localSheetId="26">[1]DATA!$F$24</definedName>
    <definedName name="chk_JOB_KIND_kakunin">#REF!</definedName>
    <definedName name="cls_JOB_KIND_base_point" localSheetId="26">[1]cst_DATA!$I$23</definedName>
    <definedName name="cls_JOB_KIND_base_point">#REF!</definedName>
    <definedName name="cls_JOB_KIND_erea" localSheetId="26">[1]cst_DATA!$H$24:$H$29</definedName>
    <definedName name="cls_JOB_KIND_erea">#REF!</definedName>
    <definedName name="cls_JOB_SET_KIND_base_point" localSheetId="26">[1]cst_DATA!$I$4</definedName>
    <definedName name="cls_JOB_SET_KIND_base_point">#REF!</definedName>
    <definedName name="cls_JOB_SET_KIND_erea" localSheetId="26">[1]cst_DATA!$H$5:$H$9</definedName>
    <definedName name="cls_JOB_SET_KIND_erea">#REF!</definedName>
    <definedName name="cls_TARGET_KIND_base_point" localSheetId="26">[1]cst_DATA!$I$13</definedName>
    <definedName name="cls_TARGET_KIND_base_point">#REF!</definedName>
    <definedName name="cls_TARGET_KIND_erea" localSheetId="26">[1]cst_DATA!$H$14:$H$19</definedName>
    <definedName name="cls_TARGET_KIND_erea">#REF!</definedName>
    <definedName name="cst__output_sheetname" localSheetId="26">[1]DATA!$F$9</definedName>
    <definedName name="cst__output_sheetname">#REF!</definedName>
    <definedName name="cst_koujikikan_month" localSheetId="26">[1]DATA!$F$1141</definedName>
    <definedName name="cst_koujikikan_month">#REF!</definedName>
    <definedName name="cst_koujikikan_year" localSheetId="26">[1]DATA!$F$1140</definedName>
    <definedName name="cst_koujikikan_year">#REF!</definedName>
    <definedName name="cst_shinsei_build_p6_01_PAGE6_KOUZOU_KEISAN_KIND__002" localSheetId="26">[1]DATA!$F$50</definedName>
    <definedName name="cst_shinsei_build_p6_01_PAGE6_KOUZOU_KEISAN_KIND__002">#REF!</definedName>
    <definedName name="cst_shinsei_build_p6_01_PAGE6_KOUZOU_KEISAN_KIND__004" localSheetId="26">[1]DATA!$F$49</definedName>
    <definedName name="cst_shinsei_build_p6_01_PAGE6_KOUZOU_KEISAN_KIND__004">#REF!</definedName>
    <definedName name="cst_shinsei_build_p6_01_PAGE6_KOUZOU_KEISAN_KIND__005" localSheetId="26">[1]DATA!$F$48</definedName>
    <definedName name="cst_shinsei_build_p6_01_PAGE6_KOUZOU_KEISAN_KIND__005">#REF!</definedName>
    <definedName name="cst_shinsei_ISSUE_DATE" localSheetId="26">[1]DATA!$F$43</definedName>
    <definedName name="cst_shinsei_ISSUE_DATE">#REF!</definedName>
    <definedName name="cst_shinsei_ISSUE_KOUFU_NAME" localSheetId="26">[1]DATA!$F$45</definedName>
    <definedName name="cst_shinsei_ISSUE_KOUFU_NAME">#REF!</definedName>
    <definedName name="cst_shinsei_ISSUE_NO" localSheetId="26">[1]DATA!$F$40</definedName>
    <definedName name="cst_shinsei_ISSUE_NO">#REF!</definedName>
    <definedName name="cst_shinsei_UNIT_COUNT" localSheetId="26">[1]DATA!$F$965</definedName>
    <definedName name="cst_shinsei_UNIT_COUNT">#REF!</definedName>
    <definedName name="cst_wsjob_JOB_KIND" localSheetId="26">[1]DATA!$F$17</definedName>
    <definedName name="cst_wsjob_JOB_KIND">#REF!</definedName>
    <definedName name="cst_wsjob_TARGET_KIND" localSheetId="26">[1]DATA!$F$13</definedName>
    <definedName name="cst_wsjob_TARGET_KIND">#REF!</definedName>
    <definedName name="cst_wskakunin__kouji" localSheetId="26">[1]DATA!$F$967</definedName>
    <definedName name="cst_wskakunin__kouji">#REF!</definedName>
    <definedName name="cst_wskakunin__kuiki" localSheetId="26">[1]DATA!$F$910</definedName>
    <definedName name="cst_wskakunin__kuiki">#REF!</definedName>
    <definedName name="cst_wskakunin_20kouzou101_KOUZOUSEKKEI_1_FLAG">#REF!</definedName>
    <definedName name="cst_wskakunin_20kouzou101_KOUZOUSEKKEI_KOUFU_NO" localSheetId="26">[1]DATA!$F$480</definedName>
    <definedName name="cst_wskakunin_20kouzou101_KOUZOUSEKKEI_KOUFU_NO">#REF!</definedName>
    <definedName name="cst_wskakunin_20kouzou101_NAME" localSheetId="26">[1]DATA!$F$479</definedName>
    <definedName name="cst_wskakunin_20kouzou101_NAME">#REF!</definedName>
    <definedName name="cst_wskakunin_20kouzou301_KOUZOUSEKKEI_3_FLAG">#REF!</definedName>
    <definedName name="cst_wskakunin_20kouzou301_KOUZOUSEKKEI_KOUFU_NO" localSheetId="26">[1]DATA!$F$494</definedName>
    <definedName name="cst_wskakunin_20kouzou301_KOUZOUSEKKEI_KOUFU_NO">#REF!</definedName>
    <definedName name="cst_wskakunin_20kouzou301_NAME" localSheetId="26">[1]DATA!$F$493</definedName>
    <definedName name="cst_wskakunin_20kouzou301_NAME">#REF!</definedName>
    <definedName name="cst_wskakunin_20setubi101_NAME" localSheetId="26">[1]DATA!$F$507</definedName>
    <definedName name="cst_wskakunin_20setubi101_NAME">#REF!</definedName>
    <definedName name="cst_wskakunin_20setubi101_SETUBISEKKEI_1_FLAG">#REF!</definedName>
    <definedName name="cst_wskakunin_20setubi101_SETUBISEKKEI_KOUFU_NO" localSheetId="26">[1]DATA!$F$508</definedName>
    <definedName name="cst_wskakunin_20setubi101_SETUBISEKKEI_KOUFU_NO">#REF!</definedName>
    <definedName name="cst_wskakunin_20setubi102_NAME" localSheetId="26">[1]DATA!$F$510</definedName>
    <definedName name="cst_wskakunin_20setubi102_NAME">#REF!</definedName>
    <definedName name="cst_wskakunin_20setubi102_SETUBISEKKEI_KOUFU_NO" localSheetId="26">[1]DATA!$F$511</definedName>
    <definedName name="cst_wskakunin_20setubi102_SETUBISEKKEI_KOUFU_NO">#REF!</definedName>
    <definedName name="cst_wskakunin_20setubi103_NAME" localSheetId="26">[1]DATA!$F$513</definedName>
    <definedName name="cst_wskakunin_20setubi103_NAME">#REF!</definedName>
    <definedName name="cst_wskakunin_20setubi103_SETUBISEKKEI_KOUFU_NO" localSheetId="26">[1]DATA!$F$514</definedName>
    <definedName name="cst_wskakunin_20setubi103_SETUBISEKKEI_KOUFU_NO">#REF!</definedName>
    <definedName name="cst_wskakunin_20setubi301_NAME" localSheetId="26">[1]DATA!$F$521</definedName>
    <definedName name="cst_wskakunin_20setubi301_NAME">#REF!</definedName>
    <definedName name="cst_wskakunin_20setubi301_SETUBISEKKEI_3_FLAG">#REF!</definedName>
    <definedName name="cst_wskakunin_20setubi301_SETUBISEKKEI_KOUFU_NO" localSheetId="26">[1]DATA!$F$522</definedName>
    <definedName name="cst_wskakunin_20setubi301_SETUBISEKKEI_KOUFU_NO">#REF!</definedName>
    <definedName name="cst_wskakunin_20setubi302_NAME" localSheetId="26">[1]DATA!$F$524</definedName>
    <definedName name="cst_wskakunin_20setubi302_NAME">#REF!</definedName>
    <definedName name="cst_wskakunin_20setubi302_SETUBISEKKEI_KOUFU_NO" localSheetId="26">[1]DATA!$F$525</definedName>
    <definedName name="cst_wskakunin_20setubi302_SETUBISEKKEI_KOUFU_NO">#REF!</definedName>
    <definedName name="cst_wskakunin_20setubi303_NAME" localSheetId="26">[1]DATA!$F$527</definedName>
    <definedName name="cst_wskakunin_20setubi303_NAME">#REF!</definedName>
    <definedName name="cst_wskakunin_20setubi303_SETUBISEKKEI_KOUFU_NO" localSheetId="26">[1]DATA!$F$528</definedName>
    <definedName name="cst_wskakunin_20setubi303_SETUBISEKKEI_KOUFU_NO">#REF!</definedName>
    <definedName name="cst_wskakunin_APPLICANT_NAME" localSheetId="26">[1]DATA!$F$68</definedName>
    <definedName name="cst_wskakunin_APPLICANT_NAME">#REF!</definedName>
    <definedName name="cst_wskakunin_BOUKA_22JYO" localSheetId="26">[1]DATA!$F$923</definedName>
    <definedName name="cst_wskakunin_BOUKA_22JYO">#REF!</definedName>
    <definedName name="cst_wskakunin_BOUKA_BOUKA" localSheetId="26">[1]DATA!$F$920</definedName>
    <definedName name="cst_wskakunin_BOUKA_BOUKA">#REF!</definedName>
    <definedName name="cst_wskakunin_BOUKA_JYUN_BOUKA" localSheetId="26">[1]DATA!$F$921</definedName>
    <definedName name="cst_wskakunin_BOUKA_JYUN_BOUKA">#REF!</definedName>
    <definedName name="cst_wskakunin_BOUKA_NASI" localSheetId="26">[1]DATA!$F$922</definedName>
    <definedName name="cst_wskakunin_BOUKA_NASI">#REF!</definedName>
    <definedName name="cst_wskakunin_BUILD__address" localSheetId="26">[1]DATA!$F$899</definedName>
    <definedName name="cst_wskakunin_BUILD__address">#REF!</definedName>
    <definedName name="cst_wskakunin_BUILD_JYUKYO__address" localSheetId="26">[1]DATA!$F$904</definedName>
    <definedName name="cst_wskakunin_BUILD_JYUKYO__address">#REF!</definedName>
    <definedName name="cst_wskakunin_BUILD_KEN__ken" localSheetId="26">[1]DATA!$F$900</definedName>
    <definedName name="cst_wskakunin_BUILD_KEN__ken">#REF!</definedName>
    <definedName name="cst_wskakunin_BUILD_NAME" localSheetId="26">[1]DATA!$F$836</definedName>
    <definedName name="cst_wskakunin_BUILD_NAME">#REF!</definedName>
    <definedName name="cst_wskakunin_BUILD_SHINSEI_COUNT" localSheetId="26">[1]DATA!$F$1080</definedName>
    <definedName name="cst_wskakunin_BUILD_SHINSEI_COUNT">#REF!</definedName>
    <definedName name="cst_wskakunin_BUILD_SONOTA_COUNT">#REF!</definedName>
    <definedName name="cst_wskakunin_dairi1__address" localSheetId="26">[1]DATA!$F$196</definedName>
    <definedName name="cst_wskakunin_dairi1__address">#REF!</definedName>
    <definedName name="cst_wskakunin_dairi1__space" localSheetId="26">[1]DATA!$F$199</definedName>
    <definedName name="cst_wskakunin_dairi1__space">#REF!</definedName>
    <definedName name="cst_wskakunin_dairi1_FAX" localSheetId="26">[1]DATA!$F$198</definedName>
    <definedName name="cst_wskakunin_dairi1_FAX">#REF!</definedName>
    <definedName name="cst_wskakunin_dairi1_JIMU_NAME" localSheetId="26">[1]DATA!$F$194</definedName>
    <definedName name="cst_wskakunin_dairi1_JIMU_NAME">#REF!</definedName>
    <definedName name="cst_wskakunin_dairi1_JIMU_NO" localSheetId="26">[1]DATA!$F$193</definedName>
    <definedName name="cst_wskakunin_dairi1_JIMU_NO">#REF!</definedName>
    <definedName name="cst_wskakunin_dairi1_JIMU_SIKAKU" localSheetId="26">[1]DATA!$F$191</definedName>
    <definedName name="cst_wskakunin_dairi1_JIMU_SIKAKU">#REF!</definedName>
    <definedName name="cst_wskakunin_dairi1_JIMU_TOUROKU_KIKAN" localSheetId="26">[1]DATA!$F$192</definedName>
    <definedName name="cst_wskakunin_dairi1_JIMU_TOUROKU_KIKAN">#REF!</definedName>
    <definedName name="cst_wskakunin_dairi1_KENTIKUSI_NO" localSheetId="26">[1]DATA!$F$187</definedName>
    <definedName name="cst_wskakunin_dairi1_KENTIKUSI_NO">#REF!</definedName>
    <definedName name="cst_wskakunin_dairi1_NAME" localSheetId="26">[1]DATA!$F$188</definedName>
    <definedName name="cst_wskakunin_dairi1_NAME">#REF!</definedName>
    <definedName name="cst_wskakunin_dairi1_SIKAKU" localSheetId="26">[1]DATA!$F$185</definedName>
    <definedName name="cst_wskakunin_dairi1_SIKAKU">#REF!</definedName>
    <definedName name="cst_wskakunin_dairi1_TEL" localSheetId="26">[1]DATA!$F$197</definedName>
    <definedName name="cst_wskakunin_dairi1_TEL">#REF!</definedName>
    <definedName name="cst_wskakunin_dairi1_TOUROKU_KIKAN" localSheetId="26">[1]DATA!$F$186</definedName>
    <definedName name="cst_wskakunin_dairi1_TOUROKU_KIKAN">#REF!</definedName>
    <definedName name="cst_wskakunin_dairi1_ZIP" localSheetId="26">[1]DATA!$F$195</definedName>
    <definedName name="cst_wskakunin_dairi1_ZIP">#REF!</definedName>
    <definedName name="cst_wskakunin_dairi2__space" localSheetId="26">[1]DATA!$F$217</definedName>
    <definedName name="cst_wskakunin_dairi2__space">#REF!</definedName>
    <definedName name="cst_wskakunin_DOURO_FUKUIN">#REF!</definedName>
    <definedName name="cst_wskakunin_DOURO_NAGASA">#REF!</definedName>
    <definedName name="cst_wskakunin_ecotekihan01_FUYOU_CAUSE">#REF!</definedName>
    <definedName name="cst_wskakunin_ecotekihan01_TEKIHAN_KIKAN_ADDRESS" localSheetId="26">[1]DATA!$F$862</definedName>
    <definedName name="cst_wskakunin_ecotekihan01_TEKIHAN_KIKAN_ADDRESS">#REF!</definedName>
    <definedName name="cst_wskakunin_ecotekihan01_TEKIHAN_KIKAN_KEN__ken" localSheetId="26">[1]DATA!$F$861</definedName>
    <definedName name="cst_wskakunin_ecotekihan01_TEKIHAN_KIKAN_KEN__ken">#REF!</definedName>
    <definedName name="cst_wskakunin_ecotekihan01_TEKIHAN_KIKAN_NAME" localSheetId="26">[1]DATA!$F$860</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26">[1]DATA!$F$539</definedName>
    <definedName name="cst_wskakunin_iken1__address">#REF!</definedName>
    <definedName name="cst_wskakunin_iken1_DOC" localSheetId="26">[1]DATA!$F$542</definedName>
    <definedName name="cst_wskakunin_iken1_DOC">#REF!</definedName>
    <definedName name="cst_wskakunin_iken1_IKEN_NO" localSheetId="26">[1]DATA!$F$541</definedName>
    <definedName name="cst_wskakunin_iken1_IKEN_NO">#REF!</definedName>
    <definedName name="cst_wskakunin_iken1_JIMU_NAME" localSheetId="26">[1]DATA!$F$537</definedName>
    <definedName name="cst_wskakunin_iken1_JIMU_NAME">#REF!</definedName>
    <definedName name="cst_wskakunin_iken1_NAME" localSheetId="26">[1]DATA!$F$536</definedName>
    <definedName name="cst_wskakunin_iken1_NAME">#REF!</definedName>
    <definedName name="cst_wskakunin_iken1_TEL" localSheetId="26">[1]DATA!$F$540</definedName>
    <definedName name="cst_wskakunin_iken1_TEL">#REF!</definedName>
    <definedName name="cst_wskakunin_iken1_ZIP" localSheetId="26">[1]DATA!$F$538</definedName>
    <definedName name="cst_wskakunin_iken1_ZIP">#REF!</definedName>
    <definedName name="cst_wskakunin_iken2__address" localSheetId="26">[1]DATA!$F$548</definedName>
    <definedName name="cst_wskakunin_iken2__address">#REF!</definedName>
    <definedName name="cst_wskakunin_iken2_DOC" localSheetId="26">[1]DATA!$F$551</definedName>
    <definedName name="cst_wskakunin_iken2_DOC">#REF!</definedName>
    <definedName name="cst_wskakunin_iken2_IKEN_NO" localSheetId="26">[1]DATA!$F$550</definedName>
    <definedName name="cst_wskakunin_iken2_IKEN_NO">#REF!</definedName>
    <definedName name="cst_wskakunin_iken2_JIMU_NAME" localSheetId="26">[1]DATA!$F$546</definedName>
    <definedName name="cst_wskakunin_iken2_JIMU_NAME">#REF!</definedName>
    <definedName name="cst_wskakunin_iken2_NAME" localSheetId="26">[1]DATA!$F$545</definedName>
    <definedName name="cst_wskakunin_iken2_NAME">#REF!</definedName>
    <definedName name="cst_wskakunin_iken2_TEL" localSheetId="26">[1]DATA!$F$549</definedName>
    <definedName name="cst_wskakunin_iken2_TEL">#REF!</definedName>
    <definedName name="cst_wskakunin_iken2_ZIP" localSheetId="26">[1]DATA!$F$547</definedName>
    <definedName name="cst_wskakunin_iken2_ZIP">#REF!</definedName>
    <definedName name="cst_wskakunin_iken3__address" localSheetId="26">[1]DATA!$F$557</definedName>
    <definedName name="cst_wskakunin_iken3__address">#REF!</definedName>
    <definedName name="cst_wskakunin_iken3_DOC" localSheetId="26">[1]DATA!$F$560</definedName>
    <definedName name="cst_wskakunin_iken3_DOC">#REF!</definedName>
    <definedName name="cst_wskakunin_iken3_IKEN_NO" localSheetId="26">[1]DATA!$F$559</definedName>
    <definedName name="cst_wskakunin_iken3_IKEN_NO">#REF!</definedName>
    <definedName name="cst_wskakunin_iken3_JIMU_NAME" localSheetId="26">[1]DATA!$F$555</definedName>
    <definedName name="cst_wskakunin_iken3_JIMU_NAME">#REF!</definedName>
    <definedName name="cst_wskakunin_iken3_NAME" localSheetId="26">[1]DATA!$F$554</definedName>
    <definedName name="cst_wskakunin_iken3_NAME">#REF!</definedName>
    <definedName name="cst_wskakunin_iken3_TEL" localSheetId="26">[1]DATA!$F$558</definedName>
    <definedName name="cst_wskakunin_iken3_TEL">#REF!</definedName>
    <definedName name="cst_wskakunin_iken3_ZIP" localSheetId="26">[1]DATA!$F$556</definedName>
    <definedName name="cst_wskakunin_iken3_ZIP">#REF!</definedName>
    <definedName name="cst_wskakunin_iken4__address" localSheetId="26">[1]DATA!$F$566</definedName>
    <definedName name="cst_wskakunin_iken4__address">#REF!</definedName>
    <definedName name="cst_wskakunin_iken4_DOC" localSheetId="26">[1]DATA!$F$569</definedName>
    <definedName name="cst_wskakunin_iken4_DOC">#REF!</definedName>
    <definedName name="cst_wskakunin_iken4_IKEN_NO" localSheetId="26">[1]DATA!$F$568</definedName>
    <definedName name="cst_wskakunin_iken4_IKEN_NO">#REF!</definedName>
    <definedName name="cst_wskakunin_iken4_JIMU_NAME" localSheetId="26">[1]DATA!$F$564</definedName>
    <definedName name="cst_wskakunin_iken4_JIMU_NAME">#REF!</definedName>
    <definedName name="cst_wskakunin_iken4_NAME" localSheetId="26">[1]DATA!$F$563</definedName>
    <definedName name="cst_wskakunin_iken4_NAME">#REF!</definedName>
    <definedName name="cst_wskakunin_iken4_TEL" localSheetId="26">[1]DATA!$F$567</definedName>
    <definedName name="cst_wskakunin_iken4_TEL">#REF!</definedName>
    <definedName name="cst_wskakunin_iken4_ZIP" localSheetId="26">[1]DATA!$F$565</definedName>
    <definedName name="cst_wskakunin_iken4_ZIP">#REF!</definedName>
    <definedName name="cst_wskakunin_KAISU_TIJYOU_SHINSEI" localSheetId="26">[1]DATA!$F$1088</definedName>
    <definedName name="cst_wskakunin_KAISU_TIJYOU_SHINSEI">#REF!</definedName>
    <definedName name="cst_wskakunin_KAISU_TIJYOU_SONOTA">#REF!</definedName>
    <definedName name="cst_wskakunin_KAISU_TIKA_SHINSEI__zero" localSheetId="26">[1]DATA!$F$1091</definedName>
    <definedName name="cst_wskakunin_KAISU_TIKA_SHINSEI__zero">#REF!</definedName>
    <definedName name="cst_wskakunin_KAISU_TIKA_SONOTA">#REF!</definedName>
    <definedName name="cst_wskakunin_kanri1__address" localSheetId="26">[1]DATA!$F$592</definedName>
    <definedName name="cst_wskakunin_kanri1__address">#REF!</definedName>
    <definedName name="cst_wskakunin_kanri1_DOC" localSheetId="26">[1]DATA!$F$594</definedName>
    <definedName name="cst_wskakunin_kanri1_DOC">#REF!</definedName>
    <definedName name="cst_wskakunin_kanri1_JIMU_NAME" localSheetId="26">[1]DATA!$F$589</definedName>
    <definedName name="cst_wskakunin_kanri1_JIMU_NAME">#REF!</definedName>
    <definedName name="cst_wskakunin_kanri1_JIMU_NO" localSheetId="26">[1]DATA!$F$588</definedName>
    <definedName name="cst_wskakunin_kanri1_JIMU_NO">#REF!</definedName>
    <definedName name="cst_wskakunin_kanri1_JIMU_SIKAKU" localSheetId="26">[1]DATA!$F$586</definedName>
    <definedName name="cst_wskakunin_kanri1_JIMU_SIKAKU">#REF!</definedName>
    <definedName name="cst_wskakunin_kanri1_JIMU_TOUROKU_KIKAN" localSheetId="26">[1]DATA!$F$587</definedName>
    <definedName name="cst_wskakunin_kanri1_JIMU_TOUROKU_KIKAN">#REF!</definedName>
    <definedName name="cst_wskakunin_kanri1_KENTIKUSI_NO" localSheetId="26">[1]DATA!$F$583</definedName>
    <definedName name="cst_wskakunin_kanri1_KENTIKUSI_NO">#REF!</definedName>
    <definedName name="cst_wskakunin_kanri1_NAME" localSheetId="26">[1]DATA!$F$584</definedName>
    <definedName name="cst_wskakunin_kanri1_NAME">#REF!</definedName>
    <definedName name="cst_wskakunin_kanri1_SIKAKU" localSheetId="26">[1]DATA!$F$581</definedName>
    <definedName name="cst_wskakunin_kanri1_SIKAKU">#REF!</definedName>
    <definedName name="cst_wskakunin_kanri1_TEL" localSheetId="26">[1]DATA!$F$593</definedName>
    <definedName name="cst_wskakunin_kanri1_TEL">#REF!</definedName>
    <definedName name="cst_wskakunin_kanri1_TOUROKU_KIKAN" localSheetId="26">[1]DATA!$F$582</definedName>
    <definedName name="cst_wskakunin_kanri1_TOUROKU_KIKAN">#REF!</definedName>
    <definedName name="cst_wskakunin_kanri1_ZIP" localSheetId="26">[1]DATA!$F$590</definedName>
    <definedName name="cst_wskakunin_kanri1_ZIP">#REF!</definedName>
    <definedName name="cst_wskakunin_kanri2__address" localSheetId="26">[1]DATA!$F$608</definedName>
    <definedName name="cst_wskakunin_kanri2__address">#REF!</definedName>
    <definedName name="cst_wskakunin_kanri2_DOC" localSheetId="26">[1]DATA!$F$610</definedName>
    <definedName name="cst_wskakunin_kanri2_DOC">#REF!</definedName>
    <definedName name="cst_wskakunin_kanri2_JIMU_NAME" localSheetId="26">[1]DATA!$F$606</definedName>
    <definedName name="cst_wskakunin_kanri2_JIMU_NAME">#REF!</definedName>
    <definedName name="cst_wskakunin_kanri2_JIMU_NO" localSheetId="26">[1]DATA!$F$605</definedName>
    <definedName name="cst_wskakunin_kanri2_JIMU_NO">#REF!</definedName>
    <definedName name="cst_wskakunin_kanri2_JIMU_SIKAKU" localSheetId="26">[1]DATA!$F$603</definedName>
    <definedName name="cst_wskakunin_kanri2_JIMU_SIKAKU">#REF!</definedName>
    <definedName name="cst_wskakunin_kanri2_JIMU_TOUROKU_KIKAN" localSheetId="26">[1]DATA!$F$604</definedName>
    <definedName name="cst_wskakunin_kanri2_JIMU_TOUROKU_KIKAN">#REF!</definedName>
    <definedName name="cst_wskakunin_kanri2_KENTIKUSI_NO" localSheetId="26">[1]DATA!$F$600</definedName>
    <definedName name="cst_wskakunin_kanri2_KENTIKUSI_NO">#REF!</definedName>
    <definedName name="cst_wskakunin_kanri2_NAME" localSheetId="26">[1]DATA!$F$601</definedName>
    <definedName name="cst_wskakunin_kanri2_NAME">#REF!</definedName>
    <definedName name="cst_wskakunin_kanri2_SIKAKU" localSheetId="26">[1]DATA!$F$598</definedName>
    <definedName name="cst_wskakunin_kanri2_SIKAKU">#REF!</definedName>
    <definedName name="cst_wskakunin_kanri2_TEL" localSheetId="26">[1]DATA!$F$609</definedName>
    <definedName name="cst_wskakunin_kanri2_TEL">#REF!</definedName>
    <definedName name="cst_wskakunin_kanri2_TOUROKU_KIKAN" localSheetId="26">[1]DATA!$F$599</definedName>
    <definedName name="cst_wskakunin_kanri2_TOUROKU_KIKAN">#REF!</definedName>
    <definedName name="cst_wskakunin_kanri2_ZIP" localSheetId="26">[1]DATA!$F$607</definedName>
    <definedName name="cst_wskakunin_kanri2_ZIP">#REF!</definedName>
    <definedName name="cst_wskakunin_kanri3__address" localSheetId="26">[1]DATA!$F$624</definedName>
    <definedName name="cst_wskakunin_kanri3__address">#REF!</definedName>
    <definedName name="cst_wskakunin_kanri3_DOC" localSheetId="26">[1]DATA!$F$626</definedName>
    <definedName name="cst_wskakunin_kanri3_DOC">#REF!</definedName>
    <definedName name="cst_wskakunin_kanri3_JIMU_NAME" localSheetId="26">[1]DATA!$F$622</definedName>
    <definedName name="cst_wskakunin_kanri3_JIMU_NAME">#REF!</definedName>
    <definedName name="cst_wskakunin_kanri3_JIMU_NO" localSheetId="26">[1]DATA!$F$621</definedName>
    <definedName name="cst_wskakunin_kanri3_JIMU_NO">#REF!</definedName>
    <definedName name="cst_wskakunin_kanri3_JIMU_SIKAKU" localSheetId="26">[1]DATA!$F$619</definedName>
    <definedName name="cst_wskakunin_kanri3_JIMU_SIKAKU">#REF!</definedName>
    <definedName name="cst_wskakunin_kanri3_JIMU_TOUROKU_KIKAN" localSheetId="26">[1]DATA!$F$620</definedName>
    <definedName name="cst_wskakunin_kanri3_JIMU_TOUROKU_KIKAN">#REF!</definedName>
    <definedName name="cst_wskakunin_kanri3_KENTIKUSI_NO" localSheetId="26">[1]DATA!$F$616</definedName>
    <definedName name="cst_wskakunin_kanri3_KENTIKUSI_NO">#REF!</definedName>
    <definedName name="cst_wskakunin_kanri3_NAME" localSheetId="26">[1]DATA!$F$617</definedName>
    <definedName name="cst_wskakunin_kanri3_NAME">#REF!</definedName>
    <definedName name="cst_wskakunin_kanri3_SIKAKU" localSheetId="26">[1]DATA!$F$614</definedName>
    <definedName name="cst_wskakunin_kanri3_SIKAKU">#REF!</definedName>
    <definedName name="cst_wskakunin_kanri3_TEL" localSheetId="26">[1]DATA!$F$625</definedName>
    <definedName name="cst_wskakunin_kanri3_TEL">#REF!</definedName>
    <definedName name="cst_wskakunin_kanri3_TOUROKU_KIKAN" localSheetId="26">[1]DATA!$F$615</definedName>
    <definedName name="cst_wskakunin_kanri3_TOUROKU_KIKAN">#REF!</definedName>
    <definedName name="cst_wskakunin_kanri3_ZIP" localSheetId="26">[1]DATA!$F$623</definedName>
    <definedName name="cst_wskakunin_kanri3_ZIP">#REF!</definedName>
    <definedName name="cst_wskakunin_kanri4__address" localSheetId="26">[1]DATA!$F$640</definedName>
    <definedName name="cst_wskakunin_kanri4__address">#REF!</definedName>
    <definedName name="cst_wskakunin_kanri4_DOC" localSheetId="26">[1]DATA!$F$642</definedName>
    <definedName name="cst_wskakunin_kanri4_DOC">#REF!</definedName>
    <definedName name="cst_wskakunin_kanri4_JIMU_NAME" localSheetId="26">[1]DATA!$F$638</definedName>
    <definedName name="cst_wskakunin_kanri4_JIMU_NAME">#REF!</definedName>
    <definedName name="cst_wskakunin_kanri4_JIMU_NO" localSheetId="26">[1]DATA!$F$637</definedName>
    <definedName name="cst_wskakunin_kanri4_JIMU_NO">#REF!</definedName>
    <definedName name="cst_wskakunin_kanri4_JIMU_SIKAKU" localSheetId="26">[1]DATA!$F$635</definedName>
    <definedName name="cst_wskakunin_kanri4_JIMU_SIKAKU">#REF!</definedName>
    <definedName name="cst_wskakunin_kanri4_JIMU_TOUROKU_KIKAN" localSheetId="26">[1]DATA!$F$636</definedName>
    <definedName name="cst_wskakunin_kanri4_JIMU_TOUROKU_KIKAN">#REF!</definedName>
    <definedName name="cst_wskakunin_kanri4_KENTIKUSI_NO" localSheetId="26">[1]DATA!$F$632</definedName>
    <definedName name="cst_wskakunin_kanri4_KENTIKUSI_NO">#REF!</definedName>
    <definedName name="cst_wskakunin_kanri4_NAME" localSheetId="26">[1]DATA!$F$633</definedName>
    <definedName name="cst_wskakunin_kanri4_NAME">#REF!</definedName>
    <definedName name="cst_wskakunin_kanri4_SIKAKU" localSheetId="26">[1]DATA!$F$630</definedName>
    <definedName name="cst_wskakunin_kanri4_SIKAKU">#REF!</definedName>
    <definedName name="cst_wskakunin_kanri4_TEL" localSheetId="26">[1]DATA!$F$641</definedName>
    <definedName name="cst_wskakunin_kanri4_TEL">#REF!</definedName>
    <definedName name="cst_wskakunin_kanri4_TOUROKU_KIKAN" localSheetId="26">[1]DATA!$F$631</definedName>
    <definedName name="cst_wskakunin_kanri4_TOUROKU_KIKAN">#REF!</definedName>
    <definedName name="cst_wskakunin_kanri4_ZIP" localSheetId="26">[1]DATA!$F$639</definedName>
    <definedName name="cst_wskakunin_kanri4_ZIP">#REF!</definedName>
    <definedName name="cst_wskakunin_keibi_henkou01_HENKOU_GAIYOU" localSheetId="26">[1]DATA!$F$1288</definedName>
    <definedName name="cst_wskakunin_keibi_henkou01_HENKOU_GAIYOU">#REF!</definedName>
    <definedName name="cst_wskakunin_keibi_henkou01_HENKOU_SYURUI" localSheetId="26">[1]DATA!$F$1287</definedName>
    <definedName name="cst_wskakunin_keibi_henkou01_HENKOU_SYURUI">#REF!</definedName>
    <definedName name="cst_wskakunin_KENPEI_RITU">#REF!</definedName>
    <definedName name="cst_wskakunin_KENPEI_RITU_A" localSheetId="26">[1]DATA!$F$952</definedName>
    <definedName name="cst_wskakunin_KENPEI_RITU_A">#REF!</definedName>
    <definedName name="cst_wskakunin_KENPEI_RITU_B" localSheetId="26">[1]DATA!$F$953</definedName>
    <definedName name="cst_wskakunin_KENPEI_RITU_B">#REF!</definedName>
    <definedName name="cst_wskakunin_KENPEI_RITU_C">#REF!</definedName>
    <definedName name="cst_wskakunin_KENPEI_RITU_D">#REF!</definedName>
    <definedName name="cst_wskakunin_KENSA_YUKA_MENSEKI_select" localSheetId="26">[1]DATA!$F$1196</definedName>
    <definedName name="cst_wskakunin_KENSA_YUKA_MENSEKI_select">#REF!</definedName>
    <definedName name="cst_wskakunin_KENTIKU_MENSEKI_IGAI">#REF!</definedName>
    <definedName name="cst_wskakunin_KENTIKU_MENSEKI_SHINSEI">#REF!</definedName>
    <definedName name="cst_wskakunin_KENTIKU_MENSEKI_TOTAL">#REF!</definedName>
    <definedName name="cst_wskakunin_KENTIKU_NINSYO_NO" localSheetId="26">[1]DATA!$F$1184</definedName>
    <definedName name="cst_wskakunin_KENTIKU_NINSYO_NO">#REF!</definedName>
    <definedName name="cst_wskakunin_KIKAN_NAME" localSheetId="26">[1]DATA!$F$51</definedName>
    <definedName name="cst_wskakunin_KIKAN_NAME">#REF!</definedName>
    <definedName name="cst_wskakunin_KOUJI_DAI_MOYOUGAE_box" localSheetId="26">[1]DATA!$F$974</definedName>
    <definedName name="cst_wskakunin_KOUJI_DAI_MOYOUGAE_box">#REF!</definedName>
    <definedName name="cst_wskakunin_KOUJI_DAI_SYUUZEN_box" localSheetId="26">[1]DATA!$F$973</definedName>
    <definedName name="cst_wskakunin_KOUJI_DAI_SYUUZEN_box">#REF!</definedName>
    <definedName name="cst_wskakunin_KOUJI_ITEN_box" localSheetId="26">[1]DATA!$F$971</definedName>
    <definedName name="cst_wskakunin_KOUJI_ITEN_box">#REF!</definedName>
    <definedName name="cst_wskakunin_KOUJI_KAITIKU_box" localSheetId="26">[1]DATA!$F$970</definedName>
    <definedName name="cst_wskakunin_KOUJI_KAITIKU_box">#REF!</definedName>
    <definedName name="cst_wskakunin_KOUJI_KANRYOU_DATE_select" localSheetId="26">[1]DATA!$F$1291</definedName>
    <definedName name="cst_wskakunin_KOUJI_KANRYOU_DATE_select">#REF!</definedName>
    <definedName name="cst_wskakunin_KOUJI_KANRYOU_YOTEI_DATE" localSheetId="26">[1]DATA!$F$1138</definedName>
    <definedName name="cst_wskakunin_KOUJI_KANRYOU_YOTEI_DATE">#REF!</definedName>
    <definedName name="cst_wskakunin_KOUJI_KANRYOU_YOTEI_DATE_select" localSheetId="26">[1]DATA!$F$1189</definedName>
    <definedName name="cst_wskakunin_KOUJI_KANRYOU_YOTEI_DATE_select">#REF!</definedName>
    <definedName name="cst_wskakunin_KOUJI_SETUBI_box" localSheetId="26">[1]DATA!$F$975</definedName>
    <definedName name="cst_wskakunin_KOUJI_SETUBI_box">#REF!</definedName>
    <definedName name="cst_wskakunin_KOUJI_SINTIKU_box" localSheetId="26">[1]DATA!$F$968</definedName>
    <definedName name="cst_wskakunin_KOUJI_SINTIKU_box">#REF!</definedName>
    <definedName name="cst_wskakunin_KOUJI_TYAKUSYU_DATE_select" localSheetId="26">[1]DATA!$F$1186</definedName>
    <definedName name="cst_wskakunin_KOUJI_TYAKUSYU_DATE_select">#REF!</definedName>
    <definedName name="cst_wskakunin_KOUJI_TYAKUSYU_YOTEI_DATE" localSheetId="26">[1]DATA!$F$1136</definedName>
    <definedName name="cst_wskakunin_KOUJI_TYAKUSYU_YOTEI_DATE">#REF!</definedName>
    <definedName name="cst_wskakunin_KOUJI_YOUTOHENKOU_box">#REF!</definedName>
    <definedName name="cst_wskakunin_KOUJI_ZOUTIKU_box" localSheetId="26">[1]DATA!$F$969</definedName>
    <definedName name="cst_wskakunin_KOUJI_ZOUTIKU_box">#REF!</definedName>
    <definedName name="cst_wskakunin_koutei_ikou01_KOUTEI_DATE" localSheetId="26">[1]DATA!$F$1259</definedName>
    <definedName name="cst_wskakunin_koutei_ikou01_KOUTEI_DATE">#REF!</definedName>
    <definedName name="cst_wskakunin_koutei_ikou01_KOUTEI_DATE_inter1" localSheetId="26">[1]DATA!$F$1269</definedName>
    <definedName name="cst_wskakunin_koutei_ikou01_KOUTEI_DATE_inter1">#REF!</definedName>
    <definedName name="cst_wskakunin_koutei_ikou01_KOUTEI_KAISUU" localSheetId="26">[1]DATA!$F$1257</definedName>
    <definedName name="cst_wskakunin_koutei_ikou01_KOUTEI_KAISUU">#REF!</definedName>
    <definedName name="cst_wskakunin_koutei_ikou01_KOUTEI_KAISUU_inter1" localSheetId="26">[1]DATA!$F$1267</definedName>
    <definedName name="cst_wskakunin_koutei_ikou01_KOUTEI_KAISUU_inter1">#REF!</definedName>
    <definedName name="cst_wskakunin_koutei_ikou01_KOUTEI_TEXT" localSheetId="26">[1]DATA!$F$1258</definedName>
    <definedName name="cst_wskakunin_koutei_ikou01_KOUTEI_TEXT">#REF!</definedName>
    <definedName name="cst_wskakunin_koutei_ikou01_KOUTEI_TEXT_inter1" localSheetId="26">[1]DATA!$F$1268</definedName>
    <definedName name="cst_wskakunin_koutei_ikou01_KOUTEI_TEXT_inter1">#REF!</definedName>
    <definedName name="cst_wskakunin_koutei_ikou02_KOUTEI_DATE" localSheetId="26">[1]DATA!$F$1264</definedName>
    <definedName name="cst_wskakunin_koutei_ikou02_KOUTEI_DATE">#REF!</definedName>
    <definedName name="cst_wskakunin_koutei_ikou02_KOUTEI_DATE_inter1" localSheetId="26">[1]DATA!$F$1279</definedName>
    <definedName name="cst_wskakunin_koutei_ikou02_KOUTEI_DATE_inter1">#REF!</definedName>
    <definedName name="cst_wskakunin_koutei_ikou02_KOUTEI_KAISUU" localSheetId="26">[1]DATA!$F$1262</definedName>
    <definedName name="cst_wskakunin_koutei_ikou02_KOUTEI_KAISUU">#REF!</definedName>
    <definedName name="cst_wskakunin_koutei_ikou02_KOUTEI_KAISUU_inter1" localSheetId="26">[1]DATA!$F$1277</definedName>
    <definedName name="cst_wskakunin_koutei_ikou02_KOUTEI_KAISUU_inter1">#REF!</definedName>
    <definedName name="cst_wskakunin_koutei_ikou02_KOUTEI_TEXT" localSheetId="26">[1]DATA!$F$1263</definedName>
    <definedName name="cst_wskakunin_koutei_ikou02_KOUTEI_TEXT">#REF!</definedName>
    <definedName name="cst_wskakunin_koutei_ikou02_KOUTEI_TEXT_inter1" localSheetId="26">[1]DATA!$F$1278</definedName>
    <definedName name="cst_wskakunin_koutei_ikou02_KOUTEI_TEXT_inter1">#REF!</definedName>
    <definedName name="cst_wskakunin_koutei_izen01_INTER_ISSUE_DATE" localSheetId="26">[1]DATA!$F$1204</definedName>
    <definedName name="cst_wskakunin_koutei_izen01_INTER_ISSUE_DATE">#REF!</definedName>
    <definedName name="cst_wskakunin_koutei_izen01_INTER_ISSUE_DATE_inter1" localSheetId="26">[1]DATA!$F$1232</definedName>
    <definedName name="cst_wskakunin_koutei_izen01_INTER_ISSUE_DATE_inter1">#REF!</definedName>
    <definedName name="cst_wskakunin_koutei_izen01_INTER_ISSUE_NAME" localSheetId="26">[1]DATA!$F$1202</definedName>
    <definedName name="cst_wskakunin_koutei_izen01_INTER_ISSUE_NAME">#REF!</definedName>
    <definedName name="cst_wskakunin_koutei_izen01_INTER_ISSUE_NAME_inter1" localSheetId="26">[1]DATA!$F$1230</definedName>
    <definedName name="cst_wskakunin_koutei_izen01_INTER_ISSUE_NAME_inter1">#REF!</definedName>
    <definedName name="cst_wskakunin_koutei_izen01_INTER_ISSUE_NO" localSheetId="26">[1]DATA!$F$1203</definedName>
    <definedName name="cst_wskakunin_koutei_izen01_INTER_ISSUE_NO">#REF!</definedName>
    <definedName name="cst_wskakunin_koutei_izen01_INTER_ISSUE_NO_inter1" localSheetId="26">[1]DATA!$F$1231</definedName>
    <definedName name="cst_wskakunin_koutei_izen01_INTER_ISSUE_NO_inter1">#REF!</definedName>
    <definedName name="cst_wskakunin_koutei_izen01_KOUTEI_KAISUU" localSheetId="26">[1]DATA!$F$1200</definedName>
    <definedName name="cst_wskakunin_koutei_izen01_KOUTEI_KAISUU">#REF!</definedName>
    <definedName name="cst_wskakunin_koutei_izen01_KOUTEI_KAISUU_inter1" localSheetId="26">[1]DATA!$F$1228</definedName>
    <definedName name="cst_wskakunin_koutei_izen01_KOUTEI_KAISUU_inter1">#REF!</definedName>
    <definedName name="cst_wskakunin_koutei_izen01_KOUTEI_TEXT" localSheetId="26">[1]DATA!$F$1201</definedName>
    <definedName name="cst_wskakunin_koutei_izen01_KOUTEI_TEXT">#REF!</definedName>
    <definedName name="cst_wskakunin_koutei_izen01_KOUTEI_TEXT_inter1" localSheetId="26">[1]DATA!$F$1229</definedName>
    <definedName name="cst_wskakunin_koutei_izen01_KOUTEI_TEXT_inter1">#REF!</definedName>
    <definedName name="cst_wskakunin_koutei_izen02_INTER_ISSUE_DATE" localSheetId="26">[1]DATA!$F$1211</definedName>
    <definedName name="cst_wskakunin_koutei_izen02_INTER_ISSUE_DATE">#REF!</definedName>
    <definedName name="cst_wskakunin_koutei_izen02_INTER_ISSUE_DATE_inter1" localSheetId="26">[1]DATA!$F$1246</definedName>
    <definedName name="cst_wskakunin_koutei_izen02_INTER_ISSUE_DATE_inter1">#REF!</definedName>
    <definedName name="cst_wskakunin_koutei_izen02_INTER_ISSUE_NAME" localSheetId="26">[1]DATA!$F$1209</definedName>
    <definedName name="cst_wskakunin_koutei_izen02_INTER_ISSUE_NAME">#REF!</definedName>
    <definedName name="cst_wskakunin_koutei_izen02_INTER_ISSUE_NAME_inter1" localSheetId="26">[1]DATA!$F$1244</definedName>
    <definedName name="cst_wskakunin_koutei_izen02_INTER_ISSUE_NAME_inter1">#REF!</definedName>
    <definedName name="cst_wskakunin_koutei_izen02_INTER_ISSUE_NO" localSheetId="26">[1]DATA!$F$1210</definedName>
    <definedName name="cst_wskakunin_koutei_izen02_INTER_ISSUE_NO">#REF!</definedName>
    <definedName name="cst_wskakunin_koutei_izen02_INTER_ISSUE_NO_inter1" localSheetId="26">[1]DATA!$F$1245</definedName>
    <definedName name="cst_wskakunin_koutei_izen02_INTER_ISSUE_NO_inter1">#REF!</definedName>
    <definedName name="cst_wskakunin_koutei_izen02_KOUTEI_KAISUU" localSheetId="26">[1]DATA!$F$1207</definedName>
    <definedName name="cst_wskakunin_koutei_izen02_KOUTEI_KAISUU">#REF!</definedName>
    <definedName name="cst_wskakunin_koutei_izen02_KOUTEI_KAISUU_inter1" localSheetId="26">[1]DATA!$F$1242</definedName>
    <definedName name="cst_wskakunin_koutei_izen02_KOUTEI_KAISUU_inter1">#REF!</definedName>
    <definedName name="cst_wskakunin_koutei_izen02_KOUTEI_TEXT" localSheetId="26">[1]DATA!$F$1208</definedName>
    <definedName name="cst_wskakunin_koutei_izen02_KOUTEI_TEXT">#REF!</definedName>
    <definedName name="cst_wskakunin_koutei_izen02_KOUTEI_TEXT_inter1" localSheetId="26">[1]DATA!$F$1243</definedName>
    <definedName name="cst_wskakunin_koutei_izen02_KOUTEI_TEXT_inter1">#REF!</definedName>
    <definedName name="cst_wskakunin_koutei_keika01_INTER_ISSUE_DATE_select" localSheetId="26">[1]DATA!$F$1305</definedName>
    <definedName name="cst_wskakunin_koutei_keika01_INTER_ISSUE_DATE_select">#REF!</definedName>
    <definedName name="cst_wskakunin_koutei_keika01_INTER_ISSUE_NAME_select" localSheetId="26">[1]DATA!$F$1303</definedName>
    <definedName name="cst_wskakunin_koutei_keika01_INTER_ISSUE_NAME_select">#REF!</definedName>
    <definedName name="cst_wskakunin_koutei_keika01_INTER_ISSUE_NO_select" localSheetId="26">[1]DATA!$F$1304</definedName>
    <definedName name="cst_wskakunin_koutei_keika01_INTER_ISSUE_NO_select">#REF!</definedName>
    <definedName name="cst_wskakunin_koutei_keika01_KOUTEI_KAISUU_select" localSheetId="26">[1]DATA!$F$1301</definedName>
    <definedName name="cst_wskakunin_koutei_keika01_KOUTEI_KAISUU_select">#REF!</definedName>
    <definedName name="cst_wskakunin_koutei_keika01_KOUTEI_TEXT_select" localSheetId="26">[1]DATA!$F$1302</definedName>
    <definedName name="cst_wskakunin_koutei_keika01_KOUTEI_TEXT_select">#REF!</definedName>
    <definedName name="cst_wskakunin_koutei_keika02_INTER_ISSUE_DATE_select" localSheetId="26">[1]DATA!$F$1320</definedName>
    <definedName name="cst_wskakunin_koutei_keika02_INTER_ISSUE_DATE_select">#REF!</definedName>
    <definedName name="cst_wskakunin_koutei_keika02_INTER_ISSUE_NAME_select" localSheetId="26">[1]DATA!$F$1318</definedName>
    <definedName name="cst_wskakunin_koutei_keika02_INTER_ISSUE_NAME_select">#REF!</definedName>
    <definedName name="cst_wskakunin_koutei_keika02_INTER_ISSUE_NO_select" localSheetId="26">[1]DATA!$F$1319</definedName>
    <definedName name="cst_wskakunin_koutei_keika02_INTER_ISSUE_NO_select">#REF!</definedName>
    <definedName name="cst_wskakunin_koutei_keika02_KOUTEI_KAISUU_select" localSheetId="26">[1]DATA!$F$1316</definedName>
    <definedName name="cst_wskakunin_koutei_keika02_KOUTEI_KAISUU_select">#REF!</definedName>
    <definedName name="cst_wskakunin_koutei_keika02_KOUTEI_TEXT_select" localSheetId="26">[1]DATA!$F$1317</definedName>
    <definedName name="cst_wskakunin_koutei_keika02_KOUTEI_TEXT_select">#REF!</definedName>
    <definedName name="cst_wskakunin_koutei01_INTER_ISSUE_DATE" localSheetId="26">[1]DATA!$F$1298</definedName>
    <definedName name="cst_wskakunin_koutei01_INTER_ISSUE_DATE">#REF!</definedName>
    <definedName name="cst_wskakunin_koutei01_INTER_ISSUE_NAME" localSheetId="26">[1]DATA!$F$1296</definedName>
    <definedName name="cst_wskakunin_koutei01_INTER_ISSUE_NAME">#REF!</definedName>
    <definedName name="cst_wskakunin_koutei01_INTER_ISSUE_NO" localSheetId="26">[1]DATA!$F$1297</definedName>
    <definedName name="cst_wskakunin_koutei01_INTER_ISSUE_NO">#REF!</definedName>
    <definedName name="cst_wskakunin_koutei01_KOUTEI_DATE">#REF!</definedName>
    <definedName name="cst_wskakunin_koutei01_KOUTEI_KAISUU" localSheetId="26">[1]DATA!$F$1146</definedName>
    <definedName name="cst_wskakunin_koutei01_KOUTEI_KAISUU">#REF!</definedName>
    <definedName name="cst_wskakunin_koutei01_KOUTEI_TEXT" localSheetId="26">[1]DATA!$F$1148</definedName>
    <definedName name="cst_wskakunin_koutei01_KOUTEI_TEXT">#REF!</definedName>
    <definedName name="cst_wskakunin_koutei02_INTER_ISSUE_DATE" localSheetId="26">[1]DATA!$F$1312</definedName>
    <definedName name="cst_wskakunin_koutei02_INTER_ISSUE_DATE">#REF!</definedName>
    <definedName name="cst_wskakunin_koutei02_INTER_ISSUE_NAME" localSheetId="26">[1]DATA!$F$1310</definedName>
    <definedName name="cst_wskakunin_koutei02_INTER_ISSUE_NAME">#REF!</definedName>
    <definedName name="cst_wskakunin_koutei02_INTER_ISSUE_NO" localSheetId="26">[1]DATA!$F$1311</definedName>
    <definedName name="cst_wskakunin_koutei02_INTER_ISSUE_NO">#REF!</definedName>
    <definedName name="cst_wskakunin_koutei02_KOUTEI_DATE" localSheetId="26">[1]DATA!$F$1152</definedName>
    <definedName name="cst_wskakunin_koutei02_KOUTEI_DATE">#REF!</definedName>
    <definedName name="cst_wskakunin_koutei02_KOUTEI_KAISUU" localSheetId="26">[1]DATA!$F$1151</definedName>
    <definedName name="cst_wskakunin_koutei02_KOUTEI_KAISUU">#REF!</definedName>
    <definedName name="cst_wskakunin_koutei02_KOUTEI_TEXT" localSheetId="26">[1]DATA!$F$1153</definedName>
    <definedName name="cst_wskakunin_koutei02_KOUTEI_TEXT">#REF!</definedName>
    <definedName name="cst_wskakunin_koutei03_KOUTEI_DATE" localSheetId="26">[1]DATA!$F$1157</definedName>
    <definedName name="cst_wskakunin_koutei03_KOUTEI_DATE">#REF!</definedName>
    <definedName name="cst_wskakunin_koutei03_KOUTEI_KAISUU" localSheetId="26">[1]DATA!$F$1156</definedName>
    <definedName name="cst_wskakunin_koutei03_KOUTEI_KAISUU">#REF!</definedName>
    <definedName name="cst_wskakunin_koutei03_KOUTEI_TEXT" localSheetId="26">[1]DATA!$F$1158</definedName>
    <definedName name="cst_wskakunin_koutei03_KOUTEI_TEXT">#REF!</definedName>
    <definedName name="cst_wskakunin_KOUZOU1" localSheetId="26">[1]DATA!$F$1094</definedName>
    <definedName name="cst_wskakunin_KOUZOU1">#REF!</definedName>
    <definedName name="cst_wskakunin_KOUZOU2" localSheetId="26">[1]DATA!$F$1095</definedName>
    <definedName name="cst_wskakunin_KOUZOU2">#REF!</definedName>
    <definedName name="cst_wskakunin_KUIKI_HISETTEI" localSheetId="26">[1]DATA!$F$915</definedName>
    <definedName name="cst_wskakunin_KUIKI_HISETTEI">#REF!</definedName>
    <definedName name="cst_wskakunin_KUIKI_JYUN_TOSHI" localSheetId="26">[1]DATA!$F$916</definedName>
    <definedName name="cst_wskakunin_KUIKI_JYUN_TOSHI">#REF!</definedName>
    <definedName name="cst_wskakunin_KUIKI_KUIKIGAI" localSheetId="26">[1]DATA!$F$917</definedName>
    <definedName name="cst_wskakunin_KUIKI_KUIKIGAI">#REF!</definedName>
    <definedName name="cst_wskakunin_KUIKI_SIGAIKA" localSheetId="26">[1]DATA!$F$912</definedName>
    <definedName name="cst_wskakunin_KUIKI_SIGAIKA">#REF!</definedName>
    <definedName name="cst_wskakunin_KUIKI_TOSI" localSheetId="26">[1]DATA!$F$909</definedName>
    <definedName name="cst_wskakunin_KUIKI_TOSI">#REF!</definedName>
    <definedName name="cst_wskakunin_KUIKI_TYOSEI" localSheetId="26">[1]DATA!$F$914</definedName>
    <definedName name="cst_wskakunin_KUIKI_TYOSEI">#REF!</definedName>
    <definedName name="cst_wskakunin_kyoka01_HOUREI" localSheetId="26">[1]DATA!$F$1111</definedName>
    <definedName name="cst_wskakunin_kyoka01_HOUREI">#REF!</definedName>
    <definedName name="cst_wskakunin_kyoka02_HOUREI" localSheetId="26">[1]DATA!$F$1119</definedName>
    <definedName name="cst_wskakunin_kyoka02_HOUREI">#REF!</definedName>
    <definedName name="cst_wskakunin_kyoka03_HOUREI" localSheetId="26">[1]DATA!$F$1127</definedName>
    <definedName name="cst_wskakunin_kyoka03_HOUREI">#REF!</definedName>
    <definedName name="cst_wskakunin_LAST_ISSUE_DATE" localSheetId="26">[1]DATA!$F$56</definedName>
    <definedName name="cst_wskakunin_LAST_ISSUE_DATE">#REF!</definedName>
    <definedName name="cst_wskakunin_LAST_ISSUE_NAME" localSheetId="26">[1]DATA!$F$57</definedName>
    <definedName name="cst_wskakunin_LAST_ISSUE_NAME">#REF!</definedName>
    <definedName name="cst_wskakunin_LAST_ISSUE_NO" localSheetId="26">[1]DATA!$F$55</definedName>
    <definedName name="cst_wskakunin_LAST_ISSUE_NO">#REF!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26">[1]DATA!$F$1016</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26">[1]DATA!$F$1064</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26">[1]DATA!$F$81</definedName>
    <definedName name="cst_wskakunin_owner1__address">#REF!</definedName>
    <definedName name="cst_wskakunin_owner1__space" localSheetId="26">[1]DATA!$F$83</definedName>
    <definedName name="cst_wskakunin_owner1__space">#REF!</definedName>
    <definedName name="cst_wskakunin_owner1__space_KANA" localSheetId="26">[1]DATA!$F$77</definedName>
    <definedName name="cst_wskakunin_owner1__space_KANA">#REF!</definedName>
    <definedName name="cst_wskakunin_owner1__space2" localSheetId="26">[1]DATA!$F$84</definedName>
    <definedName name="cst_wskakunin_owner1__space2">#REF!</definedName>
    <definedName name="cst_wskakunin_owner1__space3" localSheetId="26">[1]DATA!$F$85</definedName>
    <definedName name="cst_wskakunin_owner1__space3">#REF!</definedName>
    <definedName name="cst_wskakunin_owner1_JIMU_NAME" localSheetId="26">[1]DATA!$F$71</definedName>
    <definedName name="cst_wskakunin_owner1_JIMU_NAME">#REF!</definedName>
    <definedName name="cst_wskakunin_owner1_JIMU_NAME_KANA" localSheetId="26">[1]DATA!$F$72</definedName>
    <definedName name="cst_wskakunin_owner1_JIMU_NAME_KANA">#REF!</definedName>
    <definedName name="cst_wskakunin_owner1_NAME" localSheetId="26">[1]DATA!$F$75</definedName>
    <definedName name="cst_wskakunin_owner1_NAME">#REF!</definedName>
    <definedName name="cst_wskakunin_owner1_NAME_KANA" localSheetId="26">[1]DATA!$F$76</definedName>
    <definedName name="cst_wskakunin_owner1_NAME_KANA">#REF!</definedName>
    <definedName name="cst_wskakunin_owner1_POST" localSheetId="26">[1]DATA!$F$73</definedName>
    <definedName name="cst_wskakunin_owner1_POST">#REF!</definedName>
    <definedName name="cst_wskakunin_owner1_POST_KANA" localSheetId="26">[1]DATA!$F$74</definedName>
    <definedName name="cst_wskakunin_owner1_POST_KANA">#REF!</definedName>
    <definedName name="cst_wskakunin_owner1_TEL" localSheetId="26">[1]DATA!$F$82</definedName>
    <definedName name="cst_wskakunin_owner1_TEL">#REF!</definedName>
    <definedName name="cst_wskakunin_owner1_ZIP" localSheetId="26">[1]DATA!$F$79</definedName>
    <definedName name="cst_wskakunin_owner1_ZIP">#REF!</definedName>
    <definedName name="cst_wskakunin_owner2__space2" localSheetId="26">[1]DATA!$F$99</definedName>
    <definedName name="cst_wskakunin_owner2__space2">#REF!</definedName>
    <definedName name="cst_wskakunin_owner2_JIMU_NAME" localSheetId="26">[1]DATA!$F$89</definedName>
    <definedName name="cst_wskakunin_owner2_JIMU_NAME">#REF!</definedName>
    <definedName name="cst_wskakunin_owner2_NAME" localSheetId="26">[1]DATA!$F$93</definedName>
    <definedName name="cst_wskakunin_owner2_NAME">#REF!</definedName>
    <definedName name="cst_wskakunin_owner2_POST" localSheetId="26">[1]DATA!$F$91</definedName>
    <definedName name="cst_wskakunin_owner2_POST">#REF!</definedName>
    <definedName name="cst_wskakunin_owner3_JIMU_NAME" localSheetId="26">[1]DATA!$F$103</definedName>
    <definedName name="cst_wskakunin_owner3_JIMU_NAME">#REF!</definedName>
    <definedName name="cst_wskakunin_owner3_NAME" localSheetId="26">[1]DATA!$F$107</definedName>
    <definedName name="cst_wskakunin_owner3_NAME">#REF!</definedName>
    <definedName name="cst_wskakunin_owner3_POST" localSheetId="26">[1]DATA!$F$105</definedName>
    <definedName name="cst_wskakunin_owner3_POST">#REF!</definedName>
    <definedName name="cst_wskakunin_owner4_JIMU_NAME" localSheetId="26">[1]DATA!$F$115</definedName>
    <definedName name="cst_wskakunin_owner4_JIMU_NAME">#REF!</definedName>
    <definedName name="cst_wskakunin_owner4_NAME" localSheetId="26">[1]DATA!$F$119</definedName>
    <definedName name="cst_wskakunin_owner4_NAME">#REF!</definedName>
    <definedName name="cst_wskakunin_owner4_POST" localSheetId="26">[1]DATA!$F$117</definedName>
    <definedName name="cst_wskakunin_owner4_POST">#REF!</definedName>
    <definedName name="cst_wskakunin_owner5_JIMU_NAME" localSheetId="26">[1]DATA!$F$127</definedName>
    <definedName name="cst_wskakunin_owner5_JIMU_NAME">#REF!</definedName>
    <definedName name="cst_wskakunin_owner5_NAME" localSheetId="26">[1]DATA!$F$131</definedName>
    <definedName name="cst_wskakunin_owner5_NAME">#REF!</definedName>
    <definedName name="cst_wskakunin_owner5_POST" localSheetId="26">[1]DATA!$F$129</definedName>
    <definedName name="cst_wskakunin_owner5_POST">#REF!</definedName>
    <definedName name="cst_wskakunin_owner6__space2" localSheetId="26">[1]DATA!$F$157</definedName>
    <definedName name="cst_wskakunin_owner6__space2">#REF!</definedName>
    <definedName name="cst_wskakunin_P2_BIKOU" localSheetId="26">[1]DATA!$F$838</definedName>
    <definedName name="cst_wskakunin_P2_BIKOU">#REF!</definedName>
    <definedName name="cst_wskakunin_P3_BIKOU" localSheetId="26">[1]DATA!$F$1171</definedName>
    <definedName name="cst_wskakunin_P3_BIKOU">#REF!</definedName>
    <definedName name="cst_wskakunin_P3_SONOTA">#REF!</definedName>
    <definedName name="cst_wskakunin_p4_1_KAISU_TIKAI" localSheetId="26">[1]DATA!$F$881</definedName>
    <definedName name="cst_wskakunin_p4_1_KAISU_TIKAI">#REF!</definedName>
    <definedName name="cst_wskakunin_p4_1_KAISU_TIKAI_NOZOKU" localSheetId="26">[1]DATA!$F$880</definedName>
    <definedName name="cst_wskakunin_p4_1_KAISU_TIKAI_NOZOKU">#REF!</definedName>
    <definedName name="cst_wskakunin_p4_1_YUKA_MENSEKI_SHINSEI" localSheetId="26">[1]DATA!$F$886</definedName>
    <definedName name="cst_wskakunin_p4_1_YUKA_MENSEKI_SHINSEI">#REF!</definedName>
    <definedName name="cst_wskakunin_p4_2_KAISU_TIKAI" localSheetId="26">[1]DATA!$F$889</definedName>
    <definedName name="cst_wskakunin_p4_2_KAISU_TIKAI">#REF!</definedName>
    <definedName name="cst_wskakunin_p4_2_KAISU_TIKAI_NOZOKU" localSheetId="26">[1]DATA!$F$888</definedName>
    <definedName name="cst_wskakunin_p4_2_KAISU_TIKAI_NOZOKU">#REF!</definedName>
    <definedName name="cst_wskakunin_p4_2_YUKA_MENSEKI_SHINSEI" localSheetId="26">[1]DATA!$F$890</definedName>
    <definedName name="cst_wskakunin_p4_2_YUKA_MENSEKI_SHINSEI">#REF!</definedName>
    <definedName name="cst_wskakunin_p4_3_KAISU_TIKAI" localSheetId="26">[1]DATA!$F$893</definedName>
    <definedName name="cst_wskakunin_p4_3_KAISU_TIKAI">#REF!</definedName>
    <definedName name="cst_wskakunin_p4_3_KAISU_TIKAI_NOZOKU" localSheetId="26">[1]DATA!$F$892</definedName>
    <definedName name="cst_wskakunin_p4_3_KAISU_TIKAI_NOZOKU">#REF!</definedName>
    <definedName name="cst_wskakunin_p4_3_YUKA_MENSEKI_SHINSEI" localSheetId="26">[1]DATA!$F$894</definedName>
    <definedName name="cst_wskakunin_p4_3_YUKA_MENSEKI_SHINSEI">#REF!</definedName>
    <definedName name="cst_wskakunin_sekkei1__address" localSheetId="26">[1]DATA!$F$286</definedName>
    <definedName name="cst_wskakunin_sekkei1__address">#REF!</definedName>
    <definedName name="cst_wskakunin_sekkei1_DOC" localSheetId="26">[1]DATA!$F$288</definedName>
    <definedName name="cst_wskakunin_sekkei1_DOC">#REF!</definedName>
    <definedName name="cst_wskakunin_sekkei1_JIMU_NAME" localSheetId="26">[1]DATA!$F$283</definedName>
    <definedName name="cst_wskakunin_sekkei1_JIMU_NAME">#REF!</definedName>
    <definedName name="cst_wskakunin_sekkei1_JIMU_NO" localSheetId="26">[1]DATA!$F$282</definedName>
    <definedName name="cst_wskakunin_sekkei1_JIMU_NO">#REF!</definedName>
    <definedName name="cst_wskakunin_sekkei1_JIMU_SIKAKU" localSheetId="26">[1]DATA!$F$280</definedName>
    <definedName name="cst_wskakunin_sekkei1_JIMU_SIKAKU">#REF!</definedName>
    <definedName name="cst_wskakunin_sekkei1_JIMU_TOUROKU_KIKAN" localSheetId="26">[1]DATA!$F$281</definedName>
    <definedName name="cst_wskakunin_sekkei1_JIMU_TOUROKU_KIKAN">#REF!</definedName>
    <definedName name="cst_wskakunin_sekkei1_KENTIKUSI_NO" localSheetId="26">[1]DATA!$F$277</definedName>
    <definedName name="cst_wskakunin_sekkei1_KENTIKUSI_NO">#REF!</definedName>
    <definedName name="cst_wskakunin_sekkei1_NAME" localSheetId="26">[1]DATA!$F$278</definedName>
    <definedName name="cst_wskakunin_sekkei1_NAME">#REF!</definedName>
    <definedName name="cst_wskakunin_sekkei1_SIKAKU" localSheetId="26">[1]DATA!$F$275</definedName>
    <definedName name="cst_wskakunin_sekkei1_SIKAKU">#REF!</definedName>
    <definedName name="cst_wskakunin_sekkei1_TEL" localSheetId="26">[1]DATA!$F$287</definedName>
    <definedName name="cst_wskakunin_sekkei1_TEL">#REF!</definedName>
    <definedName name="cst_wskakunin_sekkei1_TOUROKU_KIKAN" localSheetId="26">[1]DATA!$F$276</definedName>
    <definedName name="cst_wskakunin_sekkei1_TOUROKU_KIKAN">#REF!</definedName>
    <definedName name="cst_wskakunin_sekkei1_ZIP" localSheetId="26">[1]DATA!$F$285</definedName>
    <definedName name="cst_wskakunin_sekkei1_ZIP">#REF!</definedName>
    <definedName name="cst_wskakunin_sekkei2__address" localSheetId="26">[1]DATA!$F$303</definedName>
    <definedName name="cst_wskakunin_sekkei2__address">#REF!</definedName>
    <definedName name="cst_wskakunin_sekkei2_DOC" localSheetId="26">[1]DATA!$F$305</definedName>
    <definedName name="cst_wskakunin_sekkei2_DOC">#REF!</definedName>
    <definedName name="cst_wskakunin_sekkei2_JIMU_NAME" localSheetId="26">[1]DATA!$F$300</definedName>
    <definedName name="cst_wskakunin_sekkei2_JIMU_NAME">#REF!</definedName>
    <definedName name="cst_wskakunin_sekkei2_JIMU_NO" localSheetId="26">[1]DATA!$F$299</definedName>
    <definedName name="cst_wskakunin_sekkei2_JIMU_NO">#REF!</definedName>
    <definedName name="cst_wskakunin_sekkei2_JIMU_SIKAKU" localSheetId="26">[1]DATA!$F$297</definedName>
    <definedName name="cst_wskakunin_sekkei2_JIMU_SIKAKU">#REF!</definedName>
    <definedName name="cst_wskakunin_sekkei2_JIMU_TOUROKU_KIKAN" localSheetId="26">[1]DATA!$F$298</definedName>
    <definedName name="cst_wskakunin_sekkei2_JIMU_TOUROKU_KIKAN">#REF!</definedName>
    <definedName name="cst_wskakunin_sekkei2_KENTIKUSI_NO" localSheetId="26">[1]DATA!$F$294</definedName>
    <definedName name="cst_wskakunin_sekkei2_KENTIKUSI_NO">#REF!</definedName>
    <definedName name="cst_wskakunin_sekkei2_NAME" localSheetId="26">[1]DATA!$F$295</definedName>
    <definedName name="cst_wskakunin_sekkei2_NAME">#REF!</definedName>
    <definedName name="cst_wskakunin_sekkei2_SIKAKU" localSheetId="26">[1]DATA!$F$292</definedName>
    <definedName name="cst_wskakunin_sekkei2_SIKAKU">#REF!</definedName>
    <definedName name="cst_wskakunin_sekkei2_TEL" localSheetId="26">[1]DATA!$F$304</definedName>
    <definedName name="cst_wskakunin_sekkei2_TEL">#REF!</definedName>
    <definedName name="cst_wskakunin_sekkei2_TOUROKU_KIKAN" localSheetId="26">[1]DATA!$F$293</definedName>
    <definedName name="cst_wskakunin_sekkei2_TOUROKU_KIKAN">#REF!</definedName>
    <definedName name="cst_wskakunin_sekkei2_ZIP" localSheetId="26">[1]DATA!$F$302</definedName>
    <definedName name="cst_wskakunin_sekkei2_ZIP">#REF!</definedName>
    <definedName name="cst_wskakunin_sekkei3__address" localSheetId="26">[1]DATA!$F$320</definedName>
    <definedName name="cst_wskakunin_sekkei3__address">#REF!</definedName>
    <definedName name="cst_wskakunin_sekkei3_DOC" localSheetId="26">[1]DATA!$F$322</definedName>
    <definedName name="cst_wskakunin_sekkei3_DOC">#REF!</definedName>
    <definedName name="cst_wskakunin_sekkei3_JIMU_NAME" localSheetId="26">[1]DATA!$F$317</definedName>
    <definedName name="cst_wskakunin_sekkei3_JIMU_NAME">#REF!</definedName>
    <definedName name="cst_wskakunin_sekkei3_JIMU_NO" localSheetId="26">[1]DATA!$F$316</definedName>
    <definedName name="cst_wskakunin_sekkei3_JIMU_NO">#REF!</definedName>
    <definedName name="cst_wskakunin_sekkei3_JIMU_SIKAKU" localSheetId="26">[1]DATA!$F$314</definedName>
    <definedName name="cst_wskakunin_sekkei3_JIMU_SIKAKU">#REF!</definedName>
    <definedName name="cst_wskakunin_sekkei3_JIMU_TOUROKU_KIKAN" localSheetId="26">[1]DATA!$F$315</definedName>
    <definedName name="cst_wskakunin_sekkei3_JIMU_TOUROKU_KIKAN">#REF!</definedName>
    <definedName name="cst_wskakunin_sekkei3_KENTIKUSI_NO" localSheetId="26">[1]DATA!$F$311</definedName>
    <definedName name="cst_wskakunin_sekkei3_KENTIKUSI_NO">#REF!</definedName>
    <definedName name="cst_wskakunin_sekkei3_NAME" localSheetId="26">[1]DATA!$F$312</definedName>
    <definedName name="cst_wskakunin_sekkei3_NAME">#REF!</definedName>
    <definedName name="cst_wskakunin_sekkei3_SIKAKU" localSheetId="26">[1]DATA!$F$309</definedName>
    <definedName name="cst_wskakunin_sekkei3_SIKAKU">#REF!</definedName>
    <definedName name="cst_wskakunin_sekkei3_TEL" localSheetId="26">[1]DATA!$F$321</definedName>
    <definedName name="cst_wskakunin_sekkei3_TEL">#REF!</definedName>
    <definedName name="cst_wskakunin_sekkei3_TOUROKU_KIKAN" localSheetId="26">[1]DATA!$F$310</definedName>
    <definedName name="cst_wskakunin_sekkei3_TOUROKU_KIKAN">#REF!</definedName>
    <definedName name="cst_wskakunin_sekkei3_ZIP" localSheetId="26">[1]DATA!$F$319</definedName>
    <definedName name="cst_wskakunin_sekkei3_ZIP">#REF!</definedName>
    <definedName name="cst_wskakunin_sekkei4__address" localSheetId="26">[1]DATA!$F$337</definedName>
    <definedName name="cst_wskakunin_sekkei4__address">#REF!</definedName>
    <definedName name="cst_wskakunin_sekkei4_DOC" localSheetId="26">[1]DATA!$F$339</definedName>
    <definedName name="cst_wskakunin_sekkei4_DOC">#REF!</definedName>
    <definedName name="cst_wskakunin_sekkei4_JIMU_NAME" localSheetId="26">[1]DATA!$F$334</definedName>
    <definedName name="cst_wskakunin_sekkei4_JIMU_NAME">#REF!</definedName>
    <definedName name="cst_wskakunin_sekkei4_JIMU_NO" localSheetId="26">[1]DATA!$F$333</definedName>
    <definedName name="cst_wskakunin_sekkei4_JIMU_NO">#REF!</definedName>
    <definedName name="cst_wskakunin_sekkei4_JIMU_SIKAKU" localSheetId="26">[1]DATA!$F$331</definedName>
    <definedName name="cst_wskakunin_sekkei4_JIMU_SIKAKU">#REF!</definedName>
    <definedName name="cst_wskakunin_sekkei4_JIMU_TOUROKU_KIKAN" localSheetId="26">[1]DATA!$F$332</definedName>
    <definedName name="cst_wskakunin_sekkei4_JIMU_TOUROKU_KIKAN">#REF!</definedName>
    <definedName name="cst_wskakunin_sekkei4_KENTIKUSI_NO" localSheetId="26">[1]DATA!$F$328</definedName>
    <definedName name="cst_wskakunin_sekkei4_KENTIKUSI_NO">#REF!</definedName>
    <definedName name="cst_wskakunin_sekkei4_NAME" localSheetId="26">[1]DATA!$F$329</definedName>
    <definedName name="cst_wskakunin_sekkei4_NAME">#REF!</definedName>
    <definedName name="cst_wskakunin_sekkei4_SIKAKU" localSheetId="26">[1]DATA!$F$326</definedName>
    <definedName name="cst_wskakunin_sekkei4_SIKAKU">#REF!</definedName>
    <definedName name="cst_wskakunin_sekkei4_TEL" localSheetId="26">[1]DATA!$F$338</definedName>
    <definedName name="cst_wskakunin_sekkei4_TEL">#REF!</definedName>
    <definedName name="cst_wskakunin_sekkei4_TOUROKU_KIKAN" localSheetId="26">[1]DATA!$F$327</definedName>
    <definedName name="cst_wskakunin_sekkei4_TOUROKU_KIKAN">#REF!</definedName>
    <definedName name="cst_wskakunin_sekkei4_ZIP" localSheetId="26">[1]DATA!$F$336</definedName>
    <definedName name="cst_wskakunin_sekkei4_ZIP">#REF!</definedName>
    <definedName name="cst_wskakunin_sekou1__address" localSheetId="26">[1]DATA!$F$779</definedName>
    <definedName name="cst_wskakunin_sekou1__address">#REF!</definedName>
    <definedName name="cst_wskakunin_sekou1_JIMU_NAME" localSheetId="26">[1]DATA!$F$777</definedName>
    <definedName name="cst_wskakunin_sekou1_JIMU_NAME">#REF!</definedName>
    <definedName name="cst_wskakunin_sekou1_NAME" localSheetId="26">[1]DATA!$F$773</definedName>
    <definedName name="cst_wskakunin_sekou1_NAME">#REF!</definedName>
    <definedName name="cst_wskakunin_sekou1_SEKOU__sikaku" localSheetId="26">[1]DATA!$F$774</definedName>
    <definedName name="cst_wskakunin_sekou1_SEKOU__sikaku">#REF!</definedName>
    <definedName name="cst_wskakunin_sekou1_SEKOU_NO" localSheetId="26">[1]DATA!$F$776</definedName>
    <definedName name="cst_wskakunin_sekou1_SEKOU_NO">#REF!</definedName>
    <definedName name="cst_wskakunin_sekou1_SEKOU_SIKAKU" localSheetId="26">[1]DATA!$F$775</definedName>
    <definedName name="cst_wskakunin_sekou1_SEKOU_SIKAKU">#REF!</definedName>
    <definedName name="cst_wskakunin_sekou1_TEL" localSheetId="26">[1]DATA!$F$780</definedName>
    <definedName name="cst_wskakunin_sekou1_TEL">#REF!</definedName>
    <definedName name="cst_wskakunin_sekou1_ZIP" localSheetId="26">[1]DATA!$F$778</definedName>
    <definedName name="cst_wskakunin_sekou1_ZIP">#REF!</definedName>
    <definedName name="cst_wskakunin_SHIKITI_MENSEKI_1_TOTAL" localSheetId="26">[1]DATA!$F$957</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26">[1]DATA!$F$53</definedName>
    <definedName name="cst_wskakunin_SHINSEI_DATE">#REF!</definedName>
    <definedName name="cst_wskakunin_TAKASA_MAX_SHINSEI">#REF!</definedName>
    <definedName name="cst_wskakunin_TAKASA_MAX_SONOTA">#REF!</definedName>
    <definedName name="cst_wskakunin_tekihan01_TEKIHAN_KIKAN_ADDRESS" localSheetId="26">[1]DATA!$F$848</definedName>
    <definedName name="cst_wskakunin_tekihan01_TEKIHAN_KIKAN_ADDRESS">#REF!</definedName>
    <definedName name="cst_wskakunin_tekihan01_TEKIHAN_KIKAN_KEN__ken" localSheetId="26">[1]DATA!$F$847</definedName>
    <definedName name="cst_wskakunin_tekihan01_TEKIHAN_KIKAN_KEN__ken">#REF!</definedName>
    <definedName name="cst_wskakunin_tekihan01_TEKIHAN_KIKAN_NAME" localSheetId="26">[1]DATA!$F$846</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26">[1]DATA!$F$845</definedName>
    <definedName name="cst_wskakunin_tekihan01_TEKIHAN_STATE_shinseifuyou">#REF!</definedName>
    <definedName name="cst_wskakunin_tekihan02_TEKIHAN_KIKAN_ADDRESS" localSheetId="26">[1]DATA!$F$852</definedName>
    <definedName name="cst_wskakunin_tekihan02_TEKIHAN_KIKAN_ADDRESS">#REF!</definedName>
    <definedName name="cst_wskakunin_tekihan02_TEKIHAN_KIKAN_KEN__ken" localSheetId="26">[1]DATA!$F$851</definedName>
    <definedName name="cst_wskakunin_tekihan02_TEKIHAN_KIKAN_KEN__ken">#REF!</definedName>
    <definedName name="cst_wskakunin_tekihan02_TEKIHAN_KIKAN_NAME" localSheetId="26">[1]DATA!$F$850</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 localSheetId="26">[1]DATA!$F$1178</definedName>
    <definedName name="cst_wskakunin_TOKUREI_txt">#REF!</definedName>
    <definedName name="cst_wskakunin_TOKUTEI_KOUJI_KANRYOU_DATE_select" localSheetId="26">[1]DATA!$F$1194</definedName>
    <definedName name="cst_wskakunin_TOKUTEI_KOUJI_KANRYOU_DATE_select">#REF!</definedName>
    <definedName name="cst_wskakunin_TOKUTEI_KOUTEI" localSheetId="26">[1]DATA!$F$1191</definedName>
    <definedName name="cst_wskakunin_TOKUTEI_KOUTEI">#REF!</definedName>
    <definedName name="cst_wskakunin_TOKUTEI_KOUTEI_inter1" localSheetId="26">[1]DATA!$F$1192</definedName>
    <definedName name="cst_wskakunin_TOKUTEI_KOUTEI_inter1">#REF!</definedName>
    <definedName name="cst_wskakunin_wskakunin_SONOTA_KUIKI">#REF!</definedName>
    <definedName name="cst_wskakunin_YOUSEKI_RITU">#REF!</definedName>
    <definedName name="cst_wskakunin_YOUSEKI_RITU_A" localSheetId="26">[1]DATA!$F$947</definedName>
    <definedName name="cst_wskakunin_YOUSEKI_RITU_A">#REF!</definedName>
    <definedName name="cst_wskakunin_YOUSEKI_RITU_B" localSheetId="26">[1]DATA!$F$948</definedName>
    <definedName name="cst_wskakunin_YOUSEKI_RITU_B">#REF!</definedName>
    <definedName name="cst_wskakunin_YOUSEKI_RITU_C">#REF!</definedName>
    <definedName name="cst_wskakunin_YOUSEKI_RITU_D">#REF!</definedName>
    <definedName name="cst_wskakunin_YOUTO" localSheetId="26">[1]DATA!$F$964</definedName>
    <definedName name="cst_wskakunin_YOUTO">#REF!</definedName>
    <definedName name="cst_wskakunin_YOUTO_CODE">#REF!</definedName>
    <definedName name="cst_wskakunin_YOUTO_TIIKI_A" localSheetId="26">[1]DATA!$F$942</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申2面5別紙!$R$13</definedName>
    <definedName name="kanri_owner_TEL2">申2面5別紙!$R$25</definedName>
    <definedName name="kanri_owner_TEL3">申2面5別紙!$R$37</definedName>
    <definedName name="kanri_owner_TEL4">申2面5別紙!$R$49</definedName>
    <definedName name="kenpeiritsunosanteimenseki_TOTAL" localSheetId="16">'４面'!#REF!</definedName>
    <definedName name="kenpeiritsunosanteimenseki_TOTAL" localSheetId="20">'４面別紙'!#REF!</definedName>
    <definedName name="kenpeiritsunosanteimenseki_TOTAL" localSheetId="17">'５面'!#REF!</definedName>
    <definedName name="kenpeiritsunosanteimenseki_TOTAL" localSheetId="18">'６面'!#REF!</definedName>
    <definedName name="kenpeiritsunosanteimenseki_TOTAL" localSheetId="3">'申4-6(建２)'!$BE$292</definedName>
    <definedName name="kenpeiritsunosanteimenseki_TOTAL">'1～３面'!$BF$296</definedName>
    <definedName name="kenpeiritsunosanteimenseki1" localSheetId="16">'４面'!#REF!</definedName>
    <definedName name="kenpeiritsunosanteimenseki1" localSheetId="20">'４面別紙'!#REF!</definedName>
    <definedName name="kenpeiritsunosanteimenseki1" localSheetId="17">'５面'!#REF!</definedName>
    <definedName name="kenpeiritsunosanteimenseki1" localSheetId="18">'６面'!#REF!</definedName>
    <definedName name="kenpeiritsunosanteimenseki1" localSheetId="3">'申4-6(建２)'!$X$292</definedName>
    <definedName name="kenpeiritsunosanteimenseki1">'1～３面'!$Y$296</definedName>
    <definedName name="kenpeiritsunosanteimenseki2" localSheetId="16">'４面'!#REF!</definedName>
    <definedName name="kenpeiritsunosanteimenseki2" localSheetId="20">'４面別紙'!#REF!</definedName>
    <definedName name="kenpeiritsunosanteimenseki2" localSheetId="17">'５面'!#REF!</definedName>
    <definedName name="kenpeiritsunosanteimenseki2" localSheetId="18">'６面'!#REF!</definedName>
    <definedName name="kenpeiritsunosanteimenseki2" localSheetId="3">'申4-6(建２)'!$AO$292</definedName>
    <definedName name="kenpeiritsunosanteimenseki2">'1～３面'!$AP$296</definedName>
    <definedName name="kenpeiritsunosanteimenseki3" localSheetId="16">'４面'!#REF!</definedName>
    <definedName name="kenpeiritsunosanteimenseki3" localSheetId="20">'４面別紙'!#REF!</definedName>
    <definedName name="kenpeiritsunosanteimenseki3" localSheetId="17">'５面'!#REF!</definedName>
    <definedName name="kenpeiritsunosanteimenseki3" localSheetId="18">'６面'!#REF!</definedName>
    <definedName name="kenpeiritsunosanteimenseki3" localSheetId="3">'申4-6(建２)'!$BF$292</definedName>
    <definedName name="kenpeiritsunosanteimenseki3">'1～３面'!$BG$296</definedName>
    <definedName name="kouzikanri_kenchikushizimusho_go1">申2面5別紙!$BF$9</definedName>
    <definedName name="kouzikanri_kenchikushizimusho_go2">申2面5別紙!$BF$21</definedName>
    <definedName name="kouzikanri_kenchikushizimusho_go3">申2面5別紙!$BF$33</definedName>
    <definedName name="kouzikanri_kenchikushizimusho_go4">申2面5別紙!$BF$45</definedName>
    <definedName name="kouzikanri_kenchikushizimusho_touroku1">申2面5別紙!$AK$9</definedName>
    <definedName name="kouzikanri_kenchikushizimusho_touroku2">申2面5別紙!$AK$21</definedName>
    <definedName name="kouzikanri_kenchikushizimusho_touroku3">申2面5別紙!$AK$33</definedName>
    <definedName name="kouzikanri_kenchikushizimusho_touroku4">申2面5別紙!$AK$45</definedName>
    <definedName name="kouzikanri_kenchikushizimushoname_free1">申2面5別紙!$R$10</definedName>
    <definedName name="kouzikanri_kenchikushizimushoname_free2">申2面5別紙!$R$22</definedName>
    <definedName name="kouzikanri_kenchikushizimushoname_free3">申2面5別紙!$R$34</definedName>
    <definedName name="kouzikanri_kenchikushizimushoname_free4">申2面5別紙!$R$46</definedName>
    <definedName name="kouzikanri_kenchikushizimusyo_name1">申2面5別紙!$U$9</definedName>
    <definedName name="kouzikanri_kenchikushizimusyo_name2">申2面5別紙!$U$21</definedName>
    <definedName name="kouzikanri_kenchikushizimusyo_name3">申2面5別紙!$U$33</definedName>
    <definedName name="kouzikanri_kenchikushizimusyo_name4">申2面5別紙!$U$45</definedName>
    <definedName name="kouzikanri_owner_adress1">申2面5別紙!$Z$12</definedName>
    <definedName name="kouzikanri_owner_adress2">申2面5別紙!$Z$24</definedName>
    <definedName name="kouzikanri_owner_adress3">申2面5別紙!$Z$36</definedName>
    <definedName name="kouzikanri_owner_adress4">申2面5別紙!$Z$48</definedName>
    <definedName name="kouzikanri_owner_name1">申2面5別紙!$R$8</definedName>
    <definedName name="kouzikanri_owner_name2">申2面5別紙!$R$20</definedName>
    <definedName name="kouzikanri_owner_name3">申2面5別紙!$R$32</definedName>
    <definedName name="kouzikanri_owner_name4">申2面5別紙!$R$44</definedName>
    <definedName name="kouzikanri_owner_postcode1">申2面5別紙!$U$11</definedName>
    <definedName name="kouzikanri_owner_postcode2">申2面5別紙!$U$23</definedName>
    <definedName name="kouzikanri_owner_postcode3">申2面5別紙!$U$35</definedName>
    <definedName name="kouzikanri_owner_postcode4">申2面5別紙!$U$47</definedName>
    <definedName name="kouzikanri_owner_state1">申2面5別紙!$R$12</definedName>
    <definedName name="kouzikanri_owner_state2">申2面5別紙!$R$24</definedName>
    <definedName name="kouzikanri_owner_state3">申2面5別紙!$R$36</definedName>
    <definedName name="kouzikanri_owner_state4">申2面5別紙!$R$48</definedName>
    <definedName name="kouzikanri_sekkeitosyo1">申2面5別紙!$Y$14</definedName>
    <definedName name="kouzikanri_sekkeitosyo2">申2面5別紙!$Y$26</definedName>
    <definedName name="kouzikanri_sekkeitosyo3">申2面5別紙!$Y$38</definedName>
    <definedName name="kouzikanri_sekkeitosyo4">申2面5別紙!$Y$50</definedName>
    <definedName name="kouzikanri_shikaku_go1">申2面5別紙!$BF$7</definedName>
    <definedName name="kouzikanri_shikaku_go2">申2面5別紙!$BF$19</definedName>
    <definedName name="kouzikanri_shikaku_go3">申2面5別紙!$BF$31</definedName>
    <definedName name="kouzikanri_shikaku_go4">申2面5別紙!$BF$43</definedName>
    <definedName name="kouzikanri_shikaku_kenchikushi1">申2面5別紙!$U$7</definedName>
    <definedName name="kouzikanri_shikaku_kenchikushi2">申2面5別紙!$U$19</definedName>
    <definedName name="kouzikanri_shikaku_kenchikushi3">申2面5別紙!$U$31</definedName>
    <definedName name="kouzikanri_shikaku_kenchikushi4">申2面5別紙!$U$43</definedName>
    <definedName name="kouzikanri_shikaku_toroku1">申2面5別紙!$AK$7</definedName>
    <definedName name="kouzikanri_shikaku_toroku2">申2面5別紙!$AK$19</definedName>
    <definedName name="kouzikanri_shikaku_toroku3">申2面5別紙!$AK$31</definedName>
    <definedName name="kouzikanri_shikaku_toroku4">申2面5別紙!$AK$43</definedName>
    <definedName name="kouzisekousya_eigyousyo_go1">申２面６別紙!$AU$7</definedName>
    <definedName name="kouzisekousya_eigyousyo_go2">申２面６別紙!$AU$16</definedName>
    <definedName name="kouzisekousya_eigyousyo_go3">申２面６別紙!$AU$25</definedName>
    <definedName name="kouzisekousya_eigyousyo_go4">申２面６別紙!$AU$34</definedName>
    <definedName name="kouzisekousya_eigyousyo_go5">申２面６別紙!$AU$43</definedName>
    <definedName name="kouzisekousya_eigyousyo_go6">申２面６別紙!$AU$52</definedName>
    <definedName name="kouzisekousya_eigyousyo_kyoka1">申２面６別紙!$AA$7</definedName>
    <definedName name="kouzisekousya_eigyousyo_kyoka2">申２面６別紙!$AA$16</definedName>
    <definedName name="kouzisekousya_eigyousyo_kyoka3">申２面６別紙!$AA$25</definedName>
    <definedName name="kouzisekousya_eigyousyo_kyoka4">申２面６別紙!$AA$34</definedName>
    <definedName name="kouzisekousya_eigyousyo_kyoka5">申２面６別紙!$AA$43</definedName>
    <definedName name="kouzisekousya_eigyousyo_kyoka6">申２面６別紙!$AA$52</definedName>
    <definedName name="kouzisekousya_kaisya_name1">申２面６別紙!$R$8</definedName>
    <definedName name="kouzisekousya_kaisya_name2">申２面６別紙!$R$17</definedName>
    <definedName name="kouzisekousya_kaisya_name3">申２面６別紙!$R$26</definedName>
    <definedName name="kouzisekousya_kaisya_name4">申２面６別紙!$R$35</definedName>
    <definedName name="kouzisekousya_kaisya_name5">申２面６別紙!$R$44</definedName>
    <definedName name="kouzisekousya_kaisya_name6">申２面６別紙!$R$53</definedName>
    <definedName name="kouzisekousya_kaisya_postcode1">申２面６別紙!$U$9</definedName>
    <definedName name="kouzisekousya_kaisya_postcode2">申２面６別紙!$U$18</definedName>
    <definedName name="kouzisekousya_kaisya_postcode3">申２面６別紙!$U$27</definedName>
    <definedName name="kouzisekousya_kaisya_postcode4">申２面６別紙!$U$36</definedName>
    <definedName name="kouzisekousya_kaisya_postcode5">申２面６別紙!$U$45</definedName>
    <definedName name="kouzisekousya_kaisya_postcode6">申２面６別紙!$U$54</definedName>
    <definedName name="kouzisekousya_owner_adress1">申２面６別紙!$Z$10</definedName>
    <definedName name="kouzisekousya_owner_adress2">申２面６別紙!$Z$19</definedName>
    <definedName name="kouzisekousya_owner_adress3">申２面６別紙!$Z$28</definedName>
    <definedName name="kouzisekousya_owner_adress4">申２面６別紙!$Z$37</definedName>
    <definedName name="kouzisekousya_owner_adress5">申２面６別紙!$Z$46</definedName>
    <definedName name="kouzisekousya_owner_adress6">申２面６別紙!$Z$55</definedName>
    <definedName name="kouzisekousya_owner_name1">申２面６別紙!$R$6</definedName>
    <definedName name="kouzisekousya_owner_name2">申２面６別紙!$R$15</definedName>
    <definedName name="kouzisekousya_owner_name3">申２面６別紙!$R$24</definedName>
    <definedName name="kouzisekousya_owner_name4">申２面６別紙!$R$33</definedName>
    <definedName name="kouzisekousya_owner_name5">申２面６別紙!$R$42</definedName>
    <definedName name="kouzisekousya_owner_name6">申２面６別紙!$R$51</definedName>
    <definedName name="kouzisekousya_owner_state1">申２面６別紙!$R$10</definedName>
    <definedName name="kouzisekousya_owner_state2">申２面６別紙!$R$19</definedName>
    <definedName name="kouzisekousya_owner_state3">申２面６別紙!$R$28</definedName>
    <definedName name="kouzisekousya_owner_state4">申２面６別紙!$R$37</definedName>
    <definedName name="kouzisekousya_owner_state5">申２面６別紙!$R$46</definedName>
    <definedName name="kouzisekousya_owner_state6">申２面６別紙!$R$55</definedName>
    <definedName name="kouzisekousya_owner_TEL1">申２面６別紙!$R$11</definedName>
    <definedName name="kouzisekousya_owner_TEL2">申２面６別紙!$R$20</definedName>
    <definedName name="kouzisekousya_owner_TEL3">申２面６別紙!$R$29</definedName>
    <definedName name="kouzisekousya_owner_TEL4">申２面６別紙!$R$38</definedName>
    <definedName name="kouzisekousya_owner_TEL5">申２面６別紙!$R$47</definedName>
    <definedName name="kouzisekousya_owner_TEL6">申２面６別紙!$R$56</definedName>
    <definedName name="l">#REF!</definedName>
    <definedName name="owner_name1" localSheetId="16">'４面'!#REF!</definedName>
    <definedName name="owner_name1" localSheetId="20">'４面別紙'!#REF!</definedName>
    <definedName name="owner_name1" localSheetId="17">'５面'!#REF!</definedName>
    <definedName name="owner_name1" localSheetId="18">'６面'!#REF!</definedName>
    <definedName name="owner_name1" localSheetId="1">#REF!</definedName>
    <definedName name="owner_name1" localSheetId="3">'申4-6(建２)'!$BB$51</definedName>
    <definedName name="owner_name1">'1～３面'!$BC$49</definedName>
    <definedName name="owner_name1_company" localSheetId="16">'４面'!#REF!</definedName>
    <definedName name="owner_name1_company" localSheetId="20">'４面別紙'!#REF!</definedName>
    <definedName name="owner_name1_company" localSheetId="17">'５面'!#REF!</definedName>
    <definedName name="owner_name1_company" localSheetId="18">'６面'!#REF!</definedName>
    <definedName name="owner_name1_company" localSheetId="3">'申4-6(建２)'!$R$51</definedName>
    <definedName name="owner_name1_company">'1～３面'!$S$49</definedName>
    <definedName name="owner_name1_position" localSheetId="16">'４面'!#REF!</definedName>
    <definedName name="owner_name1_position" localSheetId="20">'４面別紙'!#REF!</definedName>
    <definedName name="owner_name1_position" localSheetId="17">'５面'!#REF!</definedName>
    <definedName name="owner_name1_position" localSheetId="18">'６面'!#REF!</definedName>
    <definedName name="owner_name1_position" localSheetId="3">'申4-6(建２)'!$AP$51</definedName>
    <definedName name="owner_name1_position">'1～３面'!$AQ$49</definedName>
    <definedName name="owner_name2" localSheetId="22">概１面別紙!$BD$3</definedName>
    <definedName name="owner_name2">'２面別紙'!$BE$3</definedName>
    <definedName name="owner_name2_company" localSheetId="22">概１面別紙!$T$3</definedName>
    <definedName name="owner_name2_company">'２面別紙'!$U$3</definedName>
    <definedName name="owner_name2_position" localSheetId="22">概１面別紙!$AR$3</definedName>
    <definedName name="owner_name2_position">'２面別紙'!$AS$3</definedName>
    <definedName name="owner_name3" localSheetId="22">概１面別紙!#REF!</definedName>
    <definedName name="owner_name3">'２面別紙'!#REF!</definedName>
    <definedName name="owner_name3_company" localSheetId="22">概１面別紙!#REF!</definedName>
    <definedName name="owner_name3_company">'２面別紙'!#REF!</definedName>
    <definedName name="owner_name3_position" localSheetId="22">概１面別紙!#REF!</definedName>
    <definedName name="owner_name3_position">'２面別紙'!#REF!</definedName>
    <definedName name="owner_name4" localSheetId="22">概１面別紙!#REF!</definedName>
    <definedName name="owner_name4">'２面別紙'!#REF!</definedName>
    <definedName name="owner_name4_company" localSheetId="22">概１面別紙!#REF!</definedName>
    <definedName name="owner_name4_company">'２面別紙'!#REF!</definedName>
    <definedName name="owner_name4_position" localSheetId="22">概１面別紙!#REF!</definedName>
    <definedName name="owner_name4_position">'２面別紙'!#REF!</definedName>
    <definedName name="owner_name5" localSheetId="22">概１面別紙!#REF!</definedName>
    <definedName name="owner_name5">'２面別紙'!#REF!</definedName>
    <definedName name="owner_name5_company" localSheetId="22">概１面別紙!#REF!</definedName>
    <definedName name="owner_name5_company">'２面別紙'!#REF!</definedName>
    <definedName name="owner_name5_position" localSheetId="22">概１面別紙!#REF!</definedName>
    <definedName name="owner_name5_position">'２面別紙'!#REF!</definedName>
    <definedName name="owner_name6" localSheetId="22">概１面別紙!#REF!</definedName>
    <definedName name="owner_name6">'２面別紙'!#REF!</definedName>
    <definedName name="owner_name6_company" localSheetId="22">概１面別紙!#REF!</definedName>
    <definedName name="owner_name6_company">'２面別紙'!#REF!</definedName>
    <definedName name="owner_name6_position" localSheetId="22">概１面別紙!#REF!</definedName>
    <definedName name="owner_name6_position">'２面別紙'!#REF!</definedName>
    <definedName name="owner_name7" localSheetId="22">概１面別紙!#REF!</definedName>
    <definedName name="owner_name7">'２面別紙'!#REF!</definedName>
    <definedName name="owner_name7_company" localSheetId="22">概１面別紙!#REF!</definedName>
    <definedName name="owner_name7_company">'２面別紙'!#REF!</definedName>
    <definedName name="owner_name7_position" localSheetId="22">概１面別紙!#REF!</definedName>
    <definedName name="owner_name7_position">'２面別紙'!#REF!</definedName>
    <definedName name="pc">"グループ 260"</definedName>
    <definedName name="_xlnm.Print_Area" localSheetId="2">★入力準備★!$A$1:$H$50</definedName>
    <definedName name="_xlnm.Print_Area" localSheetId="15">'1～３面'!$B$1:$CA$397</definedName>
    <definedName name="_xlnm.Print_Area" localSheetId="19">'２面別紙'!$C$1:$CE$50</definedName>
    <definedName name="_xlnm.Print_Area" localSheetId="16">'４面'!$C$1:$CB$161</definedName>
    <definedName name="_xlnm.Print_Area" localSheetId="20">'４面別紙'!$B$1:$CA$43</definedName>
    <definedName name="_xlnm.Print_Area" localSheetId="17">'５面'!$C$1:$CB$72</definedName>
    <definedName name="_xlnm.Print_Area" localSheetId="18">'６面'!$C$1:$CB$56</definedName>
    <definedName name="_xlnm.Print_Area" localSheetId="0">'H29.4.1変更部分'!$A$1:$BZ$501</definedName>
    <definedName name="_xlnm.Print_Area" localSheetId="26">いらない!$B$27:$AB$236</definedName>
    <definedName name="_xlnm.Print_Area" localSheetId="22">概１面別紙!$B$1:$CD$50</definedName>
    <definedName name="_xlnm.Print_Area" localSheetId="8">概要１面１別紙!$A$1:$BZ$53</definedName>
    <definedName name="_xlnm.Print_Area" localSheetId="12">概要１面３別紙!$A$1:$BZ$47</definedName>
    <definedName name="_xlnm.Print_Area" localSheetId="13">概要１面５別紙!$A$1:$BZ$47</definedName>
    <definedName name="_xlnm.Print_Area" localSheetId="14">'概要１面６別紙　'!$A$1:$BZ$52</definedName>
    <definedName name="_xlnm.Print_Area" localSheetId="21">概要書!$A$1:$BZ$356</definedName>
    <definedName name="_xlnm.Print_Area" localSheetId="1">区分一覧!$A$1:$DH$482</definedName>
    <definedName name="_xlnm.Print_Area" localSheetId="4">申１面連名!$A$1:$BZ$46</definedName>
    <definedName name="_xlnm.Print_Area" localSheetId="9">申２面3別紙!$A$1:$BZ$51</definedName>
    <definedName name="_xlnm.Print_Area" localSheetId="10">申2面5別紙!$A$1:$BZ$51</definedName>
    <definedName name="_xlnm.Print_Area" localSheetId="11">申２面６別紙!$A$1:$BZ$57</definedName>
    <definedName name="_xlnm.Print_Area" localSheetId="5">'申４(別紙）'!$A$1:$BZ$110</definedName>
    <definedName name="_xlnm.Print_Area" localSheetId="3">'申4-6(建２)'!$A$1:$BZ$625</definedName>
    <definedName name="_xlnm.Print_Area" localSheetId="6">第五面追加用!$A$1:$BZ$76</definedName>
    <definedName name="_xlnm.Print_Area" localSheetId="25">第四面追加用!$A$1:$BZ$110</definedName>
    <definedName name="_xlnm.Print_Area" localSheetId="7">第六面追加用!$A$1:$BZ$56</definedName>
    <definedName name="_xlnm.Print_Area">#REF!</definedName>
    <definedName name="_xlnm.Print_Titles" localSheetId="1">区分一覧!$1:$4</definedName>
    <definedName name="sekkei_kenchikushizimusho_go1">申２面3別紙!$BF$9</definedName>
    <definedName name="sekkei_kenchikushizimusho_go2">申２面3別紙!$BF$21</definedName>
    <definedName name="sekkei_kenchikushizimusho_go3">申２面3別紙!$BF$33</definedName>
    <definedName name="sekkei_kenchikushizimusho_go4">申２面3別紙!$BF$45</definedName>
    <definedName name="sekkei_kenchikushizimusho_go5">申２面3別紙!$BF$57</definedName>
    <definedName name="sekkei_kenchikushizimusho_touroku1">申２面3別紙!$AK$9</definedName>
    <definedName name="sekkei_kenchikushizimusho_touroku2">申２面3別紙!$AK$21</definedName>
    <definedName name="sekkei_kenchikushizimusho_touroku3">申２面3別紙!$AK$33</definedName>
    <definedName name="sekkei_kenchikushizimusho_touroku4">申２面3別紙!$AK$45</definedName>
    <definedName name="sekkei_kenchikushizimusho_touroku5">申２面3別紙!$AK$57</definedName>
    <definedName name="sekkei_kenchikushizimushoname_free1">申２面3別紙!$R$10</definedName>
    <definedName name="sekkei_kenchikushizimushoname_free2">申２面3別紙!$R$22</definedName>
    <definedName name="sekkei_kenchikushizimushoname_free3">申２面3別紙!$R$34</definedName>
    <definedName name="sekkei_kenchikushizimushoname_free4">申２面3別紙!$R$46</definedName>
    <definedName name="sekkei_kenchikushizimushoname_free5">申２面3別紙!$R$58</definedName>
    <definedName name="sekkei_kenchikushizimusyo_name1">申２面3別紙!$U$9</definedName>
    <definedName name="sekkei_kenchikushizimusyo_name2">申２面3別紙!$U$21</definedName>
    <definedName name="sekkei_kenchikushizimusyo_name3">申２面3別紙!$U$33</definedName>
    <definedName name="sekkei_kenchikushizimusyo_name4">申２面3別紙!$U$45</definedName>
    <definedName name="sekkei_kenchikushizimusyo_name5">申２面3別紙!$U$57</definedName>
    <definedName name="sekkei_owner_adress1">申２面3別紙!$Z$12</definedName>
    <definedName name="sekkei_owner_adress2">申２面3別紙!$Z$24</definedName>
    <definedName name="sekkei_owner_adress3">申２面3別紙!$Z$36</definedName>
    <definedName name="sekkei_owner_adress4">申２面3別紙!$Z$48</definedName>
    <definedName name="sekkei_owner_adress5">申２面3別紙!$Z$60</definedName>
    <definedName name="sekkei_owner_name1">申２面3別紙!$R$8</definedName>
    <definedName name="sekkei_owner_name2">申２面3別紙!$R$20</definedName>
    <definedName name="sekkei_owner_name3">申２面3別紙!$R$32</definedName>
    <definedName name="sekkei_owner_name4">申２面3別紙!$R$44</definedName>
    <definedName name="sekkei_owner_name5">申２面3別紙!$R$56</definedName>
    <definedName name="sekkei_owner_postcode1">申２面3別紙!$U$11</definedName>
    <definedName name="sekkei_owner_postcode2">申２面3別紙!$U$23</definedName>
    <definedName name="sekkei_owner_postcode3">申２面3別紙!$U$35</definedName>
    <definedName name="sekkei_owner_postcode4">申２面3別紙!$U$47</definedName>
    <definedName name="sekkei_owner_postcode5">申２面3別紙!$U$59</definedName>
    <definedName name="sekkei_owner_state1">申２面3別紙!$R$12</definedName>
    <definedName name="sekkei_owner_state2">申２面3別紙!$R$24</definedName>
    <definedName name="sekkei_owner_state3">申２面3別紙!$R$36</definedName>
    <definedName name="sekkei_owner_state4">申２面3別紙!$R$48</definedName>
    <definedName name="sekkei_owner_state5">申２面3別紙!$R$60</definedName>
    <definedName name="sekkei_owner_TEL1">申２面3別紙!$R$13</definedName>
    <definedName name="sekkei_owner_TEL2">申２面3別紙!$R$25</definedName>
    <definedName name="sekkei_owner_TEL3">申２面3別紙!$R$37</definedName>
    <definedName name="sekkei_owner_TEL4">申２面3別紙!$R$49</definedName>
    <definedName name="sekkei_owner_TEL5">申２面3別紙!$R$61</definedName>
    <definedName name="sekkei_sekkeitosyo1" localSheetId="13">#REF!</definedName>
    <definedName name="sekkei_sekkeitosyo1">申２面3別紙!$AA$14</definedName>
    <definedName name="sekkei_sekkeitosyo2" localSheetId="13">#REF!</definedName>
    <definedName name="sekkei_sekkeitosyo2">申２面3別紙!$AA$26</definedName>
    <definedName name="sekkei_sekkeitosyo3" localSheetId="13">#REF!</definedName>
    <definedName name="sekkei_sekkeitosyo3">申２面3別紙!$AA$38</definedName>
    <definedName name="sekkei_sekkeitosyo4" localSheetId="13">#REF!</definedName>
    <definedName name="sekkei_sekkeitosyo4">申２面3別紙!$AA$50</definedName>
    <definedName name="sekkei_sekkeitosyo5">申２面3別紙!$AA$62</definedName>
    <definedName name="sekkei_shikaku_go1" localSheetId="13">#REF!</definedName>
    <definedName name="sekkei_shikaku_go2" localSheetId="13">#REF!</definedName>
    <definedName name="sekkei_shikaku_go3" localSheetId="13">#REF!</definedName>
    <definedName name="sekkei_shikaku_go4" localSheetId="13">#REF!</definedName>
    <definedName name="sekkei_shikaku_go5">申２面3別紙!$BF$55</definedName>
    <definedName name="sekkei_shikaku_kenchikushi1" localSheetId="13">#REF!</definedName>
    <definedName name="sekkei_shikaku_kenchikushi1">申２面3別紙!$U$7</definedName>
    <definedName name="sekkei_shikaku_kenchikushi2" localSheetId="13">#REF!</definedName>
    <definedName name="sekkei_shikaku_kenchikushi2">申２面3別紙!$U$19</definedName>
    <definedName name="sekkei_shikaku_kenchikushi3" localSheetId="13">#REF!</definedName>
    <definedName name="sekkei_shikaku_kenchikushi3">申２面3別紙!$U$31</definedName>
    <definedName name="sekkei_shikaku_kenchikushi4" localSheetId="13">#REF!</definedName>
    <definedName name="sekkei_shikaku_kenchikushi4">申２面3別紙!$U$43</definedName>
    <definedName name="sekkei_shikaku_kenchikushi5" localSheetId="13">#REF!</definedName>
    <definedName name="sekkei_shikaku_toroku1">申２面3別紙!$AK$7</definedName>
    <definedName name="sekkei_shikaku_toroku2" localSheetId="13">#REF!</definedName>
    <definedName name="sekkei_shikaku_toroku2">申２面3別紙!$AK$19</definedName>
    <definedName name="sekkei_shikaku_toroku3" localSheetId="13">#REF!</definedName>
    <definedName name="sekkei_shikaku_toroku3">申２面3別紙!$AK$31</definedName>
    <definedName name="sekkei_shikaku_toroku4" localSheetId="13">#REF!</definedName>
    <definedName name="sekkei_shikaku_toroku4">申２面3別紙!$AK$43</definedName>
    <definedName name="sekkei_shikaku_toroku5">申２面3別紙!$AK$55</definedName>
    <definedName name="sekkei_sikaku_go1">申２面3別紙!$BF$7</definedName>
    <definedName name="sekkei_sikaku_go2">申２面3別紙!$BF$19</definedName>
    <definedName name="sekkei_sikaku_go3">申２面3別紙!$BF$31</definedName>
    <definedName name="sekkei_sikaku_go4">申２面3別紙!$BF$43</definedName>
    <definedName name="sekkei_sikaku_kenchikushi" localSheetId="13">#REF!</definedName>
    <definedName name="shinsei_20kouzou101_KOUZOUSEKKEI_KOUFU_NO" localSheetId="16">'４面'!#REF!</definedName>
    <definedName name="shinsei_20kouzou101_KOUZOUSEKKEI_KOUFU_NO" localSheetId="20">'４面別紙'!#REF!</definedName>
    <definedName name="shinsei_20kouzou101_KOUZOUSEKKEI_KOUFU_NO" localSheetId="17">'５面'!#REF!</definedName>
    <definedName name="shinsei_20kouzou101_KOUZOUSEKKEI_KOUFU_NO" localSheetId="18">'６面'!#REF!</definedName>
    <definedName name="shinsei_20kouzou101_KOUZOUSEKKEI_KOUFU_NO" localSheetId="12">#REF!</definedName>
    <definedName name="shinsei_20kouzou101_KOUZOUSEKKEI_KOUFU_NO" localSheetId="13">#REF!</definedName>
    <definedName name="shinsei_20kouzou101_KOUZOUSEKKEI_KOUFU_NO" localSheetId="14">#REF!</definedName>
    <definedName name="shinsei_20kouzou101_KOUZOUSEKKEI_KOUFU_NO" localSheetId="1">#REF!</definedName>
    <definedName name="shinsei_20kouzou101_KOUZOUSEKKEI_KOUFU_NO" localSheetId="9">#REF!</definedName>
    <definedName name="shinsei_20kouzou101_KOUZOUSEKKEI_KOUFU_NO" localSheetId="10">#REF!</definedName>
    <definedName name="shinsei_20kouzou101_KOUZOUSEKKEI_KOUFU_NO" localSheetId="11">#REF!</definedName>
    <definedName name="shinsei_20kouzou101_KOUZOUSEKKEI_KOUFU_NO" localSheetId="3">'申4-6(建２)'!$AF$114</definedName>
    <definedName name="shinsei_20kouzou101_KOUZOUSEKKEI_KOUFU_NO">'1～３面'!$AG$112</definedName>
    <definedName name="shinsei_20kouzou101_NAME" localSheetId="16">'４面'!#REF!</definedName>
    <definedName name="shinsei_20kouzou101_NAME" localSheetId="20">'４面別紙'!#REF!</definedName>
    <definedName name="shinsei_20kouzou101_NAME" localSheetId="17">'５面'!#REF!</definedName>
    <definedName name="shinsei_20kouzou101_NAME" localSheetId="18">'６面'!#REF!</definedName>
    <definedName name="shinsei_20kouzou101_NAME" localSheetId="12">#REF!</definedName>
    <definedName name="shinsei_20kouzou101_NAME" localSheetId="13">#REF!</definedName>
    <definedName name="shinsei_20kouzou101_NAME" localSheetId="14">#REF!</definedName>
    <definedName name="shinsei_20kouzou101_NAME" localSheetId="9">#REF!</definedName>
    <definedName name="shinsei_20kouzou101_NAME" localSheetId="10">#REF!</definedName>
    <definedName name="shinsei_20kouzou101_NAME" localSheetId="11">#REF!</definedName>
    <definedName name="shinsei_20kouzou101_NAME" localSheetId="3">'申4-6(建２)'!$L$113</definedName>
    <definedName name="shinsei_20kouzou101_NAME">'1～３面'!$M$111</definedName>
    <definedName name="shinsei_20kouzou301_KOUZOUSEKKEI_KOUFU_NO" localSheetId="16">'４面'!#REF!</definedName>
    <definedName name="shinsei_20kouzou301_KOUZOUSEKKEI_KOUFU_NO" localSheetId="20">'４面別紙'!#REF!</definedName>
    <definedName name="shinsei_20kouzou301_KOUZOUSEKKEI_KOUFU_NO" localSheetId="17">'５面'!#REF!</definedName>
    <definedName name="shinsei_20kouzou301_KOUZOUSEKKEI_KOUFU_NO" localSheetId="18">'６面'!#REF!</definedName>
    <definedName name="shinsei_20kouzou301_KOUZOUSEKKEI_KOUFU_NO" localSheetId="12">#REF!</definedName>
    <definedName name="shinsei_20kouzou301_KOUZOUSEKKEI_KOUFU_NO" localSheetId="13">#REF!</definedName>
    <definedName name="shinsei_20kouzou301_KOUZOUSEKKEI_KOUFU_NO" localSheetId="14">#REF!</definedName>
    <definedName name="shinsei_20kouzou301_KOUZOUSEKKEI_KOUFU_NO" localSheetId="9">#REF!</definedName>
    <definedName name="shinsei_20kouzou301_KOUZOUSEKKEI_KOUFU_NO" localSheetId="10">#REF!</definedName>
    <definedName name="shinsei_20kouzou301_KOUZOUSEKKEI_KOUFU_NO" localSheetId="11">#REF!</definedName>
    <definedName name="shinsei_20kouzou301_KOUZOUSEKKEI_KOUFU_NO" localSheetId="3">'申4-6(建２)'!$AF$117</definedName>
    <definedName name="shinsei_20kouzou301_KOUZOUSEKKEI_KOUFU_NO">'1～３面'!$AG$115</definedName>
    <definedName name="shinsei_20kouzou301_NAME" localSheetId="16">'４面'!#REF!</definedName>
    <definedName name="shinsei_20kouzou301_NAME" localSheetId="20">'４面別紙'!#REF!</definedName>
    <definedName name="shinsei_20kouzou301_NAME" localSheetId="17">'５面'!#REF!</definedName>
    <definedName name="shinsei_20kouzou301_NAME" localSheetId="18">'６面'!#REF!</definedName>
    <definedName name="shinsei_20kouzou301_NAME" localSheetId="12">#REF!</definedName>
    <definedName name="shinsei_20kouzou301_NAME" localSheetId="13">#REF!</definedName>
    <definedName name="shinsei_20kouzou301_NAME" localSheetId="14">#REF!</definedName>
    <definedName name="shinsei_20kouzou301_NAME" localSheetId="9">#REF!</definedName>
    <definedName name="shinsei_20kouzou301_NAME" localSheetId="10">#REF!</definedName>
    <definedName name="shinsei_20kouzou301_NAME" localSheetId="11">#REF!</definedName>
    <definedName name="shinsei_20kouzou301_NAME" localSheetId="3">'申4-6(建２)'!$L$116</definedName>
    <definedName name="shinsei_20kouzou301_NAME">'1～３面'!$M$114</definedName>
    <definedName name="shinsei_20setubi101_NAME" localSheetId="16">'４面'!#REF!</definedName>
    <definedName name="shinsei_20setubi101_NAME" localSheetId="20">'４面別紙'!#REF!</definedName>
    <definedName name="shinsei_20setubi101_NAME" localSheetId="17">'５面'!#REF!</definedName>
    <definedName name="shinsei_20setubi101_NAME" localSheetId="18">'６面'!#REF!</definedName>
    <definedName name="shinsei_20setubi101_NAME" localSheetId="12">#REF!</definedName>
    <definedName name="shinsei_20setubi101_NAME" localSheetId="13">#REF!</definedName>
    <definedName name="shinsei_20setubi101_NAME" localSheetId="14">#REF!</definedName>
    <definedName name="shinsei_20setubi101_NAME" localSheetId="9">#REF!</definedName>
    <definedName name="shinsei_20setubi101_NAME" localSheetId="10">#REF!</definedName>
    <definedName name="shinsei_20setubi101_NAME" localSheetId="11">#REF!</definedName>
    <definedName name="shinsei_20setubi101_NAME" localSheetId="3">'申4-6(建２)'!$L$119</definedName>
    <definedName name="shinsei_20setubi101_NAME">'1～３面'!$M$118</definedName>
    <definedName name="shinsei_20setubi101_SETUBISEKKEI_KOUFU_NO" localSheetId="16">'４面'!#REF!</definedName>
    <definedName name="shinsei_20setubi101_SETUBISEKKEI_KOUFU_NO" localSheetId="20">'４面別紙'!#REF!</definedName>
    <definedName name="shinsei_20setubi101_SETUBISEKKEI_KOUFU_NO" localSheetId="17">'５面'!#REF!</definedName>
    <definedName name="shinsei_20setubi101_SETUBISEKKEI_KOUFU_NO" localSheetId="18">'６面'!#REF!</definedName>
    <definedName name="shinsei_20setubi101_SETUBISEKKEI_KOUFU_NO" localSheetId="12">#REF!</definedName>
    <definedName name="shinsei_20setubi101_SETUBISEKKEI_KOUFU_NO" localSheetId="13">#REF!</definedName>
    <definedName name="shinsei_20setubi101_SETUBISEKKEI_KOUFU_NO" localSheetId="14">#REF!</definedName>
    <definedName name="shinsei_20setubi101_SETUBISEKKEI_KOUFU_NO" localSheetId="1">#REF!</definedName>
    <definedName name="shinsei_20setubi101_SETUBISEKKEI_KOUFU_NO" localSheetId="9">#REF!</definedName>
    <definedName name="shinsei_20setubi101_SETUBISEKKEI_KOUFU_NO" localSheetId="10">#REF!</definedName>
    <definedName name="shinsei_20setubi101_SETUBISEKKEI_KOUFU_NO" localSheetId="11">#REF!</definedName>
    <definedName name="shinsei_20setubi101_SETUBISEKKEI_KOUFU_NO" localSheetId="3">'申4-6(建２)'!$AF$120</definedName>
    <definedName name="shinsei_20setubi101_SETUBISEKKEI_KOUFU_NO">'1～３面'!$AG$119</definedName>
    <definedName name="shinsei_20setubi102_NAME" localSheetId="16">'４面'!#REF!</definedName>
    <definedName name="shinsei_20setubi102_NAME" localSheetId="20">'４面別紙'!#REF!</definedName>
    <definedName name="shinsei_20setubi102_NAME" localSheetId="17">'５面'!#REF!</definedName>
    <definedName name="shinsei_20setubi102_NAME" localSheetId="18">'６面'!#REF!</definedName>
    <definedName name="shinsei_20setubi102_NAME" localSheetId="12">#REF!</definedName>
    <definedName name="shinsei_20setubi102_NAME" localSheetId="13">#REF!</definedName>
    <definedName name="shinsei_20setubi102_NAME" localSheetId="14">#REF!</definedName>
    <definedName name="shinsei_20setubi102_NAME" localSheetId="9">#REF!</definedName>
    <definedName name="shinsei_20setubi102_NAME" localSheetId="10">#REF!</definedName>
    <definedName name="shinsei_20setubi102_NAME" localSheetId="11">#REF!</definedName>
    <definedName name="shinsei_20setubi102_NAME" localSheetId="3">'申4-6(建２)'!$L$121</definedName>
    <definedName name="shinsei_20setubi102_NAME">'1～３面'!$M$120</definedName>
    <definedName name="shinsei_20setubi102_NAMESETUBISEKKEI_KOUFU_NO" localSheetId="16">'４面'!#REF!</definedName>
    <definedName name="shinsei_20setubi102_NAMESETUBISEKKEI_KOUFU_NO" localSheetId="20">'４面別紙'!#REF!</definedName>
    <definedName name="shinsei_20setubi102_NAMESETUBISEKKEI_KOUFU_NO" localSheetId="17">'５面'!#REF!</definedName>
    <definedName name="shinsei_20setubi102_NAMESETUBISEKKEI_KOUFU_NO" localSheetId="18">'６面'!#REF!</definedName>
    <definedName name="shinsei_20setubi102_NAMESETUBISEKKEI_KOUFU_NO" localSheetId="12">#REF!</definedName>
    <definedName name="shinsei_20setubi102_NAMESETUBISEKKEI_KOUFU_NO" localSheetId="13">#REF!</definedName>
    <definedName name="shinsei_20setubi102_NAMESETUBISEKKEI_KOUFU_NO" localSheetId="14">#REF!</definedName>
    <definedName name="shinsei_20setubi102_NAMESETUBISEKKEI_KOUFU_NO" localSheetId="9">#REF!</definedName>
    <definedName name="shinsei_20setubi102_NAMESETUBISEKKEI_KOUFU_NO" localSheetId="10">#REF!</definedName>
    <definedName name="shinsei_20setubi102_NAMESETUBISEKKEI_KOUFU_NO" localSheetId="11">#REF!</definedName>
    <definedName name="shinsei_20setubi102_NAMESETUBISEKKEI_KOUFU_NO" localSheetId="3">'申4-6(建２)'!$AF$122</definedName>
    <definedName name="shinsei_20setubi102_NAMESETUBISEKKEI_KOUFU_NO">'1～３面'!$AG$121</definedName>
    <definedName name="shinsei_20setubi103_NAME" localSheetId="16">'４面'!#REF!</definedName>
    <definedName name="shinsei_20setubi103_NAME" localSheetId="20">'４面別紙'!#REF!</definedName>
    <definedName name="shinsei_20setubi103_NAME" localSheetId="17">'５面'!#REF!</definedName>
    <definedName name="shinsei_20setubi103_NAME" localSheetId="18">'６面'!#REF!</definedName>
    <definedName name="shinsei_20setubi103_NAME" localSheetId="12">#REF!</definedName>
    <definedName name="shinsei_20setubi103_NAME" localSheetId="13">#REF!</definedName>
    <definedName name="shinsei_20setubi103_NAME" localSheetId="14">#REF!</definedName>
    <definedName name="shinsei_20setubi103_NAME" localSheetId="9">#REF!</definedName>
    <definedName name="shinsei_20setubi103_NAME" localSheetId="10">#REF!</definedName>
    <definedName name="shinsei_20setubi103_NAME" localSheetId="11">#REF!</definedName>
    <definedName name="shinsei_20setubi103_NAME" localSheetId="3">'申4-6(建２)'!$L$123</definedName>
    <definedName name="shinsei_20setubi103_NAME">'1～３面'!$M$122</definedName>
    <definedName name="shinsei_20setubi103_SETUBISEKKEI_KOUFU_NO" localSheetId="16">'４面'!#REF!</definedName>
    <definedName name="shinsei_20setubi103_SETUBISEKKEI_KOUFU_NO" localSheetId="20">'４面別紙'!#REF!</definedName>
    <definedName name="shinsei_20setubi103_SETUBISEKKEI_KOUFU_NO" localSheetId="17">'５面'!#REF!</definedName>
    <definedName name="shinsei_20setubi103_SETUBISEKKEI_KOUFU_NO" localSheetId="18">'６面'!#REF!</definedName>
    <definedName name="shinsei_20setubi103_SETUBISEKKEI_KOUFU_NO" localSheetId="12">#REF!</definedName>
    <definedName name="shinsei_20setubi103_SETUBISEKKEI_KOUFU_NO" localSheetId="13">#REF!</definedName>
    <definedName name="shinsei_20setubi103_SETUBISEKKEI_KOUFU_NO" localSheetId="14">#REF!</definedName>
    <definedName name="shinsei_20setubi103_SETUBISEKKEI_KOUFU_NO" localSheetId="9">#REF!</definedName>
    <definedName name="shinsei_20setubi103_SETUBISEKKEI_KOUFU_NO" localSheetId="10">#REF!</definedName>
    <definedName name="shinsei_20setubi103_SETUBISEKKEI_KOUFU_NO" localSheetId="11">#REF!</definedName>
    <definedName name="shinsei_20setubi103_SETUBISEKKEI_KOUFU_NO" localSheetId="3">'申4-6(建２)'!$AF$124</definedName>
    <definedName name="shinsei_20setubi103_SETUBISEKKEI_KOUFU_NO">'1～３面'!$AG$123</definedName>
    <definedName name="shinsei_20setubi301_NAME" localSheetId="16">'４面'!#REF!</definedName>
    <definedName name="shinsei_20setubi301_NAME" localSheetId="20">'４面別紙'!#REF!</definedName>
    <definedName name="shinsei_20setubi301_NAME" localSheetId="17">'５面'!#REF!</definedName>
    <definedName name="shinsei_20setubi301_NAME" localSheetId="18">'６面'!#REF!</definedName>
    <definedName name="shinsei_20setubi301_NAME" localSheetId="12">#REF!</definedName>
    <definedName name="shinsei_20setubi301_NAME" localSheetId="13">#REF!</definedName>
    <definedName name="shinsei_20setubi301_NAME" localSheetId="14">#REF!</definedName>
    <definedName name="shinsei_20setubi301_NAME" localSheetId="9">#REF!</definedName>
    <definedName name="shinsei_20setubi301_NAME" localSheetId="10">#REF!</definedName>
    <definedName name="shinsei_20setubi301_NAME" localSheetId="11">#REF!</definedName>
    <definedName name="shinsei_20setubi301_NAME" localSheetId="3">'申4-6(建２)'!$L$126</definedName>
    <definedName name="shinsei_20setubi301_NAME">'1～３面'!$M$125</definedName>
    <definedName name="shinsei_20setubi301_SETUBISEKKEI_KOUFU_NO" localSheetId="16">'４面'!#REF!</definedName>
    <definedName name="shinsei_20setubi301_SETUBISEKKEI_KOUFU_NO" localSheetId="20">'４面別紙'!#REF!</definedName>
    <definedName name="shinsei_20setubi301_SETUBISEKKEI_KOUFU_NO" localSheetId="17">'５面'!#REF!</definedName>
    <definedName name="shinsei_20setubi301_SETUBISEKKEI_KOUFU_NO" localSheetId="18">'６面'!#REF!</definedName>
    <definedName name="shinsei_20setubi301_SETUBISEKKEI_KOUFU_NO" localSheetId="12">#REF!</definedName>
    <definedName name="shinsei_20setubi301_SETUBISEKKEI_KOUFU_NO" localSheetId="13">#REF!</definedName>
    <definedName name="shinsei_20setubi301_SETUBISEKKEI_KOUFU_NO" localSheetId="14">#REF!</definedName>
    <definedName name="shinsei_20setubi301_SETUBISEKKEI_KOUFU_NO" localSheetId="9">#REF!</definedName>
    <definedName name="shinsei_20setubi301_SETUBISEKKEI_KOUFU_NO" localSheetId="10">#REF!</definedName>
    <definedName name="shinsei_20setubi301_SETUBISEKKEI_KOUFU_NO" localSheetId="11">#REF!</definedName>
    <definedName name="shinsei_20setubi301_SETUBISEKKEI_KOUFU_NO" localSheetId="3">'申4-6(建２)'!$AF$127</definedName>
    <definedName name="shinsei_20setubi301_SETUBISEKKEI_KOUFU_NO">'1～３面'!$AG$126</definedName>
    <definedName name="shinsei_20setubi302_NAME" localSheetId="16">'４面'!#REF!</definedName>
    <definedName name="shinsei_20setubi302_NAME" localSheetId="20">'４面別紙'!#REF!</definedName>
    <definedName name="shinsei_20setubi302_NAME" localSheetId="17">'５面'!#REF!</definedName>
    <definedName name="shinsei_20setubi302_NAME" localSheetId="18">'６面'!#REF!</definedName>
    <definedName name="shinsei_20setubi302_NAME" localSheetId="12">#REF!</definedName>
    <definedName name="shinsei_20setubi302_NAME" localSheetId="13">#REF!</definedName>
    <definedName name="shinsei_20setubi302_NAME" localSheetId="14">#REF!</definedName>
    <definedName name="shinsei_20setubi302_NAME" localSheetId="9">#REF!</definedName>
    <definedName name="shinsei_20setubi302_NAME" localSheetId="10">#REF!</definedName>
    <definedName name="shinsei_20setubi302_NAME" localSheetId="11">#REF!</definedName>
    <definedName name="shinsei_20setubi302_NAME" localSheetId="3">'申4-6(建２)'!$L$128</definedName>
    <definedName name="shinsei_20setubi302_NAME">'1～３面'!$M$127</definedName>
    <definedName name="shinsei_20setubi302_SETUBISEKKEI_KOUFU_NO" localSheetId="16">'４面'!#REF!</definedName>
    <definedName name="shinsei_20setubi302_SETUBISEKKEI_KOUFU_NO" localSheetId="20">'４面別紙'!#REF!</definedName>
    <definedName name="shinsei_20setubi302_SETUBISEKKEI_KOUFU_NO" localSheetId="17">'５面'!#REF!</definedName>
    <definedName name="shinsei_20setubi302_SETUBISEKKEI_KOUFU_NO" localSheetId="18">'６面'!#REF!</definedName>
    <definedName name="shinsei_20setubi302_SETUBISEKKEI_KOUFU_NO" localSheetId="12">#REF!</definedName>
    <definedName name="shinsei_20setubi302_SETUBISEKKEI_KOUFU_NO" localSheetId="13">#REF!</definedName>
    <definedName name="shinsei_20setubi302_SETUBISEKKEI_KOUFU_NO" localSheetId="14">#REF!</definedName>
    <definedName name="shinsei_20setubi302_SETUBISEKKEI_KOUFU_NO" localSheetId="9">#REF!</definedName>
    <definedName name="shinsei_20setubi302_SETUBISEKKEI_KOUFU_NO" localSheetId="10">#REF!</definedName>
    <definedName name="shinsei_20setubi302_SETUBISEKKEI_KOUFU_NO" localSheetId="11">#REF!</definedName>
    <definedName name="shinsei_20setubi302_SETUBISEKKEI_KOUFU_NO" localSheetId="3">'申4-6(建２)'!$AF$129</definedName>
    <definedName name="shinsei_20setubi302_SETUBISEKKEI_KOUFU_NO">'1～３面'!$AG$128</definedName>
    <definedName name="shinsei_20setubi303_NAME" localSheetId="16">'４面'!#REF!</definedName>
    <definedName name="shinsei_20setubi303_NAME" localSheetId="20">'４面別紙'!#REF!</definedName>
    <definedName name="shinsei_20setubi303_NAME" localSheetId="17">'５面'!#REF!</definedName>
    <definedName name="shinsei_20setubi303_NAME" localSheetId="18">'６面'!#REF!</definedName>
    <definedName name="shinsei_20setubi303_NAME" localSheetId="12">#REF!</definedName>
    <definedName name="shinsei_20setubi303_NAME" localSheetId="13">#REF!</definedName>
    <definedName name="shinsei_20setubi303_NAME" localSheetId="14">#REF!</definedName>
    <definedName name="shinsei_20setubi303_NAME" localSheetId="9">#REF!</definedName>
    <definedName name="shinsei_20setubi303_NAME" localSheetId="10">#REF!</definedName>
    <definedName name="shinsei_20setubi303_NAME" localSheetId="11">#REF!</definedName>
    <definedName name="shinsei_20setubi303_NAME" localSheetId="3">'申4-6(建２)'!$L$130</definedName>
    <definedName name="shinsei_20setubi303_NAME">'1～３面'!$M$129</definedName>
    <definedName name="shinsei_20setubi303_SETUBISEKKEI_KOUFU_NO" localSheetId="16">'４面'!#REF!</definedName>
    <definedName name="shinsei_20setubi303_SETUBISEKKEI_KOUFU_NO" localSheetId="20">'４面別紙'!#REF!</definedName>
    <definedName name="shinsei_20setubi303_SETUBISEKKEI_KOUFU_NO" localSheetId="17">'５面'!#REF!</definedName>
    <definedName name="shinsei_20setubi303_SETUBISEKKEI_KOUFU_NO" localSheetId="18">'６面'!#REF!</definedName>
    <definedName name="shinsei_20setubi303_SETUBISEKKEI_KOUFU_NO" localSheetId="12">#REF!</definedName>
    <definedName name="shinsei_20setubi303_SETUBISEKKEI_KOUFU_NO" localSheetId="13">#REF!</definedName>
    <definedName name="shinsei_20setubi303_SETUBISEKKEI_KOUFU_NO" localSheetId="14">#REF!</definedName>
    <definedName name="shinsei_20setubi303_SETUBISEKKEI_KOUFU_NO" localSheetId="9">#REF!</definedName>
    <definedName name="shinsei_20setubi303_SETUBISEKKEI_KOUFU_NO" localSheetId="10">#REF!</definedName>
    <definedName name="shinsei_20setubi303_SETUBISEKKEI_KOUFU_NO" localSheetId="11">#REF!</definedName>
    <definedName name="shinsei_20setubi303_SETUBISEKKEI_KOUFU_NO" localSheetId="3">'申4-6(建２)'!$AF$131</definedName>
    <definedName name="shinsei_20setubi303_SETUBISEKKEI_KOUFU_NO">'1～３面'!$AG$130</definedName>
    <definedName name="shinsei_APPLICANT_CORP" localSheetId="16">'４面'!#REF!</definedName>
    <definedName name="shinsei_APPLICANT_CORP" localSheetId="20">'４面別紙'!#REF!</definedName>
    <definedName name="shinsei_APPLICANT_CORP" localSheetId="17">'５面'!#REF!</definedName>
    <definedName name="shinsei_APPLICANT_CORP" localSheetId="18">'６面'!#REF!</definedName>
    <definedName name="shinsei_APPLICANT_CORP" localSheetId="12">#REF!</definedName>
    <definedName name="shinsei_APPLICANT_CORP" localSheetId="13">#REF!</definedName>
    <definedName name="shinsei_APPLICANT_CORP" localSheetId="14">#REF!</definedName>
    <definedName name="shinsei_APPLICANT_CORP" localSheetId="1">#REF!</definedName>
    <definedName name="shinsei_APPLICANT_CORP" localSheetId="4">申１面連名!$AO$21</definedName>
    <definedName name="shinsei_APPLICANT_CORP" localSheetId="9">#REF!</definedName>
    <definedName name="shinsei_APPLICANT_CORP" localSheetId="10">#REF!</definedName>
    <definedName name="shinsei_APPLICANT_CORP" localSheetId="11">#REF!</definedName>
    <definedName name="shinsei_APPLICANT_CORP" localSheetId="3">'申4-6(建２)'!$AO$21</definedName>
    <definedName name="shinsei_APPLICANT_CORP">'1～３面'!$AP$21</definedName>
    <definedName name="shinsei_APPLICANT_NAME" localSheetId="16">'４面'!#REF!</definedName>
    <definedName name="shinsei_APPLICANT_NAME" localSheetId="20">'４面別紙'!#REF!</definedName>
    <definedName name="shinsei_APPLICANT_NAME" localSheetId="17">'５面'!#REF!</definedName>
    <definedName name="shinsei_APPLICANT_NAME" localSheetId="18">'６面'!#REF!</definedName>
    <definedName name="shinsei_APPLICANT_NAME" localSheetId="12">#REF!</definedName>
    <definedName name="shinsei_APPLICANT_NAME" localSheetId="13">#REF!</definedName>
    <definedName name="shinsei_APPLICANT_NAME" localSheetId="14">#REF!</definedName>
    <definedName name="shinsei_APPLICANT_NAME" localSheetId="1">#REF!</definedName>
    <definedName name="shinsei_APPLICANT_NAME" localSheetId="4">申１面連名!$AO$22</definedName>
    <definedName name="shinsei_APPLICANT_NAME" localSheetId="9">#REF!</definedName>
    <definedName name="shinsei_APPLICANT_NAME" localSheetId="10">#REF!</definedName>
    <definedName name="shinsei_APPLICANT_NAME" localSheetId="11">#REF!</definedName>
    <definedName name="shinsei_APPLICANT_NAME" localSheetId="3">'申4-6(建２)'!$AO$22</definedName>
    <definedName name="shinsei_APPLICANT_NAME">'1～３面'!$AP$22</definedName>
    <definedName name="shinsei_BILL_NAME" localSheetId="16">'４面'!#REF!</definedName>
    <definedName name="shinsei_BILL_NAME" localSheetId="20">'４面別紙'!#REF!</definedName>
    <definedName name="shinsei_BILL_NAME" localSheetId="17">'５面'!#REF!</definedName>
    <definedName name="shinsei_BILL_NAME" localSheetId="18">'６面'!#REF!</definedName>
    <definedName name="shinsei_BILL_NAME" localSheetId="12">#REF!</definedName>
    <definedName name="shinsei_BILL_NAME" localSheetId="13">#REF!</definedName>
    <definedName name="shinsei_BILL_NAME" localSheetId="14">#REF!</definedName>
    <definedName name="shinsei_BILL_NAME" localSheetId="1">#REF!</definedName>
    <definedName name="shinsei_BILL_NAME" localSheetId="9">#REF!</definedName>
    <definedName name="shinsei_BILL_NAME" localSheetId="10">#REF!</definedName>
    <definedName name="shinsei_BILL_NAME" localSheetId="11">#REF!</definedName>
    <definedName name="shinsei_BILL_NAME" localSheetId="3">'申4-6(建２)'!$L$237</definedName>
    <definedName name="shinsei_BILL_NAME">'1～３面'!$M$236</definedName>
    <definedName name="shinsei_build_address" localSheetId="16">'４面'!#REF!</definedName>
    <definedName name="shinsei_build_address" localSheetId="20">'４面別紙'!#REF!</definedName>
    <definedName name="shinsei_build_address" localSheetId="17">'５面'!#REF!</definedName>
    <definedName name="shinsei_build_address" localSheetId="18">'６面'!#REF!</definedName>
    <definedName name="shinsei_build_address" localSheetId="12">#REF!</definedName>
    <definedName name="shinsei_build_address" localSheetId="13">#REF!</definedName>
    <definedName name="shinsei_build_address" localSheetId="14">#REF!</definedName>
    <definedName name="shinsei_build_address" localSheetId="1">#REF!</definedName>
    <definedName name="shinsei_build_address" localSheetId="9">#REF!</definedName>
    <definedName name="shinsei_build_address" localSheetId="10">#REF!</definedName>
    <definedName name="shinsei_build_address" localSheetId="11">#REF!</definedName>
    <definedName name="shinsei_build_address" localSheetId="3">'申4-6(建２)'!$O$243</definedName>
    <definedName name="shinsei_build_address">'1～３面'!$P$242</definedName>
    <definedName name="shinsei_build_BILL_SHINSEI_COUNT" localSheetId="16">'４面'!#REF!</definedName>
    <definedName name="shinsei_build_BILL_SHINSEI_COUNT" localSheetId="20">'４面別紙'!#REF!</definedName>
    <definedName name="shinsei_build_BILL_SHINSEI_COUNT" localSheetId="17">'５面'!#REF!</definedName>
    <definedName name="shinsei_build_BILL_SHINSEI_COUNT" localSheetId="18">'６面'!#REF!</definedName>
    <definedName name="shinsei_build_BILL_SHINSEI_COUNT" localSheetId="12">#REF!</definedName>
    <definedName name="shinsei_build_BILL_SHINSEI_COUNT" localSheetId="13">#REF!</definedName>
    <definedName name="shinsei_build_BILL_SHINSEI_COUNT" localSheetId="14">#REF!</definedName>
    <definedName name="shinsei_build_BILL_SHINSEI_COUNT" localSheetId="1">#REF!</definedName>
    <definedName name="shinsei_build_BILL_SHINSEI_COUNT" localSheetId="9">#REF!</definedName>
    <definedName name="shinsei_build_BILL_SHINSEI_COUNT" localSheetId="10">#REF!</definedName>
    <definedName name="shinsei_build_BILL_SHINSEI_COUNT" localSheetId="11">#REF!</definedName>
    <definedName name="shinsei_build_BILL_SHINSEI_COUNT" localSheetId="3">'申4-6(建２)'!$AH$320</definedName>
    <definedName name="shinsei_build_BILL_SHINSEI_COUNT">'1～３面'!$AI$334</definedName>
    <definedName name="shinsei_build_BILL_SONOTA_COUNT" localSheetId="16">'４面'!#REF!</definedName>
    <definedName name="shinsei_build_BILL_SONOTA_COUNT" localSheetId="20">'４面別紙'!#REF!</definedName>
    <definedName name="shinsei_build_BILL_SONOTA_COUNT" localSheetId="17">'５面'!#REF!</definedName>
    <definedName name="shinsei_build_BILL_SONOTA_COUNT" localSheetId="18">'６面'!#REF!</definedName>
    <definedName name="shinsei_build_BILL_SONOTA_COUNT" localSheetId="12">#REF!</definedName>
    <definedName name="shinsei_build_BILL_SONOTA_COUNT" localSheetId="13">#REF!</definedName>
    <definedName name="shinsei_build_BILL_SONOTA_COUNT" localSheetId="14">#REF!</definedName>
    <definedName name="shinsei_build_BILL_SONOTA_COUNT" localSheetId="1">#REF!</definedName>
    <definedName name="shinsei_build_BILL_SONOTA_COUNT" localSheetId="9">#REF!</definedName>
    <definedName name="shinsei_build_BILL_SONOTA_COUNT" localSheetId="10">#REF!</definedName>
    <definedName name="shinsei_build_BILL_SONOTA_COUNT" localSheetId="11">#REF!</definedName>
    <definedName name="shinsei_build_BILL_SONOTA_COUNT" localSheetId="3">'申4-6(建２)'!$AH$321</definedName>
    <definedName name="shinsei_build_BILL_SONOTA_COUNT">'1～３面'!#REF!</definedName>
    <definedName name="shinsei_build_BOUKA_22JYO_1" localSheetId="16">'４面'!#REF!</definedName>
    <definedName name="shinsei_build_BOUKA_22JYO_1" localSheetId="20">'４面別紙'!#REF!</definedName>
    <definedName name="shinsei_build_BOUKA_22JYO_1" localSheetId="17">'５面'!#REF!</definedName>
    <definedName name="shinsei_build_BOUKA_22JYO_1" localSheetId="18">'６面'!#REF!</definedName>
    <definedName name="shinsei_build_BOUKA_22JYO_1" localSheetId="12">#REF!</definedName>
    <definedName name="shinsei_build_BOUKA_22JYO_1" localSheetId="13">#REF!</definedName>
    <definedName name="shinsei_build_BOUKA_22JYO_1" localSheetId="14">#REF!</definedName>
    <definedName name="shinsei_build_BOUKA_22JYO_1" localSheetId="1">#REF!</definedName>
    <definedName name="shinsei_build_BOUKA_22JYO_1" localSheetId="9">#REF!</definedName>
    <definedName name="shinsei_build_BOUKA_22JYO_1" localSheetId="10">#REF!</definedName>
    <definedName name="shinsei_build_BOUKA_22JYO_1" localSheetId="11">#REF!</definedName>
    <definedName name="shinsei_build_BOUKA_22JYO_1" localSheetId="3">'申4-6(建２)'!$AD$257</definedName>
    <definedName name="shinsei_build_BOUKA_22JYO_1">'1～３面'!$AE$254</definedName>
    <definedName name="shinsei_build_BOUKA_22JYO_2" localSheetId="16">'４面'!#REF!</definedName>
    <definedName name="shinsei_build_BOUKA_22JYO_2" localSheetId="20">'４面別紙'!#REF!</definedName>
    <definedName name="shinsei_build_BOUKA_22JYO_2" localSheetId="17">'５面'!#REF!</definedName>
    <definedName name="shinsei_build_BOUKA_22JYO_2" localSheetId="18">'６面'!#REF!</definedName>
    <definedName name="shinsei_build_BOUKA_22JYO_2" localSheetId="12">#REF!</definedName>
    <definedName name="shinsei_build_BOUKA_22JYO_2" localSheetId="13">#REF!</definedName>
    <definedName name="shinsei_build_BOUKA_22JYO_2" localSheetId="14">#REF!</definedName>
    <definedName name="shinsei_build_BOUKA_22JYO_2" localSheetId="1">#REF!</definedName>
    <definedName name="shinsei_build_BOUKA_22JYO_2" localSheetId="9">#REF!</definedName>
    <definedName name="shinsei_build_BOUKA_22JYO_2" localSheetId="10">#REF!</definedName>
    <definedName name="shinsei_build_BOUKA_22JYO_2" localSheetId="11">#REF!</definedName>
    <definedName name="shinsei_build_BOUKA_22JYO_2" localSheetId="3">'申4-6(建２)'!$E$258</definedName>
    <definedName name="shinsei_build_BOUKA_22JYO_2">'1～３面'!$F$255</definedName>
    <definedName name="shinsei_build_BOUKA_22JYO_3" localSheetId="16">'４面'!#REF!</definedName>
    <definedName name="shinsei_build_BOUKA_22JYO_3" localSheetId="20">'４面別紙'!#REF!</definedName>
    <definedName name="shinsei_build_BOUKA_22JYO_3" localSheetId="17">'５面'!#REF!</definedName>
    <definedName name="shinsei_build_BOUKA_22JYO_3" localSheetId="18">'６面'!#REF!</definedName>
    <definedName name="shinsei_build_BOUKA_22JYO_3" localSheetId="3">'申4-6(建２)'!$E$259</definedName>
    <definedName name="shinsei_build_BOUKA_22JYO_3">'1～３面'!$F$257</definedName>
    <definedName name="shinsei_build_BOUKA_BOUKA__box" localSheetId="16">'４面'!#REF!</definedName>
    <definedName name="shinsei_build_BOUKA_BOUKA__box" localSheetId="20">'４面別紙'!#REF!</definedName>
    <definedName name="shinsei_build_BOUKA_BOUKA__box" localSheetId="17">'５面'!#REF!</definedName>
    <definedName name="shinsei_build_BOUKA_BOUKA__box" localSheetId="18">'６面'!#REF!</definedName>
    <definedName name="shinsei_build_BOUKA_BOUKA__box" localSheetId="12">#REF!</definedName>
    <definedName name="shinsei_build_BOUKA_BOUKA__box" localSheetId="13">#REF!</definedName>
    <definedName name="shinsei_build_BOUKA_BOUKA__box" localSheetId="14">#REF!</definedName>
    <definedName name="shinsei_build_BOUKA_BOUKA__box" localSheetId="1">#REF!</definedName>
    <definedName name="shinsei_build_BOUKA_BOUKA__box" localSheetId="9">#REF!</definedName>
    <definedName name="shinsei_build_BOUKA_BOUKA__box" localSheetId="10">#REF!</definedName>
    <definedName name="shinsei_build_BOUKA_BOUKA__box" localSheetId="11">#REF!</definedName>
    <definedName name="shinsei_build_BOUKA_BOUKA__box" localSheetId="3">'申4-6(建２)'!$O$254</definedName>
    <definedName name="shinsei_build_BOUKA_BOUKA__box">'1～３面'!$P$252</definedName>
    <definedName name="shinsei_build_BOUKA_JYUN_BOUKA__box" localSheetId="16">'４面'!#REF!</definedName>
    <definedName name="shinsei_build_BOUKA_JYUN_BOUKA__box" localSheetId="20">'４面別紙'!#REF!</definedName>
    <definedName name="shinsei_build_BOUKA_JYUN_BOUKA__box" localSheetId="17">'５面'!#REF!</definedName>
    <definedName name="shinsei_build_BOUKA_JYUN_BOUKA__box" localSheetId="18">'６面'!#REF!</definedName>
    <definedName name="shinsei_build_BOUKA_JYUN_BOUKA__box" localSheetId="12">#REF!</definedName>
    <definedName name="shinsei_build_BOUKA_JYUN_BOUKA__box" localSheetId="13">#REF!</definedName>
    <definedName name="shinsei_build_BOUKA_JYUN_BOUKA__box" localSheetId="14">#REF!</definedName>
    <definedName name="shinsei_build_BOUKA_JYUN_BOUKA__box" localSheetId="1">#REF!</definedName>
    <definedName name="shinsei_build_BOUKA_JYUN_BOUKA__box" localSheetId="9">#REF!</definedName>
    <definedName name="shinsei_build_BOUKA_JYUN_BOUKA__box" localSheetId="10">#REF!</definedName>
    <definedName name="shinsei_build_BOUKA_JYUN_BOUKA__box" localSheetId="11">#REF!</definedName>
    <definedName name="shinsei_build_BOUKA_JYUN_BOUKA__box" localSheetId="3">'申4-6(建２)'!$AF$254</definedName>
    <definedName name="shinsei_build_BOUKA_JYUN_BOUKA__box">'1～３面'!$AG$252</definedName>
    <definedName name="shinsei_build_BOUKA_NASI__box" localSheetId="16">'４面'!#REF!</definedName>
    <definedName name="shinsei_build_BOUKA_NASI__box" localSheetId="20">'４面別紙'!#REF!</definedName>
    <definedName name="shinsei_build_BOUKA_NASI__box" localSheetId="17">'５面'!#REF!</definedName>
    <definedName name="shinsei_build_BOUKA_NASI__box" localSheetId="18">'６面'!#REF!</definedName>
    <definedName name="shinsei_build_BOUKA_NASI__box" localSheetId="12">#REF!</definedName>
    <definedName name="shinsei_build_BOUKA_NASI__box" localSheetId="13">#REF!</definedName>
    <definedName name="shinsei_build_BOUKA_NASI__box" localSheetId="14">#REF!</definedName>
    <definedName name="shinsei_build_BOUKA_NASI__box" localSheetId="1">#REF!</definedName>
    <definedName name="shinsei_build_BOUKA_NASI__box" localSheetId="9">#REF!</definedName>
    <definedName name="shinsei_build_BOUKA_NASI__box" localSheetId="10">#REF!</definedName>
    <definedName name="shinsei_build_BOUKA_NASI__box" localSheetId="11">#REF!</definedName>
    <definedName name="shinsei_build_BOUKA_NASI__box" localSheetId="3">'申4-6(建２)'!$AZ$254</definedName>
    <definedName name="shinsei_build_BOUKA_NASI__box">'1～３面'!$BA$252</definedName>
    <definedName name="shinsei_build_DOURO_FUKUIN" localSheetId="16">'４面'!#REF!</definedName>
    <definedName name="shinsei_build_DOURO_FUKUIN" localSheetId="20">'４面別紙'!#REF!</definedName>
    <definedName name="shinsei_build_DOURO_FUKUIN" localSheetId="17">'５面'!#REF!</definedName>
    <definedName name="shinsei_build_DOURO_FUKUIN" localSheetId="18">'６面'!#REF!</definedName>
    <definedName name="shinsei_build_DOURO_FUKUIN" localSheetId="12">#REF!</definedName>
    <definedName name="shinsei_build_DOURO_FUKUIN" localSheetId="13">#REF!</definedName>
    <definedName name="shinsei_build_DOURO_FUKUIN" localSheetId="14">#REF!</definedName>
    <definedName name="shinsei_build_DOURO_FUKUIN" localSheetId="1">#REF!</definedName>
    <definedName name="shinsei_build_DOURO_FUKUIN" localSheetId="9">#REF!</definedName>
    <definedName name="shinsei_build_DOURO_FUKUIN" localSheetId="10">#REF!</definedName>
    <definedName name="shinsei_build_DOURO_FUKUIN" localSheetId="11">#REF!</definedName>
    <definedName name="shinsei_build_DOURO_FUKUIN" localSheetId="3">'申4-6(建２)'!$AF$263</definedName>
    <definedName name="shinsei_build_DOURO_FUKUIN">'1～３面'!$AG$260</definedName>
    <definedName name="shinsei_build_DOURO_NAGASA" localSheetId="16">'４面'!#REF!</definedName>
    <definedName name="shinsei_build_DOURO_NAGASA" localSheetId="20">'４面別紙'!#REF!</definedName>
    <definedName name="shinsei_build_DOURO_NAGASA" localSheetId="17">'５面'!#REF!</definedName>
    <definedName name="shinsei_build_DOURO_NAGASA" localSheetId="18">'６面'!#REF!</definedName>
    <definedName name="shinsei_build_DOURO_NAGASA" localSheetId="12">#REF!</definedName>
    <definedName name="shinsei_build_DOURO_NAGASA" localSheetId="13">#REF!</definedName>
    <definedName name="shinsei_build_DOURO_NAGASA" localSheetId="14">#REF!</definedName>
    <definedName name="shinsei_build_DOURO_NAGASA" localSheetId="1">#REF!</definedName>
    <definedName name="shinsei_build_DOURO_NAGASA" localSheetId="9">#REF!</definedName>
    <definedName name="shinsei_build_DOURO_NAGASA" localSheetId="10">#REF!</definedName>
    <definedName name="shinsei_build_DOURO_NAGASA" localSheetId="11">#REF!</definedName>
    <definedName name="shinsei_build_DOURO_NAGASA" localSheetId="3">'申4-6(建２)'!$AF$264</definedName>
    <definedName name="shinsei_build_DOURO_NAGASA">'1～３面'!$AG$262</definedName>
    <definedName name="shinsei_build_JYUKYO__address" localSheetId="16">'４面'!#REF!</definedName>
    <definedName name="shinsei_build_JYUKYO__address" localSheetId="20">'４面別紙'!#REF!</definedName>
    <definedName name="shinsei_build_JYUKYO__address" localSheetId="17">'５面'!#REF!</definedName>
    <definedName name="shinsei_build_JYUKYO__address" localSheetId="18">'６面'!#REF!</definedName>
    <definedName name="shinsei_build_JYUKYO__address" localSheetId="12">#REF!</definedName>
    <definedName name="shinsei_build_JYUKYO__address" localSheetId="13">#REF!</definedName>
    <definedName name="shinsei_build_JYUKYO__address" localSheetId="14">#REF!</definedName>
    <definedName name="shinsei_build_JYUKYO__address" localSheetId="1">#REF!</definedName>
    <definedName name="shinsei_build_JYUKYO__address" localSheetId="9">#REF!</definedName>
    <definedName name="shinsei_build_JYUKYO__address" localSheetId="10">#REF!</definedName>
    <definedName name="shinsei_build_JYUKYO__address" localSheetId="11">#REF!</definedName>
    <definedName name="shinsei_build_JYUKYO__address" localSheetId="3">'申4-6(建２)'!$O$246</definedName>
    <definedName name="shinsei_build_JYUKYO__address">'1～３面'!$P$245</definedName>
    <definedName name="shinsei_build_KAISU_TIJYOU_SHINSEI" localSheetId="16">'４面'!#REF!</definedName>
    <definedName name="shinsei_build_KAISU_TIJYOU_SHINSEI" localSheetId="20">'４面別紙'!#REF!</definedName>
    <definedName name="shinsei_build_KAISU_TIJYOU_SHINSEI" localSheetId="17">'５面'!#REF!</definedName>
    <definedName name="shinsei_build_KAISU_TIJYOU_SHINSEI" localSheetId="18">'６面'!#REF!</definedName>
    <definedName name="shinsei_build_KAISU_TIJYOU_SHINSEI" localSheetId="12">#REF!</definedName>
    <definedName name="shinsei_build_KAISU_TIJYOU_SHINSEI" localSheetId="13">#REF!</definedName>
    <definedName name="shinsei_build_KAISU_TIJYOU_SHINSEI" localSheetId="14">#REF!</definedName>
    <definedName name="shinsei_build_KAISU_TIJYOU_SHINSEI" localSheetId="1">#REF!</definedName>
    <definedName name="shinsei_build_KAISU_TIJYOU_SHINSEI" localSheetId="9">#REF!</definedName>
    <definedName name="shinsei_build_KAISU_TIJYOU_SHINSEI" localSheetId="10">#REF!</definedName>
    <definedName name="shinsei_build_KAISU_TIJYOU_SHINSEI" localSheetId="11">#REF!</definedName>
    <definedName name="shinsei_build_KAISU_TIJYOU_SHINSEI" localSheetId="3">'申4-6(建２)'!$W$326</definedName>
    <definedName name="shinsei_build_KAISU_TIJYOU_SHINSEI">'1～３面'!$X$340</definedName>
    <definedName name="shinsei_build_KAISU_TIJYOU_SHINSEI_IGAI" localSheetId="16">'４面'!#REF!</definedName>
    <definedName name="shinsei_build_KAISU_TIJYOU_SHINSEI_IGAI" localSheetId="20">'４面別紙'!#REF!</definedName>
    <definedName name="shinsei_build_KAISU_TIJYOU_SHINSEI_IGAI" localSheetId="17">'５面'!#REF!</definedName>
    <definedName name="shinsei_build_KAISU_TIJYOU_SHINSEI_IGAI" localSheetId="18">'６面'!#REF!</definedName>
    <definedName name="shinsei_build_KAISU_TIJYOU_SHINSEI_IGAI" localSheetId="12">#REF!</definedName>
    <definedName name="shinsei_build_KAISU_TIJYOU_SHINSEI_IGAI" localSheetId="13">#REF!</definedName>
    <definedName name="shinsei_build_KAISU_TIJYOU_SHINSEI_IGAI" localSheetId="14">#REF!</definedName>
    <definedName name="shinsei_build_KAISU_TIJYOU_SHINSEI_IGAI" localSheetId="1">#REF!</definedName>
    <definedName name="shinsei_build_KAISU_TIJYOU_SHINSEI_IGAI" localSheetId="9">#REF!</definedName>
    <definedName name="shinsei_build_KAISU_TIJYOU_SHINSEI_IGAI" localSheetId="10">#REF!</definedName>
    <definedName name="shinsei_build_KAISU_TIJYOU_SHINSEI_IGAI" localSheetId="11">#REF!</definedName>
    <definedName name="shinsei_build_KAISU_TIJYOU_SHINSEI_IGAI" localSheetId="3">'申4-6(建２)'!$AN$326</definedName>
    <definedName name="shinsei_build_KAISU_TIJYOU_SHINSEI_IGAI">'1～３面'!$AO$340</definedName>
    <definedName name="shinsei_build_KAISU_TIKA_SHINSEI" localSheetId="16">'４面'!#REF!</definedName>
    <definedName name="shinsei_build_KAISU_TIKA_SHINSEI" localSheetId="20">'４面別紙'!#REF!</definedName>
    <definedName name="shinsei_build_KAISU_TIKA_SHINSEI" localSheetId="17">'５面'!#REF!</definedName>
    <definedName name="shinsei_build_KAISU_TIKA_SHINSEI" localSheetId="18">'６面'!#REF!</definedName>
    <definedName name="shinsei_build_KAISU_TIKA_SHINSEI" localSheetId="12">#REF!</definedName>
    <definedName name="shinsei_build_KAISU_TIKA_SHINSEI" localSheetId="13">#REF!</definedName>
    <definedName name="shinsei_build_KAISU_TIKA_SHINSEI" localSheetId="14">#REF!</definedName>
    <definedName name="shinsei_build_KAISU_TIKA_SHINSEI" localSheetId="1">#REF!</definedName>
    <definedName name="shinsei_build_KAISU_TIKA_SHINSEI" localSheetId="9">#REF!</definedName>
    <definedName name="shinsei_build_KAISU_TIKA_SHINSEI" localSheetId="10">#REF!</definedName>
    <definedName name="shinsei_build_KAISU_TIKA_SHINSEI" localSheetId="11">#REF!</definedName>
    <definedName name="shinsei_build_KAISU_TIKA_SHINSEI" localSheetId="3">'申4-6(建２)'!$W$327</definedName>
    <definedName name="shinsei_build_KAISU_TIKA_SHINSEI">'1～３面'!$X$343</definedName>
    <definedName name="shinsei_build_KAISU_TIKA_SHINSEI_IGAI" localSheetId="16">'４面'!#REF!</definedName>
    <definedName name="shinsei_build_KAISU_TIKA_SHINSEI_IGAI" localSheetId="20">'４面別紙'!#REF!</definedName>
    <definedName name="shinsei_build_KAISU_TIKA_SHINSEI_IGAI" localSheetId="17">'５面'!#REF!</definedName>
    <definedName name="shinsei_build_KAISU_TIKA_SHINSEI_IGAI" localSheetId="18">'６面'!#REF!</definedName>
    <definedName name="shinsei_build_KAISU_TIKA_SHINSEI_IGAI" localSheetId="12">#REF!</definedName>
    <definedName name="shinsei_build_KAISU_TIKA_SHINSEI_IGAI" localSheetId="13">#REF!</definedName>
    <definedName name="shinsei_build_KAISU_TIKA_SHINSEI_IGAI" localSheetId="14">#REF!</definedName>
    <definedName name="shinsei_build_KAISU_TIKA_SHINSEI_IGAI" localSheetId="1">#REF!</definedName>
    <definedName name="shinsei_build_KAISU_TIKA_SHINSEI_IGAI" localSheetId="9">#REF!</definedName>
    <definedName name="shinsei_build_KAISU_TIKA_SHINSEI_IGAI" localSheetId="10">#REF!</definedName>
    <definedName name="shinsei_build_KAISU_TIKA_SHINSEI_IGAI" localSheetId="11">#REF!</definedName>
    <definedName name="shinsei_build_KAISU_TIKA_SHINSEI_IGAI" localSheetId="3">'申4-6(建２)'!$AN$327</definedName>
    <definedName name="shinsei_build_KAISU_TIKA_SHINSEI_IGAI">'1～３面'!$AO$343</definedName>
    <definedName name="shinsei_build_keikasochi_ari" localSheetId="16">'４面'!#REF!</definedName>
    <definedName name="shinsei_build_keikasochi_ari" localSheetId="20">'４面別紙'!#REF!</definedName>
    <definedName name="shinsei_build_keikasochi_ari" localSheetId="17">'５面'!#REF!</definedName>
    <definedName name="shinsei_build_keikasochi_ari" localSheetId="18">'６面'!#REF!</definedName>
    <definedName name="shinsei_build_keikasochi_ari" localSheetId="3">'申4-6(建２)'!$R$356</definedName>
    <definedName name="shinsei_build_keikasochi_ari">'1～３面'!$S$376</definedName>
    <definedName name="shinsei_build_keikasochi_kubun" localSheetId="16">'４面'!#REF!</definedName>
    <definedName name="shinsei_build_keikasochi_kubun" localSheetId="20">'４面別紙'!#REF!</definedName>
    <definedName name="shinsei_build_keikasochi_kubun" localSheetId="17">'５面'!#REF!</definedName>
    <definedName name="shinsei_build_keikasochi_kubun" localSheetId="18">'６面'!#REF!</definedName>
    <definedName name="shinsei_build_keikasochi_kubun" localSheetId="3">'申4-6(建２)'!$G$358</definedName>
    <definedName name="shinsei_build_keikasochi_kubun">'1～３面'!$H$378</definedName>
    <definedName name="shinsei_build_keikasochi_kubun_sonohoka" localSheetId="16">'４面'!#REF!</definedName>
    <definedName name="shinsei_build_keikasochi_kubun_sonohoka" localSheetId="20">'４面別紙'!#REF!</definedName>
    <definedName name="shinsei_build_keikasochi_kubun_sonohoka" localSheetId="17">'５面'!#REF!</definedName>
    <definedName name="shinsei_build_keikasochi_kubun_sonohoka" localSheetId="18">'６面'!#REF!</definedName>
    <definedName name="shinsei_build_keikasochi_kubun_sonohoka" localSheetId="3">'申4-6(建２)'!$G$359</definedName>
    <definedName name="shinsei_build_keikasochi_kubun_sonohoka">'1～３面'!$H$379</definedName>
    <definedName name="shinsei_build_keikasochi_nashi" localSheetId="16">'４面'!#REF!</definedName>
    <definedName name="shinsei_build_keikasochi_nashi" localSheetId="20">'４面別紙'!#REF!</definedName>
    <definedName name="shinsei_build_keikasochi_nashi" localSheetId="17">'５面'!#REF!</definedName>
    <definedName name="shinsei_build_keikasochi_nashi" localSheetId="18">'６面'!#REF!</definedName>
    <definedName name="shinsei_build_keikasochi_nashi" localSheetId="3">'申4-6(建２)'!$X$356</definedName>
    <definedName name="shinsei_build_keikasochi_nashi">'1～３面'!$Y$376</definedName>
    <definedName name="shinsei_build_KENPEI_RITU" localSheetId="16">'４面'!#REF!</definedName>
    <definedName name="shinsei_build_KENPEI_RITU" localSheetId="20">'４面別紙'!#REF!</definedName>
    <definedName name="shinsei_build_KENPEI_RITU" localSheetId="17">'５面'!#REF!</definedName>
    <definedName name="shinsei_build_KENPEI_RITU" localSheetId="18">'６面'!#REF!</definedName>
    <definedName name="shinsei_build_KENPEI_RITU" localSheetId="1">#REF!</definedName>
    <definedName name="shinsei_build_KENPEI_RITU" localSheetId="3">'申4-6(建２)'!$BE$293</definedName>
    <definedName name="shinsei_build_KENPEI_RITU">'1～３面'!$BF$297</definedName>
    <definedName name="shinsei_build_KENPEI_RITU_A" localSheetId="16">'４面'!#REF!</definedName>
    <definedName name="shinsei_build_KENPEI_RITU_A" localSheetId="20">'４面別紙'!#REF!</definedName>
    <definedName name="shinsei_build_KENPEI_RITU_A" localSheetId="17">'５面'!#REF!</definedName>
    <definedName name="shinsei_build_KENPEI_RITU_A" localSheetId="18">'６面'!#REF!</definedName>
    <definedName name="shinsei_build_KENPEI_RITU_A" localSheetId="12">#REF!</definedName>
    <definedName name="shinsei_build_KENPEI_RITU_A" localSheetId="13">#REF!</definedName>
    <definedName name="shinsei_build_KENPEI_RITU_A" localSheetId="14">#REF!</definedName>
    <definedName name="shinsei_build_KENPEI_RITU_A" localSheetId="1">#REF!</definedName>
    <definedName name="shinsei_build_KENPEI_RITU_A" localSheetId="9">#REF!</definedName>
    <definedName name="shinsei_build_KENPEI_RITU_A" localSheetId="10">#REF!</definedName>
    <definedName name="shinsei_build_KENPEI_RITU_A" localSheetId="11">#REF!</definedName>
    <definedName name="shinsei_build_KENPEI_RITU_A" localSheetId="3">'申4-6(建２)'!$T$274</definedName>
    <definedName name="shinsei_build_KENPEI_RITU_A">'1～３面'!$U$273</definedName>
    <definedName name="shinsei_build_KENPEI_RITU_B" localSheetId="16">'４面'!#REF!</definedName>
    <definedName name="shinsei_build_KENPEI_RITU_B" localSheetId="20">'４面別紙'!#REF!</definedName>
    <definedName name="shinsei_build_KENPEI_RITU_B" localSheetId="17">'５面'!#REF!</definedName>
    <definedName name="shinsei_build_KENPEI_RITU_B" localSheetId="18">'６面'!#REF!</definedName>
    <definedName name="shinsei_build_KENPEI_RITU_B" localSheetId="12">#REF!</definedName>
    <definedName name="shinsei_build_KENPEI_RITU_B" localSheetId="13">#REF!</definedName>
    <definedName name="shinsei_build_KENPEI_RITU_B" localSheetId="14">#REF!</definedName>
    <definedName name="shinsei_build_KENPEI_RITU_B" localSheetId="9">#REF!</definedName>
    <definedName name="shinsei_build_KENPEI_RITU_B" localSheetId="10">#REF!</definedName>
    <definedName name="shinsei_build_KENPEI_RITU_B" localSheetId="11">#REF!</definedName>
    <definedName name="shinsei_build_KENPEI_RITU_B" localSheetId="3">'申4-6(建２)'!$AH$274</definedName>
    <definedName name="shinsei_build_KENPEI_RITU_B">'1～３面'!$AI$273</definedName>
    <definedName name="shinsei_build_KENPEI_RITU_C" localSheetId="16">'４面'!#REF!</definedName>
    <definedName name="shinsei_build_KENPEI_RITU_C" localSheetId="20">'４面別紙'!#REF!</definedName>
    <definedName name="shinsei_build_KENPEI_RITU_C" localSheetId="17">'５面'!#REF!</definedName>
    <definedName name="shinsei_build_KENPEI_RITU_C" localSheetId="18">'６面'!#REF!</definedName>
    <definedName name="shinsei_build_KENPEI_RITU_C" localSheetId="12">#REF!</definedName>
    <definedName name="shinsei_build_KENPEI_RITU_C" localSheetId="13">#REF!</definedName>
    <definedName name="shinsei_build_KENPEI_RITU_C" localSheetId="14">#REF!</definedName>
    <definedName name="shinsei_build_KENPEI_RITU_C" localSheetId="9">#REF!</definedName>
    <definedName name="shinsei_build_KENPEI_RITU_C" localSheetId="10">#REF!</definedName>
    <definedName name="shinsei_build_KENPEI_RITU_C" localSheetId="11">#REF!</definedName>
    <definedName name="shinsei_build_KENPEI_RITU_C" localSheetId="3">'申4-6(建２)'!$AV$274</definedName>
    <definedName name="shinsei_build_KENPEI_RITU_C">'1～３面'!$AW$273</definedName>
    <definedName name="shinsei_build_KENPEI_RITU_D" localSheetId="16">'４面'!#REF!</definedName>
    <definedName name="shinsei_build_KENPEI_RITU_D" localSheetId="20">'４面別紙'!#REF!</definedName>
    <definedName name="shinsei_build_KENPEI_RITU_D" localSheetId="17">'５面'!#REF!</definedName>
    <definedName name="shinsei_build_KENPEI_RITU_D" localSheetId="18">'６面'!#REF!</definedName>
    <definedName name="shinsei_build_KENPEI_RITU_D" localSheetId="12">#REF!</definedName>
    <definedName name="shinsei_build_KENPEI_RITU_D" localSheetId="13">#REF!</definedName>
    <definedName name="shinsei_build_KENPEI_RITU_D" localSheetId="14">#REF!</definedName>
    <definedName name="shinsei_build_KENPEI_RITU_D" localSheetId="9">#REF!</definedName>
    <definedName name="shinsei_build_KENPEI_RITU_D" localSheetId="10">#REF!</definedName>
    <definedName name="shinsei_build_KENPEI_RITU_D" localSheetId="11">#REF!</definedName>
    <definedName name="shinsei_build_KENPEI_RITU_D" localSheetId="3">'申4-6(建２)'!$BJ$274</definedName>
    <definedName name="shinsei_build_KENPEI_RITU_D">'1～３面'!$BK$273</definedName>
    <definedName name="shinsei_build_KENTIKU_KANOU_MENSEKI_RITU" localSheetId="16">'４面'!#REF!</definedName>
    <definedName name="shinsei_build_KENTIKU_KANOU_MENSEKI_RITU" localSheetId="20">'４面別紙'!#REF!</definedName>
    <definedName name="shinsei_build_KENTIKU_KANOU_MENSEKI_RITU" localSheetId="17">'５面'!#REF!</definedName>
    <definedName name="shinsei_build_KENTIKU_KANOU_MENSEKI_RITU" localSheetId="18">'６面'!#REF!</definedName>
    <definedName name="shinsei_build_KENTIKU_KANOU_MENSEKI_RITU" localSheetId="12">#REF!</definedName>
    <definedName name="shinsei_build_KENTIKU_KANOU_MENSEKI_RITU" localSheetId="13">#REF!</definedName>
    <definedName name="shinsei_build_KENTIKU_KANOU_MENSEKI_RITU" localSheetId="14">#REF!</definedName>
    <definedName name="shinsei_build_KENTIKU_KANOU_MENSEKI_RITU" localSheetId="1">#REF!</definedName>
    <definedName name="shinsei_build_KENTIKU_KANOU_MENSEKI_RITU" localSheetId="9">#REF!</definedName>
    <definedName name="shinsei_build_KENTIKU_KANOU_MENSEKI_RITU" localSheetId="10">#REF!</definedName>
    <definedName name="shinsei_build_KENTIKU_KANOU_MENSEKI_RITU" localSheetId="11">#REF!</definedName>
    <definedName name="shinsei_build_KENTIKU_KANOU_MENSEKI_RITU" localSheetId="3">'申4-6(建２)'!$BL$278</definedName>
    <definedName name="shinsei_build_KENTIKU_KANOU_MENSEKI_RITU">'1～３面'!$BM$278</definedName>
    <definedName name="shinsei_build_KENTIKU_KANOU_NOBE_MENSEKI_RITU" localSheetId="16">'４面'!#REF!</definedName>
    <definedName name="shinsei_build_KENTIKU_KANOU_NOBE_MENSEKI_RITU" localSheetId="20">'４面別紙'!#REF!</definedName>
    <definedName name="shinsei_build_KENTIKU_KANOU_NOBE_MENSEKI_RITU" localSheetId="17">'５面'!#REF!</definedName>
    <definedName name="shinsei_build_KENTIKU_KANOU_NOBE_MENSEKI_RITU" localSheetId="18">'６面'!#REF!</definedName>
    <definedName name="shinsei_build_KENTIKU_KANOU_NOBE_MENSEKI_RITU" localSheetId="12">#REF!</definedName>
    <definedName name="shinsei_build_KENTIKU_KANOU_NOBE_MENSEKI_RITU" localSheetId="13">#REF!</definedName>
    <definedName name="shinsei_build_KENTIKU_KANOU_NOBE_MENSEKI_RITU" localSheetId="14">#REF!</definedName>
    <definedName name="shinsei_build_KENTIKU_KANOU_NOBE_MENSEKI_RITU" localSheetId="1">#REF!</definedName>
    <definedName name="shinsei_build_KENTIKU_KANOU_NOBE_MENSEKI_RITU" localSheetId="9">#REF!</definedName>
    <definedName name="shinsei_build_KENTIKU_KANOU_NOBE_MENSEKI_RITU" localSheetId="10">#REF!</definedName>
    <definedName name="shinsei_build_KENTIKU_KANOU_NOBE_MENSEKI_RITU" localSheetId="11">#REF!</definedName>
    <definedName name="shinsei_build_KENTIKU_KANOU_NOBE_MENSEKI_RITU" localSheetId="3">'申4-6(建２)'!$BL$277</definedName>
    <definedName name="shinsei_build_KENTIKU_KANOU_NOBE_MENSEKI_RITU">'1～３面'!$BM$276</definedName>
    <definedName name="shinsei_build_KENTIKU_MENSEKI_SHINSEI" localSheetId="16">'４面'!#REF!</definedName>
    <definedName name="shinsei_build_KENTIKU_MENSEKI_SHINSEI" localSheetId="20">'４面別紙'!#REF!</definedName>
    <definedName name="shinsei_build_KENTIKU_MENSEKI_SHINSEI" localSheetId="17">'５面'!#REF!</definedName>
    <definedName name="shinsei_build_KENTIKU_MENSEKI_SHINSEI" localSheetId="18">'６面'!#REF!</definedName>
    <definedName name="shinsei_build_KENTIKU_MENSEKI_SHINSEI" localSheetId="12">#REF!</definedName>
    <definedName name="shinsei_build_KENTIKU_MENSEKI_SHINSEI" localSheetId="13">#REF!</definedName>
    <definedName name="shinsei_build_KENTIKU_MENSEKI_SHINSEI" localSheetId="14">#REF!</definedName>
    <definedName name="shinsei_build_KENTIKU_MENSEKI_SHINSEI" localSheetId="1">#REF!</definedName>
    <definedName name="shinsei_build_KENTIKU_MENSEKI_SHINSEI" localSheetId="9">#REF!</definedName>
    <definedName name="shinsei_build_KENTIKU_MENSEKI_SHINSEI" localSheetId="10">#REF!</definedName>
    <definedName name="shinsei_build_KENTIKU_MENSEKI_SHINSEI" localSheetId="11">#REF!</definedName>
    <definedName name="shinsei_build_KENTIKU_MENSEKI_SHINSEI" localSheetId="3">'申4-6(建２)'!$X$290</definedName>
    <definedName name="shinsei_build_KENTIKU_MENSEKI_SHINSEI">'1～３面'!$Y$294</definedName>
    <definedName name="shinsei_build_KENTIKU_MENSEKI_SHINSEI_IGAI" localSheetId="16">'４面'!#REF!</definedName>
    <definedName name="shinsei_build_KENTIKU_MENSEKI_SHINSEI_IGAI" localSheetId="20">'４面別紙'!#REF!</definedName>
    <definedName name="shinsei_build_KENTIKU_MENSEKI_SHINSEI_IGAI" localSheetId="17">'５面'!#REF!</definedName>
    <definedName name="shinsei_build_KENTIKU_MENSEKI_SHINSEI_IGAI" localSheetId="18">'６面'!#REF!</definedName>
    <definedName name="shinsei_build_KENTIKU_MENSEKI_SHINSEI_IGAI" localSheetId="12">#REF!</definedName>
    <definedName name="shinsei_build_KENTIKU_MENSEKI_SHINSEI_IGAI" localSheetId="13">#REF!</definedName>
    <definedName name="shinsei_build_KENTIKU_MENSEKI_SHINSEI_IGAI" localSheetId="14">#REF!</definedName>
    <definedName name="shinsei_build_KENTIKU_MENSEKI_SHINSEI_IGAI" localSheetId="1">#REF!</definedName>
    <definedName name="shinsei_build_KENTIKU_MENSEKI_SHINSEI_IGAI" localSheetId="9">#REF!</definedName>
    <definedName name="shinsei_build_KENTIKU_MENSEKI_SHINSEI_IGAI" localSheetId="10">#REF!</definedName>
    <definedName name="shinsei_build_KENTIKU_MENSEKI_SHINSEI_IGAI" localSheetId="11">#REF!</definedName>
    <definedName name="shinsei_build_KENTIKU_MENSEKI_SHINSEI_IGAI" localSheetId="3">'申4-6(建２)'!$AO$290</definedName>
    <definedName name="shinsei_build_KENTIKU_MENSEKI_SHINSEI_IGAI">'1～３面'!$AP$294</definedName>
    <definedName name="shinsei_build_KENTIKU_MENSEKI_SHINSEI_TOTAL" localSheetId="16">'４面'!#REF!</definedName>
    <definedName name="shinsei_build_KENTIKU_MENSEKI_SHINSEI_TOTAL" localSheetId="20">'４面別紙'!#REF!</definedName>
    <definedName name="shinsei_build_KENTIKU_MENSEKI_SHINSEI_TOTAL" localSheetId="17">'５面'!#REF!</definedName>
    <definedName name="shinsei_build_KENTIKU_MENSEKI_SHINSEI_TOTAL" localSheetId="18">'６面'!#REF!</definedName>
    <definedName name="shinsei_build_KENTIKU_MENSEKI_SHINSEI_TOTAL" localSheetId="1">#REF!</definedName>
    <definedName name="shinsei_build_KENTIKU_MENSEKI_SHINSEI_TOTAL" localSheetId="3">'申4-6(建２)'!$BE$290</definedName>
    <definedName name="shinsei_build_KENTIKU_MENSEKI_SHINSEI_TOTAL">'1～３面'!$BF$294</definedName>
    <definedName name="shinsei_build_KOUJI_DAI_MOYOUGAE" localSheetId="16">'４面'!#REF!</definedName>
    <definedName name="shinsei_build_KOUJI_DAI_MOYOUGAE" localSheetId="20">'４面別紙'!#REF!</definedName>
    <definedName name="shinsei_build_KOUJI_DAI_MOYOUGAE" localSheetId="17">'５面'!#REF!</definedName>
    <definedName name="shinsei_build_KOUJI_DAI_MOYOUGAE" localSheetId="18">'６面'!#REF!</definedName>
    <definedName name="shinsei_build_KOUJI_DAI_MOYOUGAE" localSheetId="12">#REF!</definedName>
    <definedName name="shinsei_build_KOUJI_DAI_MOYOUGAE" localSheetId="13">#REF!</definedName>
    <definedName name="shinsei_build_KOUJI_DAI_MOYOUGAE" localSheetId="14">#REF!</definedName>
    <definedName name="shinsei_build_KOUJI_DAI_MOYOUGAE" localSheetId="1">#REF!</definedName>
    <definedName name="shinsei_build_KOUJI_DAI_MOYOUGAE" localSheetId="9">#REF!</definedName>
    <definedName name="shinsei_build_KOUJI_DAI_MOYOUGAE" localSheetId="10">#REF!</definedName>
    <definedName name="shinsei_build_KOUJI_DAI_MOYOUGAE" localSheetId="11">#REF!</definedName>
    <definedName name="shinsei_build_KOUJI_DAI_MOYOUGAE" localSheetId="3">'申4-6(建２)'!$BI$286</definedName>
    <definedName name="shinsei_build_KOUJI_DAI_MOYOUGAE">'1～３面'!$BJ$291</definedName>
    <definedName name="shinsei_build_KOUJI_DAI_SYUUZEN" localSheetId="16">'４面'!#REF!</definedName>
    <definedName name="shinsei_build_KOUJI_DAI_SYUUZEN" localSheetId="20">'４面別紙'!#REF!</definedName>
    <definedName name="shinsei_build_KOUJI_DAI_SYUUZEN" localSheetId="17">'５面'!#REF!</definedName>
    <definedName name="shinsei_build_KOUJI_DAI_SYUUZEN" localSheetId="18">'６面'!#REF!</definedName>
    <definedName name="shinsei_build_KOUJI_DAI_SYUUZEN" localSheetId="12">#REF!</definedName>
    <definedName name="shinsei_build_KOUJI_DAI_SYUUZEN" localSheetId="13">#REF!</definedName>
    <definedName name="shinsei_build_KOUJI_DAI_SYUUZEN" localSheetId="14">#REF!</definedName>
    <definedName name="shinsei_build_KOUJI_DAI_SYUUZEN" localSheetId="1">#REF!</definedName>
    <definedName name="shinsei_build_KOUJI_DAI_SYUUZEN" localSheetId="9">#REF!</definedName>
    <definedName name="shinsei_build_KOUJI_DAI_SYUUZEN" localSheetId="10">#REF!</definedName>
    <definedName name="shinsei_build_KOUJI_DAI_SYUUZEN" localSheetId="11">#REF!</definedName>
    <definedName name="shinsei_build_KOUJI_DAI_SYUUZEN" localSheetId="3">'申4-6(建２)'!$AU$286</definedName>
    <definedName name="shinsei_build_KOUJI_DAI_SYUUZEN">'1～３面'!$AV$291</definedName>
    <definedName name="shinsei_build_KOUJI_ITEN" localSheetId="16">'４面'!#REF!</definedName>
    <definedName name="shinsei_build_KOUJI_ITEN" localSheetId="20">'４面別紙'!#REF!</definedName>
    <definedName name="shinsei_build_KOUJI_ITEN" localSheetId="17">'５面'!#REF!</definedName>
    <definedName name="shinsei_build_KOUJI_ITEN" localSheetId="18">'６面'!#REF!</definedName>
    <definedName name="shinsei_build_KOUJI_ITEN" localSheetId="12">#REF!</definedName>
    <definedName name="shinsei_build_KOUJI_ITEN" localSheetId="13">#REF!</definedName>
    <definedName name="shinsei_build_KOUJI_ITEN" localSheetId="14">#REF!</definedName>
    <definedName name="shinsei_build_KOUJI_ITEN" localSheetId="1">#REF!</definedName>
    <definedName name="shinsei_build_KOUJI_ITEN" localSheetId="9">#REF!</definedName>
    <definedName name="shinsei_build_KOUJI_ITEN" localSheetId="10">#REF!</definedName>
    <definedName name="shinsei_build_KOUJI_ITEN" localSheetId="11">#REF!</definedName>
    <definedName name="shinsei_build_KOUJI_ITEN" localSheetId="3">'申4-6(建２)'!$AB$286</definedName>
    <definedName name="shinsei_build_KOUJI_ITEN">'1～３面'!$AC$291</definedName>
    <definedName name="shinsei_build_KOUJI_KAITIKU" localSheetId="16">'４面'!#REF!</definedName>
    <definedName name="shinsei_build_KOUJI_KAITIKU" localSheetId="20">'４面別紙'!#REF!</definedName>
    <definedName name="shinsei_build_KOUJI_KAITIKU" localSheetId="17">'５面'!#REF!</definedName>
    <definedName name="shinsei_build_KOUJI_KAITIKU" localSheetId="18">'６面'!#REF!</definedName>
    <definedName name="shinsei_build_KOUJI_KAITIKU" localSheetId="12">#REF!</definedName>
    <definedName name="shinsei_build_KOUJI_KAITIKU" localSheetId="13">#REF!</definedName>
    <definedName name="shinsei_build_KOUJI_KAITIKU" localSheetId="14">#REF!</definedName>
    <definedName name="shinsei_build_KOUJI_KAITIKU" localSheetId="1">#REF!</definedName>
    <definedName name="shinsei_build_KOUJI_KAITIKU" localSheetId="9">#REF!</definedName>
    <definedName name="shinsei_build_KOUJI_KAITIKU" localSheetId="10">#REF!</definedName>
    <definedName name="shinsei_build_KOUJI_KAITIKU" localSheetId="11">#REF!</definedName>
    <definedName name="shinsei_build_KOUJI_KAITIKU" localSheetId="3">'申4-6(建２)'!$T$286</definedName>
    <definedName name="shinsei_build_KOUJI_KAITIKU">'1～３面'!$U$291</definedName>
    <definedName name="shinsei_build_KOUJI_SINTIKU" localSheetId="16">'４面'!#REF!</definedName>
    <definedName name="shinsei_build_KOUJI_SINTIKU" localSheetId="20">'４面別紙'!#REF!</definedName>
    <definedName name="shinsei_build_KOUJI_SINTIKU" localSheetId="17">'５面'!#REF!</definedName>
    <definedName name="shinsei_build_KOUJI_SINTIKU" localSheetId="18">'６面'!#REF!</definedName>
    <definedName name="shinsei_build_KOUJI_SINTIKU" localSheetId="12">#REF!</definedName>
    <definedName name="shinsei_build_KOUJI_SINTIKU" localSheetId="13">#REF!</definedName>
    <definedName name="shinsei_build_KOUJI_SINTIKU" localSheetId="14">#REF!</definedName>
    <definedName name="shinsei_build_KOUJI_SINTIKU" localSheetId="1">#REF!</definedName>
    <definedName name="shinsei_build_KOUJI_SINTIKU" localSheetId="9">#REF!</definedName>
    <definedName name="shinsei_build_KOUJI_SINTIKU" localSheetId="10">#REF!</definedName>
    <definedName name="shinsei_build_KOUJI_SINTIKU" localSheetId="11">#REF!</definedName>
    <definedName name="shinsei_build_KOUJI_SINTIKU" localSheetId="3">'申4-6(建２)'!$D$286</definedName>
    <definedName name="shinsei_build_KOUJI_SINTIKU">'1～３面'!$E$291</definedName>
    <definedName name="shinsei_build_KOUJI_YOUTOHENKOU" localSheetId="16">'４面'!#REF!</definedName>
    <definedName name="shinsei_build_KOUJI_YOUTOHENKOU" localSheetId="20">'４面別紙'!#REF!</definedName>
    <definedName name="shinsei_build_KOUJI_YOUTOHENKOU" localSheetId="17">'５面'!#REF!</definedName>
    <definedName name="shinsei_build_KOUJI_YOUTOHENKOU" localSheetId="18">'６面'!#REF!</definedName>
    <definedName name="shinsei_build_KOUJI_YOUTOHENKOU" localSheetId="12">#REF!</definedName>
    <definedName name="shinsei_build_KOUJI_YOUTOHENKOU" localSheetId="13">#REF!</definedName>
    <definedName name="shinsei_build_KOUJI_YOUTOHENKOU" localSheetId="14">#REF!</definedName>
    <definedName name="shinsei_build_KOUJI_YOUTOHENKOU" localSheetId="1">#REF!</definedName>
    <definedName name="shinsei_build_KOUJI_YOUTOHENKOU" localSheetId="9">#REF!</definedName>
    <definedName name="shinsei_build_KOUJI_YOUTOHENKOU" localSheetId="10">#REF!</definedName>
    <definedName name="shinsei_build_KOUJI_YOUTOHENKOU" localSheetId="11">#REF!</definedName>
    <definedName name="shinsei_build_KOUJI_YOUTOHENKOU" localSheetId="3">'申4-6(建２)'!$AJ$286</definedName>
    <definedName name="shinsei_build_KOUJI_YOUTOHENKOU">'1～３面'!$AK$291</definedName>
    <definedName name="shinsei_build_KOUJI_ZOUTIKU" localSheetId="16">'４面'!#REF!</definedName>
    <definedName name="shinsei_build_KOUJI_ZOUTIKU" localSheetId="20">'４面別紙'!#REF!</definedName>
    <definedName name="shinsei_build_KOUJI_ZOUTIKU" localSheetId="17">'５面'!#REF!</definedName>
    <definedName name="shinsei_build_KOUJI_ZOUTIKU" localSheetId="18">'６面'!#REF!</definedName>
    <definedName name="shinsei_build_KOUJI_ZOUTIKU" localSheetId="12">#REF!</definedName>
    <definedName name="shinsei_build_KOUJI_ZOUTIKU" localSheetId="13">#REF!</definedName>
    <definedName name="shinsei_build_KOUJI_ZOUTIKU" localSheetId="14">#REF!</definedName>
    <definedName name="shinsei_build_KOUJI_ZOUTIKU" localSheetId="1">#REF!</definedName>
    <definedName name="shinsei_build_KOUJI_ZOUTIKU" localSheetId="9">#REF!</definedName>
    <definedName name="shinsei_build_KOUJI_ZOUTIKU" localSheetId="10">#REF!</definedName>
    <definedName name="shinsei_build_KOUJI_ZOUTIKU" localSheetId="11">#REF!</definedName>
    <definedName name="shinsei_build_KOUJI_ZOUTIKU" localSheetId="3">'申4-6(建２)'!$L$286</definedName>
    <definedName name="shinsei_build_KOUJI_ZOUTIKU">'1～３面'!$M$291</definedName>
    <definedName name="shinsei_build_KOUZOU1" localSheetId="16">'４面'!#REF!</definedName>
    <definedName name="shinsei_build_KOUZOU1" localSheetId="20">'４面別紙'!#REF!</definedName>
    <definedName name="shinsei_build_KOUZOU1" localSheetId="17">'５面'!#REF!</definedName>
    <definedName name="shinsei_build_KOUZOU1" localSheetId="18">'６面'!#REF!</definedName>
    <definedName name="shinsei_build_KOUZOU1" localSheetId="12">#REF!</definedName>
    <definedName name="shinsei_build_KOUZOU1" localSheetId="13">#REF!</definedName>
    <definedName name="shinsei_build_KOUZOU1" localSheetId="14">#REF!</definedName>
    <definedName name="shinsei_build_KOUZOU1" localSheetId="1">#REF!</definedName>
    <definedName name="shinsei_build_KOUZOU1" localSheetId="9">#REF!</definedName>
    <definedName name="shinsei_build_KOUZOU1" localSheetId="10">#REF!</definedName>
    <definedName name="shinsei_build_KOUZOU1" localSheetId="11">#REF!</definedName>
    <definedName name="shinsei_build_KOUZOU1" localSheetId="3">'申4-6(建２)'!$Q$328</definedName>
    <definedName name="shinsei_build_KOUZOU1">'1～３面'!$R$345</definedName>
    <definedName name="shinsei_build_KOUZOU2" localSheetId="16">'４面'!#REF!</definedName>
    <definedName name="shinsei_build_KOUZOU2" localSheetId="20">'４面別紙'!#REF!</definedName>
    <definedName name="shinsei_build_KOUZOU2" localSheetId="17">'５面'!#REF!</definedName>
    <definedName name="shinsei_build_KOUZOU2" localSheetId="18">'６面'!#REF!</definedName>
    <definedName name="shinsei_build_KOUZOU2" localSheetId="12">#REF!</definedName>
    <definedName name="shinsei_build_KOUZOU2" localSheetId="13">#REF!</definedName>
    <definedName name="shinsei_build_KOUZOU2" localSheetId="14">#REF!</definedName>
    <definedName name="shinsei_build_KOUZOU2" localSheetId="1">#REF!</definedName>
    <definedName name="shinsei_build_KOUZOU2" localSheetId="9">#REF!</definedName>
    <definedName name="shinsei_build_KOUZOU2" localSheetId="10">#REF!</definedName>
    <definedName name="shinsei_build_KOUZOU2" localSheetId="11">#REF!</definedName>
    <definedName name="shinsei_build_KOUZOU2" localSheetId="3">'申4-6(建２)'!$AT$328</definedName>
    <definedName name="shinsei_build_KOUZOU2">'1～３面'!$AU$345</definedName>
    <definedName name="shinsei_build_KUIKI_HISETTEI__box" localSheetId="16">'４面'!#REF!</definedName>
    <definedName name="shinsei_build_KUIKI_HISETTEI__box" localSheetId="20">'４面別紙'!#REF!</definedName>
    <definedName name="shinsei_build_KUIKI_HISETTEI__box" localSheetId="17">'５面'!#REF!</definedName>
    <definedName name="shinsei_build_KUIKI_HISETTEI__box" localSheetId="18">'６面'!#REF!</definedName>
    <definedName name="shinsei_build_KUIKI_HISETTEI__box" localSheetId="12">#REF!</definedName>
    <definedName name="shinsei_build_KUIKI_HISETTEI__box" localSheetId="13">#REF!</definedName>
    <definedName name="shinsei_build_KUIKI_HISETTEI__box" localSheetId="14">#REF!</definedName>
    <definedName name="shinsei_build_KUIKI_HISETTEI__box" localSheetId="1">#REF!</definedName>
    <definedName name="shinsei_build_KUIKI_HISETTEI__box" localSheetId="9">#REF!</definedName>
    <definedName name="shinsei_build_KUIKI_HISETTEI__box" localSheetId="10">#REF!</definedName>
    <definedName name="shinsei_build_KUIKI_HISETTEI__box" localSheetId="11">#REF!</definedName>
    <definedName name="shinsei_build_KUIKI_HISETTEI__box" localSheetId="3">'申4-6(建２)'!$AZ$250</definedName>
    <definedName name="shinsei_build_KUIKI_HISETTEI__box">'1～３面'!$BA$248</definedName>
    <definedName name="shinsei_build_KUIKI_JYUN_TOSHI__box" localSheetId="16">'４面'!#REF!</definedName>
    <definedName name="shinsei_build_KUIKI_JYUN_TOSHI__box" localSheetId="20">'４面別紙'!#REF!</definedName>
    <definedName name="shinsei_build_KUIKI_JYUN_TOSHI__box" localSheetId="17">'５面'!#REF!</definedName>
    <definedName name="shinsei_build_KUIKI_JYUN_TOSHI__box" localSheetId="18">'６面'!#REF!</definedName>
    <definedName name="shinsei_build_KUIKI_JYUN_TOSHI__box" localSheetId="12">#REF!</definedName>
    <definedName name="shinsei_build_KUIKI_JYUN_TOSHI__box" localSheetId="13">#REF!</definedName>
    <definedName name="shinsei_build_KUIKI_JYUN_TOSHI__box" localSheetId="14">#REF!</definedName>
    <definedName name="shinsei_build_KUIKI_JYUN_TOSHI__box" localSheetId="1">#REF!</definedName>
    <definedName name="shinsei_build_KUIKI_JYUN_TOSHI__box" localSheetId="9">#REF!</definedName>
    <definedName name="shinsei_build_KUIKI_JYUN_TOSHI__box" localSheetId="10">#REF!</definedName>
    <definedName name="shinsei_build_KUIKI_JYUN_TOSHI__box" localSheetId="11">#REF!</definedName>
    <definedName name="shinsei_build_KUIKI_JYUN_TOSHI__box" localSheetId="3">'申4-6(建２)'!$G$251</definedName>
    <definedName name="shinsei_build_KUIKI_JYUN_TOSHI__box">'1～３面'!$H$249</definedName>
    <definedName name="shinsei_build_KUIKI_KUIKIGAI__box" localSheetId="16">'４面'!#REF!</definedName>
    <definedName name="shinsei_build_KUIKI_KUIKIGAI__box" localSheetId="20">'４面別紙'!#REF!</definedName>
    <definedName name="shinsei_build_KUIKI_KUIKIGAI__box" localSheetId="17">'５面'!#REF!</definedName>
    <definedName name="shinsei_build_KUIKI_KUIKIGAI__box" localSheetId="18">'６面'!#REF!</definedName>
    <definedName name="shinsei_build_KUIKI_KUIKIGAI__box" localSheetId="12">#REF!</definedName>
    <definedName name="shinsei_build_KUIKI_KUIKIGAI__box" localSheetId="13">#REF!</definedName>
    <definedName name="shinsei_build_KUIKI_KUIKIGAI__box" localSheetId="14">#REF!</definedName>
    <definedName name="shinsei_build_KUIKI_KUIKIGAI__box" localSheetId="1">#REF!</definedName>
    <definedName name="shinsei_build_KUIKI_KUIKIGAI__box" localSheetId="9">#REF!</definedName>
    <definedName name="shinsei_build_KUIKI_KUIKIGAI__box" localSheetId="10">#REF!</definedName>
    <definedName name="shinsei_build_KUIKI_KUIKIGAI__box" localSheetId="11">#REF!</definedName>
    <definedName name="shinsei_build_KUIKI_KUIKIGAI__box" localSheetId="3">'申4-6(建２)'!$AD$251</definedName>
    <definedName name="shinsei_build_KUIKI_KUIKIGAI__box">'1～３面'!$AE$249</definedName>
    <definedName name="shinsei_build_KUIKI_SIGAIKA__box" localSheetId="16">'４面'!#REF!</definedName>
    <definedName name="shinsei_build_KUIKI_SIGAIKA__box" localSheetId="20">'４面別紙'!#REF!</definedName>
    <definedName name="shinsei_build_KUIKI_SIGAIKA__box" localSheetId="17">'５面'!#REF!</definedName>
    <definedName name="shinsei_build_KUIKI_SIGAIKA__box" localSheetId="18">'６面'!#REF!</definedName>
    <definedName name="shinsei_build_KUIKI_SIGAIKA__box" localSheetId="12">#REF!</definedName>
    <definedName name="shinsei_build_KUIKI_SIGAIKA__box" localSheetId="13">#REF!</definedName>
    <definedName name="shinsei_build_KUIKI_SIGAIKA__box" localSheetId="14">#REF!</definedName>
    <definedName name="shinsei_build_KUIKI_SIGAIKA__box" localSheetId="1">#REF!</definedName>
    <definedName name="shinsei_build_KUIKI_SIGAIKA__box" localSheetId="9">#REF!</definedName>
    <definedName name="shinsei_build_KUIKI_SIGAIKA__box" localSheetId="10">#REF!</definedName>
    <definedName name="shinsei_build_KUIKI_SIGAIKA__box" localSheetId="11">#REF!</definedName>
    <definedName name="shinsei_build_KUIKI_SIGAIKA__box" localSheetId="3">'申4-6(建２)'!$Y$250</definedName>
    <definedName name="shinsei_build_KUIKI_SIGAIKA__box">'1～３面'!$Z$248</definedName>
    <definedName name="shinsei_build_KUIKI_TOSI__box" localSheetId="16">'４面'!#REF!</definedName>
    <definedName name="shinsei_build_KUIKI_TOSI__box" localSheetId="20">'４面別紙'!#REF!</definedName>
    <definedName name="shinsei_build_KUIKI_TOSI__box" localSheetId="17">'５面'!#REF!</definedName>
    <definedName name="shinsei_build_KUIKI_TOSI__box" localSheetId="18">'６面'!#REF!</definedName>
    <definedName name="shinsei_build_KUIKI_TOSI__box" localSheetId="12">#REF!</definedName>
    <definedName name="shinsei_build_KUIKI_TOSI__box" localSheetId="13">#REF!</definedName>
    <definedName name="shinsei_build_KUIKI_TOSI__box" localSheetId="14">#REF!</definedName>
    <definedName name="shinsei_build_KUIKI_TOSI__box" localSheetId="1">#REF!</definedName>
    <definedName name="shinsei_build_KUIKI_TOSI__box" localSheetId="9">#REF!</definedName>
    <definedName name="shinsei_build_KUIKI_TOSI__box" localSheetId="10">#REF!</definedName>
    <definedName name="shinsei_build_KUIKI_TOSI__box" localSheetId="11">#REF!</definedName>
    <definedName name="shinsei_build_KUIKI_TOSI__box" localSheetId="3">'申4-6(建２)'!$G$250</definedName>
    <definedName name="shinsei_build_KUIKI_TOSI__box">'1～３面'!$H$248</definedName>
    <definedName name="shinsei_build_KUIKI_TYOSEI__box" localSheetId="16">'４面'!#REF!</definedName>
    <definedName name="shinsei_build_KUIKI_TYOSEI__box" localSheetId="20">'４面別紙'!#REF!</definedName>
    <definedName name="shinsei_build_KUIKI_TYOSEI__box" localSheetId="17">'５面'!#REF!</definedName>
    <definedName name="shinsei_build_KUIKI_TYOSEI__box" localSheetId="18">'６面'!#REF!</definedName>
    <definedName name="shinsei_build_KUIKI_TYOSEI__box" localSheetId="12">#REF!</definedName>
    <definedName name="shinsei_build_KUIKI_TYOSEI__box" localSheetId="13">#REF!</definedName>
    <definedName name="shinsei_build_KUIKI_TYOSEI__box" localSheetId="14">#REF!</definedName>
    <definedName name="shinsei_build_KUIKI_TYOSEI__box" localSheetId="1">#REF!</definedName>
    <definedName name="shinsei_build_KUIKI_TYOSEI__box" localSheetId="9">#REF!</definedName>
    <definedName name="shinsei_build_KUIKI_TYOSEI__box" localSheetId="10">#REF!</definedName>
    <definedName name="shinsei_build_KUIKI_TYOSEI__box" localSheetId="11">#REF!</definedName>
    <definedName name="shinsei_build_KUIKI_TYOSEI__box" localSheetId="3">'申4-6(建２)'!$AK$250</definedName>
    <definedName name="shinsei_build_KUIKI_TYOSEI__box">'1～３面'!$AL$248</definedName>
    <definedName name="shinsei_build_KYOKA_NINTEI_BIKOU_1" localSheetId="16">'４面'!#REF!</definedName>
    <definedName name="shinsei_build_KYOKA_NINTEI_BIKOU_1" localSheetId="20">'４面別紙'!#REF!</definedName>
    <definedName name="shinsei_build_KYOKA_NINTEI_BIKOU_1" localSheetId="17">'５面'!#REF!</definedName>
    <definedName name="shinsei_build_KYOKA_NINTEI_BIKOU_1" localSheetId="18">'６面'!#REF!</definedName>
    <definedName name="shinsei_build_KYOKA_NINTEI_BIKOU_1" localSheetId="12">#REF!</definedName>
    <definedName name="shinsei_build_KYOKA_NINTEI_BIKOU_1" localSheetId="13">#REF!</definedName>
    <definedName name="shinsei_build_KYOKA_NINTEI_BIKOU_1" localSheetId="14">#REF!</definedName>
    <definedName name="shinsei_build_KYOKA_NINTEI_BIKOU_1" localSheetId="1">#REF!</definedName>
    <definedName name="shinsei_build_KYOKA_NINTEI_BIKOU_1" localSheetId="9">#REF!</definedName>
    <definedName name="shinsei_build_KYOKA_NINTEI_BIKOU_1" localSheetId="10">#REF!</definedName>
    <definedName name="shinsei_build_KYOKA_NINTEI_BIKOU_1" localSheetId="11">#REF!</definedName>
    <definedName name="shinsei_build_KYOKA_NINTEI_BIKOU_1" localSheetId="3">'申4-6(建２)'!$E$335</definedName>
    <definedName name="shinsei_build_KYOKA_NINTEI_BIKOU_1">'1～３面'!$F$353</definedName>
    <definedName name="shinsei_build_KYOKA_NINTEI_BIKOU_2" localSheetId="16">'４面'!#REF!</definedName>
    <definedName name="shinsei_build_KYOKA_NINTEI_BIKOU_2" localSheetId="20">'４面別紙'!#REF!</definedName>
    <definedName name="shinsei_build_KYOKA_NINTEI_BIKOU_2" localSheetId="17">'５面'!#REF!</definedName>
    <definedName name="shinsei_build_KYOKA_NINTEI_BIKOU_2" localSheetId="18">'６面'!#REF!</definedName>
    <definedName name="shinsei_build_KYOKA_NINTEI_BIKOU_2" localSheetId="12">#REF!</definedName>
    <definedName name="shinsei_build_KYOKA_NINTEI_BIKOU_2" localSheetId="13">#REF!</definedName>
    <definedName name="shinsei_build_KYOKA_NINTEI_BIKOU_2" localSheetId="14">#REF!</definedName>
    <definedName name="shinsei_build_KYOKA_NINTEI_BIKOU_2" localSheetId="9">#REF!</definedName>
    <definedName name="shinsei_build_KYOKA_NINTEI_BIKOU_2" localSheetId="10">#REF!</definedName>
    <definedName name="shinsei_build_KYOKA_NINTEI_BIKOU_2" localSheetId="11">#REF!</definedName>
    <definedName name="shinsei_build_KYOKA_NINTEI_BIKOU_2" localSheetId="3">'申4-6(建２)'!$E$336</definedName>
    <definedName name="shinsei_build_KYOKA_NINTEI_BIKOU_2">'1～３面'!$F$354</definedName>
    <definedName name="shinsei_build_KYOKA_NINTEI_BIKOU_3" localSheetId="16">'４面'!#REF!</definedName>
    <definedName name="shinsei_build_KYOKA_NINTEI_BIKOU_3" localSheetId="20">'４面別紙'!#REF!</definedName>
    <definedName name="shinsei_build_KYOKA_NINTEI_BIKOU_3" localSheetId="17">'５面'!#REF!</definedName>
    <definedName name="shinsei_build_KYOKA_NINTEI_BIKOU_3" localSheetId="18">'６面'!#REF!</definedName>
    <definedName name="shinsei_build_KYOKA_NINTEI_BIKOU_3" localSheetId="12">#REF!</definedName>
    <definedName name="shinsei_build_KYOKA_NINTEI_BIKOU_3" localSheetId="13">#REF!</definedName>
    <definedName name="shinsei_build_KYOKA_NINTEI_BIKOU_3" localSheetId="14">#REF!</definedName>
    <definedName name="shinsei_build_KYOKA_NINTEI_BIKOU_3" localSheetId="9">#REF!</definedName>
    <definedName name="shinsei_build_KYOKA_NINTEI_BIKOU_3" localSheetId="10">#REF!</definedName>
    <definedName name="shinsei_build_KYOKA_NINTEI_BIKOU_3" localSheetId="11">#REF!</definedName>
    <definedName name="shinsei_build_KYOKA_NINTEI_BIKOU_3" localSheetId="3">'申4-6(建２)'!$E$337</definedName>
    <definedName name="shinsei_build_KYOKA_NINTEI_BIKOU_3">'1～３面'!$F$355</definedName>
    <definedName name="shinsei_build_NOBE_MENSEKI" localSheetId="16">'４面'!#REF!</definedName>
    <definedName name="shinsei_build_NOBE_MENSEKI" localSheetId="20">'４面別紙'!#REF!</definedName>
    <definedName name="shinsei_build_NOBE_MENSEKI" localSheetId="17">'５面'!#REF!</definedName>
    <definedName name="shinsei_build_NOBE_MENSEKI" localSheetId="18">'６面'!#REF!</definedName>
    <definedName name="shinsei_build_NOBE_MENSEKI" localSheetId="12">#REF!</definedName>
    <definedName name="shinsei_build_NOBE_MENSEKI" localSheetId="13">#REF!</definedName>
    <definedName name="shinsei_build_NOBE_MENSEKI" localSheetId="14">#REF!</definedName>
    <definedName name="shinsei_build_NOBE_MENSEKI" localSheetId="1">#REF!</definedName>
    <definedName name="shinsei_build_NOBE_MENSEKI" localSheetId="9">#REF!</definedName>
    <definedName name="shinsei_build_NOBE_MENSEKI" localSheetId="10">#REF!</definedName>
    <definedName name="shinsei_build_NOBE_MENSEKI" localSheetId="11">#REF!</definedName>
    <definedName name="shinsei_build_NOBE_MENSEKI" localSheetId="3">'申4-6(建２)'!$BE$315</definedName>
    <definedName name="shinsei_build_NOBE_MENSEKI">'1～３面'!$BF$328</definedName>
    <definedName name="shinsei_build_NOBE_MENSEKI_BILL_SHINSEI" localSheetId="16">'４面'!#REF!</definedName>
    <definedName name="shinsei_build_NOBE_MENSEKI_BILL_SHINSEI" localSheetId="20">'４面別紙'!#REF!</definedName>
    <definedName name="shinsei_build_NOBE_MENSEKI_BILL_SHINSEI" localSheetId="17">'５面'!#REF!</definedName>
    <definedName name="shinsei_build_NOBE_MENSEKI_BILL_SHINSEI" localSheetId="18">'６面'!#REF!</definedName>
    <definedName name="shinsei_build_NOBE_MENSEKI_BILL_SHINSEI" localSheetId="12">#REF!</definedName>
    <definedName name="shinsei_build_NOBE_MENSEKI_BILL_SHINSEI" localSheetId="13">#REF!</definedName>
    <definedName name="shinsei_build_NOBE_MENSEKI_BILL_SHINSEI" localSheetId="14">#REF!</definedName>
    <definedName name="shinsei_build_NOBE_MENSEKI_BILL_SHINSEI" localSheetId="1">#REF!</definedName>
    <definedName name="shinsei_build_NOBE_MENSEKI_BILL_SHINSEI" localSheetId="9">#REF!</definedName>
    <definedName name="shinsei_build_NOBE_MENSEKI_BILL_SHINSEI" localSheetId="10">#REF!</definedName>
    <definedName name="shinsei_build_NOBE_MENSEKI_BILL_SHINSEI" localSheetId="11">#REF!</definedName>
    <definedName name="shinsei_build_NOBE_MENSEKI_BILL_SHINSEI" localSheetId="3">'申4-6(建２)'!$X$297</definedName>
    <definedName name="shinsei_build_NOBE_MENSEKI_BILL_SHINSEI">'1～３面'!$Y$301</definedName>
    <definedName name="shinsei_build_NOBE_MENSEKI_BILL_SHINSEI_IGAI" localSheetId="16">'４面'!#REF!</definedName>
    <definedName name="shinsei_build_NOBE_MENSEKI_BILL_SHINSEI_IGAI" localSheetId="20">'４面別紙'!#REF!</definedName>
    <definedName name="shinsei_build_NOBE_MENSEKI_BILL_SHINSEI_IGAI" localSheetId="17">'５面'!#REF!</definedName>
    <definedName name="shinsei_build_NOBE_MENSEKI_BILL_SHINSEI_IGAI" localSheetId="18">'６面'!#REF!</definedName>
    <definedName name="shinsei_build_NOBE_MENSEKI_BILL_SHINSEI_IGAI" localSheetId="12">#REF!</definedName>
    <definedName name="shinsei_build_NOBE_MENSEKI_BILL_SHINSEI_IGAI" localSheetId="13">#REF!</definedName>
    <definedName name="shinsei_build_NOBE_MENSEKI_BILL_SHINSEI_IGAI" localSheetId="14">#REF!</definedName>
    <definedName name="shinsei_build_NOBE_MENSEKI_BILL_SHINSEI_IGAI" localSheetId="1">#REF!</definedName>
    <definedName name="shinsei_build_NOBE_MENSEKI_BILL_SHINSEI_IGAI" localSheetId="9">#REF!</definedName>
    <definedName name="shinsei_build_NOBE_MENSEKI_BILL_SHINSEI_IGAI" localSheetId="10">#REF!</definedName>
    <definedName name="shinsei_build_NOBE_MENSEKI_BILL_SHINSEI_IGAI" localSheetId="11">#REF!</definedName>
    <definedName name="shinsei_build_NOBE_MENSEKI_BILL_SHINSEI_IGAI" localSheetId="3">'申4-6(建２)'!$AO$297</definedName>
    <definedName name="shinsei_build_NOBE_MENSEKI_BILL_SHINSEI_IGAI">'1～３面'!$AP$301</definedName>
    <definedName name="shinsei_build_NOBE_MENSEKI_BILL_SHINSEI_TOTAL" localSheetId="16">'４面'!#REF!</definedName>
    <definedName name="shinsei_build_NOBE_MENSEKI_BILL_SHINSEI_TOTAL" localSheetId="20">'４面別紙'!#REF!</definedName>
    <definedName name="shinsei_build_NOBE_MENSEKI_BILL_SHINSEI_TOTAL" localSheetId="17">'５面'!#REF!</definedName>
    <definedName name="shinsei_build_NOBE_MENSEKI_BILL_SHINSEI_TOTAL" localSheetId="18">'６面'!#REF!</definedName>
    <definedName name="shinsei_build_NOBE_MENSEKI_BILL_SHINSEI_TOTAL" localSheetId="12">#REF!</definedName>
    <definedName name="shinsei_build_NOBE_MENSEKI_BILL_SHINSEI_TOTAL" localSheetId="13">#REF!</definedName>
    <definedName name="shinsei_build_NOBE_MENSEKI_BILL_SHINSEI_TOTAL" localSheetId="14">#REF!</definedName>
    <definedName name="shinsei_build_NOBE_MENSEKI_BILL_SHINSEI_TOTAL" localSheetId="1">#REF!</definedName>
    <definedName name="shinsei_build_NOBE_MENSEKI_BILL_SHINSEI_TOTAL" localSheetId="9">#REF!</definedName>
    <definedName name="shinsei_build_NOBE_MENSEKI_BILL_SHINSEI_TOTAL" localSheetId="10">#REF!</definedName>
    <definedName name="shinsei_build_NOBE_MENSEKI_BILL_SHINSEI_TOTAL" localSheetId="11">#REF!</definedName>
    <definedName name="shinsei_build_NOBE_MENSEKI_BILL_SHINSEI_TOTAL" localSheetId="3">'申4-6(建２)'!$BF$297</definedName>
    <definedName name="shinsei_build_NOBE_MENSEKI_BILL_SHINSEI_TOTAL">'1～３面'!$BG$301</definedName>
    <definedName name="shinsei_build_NOBE_MENSEKI_BITIKUSOUKO_IGAI" localSheetId="16">'４面'!#REF!</definedName>
    <definedName name="shinsei_build_NOBE_MENSEKI_BITIKUSOUKO_IGAI" localSheetId="20">'４面別紙'!#REF!</definedName>
    <definedName name="shinsei_build_NOBE_MENSEKI_BITIKUSOUKO_IGAI" localSheetId="17">'５面'!#REF!</definedName>
    <definedName name="shinsei_build_NOBE_MENSEKI_BITIKUSOUKO_IGAI" localSheetId="18">'６面'!#REF!</definedName>
    <definedName name="shinsei_build_NOBE_MENSEKI_BITIKUSOUKO_IGAI" localSheetId="12">#REF!</definedName>
    <definedName name="shinsei_build_NOBE_MENSEKI_BITIKUSOUKO_IGAI" localSheetId="13">#REF!</definedName>
    <definedName name="shinsei_build_NOBE_MENSEKI_BITIKUSOUKO_IGAI" localSheetId="14">#REF!</definedName>
    <definedName name="shinsei_build_NOBE_MENSEKI_BITIKUSOUKO_IGAI" localSheetId="1">#REF!</definedName>
    <definedName name="shinsei_build_NOBE_MENSEKI_BITIKUSOUKO_IGAI" localSheetId="9">#REF!</definedName>
    <definedName name="shinsei_build_NOBE_MENSEKI_BITIKUSOUKO_IGAI" localSheetId="10">#REF!</definedName>
    <definedName name="shinsei_build_NOBE_MENSEKI_BITIKUSOUKO_IGAI" localSheetId="11">#REF!</definedName>
    <definedName name="shinsei_build_NOBE_MENSEKI_BITIKUSOUKO_IGAI" localSheetId="3">'申4-6(建２)'!$AO$306</definedName>
    <definedName name="shinsei_build_NOBE_MENSEKI_BITIKUSOUKO_IGAI">'1～３面'!$AP$313</definedName>
    <definedName name="shinsei_build_NOBE_MENSEKI_BITIKUSOUKO_SHINSEI" localSheetId="16">'４面'!#REF!</definedName>
    <definedName name="shinsei_build_NOBE_MENSEKI_BITIKUSOUKO_SHINSEI" localSheetId="20">'４面別紙'!#REF!</definedName>
    <definedName name="shinsei_build_NOBE_MENSEKI_BITIKUSOUKO_SHINSEI" localSheetId="17">'５面'!#REF!</definedName>
    <definedName name="shinsei_build_NOBE_MENSEKI_BITIKUSOUKO_SHINSEI" localSheetId="18">'６面'!#REF!</definedName>
    <definedName name="shinsei_build_NOBE_MENSEKI_BITIKUSOUKO_SHINSEI" localSheetId="12">#REF!</definedName>
    <definedName name="shinsei_build_NOBE_MENSEKI_BITIKUSOUKO_SHINSEI" localSheetId="13">#REF!</definedName>
    <definedName name="shinsei_build_NOBE_MENSEKI_BITIKUSOUKO_SHINSEI" localSheetId="14">#REF!</definedName>
    <definedName name="shinsei_build_NOBE_MENSEKI_BITIKUSOUKO_SHINSEI" localSheetId="1">#REF!</definedName>
    <definedName name="shinsei_build_NOBE_MENSEKI_BITIKUSOUKO_SHINSEI" localSheetId="9">#REF!</definedName>
    <definedName name="shinsei_build_NOBE_MENSEKI_BITIKUSOUKO_SHINSEI" localSheetId="10">#REF!</definedName>
    <definedName name="shinsei_build_NOBE_MENSEKI_BITIKUSOUKO_SHINSEI" localSheetId="11">#REF!</definedName>
    <definedName name="shinsei_build_NOBE_MENSEKI_BITIKUSOUKO_SHINSEI" localSheetId="3">'申4-6(建２)'!$X$306</definedName>
    <definedName name="shinsei_build_NOBE_MENSEKI_BITIKUSOUKO_SHINSEI">'1～３面'!$Y$313</definedName>
    <definedName name="shinsei_build_NOBE_MENSEKI_BITIKUSOUKO_TOTAL" localSheetId="16">'４面'!#REF!</definedName>
    <definedName name="shinsei_build_NOBE_MENSEKI_BITIKUSOUKO_TOTAL" localSheetId="20">'４面別紙'!#REF!</definedName>
    <definedName name="shinsei_build_NOBE_MENSEKI_BITIKUSOUKO_TOTAL" localSheetId="17">'５面'!#REF!</definedName>
    <definedName name="shinsei_build_NOBE_MENSEKI_BITIKUSOUKO_TOTAL" localSheetId="18">'６面'!#REF!</definedName>
    <definedName name="shinsei_build_NOBE_MENSEKI_BITIKUSOUKO_TOTAL" localSheetId="1">#REF!</definedName>
    <definedName name="shinsei_build_NOBE_MENSEKI_BITIKUSOUKO_TOTAL" localSheetId="3">'申4-6(建２)'!$BF$306</definedName>
    <definedName name="shinsei_build_NOBE_MENSEKI_BITIKUSOUKO_TOTAL">'1～３面'!$BG$313</definedName>
    <definedName name="shinsei_build_NOBE_MENSEKI_CHOSUISOU_IGAI" localSheetId="16">'４面'!#REF!</definedName>
    <definedName name="shinsei_build_NOBE_MENSEKI_CHOSUISOU_IGAI" localSheetId="20">'４面別紙'!#REF!</definedName>
    <definedName name="shinsei_build_NOBE_MENSEKI_CHOSUISOU_IGAI" localSheetId="17">'５面'!#REF!</definedName>
    <definedName name="shinsei_build_NOBE_MENSEKI_CHOSUISOU_IGAI" localSheetId="18">'６面'!#REF!</definedName>
    <definedName name="shinsei_build_NOBE_MENSEKI_CHOSUISOU_IGAI" localSheetId="12">#REF!</definedName>
    <definedName name="shinsei_build_NOBE_MENSEKI_CHOSUISOU_IGAI" localSheetId="13">#REF!</definedName>
    <definedName name="shinsei_build_NOBE_MENSEKI_CHOSUISOU_IGAI" localSheetId="14">#REF!</definedName>
    <definedName name="shinsei_build_NOBE_MENSEKI_CHOSUISOU_IGAI" localSheetId="1">#REF!</definedName>
    <definedName name="shinsei_build_NOBE_MENSEKI_CHOSUISOU_IGAI" localSheetId="9">#REF!</definedName>
    <definedName name="shinsei_build_NOBE_MENSEKI_CHOSUISOU_IGAI" localSheetId="10">#REF!</definedName>
    <definedName name="shinsei_build_NOBE_MENSEKI_CHOSUISOU_IGAI" localSheetId="11">#REF!</definedName>
    <definedName name="shinsei_build_NOBE_MENSEKI_CHOSUISOU_IGAI" localSheetId="3">'申4-6(建２)'!$AO$310</definedName>
    <definedName name="shinsei_build_NOBE_MENSEKI_CHOSUISOU_IGAI">'1～３面'!$AP$319</definedName>
    <definedName name="shinsei_build_NOBE_MENSEKI_CHOSUISOU_SHINSEI" localSheetId="16">'４面'!#REF!</definedName>
    <definedName name="shinsei_build_NOBE_MENSEKI_CHOSUISOU_SHINSEI" localSheetId="20">'４面別紙'!#REF!</definedName>
    <definedName name="shinsei_build_NOBE_MENSEKI_CHOSUISOU_SHINSEI" localSheetId="17">'５面'!#REF!</definedName>
    <definedName name="shinsei_build_NOBE_MENSEKI_CHOSUISOU_SHINSEI" localSheetId="18">'６面'!#REF!</definedName>
    <definedName name="shinsei_build_NOBE_MENSEKI_CHOSUISOU_SHINSEI" localSheetId="12">#REF!</definedName>
    <definedName name="shinsei_build_NOBE_MENSEKI_CHOSUISOU_SHINSEI" localSheetId="13">#REF!</definedName>
    <definedName name="shinsei_build_NOBE_MENSEKI_CHOSUISOU_SHINSEI" localSheetId="14">#REF!</definedName>
    <definedName name="shinsei_build_NOBE_MENSEKI_CHOSUISOU_SHINSEI" localSheetId="1">#REF!</definedName>
    <definedName name="shinsei_build_NOBE_MENSEKI_CHOSUISOU_SHINSEI" localSheetId="9">#REF!</definedName>
    <definedName name="shinsei_build_NOBE_MENSEKI_CHOSUISOU_SHINSEI" localSheetId="10">#REF!</definedName>
    <definedName name="shinsei_build_NOBE_MENSEKI_CHOSUISOU_SHINSEI" localSheetId="11">#REF!</definedName>
    <definedName name="shinsei_build_NOBE_MENSEKI_CHOSUISOU_SHINSEI" localSheetId="3">'申4-6(建２)'!$X$310</definedName>
    <definedName name="shinsei_build_NOBE_MENSEKI_CHOSUISOU_SHINSEI">'1～３面'!$Y$319</definedName>
    <definedName name="shinsei_build_NOBE_MENSEKI_CHOSUISOU_TOTAL" localSheetId="16">'４面'!#REF!</definedName>
    <definedName name="shinsei_build_NOBE_MENSEKI_CHOSUISOU_TOTAL" localSheetId="20">'４面別紙'!#REF!</definedName>
    <definedName name="shinsei_build_NOBE_MENSEKI_CHOSUISOU_TOTAL" localSheetId="17">'５面'!#REF!</definedName>
    <definedName name="shinsei_build_NOBE_MENSEKI_CHOSUISOU_TOTAL" localSheetId="18">'６面'!#REF!</definedName>
    <definedName name="shinsei_build_NOBE_MENSEKI_CHOSUISOU_TOTAL" localSheetId="1">#REF!</definedName>
    <definedName name="shinsei_build_NOBE_MENSEKI_CHOSUISOU_TOTAL" localSheetId="3">'申4-6(建２)'!$BF$310</definedName>
    <definedName name="shinsei_build_NOBE_MENSEKI_CHOSUISOU_TOTAL">'1～３面'!$BG$319</definedName>
    <definedName name="shinsei_build_NOBE_MENSEKI_HUSAN_IGAI" localSheetId="16">'４面'!#REF!</definedName>
    <definedName name="shinsei_build_NOBE_MENSEKI_HUSAN_IGAI" localSheetId="20">'４面別紙'!#REF!</definedName>
    <definedName name="shinsei_build_NOBE_MENSEKI_HUSAN_IGAI" localSheetId="17">'５面'!#REF!</definedName>
    <definedName name="shinsei_build_NOBE_MENSEKI_HUSAN_IGAI" localSheetId="18">'６面'!#REF!</definedName>
    <definedName name="shinsei_build_NOBE_MENSEKI_HUSAN_IGAI" localSheetId="3">'申4-6(建２)'!$AO$312</definedName>
    <definedName name="shinsei_build_NOBE_MENSEKI_HUSAN_IGAI">'1～３面'!$AP$323</definedName>
    <definedName name="shinsei_build_NOBE_MENSEKI_HUSAN_SHINSEI" localSheetId="16">'４面'!#REF!</definedName>
    <definedName name="shinsei_build_NOBE_MENSEKI_HUSAN_SHINSEI" localSheetId="20">'４面別紙'!#REF!</definedName>
    <definedName name="shinsei_build_NOBE_MENSEKI_HUSAN_SHINSEI" localSheetId="17">'５面'!#REF!</definedName>
    <definedName name="shinsei_build_NOBE_MENSEKI_HUSAN_SHINSEI" localSheetId="18">'６面'!#REF!</definedName>
    <definedName name="shinsei_build_NOBE_MENSEKI_HUSAN_SHINSEI" localSheetId="3">'申4-6(建２)'!$X$312</definedName>
    <definedName name="shinsei_build_NOBE_MENSEKI_HUSAN_SHINSEI">'1～３面'!$Y$323</definedName>
    <definedName name="shinsei_build_NOBE_MENSEKI_HUSAN_SHINSEI_TOTAL" localSheetId="16">'４面'!#REF!</definedName>
    <definedName name="shinsei_build_NOBE_MENSEKI_HUSAN_SHINSEI_TOTAL" localSheetId="20">'４面別紙'!#REF!</definedName>
    <definedName name="shinsei_build_NOBE_MENSEKI_HUSAN_SHINSEI_TOTAL" localSheetId="17">'５面'!#REF!</definedName>
    <definedName name="shinsei_build_NOBE_MENSEKI_HUSAN_SHINSEI_TOTAL" localSheetId="18">'６面'!#REF!</definedName>
    <definedName name="shinsei_build_NOBE_MENSEKI_HUSAN_SHINSEI_TOTAL" localSheetId="3">'申4-6(建２)'!$BF$312</definedName>
    <definedName name="shinsei_build_NOBE_MENSEKI_HUSAN_SHINSEI_TOTAL">'1～３面'!$BG$323</definedName>
    <definedName name="shinsei_build_NOBE_MENSEKI_JIKAHATUDEN_IGAI" localSheetId="16">'４面'!#REF!</definedName>
    <definedName name="shinsei_build_NOBE_MENSEKI_JIKAHATUDEN_IGAI" localSheetId="20">'４面別紙'!#REF!</definedName>
    <definedName name="shinsei_build_NOBE_MENSEKI_JIKAHATUDEN_IGAI" localSheetId="17">'５面'!#REF!</definedName>
    <definedName name="shinsei_build_NOBE_MENSEKI_JIKAHATUDEN_IGAI" localSheetId="18">'６面'!#REF!</definedName>
    <definedName name="shinsei_build_NOBE_MENSEKI_JIKAHATUDEN_IGAI" localSheetId="12">#REF!</definedName>
    <definedName name="shinsei_build_NOBE_MENSEKI_JIKAHATUDEN_IGAI" localSheetId="13">#REF!</definedName>
    <definedName name="shinsei_build_NOBE_MENSEKI_JIKAHATUDEN_IGAI" localSheetId="14">#REF!</definedName>
    <definedName name="shinsei_build_NOBE_MENSEKI_JIKAHATUDEN_IGAI" localSheetId="1">#REF!</definedName>
    <definedName name="shinsei_build_NOBE_MENSEKI_JIKAHATUDEN_IGAI" localSheetId="9">#REF!</definedName>
    <definedName name="shinsei_build_NOBE_MENSEKI_JIKAHATUDEN_IGAI" localSheetId="10">#REF!</definedName>
    <definedName name="shinsei_build_NOBE_MENSEKI_JIKAHATUDEN_IGAI" localSheetId="11">#REF!</definedName>
    <definedName name="shinsei_build_NOBE_MENSEKI_JIKAHATUDEN_IGAI" localSheetId="3">'申4-6(建２)'!$AO$309</definedName>
    <definedName name="shinsei_build_NOBE_MENSEKI_JIKAHATUDEN_IGAI">'1～３面'!$AP$317</definedName>
    <definedName name="shinsei_build_NOBE_MENSEKI_JIKAHATUDEN_SHINSEI" localSheetId="16">'４面'!#REF!</definedName>
    <definedName name="shinsei_build_NOBE_MENSEKI_JIKAHATUDEN_SHINSEI" localSheetId="20">'４面別紙'!#REF!</definedName>
    <definedName name="shinsei_build_NOBE_MENSEKI_JIKAHATUDEN_SHINSEI" localSheetId="17">'５面'!#REF!</definedName>
    <definedName name="shinsei_build_NOBE_MENSEKI_JIKAHATUDEN_SHINSEI" localSheetId="18">'６面'!#REF!</definedName>
    <definedName name="shinsei_build_NOBE_MENSEKI_JIKAHATUDEN_SHINSEI" localSheetId="12">#REF!</definedName>
    <definedName name="shinsei_build_NOBE_MENSEKI_JIKAHATUDEN_SHINSEI" localSheetId="13">#REF!</definedName>
    <definedName name="shinsei_build_NOBE_MENSEKI_JIKAHATUDEN_SHINSEI" localSheetId="14">#REF!</definedName>
    <definedName name="shinsei_build_NOBE_MENSEKI_JIKAHATUDEN_SHINSEI" localSheetId="1">#REF!</definedName>
    <definedName name="shinsei_build_NOBE_MENSEKI_JIKAHATUDEN_SHINSEI" localSheetId="9">#REF!</definedName>
    <definedName name="shinsei_build_NOBE_MENSEKI_JIKAHATUDEN_SHINSEI" localSheetId="10">#REF!</definedName>
    <definedName name="shinsei_build_NOBE_MENSEKI_JIKAHATUDEN_SHINSEI" localSheetId="11">#REF!</definedName>
    <definedName name="shinsei_build_NOBE_MENSEKI_JIKAHATUDEN_SHINSEI" localSheetId="3">'申4-6(建２)'!$X$309</definedName>
    <definedName name="shinsei_build_NOBE_MENSEKI_JIKAHATUDEN_SHINSEI">'1～３面'!$Y$317</definedName>
    <definedName name="shinsei_build_NOBE_MENSEKI_JIKAHATUDEN_TOTAL" localSheetId="16">'４面'!#REF!</definedName>
    <definedName name="shinsei_build_NOBE_MENSEKI_JIKAHATUDEN_TOTAL" localSheetId="20">'４面別紙'!#REF!</definedName>
    <definedName name="shinsei_build_NOBE_MENSEKI_JIKAHATUDEN_TOTAL" localSheetId="17">'５面'!#REF!</definedName>
    <definedName name="shinsei_build_NOBE_MENSEKI_JIKAHATUDEN_TOTAL" localSheetId="18">'６面'!#REF!</definedName>
    <definedName name="shinsei_build_NOBE_MENSEKI_JIKAHATUDEN_TOTAL" localSheetId="1">#REF!</definedName>
    <definedName name="shinsei_build_NOBE_MENSEKI_JIKAHATUDEN_TOTAL" localSheetId="3">'申4-6(建２)'!$BF$309</definedName>
    <definedName name="shinsei_build_NOBE_MENSEKI_JIKAHATUDEN_TOTAL">'1～３面'!$BG$317</definedName>
    <definedName name="shinsei_build_NOBE_MENSEKI_JYUTAKU_SHINSEI" localSheetId="16">'４面'!#REF!</definedName>
    <definedName name="shinsei_build_NOBE_MENSEKI_JYUTAKU_SHINSEI" localSheetId="20">'４面別紙'!#REF!</definedName>
    <definedName name="shinsei_build_NOBE_MENSEKI_JYUTAKU_SHINSEI" localSheetId="17">'５面'!#REF!</definedName>
    <definedName name="shinsei_build_NOBE_MENSEKI_JYUTAKU_SHINSEI" localSheetId="18">'６面'!#REF!</definedName>
    <definedName name="shinsei_build_NOBE_MENSEKI_JYUTAKU_SHINSEI" localSheetId="12">#REF!</definedName>
    <definedName name="shinsei_build_NOBE_MENSEKI_JYUTAKU_SHINSEI" localSheetId="13">#REF!</definedName>
    <definedName name="shinsei_build_NOBE_MENSEKI_JYUTAKU_SHINSEI" localSheetId="14">#REF!</definedName>
    <definedName name="shinsei_build_NOBE_MENSEKI_JYUTAKU_SHINSEI" localSheetId="1">#REF!</definedName>
    <definedName name="shinsei_build_NOBE_MENSEKI_JYUTAKU_SHINSEI" localSheetId="9">#REF!</definedName>
    <definedName name="shinsei_build_NOBE_MENSEKI_JYUTAKU_SHINSEI" localSheetId="10">#REF!</definedName>
    <definedName name="shinsei_build_NOBE_MENSEKI_JYUTAKU_SHINSEI" localSheetId="11">#REF!</definedName>
    <definedName name="shinsei_build_NOBE_MENSEKI_JYUTAKU_SHINSEI" localSheetId="3">'申4-6(建２)'!$X$313</definedName>
    <definedName name="shinsei_build_NOBE_MENSEKI_JYUTAKU_SHINSEI">'1～３面'!$Y$325</definedName>
    <definedName name="shinsei_build_NOBE_MENSEKI_JYUTAKU_SHINSEI_IGAI" localSheetId="16">'４面'!#REF!</definedName>
    <definedName name="shinsei_build_NOBE_MENSEKI_JYUTAKU_SHINSEI_IGAI" localSheetId="20">'４面別紙'!#REF!</definedName>
    <definedName name="shinsei_build_NOBE_MENSEKI_JYUTAKU_SHINSEI_IGAI" localSheetId="17">'５面'!#REF!</definedName>
    <definedName name="shinsei_build_NOBE_MENSEKI_JYUTAKU_SHINSEI_IGAI" localSheetId="18">'６面'!#REF!</definedName>
    <definedName name="shinsei_build_NOBE_MENSEKI_JYUTAKU_SHINSEI_IGAI" localSheetId="12">#REF!</definedName>
    <definedName name="shinsei_build_NOBE_MENSEKI_JYUTAKU_SHINSEI_IGAI" localSheetId="13">#REF!</definedName>
    <definedName name="shinsei_build_NOBE_MENSEKI_JYUTAKU_SHINSEI_IGAI" localSheetId="14">#REF!</definedName>
    <definedName name="shinsei_build_NOBE_MENSEKI_JYUTAKU_SHINSEI_IGAI" localSheetId="1">#REF!</definedName>
    <definedName name="shinsei_build_NOBE_MENSEKI_JYUTAKU_SHINSEI_IGAI" localSheetId="9">#REF!</definedName>
    <definedName name="shinsei_build_NOBE_MENSEKI_JYUTAKU_SHINSEI_IGAI" localSheetId="10">#REF!</definedName>
    <definedName name="shinsei_build_NOBE_MENSEKI_JYUTAKU_SHINSEI_IGAI" localSheetId="11">#REF!</definedName>
    <definedName name="shinsei_build_NOBE_MENSEKI_JYUTAKU_SHINSEI_IGAI" localSheetId="3">'申4-6(建２)'!$AO$313</definedName>
    <definedName name="shinsei_build_NOBE_MENSEKI_JYUTAKU_SHINSEI_IGAI">'1～３面'!$AP$325</definedName>
    <definedName name="shinsei_build_NOBE_MENSEKI_JYUTAKU_SHINSEI_TOTAL" localSheetId="16">'４面'!#REF!</definedName>
    <definedName name="shinsei_build_NOBE_MENSEKI_JYUTAKU_SHINSEI_TOTAL" localSheetId="20">'４面別紙'!#REF!</definedName>
    <definedName name="shinsei_build_NOBE_MENSEKI_JYUTAKU_SHINSEI_TOTAL" localSheetId="17">'５面'!#REF!</definedName>
    <definedName name="shinsei_build_NOBE_MENSEKI_JYUTAKU_SHINSEI_TOTAL" localSheetId="18">'６面'!#REF!</definedName>
    <definedName name="shinsei_build_NOBE_MENSEKI_JYUTAKU_SHINSEI_TOTAL" localSheetId="1">#REF!</definedName>
    <definedName name="shinsei_build_NOBE_MENSEKI_JYUTAKU_SHINSEI_TOTAL" localSheetId="3">'申4-6(建２)'!$BF$313</definedName>
    <definedName name="shinsei_build_NOBE_MENSEKI_JYUTAKU_SHINSEI_TOTAL">'1～３面'!$BG$325</definedName>
    <definedName name="shinsei_build_NOBE_MENSEKI_KYOYOU_SHINSEI" localSheetId="16">'４面'!#REF!</definedName>
    <definedName name="shinsei_build_NOBE_MENSEKI_KYOYOU_SHINSEI" localSheetId="20">'４面別紙'!#REF!</definedName>
    <definedName name="shinsei_build_NOBE_MENSEKI_KYOYOU_SHINSEI" localSheetId="17">'５面'!#REF!</definedName>
    <definedName name="shinsei_build_NOBE_MENSEKI_KYOYOU_SHINSEI" localSheetId="18">'６面'!#REF!</definedName>
    <definedName name="shinsei_build_NOBE_MENSEKI_KYOYOU_SHINSEI" localSheetId="12">#REF!</definedName>
    <definedName name="shinsei_build_NOBE_MENSEKI_KYOYOU_SHINSEI" localSheetId="13">#REF!</definedName>
    <definedName name="shinsei_build_NOBE_MENSEKI_KYOYOU_SHINSEI" localSheetId="14">#REF!</definedName>
    <definedName name="shinsei_build_NOBE_MENSEKI_KYOYOU_SHINSEI" localSheetId="1">#REF!</definedName>
    <definedName name="shinsei_build_NOBE_MENSEKI_KYOYOU_SHINSEI" localSheetId="9">#REF!</definedName>
    <definedName name="shinsei_build_NOBE_MENSEKI_KYOYOU_SHINSEI" localSheetId="10">#REF!</definedName>
    <definedName name="shinsei_build_NOBE_MENSEKI_KYOYOU_SHINSEI" localSheetId="11">#REF!</definedName>
    <definedName name="shinsei_build_NOBE_MENSEKI_KYOYOU_SHINSEI" localSheetId="3">'申4-6(建２)'!$X$303</definedName>
    <definedName name="shinsei_build_NOBE_MENSEKI_KYOYOU_SHINSEI">'1～３面'!$Y$307</definedName>
    <definedName name="shinsei_build_NOBE_MENSEKI_KYOYOU_SHINSEI_IGAI" localSheetId="16">'４面'!#REF!</definedName>
    <definedName name="shinsei_build_NOBE_MENSEKI_KYOYOU_SHINSEI_IGAI" localSheetId="20">'４面別紙'!#REF!</definedName>
    <definedName name="shinsei_build_NOBE_MENSEKI_KYOYOU_SHINSEI_IGAI" localSheetId="17">'５面'!#REF!</definedName>
    <definedName name="shinsei_build_NOBE_MENSEKI_KYOYOU_SHINSEI_IGAI" localSheetId="18">'６面'!#REF!</definedName>
    <definedName name="shinsei_build_NOBE_MENSEKI_KYOYOU_SHINSEI_IGAI" localSheetId="12">#REF!</definedName>
    <definedName name="shinsei_build_NOBE_MENSEKI_KYOYOU_SHINSEI_IGAI" localSheetId="13">#REF!</definedName>
    <definedName name="shinsei_build_NOBE_MENSEKI_KYOYOU_SHINSEI_IGAI" localSheetId="14">#REF!</definedName>
    <definedName name="shinsei_build_NOBE_MENSEKI_KYOYOU_SHINSEI_IGAI" localSheetId="1">#REF!</definedName>
    <definedName name="shinsei_build_NOBE_MENSEKI_KYOYOU_SHINSEI_IGAI" localSheetId="9">#REF!</definedName>
    <definedName name="shinsei_build_NOBE_MENSEKI_KYOYOU_SHINSEI_IGAI" localSheetId="10">#REF!</definedName>
    <definedName name="shinsei_build_NOBE_MENSEKI_KYOYOU_SHINSEI_IGAI" localSheetId="11">#REF!</definedName>
    <definedName name="shinsei_build_NOBE_MENSEKI_KYOYOU_SHINSEI_IGAI" localSheetId="3">'申4-6(建２)'!$AO$303</definedName>
    <definedName name="shinsei_build_NOBE_MENSEKI_KYOYOU_SHINSEI_IGAI">'1～３面'!$AP$307</definedName>
    <definedName name="shinsei_build_NOBE_MENSEKI_KYOYOU_SHINSEI_TOTAL" localSheetId="16">'４面'!#REF!</definedName>
    <definedName name="shinsei_build_NOBE_MENSEKI_KYOYOU_SHINSEI_TOTAL" localSheetId="20">'４面別紙'!#REF!</definedName>
    <definedName name="shinsei_build_NOBE_MENSEKI_KYOYOU_SHINSEI_TOTAL" localSheetId="17">'５面'!#REF!</definedName>
    <definedName name="shinsei_build_NOBE_MENSEKI_KYOYOU_SHINSEI_TOTAL" localSheetId="18">'６面'!#REF!</definedName>
    <definedName name="shinsei_build_NOBE_MENSEKI_KYOYOU_SHINSEI_TOTAL" localSheetId="1">#REF!</definedName>
    <definedName name="shinsei_build_NOBE_MENSEKI_KYOYOU_SHINSEI_TOTAL" localSheetId="3">'申4-6(建２)'!$BF$303</definedName>
    <definedName name="shinsei_build_NOBE_MENSEKI_KYOYOU_SHINSEI_TOTAL">'1～３面'!$BG$307</definedName>
    <definedName name="shinsei_build_NOBE_MENSEKI_NINTEIKIKAISHITSU_IGAI" localSheetId="16">'４面'!#REF!</definedName>
    <definedName name="shinsei_build_NOBE_MENSEKI_NINTEIKIKAISHITSU_IGAI" localSheetId="20">'４面別紙'!#REF!</definedName>
    <definedName name="shinsei_build_NOBE_MENSEKI_NINTEIKIKAISHITSU_IGAI" localSheetId="17">'５面'!#REF!</definedName>
    <definedName name="shinsei_build_NOBE_MENSEKI_NINTEIKIKAISHITSU_IGAI" localSheetId="18">'６面'!#REF!</definedName>
    <definedName name="shinsei_build_NOBE_MENSEKI_NINTEIKIKAISHITSU_IGAI" localSheetId="3">'申4-6(建２)'!$AO$304</definedName>
    <definedName name="shinsei_build_NOBE_MENSEKI_NINTEIKIKAISHITSU_IGAI">'1～３面'!$AP$309</definedName>
    <definedName name="shinsei_build_NOBE_MENSEKI_NINTEIKIKAISHITSU_SHINSEI" localSheetId="16">'４面'!#REF!</definedName>
    <definedName name="shinsei_build_NOBE_MENSEKI_NINTEIKIKAISHITSU_SHINSEI" localSheetId="20">'４面別紙'!#REF!</definedName>
    <definedName name="shinsei_build_NOBE_MENSEKI_NINTEIKIKAISHITSU_SHINSEI" localSheetId="17">'５面'!#REF!</definedName>
    <definedName name="shinsei_build_NOBE_MENSEKI_NINTEIKIKAISHITSU_SHINSEI" localSheetId="18">'６面'!#REF!</definedName>
    <definedName name="shinsei_build_NOBE_MENSEKI_NINTEIKIKAISHITSU_SHINSEI" localSheetId="3">'申4-6(建２)'!$X$304</definedName>
    <definedName name="shinsei_build_NOBE_MENSEKI_NINTEIKIKAISHITSU_SHINSEI">'1～３面'!$Y$309</definedName>
    <definedName name="shinsei_build_NOBE_MENSEKI_NINTEIKIKAISHITSU_SHINSEI_TOTAL" localSheetId="16">'４面'!#REF!</definedName>
    <definedName name="shinsei_build_NOBE_MENSEKI_NINTEIKIKAISHITSU_SHINSEI_TOTAL" localSheetId="20">'４面別紙'!#REF!</definedName>
    <definedName name="shinsei_build_NOBE_MENSEKI_NINTEIKIKAISHITSU_SHINSEI_TOTAL" localSheetId="17">'５面'!#REF!</definedName>
    <definedName name="shinsei_build_NOBE_MENSEKI_NINTEIKIKAISHITSU_SHINSEI_TOTAL" localSheetId="18">'６面'!#REF!</definedName>
    <definedName name="shinsei_build_NOBE_MENSEKI_NINTEIKIKAISHITSU_SHINSEI_TOTAL" localSheetId="3">'申4-6(建２)'!$BF$304</definedName>
    <definedName name="shinsei_build_NOBE_MENSEKI_NINTEIKIKAISHITSU_SHINSEI_TOTAL">'1～３面'!$BG$309</definedName>
    <definedName name="shinsei_build_NOBE_MENSEKI_ROUJIN_SHINSEI" localSheetId="16">'４面'!#REF!</definedName>
    <definedName name="shinsei_build_NOBE_MENSEKI_ROUJIN_SHINSEI" localSheetId="20">'４面別紙'!#REF!</definedName>
    <definedName name="shinsei_build_NOBE_MENSEKI_ROUJIN_SHINSEI" localSheetId="17">'５面'!#REF!</definedName>
    <definedName name="shinsei_build_NOBE_MENSEKI_ROUJIN_SHINSEI" localSheetId="18">'６面'!#REF!</definedName>
    <definedName name="shinsei_build_NOBE_MENSEKI_ROUJIN_SHINSEI" localSheetId="12">#REF!</definedName>
    <definedName name="shinsei_build_NOBE_MENSEKI_ROUJIN_SHINSEI" localSheetId="13">#REF!</definedName>
    <definedName name="shinsei_build_NOBE_MENSEKI_ROUJIN_SHINSEI" localSheetId="14">#REF!</definedName>
    <definedName name="shinsei_build_NOBE_MENSEKI_ROUJIN_SHINSEI" localSheetId="1">#REF!</definedName>
    <definedName name="shinsei_build_NOBE_MENSEKI_ROUJIN_SHINSEI" localSheetId="9">#REF!</definedName>
    <definedName name="shinsei_build_NOBE_MENSEKI_ROUJIN_SHINSEI" localSheetId="10">#REF!</definedName>
    <definedName name="shinsei_build_NOBE_MENSEKI_ROUJIN_SHINSEI" localSheetId="11">#REF!</definedName>
    <definedName name="shinsei_build_NOBE_MENSEKI_ROUJIN_SHINSEI" localSheetId="3">'申4-6(建２)'!$X$314</definedName>
    <definedName name="shinsei_build_NOBE_MENSEKI_ROUJIN_SHINSEI">'1～３面'!$Y$327</definedName>
    <definedName name="shinsei_build_NOBE_MENSEKI_ROUJIN_SHINSEI_IGAI" localSheetId="16">'４面'!#REF!</definedName>
    <definedName name="shinsei_build_NOBE_MENSEKI_ROUJIN_SHINSEI_IGAI" localSheetId="20">'４面別紙'!#REF!</definedName>
    <definedName name="shinsei_build_NOBE_MENSEKI_ROUJIN_SHINSEI_IGAI" localSheetId="17">'５面'!#REF!</definedName>
    <definedName name="shinsei_build_NOBE_MENSEKI_ROUJIN_SHINSEI_IGAI" localSheetId="18">'６面'!#REF!</definedName>
    <definedName name="shinsei_build_NOBE_MENSEKI_ROUJIN_SHINSEI_IGAI" localSheetId="12">#REF!</definedName>
    <definedName name="shinsei_build_NOBE_MENSEKI_ROUJIN_SHINSEI_IGAI" localSheetId="13">#REF!</definedName>
    <definedName name="shinsei_build_NOBE_MENSEKI_ROUJIN_SHINSEI_IGAI" localSheetId="14">#REF!</definedName>
    <definedName name="shinsei_build_NOBE_MENSEKI_ROUJIN_SHINSEI_IGAI" localSheetId="1">#REF!</definedName>
    <definedName name="shinsei_build_NOBE_MENSEKI_ROUJIN_SHINSEI_IGAI" localSheetId="9">#REF!</definedName>
    <definedName name="shinsei_build_NOBE_MENSEKI_ROUJIN_SHINSEI_IGAI" localSheetId="10">#REF!</definedName>
    <definedName name="shinsei_build_NOBE_MENSEKI_ROUJIN_SHINSEI_IGAI" localSheetId="11">#REF!</definedName>
    <definedName name="shinsei_build_NOBE_MENSEKI_ROUJIN_SHINSEI_IGAI" localSheetId="3">'申4-6(建２)'!$AO$314</definedName>
    <definedName name="shinsei_build_NOBE_MENSEKI_ROUJIN_SHINSEI_IGAI">'1～３面'!$AP$327</definedName>
    <definedName name="shinsei_build_NOBE_MENSEKI_ROUJIN_SHINSEI_TOTAL" localSheetId="16">'４面'!#REF!</definedName>
    <definedName name="shinsei_build_NOBE_MENSEKI_ROUJIN_SHINSEI_TOTAL" localSheetId="20">'４面別紙'!#REF!</definedName>
    <definedName name="shinsei_build_NOBE_MENSEKI_ROUJIN_SHINSEI_TOTAL" localSheetId="17">'５面'!#REF!</definedName>
    <definedName name="shinsei_build_NOBE_MENSEKI_ROUJIN_SHINSEI_TOTAL" localSheetId="18">'６面'!#REF!</definedName>
    <definedName name="shinsei_build_NOBE_MENSEKI_ROUJIN_SHINSEI_TOTAL" localSheetId="1">#REF!</definedName>
    <definedName name="shinsei_build_NOBE_MENSEKI_ROUJIN_SHINSEI_TOTAL" localSheetId="3">'申4-6(建２)'!$BF$314</definedName>
    <definedName name="shinsei_build_NOBE_MENSEKI_ROUJIN_SHINSEI_TOTAL">'1～３面'!$BG$327</definedName>
    <definedName name="shinsei_build_NOBE_MENSEKI_SYAKO_SHINSEI" localSheetId="16">'４面'!#REF!</definedName>
    <definedName name="shinsei_build_NOBE_MENSEKI_SYAKO_SHINSEI" localSheetId="20">'４面別紙'!#REF!</definedName>
    <definedName name="shinsei_build_NOBE_MENSEKI_SYAKO_SHINSEI" localSheetId="17">'５面'!#REF!</definedName>
    <definedName name="shinsei_build_NOBE_MENSEKI_SYAKO_SHINSEI" localSheetId="18">'６面'!#REF!</definedName>
    <definedName name="shinsei_build_NOBE_MENSEKI_SYAKO_SHINSEI" localSheetId="12">#REF!</definedName>
    <definedName name="shinsei_build_NOBE_MENSEKI_SYAKO_SHINSEI" localSheetId="13">#REF!</definedName>
    <definedName name="shinsei_build_NOBE_MENSEKI_SYAKO_SHINSEI" localSheetId="14">#REF!</definedName>
    <definedName name="shinsei_build_NOBE_MENSEKI_SYAKO_SHINSEI" localSheetId="1">#REF!</definedName>
    <definedName name="shinsei_build_NOBE_MENSEKI_SYAKO_SHINSEI" localSheetId="9">#REF!</definedName>
    <definedName name="shinsei_build_NOBE_MENSEKI_SYAKO_SHINSEI" localSheetId="10">#REF!</definedName>
    <definedName name="shinsei_build_NOBE_MENSEKI_SYAKO_SHINSEI" localSheetId="11">#REF!</definedName>
    <definedName name="shinsei_build_NOBE_MENSEKI_SYAKO_SHINSEI" localSheetId="3">'申4-6(建２)'!$X$305</definedName>
    <definedName name="shinsei_build_NOBE_MENSEKI_SYAKO_SHINSEI">'1～３面'!$Y$311</definedName>
    <definedName name="shinsei_build_NOBE_MENSEKI_SYAKO_SHINSEI_IGAI" localSheetId="16">'４面'!#REF!</definedName>
    <definedName name="shinsei_build_NOBE_MENSEKI_SYAKO_SHINSEI_IGAI" localSheetId="20">'４面別紙'!#REF!</definedName>
    <definedName name="shinsei_build_NOBE_MENSEKI_SYAKO_SHINSEI_IGAI" localSheetId="17">'５面'!#REF!</definedName>
    <definedName name="shinsei_build_NOBE_MENSEKI_SYAKO_SHINSEI_IGAI" localSheetId="18">'６面'!#REF!</definedName>
    <definedName name="shinsei_build_NOBE_MENSEKI_SYAKO_SHINSEI_IGAI" localSheetId="12">#REF!</definedName>
    <definedName name="shinsei_build_NOBE_MENSEKI_SYAKO_SHINSEI_IGAI" localSheetId="13">#REF!</definedName>
    <definedName name="shinsei_build_NOBE_MENSEKI_SYAKO_SHINSEI_IGAI" localSheetId="14">#REF!</definedName>
    <definedName name="shinsei_build_NOBE_MENSEKI_SYAKO_SHINSEI_IGAI" localSheetId="1">#REF!</definedName>
    <definedName name="shinsei_build_NOBE_MENSEKI_SYAKO_SHINSEI_IGAI" localSheetId="9">#REF!</definedName>
    <definedName name="shinsei_build_NOBE_MENSEKI_SYAKO_SHINSEI_IGAI" localSheetId="10">#REF!</definedName>
    <definedName name="shinsei_build_NOBE_MENSEKI_SYAKO_SHINSEI_IGAI" localSheetId="11">#REF!</definedName>
    <definedName name="shinsei_build_NOBE_MENSEKI_SYAKO_SHINSEI_IGAI" localSheetId="3">'申4-6(建２)'!$AO$305</definedName>
    <definedName name="shinsei_build_NOBE_MENSEKI_SYAKO_SHINSEI_IGAI">'1～３面'!$AP$311</definedName>
    <definedName name="shinsei_build_NOBE_MENSEKI_SYAKO_SHINSEI_TOTAL" localSheetId="16">'４面'!#REF!</definedName>
    <definedName name="shinsei_build_NOBE_MENSEKI_SYAKO_SHINSEI_TOTAL" localSheetId="20">'４面別紙'!#REF!</definedName>
    <definedName name="shinsei_build_NOBE_MENSEKI_SYAKO_SHINSEI_TOTAL" localSheetId="17">'５面'!#REF!</definedName>
    <definedName name="shinsei_build_NOBE_MENSEKI_SYAKO_SHINSEI_TOTAL" localSheetId="18">'６面'!#REF!</definedName>
    <definedName name="shinsei_build_NOBE_MENSEKI_SYAKO_SHINSEI_TOTAL" localSheetId="1">#REF!</definedName>
    <definedName name="shinsei_build_NOBE_MENSEKI_SYAKO_SHINSEI_TOTAL" localSheetId="3">'申4-6(建２)'!$BF$305</definedName>
    <definedName name="shinsei_build_NOBE_MENSEKI_SYAKO_SHINSEI_TOTAL">'1～３面'!$BG$311</definedName>
    <definedName name="shinsei_build_NOBE_MENSEKI_SYOUKOURO_IGAI" localSheetId="16">'４面'!#REF!</definedName>
    <definedName name="shinsei_build_NOBE_MENSEKI_SYOUKOURO_IGAI" localSheetId="20">'４面別紙'!#REF!</definedName>
    <definedName name="shinsei_build_NOBE_MENSEKI_SYOUKOURO_IGAI" localSheetId="17">'５面'!#REF!</definedName>
    <definedName name="shinsei_build_NOBE_MENSEKI_SYOUKOURO_IGAI" localSheetId="18">'６面'!#REF!</definedName>
    <definedName name="shinsei_build_NOBE_MENSEKI_SYOUKOURO_IGAI" localSheetId="12">#REF!</definedName>
    <definedName name="shinsei_build_NOBE_MENSEKI_SYOUKOURO_IGAI" localSheetId="13">#REF!</definedName>
    <definedName name="shinsei_build_NOBE_MENSEKI_SYOUKOURO_IGAI" localSheetId="14">#REF!</definedName>
    <definedName name="shinsei_build_NOBE_MENSEKI_SYOUKOURO_IGAI" localSheetId="1">#REF!</definedName>
    <definedName name="shinsei_build_NOBE_MENSEKI_SYOUKOURO_IGAI" localSheetId="9">#REF!</definedName>
    <definedName name="shinsei_build_NOBE_MENSEKI_SYOUKOURO_IGAI" localSheetId="10">#REF!</definedName>
    <definedName name="shinsei_build_NOBE_MENSEKI_SYOUKOURO_IGAI" localSheetId="11">#REF!</definedName>
    <definedName name="shinsei_build_NOBE_MENSEKI_SYOUKOURO_IGAI" localSheetId="3">'申4-6(建２)'!$AO$301</definedName>
    <definedName name="shinsei_build_NOBE_MENSEKI_SYOUKOURO_IGAI">'1～３面'!$AP$305</definedName>
    <definedName name="shinsei_build_NOBE_MENSEKI_SYOUKOURO_SHINSEI" localSheetId="16">'４面'!#REF!</definedName>
    <definedName name="shinsei_build_NOBE_MENSEKI_SYOUKOURO_SHINSEI" localSheetId="20">'４面別紙'!#REF!</definedName>
    <definedName name="shinsei_build_NOBE_MENSEKI_SYOUKOURO_SHINSEI" localSheetId="17">'５面'!#REF!</definedName>
    <definedName name="shinsei_build_NOBE_MENSEKI_SYOUKOURO_SHINSEI" localSheetId="18">'６面'!#REF!</definedName>
    <definedName name="shinsei_build_NOBE_MENSEKI_SYOUKOURO_SHINSEI" localSheetId="12">#REF!</definedName>
    <definedName name="shinsei_build_NOBE_MENSEKI_SYOUKOURO_SHINSEI" localSheetId="13">#REF!</definedName>
    <definedName name="shinsei_build_NOBE_MENSEKI_SYOUKOURO_SHINSEI" localSheetId="14">#REF!</definedName>
    <definedName name="shinsei_build_NOBE_MENSEKI_SYOUKOURO_SHINSEI" localSheetId="1">#REF!</definedName>
    <definedName name="shinsei_build_NOBE_MENSEKI_SYOUKOURO_SHINSEI" localSheetId="9">#REF!</definedName>
    <definedName name="shinsei_build_NOBE_MENSEKI_SYOUKOURO_SHINSEI" localSheetId="10">#REF!</definedName>
    <definedName name="shinsei_build_NOBE_MENSEKI_SYOUKOURO_SHINSEI" localSheetId="11">#REF!</definedName>
    <definedName name="shinsei_build_NOBE_MENSEKI_SYOUKOURO_SHINSEI" localSheetId="3">'申4-6(建２)'!$X$301</definedName>
    <definedName name="shinsei_build_NOBE_MENSEKI_SYOUKOURO_SHINSEI">'1～３面'!$Y$305</definedName>
    <definedName name="shinsei_build_NOBE_MENSEKI_SYOUKOURO_TOTAL" localSheetId="16">'４面'!#REF!</definedName>
    <definedName name="shinsei_build_NOBE_MENSEKI_SYOUKOURO_TOTAL" localSheetId="20">'４面別紙'!#REF!</definedName>
    <definedName name="shinsei_build_NOBE_MENSEKI_SYOUKOURO_TOTAL" localSheetId="17">'５面'!#REF!</definedName>
    <definedName name="shinsei_build_NOBE_MENSEKI_SYOUKOURO_TOTAL" localSheetId="18">'６面'!#REF!</definedName>
    <definedName name="shinsei_build_NOBE_MENSEKI_SYOUKOURO_TOTAL" localSheetId="1">#REF!</definedName>
    <definedName name="shinsei_build_NOBE_MENSEKI_SYOUKOURO_TOTAL" localSheetId="3">'申4-6(建２)'!$BF$301</definedName>
    <definedName name="shinsei_build_NOBE_MENSEKI_SYOUKOURO_TOTAL">'1～３面'!$BG$305</definedName>
    <definedName name="shinsei_build_NOBE_MENSEKI_TAKUHAI_IGAI" localSheetId="16">'４面'!#REF!</definedName>
    <definedName name="shinsei_build_NOBE_MENSEKI_TAKUHAI_IGAI" localSheetId="20">'４面別紙'!#REF!</definedName>
    <definedName name="shinsei_build_NOBE_MENSEKI_TAKUHAI_IGAI" localSheetId="17">'５面'!#REF!</definedName>
    <definedName name="shinsei_build_NOBE_MENSEKI_TAKUHAI_IGAI" localSheetId="18">'６面'!#REF!</definedName>
    <definedName name="shinsei_build_NOBE_MENSEKI_TAKUHAI_IGAI" localSheetId="12">#REF!</definedName>
    <definedName name="shinsei_build_NOBE_MENSEKI_TAKUHAI_IGAI" localSheetId="13">#REF!</definedName>
    <definedName name="shinsei_build_NOBE_MENSEKI_TAKUHAI_IGAI" localSheetId="14">#REF!</definedName>
    <definedName name="shinsei_build_NOBE_MENSEKI_TAKUHAI_IGAI" localSheetId="1">#REF!</definedName>
    <definedName name="shinsei_build_NOBE_MENSEKI_TAKUHAI_IGAI" localSheetId="9">#REF!</definedName>
    <definedName name="shinsei_build_NOBE_MENSEKI_TAKUHAI_IGAI" localSheetId="10">#REF!</definedName>
    <definedName name="shinsei_build_NOBE_MENSEKI_TAKUHAI_IGAI" localSheetId="11">#REF!</definedName>
    <definedName name="shinsei_build_NOBE_MENSEKI_TAKUHAI_IGAI" localSheetId="3">'申4-6(建２)'!$AO$311</definedName>
    <definedName name="shinsei_build_NOBE_MENSEKI_TAKUHAI_IGAI">'1～３面'!$AP$321</definedName>
    <definedName name="shinsei_build_NOBE_MENSEKI_TAKUHAI_SHINSEI" localSheetId="16">'４面'!#REF!</definedName>
    <definedName name="shinsei_build_NOBE_MENSEKI_TAKUHAI_SHINSEI" localSheetId="20">'４面別紙'!#REF!</definedName>
    <definedName name="shinsei_build_NOBE_MENSEKI_TAKUHAI_SHINSEI" localSheetId="17">'５面'!#REF!</definedName>
    <definedName name="shinsei_build_NOBE_MENSEKI_TAKUHAI_SHINSEI" localSheetId="18">'６面'!#REF!</definedName>
    <definedName name="shinsei_build_NOBE_MENSEKI_TAKUHAI_SHINSEI" localSheetId="12">#REF!</definedName>
    <definedName name="shinsei_build_NOBE_MENSEKI_TAKUHAI_SHINSEI" localSheetId="13">#REF!</definedName>
    <definedName name="shinsei_build_NOBE_MENSEKI_TAKUHAI_SHINSEI" localSheetId="14">#REF!</definedName>
    <definedName name="shinsei_build_NOBE_MENSEKI_TAKUHAI_SHINSEI" localSheetId="1">#REF!</definedName>
    <definedName name="shinsei_build_NOBE_MENSEKI_TAKUHAI_SHINSEI" localSheetId="9">#REF!</definedName>
    <definedName name="shinsei_build_NOBE_MENSEKI_TAKUHAI_SHINSEI" localSheetId="10">#REF!</definedName>
    <definedName name="shinsei_build_NOBE_MENSEKI_TAKUHAI_SHINSEI" localSheetId="11">#REF!</definedName>
    <definedName name="shinsei_build_NOBE_MENSEKI_TAKUHAI_SHINSEI" localSheetId="3">'申4-6(建２)'!$X$311</definedName>
    <definedName name="shinsei_build_NOBE_MENSEKI_TAKUHAI_SHINSEI">'1～３面'!$Y$321</definedName>
    <definedName name="shinsei_build_NOBE_MENSEKI_TIKAI_SHINSEI" localSheetId="16">'４面'!#REF!</definedName>
    <definedName name="shinsei_build_NOBE_MENSEKI_TIKAI_SHINSEI" localSheetId="20">'４面別紙'!#REF!</definedName>
    <definedName name="shinsei_build_NOBE_MENSEKI_TIKAI_SHINSEI" localSheetId="17">'５面'!#REF!</definedName>
    <definedName name="shinsei_build_NOBE_MENSEKI_TIKAI_SHINSEI" localSheetId="18">'６面'!#REF!</definedName>
    <definedName name="shinsei_build_NOBE_MENSEKI_TIKAI_SHINSEI" localSheetId="12">#REF!</definedName>
    <definedName name="shinsei_build_NOBE_MENSEKI_TIKAI_SHINSEI" localSheetId="13">#REF!</definedName>
    <definedName name="shinsei_build_NOBE_MENSEKI_TIKAI_SHINSEI" localSheetId="14">#REF!</definedName>
    <definedName name="shinsei_build_NOBE_MENSEKI_TIKAI_SHINSEI" localSheetId="1">#REF!</definedName>
    <definedName name="shinsei_build_NOBE_MENSEKI_TIKAI_SHINSEI" localSheetId="9">#REF!</definedName>
    <definedName name="shinsei_build_NOBE_MENSEKI_TIKAI_SHINSEI" localSheetId="10">#REF!</definedName>
    <definedName name="shinsei_build_NOBE_MENSEKI_TIKAI_SHINSEI" localSheetId="11">#REF!</definedName>
    <definedName name="shinsei_build_NOBE_MENSEKI_TIKAI_SHINSEI" localSheetId="3">'申4-6(建２)'!$X$299</definedName>
    <definedName name="shinsei_build_NOBE_MENSEKI_TIKAI_SHINSEI">'1～３面'!$Y$303</definedName>
    <definedName name="shinsei_build_NOBE_MENSEKI_TIKAI_SHINSEI_IGAI" localSheetId="16">'４面'!#REF!</definedName>
    <definedName name="shinsei_build_NOBE_MENSEKI_TIKAI_SHINSEI_IGAI" localSheetId="20">'４面別紙'!#REF!</definedName>
    <definedName name="shinsei_build_NOBE_MENSEKI_TIKAI_SHINSEI_IGAI" localSheetId="17">'５面'!#REF!</definedName>
    <definedName name="shinsei_build_NOBE_MENSEKI_TIKAI_SHINSEI_IGAI" localSheetId="18">'６面'!#REF!</definedName>
    <definedName name="shinsei_build_NOBE_MENSEKI_TIKAI_SHINSEI_IGAI" localSheetId="12">#REF!</definedName>
    <definedName name="shinsei_build_NOBE_MENSEKI_TIKAI_SHINSEI_IGAI" localSheetId="13">#REF!</definedName>
    <definedName name="shinsei_build_NOBE_MENSEKI_TIKAI_SHINSEI_IGAI" localSheetId="14">#REF!</definedName>
    <definedName name="shinsei_build_NOBE_MENSEKI_TIKAI_SHINSEI_IGAI" localSheetId="1">#REF!</definedName>
    <definedName name="shinsei_build_NOBE_MENSEKI_TIKAI_SHINSEI_IGAI" localSheetId="9">#REF!</definedName>
    <definedName name="shinsei_build_NOBE_MENSEKI_TIKAI_SHINSEI_IGAI" localSheetId="10">#REF!</definedName>
    <definedName name="shinsei_build_NOBE_MENSEKI_TIKAI_SHINSEI_IGAI" localSheetId="11">#REF!</definedName>
    <definedName name="shinsei_build_NOBE_MENSEKI_TIKAI_SHINSEI_IGAI" localSheetId="3">'申4-6(建２)'!$AO$299</definedName>
    <definedName name="shinsei_build_NOBE_MENSEKI_TIKAI_SHINSEI_IGAI">'1～３面'!$AP$303</definedName>
    <definedName name="shinsei_build_NOBE_MENSEKI_TIKAI_SHINSEI_TOTAL" localSheetId="16">'４面'!#REF!</definedName>
    <definedName name="shinsei_build_NOBE_MENSEKI_TIKAI_SHINSEI_TOTAL" localSheetId="20">'４面別紙'!#REF!</definedName>
    <definedName name="shinsei_build_NOBE_MENSEKI_TIKAI_SHINSEI_TOTAL" localSheetId="17">'５面'!#REF!</definedName>
    <definedName name="shinsei_build_NOBE_MENSEKI_TIKAI_SHINSEI_TOTAL" localSheetId="18">'６面'!#REF!</definedName>
    <definedName name="shinsei_build_NOBE_MENSEKI_TIKAI_SHINSEI_TOTAL" localSheetId="1">#REF!</definedName>
    <definedName name="shinsei_build_NOBE_MENSEKI_TIKAI_SHINSEI_TOTAL" localSheetId="3">'申4-6(建２)'!$BF$299</definedName>
    <definedName name="shinsei_build_NOBE_MENSEKI_TIKAI_SHINSEI_TOTAL">'1～３面'!$BG$303</definedName>
    <definedName name="shinsei_build_NOBE_MENSEKI_TIKUDENTI_IGAI" localSheetId="16">'４面'!#REF!</definedName>
    <definedName name="shinsei_build_NOBE_MENSEKI_TIKUDENTI_IGAI" localSheetId="20">'４面別紙'!#REF!</definedName>
    <definedName name="shinsei_build_NOBE_MENSEKI_TIKUDENTI_IGAI" localSheetId="17">'５面'!#REF!</definedName>
    <definedName name="shinsei_build_NOBE_MENSEKI_TIKUDENTI_IGAI" localSheetId="18">'６面'!#REF!</definedName>
    <definedName name="shinsei_build_NOBE_MENSEKI_TIKUDENTI_IGAI" localSheetId="12">#REF!</definedName>
    <definedName name="shinsei_build_NOBE_MENSEKI_TIKUDENTI_IGAI" localSheetId="13">#REF!</definedName>
    <definedName name="shinsei_build_NOBE_MENSEKI_TIKUDENTI_IGAI" localSheetId="14">#REF!</definedName>
    <definedName name="shinsei_build_NOBE_MENSEKI_TIKUDENTI_IGAI" localSheetId="1">#REF!</definedName>
    <definedName name="shinsei_build_NOBE_MENSEKI_TIKUDENTI_IGAI" localSheetId="9">#REF!</definedName>
    <definedName name="shinsei_build_NOBE_MENSEKI_TIKUDENTI_IGAI" localSheetId="10">#REF!</definedName>
    <definedName name="shinsei_build_NOBE_MENSEKI_TIKUDENTI_IGAI" localSheetId="11">#REF!</definedName>
    <definedName name="shinsei_build_NOBE_MENSEKI_TIKUDENTI_IGAI" localSheetId="3">'申4-6(建２)'!$AO$307</definedName>
    <definedName name="shinsei_build_NOBE_MENSEKI_TIKUDENTI_IGAI">'1～３面'!$AP$315</definedName>
    <definedName name="shinsei_build_NOBE_MENSEKI_TIKUDENTI_SHINSEI" localSheetId="16">'４面'!#REF!</definedName>
    <definedName name="shinsei_build_NOBE_MENSEKI_TIKUDENTI_SHINSEI" localSheetId="20">'４面別紙'!#REF!</definedName>
    <definedName name="shinsei_build_NOBE_MENSEKI_TIKUDENTI_SHINSEI" localSheetId="17">'５面'!#REF!</definedName>
    <definedName name="shinsei_build_NOBE_MENSEKI_TIKUDENTI_SHINSEI" localSheetId="18">'６面'!#REF!</definedName>
    <definedName name="shinsei_build_NOBE_MENSEKI_TIKUDENTI_SHINSEI" localSheetId="12">#REF!</definedName>
    <definedName name="shinsei_build_NOBE_MENSEKI_TIKUDENTI_SHINSEI" localSheetId="13">#REF!</definedName>
    <definedName name="shinsei_build_NOBE_MENSEKI_TIKUDENTI_SHINSEI" localSheetId="14">#REF!</definedName>
    <definedName name="shinsei_build_NOBE_MENSEKI_TIKUDENTI_SHINSEI" localSheetId="1">#REF!</definedName>
    <definedName name="shinsei_build_NOBE_MENSEKI_TIKUDENTI_SHINSEI" localSheetId="9">#REF!</definedName>
    <definedName name="shinsei_build_NOBE_MENSEKI_TIKUDENTI_SHINSEI" localSheetId="10">#REF!</definedName>
    <definedName name="shinsei_build_NOBE_MENSEKI_TIKUDENTI_SHINSEI" localSheetId="11">#REF!</definedName>
    <definedName name="shinsei_build_NOBE_MENSEKI_TIKUDENTI_SHINSEI" localSheetId="3">'申4-6(建２)'!$X$307</definedName>
    <definedName name="shinsei_build_NOBE_MENSEKI_TIKUDENTI_SHINSEI">'1～３面'!$Y$315</definedName>
    <definedName name="shinsei_build_NOBE_MENSEKI_TIKUDENTI_TOTAL" localSheetId="16">'４面'!#REF!</definedName>
    <definedName name="shinsei_build_NOBE_MENSEKI_TIKUDENTI_TOTAL" localSheetId="20">'４面別紙'!#REF!</definedName>
    <definedName name="shinsei_build_NOBE_MENSEKI_TIKUDENTI_TOTAL" localSheetId="17">'５面'!#REF!</definedName>
    <definedName name="shinsei_build_NOBE_MENSEKI_TIKUDENTI_TOTAL" localSheetId="18">'６面'!#REF!</definedName>
    <definedName name="shinsei_build_NOBE_MENSEKI_TIKUDENTI_TOTAL" localSheetId="1">#REF!</definedName>
    <definedName name="shinsei_build_NOBE_MENSEKI_TIKUDENTI_TOTAL" localSheetId="3">'申4-6(建２)'!$BF$307</definedName>
    <definedName name="shinsei_build_NOBE_MENSEKI_TIKUDENTI_TOTAL">'1～３面'!$BG$315</definedName>
    <definedName name="shinsei_build_p6_01_PAGE6_KOUZOU_KEISAN_KIND__002" localSheetId="26">[1]DATA!$D$50</definedName>
    <definedName name="shinsei_build_p6_01_PAGE6_KOUZOU_KEISAN_KIND__002">#REF!</definedName>
    <definedName name="shinsei_build_p6_01_PAGE6_KOUZOU_KEISAN_KIND__004" localSheetId="26">[1]DATA!$D$49</definedName>
    <definedName name="shinsei_build_p6_01_PAGE6_KOUZOU_KEISAN_KIND__004">#REF!</definedName>
    <definedName name="shinsei_build_p6_01_PAGE6_KOUZOU_KEISAN_KIND__005" localSheetId="26">[1]DATA!$D$48</definedName>
    <definedName name="shinsei_build_p6_01_PAGE6_KOUZOU_KEISAN_KIND__005">#REF!</definedName>
    <definedName name="shinsei_build_PAGE3_BIKOU_1" localSheetId="16">'４面'!#REF!</definedName>
    <definedName name="shinsei_build_PAGE3_BIKOU_1" localSheetId="20">'４面別紙'!#REF!</definedName>
    <definedName name="shinsei_build_PAGE3_BIKOU_1" localSheetId="17">'５面'!#REF!</definedName>
    <definedName name="shinsei_build_PAGE3_BIKOU_1" localSheetId="18">'６面'!#REF!</definedName>
    <definedName name="shinsei_build_PAGE3_BIKOU_1" localSheetId="1">#REF!</definedName>
    <definedName name="shinsei_build_PAGE3_BIKOU_1" localSheetId="3">'申4-6(建２)'!$E$368</definedName>
    <definedName name="shinsei_build_PAGE3_BIKOU_1">'1～３面'!$F$394</definedName>
    <definedName name="shinsei_build_PAGE3_BIKOU_2" localSheetId="16">'４面'!#REF!</definedName>
    <definedName name="shinsei_build_PAGE3_BIKOU_2" localSheetId="20">'４面別紙'!#REF!</definedName>
    <definedName name="shinsei_build_PAGE3_BIKOU_2" localSheetId="17">'５面'!#REF!</definedName>
    <definedName name="shinsei_build_PAGE3_BIKOU_2" localSheetId="18">'６面'!#REF!</definedName>
    <definedName name="shinsei_build_PAGE3_BIKOU_2" localSheetId="1">#REF!</definedName>
    <definedName name="shinsei_build_PAGE3_BIKOU_2" localSheetId="3">'申4-6(建２)'!$E$369</definedName>
    <definedName name="shinsei_build_PAGE3_BIKOU_2">'1～３面'!$F$395</definedName>
    <definedName name="shinsei_build_PAGE3_SONOTA_1" localSheetId="16">'４面'!#REF!</definedName>
    <definedName name="shinsei_build_PAGE3_SONOTA_1" localSheetId="20">'４面別紙'!#REF!</definedName>
    <definedName name="shinsei_build_PAGE3_SONOTA_1" localSheetId="17">'５面'!#REF!</definedName>
    <definedName name="shinsei_build_PAGE3_SONOTA_1" localSheetId="18">'６面'!#REF!</definedName>
    <definedName name="shinsei_build_PAGE3_SONOTA_1" localSheetId="12">#REF!</definedName>
    <definedName name="shinsei_build_PAGE3_SONOTA_1" localSheetId="13">#REF!</definedName>
    <definedName name="shinsei_build_PAGE3_SONOTA_1" localSheetId="14">#REF!</definedName>
    <definedName name="shinsei_build_PAGE3_SONOTA_1" localSheetId="1">#REF!</definedName>
    <definedName name="shinsei_build_PAGE3_SONOTA_1" localSheetId="9">#REF!</definedName>
    <definedName name="shinsei_build_PAGE3_SONOTA_1" localSheetId="10">#REF!</definedName>
    <definedName name="shinsei_build_PAGE3_SONOTA_1" localSheetId="11">#REF!</definedName>
    <definedName name="shinsei_build_PAGE3_SONOTA_1" localSheetId="3">'申4-6(建２)'!$E$361</definedName>
    <definedName name="shinsei_build_PAGE3_SONOTA_1">'1～３面'!$F$381</definedName>
    <definedName name="shinsei_build_PAGE3_SONOTA_2" localSheetId="16">'４面'!#REF!</definedName>
    <definedName name="shinsei_build_PAGE3_SONOTA_2" localSheetId="20">'４面別紙'!#REF!</definedName>
    <definedName name="shinsei_build_PAGE3_SONOTA_2" localSheetId="17">'５面'!#REF!</definedName>
    <definedName name="shinsei_build_PAGE3_SONOTA_2" localSheetId="18">'６面'!#REF!</definedName>
    <definedName name="shinsei_build_PAGE3_SONOTA_2" localSheetId="12">#REF!</definedName>
    <definedName name="shinsei_build_PAGE3_SONOTA_2" localSheetId="13">#REF!</definedName>
    <definedName name="shinsei_build_PAGE3_SONOTA_2" localSheetId="14">#REF!</definedName>
    <definedName name="shinsei_build_PAGE3_SONOTA_2" localSheetId="9">#REF!</definedName>
    <definedName name="shinsei_build_PAGE3_SONOTA_2" localSheetId="10">#REF!</definedName>
    <definedName name="shinsei_build_PAGE3_SONOTA_2" localSheetId="11">#REF!</definedName>
    <definedName name="shinsei_build_PAGE3_SONOTA_2" localSheetId="3">'申4-6(建２)'!$E$362</definedName>
    <definedName name="shinsei_build_PAGE3_SONOTA_2">'1～３面'!$F$382</definedName>
    <definedName name="shinsei_build_PAGE3_SONOTA_3" localSheetId="16">'４面'!#REF!</definedName>
    <definedName name="shinsei_build_PAGE3_SONOTA_3" localSheetId="20">'４面別紙'!#REF!</definedName>
    <definedName name="shinsei_build_PAGE3_SONOTA_3" localSheetId="17">'５面'!#REF!</definedName>
    <definedName name="shinsei_build_PAGE3_SONOTA_3" localSheetId="18">'６面'!#REF!</definedName>
    <definedName name="shinsei_build_PAGE3_SONOTA_3" localSheetId="12">#REF!</definedName>
    <definedName name="shinsei_build_PAGE3_SONOTA_3" localSheetId="13">#REF!</definedName>
    <definedName name="shinsei_build_PAGE3_SONOTA_3" localSheetId="14">#REF!</definedName>
    <definedName name="shinsei_build_PAGE3_SONOTA_3" localSheetId="9">#REF!</definedName>
    <definedName name="shinsei_build_PAGE3_SONOTA_3" localSheetId="10">#REF!</definedName>
    <definedName name="shinsei_build_PAGE3_SONOTA_3" localSheetId="11">#REF!</definedName>
    <definedName name="shinsei_build_PAGE3_SONOTA_3" localSheetId="3">'申4-6(建２)'!$E$363</definedName>
    <definedName name="shinsei_build_PAGE3_SONOTA_3">'1～３面'!$F$383</definedName>
    <definedName name="shinsei_build_SHIKITI_MENSEKI_1A" localSheetId="16">'４面'!#REF!</definedName>
    <definedName name="shinsei_build_SHIKITI_MENSEKI_1A" localSheetId="20">'４面別紙'!#REF!</definedName>
    <definedName name="shinsei_build_SHIKITI_MENSEKI_1A" localSheetId="17">'５面'!#REF!</definedName>
    <definedName name="shinsei_build_SHIKITI_MENSEKI_1A" localSheetId="18">'６面'!#REF!</definedName>
    <definedName name="shinsei_build_SHIKITI_MENSEKI_1A" localSheetId="12">#REF!</definedName>
    <definedName name="shinsei_build_SHIKITI_MENSEKI_1A" localSheetId="13">#REF!</definedName>
    <definedName name="shinsei_build_SHIKITI_MENSEKI_1A" localSheetId="14">#REF!</definedName>
    <definedName name="shinsei_build_SHIKITI_MENSEKI_1A" localSheetId="1">#REF!</definedName>
    <definedName name="shinsei_build_SHIKITI_MENSEKI_1A" localSheetId="9">#REF!</definedName>
    <definedName name="shinsei_build_SHIKITI_MENSEKI_1A" localSheetId="10">#REF!</definedName>
    <definedName name="shinsei_build_SHIKITI_MENSEKI_1A" localSheetId="11">#REF!</definedName>
    <definedName name="shinsei_build_SHIKITI_MENSEKI_1A" localSheetId="3">'申4-6(建２)'!$T$268</definedName>
    <definedName name="shinsei_build_SHIKITI_MENSEKI_1A">'1～３面'!$U$265</definedName>
    <definedName name="shinsei_build_SHIKITI_MENSEKI_1B" localSheetId="16">'４面'!#REF!</definedName>
    <definedName name="shinsei_build_SHIKITI_MENSEKI_1B" localSheetId="20">'４面別紙'!#REF!</definedName>
    <definedName name="shinsei_build_SHIKITI_MENSEKI_1B" localSheetId="17">'５面'!#REF!</definedName>
    <definedName name="shinsei_build_SHIKITI_MENSEKI_1B" localSheetId="18">'６面'!#REF!</definedName>
    <definedName name="shinsei_build_SHIKITI_MENSEKI_1B" localSheetId="12">#REF!</definedName>
    <definedName name="shinsei_build_SHIKITI_MENSEKI_1B" localSheetId="13">#REF!</definedName>
    <definedName name="shinsei_build_SHIKITI_MENSEKI_1B" localSheetId="14">#REF!</definedName>
    <definedName name="shinsei_build_SHIKITI_MENSEKI_1B" localSheetId="9">#REF!</definedName>
    <definedName name="shinsei_build_SHIKITI_MENSEKI_1B" localSheetId="10">#REF!</definedName>
    <definedName name="shinsei_build_SHIKITI_MENSEKI_1B" localSheetId="11">#REF!</definedName>
    <definedName name="shinsei_build_SHIKITI_MENSEKI_1B" localSheetId="3">'申4-6(建２)'!$AH$268</definedName>
    <definedName name="shinsei_build_SHIKITI_MENSEKI_1B">'1～３面'!$AI$265</definedName>
    <definedName name="shinsei_build_SHIKITI_MENSEKI_1C" localSheetId="16">'４面'!#REF!</definedName>
    <definedName name="shinsei_build_SHIKITI_MENSEKI_1C" localSheetId="20">'４面別紙'!#REF!</definedName>
    <definedName name="shinsei_build_SHIKITI_MENSEKI_1C" localSheetId="17">'５面'!#REF!</definedName>
    <definedName name="shinsei_build_SHIKITI_MENSEKI_1C" localSheetId="18">'６面'!#REF!</definedName>
    <definedName name="shinsei_build_SHIKITI_MENSEKI_1C" localSheetId="12">#REF!</definedName>
    <definedName name="shinsei_build_SHIKITI_MENSEKI_1C" localSheetId="13">#REF!</definedName>
    <definedName name="shinsei_build_SHIKITI_MENSEKI_1C" localSheetId="14">#REF!</definedName>
    <definedName name="shinsei_build_SHIKITI_MENSEKI_1C" localSheetId="9">#REF!</definedName>
    <definedName name="shinsei_build_SHIKITI_MENSEKI_1C" localSheetId="10">#REF!</definedName>
    <definedName name="shinsei_build_SHIKITI_MENSEKI_1C" localSheetId="11">#REF!</definedName>
    <definedName name="shinsei_build_SHIKITI_MENSEKI_1C" localSheetId="3">'申4-6(建２)'!$AV$268</definedName>
    <definedName name="shinsei_build_SHIKITI_MENSEKI_1C">'1～３面'!$AW$265</definedName>
    <definedName name="shinsei_build_SHIKITI_MENSEKI_1D" localSheetId="16">'４面'!#REF!</definedName>
    <definedName name="shinsei_build_SHIKITI_MENSEKI_1D" localSheetId="20">'４面別紙'!#REF!</definedName>
    <definedName name="shinsei_build_SHIKITI_MENSEKI_1D" localSheetId="17">'５面'!#REF!</definedName>
    <definedName name="shinsei_build_SHIKITI_MENSEKI_1D" localSheetId="18">'６面'!#REF!</definedName>
    <definedName name="shinsei_build_SHIKITI_MENSEKI_1D" localSheetId="12">#REF!</definedName>
    <definedName name="shinsei_build_SHIKITI_MENSEKI_1D" localSheetId="13">#REF!</definedName>
    <definedName name="shinsei_build_SHIKITI_MENSEKI_1D" localSheetId="14">#REF!</definedName>
    <definedName name="shinsei_build_SHIKITI_MENSEKI_1D" localSheetId="9">#REF!</definedName>
    <definedName name="shinsei_build_SHIKITI_MENSEKI_1D" localSheetId="10">#REF!</definedName>
    <definedName name="shinsei_build_SHIKITI_MENSEKI_1D" localSheetId="11">#REF!</definedName>
    <definedName name="shinsei_build_SHIKITI_MENSEKI_1D" localSheetId="3">'申4-6(建２)'!$BJ$268</definedName>
    <definedName name="shinsei_build_SHIKITI_MENSEKI_1D">'1～３面'!$BK$265</definedName>
    <definedName name="shinsei_build_SHIKITI_MENSEKI_2A" localSheetId="16">'４面'!#REF!</definedName>
    <definedName name="shinsei_build_SHIKITI_MENSEKI_2A" localSheetId="20">'４面別紙'!#REF!</definedName>
    <definedName name="shinsei_build_SHIKITI_MENSEKI_2A" localSheetId="17">'５面'!#REF!</definedName>
    <definedName name="shinsei_build_SHIKITI_MENSEKI_2A" localSheetId="18">'６面'!#REF!</definedName>
    <definedName name="shinsei_build_SHIKITI_MENSEKI_2A" localSheetId="12">#REF!</definedName>
    <definedName name="shinsei_build_SHIKITI_MENSEKI_2A" localSheetId="13">#REF!</definedName>
    <definedName name="shinsei_build_SHIKITI_MENSEKI_2A" localSheetId="14">#REF!</definedName>
    <definedName name="shinsei_build_SHIKITI_MENSEKI_2A" localSheetId="1">#REF!</definedName>
    <definedName name="shinsei_build_SHIKITI_MENSEKI_2A" localSheetId="9">#REF!</definedName>
    <definedName name="shinsei_build_SHIKITI_MENSEKI_2A" localSheetId="10">#REF!</definedName>
    <definedName name="shinsei_build_SHIKITI_MENSEKI_2A" localSheetId="11">#REF!</definedName>
    <definedName name="shinsei_build_SHIKITI_MENSEKI_2A" localSheetId="3">'申4-6(建２)'!$T$269</definedName>
    <definedName name="shinsei_build_SHIKITI_MENSEKI_2A">'1～３面'!$U$267</definedName>
    <definedName name="shinsei_build_SHIKITI_MENSEKI_2B" localSheetId="16">'４面'!#REF!</definedName>
    <definedName name="shinsei_build_SHIKITI_MENSEKI_2B" localSheetId="20">'４面別紙'!#REF!</definedName>
    <definedName name="shinsei_build_SHIKITI_MENSEKI_2B" localSheetId="17">'５面'!#REF!</definedName>
    <definedName name="shinsei_build_SHIKITI_MENSEKI_2B" localSheetId="18">'６面'!#REF!</definedName>
    <definedName name="shinsei_build_SHIKITI_MENSEKI_2B" localSheetId="12">#REF!</definedName>
    <definedName name="shinsei_build_SHIKITI_MENSEKI_2B" localSheetId="13">#REF!</definedName>
    <definedName name="shinsei_build_SHIKITI_MENSEKI_2B" localSheetId="14">#REF!</definedName>
    <definedName name="shinsei_build_SHIKITI_MENSEKI_2B" localSheetId="9">#REF!</definedName>
    <definedName name="shinsei_build_SHIKITI_MENSEKI_2B" localSheetId="10">#REF!</definedName>
    <definedName name="shinsei_build_SHIKITI_MENSEKI_2B" localSheetId="11">#REF!</definedName>
    <definedName name="shinsei_build_SHIKITI_MENSEKI_2B" localSheetId="3">'申4-6(建２)'!$AH$269</definedName>
    <definedName name="shinsei_build_SHIKITI_MENSEKI_2B">'1～３面'!$AI$267</definedName>
    <definedName name="shinsei_build_SHIKITI_MENSEKI_2C" localSheetId="16">'４面'!#REF!</definedName>
    <definedName name="shinsei_build_SHIKITI_MENSEKI_2C" localSheetId="20">'４面別紙'!#REF!</definedName>
    <definedName name="shinsei_build_SHIKITI_MENSEKI_2C" localSheetId="17">'５面'!#REF!</definedName>
    <definedName name="shinsei_build_SHIKITI_MENSEKI_2C" localSheetId="18">'６面'!#REF!</definedName>
    <definedName name="shinsei_build_SHIKITI_MENSEKI_2C" localSheetId="12">#REF!</definedName>
    <definedName name="shinsei_build_SHIKITI_MENSEKI_2C" localSheetId="13">#REF!</definedName>
    <definedName name="shinsei_build_SHIKITI_MENSEKI_2C" localSheetId="14">#REF!</definedName>
    <definedName name="shinsei_build_SHIKITI_MENSEKI_2C" localSheetId="9">#REF!</definedName>
    <definedName name="shinsei_build_SHIKITI_MENSEKI_2C" localSheetId="10">#REF!</definedName>
    <definedName name="shinsei_build_SHIKITI_MENSEKI_2C" localSheetId="11">#REF!</definedName>
    <definedName name="shinsei_build_SHIKITI_MENSEKI_2C" localSheetId="3">'申4-6(建２)'!$AV$269</definedName>
    <definedName name="shinsei_build_SHIKITI_MENSEKI_2C">'1～３面'!$AW$267</definedName>
    <definedName name="shinsei_build_SHIKITI_MENSEKI_2D" localSheetId="16">'４面'!#REF!</definedName>
    <definedName name="shinsei_build_SHIKITI_MENSEKI_2D" localSheetId="20">'４面別紙'!#REF!</definedName>
    <definedName name="shinsei_build_SHIKITI_MENSEKI_2D" localSheetId="17">'５面'!#REF!</definedName>
    <definedName name="shinsei_build_SHIKITI_MENSEKI_2D" localSheetId="18">'６面'!#REF!</definedName>
    <definedName name="shinsei_build_SHIKITI_MENSEKI_2D" localSheetId="12">#REF!</definedName>
    <definedName name="shinsei_build_SHIKITI_MENSEKI_2D" localSheetId="13">#REF!</definedName>
    <definedName name="shinsei_build_SHIKITI_MENSEKI_2D" localSheetId="14">#REF!</definedName>
    <definedName name="shinsei_build_SHIKITI_MENSEKI_2D" localSheetId="9">#REF!</definedName>
    <definedName name="shinsei_build_SHIKITI_MENSEKI_2D" localSheetId="10">#REF!</definedName>
    <definedName name="shinsei_build_SHIKITI_MENSEKI_2D" localSheetId="11">#REF!</definedName>
    <definedName name="shinsei_build_SHIKITI_MENSEKI_2D" localSheetId="3">'申4-6(建２)'!$BJ$269</definedName>
    <definedName name="shinsei_build_SHIKITI_MENSEKI_2D">'1～３面'!$BK$267</definedName>
    <definedName name="shinsei_build_SHIKITI_MENSEKI_BIKOU" localSheetId="16">'４面'!#REF!</definedName>
    <definedName name="shinsei_build_SHIKITI_MENSEKI_BIKOU" localSheetId="20">'４面別紙'!#REF!</definedName>
    <definedName name="shinsei_build_SHIKITI_MENSEKI_BIKOU" localSheetId="17">'５面'!#REF!</definedName>
    <definedName name="shinsei_build_SHIKITI_MENSEKI_BIKOU" localSheetId="18">'６面'!#REF!</definedName>
    <definedName name="shinsei_build_SHIKITI_MENSEKI_BIKOU" localSheetId="12">#REF!</definedName>
    <definedName name="shinsei_build_SHIKITI_MENSEKI_BIKOU" localSheetId="13">#REF!</definedName>
    <definedName name="shinsei_build_SHIKITI_MENSEKI_BIKOU" localSheetId="14">#REF!</definedName>
    <definedName name="shinsei_build_SHIKITI_MENSEKI_BIKOU" localSheetId="1">#REF!</definedName>
    <definedName name="shinsei_build_SHIKITI_MENSEKI_BIKOU" localSheetId="9">#REF!</definedName>
    <definedName name="shinsei_build_SHIKITI_MENSEKI_BIKOU" localSheetId="10">#REF!</definedName>
    <definedName name="shinsei_build_SHIKITI_MENSEKI_BIKOU" localSheetId="11">#REF!</definedName>
    <definedName name="shinsei_build_SHIKITI_MENSEKI_BIKOU" localSheetId="3">'申4-6(建２)'!$O$279</definedName>
    <definedName name="shinsei_build_SHIKITI_MENSEKI_BIKOU">'1～３面'!$P$280</definedName>
    <definedName name="shinsei_build_TAKASA_MAX_SHINSEI" localSheetId="16">'４面'!#REF!</definedName>
    <definedName name="shinsei_build_TAKASA_MAX_SHINSEI" localSheetId="20">'４面別紙'!#REF!</definedName>
    <definedName name="shinsei_build_TAKASA_MAX_SHINSEI" localSheetId="17">'５面'!#REF!</definedName>
    <definedName name="shinsei_build_TAKASA_MAX_SHINSEI" localSheetId="18">'６面'!#REF!</definedName>
    <definedName name="shinsei_build_TAKASA_MAX_SHINSEI" localSheetId="12">#REF!</definedName>
    <definedName name="shinsei_build_TAKASA_MAX_SHINSEI" localSheetId="13">#REF!</definedName>
    <definedName name="shinsei_build_TAKASA_MAX_SHINSEI" localSheetId="14">#REF!</definedName>
    <definedName name="shinsei_build_TAKASA_MAX_SHINSEI" localSheetId="1">#REF!</definedName>
    <definedName name="shinsei_build_TAKASA_MAX_SHINSEI" localSheetId="9">#REF!</definedName>
    <definedName name="shinsei_build_TAKASA_MAX_SHINSEI" localSheetId="10">#REF!</definedName>
    <definedName name="shinsei_build_TAKASA_MAX_SHINSEI" localSheetId="11">#REF!</definedName>
    <definedName name="shinsei_build_TAKASA_MAX_SHINSEI" localSheetId="3">'申4-6(建２)'!$W$325</definedName>
    <definedName name="shinsei_build_TAKASA_MAX_SHINSEI">'1～３面'!$X$338</definedName>
    <definedName name="shinsei_build_TAKASA_MAX_SHINSEI_IGAI" localSheetId="16">'４面'!#REF!</definedName>
    <definedName name="shinsei_build_TAKASA_MAX_SHINSEI_IGAI" localSheetId="20">'４面別紙'!#REF!</definedName>
    <definedName name="shinsei_build_TAKASA_MAX_SHINSEI_IGAI" localSheetId="17">'５面'!#REF!</definedName>
    <definedName name="shinsei_build_TAKASA_MAX_SHINSEI_IGAI" localSheetId="18">'６面'!#REF!</definedName>
    <definedName name="shinsei_build_TAKASA_MAX_SHINSEI_IGAI" localSheetId="12">#REF!</definedName>
    <definedName name="shinsei_build_TAKASA_MAX_SHINSEI_IGAI" localSheetId="13">#REF!</definedName>
    <definedName name="shinsei_build_TAKASA_MAX_SHINSEI_IGAI" localSheetId="14">#REF!</definedName>
    <definedName name="shinsei_build_TAKASA_MAX_SHINSEI_IGAI" localSheetId="1">#REF!</definedName>
    <definedName name="shinsei_build_TAKASA_MAX_SHINSEI_IGAI" localSheetId="9">#REF!</definedName>
    <definedName name="shinsei_build_TAKASA_MAX_SHINSEI_IGAI" localSheetId="10">#REF!</definedName>
    <definedName name="shinsei_build_TAKASA_MAX_SHINSEI_IGAI" localSheetId="11">#REF!</definedName>
    <definedName name="shinsei_build_TAKASA_MAX_SHINSEI_IGAI" localSheetId="3">'申4-6(建２)'!$AN$325</definedName>
    <definedName name="shinsei_build_TAKASA_MAX_SHINSEI_IGAI">'1～３面'!$AO$338</definedName>
    <definedName name="shinsei_build_TOKUREI_56_7_DOURO_KITA" localSheetId="16">'４面'!#REF!</definedName>
    <definedName name="shinsei_build_TOKUREI_56_7_DOURO_KITA" localSheetId="20">'４面別紙'!#REF!</definedName>
    <definedName name="shinsei_build_TOKUREI_56_7_DOURO_KITA" localSheetId="17">'５面'!#REF!</definedName>
    <definedName name="shinsei_build_TOKUREI_56_7_DOURO_KITA" localSheetId="18">'６面'!#REF!</definedName>
    <definedName name="shinsei_build_TOKUREI_56_7_DOURO_KITA" localSheetId="12">#REF!</definedName>
    <definedName name="shinsei_build_TOKUREI_56_7_DOURO_KITA" localSheetId="13">#REF!</definedName>
    <definedName name="shinsei_build_TOKUREI_56_7_DOURO_KITA" localSheetId="14">#REF!</definedName>
    <definedName name="shinsei_build_TOKUREI_56_7_DOURO_KITA" localSheetId="1">#REF!</definedName>
    <definedName name="shinsei_build_TOKUREI_56_7_DOURO_KITA" localSheetId="9">#REF!</definedName>
    <definedName name="shinsei_build_TOKUREI_56_7_DOURO_KITA" localSheetId="10">#REF!</definedName>
    <definedName name="shinsei_build_TOKUREI_56_7_DOURO_KITA" localSheetId="11">#REF!</definedName>
    <definedName name="shinsei_build_TOKUREI_56_7_DOURO_KITA" localSheetId="3">'申4-6(建２)'!$AX$331</definedName>
    <definedName name="shinsei_build_TOKUREI_56_7_DOURO_KITA">'1～３面'!$AY$349</definedName>
    <definedName name="shinsei_build_TOKUREI_56_7_DOURO_RINTI" localSheetId="16">'４面'!#REF!</definedName>
    <definedName name="shinsei_build_TOKUREI_56_7_DOURO_RINTI" localSheetId="20">'４面別紙'!#REF!</definedName>
    <definedName name="shinsei_build_TOKUREI_56_7_DOURO_RINTI" localSheetId="17">'５面'!#REF!</definedName>
    <definedName name="shinsei_build_TOKUREI_56_7_DOURO_RINTI" localSheetId="18">'６面'!#REF!</definedName>
    <definedName name="shinsei_build_TOKUREI_56_7_DOURO_RINTI" localSheetId="12">#REF!</definedName>
    <definedName name="shinsei_build_TOKUREI_56_7_DOURO_RINTI" localSheetId="13">#REF!</definedName>
    <definedName name="shinsei_build_TOKUREI_56_7_DOURO_RINTI" localSheetId="14">#REF!</definedName>
    <definedName name="shinsei_build_TOKUREI_56_7_DOURO_RINTI" localSheetId="1">#REF!</definedName>
    <definedName name="shinsei_build_TOKUREI_56_7_DOURO_RINTI" localSheetId="9">#REF!</definedName>
    <definedName name="shinsei_build_TOKUREI_56_7_DOURO_RINTI" localSheetId="10">#REF!</definedName>
    <definedName name="shinsei_build_TOKUREI_56_7_DOURO_RINTI" localSheetId="11">#REF!</definedName>
    <definedName name="shinsei_build_TOKUREI_56_7_DOURO_RINTI" localSheetId="3">'申4-6(建２)'!$AF$331</definedName>
    <definedName name="shinsei_build_TOKUREI_56_7_DOURO_RINTI">'1～３面'!$AG$349</definedName>
    <definedName name="shinsei_build_TOKUREI_56_7_DOURO_TAKASA" localSheetId="16">'４面'!#REF!</definedName>
    <definedName name="shinsei_build_TOKUREI_56_7_DOURO_TAKASA" localSheetId="20">'４面別紙'!#REF!</definedName>
    <definedName name="shinsei_build_TOKUREI_56_7_DOURO_TAKASA" localSheetId="17">'５面'!#REF!</definedName>
    <definedName name="shinsei_build_TOKUREI_56_7_DOURO_TAKASA" localSheetId="18">'６面'!#REF!</definedName>
    <definedName name="shinsei_build_TOKUREI_56_7_DOURO_TAKASA" localSheetId="12">#REF!</definedName>
    <definedName name="shinsei_build_TOKUREI_56_7_DOURO_TAKASA" localSheetId="13">#REF!</definedName>
    <definedName name="shinsei_build_TOKUREI_56_7_DOURO_TAKASA" localSheetId="14">#REF!</definedName>
    <definedName name="shinsei_build_TOKUREI_56_7_DOURO_TAKASA" localSheetId="1">#REF!</definedName>
    <definedName name="shinsei_build_TOKUREI_56_7_DOURO_TAKASA" localSheetId="9">#REF!</definedName>
    <definedName name="shinsei_build_TOKUREI_56_7_DOURO_TAKASA" localSheetId="10">#REF!</definedName>
    <definedName name="shinsei_build_TOKUREI_56_7_DOURO_TAKASA" localSheetId="11">#REF!</definedName>
    <definedName name="shinsei_build_TOKUREI_56_7_DOURO_TAKASA" localSheetId="3">'申4-6(建２)'!$M$331</definedName>
    <definedName name="shinsei_build_TOKUREI_56_7_DOURO_TAKASA">'1～３面'!$N$349</definedName>
    <definedName name="shinsei_build_TOKUREI_56_7_no" localSheetId="16">'４面'!#REF!</definedName>
    <definedName name="shinsei_build_TOKUREI_56_7_no" localSheetId="20">'４面別紙'!#REF!</definedName>
    <definedName name="shinsei_build_TOKUREI_56_7_no" localSheetId="17">'５面'!#REF!</definedName>
    <definedName name="shinsei_build_TOKUREI_56_7_no" localSheetId="18">'６面'!#REF!</definedName>
    <definedName name="shinsei_build_TOKUREI_56_7_no" localSheetId="12">#REF!</definedName>
    <definedName name="shinsei_build_TOKUREI_56_7_no" localSheetId="13">#REF!</definedName>
    <definedName name="shinsei_build_TOKUREI_56_7_no" localSheetId="14">#REF!</definedName>
    <definedName name="shinsei_build_TOKUREI_56_7_no" localSheetId="1">#REF!</definedName>
    <definedName name="shinsei_build_TOKUREI_56_7_no" localSheetId="9">#REF!</definedName>
    <definedName name="shinsei_build_TOKUREI_56_7_no" localSheetId="10">#REF!</definedName>
    <definedName name="shinsei_build_TOKUREI_56_7_no" localSheetId="11">#REF!</definedName>
    <definedName name="shinsei_build_TOKUREI_56_7_no" localSheetId="3">'申4-6(建２)'!$BC$329</definedName>
    <definedName name="shinsei_build_TOKUREI_56_7_no">'1～３面'!$BD$347</definedName>
    <definedName name="shinsei_build_TOKUREI_56_7_yes" localSheetId="16">'４面'!#REF!</definedName>
    <definedName name="shinsei_build_TOKUREI_56_7_yes" localSheetId="20">'４面別紙'!#REF!</definedName>
    <definedName name="shinsei_build_TOKUREI_56_7_yes" localSheetId="17">'５面'!#REF!</definedName>
    <definedName name="shinsei_build_TOKUREI_56_7_yes" localSheetId="18">'６面'!#REF!</definedName>
    <definedName name="shinsei_build_TOKUREI_56_7_yes" localSheetId="12">#REF!</definedName>
    <definedName name="shinsei_build_TOKUREI_56_7_yes" localSheetId="13">#REF!</definedName>
    <definedName name="shinsei_build_TOKUREI_56_7_yes" localSheetId="14">#REF!</definedName>
    <definedName name="shinsei_build_TOKUREI_56_7_yes" localSheetId="1">#REF!</definedName>
    <definedName name="shinsei_build_TOKUREI_56_7_yes" localSheetId="9">#REF!</definedName>
    <definedName name="shinsei_build_TOKUREI_56_7_yes" localSheetId="10">#REF!</definedName>
    <definedName name="shinsei_build_TOKUREI_56_7_yes" localSheetId="11">#REF!</definedName>
    <definedName name="shinsei_build_TOKUREI_56_7_yes" localSheetId="3">'申4-6(建２)'!$AU$329</definedName>
    <definedName name="shinsei_build_TOKUREI_56_7_yes">'1～３面'!$AV$347</definedName>
    <definedName name="shinsei_build_YOUSEKI_RITU" localSheetId="16">'４面'!#REF!</definedName>
    <definedName name="shinsei_build_YOUSEKI_RITU" localSheetId="20">'４面別紙'!#REF!</definedName>
    <definedName name="shinsei_build_YOUSEKI_RITU" localSheetId="17">'５面'!#REF!</definedName>
    <definedName name="shinsei_build_YOUSEKI_RITU" localSheetId="18">'６面'!#REF!</definedName>
    <definedName name="shinsei_build_YOUSEKI_RITU" localSheetId="1">#REF!</definedName>
    <definedName name="shinsei_build_YOUSEKI_RITU" localSheetId="3">'申4-6(建２)'!$BE$316</definedName>
    <definedName name="shinsei_build_YOUSEKI_RITU">'1～３面'!$BF$329</definedName>
    <definedName name="shinsei_build_YOUSEKI_RITU_A" localSheetId="16">'４面'!#REF!</definedName>
    <definedName name="shinsei_build_YOUSEKI_RITU_A" localSheetId="20">'４面別紙'!#REF!</definedName>
    <definedName name="shinsei_build_YOUSEKI_RITU_A" localSheetId="17">'５面'!#REF!</definedName>
    <definedName name="shinsei_build_YOUSEKI_RITU_A" localSheetId="18">'６面'!#REF!</definedName>
    <definedName name="shinsei_build_YOUSEKI_RITU_A" localSheetId="12">#REF!</definedName>
    <definedName name="shinsei_build_YOUSEKI_RITU_A" localSheetId="13">#REF!</definedName>
    <definedName name="shinsei_build_YOUSEKI_RITU_A" localSheetId="14">#REF!</definedName>
    <definedName name="shinsei_build_YOUSEKI_RITU_A" localSheetId="1">#REF!</definedName>
    <definedName name="shinsei_build_YOUSEKI_RITU_A" localSheetId="9">#REF!</definedName>
    <definedName name="shinsei_build_YOUSEKI_RITU_A" localSheetId="10">#REF!</definedName>
    <definedName name="shinsei_build_YOUSEKI_RITU_A" localSheetId="11">#REF!</definedName>
    <definedName name="shinsei_build_YOUSEKI_RITU_A" localSheetId="3">'申4-6(建２)'!$T$272</definedName>
    <definedName name="shinsei_build_YOUSEKI_RITU_A">'1～３面'!$U$271</definedName>
    <definedName name="shinsei_build_YOUSEKI_RITU_B" localSheetId="16">'４面'!#REF!</definedName>
    <definedName name="shinsei_build_YOUSEKI_RITU_B" localSheetId="20">'４面別紙'!#REF!</definedName>
    <definedName name="shinsei_build_YOUSEKI_RITU_B" localSheetId="17">'５面'!#REF!</definedName>
    <definedName name="shinsei_build_YOUSEKI_RITU_B" localSheetId="18">'６面'!#REF!</definedName>
    <definedName name="shinsei_build_YOUSEKI_RITU_B" localSheetId="12">#REF!</definedName>
    <definedName name="shinsei_build_YOUSEKI_RITU_B" localSheetId="13">#REF!</definedName>
    <definedName name="shinsei_build_YOUSEKI_RITU_B" localSheetId="14">#REF!</definedName>
    <definedName name="shinsei_build_YOUSEKI_RITU_B" localSheetId="9">#REF!</definedName>
    <definedName name="shinsei_build_YOUSEKI_RITU_B" localSheetId="10">#REF!</definedName>
    <definedName name="shinsei_build_YOUSEKI_RITU_B" localSheetId="11">#REF!</definedName>
    <definedName name="shinsei_build_YOUSEKI_RITU_B" localSheetId="3">'申4-6(建２)'!$AH$272</definedName>
    <definedName name="shinsei_build_YOUSEKI_RITU_B">'1～３面'!$AI$271</definedName>
    <definedName name="shinsei_build_YOUSEKI_RITU_C" localSheetId="16">'４面'!#REF!</definedName>
    <definedName name="shinsei_build_YOUSEKI_RITU_C" localSheetId="20">'４面別紙'!#REF!</definedName>
    <definedName name="shinsei_build_YOUSEKI_RITU_C" localSheetId="17">'５面'!#REF!</definedName>
    <definedName name="shinsei_build_YOUSEKI_RITU_C" localSheetId="18">'６面'!#REF!</definedName>
    <definedName name="shinsei_build_YOUSEKI_RITU_C" localSheetId="12">#REF!</definedName>
    <definedName name="shinsei_build_YOUSEKI_RITU_C" localSheetId="13">#REF!</definedName>
    <definedName name="shinsei_build_YOUSEKI_RITU_C" localSheetId="14">#REF!</definedName>
    <definedName name="shinsei_build_YOUSEKI_RITU_C" localSheetId="9">#REF!</definedName>
    <definedName name="shinsei_build_YOUSEKI_RITU_C" localSheetId="10">#REF!</definedName>
    <definedName name="shinsei_build_YOUSEKI_RITU_C" localSheetId="11">#REF!</definedName>
    <definedName name="shinsei_build_YOUSEKI_RITU_C" localSheetId="3">'申4-6(建２)'!$AV$272</definedName>
    <definedName name="shinsei_build_YOUSEKI_RITU_C">'1～３面'!$AW$271</definedName>
    <definedName name="shinsei_build_YOUSEKI_RITU_D" localSheetId="16">'４面'!#REF!</definedName>
    <definedName name="shinsei_build_YOUSEKI_RITU_D" localSheetId="20">'４面別紙'!#REF!</definedName>
    <definedName name="shinsei_build_YOUSEKI_RITU_D" localSheetId="17">'５面'!#REF!</definedName>
    <definedName name="shinsei_build_YOUSEKI_RITU_D" localSheetId="18">'６面'!#REF!</definedName>
    <definedName name="shinsei_build_YOUSEKI_RITU_D" localSheetId="12">#REF!</definedName>
    <definedName name="shinsei_build_YOUSEKI_RITU_D" localSheetId="13">#REF!</definedName>
    <definedName name="shinsei_build_YOUSEKI_RITU_D" localSheetId="14">#REF!</definedName>
    <definedName name="shinsei_build_YOUSEKI_RITU_D" localSheetId="9">#REF!</definedName>
    <definedName name="shinsei_build_YOUSEKI_RITU_D" localSheetId="10">#REF!</definedName>
    <definedName name="shinsei_build_YOUSEKI_RITU_D" localSheetId="11">#REF!</definedName>
    <definedName name="shinsei_build_YOUSEKI_RITU_D" localSheetId="3">'申4-6(建２)'!$BJ$272</definedName>
    <definedName name="shinsei_build_YOUSEKI_RITU_D">'1～３面'!$BK$271</definedName>
    <definedName name="shinsei_build_YOUTO" localSheetId="16">'４面'!#REF!</definedName>
    <definedName name="shinsei_build_YOUTO" localSheetId="20">'４面別紙'!#REF!</definedName>
    <definedName name="shinsei_build_YOUTO" localSheetId="17">'５面'!#REF!</definedName>
    <definedName name="shinsei_build_YOUTO" localSheetId="18">'６面'!#REF!</definedName>
    <definedName name="shinsei_build_YOUTO" localSheetId="26">[1]DATA!$D$1323</definedName>
    <definedName name="shinsei_build_YOUTO" localSheetId="12">#REF!</definedName>
    <definedName name="shinsei_build_YOUTO" localSheetId="13">#REF!</definedName>
    <definedName name="shinsei_build_YOUTO" localSheetId="14">#REF!</definedName>
    <definedName name="shinsei_build_YOUTO" localSheetId="1">#REF!</definedName>
    <definedName name="shinsei_build_YOUTO" localSheetId="9">#REF!</definedName>
    <definedName name="shinsei_build_YOUTO" localSheetId="10">#REF!</definedName>
    <definedName name="shinsei_build_YOUTO" localSheetId="11">#REF!</definedName>
    <definedName name="shinsei_build_YOUTO" localSheetId="3">'申4-6(建２)'!$AC$282</definedName>
    <definedName name="shinsei_build_YOUTO">'1～３面'!$AD$286</definedName>
    <definedName name="shinsei_build_YOUTO_CODE" localSheetId="16">'４面'!#REF!</definedName>
    <definedName name="shinsei_build_YOUTO_CODE" localSheetId="20">'４面別紙'!#REF!</definedName>
    <definedName name="shinsei_build_YOUTO_CODE" localSheetId="17">'５面'!#REF!</definedName>
    <definedName name="shinsei_build_YOUTO_CODE" localSheetId="18">'６面'!#REF!</definedName>
    <definedName name="shinsei_build_YOUTO_CODE" localSheetId="12">#REF!</definedName>
    <definedName name="shinsei_build_YOUTO_CODE" localSheetId="13">#REF!</definedName>
    <definedName name="shinsei_build_YOUTO_CODE" localSheetId="14">#REF!</definedName>
    <definedName name="shinsei_build_YOUTO_CODE" localSheetId="1">#REF!</definedName>
    <definedName name="shinsei_build_YOUTO_CODE" localSheetId="9">#REF!</definedName>
    <definedName name="shinsei_build_YOUTO_CODE" localSheetId="10">#REF!</definedName>
    <definedName name="shinsei_build_YOUTO_CODE" localSheetId="11">#REF!</definedName>
    <definedName name="shinsei_build_YOUTO_CODE" localSheetId="3">'申4-6(建２)'!$S$282</definedName>
    <definedName name="shinsei_build_YOUTO_CODE">'1～３面'!$T$286</definedName>
    <definedName name="shinsei_build_YOUTO_TIIKI_A" localSheetId="16">'４面'!#REF!</definedName>
    <definedName name="shinsei_build_YOUTO_TIIKI_A" localSheetId="20">'４面別紙'!#REF!</definedName>
    <definedName name="shinsei_build_YOUTO_TIIKI_A" localSheetId="17">'５面'!#REF!</definedName>
    <definedName name="shinsei_build_YOUTO_TIIKI_A" localSheetId="18">'６面'!#REF!</definedName>
    <definedName name="shinsei_build_YOUTO_TIIKI_A" localSheetId="12">#REF!</definedName>
    <definedName name="shinsei_build_YOUTO_TIIKI_A" localSheetId="13">#REF!</definedName>
    <definedName name="shinsei_build_YOUTO_TIIKI_A" localSheetId="14">#REF!</definedName>
    <definedName name="shinsei_build_YOUTO_TIIKI_A" localSheetId="1">#REF!</definedName>
    <definedName name="shinsei_build_YOUTO_TIIKI_A" localSheetId="9">#REF!</definedName>
    <definedName name="shinsei_build_YOUTO_TIIKI_A" localSheetId="10">#REF!</definedName>
    <definedName name="shinsei_build_YOUTO_TIIKI_A" localSheetId="11">#REF!</definedName>
    <definedName name="shinsei_build_YOUTO_TIIKI_A" localSheetId="3">'申4-6(建２)'!$S$270</definedName>
    <definedName name="shinsei_build_YOUTO_TIIKI_A">'1～３面'!$T$269</definedName>
    <definedName name="shinsei_build_YOUTO_TIIKI_B" localSheetId="16">'４面'!#REF!</definedName>
    <definedName name="shinsei_build_YOUTO_TIIKI_B" localSheetId="20">'４面別紙'!#REF!</definedName>
    <definedName name="shinsei_build_YOUTO_TIIKI_B" localSheetId="17">'５面'!#REF!</definedName>
    <definedName name="shinsei_build_YOUTO_TIIKI_B" localSheetId="18">'６面'!#REF!</definedName>
    <definedName name="shinsei_build_YOUTO_TIIKI_B" localSheetId="12">#REF!</definedName>
    <definedName name="shinsei_build_YOUTO_TIIKI_B" localSheetId="13">#REF!</definedName>
    <definedName name="shinsei_build_YOUTO_TIIKI_B" localSheetId="14">#REF!</definedName>
    <definedName name="shinsei_build_YOUTO_TIIKI_B" localSheetId="9">#REF!</definedName>
    <definedName name="shinsei_build_YOUTO_TIIKI_B" localSheetId="10">#REF!</definedName>
    <definedName name="shinsei_build_YOUTO_TIIKI_B" localSheetId="11">#REF!</definedName>
    <definedName name="shinsei_build_YOUTO_TIIKI_B" localSheetId="3">'申4-6(建２)'!$AG$270</definedName>
    <definedName name="shinsei_build_YOUTO_TIIKI_B">'1～３面'!$AH$269</definedName>
    <definedName name="shinsei_build_YOUTO_TIIKI_C" localSheetId="16">'４面'!#REF!</definedName>
    <definedName name="shinsei_build_YOUTO_TIIKI_C" localSheetId="20">'４面別紙'!#REF!</definedName>
    <definedName name="shinsei_build_YOUTO_TIIKI_C" localSheetId="17">'５面'!#REF!</definedName>
    <definedName name="shinsei_build_YOUTO_TIIKI_C" localSheetId="18">'６面'!#REF!</definedName>
    <definedName name="shinsei_build_YOUTO_TIIKI_C" localSheetId="12">#REF!</definedName>
    <definedName name="shinsei_build_YOUTO_TIIKI_C" localSheetId="13">#REF!</definedName>
    <definedName name="shinsei_build_YOUTO_TIIKI_C" localSheetId="14">#REF!</definedName>
    <definedName name="shinsei_build_YOUTO_TIIKI_C" localSheetId="9">#REF!</definedName>
    <definedName name="shinsei_build_YOUTO_TIIKI_C" localSheetId="10">#REF!</definedName>
    <definedName name="shinsei_build_YOUTO_TIIKI_C" localSheetId="11">#REF!</definedName>
    <definedName name="shinsei_build_YOUTO_TIIKI_C" localSheetId="3">'申4-6(建２)'!$AU$270</definedName>
    <definedName name="shinsei_build_YOUTO_TIIKI_C">'1～３面'!$AV$269</definedName>
    <definedName name="shinsei_build_YOUTO_TIIKI_D" localSheetId="16">'４面'!#REF!</definedName>
    <definedName name="shinsei_build_YOUTO_TIIKI_D" localSheetId="20">'４面別紙'!#REF!</definedName>
    <definedName name="shinsei_build_YOUTO_TIIKI_D" localSheetId="17">'５面'!#REF!</definedName>
    <definedName name="shinsei_build_YOUTO_TIIKI_D" localSheetId="18">'６面'!#REF!</definedName>
    <definedName name="shinsei_build_YOUTO_TIIKI_D" localSheetId="12">#REF!</definedName>
    <definedName name="shinsei_build_YOUTO_TIIKI_D" localSheetId="13">#REF!</definedName>
    <definedName name="shinsei_build_YOUTO_TIIKI_D" localSheetId="14">#REF!</definedName>
    <definedName name="shinsei_build_YOUTO_TIIKI_D" localSheetId="9">#REF!</definedName>
    <definedName name="shinsei_build_YOUTO_TIIKI_D" localSheetId="10">#REF!</definedName>
    <definedName name="shinsei_build_YOUTO_TIIKI_D" localSheetId="11">#REF!</definedName>
    <definedName name="shinsei_build_YOUTO_TIIKI_D" localSheetId="3">'申4-6(建２)'!$BI$270</definedName>
    <definedName name="shinsei_build_YOUTO_TIIKI_D">'1～３面'!$BJ$269</definedName>
    <definedName name="shinsei_DAIRI_ADDRESS" localSheetId="16">'４面'!#REF!</definedName>
    <definedName name="shinsei_DAIRI_ADDRESS" localSheetId="20">'４面別紙'!#REF!</definedName>
    <definedName name="shinsei_DAIRI_ADDRESS" localSheetId="17">'５面'!#REF!</definedName>
    <definedName name="shinsei_DAIRI_ADDRESS" localSheetId="18">'６面'!#REF!</definedName>
    <definedName name="shinsei_DAIRI_ADDRESS" localSheetId="12">#REF!</definedName>
    <definedName name="shinsei_DAIRI_ADDRESS" localSheetId="13">#REF!</definedName>
    <definedName name="shinsei_DAIRI_ADDRESS" localSheetId="14">#REF!</definedName>
    <definedName name="shinsei_DAIRI_ADDRESS" localSheetId="1">#REF!</definedName>
    <definedName name="shinsei_DAIRI_ADDRESS" localSheetId="9">#REF!</definedName>
    <definedName name="shinsei_DAIRI_ADDRESS" localSheetId="10">#REF!</definedName>
    <definedName name="shinsei_DAIRI_ADDRESS" localSheetId="11">#REF!</definedName>
    <definedName name="shinsei_DAIRI_ADDRESS" localSheetId="3">'申4-6(建２)'!$Z$63</definedName>
    <definedName name="shinsei_DAIRI_ADDRESS">'1～３面'!$AA$61</definedName>
    <definedName name="shinsei_DAIRI_JIMU_NAME" localSheetId="16">'４面'!#REF!</definedName>
    <definedName name="shinsei_DAIRI_JIMU_NAME" localSheetId="20">'４面別紙'!#REF!</definedName>
    <definedName name="shinsei_DAIRI_JIMU_NAME" localSheetId="17">'５面'!#REF!</definedName>
    <definedName name="shinsei_DAIRI_JIMU_NAME" localSheetId="18">'６面'!#REF!</definedName>
    <definedName name="shinsei_DAIRI_JIMU_NAME" localSheetId="12">#REF!</definedName>
    <definedName name="shinsei_DAIRI_JIMU_NAME" localSheetId="13">#REF!</definedName>
    <definedName name="shinsei_DAIRI_JIMU_NAME" localSheetId="14">#REF!</definedName>
    <definedName name="shinsei_DAIRI_JIMU_NAME" localSheetId="1">#REF!</definedName>
    <definedName name="shinsei_DAIRI_JIMU_NAME" localSheetId="9">#REF!</definedName>
    <definedName name="shinsei_DAIRI_JIMU_NAME" localSheetId="10">#REF!</definedName>
    <definedName name="shinsei_DAIRI_JIMU_NAME" localSheetId="11">#REF!</definedName>
    <definedName name="shinsei_DAIRI_JIMU_NAME" localSheetId="3">'申4-6(建２)'!$R$61</definedName>
    <definedName name="shinsei_DAIRI_JIMU_NAME">'1～３面'!$S$59</definedName>
    <definedName name="shinsei_DAIRI_JIMU_NO" localSheetId="16">'４面'!#REF!</definedName>
    <definedName name="shinsei_DAIRI_JIMU_NO" localSheetId="20">'４面別紙'!#REF!</definedName>
    <definedName name="shinsei_DAIRI_JIMU_NO" localSheetId="17">'５面'!#REF!</definedName>
    <definedName name="shinsei_DAIRI_JIMU_NO" localSheetId="18">'６面'!#REF!</definedName>
    <definedName name="shinsei_DAIRI_JIMU_NO" localSheetId="12">#REF!</definedName>
    <definedName name="shinsei_DAIRI_JIMU_NO" localSheetId="13">#REF!</definedName>
    <definedName name="shinsei_DAIRI_JIMU_NO" localSheetId="14">#REF!</definedName>
    <definedName name="shinsei_DAIRI_JIMU_NO" localSheetId="1">#REF!</definedName>
    <definedName name="shinsei_DAIRI_JIMU_NO" localSheetId="9">#REF!</definedName>
    <definedName name="shinsei_DAIRI_JIMU_NO" localSheetId="10">#REF!</definedName>
    <definedName name="shinsei_DAIRI_JIMU_NO" localSheetId="11">#REF!</definedName>
    <definedName name="shinsei_DAIRI_JIMU_NO" localSheetId="3">'申4-6(建２)'!$BF$60</definedName>
    <definedName name="shinsei_DAIRI_JIMU_NO">'1～３面'!$BG$58</definedName>
    <definedName name="shinsei_DAIRI_JIMU_SIKAKU" localSheetId="16">'４面'!#REF!</definedName>
    <definedName name="shinsei_DAIRI_JIMU_SIKAKU" localSheetId="20">'４面別紙'!#REF!</definedName>
    <definedName name="shinsei_DAIRI_JIMU_SIKAKU" localSheetId="17">'５面'!#REF!</definedName>
    <definedName name="shinsei_DAIRI_JIMU_SIKAKU" localSheetId="18">'６面'!#REF!</definedName>
    <definedName name="shinsei_DAIRI_JIMU_SIKAKU" localSheetId="12">#REF!</definedName>
    <definedName name="shinsei_DAIRI_JIMU_SIKAKU" localSheetId="13">#REF!</definedName>
    <definedName name="shinsei_DAIRI_JIMU_SIKAKU" localSheetId="14">#REF!</definedName>
    <definedName name="shinsei_DAIRI_JIMU_SIKAKU" localSheetId="1">#REF!</definedName>
    <definedName name="shinsei_DAIRI_JIMU_SIKAKU" localSheetId="9">#REF!</definedName>
    <definedName name="shinsei_DAIRI_JIMU_SIKAKU" localSheetId="10">#REF!</definedName>
    <definedName name="shinsei_DAIRI_JIMU_SIKAKU" localSheetId="11">#REF!</definedName>
    <definedName name="shinsei_DAIRI_JIMU_SIKAKU" localSheetId="3">'申4-6(建２)'!$U$60</definedName>
    <definedName name="shinsei_DAIRI_JIMU_SIKAKU">'1～３面'!$V$58</definedName>
    <definedName name="shinsei_DAIRI_JIMU_TOUROKU_KIKAN" localSheetId="16">'４面'!#REF!</definedName>
    <definedName name="shinsei_DAIRI_JIMU_TOUROKU_KIKAN" localSheetId="20">'４面別紙'!#REF!</definedName>
    <definedName name="shinsei_DAIRI_JIMU_TOUROKU_KIKAN" localSheetId="17">'５面'!#REF!</definedName>
    <definedName name="shinsei_DAIRI_JIMU_TOUROKU_KIKAN" localSheetId="18">'６面'!#REF!</definedName>
    <definedName name="shinsei_DAIRI_JIMU_TOUROKU_KIKAN" localSheetId="12">#REF!</definedName>
    <definedName name="shinsei_DAIRI_JIMU_TOUROKU_KIKAN" localSheetId="13">#REF!</definedName>
    <definedName name="shinsei_DAIRI_JIMU_TOUROKU_KIKAN" localSheetId="14">#REF!</definedName>
    <definedName name="shinsei_DAIRI_JIMU_TOUROKU_KIKAN" localSheetId="1">#REF!</definedName>
    <definedName name="shinsei_DAIRI_JIMU_TOUROKU_KIKAN" localSheetId="9">#REF!</definedName>
    <definedName name="shinsei_DAIRI_JIMU_TOUROKU_KIKAN" localSheetId="10">#REF!</definedName>
    <definedName name="shinsei_DAIRI_JIMU_TOUROKU_KIKAN" localSheetId="11">#REF!</definedName>
    <definedName name="shinsei_DAIRI_JIMU_TOUROKU_KIKAN" localSheetId="3">'申4-6(建２)'!$AK$60</definedName>
    <definedName name="shinsei_DAIRI_JIMU_TOUROKU_KIKAN">'1～３面'!$AL$58</definedName>
    <definedName name="shinsei_DAIRI_KEN" localSheetId="16">'４面'!#REF!</definedName>
    <definedName name="shinsei_DAIRI_KEN" localSheetId="20">'４面別紙'!#REF!</definedName>
    <definedName name="shinsei_DAIRI_KEN" localSheetId="17">'５面'!#REF!</definedName>
    <definedName name="shinsei_DAIRI_KEN" localSheetId="18">'６面'!#REF!</definedName>
    <definedName name="shinsei_DAIRI_KEN" localSheetId="12">#REF!</definedName>
    <definedName name="shinsei_DAIRI_KEN" localSheetId="13">#REF!</definedName>
    <definedName name="shinsei_DAIRI_KEN" localSheetId="14">#REF!</definedName>
    <definedName name="shinsei_DAIRI_KEN" localSheetId="1">#REF!</definedName>
    <definedName name="shinsei_DAIRI_KEN" localSheetId="9">#REF!</definedName>
    <definedName name="shinsei_DAIRI_KEN" localSheetId="10">#REF!</definedName>
    <definedName name="shinsei_DAIRI_KEN" localSheetId="11">#REF!</definedName>
    <definedName name="shinsei_DAIRI_KEN" localSheetId="3">'申4-6(建２)'!$R$63</definedName>
    <definedName name="shinsei_DAIRI_KEN">'1～３面'!$S$61</definedName>
    <definedName name="shinsei_DAIRI_KENSETUSI_NO" localSheetId="16">'４面'!#REF!</definedName>
    <definedName name="shinsei_DAIRI_KENSETUSI_NO" localSheetId="20">'４面別紙'!#REF!</definedName>
    <definedName name="shinsei_DAIRI_KENSETUSI_NO" localSheetId="17">'５面'!#REF!</definedName>
    <definedName name="shinsei_DAIRI_KENSETUSI_NO" localSheetId="18">'６面'!#REF!</definedName>
    <definedName name="shinsei_DAIRI_KENSETUSI_NO" localSheetId="12">#REF!</definedName>
    <definedName name="shinsei_DAIRI_KENSETUSI_NO" localSheetId="13">#REF!</definedName>
    <definedName name="shinsei_DAIRI_KENSETUSI_NO" localSheetId="14">#REF!</definedName>
    <definedName name="shinsei_DAIRI_KENSETUSI_NO" localSheetId="1">#REF!</definedName>
    <definedName name="shinsei_DAIRI_KENSETUSI_NO" localSheetId="9">#REF!</definedName>
    <definedName name="shinsei_DAIRI_KENSETUSI_NO" localSheetId="10">#REF!</definedName>
    <definedName name="shinsei_DAIRI_KENSETUSI_NO" localSheetId="11">#REF!</definedName>
    <definedName name="shinsei_DAIRI_KENSETUSI_NO" localSheetId="3">'申4-6(建２)'!$BF$58</definedName>
    <definedName name="shinsei_DAIRI_KENSETUSI_NO">'1～３面'!$BG$56</definedName>
    <definedName name="shinsei_DAIRI_NAME" localSheetId="16">'４面'!#REF!</definedName>
    <definedName name="shinsei_DAIRI_NAME" localSheetId="20">'４面別紙'!#REF!</definedName>
    <definedName name="shinsei_DAIRI_NAME" localSheetId="17">'５面'!#REF!</definedName>
    <definedName name="shinsei_DAIRI_NAME" localSheetId="18">'６面'!#REF!</definedName>
    <definedName name="shinsei_DAIRI_NAME" localSheetId="12">#REF!</definedName>
    <definedName name="shinsei_DAIRI_NAME" localSheetId="13">#REF!</definedName>
    <definedName name="shinsei_DAIRI_NAME" localSheetId="14">#REF!</definedName>
    <definedName name="shinsei_DAIRI_NAME" localSheetId="1">#REF!</definedName>
    <definedName name="shinsei_DAIRI_NAME" localSheetId="9">#REF!</definedName>
    <definedName name="shinsei_DAIRI_NAME" localSheetId="10">#REF!</definedName>
    <definedName name="shinsei_DAIRI_NAME" localSheetId="11">#REF!</definedName>
    <definedName name="shinsei_DAIRI_NAME" localSheetId="3">'申4-6(建２)'!$R$59</definedName>
    <definedName name="shinsei_DAIRI_NAME">'1～３面'!$S$57</definedName>
    <definedName name="shinsei_DAIRI_POST_CODE" localSheetId="16">'４面'!#REF!</definedName>
    <definedName name="shinsei_DAIRI_POST_CODE" localSheetId="20">'４面別紙'!#REF!</definedName>
    <definedName name="shinsei_DAIRI_POST_CODE" localSheetId="17">'５面'!#REF!</definedName>
    <definedName name="shinsei_DAIRI_POST_CODE" localSheetId="18">'６面'!#REF!</definedName>
    <definedName name="shinsei_DAIRI_POST_CODE" localSheetId="12">#REF!</definedName>
    <definedName name="shinsei_DAIRI_POST_CODE" localSheetId="13">#REF!</definedName>
    <definedName name="shinsei_DAIRI_POST_CODE" localSheetId="14">#REF!</definedName>
    <definedName name="shinsei_DAIRI_POST_CODE" localSheetId="1">#REF!</definedName>
    <definedName name="shinsei_DAIRI_POST_CODE" localSheetId="9">#REF!</definedName>
    <definedName name="shinsei_DAIRI_POST_CODE" localSheetId="10">#REF!</definedName>
    <definedName name="shinsei_DAIRI_POST_CODE" localSheetId="11">#REF!</definedName>
    <definedName name="shinsei_DAIRI_POST_CODE" localSheetId="3">'申4-6(建２)'!$U$62</definedName>
    <definedName name="shinsei_DAIRI_POST_CODE">'1～３面'!$V$60</definedName>
    <definedName name="shinsei_DAIRI_SIKAKU" localSheetId="16">'４面'!#REF!</definedName>
    <definedName name="shinsei_DAIRI_SIKAKU" localSheetId="20">'４面別紙'!#REF!</definedName>
    <definedName name="shinsei_DAIRI_SIKAKU" localSheetId="17">'５面'!#REF!</definedName>
    <definedName name="shinsei_DAIRI_SIKAKU" localSheetId="18">'６面'!#REF!</definedName>
    <definedName name="shinsei_DAIRI_SIKAKU" localSheetId="12">#REF!</definedName>
    <definedName name="shinsei_DAIRI_SIKAKU" localSheetId="13">#REF!</definedName>
    <definedName name="shinsei_DAIRI_SIKAKU" localSheetId="14">#REF!</definedName>
    <definedName name="shinsei_DAIRI_SIKAKU" localSheetId="1">#REF!</definedName>
    <definedName name="shinsei_DAIRI_SIKAKU" localSheetId="9">#REF!</definedName>
    <definedName name="shinsei_DAIRI_SIKAKU" localSheetId="10">#REF!</definedName>
    <definedName name="shinsei_DAIRI_SIKAKU" localSheetId="11">#REF!</definedName>
    <definedName name="shinsei_DAIRI_SIKAKU" localSheetId="3">'申4-6(建２)'!$U$58</definedName>
    <definedName name="shinsei_DAIRI_SIKAKU">'1～３面'!$V$56</definedName>
    <definedName name="shinsei_DAIRI_TEL" localSheetId="16">'４面'!#REF!</definedName>
    <definedName name="shinsei_DAIRI_TEL" localSheetId="20">'４面別紙'!#REF!</definedName>
    <definedName name="shinsei_DAIRI_TEL" localSheetId="17">'５面'!#REF!</definedName>
    <definedName name="shinsei_DAIRI_TEL" localSheetId="18">'６面'!#REF!</definedName>
    <definedName name="shinsei_DAIRI_TEL" localSheetId="12">#REF!</definedName>
    <definedName name="shinsei_DAIRI_TEL" localSheetId="13">#REF!</definedName>
    <definedName name="shinsei_DAIRI_TEL" localSheetId="14">#REF!</definedName>
    <definedName name="shinsei_DAIRI_TEL" localSheetId="1">#REF!</definedName>
    <definedName name="shinsei_DAIRI_TEL" localSheetId="9">#REF!</definedName>
    <definedName name="shinsei_DAIRI_TEL" localSheetId="10">#REF!</definedName>
    <definedName name="shinsei_DAIRI_TEL" localSheetId="11">#REF!</definedName>
    <definedName name="shinsei_DAIRI_TEL" localSheetId="3">'申4-6(建２)'!$R$64</definedName>
    <definedName name="shinsei_DAIRI_TEL">'1～３面'!$S$62</definedName>
    <definedName name="shinsei_DAIRI_TOUROKU_KIKAN" localSheetId="16">'４面'!#REF!</definedName>
    <definedName name="shinsei_DAIRI_TOUROKU_KIKAN" localSheetId="20">'４面別紙'!#REF!</definedName>
    <definedName name="shinsei_DAIRI_TOUROKU_KIKAN" localSheetId="17">'５面'!#REF!</definedName>
    <definedName name="shinsei_DAIRI_TOUROKU_KIKAN" localSheetId="18">'６面'!#REF!</definedName>
    <definedName name="shinsei_DAIRI_TOUROKU_KIKAN" localSheetId="12">#REF!</definedName>
    <definedName name="shinsei_DAIRI_TOUROKU_KIKAN" localSheetId="13">#REF!</definedName>
    <definedName name="shinsei_DAIRI_TOUROKU_KIKAN" localSheetId="14">#REF!</definedName>
    <definedName name="shinsei_DAIRI_TOUROKU_KIKAN" localSheetId="1">#REF!</definedName>
    <definedName name="shinsei_DAIRI_TOUROKU_KIKAN" localSheetId="9">#REF!</definedName>
    <definedName name="shinsei_DAIRI_TOUROKU_KIKAN" localSheetId="10">#REF!</definedName>
    <definedName name="shinsei_DAIRI_TOUROKU_KIKAN" localSheetId="11">#REF!</definedName>
    <definedName name="shinsei_DAIRI_TOUROKU_KIKAN" localSheetId="3">'申4-6(建２)'!$AK$58</definedName>
    <definedName name="shinsei_DAIRI_TOUROKU_KIKAN">'1～３面'!$AL$56</definedName>
    <definedName name="shinsei_ecotekifuyou__input" localSheetId="16">'４面'!#REF!</definedName>
    <definedName name="shinsei_ecotekifuyou__input" localSheetId="20">'４面別紙'!#REF!</definedName>
    <definedName name="shinsei_ecotekifuyou__input" localSheetId="17">'５面'!#REF!</definedName>
    <definedName name="shinsei_ecotekifuyou__input" localSheetId="18">'６面'!#REF!</definedName>
    <definedName name="shinsei_ecotekifuyou__input" localSheetId="3">'申4-6(建２)'!$CM$235</definedName>
    <definedName name="shinsei_ecotekifuyou__input">'1～３面'!$CE$234</definedName>
    <definedName name="shinsei_ecotekimishinsei__input" localSheetId="16">'４面'!#REF!</definedName>
    <definedName name="shinsei_ecotekimishinsei__input" localSheetId="20">'４面別紙'!#REF!</definedName>
    <definedName name="shinsei_ecotekimishinsei__input" localSheetId="17">'５面'!#REF!</definedName>
    <definedName name="shinsei_ecotekimishinsei__input" localSheetId="18">'６面'!#REF!</definedName>
    <definedName name="shinsei_ecotekimishinsei__input" localSheetId="3">'申4-6(建２)'!$CM$234</definedName>
    <definedName name="shinsei_ecotekimishinsei__input">'1～３面'!$CE$233</definedName>
    <definedName name="shinsei_ecotekimishinsei_TEKIHAN_ADDRESS" localSheetId="16">'４面'!#REF!</definedName>
    <definedName name="shinsei_ecotekimishinsei_TEKIHAN_ADDRESS" localSheetId="20">'４面別紙'!#REF!</definedName>
    <definedName name="shinsei_ecotekimishinsei_TEKIHAN_ADDRESS" localSheetId="17">'５面'!#REF!</definedName>
    <definedName name="shinsei_ecotekimishinsei_TEKIHAN_ADDRESS" localSheetId="18">'６面'!#REF!</definedName>
    <definedName name="shinsei_ecotekimishinsei_TEKIHAN_ADDRESS" localSheetId="1">#REF!</definedName>
    <definedName name="shinsei_ecotekimishinsei_TEKIHAN_ADDRESS" localSheetId="3">'申4-6(建２)'!$BH$233</definedName>
    <definedName name="shinsei_ecotekimishinsei_TEKIHAN_ADDRESS">'1～３面'!$BI$232</definedName>
    <definedName name="shinsei_ecotekimishinsei_TEKIHAN_FUYOU_CAUSE" localSheetId="16">'４面'!#REF!</definedName>
    <definedName name="shinsei_ecotekimishinsei_TEKIHAN_FUYOU_CAUSE" localSheetId="20">'４面別紙'!#REF!</definedName>
    <definedName name="shinsei_ecotekimishinsei_TEKIHAN_FUYOU_CAUSE" localSheetId="17">'５面'!#REF!</definedName>
    <definedName name="shinsei_ecotekimishinsei_TEKIHAN_FUYOU_CAUSE" localSheetId="18">'６面'!#REF!</definedName>
    <definedName name="shinsei_ecotekimishinsei_TEKIHAN_FUYOU_CAUSE" localSheetId="1">#REF!</definedName>
    <definedName name="shinsei_ecotekimishinsei_TEKIHAN_FUYOU_CAUSE" localSheetId="3">'申4-6(建２)'!$W$234</definedName>
    <definedName name="shinsei_ecotekimishinsei_TEKIHAN_FUYOU_CAUSE">'1～３面'!$X$233</definedName>
    <definedName name="shinsei_ecotekimishinsei_TEKIHAN_KEN" localSheetId="16">'４面'!#REF!</definedName>
    <definedName name="shinsei_ecotekimishinsei_TEKIHAN_KEN" localSheetId="20">'４面別紙'!#REF!</definedName>
    <definedName name="shinsei_ecotekimishinsei_TEKIHAN_KEN" localSheetId="17">'５面'!#REF!</definedName>
    <definedName name="shinsei_ecotekimishinsei_TEKIHAN_KEN" localSheetId="18">'６面'!#REF!</definedName>
    <definedName name="shinsei_ecotekimishinsei_TEKIHAN_KEN" localSheetId="1">#REF!</definedName>
    <definedName name="shinsei_ecotekimishinsei_TEKIHAN_KEN" localSheetId="3">'申4-6(建２)'!$BA$233</definedName>
    <definedName name="shinsei_ecotekimishinsei_TEKIHAN_KEN">'1～３面'!$BB$232</definedName>
    <definedName name="shinsei_ecotekimishinsei_TEKIHAN_NAME" localSheetId="16">'４面'!#REF!</definedName>
    <definedName name="shinsei_ecotekimishinsei_TEKIHAN_NAME" localSheetId="20">'４面別紙'!#REF!</definedName>
    <definedName name="shinsei_ecotekimishinsei_TEKIHAN_NAME" localSheetId="17">'５面'!#REF!</definedName>
    <definedName name="shinsei_ecotekimishinsei_TEKIHAN_NAME" localSheetId="18">'６面'!#REF!</definedName>
    <definedName name="shinsei_ecotekimishinsei_TEKIHAN_NAME" localSheetId="1">#REF!</definedName>
    <definedName name="shinsei_ecotekimishinsei_TEKIHAN_NAME" localSheetId="3">'申4-6(建２)'!$W$233</definedName>
    <definedName name="shinsei_ecotekimishinsei_TEKIHAN_NAME">'1～３面'!$X$232</definedName>
    <definedName name="shinsei_ecotekisumi__input" localSheetId="16">'４面'!#REF!</definedName>
    <definedName name="shinsei_ecotekisumi__input" localSheetId="20">'４面別紙'!#REF!</definedName>
    <definedName name="shinsei_ecotekisumi__input" localSheetId="17">'５面'!#REF!</definedName>
    <definedName name="shinsei_ecotekisumi__input" localSheetId="18">'６面'!#REF!</definedName>
    <definedName name="shinsei_ecotekisumi__input" localSheetId="3">'申4-6(建２)'!$CM$233</definedName>
    <definedName name="shinsei_ecotekisumi__input">'1～３面'!$CE$232</definedName>
    <definedName name="shinsei_ecotekisumi_TEKIHAN_ADDRESS" localSheetId="16">'４面'!#REF!</definedName>
    <definedName name="shinsei_ecotekisumi_TEKIHAN_ADDRESS" localSheetId="20">'４面別紙'!#REF!</definedName>
    <definedName name="shinsei_ecotekisumi_TEKIHAN_ADDRESS" localSheetId="17">'５面'!#REF!</definedName>
    <definedName name="shinsei_ecotekisumi_TEKIHAN_ADDRESS" localSheetId="18">'６面'!#REF!</definedName>
    <definedName name="shinsei_ecotekisumi_TEKIHAN_ADDRESS" localSheetId="1">#REF!</definedName>
    <definedName name="shinsei_ecotekisumi_TEKIHAN_ADDRESS" localSheetId="3">'申4-6(建２)'!$BH$232</definedName>
    <definedName name="shinsei_ecotekisumi_TEKIHAN_ADDRESS">'1～３面'!$X$231</definedName>
    <definedName name="shinsei_ecotekisumi_TEKIHAN_KEN" localSheetId="16">'４面'!#REF!</definedName>
    <definedName name="shinsei_ecotekisumi_TEKIHAN_KEN" localSheetId="20">'４面別紙'!#REF!</definedName>
    <definedName name="shinsei_ecotekisumi_TEKIHAN_KEN" localSheetId="17">'５面'!#REF!</definedName>
    <definedName name="shinsei_ecotekisumi_TEKIHAN_KEN" localSheetId="18">'６面'!#REF!</definedName>
    <definedName name="shinsei_ecotekisumi_TEKIHAN_KEN" localSheetId="1">#REF!</definedName>
    <definedName name="shinsei_ecotekisumi_TEKIHAN_KEN" localSheetId="3">'申4-6(建２)'!$BA$232</definedName>
    <definedName name="shinsei_ecotekisumi_TEKIHAN_KEN">'1～３面'!$BB$231</definedName>
    <definedName name="shinsei_ecotekisumi_TEKIHAN_NAME" localSheetId="16">'４面'!#REF!</definedName>
    <definedName name="shinsei_ecotekisumi_TEKIHAN_NAME" localSheetId="20">'４面別紙'!#REF!</definedName>
    <definedName name="shinsei_ecotekisumi_TEKIHAN_NAME" localSheetId="17">'５面'!#REF!</definedName>
    <definedName name="shinsei_ecotekisumi_TEKIHAN_NAME" localSheetId="18">'６面'!#REF!</definedName>
    <definedName name="shinsei_ecotekisumi_TEKIHAN_NAME" localSheetId="1">#REF!</definedName>
    <definedName name="shinsei_ecotekisumi_TEKIHAN_NAME" localSheetId="3">'申4-6(建２)'!$W$232</definedName>
    <definedName name="shinsei_ecotekisumi_TEKIHAN_NAME">'1～３面'!#REF!</definedName>
    <definedName name="shinsei_HIKIUKE_DATE" localSheetId="26">[1]DATA!$D$38</definedName>
    <definedName name="shinsei_HIKIUKE_DATE">#REF!</definedName>
    <definedName name="shinsei_ISSUE_DATE" localSheetId="26">[1]DATA!$D$43</definedName>
    <definedName name="shinsei_ISSUE_DATE">#REF!</definedName>
    <definedName name="shinsei_ISSUE_KOUFU_NAME" localSheetId="26">[1]DATA!$D$45</definedName>
    <definedName name="shinsei_ISSUE_KOUFU_NAME">#REF!</definedName>
    <definedName name="shinsei_ISSUE_NO" localSheetId="26">[1]DATA!$D$40</definedName>
    <definedName name="shinsei_ISSUE_NO">#REF!</definedName>
    <definedName name="shinsei_KAKU_SUMI_NO" localSheetId="26">[1]DATA!$D$41</definedName>
    <definedName name="shinsei_KAKU_SUMI_NO">#REF!</definedName>
    <definedName name="shinsei_KANRI_ADDRESS" localSheetId="16">'４面'!#REF!</definedName>
    <definedName name="shinsei_KANRI_ADDRESS" localSheetId="20">'４面別紙'!#REF!</definedName>
    <definedName name="shinsei_KANRI_ADDRESS" localSheetId="17">'５面'!#REF!</definedName>
    <definedName name="shinsei_KANRI_ADDRESS" localSheetId="18">'６面'!#REF!</definedName>
    <definedName name="shinsei_KANRI_ADDRESS" localSheetId="12">#REF!</definedName>
    <definedName name="shinsei_KANRI_ADDRESS" localSheetId="13">#REF!</definedName>
    <definedName name="shinsei_KANRI_ADDRESS" localSheetId="14">#REF!</definedName>
    <definedName name="shinsei_KANRI_ADDRESS" localSheetId="1">#REF!</definedName>
    <definedName name="shinsei_KANRI_ADDRESS" localSheetId="9">#REF!</definedName>
    <definedName name="shinsei_KANRI_ADDRESS" localSheetId="10">#REF!</definedName>
    <definedName name="shinsei_KANRI_ADDRESS" localSheetId="11">#REF!</definedName>
    <definedName name="shinsei_KANRI_ADDRESS" localSheetId="3">'申4-6(建２)'!$Z$180</definedName>
    <definedName name="shinsei_KANRI_ADDRESS">'1～３面'!$AA$179</definedName>
    <definedName name="shinsei_KANRI_DOC" localSheetId="16">'４面'!#REF!</definedName>
    <definedName name="shinsei_KANRI_DOC" localSheetId="20">'４面別紙'!#REF!</definedName>
    <definedName name="shinsei_KANRI_DOC" localSheetId="17">'５面'!#REF!</definedName>
    <definedName name="shinsei_KANRI_DOC" localSheetId="18">'６面'!#REF!</definedName>
    <definedName name="shinsei_KANRI_DOC" localSheetId="12">#REF!</definedName>
    <definedName name="shinsei_KANRI_DOC" localSheetId="13">#REF!</definedName>
    <definedName name="shinsei_KANRI_DOC" localSheetId="14">#REF!</definedName>
    <definedName name="shinsei_KANRI_DOC" localSheetId="1">#REF!</definedName>
    <definedName name="shinsei_KANRI_DOC" localSheetId="9">#REF!</definedName>
    <definedName name="shinsei_KANRI_DOC" localSheetId="10">#REF!</definedName>
    <definedName name="shinsei_KANRI_DOC" localSheetId="11">#REF!</definedName>
    <definedName name="shinsei_KANRI_DOC" localSheetId="3">'申4-6(建２)'!$Y$182</definedName>
    <definedName name="shinsei_KANRI_DOC">'1～３面'!$Z$181</definedName>
    <definedName name="shinsei_KANRI_JIMU_NAME" localSheetId="16">'４面'!#REF!</definedName>
    <definedName name="shinsei_KANRI_JIMU_NAME" localSheetId="20">'４面別紙'!#REF!</definedName>
    <definedName name="shinsei_KANRI_JIMU_NAME" localSheetId="17">'５面'!#REF!</definedName>
    <definedName name="shinsei_KANRI_JIMU_NAME" localSheetId="18">'６面'!#REF!</definedName>
    <definedName name="shinsei_KANRI_JIMU_NAME" localSheetId="12">#REF!</definedName>
    <definedName name="shinsei_KANRI_JIMU_NAME" localSheetId="13">#REF!</definedName>
    <definedName name="shinsei_KANRI_JIMU_NAME" localSheetId="14">#REF!</definedName>
    <definedName name="shinsei_KANRI_JIMU_NAME" localSheetId="1">#REF!</definedName>
    <definedName name="shinsei_KANRI_JIMU_NAME" localSheetId="9">#REF!</definedName>
    <definedName name="shinsei_KANRI_JIMU_NAME" localSheetId="10">#REF!</definedName>
    <definedName name="shinsei_KANRI_JIMU_NAME" localSheetId="11">#REF!</definedName>
    <definedName name="shinsei_KANRI_JIMU_NAME" localSheetId="3">'申4-6(建２)'!$R$178</definedName>
    <definedName name="shinsei_KANRI_JIMU_NAME">'1～３面'!$S$177</definedName>
    <definedName name="shinsei_KANRI_JIMU_NO" localSheetId="16">'４面'!#REF!</definedName>
    <definedName name="shinsei_KANRI_JIMU_NO" localSheetId="20">'４面別紙'!#REF!</definedName>
    <definedName name="shinsei_KANRI_JIMU_NO" localSheetId="17">'５面'!#REF!</definedName>
    <definedName name="shinsei_KANRI_JIMU_NO" localSheetId="18">'６面'!#REF!</definedName>
    <definedName name="shinsei_KANRI_JIMU_NO" localSheetId="12">#REF!</definedName>
    <definedName name="shinsei_KANRI_JIMU_NO" localSheetId="13">#REF!</definedName>
    <definedName name="shinsei_KANRI_JIMU_NO" localSheetId="14">#REF!</definedName>
    <definedName name="shinsei_KANRI_JIMU_NO" localSheetId="1">#REF!</definedName>
    <definedName name="shinsei_KANRI_JIMU_NO" localSheetId="9">#REF!</definedName>
    <definedName name="shinsei_KANRI_JIMU_NO" localSheetId="10">#REF!</definedName>
    <definedName name="shinsei_KANRI_JIMU_NO" localSheetId="11">#REF!</definedName>
    <definedName name="shinsei_KANRI_JIMU_NO" localSheetId="3">'申4-6(建２)'!$BF$177</definedName>
    <definedName name="shinsei_KANRI_JIMU_NO">'1～３面'!$BG$176</definedName>
    <definedName name="shinsei_KANRI_JIMU_SIKAKU" localSheetId="16">'４面'!#REF!</definedName>
    <definedName name="shinsei_KANRI_JIMU_SIKAKU" localSheetId="20">'４面別紙'!#REF!</definedName>
    <definedName name="shinsei_KANRI_JIMU_SIKAKU" localSheetId="17">'５面'!#REF!</definedName>
    <definedName name="shinsei_KANRI_JIMU_SIKAKU" localSheetId="18">'６面'!#REF!</definedName>
    <definedName name="shinsei_KANRI_JIMU_SIKAKU" localSheetId="12">#REF!</definedName>
    <definedName name="shinsei_KANRI_JIMU_SIKAKU" localSheetId="13">#REF!</definedName>
    <definedName name="shinsei_KANRI_JIMU_SIKAKU" localSheetId="14">#REF!</definedName>
    <definedName name="shinsei_KANRI_JIMU_SIKAKU" localSheetId="1">#REF!</definedName>
    <definedName name="shinsei_KANRI_JIMU_SIKAKU" localSheetId="9">#REF!</definedName>
    <definedName name="shinsei_KANRI_JIMU_SIKAKU" localSheetId="10">#REF!</definedName>
    <definedName name="shinsei_KANRI_JIMU_SIKAKU" localSheetId="11">#REF!</definedName>
    <definedName name="shinsei_KANRI_JIMU_SIKAKU" localSheetId="3">'申4-6(建２)'!$U$177</definedName>
    <definedName name="shinsei_KANRI_JIMU_SIKAKU">'1～３面'!$V$176</definedName>
    <definedName name="shinsei_KANRI_JIMU_TOUROKU_KIKAN" localSheetId="16">'４面'!#REF!</definedName>
    <definedName name="shinsei_KANRI_JIMU_TOUROKU_KIKAN" localSheetId="20">'４面別紙'!#REF!</definedName>
    <definedName name="shinsei_KANRI_JIMU_TOUROKU_KIKAN" localSheetId="17">'５面'!#REF!</definedName>
    <definedName name="shinsei_KANRI_JIMU_TOUROKU_KIKAN" localSheetId="18">'６面'!#REF!</definedName>
    <definedName name="shinsei_KANRI_JIMU_TOUROKU_KIKAN" localSheetId="12">#REF!</definedName>
    <definedName name="shinsei_KANRI_JIMU_TOUROKU_KIKAN" localSheetId="13">#REF!</definedName>
    <definedName name="shinsei_KANRI_JIMU_TOUROKU_KIKAN" localSheetId="14">#REF!</definedName>
    <definedName name="shinsei_KANRI_JIMU_TOUROKU_KIKAN" localSheetId="1">#REF!</definedName>
    <definedName name="shinsei_KANRI_JIMU_TOUROKU_KIKAN" localSheetId="9">#REF!</definedName>
    <definedName name="shinsei_KANRI_JIMU_TOUROKU_KIKAN" localSheetId="10">#REF!</definedName>
    <definedName name="shinsei_KANRI_JIMU_TOUROKU_KIKAN" localSheetId="11">#REF!</definedName>
    <definedName name="shinsei_KANRI_JIMU_TOUROKU_KIKAN" localSheetId="3">'申4-6(建２)'!$AK$177</definedName>
    <definedName name="shinsei_KANRI_JIMU_TOUROKU_KIKAN">'1～３面'!$AL$176</definedName>
    <definedName name="shinsei_KANRI_KEN" localSheetId="16">'４面'!#REF!</definedName>
    <definedName name="shinsei_KANRI_KEN" localSheetId="20">'４面別紙'!#REF!</definedName>
    <definedName name="shinsei_KANRI_KEN" localSheetId="17">'５面'!#REF!</definedName>
    <definedName name="shinsei_KANRI_KEN" localSheetId="18">'６面'!#REF!</definedName>
    <definedName name="shinsei_KANRI_KEN" localSheetId="12">#REF!</definedName>
    <definedName name="shinsei_KANRI_KEN" localSheetId="13">#REF!</definedName>
    <definedName name="shinsei_KANRI_KEN" localSheetId="14">#REF!</definedName>
    <definedName name="shinsei_KANRI_KEN" localSheetId="1">#REF!</definedName>
    <definedName name="shinsei_KANRI_KEN" localSheetId="9">#REF!</definedName>
    <definedName name="shinsei_KANRI_KEN" localSheetId="10">#REF!</definedName>
    <definedName name="shinsei_KANRI_KEN" localSheetId="11">#REF!</definedName>
    <definedName name="shinsei_KANRI_KEN" localSheetId="3">'申4-6(建２)'!$R$180</definedName>
    <definedName name="shinsei_KANRI_KEN">'1～３面'!$S$179</definedName>
    <definedName name="shinsei_KANRI_KENSETUSI_NO" localSheetId="16">'４面'!#REF!</definedName>
    <definedName name="shinsei_KANRI_KENSETUSI_NO" localSheetId="20">'４面別紙'!#REF!</definedName>
    <definedName name="shinsei_KANRI_KENSETUSI_NO" localSheetId="17">'５面'!#REF!</definedName>
    <definedName name="shinsei_KANRI_KENSETUSI_NO" localSheetId="18">'６面'!#REF!</definedName>
    <definedName name="shinsei_KANRI_KENSETUSI_NO" localSheetId="12">#REF!</definedName>
    <definedName name="shinsei_KANRI_KENSETUSI_NO" localSheetId="13">#REF!</definedName>
    <definedName name="shinsei_KANRI_KENSETUSI_NO" localSheetId="14">#REF!</definedName>
    <definedName name="shinsei_KANRI_KENSETUSI_NO" localSheetId="1">#REF!</definedName>
    <definedName name="shinsei_KANRI_KENSETUSI_NO" localSheetId="9">#REF!</definedName>
    <definedName name="shinsei_KANRI_KENSETUSI_NO" localSheetId="10">#REF!</definedName>
    <definedName name="shinsei_KANRI_KENSETUSI_NO" localSheetId="11">#REF!</definedName>
    <definedName name="shinsei_KANRI_KENSETUSI_NO" localSheetId="3">'申4-6(建２)'!$BF$175</definedName>
    <definedName name="shinsei_KANRI_KENSETUSI_NO">'1～３面'!$BG$174</definedName>
    <definedName name="shinsei_KANRI_NAME" localSheetId="16">'４面'!#REF!</definedName>
    <definedName name="shinsei_KANRI_NAME" localSheetId="20">'４面別紙'!#REF!</definedName>
    <definedName name="shinsei_KANRI_NAME" localSheetId="17">'５面'!#REF!</definedName>
    <definedName name="shinsei_KANRI_NAME" localSheetId="18">'６面'!#REF!</definedName>
    <definedName name="shinsei_KANRI_NAME" localSheetId="12">#REF!</definedName>
    <definedName name="shinsei_KANRI_NAME" localSheetId="13">#REF!</definedName>
    <definedName name="shinsei_KANRI_NAME" localSheetId="14">#REF!</definedName>
    <definedName name="shinsei_KANRI_NAME" localSheetId="1">#REF!</definedName>
    <definedName name="shinsei_KANRI_NAME" localSheetId="9">#REF!</definedName>
    <definedName name="shinsei_KANRI_NAME" localSheetId="10">#REF!</definedName>
    <definedName name="shinsei_KANRI_NAME" localSheetId="11">#REF!</definedName>
    <definedName name="shinsei_KANRI_NAME" localSheetId="3">'申4-6(建２)'!$R$176</definedName>
    <definedName name="shinsei_KANRI_NAME">'1～３面'!$S$175</definedName>
    <definedName name="shinsei_KANRI_POST_CODE" localSheetId="16">'４面'!#REF!</definedName>
    <definedName name="shinsei_KANRI_POST_CODE" localSheetId="20">'４面別紙'!#REF!</definedName>
    <definedName name="shinsei_KANRI_POST_CODE" localSheetId="17">'５面'!#REF!</definedName>
    <definedName name="shinsei_KANRI_POST_CODE" localSheetId="18">'６面'!#REF!</definedName>
    <definedName name="shinsei_KANRI_POST_CODE" localSheetId="12">#REF!</definedName>
    <definedName name="shinsei_KANRI_POST_CODE" localSheetId="13">#REF!</definedName>
    <definedName name="shinsei_KANRI_POST_CODE" localSheetId="14">#REF!</definedName>
    <definedName name="shinsei_KANRI_POST_CODE" localSheetId="1">#REF!</definedName>
    <definedName name="shinsei_KANRI_POST_CODE" localSheetId="9">#REF!</definedName>
    <definedName name="shinsei_KANRI_POST_CODE" localSheetId="10">#REF!</definedName>
    <definedName name="shinsei_KANRI_POST_CODE" localSheetId="11">#REF!</definedName>
    <definedName name="shinsei_KANRI_POST_CODE" localSheetId="3">'申4-6(建２)'!$U$179</definedName>
    <definedName name="shinsei_KANRI_POST_CODE">'1～３面'!$V$178</definedName>
    <definedName name="shinsei_KANRI_SIKAKU" localSheetId="16">'４面'!#REF!</definedName>
    <definedName name="shinsei_KANRI_SIKAKU" localSheetId="20">'４面別紙'!#REF!</definedName>
    <definedName name="shinsei_KANRI_SIKAKU" localSheetId="17">'５面'!#REF!</definedName>
    <definedName name="shinsei_KANRI_SIKAKU" localSheetId="18">'６面'!#REF!</definedName>
    <definedName name="shinsei_KANRI_SIKAKU" localSheetId="12">#REF!</definedName>
    <definedName name="shinsei_KANRI_SIKAKU" localSheetId="13">#REF!</definedName>
    <definedName name="shinsei_KANRI_SIKAKU" localSheetId="14">#REF!</definedName>
    <definedName name="shinsei_KANRI_SIKAKU" localSheetId="1">#REF!</definedName>
    <definedName name="shinsei_KANRI_SIKAKU" localSheetId="9">#REF!</definedName>
    <definedName name="shinsei_KANRI_SIKAKU" localSheetId="10">#REF!</definedName>
    <definedName name="shinsei_KANRI_SIKAKU" localSheetId="11">#REF!</definedName>
    <definedName name="shinsei_KANRI_SIKAKU" localSheetId="3">'申4-6(建２)'!$U$175</definedName>
    <definedName name="shinsei_KANRI_SIKAKU">'1～３面'!$V$174</definedName>
    <definedName name="shinsei_KANRI_TEL" localSheetId="16">'４面'!#REF!</definedName>
    <definedName name="shinsei_KANRI_TEL" localSheetId="20">'４面別紙'!#REF!</definedName>
    <definedName name="shinsei_KANRI_TEL" localSheetId="17">'５面'!#REF!</definedName>
    <definedName name="shinsei_KANRI_TEL" localSheetId="18">'６面'!#REF!</definedName>
    <definedName name="shinsei_KANRI_TEL" localSheetId="12">#REF!</definedName>
    <definedName name="shinsei_KANRI_TEL" localSheetId="13">#REF!</definedName>
    <definedName name="shinsei_KANRI_TEL" localSheetId="14">#REF!</definedName>
    <definedName name="shinsei_KANRI_TEL" localSheetId="1">#REF!</definedName>
    <definedName name="shinsei_KANRI_TEL" localSheetId="9">#REF!</definedName>
    <definedName name="shinsei_KANRI_TEL" localSheetId="10">#REF!</definedName>
    <definedName name="shinsei_KANRI_TEL" localSheetId="11">#REF!</definedName>
    <definedName name="shinsei_KANRI_TEL" localSheetId="3">'申4-6(建２)'!$R$181</definedName>
    <definedName name="shinsei_KANRI_TEL">'1～３面'!$S$180</definedName>
    <definedName name="shinsei_KANRI_TOUROKU_KIKAN" localSheetId="16">'４面'!#REF!</definedName>
    <definedName name="shinsei_KANRI_TOUROKU_KIKAN" localSheetId="20">'４面別紙'!#REF!</definedName>
    <definedName name="shinsei_KANRI_TOUROKU_KIKAN" localSheetId="17">'５面'!#REF!</definedName>
    <definedName name="shinsei_KANRI_TOUROKU_KIKAN" localSheetId="18">'６面'!#REF!</definedName>
    <definedName name="shinsei_KANRI_TOUROKU_KIKAN" localSheetId="12">#REF!</definedName>
    <definedName name="shinsei_KANRI_TOUROKU_KIKAN" localSheetId="13">#REF!</definedName>
    <definedName name="shinsei_KANRI_TOUROKU_KIKAN" localSheetId="14">#REF!</definedName>
    <definedName name="shinsei_KANRI_TOUROKU_KIKAN" localSheetId="1">#REF!</definedName>
    <definedName name="shinsei_KANRI_TOUROKU_KIKAN" localSheetId="9">#REF!</definedName>
    <definedName name="shinsei_KANRI_TOUROKU_KIKAN" localSheetId="10">#REF!</definedName>
    <definedName name="shinsei_KANRI_TOUROKU_KIKAN" localSheetId="11">#REF!</definedName>
    <definedName name="shinsei_KANRI_TOUROKU_KIKAN" localSheetId="3">'申4-6(建２)'!$AK$175</definedName>
    <definedName name="shinsei_KANRI_TOUROKU_KIKAN">'1～３面'!$AL$174</definedName>
    <definedName name="shinsei_KANRI1_ADDRESS" localSheetId="16">'４面'!#REF!</definedName>
    <definedName name="shinsei_KANRI1_ADDRESS" localSheetId="20">'４面別紙'!#REF!</definedName>
    <definedName name="shinsei_KANRI1_ADDRESS" localSheetId="17">'５面'!#REF!</definedName>
    <definedName name="shinsei_KANRI1_ADDRESS" localSheetId="18">'６面'!#REF!</definedName>
    <definedName name="shinsei_KANRI1_ADDRESS" localSheetId="12">#REF!</definedName>
    <definedName name="shinsei_KANRI1_ADDRESS" localSheetId="13">#REF!</definedName>
    <definedName name="shinsei_KANRI1_ADDRESS" localSheetId="14">#REF!</definedName>
    <definedName name="shinsei_KANRI1_ADDRESS" localSheetId="9">#REF!</definedName>
    <definedName name="shinsei_KANRI1_ADDRESS" localSheetId="10">#REF!</definedName>
    <definedName name="shinsei_KANRI1_ADDRESS" localSheetId="11">#REF!</definedName>
    <definedName name="shinsei_KANRI1_ADDRESS" localSheetId="3">'申4-6(建２)'!$Z$191</definedName>
    <definedName name="shinsei_KANRI1_ADDRESS">'1～３面'!$AA$190</definedName>
    <definedName name="shinsei_KANRI1_DOC" localSheetId="16">'４面'!#REF!</definedName>
    <definedName name="shinsei_KANRI1_DOC" localSheetId="20">'４面別紙'!#REF!</definedName>
    <definedName name="shinsei_KANRI1_DOC" localSheetId="17">'５面'!#REF!</definedName>
    <definedName name="shinsei_KANRI1_DOC" localSheetId="18">'６面'!#REF!</definedName>
    <definedName name="shinsei_KANRI1_DOC" localSheetId="12">#REF!</definedName>
    <definedName name="shinsei_KANRI1_DOC" localSheetId="13">#REF!</definedName>
    <definedName name="shinsei_KANRI1_DOC" localSheetId="14">#REF!</definedName>
    <definedName name="shinsei_KANRI1_DOC" localSheetId="9">#REF!</definedName>
    <definedName name="shinsei_KANRI1_DOC" localSheetId="10">#REF!</definedName>
    <definedName name="shinsei_KANRI1_DOC" localSheetId="11">#REF!</definedName>
    <definedName name="shinsei_KANRI1_DOC" localSheetId="3">'申4-6(建２)'!$Y$193</definedName>
    <definedName name="shinsei_KANRI1_DOC">'1～３面'!$Z$192</definedName>
    <definedName name="shinsei_KANRI1_JIMU_NAME" localSheetId="16">'４面'!#REF!</definedName>
    <definedName name="shinsei_KANRI1_JIMU_NAME" localSheetId="20">'４面別紙'!#REF!</definedName>
    <definedName name="shinsei_KANRI1_JIMU_NAME" localSheetId="17">'５面'!#REF!</definedName>
    <definedName name="shinsei_KANRI1_JIMU_NAME" localSheetId="18">'６面'!#REF!</definedName>
    <definedName name="shinsei_KANRI1_JIMU_NAME" localSheetId="12">#REF!</definedName>
    <definedName name="shinsei_KANRI1_JIMU_NAME" localSheetId="13">#REF!</definedName>
    <definedName name="shinsei_KANRI1_JIMU_NAME" localSheetId="14">#REF!</definedName>
    <definedName name="shinsei_KANRI1_JIMU_NAME" localSheetId="9">#REF!</definedName>
    <definedName name="shinsei_KANRI1_JIMU_NAME" localSheetId="10">#REF!</definedName>
    <definedName name="shinsei_KANRI1_JIMU_NAME" localSheetId="11">#REF!</definedName>
    <definedName name="shinsei_KANRI1_JIMU_NAME" localSheetId="3">'申4-6(建２)'!$R$189</definedName>
    <definedName name="shinsei_KANRI1_JIMU_NAME">'1～３面'!$S$188</definedName>
    <definedName name="shinsei_KANRI1_JIMU_NO" localSheetId="16">'４面'!#REF!</definedName>
    <definedName name="shinsei_KANRI1_JIMU_NO" localSheetId="20">'４面別紙'!#REF!</definedName>
    <definedName name="shinsei_KANRI1_JIMU_NO" localSheetId="17">'５面'!#REF!</definedName>
    <definedName name="shinsei_KANRI1_JIMU_NO" localSheetId="18">'６面'!#REF!</definedName>
    <definedName name="shinsei_KANRI1_JIMU_NO" localSheetId="12">#REF!</definedName>
    <definedName name="shinsei_KANRI1_JIMU_NO" localSheetId="13">#REF!</definedName>
    <definedName name="shinsei_KANRI1_JIMU_NO" localSheetId="14">#REF!</definedName>
    <definedName name="shinsei_KANRI1_JIMU_NO" localSheetId="9">#REF!</definedName>
    <definedName name="shinsei_KANRI1_JIMU_NO" localSheetId="10">#REF!</definedName>
    <definedName name="shinsei_KANRI1_JIMU_NO" localSheetId="11">#REF!</definedName>
    <definedName name="shinsei_KANRI1_JIMU_NO" localSheetId="3">'申4-6(建２)'!$BF$188</definedName>
    <definedName name="shinsei_KANRI1_JIMU_NO">'1～３面'!$BG$187</definedName>
    <definedName name="shinsei_KANRI1_JIMU_SIKAKU" localSheetId="16">'４面'!#REF!</definedName>
    <definedName name="shinsei_KANRI1_JIMU_SIKAKU" localSheetId="20">'４面別紙'!#REF!</definedName>
    <definedName name="shinsei_KANRI1_JIMU_SIKAKU" localSheetId="17">'５面'!#REF!</definedName>
    <definedName name="shinsei_KANRI1_JIMU_SIKAKU" localSheetId="18">'６面'!#REF!</definedName>
    <definedName name="shinsei_KANRI1_JIMU_SIKAKU" localSheetId="12">#REF!</definedName>
    <definedName name="shinsei_KANRI1_JIMU_SIKAKU" localSheetId="13">#REF!</definedName>
    <definedName name="shinsei_KANRI1_JIMU_SIKAKU" localSheetId="14">#REF!</definedName>
    <definedName name="shinsei_KANRI1_JIMU_SIKAKU" localSheetId="9">#REF!</definedName>
    <definedName name="shinsei_KANRI1_JIMU_SIKAKU" localSheetId="10">#REF!</definedName>
    <definedName name="shinsei_KANRI1_JIMU_SIKAKU" localSheetId="11">#REF!</definedName>
    <definedName name="shinsei_KANRI1_JIMU_SIKAKU" localSheetId="3">'申4-6(建２)'!$U$188</definedName>
    <definedName name="shinsei_KANRI1_JIMU_SIKAKU">'1～３面'!$V$187</definedName>
    <definedName name="shinsei_KANRI1_JIMU_TOUROKU_KIKAN" localSheetId="16">'４面'!#REF!</definedName>
    <definedName name="shinsei_KANRI1_JIMU_TOUROKU_KIKAN" localSheetId="20">'４面別紙'!#REF!</definedName>
    <definedName name="shinsei_KANRI1_JIMU_TOUROKU_KIKAN" localSheetId="17">'５面'!#REF!</definedName>
    <definedName name="shinsei_KANRI1_JIMU_TOUROKU_KIKAN" localSheetId="18">'６面'!#REF!</definedName>
    <definedName name="shinsei_KANRI1_JIMU_TOUROKU_KIKAN" localSheetId="12">#REF!</definedName>
    <definedName name="shinsei_KANRI1_JIMU_TOUROKU_KIKAN" localSheetId="13">#REF!</definedName>
    <definedName name="shinsei_KANRI1_JIMU_TOUROKU_KIKAN" localSheetId="14">#REF!</definedName>
    <definedName name="shinsei_KANRI1_JIMU_TOUROKU_KIKAN" localSheetId="9">#REF!</definedName>
    <definedName name="shinsei_KANRI1_JIMU_TOUROKU_KIKAN" localSheetId="10">#REF!</definedName>
    <definedName name="shinsei_KANRI1_JIMU_TOUROKU_KIKAN" localSheetId="11">#REF!</definedName>
    <definedName name="shinsei_KANRI1_JIMU_TOUROKU_KIKAN" localSheetId="3">'申4-6(建２)'!$AK$188</definedName>
    <definedName name="shinsei_KANRI1_JIMU_TOUROKU_KIKAN">'1～３面'!$AL$187</definedName>
    <definedName name="shinsei_KANRI1_KEN" localSheetId="16">'４面'!#REF!</definedName>
    <definedName name="shinsei_KANRI1_KEN" localSheetId="20">'４面別紙'!#REF!</definedName>
    <definedName name="shinsei_KANRI1_KEN" localSheetId="17">'５面'!#REF!</definedName>
    <definedName name="shinsei_KANRI1_KEN" localSheetId="18">'６面'!#REF!</definedName>
    <definedName name="shinsei_KANRI1_KEN" localSheetId="12">#REF!</definedName>
    <definedName name="shinsei_KANRI1_KEN" localSheetId="13">#REF!</definedName>
    <definedName name="shinsei_KANRI1_KEN" localSheetId="14">#REF!</definedName>
    <definedName name="shinsei_KANRI1_KEN" localSheetId="9">#REF!</definedName>
    <definedName name="shinsei_KANRI1_KEN" localSheetId="10">#REF!</definedName>
    <definedName name="shinsei_KANRI1_KEN" localSheetId="11">#REF!</definedName>
    <definedName name="shinsei_KANRI1_KEN" localSheetId="3">'申4-6(建２)'!$R$191</definedName>
    <definedName name="shinsei_KANRI1_KEN">'1～３面'!$S$190</definedName>
    <definedName name="shinsei_KANRI1_KENSETUSI_NO" localSheetId="16">'４面'!#REF!</definedName>
    <definedName name="shinsei_KANRI1_KENSETUSI_NO" localSheetId="20">'４面別紙'!#REF!</definedName>
    <definedName name="shinsei_KANRI1_KENSETUSI_NO" localSheetId="17">'５面'!#REF!</definedName>
    <definedName name="shinsei_KANRI1_KENSETUSI_NO" localSheetId="18">'６面'!#REF!</definedName>
    <definedName name="shinsei_KANRI1_KENSETUSI_NO" localSheetId="12">#REF!</definedName>
    <definedName name="shinsei_KANRI1_KENSETUSI_NO" localSheetId="13">#REF!</definedName>
    <definedName name="shinsei_KANRI1_KENSETUSI_NO" localSheetId="14">#REF!</definedName>
    <definedName name="shinsei_KANRI1_KENSETUSI_NO" localSheetId="9">#REF!</definedName>
    <definedName name="shinsei_KANRI1_KENSETUSI_NO" localSheetId="10">#REF!</definedName>
    <definedName name="shinsei_KANRI1_KENSETUSI_NO" localSheetId="11">#REF!</definedName>
    <definedName name="shinsei_KANRI1_KENSETUSI_NO" localSheetId="3">'申4-6(建２)'!$BF$186</definedName>
    <definedName name="shinsei_KANRI1_KENSETUSI_NO">'1～３面'!$BG$185</definedName>
    <definedName name="shinsei_KANRI1_NAME" localSheetId="16">'４面'!#REF!</definedName>
    <definedName name="shinsei_KANRI1_NAME" localSheetId="20">'４面別紙'!#REF!</definedName>
    <definedName name="shinsei_KANRI1_NAME" localSheetId="17">'５面'!#REF!</definedName>
    <definedName name="shinsei_KANRI1_NAME" localSheetId="18">'６面'!#REF!</definedName>
    <definedName name="shinsei_KANRI1_NAME" localSheetId="12">#REF!</definedName>
    <definedName name="shinsei_KANRI1_NAME" localSheetId="13">#REF!</definedName>
    <definedName name="shinsei_KANRI1_NAME" localSheetId="14">#REF!</definedName>
    <definedName name="shinsei_KANRI1_NAME" localSheetId="9">#REF!</definedName>
    <definedName name="shinsei_KANRI1_NAME" localSheetId="10">#REF!</definedName>
    <definedName name="shinsei_KANRI1_NAME" localSheetId="11">#REF!</definedName>
    <definedName name="shinsei_KANRI1_NAME" localSheetId="3">'申4-6(建２)'!$R$187</definedName>
    <definedName name="shinsei_KANRI1_NAME">'1～３面'!$S$186</definedName>
    <definedName name="shinsei_KANRI1_POST_CODE" localSheetId="16">'４面'!#REF!</definedName>
    <definedName name="shinsei_KANRI1_POST_CODE" localSheetId="20">'４面別紙'!#REF!</definedName>
    <definedName name="shinsei_KANRI1_POST_CODE" localSheetId="17">'５面'!#REF!</definedName>
    <definedName name="shinsei_KANRI1_POST_CODE" localSheetId="18">'６面'!#REF!</definedName>
    <definedName name="shinsei_KANRI1_POST_CODE" localSheetId="12">#REF!</definedName>
    <definedName name="shinsei_KANRI1_POST_CODE" localSheetId="13">#REF!</definedName>
    <definedName name="shinsei_KANRI1_POST_CODE" localSheetId="14">#REF!</definedName>
    <definedName name="shinsei_KANRI1_POST_CODE" localSheetId="9">#REF!</definedName>
    <definedName name="shinsei_KANRI1_POST_CODE" localSheetId="10">#REF!</definedName>
    <definedName name="shinsei_KANRI1_POST_CODE" localSheetId="11">#REF!</definedName>
    <definedName name="shinsei_KANRI1_POST_CODE" localSheetId="3">'申4-6(建２)'!$U$190</definedName>
    <definedName name="shinsei_KANRI1_POST_CODE">'1～３面'!$V$189</definedName>
    <definedName name="shinsei_KANRI1_SIKAKU" localSheetId="16">'４面'!#REF!</definedName>
    <definedName name="shinsei_KANRI1_SIKAKU" localSheetId="20">'４面別紙'!#REF!</definedName>
    <definedName name="shinsei_KANRI1_SIKAKU" localSheetId="17">'５面'!#REF!</definedName>
    <definedName name="shinsei_KANRI1_SIKAKU" localSheetId="18">'６面'!#REF!</definedName>
    <definedName name="shinsei_KANRI1_SIKAKU" localSheetId="12">#REF!</definedName>
    <definedName name="shinsei_KANRI1_SIKAKU" localSheetId="13">#REF!</definedName>
    <definedName name="shinsei_KANRI1_SIKAKU" localSheetId="14">#REF!</definedName>
    <definedName name="shinsei_KANRI1_SIKAKU" localSheetId="9">#REF!</definedName>
    <definedName name="shinsei_KANRI1_SIKAKU" localSheetId="10">#REF!</definedName>
    <definedName name="shinsei_KANRI1_SIKAKU" localSheetId="11">#REF!</definedName>
    <definedName name="shinsei_KANRI1_SIKAKU" localSheetId="3">'申4-6(建２)'!$U$186</definedName>
    <definedName name="shinsei_KANRI1_SIKAKU">'1～３面'!$V$185</definedName>
    <definedName name="shinsei_KANRI1_TEL" localSheetId="16">'４面'!#REF!</definedName>
    <definedName name="shinsei_KANRI1_TEL" localSheetId="20">'４面別紙'!#REF!</definedName>
    <definedName name="shinsei_KANRI1_TEL" localSheetId="17">'５面'!#REF!</definedName>
    <definedName name="shinsei_KANRI1_TEL" localSheetId="18">'６面'!#REF!</definedName>
    <definedName name="shinsei_KANRI1_TEL" localSheetId="12">#REF!</definedName>
    <definedName name="shinsei_KANRI1_TEL" localSheetId="13">#REF!</definedName>
    <definedName name="shinsei_KANRI1_TEL" localSheetId="14">#REF!</definedName>
    <definedName name="shinsei_KANRI1_TEL" localSheetId="9">#REF!</definedName>
    <definedName name="shinsei_KANRI1_TEL" localSheetId="10">#REF!</definedName>
    <definedName name="shinsei_KANRI1_TEL" localSheetId="11">#REF!</definedName>
    <definedName name="shinsei_KANRI1_TEL" localSheetId="3">'申4-6(建２)'!$R$192</definedName>
    <definedName name="shinsei_KANRI1_TEL">'1～３面'!$S$191</definedName>
    <definedName name="shinsei_KANRI1_TOUROKU_KIKAN" localSheetId="16">'４面'!#REF!</definedName>
    <definedName name="shinsei_KANRI1_TOUROKU_KIKAN" localSheetId="20">'４面別紙'!#REF!</definedName>
    <definedName name="shinsei_KANRI1_TOUROKU_KIKAN" localSheetId="17">'５面'!#REF!</definedName>
    <definedName name="shinsei_KANRI1_TOUROKU_KIKAN" localSheetId="18">'６面'!#REF!</definedName>
    <definedName name="shinsei_KANRI1_TOUROKU_KIKAN" localSheetId="12">#REF!</definedName>
    <definedName name="shinsei_KANRI1_TOUROKU_KIKAN" localSheetId="13">#REF!</definedName>
    <definedName name="shinsei_KANRI1_TOUROKU_KIKAN" localSheetId="14">#REF!</definedName>
    <definedName name="shinsei_KANRI1_TOUROKU_KIKAN" localSheetId="9">#REF!</definedName>
    <definedName name="shinsei_KANRI1_TOUROKU_KIKAN" localSheetId="10">#REF!</definedName>
    <definedName name="shinsei_KANRI1_TOUROKU_KIKAN" localSheetId="11">#REF!</definedName>
    <definedName name="shinsei_KANRI1_TOUROKU_KIKAN" localSheetId="3">'申4-6(建２)'!$AK$186</definedName>
    <definedName name="shinsei_KANRI1_TOUROKU_KIKAN">'1～３面'!$AL$185</definedName>
    <definedName name="shinsei_KANRI2_ADDRESS" localSheetId="16">'４面'!#REF!</definedName>
    <definedName name="shinsei_KANRI2_ADDRESS" localSheetId="20">'４面別紙'!#REF!</definedName>
    <definedName name="shinsei_KANRI2_ADDRESS" localSheetId="17">'５面'!#REF!</definedName>
    <definedName name="shinsei_KANRI2_ADDRESS" localSheetId="18">'６面'!#REF!</definedName>
    <definedName name="shinsei_KANRI2_ADDRESS" localSheetId="12">#REF!</definedName>
    <definedName name="shinsei_KANRI2_ADDRESS" localSheetId="13">#REF!</definedName>
    <definedName name="shinsei_KANRI2_ADDRESS" localSheetId="14">#REF!</definedName>
    <definedName name="shinsei_KANRI2_ADDRESS" localSheetId="9">#REF!</definedName>
    <definedName name="shinsei_KANRI2_ADDRESS" localSheetId="10">#REF!</definedName>
    <definedName name="shinsei_KANRI2_ADDRESS" localSheetId="11">#REF!</definedName>
    <definedName name="shinsei_KANRI2_ADDRESS" localSheetId="3">'申4-6(建２)'!$Z$201</definedName>
    <definedName name="shinsei_KANRI2_ADDRESS">'1～３面'!$AA$200</definedName>
    <definedName name="shinsei_KANRI2_DOC" localSheetId="16">'４面'!#REF!</definedName>
    <definedName name="shinsei_KANRI2_DOC" localSheetId="20">'４面別紙'!#REF!</definedName>
    <definedName name="shinsei_KANRI2_DOC" localSheetId="17">'５面'!#REF!</definedName>
    <definedName name="shinsei_KANRI2_DOC" localSheetId="18">'６面'!#REF!</definedName>
    <definedName name="shinsei_KANRI2_DOC" localSheetId="12">#REF!</definedName>
    <definedName name="shinsei_KANRI2_DOC" localSheetId="13">#REF!</definedName>
    <definedName name="shinsei_KANRI2_DOC" localSheetId="14">#REF!</definedName>
    <definedName name="shinsei_KANRI2_DOC" localSheetId="9">#REF!</definedName>
    <definedName name="shinsei_KANRI2_DOC" localSheetId="10">#REF!</definedName>
    <definedName name="shinsei_KANRI2_DOC" localSheetId="11">#REF!</definedName>
    <definedName name="shinsei_KANRI2_DOC" localSheetId="3">'申4-6(建２)'!$Y$203</definedName>
    <definedName name="shinsei_KANRI2_DOC">'1～３面'!$Z$202</definedName>
    <definedName name="shinsei_KANRI2_JIMU_NAME" localSheetId="16">'４面'!#REF!</definedName>
    <definedName name="shinsei_KANRI2_JIMU_NAME" localSheetId="20">'４面別紙'!#REF!</definedName>
    <definedName name="shinsei_KANRI2_JIMU_NAME" localSheetId="17">'５面'!#REF!</definedName>
    <definedName name="shinsei_KANRI2_JIMU_NAME" localSheetId="18">'６面'!#REF!</definedName>
    <definedName name="shinsei_KANRI2_JIMU_NAME" localSheetId="12">#REF!</definedName>
    <definedName name="shinsei_KANRI2_JIMU_NAME" localSheetId="13">#REF!</definedName>
    <definedName name="shinsei_KANRI2_JIMU_NAME" localSheetId="14">#REF!</definedName>
    <definedName name="shinsei_KANRI2_JIMU_NAME" localSheetId="9">#REF!</definedName>
    <definedName name="shinsei_KANRI2_JIMU_NAME" localSheetId="10">#REF!</definedName>
    <definedName name="shinsei_KANRI2_JIMU_NAME" localSheetId="11">#REF!</definedName>
    <definedName name="shinsei_KANRI2_JIMU_NAME" localSheetId="3">'申4-6(建２)'!$R$199</definedName>
    <definedName name="shinsei_KANRI2_JIMU_NAME">'1～３面'!$S$198</definedName>
    <definedName name="shinsei_KANRI2_JIMU_NO" localSheetId="16">'４面'!#REF!</definedName>
    <definedName name="shinsei_KANRI2_JIMU_NO" localSheetId="20">'４面別紙'!#REF!</definedName>
    <definedName name="shinsei_KANRI2_JIMU_NO" localSheetId="17">'５面'!#REF!</definedName>
    <definedName name="shinsei_KANRI2_JIMU_NO" localSheetId="18">'６面'!#REF!</definedName>
    <definedName name="shinsei_KANRI2_JIMU_NO" localSheetId="12">#REF!</definedName>
    <definedName name="shinsei_KANRI2_JIMU_NO" localSheetId="13">#REF!</definedName>
    <definedName name="shinsei_KANRI2_JIMU_NO" localSheetId="14">#REF!</definedName>
    <definedName name="shinsei_KANRI2_JIMU_NO" localSheetId="9">#REF!</definedName>
    <definedName name="shinsei_KANRI2_JIMU_NO" localSheetId="10">#REF!</definedName>
    <definedName name="shinsei_KANRI2_JIMU_NO" localSheetId="11">#REF!</definedName>
    <definedName name="shinsei_KANRI2_JIMU_NO" localSheetId="3">'申4-6(建２)'!$BF$198</definedName>
    <definedName name="shinsei_KANRI2_JIMU_NO">'1～３面'!$BG$197</definedName>
    <definedName name="shinsei_KANRI2_JIMU_SIKAKU" localSheetId="16">'４面'!#REF!</definedName>
    <definedName name="shinsei_KANRI2_JIMU_SIKAKU" localSheetId="20">'４面別紙'!#REF!</definedName>
    <definedName name="shinsei_KANRI2_JIMU_SIKAKU" localSheetId="17">'５面'!#REF!</definedName>
    <definedName name="shinsei_KANRI2_JIMU_SIKAKU" localSheetId="18">'６面'!#REF!</definedName>
    <definedName name="shinsei_KANRI2_JIMU_SIKAKU" localSheetId="12">#REF!</definedName>
    <definedName name="shinsei_KANRI2_JIMU_SIKAKU" localSheetId="13">#REF!</definedName>
    <definedName name="shinsei_KANRI2_JIMU_SIKAKU" localSheetId="14">#REF!</definedName>
    <definedName name="shinsei_KANRI2_JIMU_SIKAKU" localSheetId="9">#REF!</definedName>
    <definedName name="shinsei_KANRI2_JIMU_SIKAKU" localSheetId="10">#REF!</definedName>
    <definedName name="shinsei_KANRI2_JIMU_SIKAKU" localSheetId="11">#REF!</definedName>
    <definedName name="shinsei_KANRI2_JIMU_SIKAKU" localSheetId="3">'申4-6(建２)'!$U$198</definedName>
    <definedName name="shinsei_KANRI2_JIMU_SIKAKU">'1～３面'!$V$197</definedName>
    <definedName name="shinsei_KANRI2_JIMU_TOUROKU_KIKAN" localSheetId="16">'４面'!#REF!</definedName>
    <definedName name="shinsei_KANRI2_JIMU_TOUROKU_KIKAN" localSheetId="20">'４面別紙'!#REF!</definedName>
    <definedName name="shinsei_KANRI2_JIMU_TOUROKU_KIKAN" localSheetId="17">'５面'!#REF!</definedName>
    <definedName name="shinsei_KANRI2_JIMU_TOUROKU_KIKAN" localSheetId="18">'６面'!#REF!</definedName>
    <definedName name="shinsei_KANRI2_JIMU_TOUROKU_KIKAN" localSheetId="12">#REF!</definedName>
    <definedName name="shinsei_KANRI2_JIMU_TOUROKU_KIKAN" localSheetId="13">#REF!</definedName>
    <definedName name="shinsei_KANRI2_JIMU_TOUROKU_KIKAN" localSheetId="14">#REF!</definedName>
    <definedName name="shinsei_KANRI2_JIMU_TOUROKU_KIKAN" localSheetId="9">#REF!</definedName>
    <definedName name="shinsei_KANRI2_JIMU_TOUROKU_KIKAN" localSheetId="10">#REF!</definedName>
    <definedName name="shinsei_KANRI2_JIMU_TOUROKU_KIKAN" localSheetId="11">#REF!</definedName>
    <definedName name="shinsei_KANRI2_JIMU_TOUROKU_KIKAN" localSheetId="3">'申4-6(建２)'!$AK$198</definedName>
    <definedName name="shinsei_KANRI2_JIMU_TOUROKU_KIKAN">'1～３面'!$AL$197</definedName>
    <definedName name="shinsei_KANRI2_KEN" localSheetId="16">'４面'!#REF!</definedName>
    <definedName name="shinsei_KANRI2_KEN" localSheetId="20">'４面別紙'!#REF!</definedName>
    <definedName name="shinsei_KANRI2_KEN" localSheetId="17">'５面'!#REF!</definedName>
    <definedName name="shinsei_KANRI2_KEN" localSheetId="18">'６面'!#REF!</definedName>
    <definedName name="shinsei_KANRI2_KEN" localSheetId="12">#REF!</definedName>
    <definedName name="shinsei_KANRI2_KEN" localSheetId="13">#REF!</definedName>
    <definedName name="shinsei_KANRI2_KEN" localSheetId="14">#REF!</definedName>
    <definedName name="shinsei_KANRI2_KEN" localSheetId="9">#REF!</definedName>
    <definedName name="shinsei_KANRI2_KEN" localSheetId="10">#REF!</definedName>
    <definedName name="shinsei_KANRI2_KEN" localSheetId="11">#REF!</definedName>
    <definedName name="shinsei_KANRI2_KEN" localSheetId="3">'申4-6(建２)'!$R$201</definedName>
    <definedName name="shinsei_KANRI2_KEN">'1～３面'!$S$200</definedName>
    <definedName name="shinsei_KANRI2_KENSETUSI_NO" localSheetId="16">'４面'!#REF!</definedName>
    <definedName name="shinsei_KANRI2_KENSETUSI_NO" localSheetId="20">'４面別紙'!#REF!</definedName>
    <definedName name="shinsei_KANRI2_KENSETUSI_NO" localSheetId="17">'５面'!#REF!</definedName>
    <definedName name="shinsei_KANRI2_KENSETUSI_NO" localSheetId="18">'６面'!#REF!</definedName>
    <definedName name="shinsei_KANRI2_KENSETUSI_NO" localSheetId="12">#REF!</definedName>
    <definedName name="shinsei_KANRI2_KENSETUSI_NO" localSheetId="13">#REF!</definedName>
    <definedName name="shinsei_KANRI2_KENSETUSI_NO" localSheetId="14">#REF!</definedName>
    <definedName name="shinsei_KANRI2_KENSETUSI_NO" localSheetId="9">#REF!</definedName>
    <definedName name="shinsei_KANRI2_KENSETUSI_NO" localSheetId="10">#REF!</definedName>
    <definedName name="shinsei_KANRI2_KENSETUSI_NO" localSheetId="11">#REF!</definedName>
    <definedName name="shinsei_KANRI2_KENSETUSI_NO" localSheetId="3">'申4-6(建２)'!$BF$196</definedName>
    <definedName name="shinsei_KANRI2_KENSETUSI_NO">'1～３面'!$BG$195</definedName>
    <definedName name="shinsei_KANRI2_NAME" localSheetId="16">'４面'!#REF!</definedName>
    <definedName name="shinsei_KANRI2_NAME" localSheetId="20">'４面別紙'!#REF!</definedName>
    <definedName name="shinsei_KANRI2_NAME" localSheetId="17">'５面'!#REF!</definedName>
    <definedName name="shinsei_KANRI2_NAME" localSheetId="18">'６面'!#REF!</definedName>
    <definedName name="shinsei_KANRI2_NAME" localSheetId="12">#REF!</definedName>
    <definedName name="shinsei_KANRI2_NAME" localSheetId="13">#REF!</definedName>
    <definedName name="shinsei_KANRI2_NAME" localSheetId="14">#REF!</definedName>
    <definedName name="shinsei_KANRI2_NAME" localSheetId="9">#REF!</definedName>
    <definedName name="shinsei_KANRI2_NAME" localSheetId="10">#REF!</definedName>
    <definedName name="shinsei_KANRI2_NAME" localSheetId="11">#REF!</definedName>
    <definedName name="shinsei_KANRI2_NAME" localSheetId="3">'申4-6(建２)'!$R$197</definedName>
    <definedName name="shinsei_KANRI2_NAME">'1～３面'!$S$196</definedName>
    <definedName name="shinsei_KANRI2_POST_CODE" localSheetId="16">'４面'!#REF!</definedName>
    <definedName name="shinsei_KANRI2_POST_CODE" localSheetId="20">'４面別紙'!#REF!</definedName>
    <definedName name="shinsei_KANRI2_POST_CODE" localSheetId="17">'５面'!#REF!</definedName>
    <definedName name="shinsei_KANRI2_POST_CODE" localSheetId="18">'６面'!#REF!</definedName>
    <definedName name="shinsei_KANRI2_POST_CODE" localSheetId="12">#REF!</definedName>
    <definedName name="shinsei_KANRI2_POST_CODE" localSheetId="13">#REF!</definedName>
    <definedName name="shinsei_KANRI2_POST_CODE" localSheetId="14">#REF!</definedName>
    <definedName name="shinsei_KANRI2_POST_CODE" localSheetId="9">#REF!</definedName>
    <definedName name="shinsei_KANRI2_POST_CODE" localSheetId="10">#REF!</definedName>
    <definedName name="shinsei_KANRI2_POST_CODE" localSheetId="11">#REF!</definedName>
    <definedName name="shinsei_KANRI2_POST_CODE" localSheetId="3">'申4-6(建２)'!$U$200</definedName>
    <definedName name="shinsei_KANRI2_POST_CODE">'1～３面'!$V$199</definedName>
    <definedName name="shinsei_KANRI2_SIKAKU" localSheetId="16">'４面'!#REF!</definedName>
    <definedName name="shinsei_KANRI2_SIKAKU" localSheetId="20">'４面別紙'!#REF!</definedName>
    <definedName name="shinsei_KANRI2_SIKAKU" localSheetId="17">'５面'!#REF!</definedName>
    <definedName name="shinsei_KANRI2_SIKAKU" localSheetId="18">'６面'!#REF!</definedName>
    <definedName name="shinsei_KANRI2_SIKAKU" localSheetId="12">#REF!</definedName>
    <definedName name="shinsei_KANRI2_SIKAKU" localSheetId="13">#REF!</definedName>
    <definedName name="shinsei_KANRI2_SIKAKU" localSheetId="14">#REF!</definedName>
    <definedName name="shinsei_KANRI2_SIKAKU" localSheetId="9">#REF!</definedName>
    <definedName name="shinsei_KANRI2_SIKAKU" localSheetId="10">#REF!</definedName>
    <definedName name="shinsei_KANRI2_SIKAKU" localSheetId="11">#REF!</definedName>
    <definedName name="shinsei_KANRI2_SIKAKU" localSheetId="3">'申4-6(建２)'!$U$196</definedName>
    <definedName name="shinsei_KANRI2_SIKAKU">'1～３面'!$V$195</definedName>
    <definedName name="shinsei_KANRI2_TEL" localSheetId="16">'４面'!#REF!</definedName>
    <definedName name="shinsei_KANRI2_TEL" localSheetId="20">'４面別紙'!#REF!</definedName>
    <definedName name="shinsei_KANRI2_TEL" localSheetId="17">'５面'!#REF!</definedName>
    <definedName name="shinsei_KANRI2_TEL" localSheetId="18">'６面'!#REF!</definedName>
    <definedName name="shinsei_KANRI2_TEL" localSheetId="12">#REF!</definedName>
    <definedName name="shinsei_KANRI2_TEL" localSheetId="13">#REF!</definedName>
    <definedName name="shinsei_KANRI2_TEL" localSheetId="14">#REF!</definedName>
    <definedName name="shinsei_KANRI2_TEL" localSheetId="9">#REF!</definedName>
    <definedName name="shinsei_KANRI2_TEL" localSheetId="10">#REF!</definedName>
    <definedName name="shinsei_KANRI2_TEL" localSheetId="11">#REF!</definedName>
    <definedName name="shinsei_KANRI2_TEL" localSheetId="3">'申4-6(建２)'!$R$202</definedName>
    <definedName name="shinsei_KANRI2_TEL">'1～３面'!$S$201</definedName>
    <definedName name="shinsei_KANRI2_TOUROKU_KIKAN" localSheetId="16">'４面'!#REF!</definedName>
    <definedName name="shinsei_KANRI2_TOUROKU_KIKAN" localSheetId="20">'４面別紙'!#REF!</definedName>
    <definedName name="shinsei_KANRI2_TOUROKU_KIKAN" localSheetId="17">'５面'!#REF!</definedName>
    <definedName name="shinsei_KANRI2_TOUROKU_KIKAN" localSheetId="18">'６面'!#REF!</definedName>
    <definedName name="shinsei_KANRI2_TOUROKU_KIKAN" localSheetId="12">#REF!</definedName>
    <definedName name="shinsei_KANRI2_TOUROKU_KIKAN" localSheetId="13">#REF!</definedName>
    <definedName name="shinsei_KANRI2_TOUROKU_KIKAN" localSheetId="14">#REF!</definedName>
    <definedName name="shinsei_KANRI2_TOUROKU_KIKAN" localSheetId="9">#REF!</definedName>
    <definedName name="shinsei_KANRI2_TOUROKU_KIKAN" localSheetId="10">#REF!</definedName>
    <definedName name="shinsei_KANRI2_TOUROKU_KIKAN" localSheetId="11">#REF!</definedName>
    <definedName name="shinsei_KANRI2_TOUROKU_KIKAN" localSheetId="3">'申4-6(建２)'!$AK$196</definedName>
    <definedName name="shinsei_KANRI2_TOUROKU_KIKAN">'1～３面'!$AL$195</definedName>
    <definedName name="shinsei_KANRI3_ADDRESS" localSheetId="16">'４面'!#REF!</definedName>
    <definedName name="shinsei_KANRI3_ADDRESS" localSheetId="20">'４面別紙'!#REF!</definedName>
    <definedName name="shinsei_KANRI3_ADDRESS" localSheetId="17">'５面'!#REF!</definedName>
    <definedName name="shinsei_KANRI3_ADDRESS" localSheetId="18">'６面'!#REF!</definedName>
    <definedName name="shinsei_KANRI3_ADDRESS" localSheetId="12">#REF!</definedName>
    <definedName name="shinsei_KANRI3_ADDRESS" localSheetId="13">#REF!</definedName>
    <definedName name="shinsei_KANRI3_ADDRESS" localSheetId="14">#REF!</definedName>
    <definedName name="shinsei_KANRI3_ADDRESS" localSheetId="9">#REF!</definedName>
    <definedName name="shinsei_KANRI3_ADDRESS" localSheetId="10">#REF!</definedName>
    <definedName name="shinsei_KANRI3_ADDRESS" localSheetId="11">#REF!</definedName>
    <definedName name="shinsei_KANRI3_ADDRESS" localSheetId="3">'申4-6(建２)'!$Z$211</definedName>
    <definedName name="shinsei_KANRI3_ADDRESS">'1～３面'!$AA$210</definedName>
    <definedName name="shinsei_KANRI3_DOC" localSheetId="16">'４面'!#REF!</definedName>
    <definedName name="shinsei_KANRI3_DOC" localSheetId="20">'４面別紙'!#REF!</definedName>
    <definedName name="shinsei_KANRI3_DOC" localSheetId="17">'５面'!#REF!</definedName>
    <definedName name="shinsei_KANRI3_DOC" localSheetId="18">'６面'!#REF!</definedName>
    <definedName name="shinsei_KANRI3_DOC" localSheetId="12">#REF!</definedName>
    <definedName name="shinsei_KANRI3_DOC" localSheetId="13">#REF!</definedName>
    <definedName name="shinsei_KANRI3_DOC" localSheetId="14">#REF!</definedName>
    <definedName name="shinsei_KANRI3_DOC" localSheetId="9">#REF!</definedName>
    <definedName name="shinsei_KANRI3_DOC" localSheetId="10">#REF!</definedName>
    <definedName name="shinsei_KANRI3_DOC" localSheetId="11">#REF!</definedName>
    <definedName name="shinsei_KANRI3_DOC" localSheetId="3">'申4-6(建２)'!$Y$213</definedName>
    <definedName name="shinsei_KANRI3_DOC">'1～３面'!$Z$212</definedName>
    <definedName name="shinsei_KANRI3_JIMU_NAME" localSheetId="16">'４面'!#REF!</definedName>
    <definedName name="shinsei_KANRI3_JIMU_NAME" localSheetId="20">'４面別紙'!#REF!</definedName>
    <definedName name="shinsei_KANRI3_JIMU_NAME" localSheetId="17">'５面'!#REF!</definedName>
    <definedName name="shinsei_KANRI3_JIMU_NAME" localSheetId="18">'６面'!#REF!</definedName>
    <definedName name="shinsei_KANRI3_JIMU_NAME" localSheetId="12">#REF!</definedName>
    <definedName name="shinsei_KANRI3_JIMU_NAME" localSheetId="13">#REF!</definedName>
    <definedName name="shinsei_KANRI3_JIMU_NAME" localSheetId="14">#REF!</definedName>
    <definedName name="shinsei_KANRI3_JIMU_NAME" localSheetId="9">#REF!</definedName>
    <definedName name="shinsei_KANRI3_JIMU_NAME" localSheetId="10">#REF!</definedName>
    <definedName name="shinsei_KANRI3_JIMU_NAME" localSheetId="11">#REF!</definedName>
    <definedName name="shinsei_KANRI3_JIMU_NAME" localSheetId="3">'申4-6(建２)'!$R$209</definedName>
    <definedName name="shinsei_KANRI3_JIMU_NAME">'1～３面'!$S$208</definedName>
    <definedName name="shinsei_KANRI3_JIMU_NO" localSheetId="16">'４面'!#REF!</definedName>
    <definedName name="shinsei_KANRI3_JIMU_NO" localSheetId="20">'４面別紙'!#REF!</definedName>
    <definedName name="shinsei_KANRI3_JIMU_NO" localSheetId="17">'５面'!#REF!</definedName>
    <definedName name="shinsei_KANRI3_JIMU_NO" localSheetId="18">'６面'!#REF!</definedName>
    <definedName name="shinsei_KANRI3_JIMU_NO" localSheetId="12">#REF!</definedName>
    <definedName name="shinsei_KANRI3_JIMU_NO" localSheetId="13">#REF!</definedName>
    <definedName name="shinsei_KANRI3_JIMU_NO" localSheetId="14">#REF!</definedName>
    <definedName name="shinsei_KANRI3_JIMU_NO" localSheetId="9">#REF!</definedName>
    <definedName name="shinsei_KANRI3_JIMU_NO" localSheetId="10">#REF!</definedName>
    <definedName name="shinsei_KANRI3_JIMU_NO" localSheetId="11">#REF!</definedName>
    <definedName name="shinsei_KANRI3_JIMU_NO" localSheetId="3">'申4-6(建２)'!$BF$208</definedName>
    <definedName name="shinsei_KANRI3_JIMU_NO">'1～３面'!$BG$207</definedName>
    <definedName name="shinsei_KANRI3_JIMU_SIKAKU" localSheetId="16">'４面'!#REF!</definedName>
    <definedName name="shinsei_KANRI3_JIMU_SIKAKU" localSheetId="20">'４面別紙'!#REF!</definedName>
    <definedName name="shinsei_KANRI3_JIMU_SIKAKU" localSheetId="17">'５面'!#REF!</definedName>
    <definedName name="shinsei_KANRI3_JIMU_SIKAKU" localSheetId="18">'６面'!#REF!</definedName>
    <definedName name="shinsei_KANRI3_JIMU_SIKAKU" localSheetId="12">#REF!</definedName>
    <definedName name="shinsei_KANRI3_JIMU_SIKAKU" localSheetId="13">#REF!</definedName>
    <definedName name="shinsei_KANRI3_JIMU_SIKAKU" localSheetId="14">#REF!</definedName>
    <definedName name="shinsei_KANRI3_JIMU_SIKAKU" localSheetId="9">#REF!</definedName>
    <definedName name="shinsei_KANRI3_JIMU_SIKAKU" localSheetId="10">#REF!</definedName>
    <definedName name="shinsei_KANRI3_JIMU_SIKAKU" localSheetId="11">#REF!</definedName>
    <definedName name="shinsei_KANRI3_JIMU_SIKAKU" localSheetId="3">'申4-6(建２)'!$U$208</definedName>
    <definedName name="shinsei_KANRI3_JIMU_SIKAKU">'1～３面'!$V$207</definedName>
    <definedName name="shinsei_KANRI3_JIMU_TOUROKU_KIKAN" localSheetId="16">'４面'!#REF!</definedName>
    <definedName name="shinsei_KANRI3_JIMU_TOUROKU_KIKAN" localSheetId="20">'４面別紙'!#REF!</definedName>
    <definedName name="shinsei_KANRI3_JIMU_TOUROKU_KIKAN" localSheetId="17">'５面'!#REF!</definedName>
    <definedName name="shinsei_KANRI3_JIMU_TOUROKU_KIKAN" localSheetId="18">'６面'!#REF!</definedName>
    <definedName name="shinsei_KANRI3_JIMU_TOUROKU_KIKAN" localSheetId="12">#REF!</definedName>
    <definedName name="shinsei_KANRI3_JIMU_TOUROKU_KIKAN" localSheetId="13">#REF!</definedName>
    <definedName name="shinsei_KANRI3_JIMU_TOUROKU_KIKAN" localSheetId="14">#REF!</definedName>
    <definedName name="shinsei_KANRI3_JIMU_TOUROKU_KIKAN" localSheetId="9">#REF!</definedName>
    <definedName name="shinsei_KANRI3_JIMU_TOUROKU_KIKAN" localSheetId="10">#REF!</definedName>
    <definedName name="shinsei_KANRI3_JIMU_TOUROKU_KIKAN" localSheetId="11">#REF!</definedName>
    <definedName name="shinsei_KANRI3_JIMU_TOUROKU_KIKAN" localSheetId="3">'申4-6(建２)'!$AK$208</definedName>
    <definedName name="shinsei_KANRI3_JIMU_TOUROKU_KIKAN">'1～３面'!$AL$207</definedName>
    <definedName name="shinsei_KANRI3_KEN" localSheetId="16">'４面'!#REF!</definedName>
    <definedName name="shinsei_KANRI3_KEN" localSheetId="20">'４面別紙'!#REF!</definedName>
    <definedName name="shinsei_KANRI3_KEN" localSheetId="17">'５面'!#REF!</definedName>
    <definedName name="shinsei_KANRI3_KEN" localSheetId="18">'６面'!#REF!</definedName>
    <definedName name="shinsei_KANRI3_KEN" localSheetId="12">#REF!</definedName>
    <definedName name="shinsei_KANRI3_KEN" localSheetId="13">#REF!</definedName>
    <definedName name="shinsei_KANRI3_KEN" localSheetId="14">#REF!</definedName>
    <definedName name="shinsei_KANRI3_KEN" localSheetId="9">#REF!</definedName>
    <definedName name="shinsei_KANRI3_KEN" localSheetId="10">#REF!</definedName>
    <definedName name="shinsei_KANRI3_KEN" localSheetId="11">#REF!</definedName>
    <definedName name="shinsei_KANRI3_KEN" localSheetId="3">'申4-6(建２)'!$R$211</definedName>
    <definedName name="shinsei_KANRI3_KEN">'1～３面'!$S$210</definedName>
    <definedName name="shinsei_KANRI3_KENSETUSI_NO" localSheetId="16">'４面'!#REF!</definedName>
    <definedName name="shinsei_KANRI3_KENSETUSI_NO" localSheetId="20">'４面別紙'!#REF!</definedName>
    <definedName name="shinsei_KANRI3_KENSETUSI_NO" localSheetId="17">'５面'!#REF!</definedName>
    <definedName name="shinsei_KANRI3_KENSETUSI_NO" localSheetId="18">'６面'!#REF!</definedName>
    <definedName name="shinsei_KANRI3_KENSETUSI_NO" localSheetId="12">#REF!</definedName>
    <definedName name="shinsei_KANRI3_KENSETUSI_NO" localSheetId="13">#REF!</definedName>
    <definedName name="shinsei_KANRI3_KENSETUSI_NO" localSheetId="14">#REF!</definedName>
    <definedName name="shinsei_KANRI3_KENSETUSI_NO" localSheetId="9">#REF!</definedName>
    <definedName name="shinsei_KANRI3_KENSETUSI_NO" localSheetId="10">#REF!</definedName>
    <definedName name="shinsei_KANRI3_KENSETUSI_NO" localSheetId="11">#REF!</definedName>
    <definedName name="shinsei_KANRI3_KENSETUSI_NO" localSheetId="3">'申4-6(建２)'!$BF$206</definedName>
    <definedName name="shinsei_KANRI3_KENSETUSI_NO">'1～３面'!$BG$205</definedName>
    <definedName name="shinsei_KANRI3_NAME" localSheetId="16">'４面'!#REF!</definedName>
    <definedName name="shinsei_KANRI3_NAME" localSheetId="20">'４面別紙'!#REF!</definedName>
    <definedName name="shinsei_KANRI3_NAME" localSheetId="17">'５面'!#REF!</definedName>
    <definedName name="shinsei_KANRI3_NAME" localSheetId="18">'６面'!#REF!</definedName>
    <definedName name="shinsei_KANRI3_NAME" localSheetId="12">#REF!</definedName>
    <definedName name="shinsei_KANRI3_NAME" localSheetId="13">#REF!</definedName>
    <definedName name="shinsei_KANRI3_NAME" localSheetId="14">#REF!</definedName>
    <definedName name="shinsei_KANRI3_NAME" localSheetId="9">#REF!</definedName>
    <definedName name="shinsei_KANRI3_NAME" localSheetId="10">#REF!</definedName>
    <definedName name="shinsei_KANRI3_NAME" localSheetId="11">#REF!</definedName>
    <definedName name="shinsei_KANRI3_NAME" localSheetId="3">'申4-6(建２)'!$R$207</definedName>
    <definedName name="shinsei_KANRI3_NAME">'1～３面'!$S$206</definedName>
    <definedName name="shinsei_KANRI3_POST_CODE" localSheetId="16">'４面'!#REF!</definedName>
    <definedName name="shinsei_KANRI3_POST_CODE" localSheetId="20">'４面別紙'!#REF!</definedName>
    <definedName name="shinsei_KANRI3_POST_CODE" localSheetId="17">'５面'!#REF!</definedName>
    <definedName name="shinsei_KANRI3_POST_CODE" localSheetId="18">'６面'!#REF!</definedName>
    <definedName name="shinsei_KANRI3_POST_CODE" localSheetId="12">#REF!</definedName>
    <definedName name="shinsei_KANRI3_POST_CODE" localSheetId="13">#REF!</definedName>
    <definedName name="shinsei_KANRI3_POST_CODE" localSheetId="14">#REF!</definedName>
    <definedName name="shinsei_KANRI3_POST_CODE" localSheetId="9">#REF!</definedName>
    <definedName name="shinsei_KANRI3_POST_CODE" localSheetId="10">#REF!</definedName>
    <definedName name="shinsei_KANRI3_POST_CODE" localSheetId="11">#REF!</definedName>
    <definedName name="shinsei_KANRI3_POST_CODE" localSheetId="3">'申4-6(建２)'!$U$210</definedName>
    <definedName name="shinsei_KANRI3_POST_CODE">'1～３面'!$V$209</definedName>
    <definedName name="shinsei_KANRI3_SIKAKU" localSheetId="16">'４面'!#REF!</definedName>
    <definedName name="shinsei_KANRI3_SIKAKU" localSheetId="20">'４面別紙'!#REF!</definedName>
    <definedName name="shinsei_KANRI3_SIKAKU" localSheetId="17">'５面'!#REF!</definedName>
    <definedName name="shinsei_KANRI3_SIKAKU" localSheetId="18">'６面'!#REF!</definedName>
    <definedName name="shinsei_KANRI3_SIKAKU" localSheetId="12">#REF!</definedName>
    <definedName name="shinsei_KANRI3_SIKAKU" localSheetId="13">#REF!</definedName>
    <definedName name="shinsei_KANRI3_SIKAKU" localSheetId="14">#REF!</definedName>
    <definedName name="shinsei_KANRI3_SIKAKU" localSheetId="9">#REF!</definedName>
    <definedName name="shinsei_KANRI3_SIKAKU" localSheetId="10">#REF!</definedName>
    <definedName name="shinsei_KANRI3_SIKAKU" localSheetId="11">#REF!</definedName>
    <definedName name="shinsei_KANRI3_SIKAKU" localSheetId="3">'申4-6(建２)'!$U$206</definedName>
    <definedName name="shinsei_KANRI3_SIKAKU">'1～３面'!$V$205</definedName>
    <definedName name="shinsei_KANRI3_TEL" localSheetId="16">'４面'!#REF!</definedName>
    <definedName name="shinsei_KANRI3_TEL" localSheetId="20">'４面別紙'!#REF!</definedName>
    <definedName name="shinsei_KANRI3_TEL" localSheetId="17">'５面'!#REF!</definedName>
    <definedName name="shinsei_KANRI3_TEL" localSheetId="18">'６面'!#REF!</definedName>
    <definedName name="shinsei_KANRI3_TEL" localSheetId="12">#REF!</definedName>
    <definedName name="shinsei_KANRI3_TEL" localSheetId="13">#REF!</definedName>
    <definedName name="shinsei_KANRI3_TEL" localSheetId="14">#REF!</definedName>
    <definedName name="shinsei_KANRI3_TEL" localSheetId="9">#REF!</definedName>
    <definedName name="shinsei_KANRI3_TEL" localSheetId="10">#REF!</definedName>
    <definedName name="shinsei_KANRI3_TEL" localSheetId="11">#REF!</definedName>
    <definedName name="shinsei_KANRI3_TEL" localSheetId="3">'申4-6(建２)'!$R$212</definedName>
    <definedName name="shinsei_KANRI3_TEL">'1～３面'!$S$211</definedName>
    <definedName name="shinsei_KANRI3_TOUROKU_KIKAN" localSheetId="16">'４面'!#REF!</definedName>
    <definedName name="shinsei_KANRI3_TOUROKU_KIKAN" localSheetId="20">'４面別紙'!#REF!</definedName>
    <definedName name="shinsei_KANRI3_TOUROKU_KIKAN" localSheetId="17">'５面'!#REF!</definedName>
    <definedName name="shinsei_KANRI3_TOUROKU_KIKAN" localSheetId="18">'６面'!#REF!</definedName>
    <definedName name="shinsei_KANRI3_TOUROKU_KIKAN" localSheetId="12">#REF!</definedName>
    <definedName name="shinsei_KANRI3_TOUROKU_KIKAN" localSheetId="13">#REF!</definedName>
    <definedName name="shinsei_KANRI3_TOUROKU_KIKAN" localSheetId="14">#REF!</definedName>
    <definedName name="shinsei_KANRI3_TOUROKU_KIKAN" localSheetId="9">#REF!</definedName>
    <definedName name="shinsei_KANRI3_TOUROKU_KIKAN" localSheetId="10">#REF!</definedName>
    <definedName name="shinsei_KANRI3_TOUROKU_KIKAN" localSheetId="11">#REF!</definedName>
    <definedName name="shinsei_KANRI3_TOUROKU_KIKAN" localSheetId="3">'申4-6(建２)'!$AK$206</definedName>
    <definedName name="shinsei_KANRI3_TOUROKU_KIKAN">'1～３面'!$AL$205</definedName>
    <definedName name="shinsei_KOUJI_KANRYOU_DATE" localSheetId="16">'４面'!#REF!</definedName>
    <definedName name="shinsei_KOUJI_KANRYOU_DATE" localSheetId="20">'４面別紙'!#REF!</definedName>
    <definedName name="shinsei_KOUJI_KANRYOU_DATE" localSheetId="17">'５面'!#REF!</definedName>
    <definedName name="shinsei_KOUJI_KANRYOU_DATE" localSheetId="18">'６面'!#REF!</definedName>
    <definedName name="shinsei_KOUJI_KANRYOU_DATE" localSheetId="1">#REF!</definedName>
    <definedName name="shinsei_KOUJI_KANRYOU_DATE" localSheetId="3">'申4-6(建２)'!$CJ$347</definedName>
    <definedName name="shinsei_KOUJI_KANRYOU_DATE">'1～３面'!$CB$367</definedName>
    <definedName name="shinsei_KOUJI_TYAKUSYU_DATE" localSheetId="16">'４面'!#REF!</definedName>
    <definedName name="shinsei_KOUJI_TYAKUSYU_DATE" localSheetId="20">'４面別紙'!#REF!</definedName>
    <definedName name="shinsei_KOUJI_TYAKUSYU_DATE" localSheetId="17">'５面'!#REF!</definedName>
    <definedName name="shinsei_KOUJI_TYAKUSYU_DATE" localSheetId="18">'６面'!#REF!</definedName>
    <definedName name="shinsei_KOUJI_TYAKUSYU_DATE" localSheetId="1">#REF!</definedName>
    <definedName name="shinsei_KOUJI_TYAKUSYU_DATE" localSheetId="3">'申4-6(建２)'!$CJ$343</definedName>
    <definedName name="shinsei_KOUJI_TYAKUSYU_DATE">'1～３面'!$CB$363</definedName>
    <definedName name="shinsei_KOUTEI1_DATE" localSheetId="16">'４面'!#REF!</definedName>
    <definedName name="shinsei_KOUTEI1_DATE" localSheetId="20">'４面別紙'!#REF!</definedName>
    <definedName name="shinsei_KOUTEI1_DATE" localSheetId="17">'５面'!#REF!</definedName>
    <definedName name="shinsei_KOUTEI1_DATE" localSheetId="18">'６面'!#REF!</definedName>
    <definedName name="shinsei_KOUTEI1_DATE" localSheetId="1">#REF!</definedName>
    <definedName name="shinsei_KOUTEI1_DATE" localSheetId="3">'申4-6(建２)'!$CJ$351</definedName>
    <definedName name="shinsei_KOUTEI1_DATE">'1～３面'!$CB$371</definedName>
    <definedName name="shinsei_KOUTEI1_KAISUU" localSheetId="16">'４面'!#REF!</definedName>
    <definedName name="shinsei_KOUTEI1_KAISUU" localSheetId="20">'４面別紙'!#REF!</definedName>
    <definedName name="shinsei_KOUTEI1_KAISUU" localSheetId="17">'５面'!#REF!</definedName>
    <definedName name="shinsei_KOUTEI1_KAISUU" localSheetId="18">'６面'!#REF!</definedName>
    <definedName name="shinsei_KOUTEI1_KAISUU" localSheetId="12">#REF!</definedName>
    <definedName name="shinsei_KOUTEI1_KAISUU" localSheetId="13">#REF!</definedName>
    <definedName name="shinsei_KOUTEI1_KAISUU" localSheetId="14">#REF!</definedName>
    <definedName name="shinsei_KOUTEI1_KAISUU" localSheetId="1">#REF!</definedName>
    <definedName name="shinsei_KOUTEI1_KAISUU" localSheetId="9">#REF!</definedName>
    <definedName name="shinsei_KOUTEI1_KAISUU" localSheetId="10">#REF!</definedName>
    <definedName name="shinsei_KOUTEI1_KAISUU" localSheetId="11">#REF!</definedName>
    <definedName name="shinsei_KOUTEI1_KAISUU" localSheetId="3">'申4-6(建２)'!$H$350</definedName>
    <definedName name="shinsei_KOUTEI1_KAISUU">'1～３面'!$I$370</definedName>
    <definedName name="shinsei_KOUTEI1_TEXT" localSheetId="16">'４面'!#REF!</definedName>
    <definedName name="shinsei_KOUTEI1_TEXT" localSheetId="20">'４面別紙'!#REF!</definedName>
    <definedName name="shinsei_KOUTEI1_TEXT" localSheetId="17">'５面'!#REF!</definedName>
    <definedName name="shinsei_KOUTEI1_TEXT" localSheetId="18">'６面'!#REF!</definedName>
    <definedName name="shinsei_KOUTEI1_TEXT" localSheetId="12">#REF!</definedName>
    <definedName name="shinsei_KOUTEI1_TEXT" localSheetId="13">#REF!</definedName>
    <definedName name="shinsei_KOUTEI1_TEXT" localSheetId="14">#REF!</definedName>
    <definedName name="shinsei_KOUTEI1_TEXT" localSheetId="1">#REF!</definedName>
    <definedName name="shinsei_KOUTEI1_TEXT" localSheetId="9">#REF!</definedName>
    <definedName name="shinsei_KOUTEI1_TEXT" localSheetId="10">#REF!</definedName>
    <definedName name="shinsei_KOUTEI1_TEXT" localSheetId="11">#REF!</definedName>
    <definedName name="shinsei_KOUTEI1_TEXT" localSheetId="3">'申4-6(建２)'!$AL$350</definedName>
    <definedName name="shinsei_KOUTEI1_TEXT">'1～３面'!$AM$370</definedName>
    <definedName name="shinsei_KOUTEI2_DATE" localSheetId="16">'４面'!#REF!</definedName>
    <definedName name="shinsei_KOUTEI2_DATE" localSheetId="20">'４面別紙'!#REF!</definedName>
    <definedName name="shinsei_KOUTEI2_DATE" localSheetId="17">'５面'!#REF!</definedName>
    <definedName name="shinsei_KOUTEI2_DATE" localSheetId="18">'６面'!#REF!</definedName>
    <definedName name="shinsei_KOUTEI2_DATE" localSheetId="3">'申4-6(建２)'!$CJ$352</definedName>
    <definedName name="shinsei_KOUTEI2_DATE">'1～３面'!$CB$372</definedName>
    <definedName name="shinsei_KOUTEI2_KAISUU" localSheetId="16">'４面'!#REF!</definedName>
    <definedName name="shinsei_KOUTEI2_KAISUU" localSheetId="20">'４面別紙'!#REF!</definedName>
    <definedName name="shinsei_KOUTEI2_KAISUU" localSheetId="17">'５面'!#REF!</definedName>
    <definedName name="shinsei_KOUTEI2_KAISUU" localSheetId="18">'６面'!#REF!</definedName>
    <definedName name="shinsei_KOUTEI2_KAISUU" localSheetId="12">#REF!</definedName>
    <definedName name="shinsei_KOUTEI2_KAISUU" localSheetId="13">#REF!</definedName>
    <definedName name="shinsei_KOUTEI2_KAISUU" localSheetId="14">#REF!</definedName>
    <definedName name="shinsei_KOUTEI2_KAISUU" localSheetId="9">#REF!</definedName>
    <definedName name="shinsei_KOUTEI2_KAISUU" localSheetId="10">#REF!</definedName>
    <definedName name="shinsei_KOUTEI2_KAISUU" localSheetId="11">#REF!</definedName>
    <definedName name="shinsei_KOUTEI2_KAISUU" localSheetId="3">'申4-6(建２)'!$H$351</definedName>
    <definedName name="shinsei_KOUTEI2_KAISUU">'1～３面'!$I$371</definedName>
    <definedName name="shinsei_KOUTEI2_TEXT" localSheetId="16">'４面'!#REF!</definedName>
    <definedName name="shinsei_KOUTEI2_TEXT" localSheetId="20">'４面別紙'!#REF!</definedName>
    <definedName name="shinsei_KOUTEI2_TEXT" localSheetId="17">'５面'!#REF!</definedName>
    <definedName name="shinsei_KOUTEI2_TEXT" localSheetId="18">'６面'!#REF!</definedName>
    <definedName name="shinsei_KOUTEI2_TEXT" localSheetId="12">#REF!</definedName>
    <definedName name="shinsei_KOUTEI2_TEXT" localSheetId="13">#REF!</definedName>
    <definedName name="shinsei_KOUTEI2_TEXT" localSheetId="14">#REF!</definedName>
    <definedName name="shinsei_KOUTEI2_TEXT" localSheetId="9">#REF!</definedName>
    <definedName name="shinsei_KOUTEI2_TEXT" localSheetId="10">#REF!</definedName>
    <definedName name="shinsei_KOUTEI2_TEXT" localSheetId="11">#REF!</definedName>
    <definedName name="shinsei_KOUTEI2_TEXT" localSheetId="3">'申4-6(建２)'!$AL$351</definedName>
    <definedName name="shinsei_KOUTEI2_TEXT">'1～３面'!$AM$371</definedName>
    <definedName name="shinsei_KOUTEI3_DATE" localSheetId="16">'４面'!#REF!</definedName>
    <definedName name="shinsei_KOUTEI3_DATE" localSheetId="20">'４面別紙'!#REF!</definedName>
    <definedName name="shinsei_KOUTEI3_DATE" localSheetId="17">'５面'!#REF!</definedName>
    <definedName name="shinsei_KOUTEI3_DATE" localSheetId="18">'６面'!#REF!</definedName>
    <definedName name="shinsei_KOUTEI3_DATE" localSheetId="3">'申4-6(建２)'!$CJ$353</definedName>
    <definedName name="shinsei_KOUTEI3_DATE">'1～３面'!$CB$373</definedName>
    <definedName name="shinsei_KOUTEI3_KAISUU" localSheetId="16">'４面'!#REF!</definedName>
    <definedName name="shinsei_KOUTEI3_KAISUU" localSheetId="20">'４面別紙'!#REF!</definedName>
    <definedName name="shinsei_KOUTEI3_KAISUU" localSheetId="17">'５面'!#REF!</definedName>
    <definedName name="shinsei_KOUTEI3_KAISUU" localSheetId="18">'６面'!#REF!</definedName>
    <definedName name="shinsei_KOUTEI3_KAISUU" localSheetId="12">#REF!</definedName>
    <definedName name="shinsei_KOUTEI3_KAISUU" localSheetId="13">#REF!</definedName>
    <definedName name="shinsei_KOUTEI3_KAISUU" localSheetId="14">#REF!</definedName>
    <definedName name="shinsei_KOUTEI3_KAISUU" localSheetId="9">#REF!</definedName>
    <definedName name="shinsei_KOUTEI3_KAISUU" localSheetId="10">#REF!</definedName>
    <definedName name="shinsei_KOUTEI3_KAISUU" localSheetId="11">#REF!</definedName>
    <definedName name="shinsei_KOUTEI3_KAISUU" localSheetId="3">'申4-6(建２)'!$H$352</definedName>
    <definedName name="shinsei_KOUTEI3_KAISUU">'1～３面'!$I$372</definedName>
    <definedName name="shinsei_KOUTEI3_TEXT" localSheetId="16">'４面'!#REF!</definedName>
    <definedName name="shinsei_KOUTEI3_TEXT" localSheetId="20">'４面別紙'!#REF!</definedName>
    <definedName name="shinsei_KOUTEI3_TEXT" localSheetId="17">'５面'!#REF!</definedName>
    <definedName name="shinsei_KOUTEI3_TEXT" localSheetId="18">'６面'!#REF!</definedName>
    <definedName name="shinsei_KOUTEI3_TEXT" localSheetId="12">#REF!</definedName>
    <definedName name="shinsei_KOUTEI3_TEXT" localSheetId="13">#REF!</definedName>
    <definedName name="shinsei_KOUTEI3_TEXT" localSheetId="14">#REF!</definedName>
    <definedName name="shinsei_KOUTEI3_TEXT" localSheetId="9">#REF!</definedName>
    <definedName name="shinsei_KOUTEI3_TEXT" localSheetId="10">#REF!</definedName>
    <definedName name="shinsei_KOUTEI3_TEXT" localSheetId="11">#REF!</definedName>
    <definedName name="shinsei_KOUTEI3_TEXT" localSheetId="3">'申4-6(建２)'!$AL$352</definedName>
    <definedName name="shinsei_KOUTEI3_TEXT">'1～３面'!$AM$372</definedName>
    <definedName name="shinsei_NUSHI_ADDRESS" localSheetId="16">'４面'!#REF!</definedName>
    <definedName name="shinsei_NUSHI_ADDRESS" localSheetId="20">'４面別紙'!#REF!</definedName>
    <definedName name="shinsei_NUSHI_ADDRESS" localSheetId="17">'５面'!#REF!</definedName>
    <definedName name="shinsei_NUSHI_ADDRESS" localSheetId="18">'６面'!#REF!</definedName>
    <definedName name="shinsei_NUSHI_ADDRESS" localSheetId="12">#REF!</definedName>
    <definedName name="shinsei_NUSHI_ADDRESS" localSheetId="13">#REF!</definedName>
    <definedName name="shinsei_NUSHI_ADDRESS" localSheetId="14">#REF!</definedName>
    <definedName name="shinsei_NUSHI_ADDRESS" localSheetId="1">#REF!</definedName>
    <definedName name="shinsei_NUSHI_ADDRESS" localSheetId="9">#REF!</definedName>
    <definedName name="shinsei_NUSHI_ADDRESS" localSheetId="10">#REF!</definedName>
    <definedName name="shinsei_NUSHI_ADDRESS" localSheetId="11">#REF!</definedName>
    <definedName name="shinsei_NUSHI_ADDRESS" localSheetId="3">'申4-6(建２)'!$Z$53</definedName>
    <definedName name="shinsei_NUSHI_ADDRESS">'1～３面'!$AA$51</definedName>
    <definedName name="shinsei_NUSHI_KEN" localSheetId="16">'４面'!#REF!</definedName>
    <definedName name="shinsei_NUSHI_KEN" localSheetId="20">'４面別紙'!#REF!</definedName>
    <definedName name="shinsei_NUSHI_KEN" localSheetId="17">'５面'!#REF!</definedName>
    <definedName name="shinsei_NUSHI_KEN" localSheetId="18">'６面'!#REF!</definedName>
    <definedName name="shinsei_NUSHI_KEN" localSheetId="12">#REF!</definedName>
    <definedName name="shinsei_NUSHI_KEN" localSheetId="13">#REF!</definedName>
    <definedName name="shinsei_NUSHI_KEN" localSheetId="14">#REF!</definedName>
    <definedName name="shinsei_NUSHI_KEN" localSheetId="1">#REF!</definedName>
    <definedName name="shinsei_NUSHI_KEN" localSheetId="9">#REF!</definedName>
    <definedName name="shinsei_NUSHI_KEN" localSheetId="10">#REF!</definedName>
    <definedName name="shinsei_NUSHI_KEN" localSheetId="11">#REF!</definedName>
    <definedName name="shinsei_NUSHI_KEN" localSheetId="3">'申4-6(建２)'!$R$53</definedName>
    <definedName name="shinsei_NUSHI_KEN">'1～３面'!$S$51</definedName>
    <definedName name="shinsei_NUSHI_NAME_KANA" localSheetId="16">'４面'!#REF!</definedName>
    <definedName name="shinsei_NUSHI_NAME_KANA" localSheetId="20">'４面別紙'!#REF!</definedName>
    <definedName name="shinsei_NUSHI_NAME_KANA" localSheetId="17">'５面'!#REF!</definedName>
    <definedName name="shinsei_NUSHI_NAME_KANA" localSheetId="18">'６面'!#REF!</definedName>
    <definedName name="shinsei_NUSHI_NAME_KANA" localSheetId="12">#REF!</definedName>
    <definedName name="shinsei_NUSHI_NAME_KANA" localSheetId="13">#REF!</definedName>
    <definedName name="shinsei_NUSHI_NAME_KANA" localSheetId="14">#REF!</definedName>
    <definedName name="shinsei_NUSHI_NAME_KANA" localSheetId="1">#REF!</definedName>
    <definedName name="shinsei_NUSHI_NAME_KANA" localSheetId="9">#REF!</definedName>
    <definedName name="shinsei_NUSHI_NAME_KANA" localSheetId="10">#REF!</definedName>
    <definedName name="shinsei_NUSHI_NAME_KANA" localSheetId="11">#REF!</definedName>
    <definedName name="shinsei_NUSHI_NAME_KANA" localSheetId="3">'申4-6(建２)'!$R$50</definedName>
    <definedName name="shinsei_NUSHI_NAME_KANA">'1～３面'!$S$48</definedName>
    <definedName name="shinsei_NUSHI_POST_CODE" localSheetId="16">'４面'!#REF!</definedName>
    <definedName name="shinsei_NUSHI_POST_CODE" localSheetId="20">'４面別紙'!#REF!</definedName>
    <definedName name="shinsei_NUSHI_POST_CODE" localSheetId="17">'５面'!#REF!</definedName>
    <definedName name="shinsei_NUSHI_POST_CODE" localSheetId="18">'６面'!#REF!</definedName>
    <definedName name="shinsei_NUSHI_POST_CODE" localSheetId="12">#REF!</definedName>
    <definedName name="shinsei_NUSHI_POST_CODE" localSheetId="13">#REF!</definedName>
    <definedName name="shinsei_NUSHI_POST_CODE" localSheetId="14">#REF!</definedName>
    <definedName name="shinsei_NUSHI_POST_CODE" localSheetId="1">#REF!</definedName>
    <definedName name="shinsei_NUSHI_POST_CODE" localSheetId="9">#REF!</definedName>
    <definedName name="shinsei_NUSHI_POST_CODE" localSheetId="10">#REF!</definedName>
    <definedName name="shinsei_NUSHI_POST_CODE" localSheetId="11">#REF!</definedName>
    <definedName name="shinsei_NUSHI_POST_CODE" localSheetId="3">'申4-6(建２)'!$U$52</definedName>
    <definedName name="shinsei_NUSHI_POST_CODE">'1～３面'!$V$50</definedName>
    <definedName name="shinsei_NUSHI_TEL" localSheetId="16">'４面'!#REF!</definedName>
    <definedName name="shinsei_NUSHI_TEL" localSheetId="20">'４面別紙'!#REF!</definedName>
    <definedName name="shinsei_NUSHI_TEL" localSheetId="17">'５面'!#REF!</definedName>
    <definedName name="shinsei_NUSHI_TEL" localSheetId="18">'６面'!#REF!</definedName>
    <definedName name="shinsei_NUSHI_TEL" localSheetId="1">#REF!</definedName>
    <definedName name="shinsei_NUSHI_TEL" localSheetId="3">'申4-6(建２)'!$R$54</definedName>
    <definedName name="shinsei_NUSHI_TEL">'1～３面'!$S$52</definedName>
    <definedName name="shinsei_owner2__address" localSheetId="22">概１面別紙!$T$5</definedName>
    <definedName name="shinsei_owner2__address" localSheetId="12">#REF!</definedName>
    <definedName name="shinsei_owner2__address" localSheetId="13">#REF!</definedName>
    <definedName name="shinsei_owner2__address" localSheetId="14">#REF!</definedName>
    <definedName name="shinsei_owner2__address" localSheetId="9">申２面3別紙!$R$9</definedName>
    <definedName name="shinsei_owner2__address" localSheetId="11">申２面６別紙!$R$18</definedName>
    <definedName name="shinsei_owner2__address">'２面別紙'!$U$5</definedName>
    <definedName name="shinsei_owner2_NAME_KANA" localSheetId="22">概１面別紙!$T$2</definedName>
    <definedName name="shinsei_owner2_NAME_KANA" localSheetId="12">#REF!</definedName>
    <definedName name="shinsei_owner2_NAME_KANA" localSheetId="13">#REF!</definedName>
    <definedName name="shinsei_owner2_NAME_KANA" localSheetId="14">#REF!</definedName>
    <definedName name="shinsei_owner2_NAME_KANA" localSheetId="9">申２面3別紙!$R$6</definedName>
    <definedName name="shinsei_owner2_NAME_KANA" localSheetId="11">申２面６別紙!$R$15</definedName>
    <definedName name="shinsei_owner2_NAME_KANA">'２面別紙'!$U$2</definedName>
    <definedName name="shinsei_owner2_POST_CODE" localSheetId="22">概１面別紙!$W$4</definedName>
    <definedName name="shinsei_owner2_POST_CODE" localSheetId="12">#REF!</definedName>
    <definedName name="shinsei_owner2_POST_CODE" localSheetId="13">#REF!</definedName>
    <definedName name="shinsei_owner2_POST_CODE" localSheetId="14">#REF!</definedName>
    <definedName name="shinsei_owner2_POST_CODE" localSheetId="9">申２面3別紙!$U$8</definedName>
    <definedName name="shinsei_owner2_POST_CODE" localSheetId="11">申２面６別紙!$U$17</definedName>
    <definedName name="shinsei_owner2_POST_CODE">'２面別紙'!$X$4</definedName>
    <definedName name="shinsei_owner2_TEL" localSheetId="22">概１面別紙!$T$6</definedName>
    <definedName name="shinsei_owner2_TEL" localSheetId="9">申２面3別紙!$R$10</definedName>
    <definedName name="shinsei_owner2_TEL" localSheetId="11">申２面６別紙!$R$19</definedName>
    <definedName name="shinsei_owner2_TEL">'２面別紙'!$U$6</definedName>
    <definedName name="shinsei_owner3__address" localSheetId="22">概１面別紙!#REF!</definedName>
    <definedName name="shinsei_owner3__address" localSheetId="12">#REF!</definedName>
    <definedName name="shinsei_owner3__address" localSheetId="13">#REF!</definedName>
    <definedName name="shinsei_owner3__address" localSheetId="14">#REF!</definedName>
    <definedName name="shinsei_owner3__address" localSheetId="11">申２面６別紙!$R$27</definedName>
    <definedName name="shinsei_owner3__address">'２面別紙'!#REF!</definedName>
    <definedName name="shinsei_owner3_NAME_KANA" localSheetId="22">概１面別紙!#REF!</definedName>
    <definedName name="shinsei_owner3_NAME_KANA" localSheetId="12">#REF!</definedName>
    <definedName name="shinsei_owner3_NAME_KANA" localSheetId="13">#REF!</definedName>
    <definedName name="shinsei_owner3_NAME_KANA" localSheetId="14">#REF!</definedName>
    <definedName name="shinsei_owner3_NAME_KANA" localSheetId="9">申２面3別紙!$R$14</definedName>
    <definedName name="shinsei_owner3_NAME_KANA" localSheetId="11">申２面６別紙!$R$24</definedName>
    <definedName name="shinsei_owner3_NAME_KANA">'２面別紙'!#REF!</definedName>
    <definedName name="shinsei_owner3_POST_CODE" localSheetId="22">概１面別紙!#REF!</definedName>
    <definedName name="shinsei_owner3_POST_CODE" localSheetId="12">#REF!</definedName>
    <definedName name="shinsei_owner3_POST_CODE" localSheetId="13">#REF!</definedName>
    <definedName name="shinsei_owner3_POST_CODE" localSheetId="14">#REF!</definedName>
    <definedName name="shinsei_owner3_POST_CODE" localSheetId="11">申２面６別紙!$U$26</definedName>
    <definedName name="shinsei_owner3_POST_CODE">'２面別紙'!#REF!</definedName>
    <definedName name="shinsei_owner3_TEL" localSheetId="22">概１面別紙!#REF!</definedName>
    <definedName name="shinsei_owner3_TEL" localSheetId="11">申２面６別紙!$R$28</definedName>
    <definedName name="shinsei_owner3_TEL">'２面別紙'!#REF!</definedName>
    <definedName name="shinsei_owner4__address" localSheetId="22">概１面別紙!#REF!</definedName>
    <definedName name="shinsei_owner4__address" localSheetId="12">#REF!</definedName>
    <definedName name="shinsei_owner4__address" localSheetId="13">#REF!</definedName>
    <definedName name="shinsei_owner4__address" localSheetId="14">#REF!</definedName>
    <definedName name="shinsei_owner4__address" localSheetId="9">申２面3別紙!$R$21</definedName>
    <definedName name="shinsei_owner4__address" localSheetId="11">申２面６別紙!$R$35</definedName>
    <definedName name="shinsei_owner4__address">'２面別紙'!#REF!</definedName>
    <definedName name="shinsei_owner4_NAME_KANA" localSheetId="22">概１面別紙!#REF!</definedName>
    <definedName name="shinsei_owner4_NAME_KANA" localSheetId="12">#REF!</definedName>
    <definedName name="shinsei_owner4_NAME_KANA" localSheetId="13">#REF!</definedName>
    <definedName name="shinsei_owner4_NAME_KANA" localSheetId="14">#REF!</definedName>
    <definedName name="shinsei_owner4_NAME_KANA" localSheetId="9">申２面3別紙!$R$18</definedName>
    <definedName name="shinsei_owner4_NAME_KANA" localSheetId="11">申２面６別紙!$R$32</definedName>
    <definedName name="shinsei_owner4_NAME_KANA">'２面別紙'!#REF!</definedName>
    <definedName name="shinsei_owner4_POST_CODE" localSheetId="22">概１面別紙!#REF!</definedName>
    <definedName name="shinsei_owner4_POST_CODE" localSheetId="12">#REF!</definedName>
    <definedName name="shinsei_owner4_POST_CODE" localSheetId="13">#REF!</definedName>
    <definedName name="shinsei_owner4_POST_CODE" localSheetId="14">#REF!</definedName>
    <definedName name="shinsei_owner4_POST_CODE" localSheetId="9">申２面3別紙!$U$20</definedName>
    <definedName name="shinsei_owner4_POST_CODE" localSheetId="11">申２面６別紙!$U$34</definedName>
    <definedName name="shinsei_owner4_POST_CODE">'２面別紙'!#REF!</definedName>
    <definedName name="shinsei_owner4_TEL" localSheetId="22">概１面別紙!#REF!</definedName>
    <definedName name="shinsei_owner4_TEL" localSheetId="9">申２面3別紙!$R$22</definedName>
    <definedName name="shinsei_owner4_TEL" localSheetId="11">申２面６別紙!$R$36</definedName>
    <definedName name="shinsei_owner4_TEL">'２面別紙'!#REF!</definedName>
    <definedName name="shinsei_owner5__address" localSheetId="22">概１面別紙!#REF!</definedName>
    <definedName name="shinsei_owner5__address" localSheetId="12">#REF!</definedName>
    <definedName name="shinsei_owner5__address" localSheetId="13">#REF!</definedName>
    <definedName name="shinsei_owner5__address" localSheetId="14">#REF!</definedName>
    <definedName name="shinsei_owner5__address" localSheetId="11">申２面６別紙!$R$43</definedName>
    <definedName name="shinsei_owner5__address">'２面別紙'!#REF!</definedName>
    <definedName name="shinsei_owner5_NAME_KANA" localSheetId="22">概１面別紙!#REF!</definedName>
    <definedName name="shinsei_owner5_NAME_KANA" localSheetId="12">#REF!</definedName>
    <definedName name="shinsei_owner5_NAME_KANA" localSheetId="13">#REF!</definedName>
    <definedName name="shinsei_owner5_NAME_KANA" localSheetId="14">#REF!</definedName>
    <definedName name="shinsei_owner5_NAME_KANA" localSheetId="9">申２面3別紙!$R$26</definedName>
    <definedName name="shinsei_owner5_NAME_KANA" localSheetId="11">申２面６別紙!$R$40</definedName>
    <definedName name="shinsei_owner5_NAME_KANA">'２面別紙'!#REF!</definedName>
    <definedName name="shinsei_owner5_POST_CODE" localSheetId="22">概１面別紙!#REF!</definedName>
    <definedName name="shinsei_owner5_POST_CODE" localSheetId="12">#REF!</definedName>
    <definedName name="shinsei_owner5_POST_CODE" localSheetId="13">#REF!</definedName>
    <definedName name="shinsei_owner5_POST_CODE" localSheetId="14">#REF!</definedName>
    <definedName name="shinsei_owner5_POST_CODE" localSheetId="11">申２面６別紙!$U$42</definedName>
    <definedName name="shinsei_owner5_POST_CODE">'２面別紙'!#REF!</definedName>
    <definedName name="shinsei_owner5_TEL" localSheetId="22">概１面別紙!#REF!</definedName>
    <definedName name="shinsei_owner5_TEL" localSheetId="11">申２面６別紙!$R$44</definedName>
    <definedName name="shinsei_owner5_TEL">'２面別紙'!#REF!</definedName>
    <definedName name="shinsei_owner6__address" localSheetId="22">概１面別紙!#REF!</definedName>
    <definedName name="shinsei_owner6__address" localSheetId="12">#REF!</definedName>
    <definedName name="shinsei_owner6__address" localSheetId="13">#REF!</definedName>
    <definedName name="shinsei_owner6__address" localSheetId="14">#REF!</definedName>
    <definedName name="shinsei_owner6__address" localSheetId="11">申２面６別紙!$R$51</definedName>
    <definedName name="shinsei_owner6__address">'２面別紙'!#REF!</definedName>
    <definedName name="shinsei_owner6_NAME_KANA" localSheetId="22">概１面別紙!#REF!</definedName>
    <definedName name="shinsei_owner6_NAME_KANA" localSheetId="12">#REF!</definedName>
    <definedName name="shinsei_owner6_NAME_KANA" localSheetId="13">#REF!</definedName>
    <definedName name="shinsei_owner6_NAME_KANA" localSheetId="14">#REF!</definedName>
    <definedName name="shinsei_owner6_NAME_KANA" localSheetId="11">申２面６別紙!$R$48</definedName>
    <definedName name="shinsei_owner6_NAME_KANA">'２面別紙'!#REF!</definedName>
    <definedName name="shinsei_owner6_POST_CODE" localSheetId="22">概１面別紙!#REF!</definedName>
    <definedName name="shinsei_owner6_POST_CODE" localSheetId="12">#REF!</definedName>
    <definedName name="shinsei_owner6_POST_CODE" localSheetId="13">#REF!</definedName>
    <definedName name="shinsei_owner6_POST_CODE" localSheetId="14">#REF!</definedName>
    <definedName name="shinsei_owner6_POST_CODE" localSheetId="11">申２面６別紙!$U$50</definedName>
    <definedName name="shinsei_owner6_POST_CODE">'２面別紙'!#REF!</definedName>
    <definedName name="shinsei_owner6_TEL" localSheetId="22">概１面別紙!#REF!</definedName>
    <definedName name="shinsei_owner6_TEL" localSheetId="11">申２面６別紙!$R$52</definedName>
    <definedName name="shinsei_owner6_TEL">'２面別紙'!#REF!</definedName>
    <definedName name="shinsei_owner7__address" localSheetId="22">概１面別紙!#REF!</definedName>
    <definedName name="shinsei_owner7__address" localSheetId="12">#REF!</definedName>
    <definedName name="shinsei_owner7__address" localSheetId="13">#REF!</definedName>
    <definedName name="shinsei_owner7__address" localSheetId="14">#REF!</definedName>
    <definedName name="shinsei_owner7__address" localSheetId="11">申２面６別紙!$R$59</definedName>
    <definedName name="shinsei_owner7__address">'２面別紙'!#REF!</definedName>
    <definedName name="shinsei_owner7_NAME_KANA" localSheetId="22">概１面別紙!#REF!</definedName>
    <definedName name="shinsei_owner7_NAME_KANA" localSheetId="12">#REF!</definedName>
    <definedName name="shinsei_owner7_NAME_KANA" localSheetId="13">#REF!</definedName>
    <definedName name="shinsei_owner7_NAME_KANA" localSheetId="14">#REF!</definedName>
    <definedName name="shinsei_owner7_NAME_KANA" localSheetId="11">申２面６別紙!$R$56</definedName>
    <definedName name="shinsei_owner7_NAME_KANA">'２面別紙'!#REF!</definedName>
    <definedName name="shinsei_owner7_POST_CODE" localSheetId="22">概１面別紙!#REF!</definedName>
    <definedName name="shinsei_owner7_POST_CODE" localSheetId="12">#REF!</definedName>
    <definedName name="shinsei_owner7_POST_CODE" localSheetId="13">#REF!</definedName>
    <definedName name="shinsei_owner7_POST_CODE" localSheetId="14">#REF!</definedName>
    <definedName name="shinsei_owner7_POST_CODE" localSheetId="11">申２面６別紙!$U$58</definedName>
    <definedName name="shinsei_owner7_POST_CODE">'２面別紙'!#REF!</definedName>
    <definedName name="shinsei_owner7_TEL" localSheetId="22">概１面別紙!#REF!</definedName>
    <definedName name="shinsei_owner7_TEL" localSheetId="11">申２面６別紙!$R$60</definedName>
    <definedName name="shinsei_owner7_TEL">'２面別紙'!#REF!</definedName>
    <definedName name="shinsei_PAGE2_TEKIHAN_ADDRESS" localSheetId="16">'４面'!#REF!</definedName>
    <definedName name="shinsei_PAGE2_TEKIHAN_ADDRESS" localSheetId="20">'４面別紙'!#REF!</definedName>
    <definedName name="shinsei_PAGE2_TEKIHAN_ADDRESS" localSheetId="17">'５面'!#REF!</definedName>
    <definedName name="shinsei_PAGE2_TEKIHAN_ADDRESS" localSheetId="18">'６面'!#REF!</definedName>
    <definedName name="shinsei_PAGE2_TEKIHAN_ADDRESS" localSheetId="1">#REF!</definedName>
    <definedName name="shinsei_PAGE2_TEKIHAN_ADDRESS" localSheetId="3">'申4-6(建２)'!$BH$227</definedName>
    <definedName name="shinsei_PAGE2_TEKIHAN_ADDRESS">'1～３面'!$BI$226</definedName>
    <definedName name="shinsei_PAGE2_TEKIHAN_KEN" localSheetId="16">'４面'!#REF!</definedName>
    <definedName name="shinsei_PAGE2_TEKIHAN_KEN" localSheetId="20">'４面別紙'!#REF!</definedName>
    <definedName name="shinsei_PAGE2_TEKIHAN_KEN" localSheetId="17">'５面'!#REF!</definedName>
    <definedName name="shinsei_PAGE2_TEKIHAN_KEN" localSheetId="18">'６面'!#REF!</definedName>
    <definedName name="shinsei_PAGE2_TEKIHAN_KEN" localSheetId="1">#REF!</definedName>
    <definedName name="shinsei_PAGE2_TEKIHAN_KEN" localSheetId="3">'申4-6(建２)'!$BA$227</definedName>
    <definedName name="shinsei_PAGE2_TEKIHAN_KEN">'1～３面'!$BB$226</definedName>
    <definedName name="shinsei_PAGE2_TEKIHAN_NAME" localSheetId="16">'４面'!#REF!</definedName>
    <definedName name="shinsei_PAGE2_TEKIHAN_NAME" localSheetId="20">'４面別紙'!#REF!</definedName>
    <definedName name="shinsei_PAGE2_TEKIHAN_NAME" localSheetId="17">'５面'!#REF!</definedName>
    <definedName name="shinsei_PAGE2_TEKIHAN_NAME" localSheetId="18">'６面'!#REF!</definedName>
    <definedName name="shinsei_PAGE2_TEKIHAN_NAME" localSheetId="1">#REF!</definedName>
    <definedName name="shinsei_PAGE2_TEKIHAN_NAME" localSheetId="3">'申4-6(建２)'!$W$227</definedName>
    <definedName name="shinsei_PAGE2_TEKIHAN_NAME">'1～３面'!$X$226</definedName>
    <definedName name="shinsei_PROVO_DATE" localSheetId="26">[1]DATA!$D$32</definedName>
    <definedName name="shinsei_PROVO_DATE">#REF!</definedName>
    <definedName name="shinsei_PROVO_NO" localSheetId="26">[1]DATA!$D$33</definedName>
    <definedName name="shinsei_PROVO_NO">#REF!</definedName>
    <definedName name="shinsei_SEKKEI_ADDRESS" localSheetId="16">'４面'!#REF!</definedName>
    <definedName name="shinsei_SEKKEI_ADDRESS" localSheetId="20">'４面別紙'!#REF!</definedName>
    <definedName name="shinsei_SEKKEI_ADDRESS" localSheetId="17">'５面'!#REF!</definedName>
    <definedName name="shinsei_SEKKEI_ADDRESS" localSheetId="18">'６面'!#REF!</definedName>
    <definedName name="shinsei_SEKKEI_ADDRESS" localSheetId="12">#REF!</definedName>
    <definedName name="shinsei_SEKKEI_ADDRESS" localSheetId="13">#REF!</definedName>
    <definedName name="shinsei_SEKKEI_ADDRESS" localSheetId="14">#REF!</definedName>
    <definedName name="shinsei_SEKKEI_ADDRESS" localSheetId="1">#REF!</definedName>
    <definedName name="shinsei_SEKKEI_ADDRESS" localSheetId="9">#REF!</definedName>
    <definedName name="shinsei_SEKKEI_ADDRESS" localSheetId="10">#REF!</definedName>
    <definedName name="shinsei_SEKKEI_ADDRESS" localSheetId="11">#REF!</definedName>
    <definedName name="shinsei_SEKKEI_ADDRESS" localSheetId="3">'申4-6(建２)'!$Z$74</definedName>
    <definedName name="shinsei_SEKKEI_ADDRESS">'1～３面'!$AA$72</definedName>
    <definedName name="shinsei_SEKKEI_DOC" localSheetId="16">'４面'!#REF!</definedName>
    <definedName name="shinsei_SEKKEI_DOC" localSheetId="20">'４面別紙'!#REF!</definedName>
    <definedName name="shinsei_SEKKEI_DOC" localSheetId="17">'５面'!#REF!</definedName>
    <definedName name="shinsei_SEKKEI_DOC" localSheetId="18">'６面'!#REF!</definedName>
    <definedName name="shinsei_SEKKEI_DOC" localSheetId="12">#REF!</definedName>
    <definedName name="shinsei_SEKKEI_DOC" localSheetId="13">#REF!</definedName>
    <definedName name="shinsei_SEKKEI_DOC" localSheetId="14">#REF!</definedName>
    <definedName name="shinsei_SEKKEI_DOC" localSheetId="1">#REF!</definedName>
    <definedName name="shinsei_SEKKEI_DOC" localSheetId="9">#REF!</definedName>
    <definedName name="shinsei_SEKKEI_DOC" localSheetId="10">#REF!</definedName>
    <definedName name="shinsei_SEKKEI_DOC" localSheetId="11">#REF!</definedName>
    <definedName name="shinsei_SEKKEI_DOC" localSheetId="3">'申4-6(建２)'!$AA$76</definedName>
    <definedName name="shinsei_SEKKEI_DOC">'1～３面'!$AB$74</definedName>
    <definedName name="shinsei_SEKKEI_JIMU_NAME" localSheetId="16">'４面'!#REF!</definedName>
    <definedName name="shinsei_SEKKEI_JIMU_NAME" localSheetId="20">'４面別紙'!#REF!</definedName>
    <definedName name="shinsei_SEKKEI_JIMU_NAME" localSheetId="17">'５面'!#REF!</definedName>
    <definedName name="shinsei_SEKKEI_JIMU_NAME" localSheetId="18">'６面'!#REF!</definedName>
    <definedName name="shinsei_SEKKEI_JIMU_NAME" localSheetId="12">#REF!</definedName>
    <definedName name="shinsei_SEKKEI_JIMU_NAME" localSheetId="13">#REF!</definedName>
    <definedName name="shinsei_SEKKEI_JIMU_NAME" localSheetId="14">#REF!</definedName>
    <definedName name="shinsei_SEKKEI_JIMU_NAME" localSheetId="1">#REF!</definedName>
    <definedName name="shinsei_SEKKEI_JIMU_NAME" localSheetId="9">#REF!</definedName>
    <definedName name="shinsei_SEKKEI_JIMU_NAME" localSheetId="10">#REF!</definedName>
    <definedName name="shinsei_SEKKEI_JIMU_NAME" localSheetId="11">#REF!</definedName>
    <definedName name="shinsei_SEKKEI_JIMU_NAME" localSheetId="3">'申4-6(建２)'!$R$72</definedName>
    <definedName name="shinsei_SEKKEI_JIMU_NAME">'1～３面'!$S$70</definedName>
    <definedName name="shinsei_SEKKEI_JIMU_NO" localSheetId="16">'４面'!#REF!</definedName>
    <definedName name="shinsei_SEKKEI_JIMU_NO" localSheetId="20">'４面別紙'!#REF!</definedName>
    <definedName name="shinsei_SEKKEI_JIMU_NO" localSheetId="17">'５面'!#REF!</definedName>
    <definedName name="shinsei_SEKKEI_JIMU_NO" localSheetId="18">'６面'!#REF!</definedName>
    <definedName name="shinsei_SEKKEI_JIMU_NO" localSheetId="12">#REF!</definedName>
    <definedName name="shinsei_SEKKEI_JIMU_NO" localSheetId="13">#REF!</definedName>
    <definedName name="shinsei_SEKKEI_JIMU_NO" localSheetId="14">#REF!</definedName>
    <definedName name="shinsei_SEKKEI_JIMU_NO" localSheetId="1">#REF!</definedName>
    <definedName name="shinsei_SEKKEI_JIMU_NO" localSheetId="9">#REF!</definedName>
    <definedName name="shinsei_SEKKEI_JIMU_NO" localSheetId="10">#REF!</definedName>
    <definedName name="shinsei_SEKKEI_JIMU_NO" localSheetId="11">#REF!</definedName>
    <definedName name="shinsei_SEKKEI_JIMU_NO" localSheetId="3">'申4-6(建２)'!$BF$71</definedName>
    <definedName name="shinsei_SEKKEI_JIMU_NO">'1～３面'!$BG$69</definedName>
    <definedName name="shinsei_SEKKEI_JIMU_SIKAKU" localSheetId="16">'４面'!#REF!</definedName>
    <definedName name="shinsei_SEKKEI_JIMU_SIKAKU" localSheetId="20">'４面別紙'!#REF!</definedName>
    <definedName name="shinsei_SEKKEI_JIMU_SIKAKU" localSheetId="17">'５面'!#REF!</definedName>
    <definedName name="shinsei_SEKKEI_JIMU_SIKAKU" localSheetId="18">'６面'!#REF!</definedName>
    <definedName name="shinsei_SEKKEI_JIMU_SIKAKU" localSheetId="12">#REF!</definedName>
    <definedName name="shinsei_SEKKEI_JIMU_SIKAKU" localSheetId="13">#REF!</definedName>
    <definedName name="shinsei_SEKKEI_JIMU_SIKAKU" localSheetId="14">#REF!</definedName>
    <definedName name="shinsei_SEKKEI_JIMU_SIKAKU" localSheetId="1">#REF!</definedName>
    <definedName name="shinsei_SEKKEI_JIMU_SIKAKU" localSheetId="9">#REF!</definedName>
    <definedName name="shinsei_SEKKEI_JIMU_SIKAKU" localSheetId="10">#REF!</definedName>
    <definedName name="shinsei_SEKKEI_JIMU_SIKAKU" localSheetId="11">#REF!</definedName>
    <definedName name="shinsei_SEKKEI_JIMU_SIKAKU" localSheetId="3">'申4-6(建２)'!$U$71</definedName>
    <definedName name="shinsei_SEKKEI_JIMU_SIKAKU">'1～３面'!$V$69</definedName>
    <definedName name="shinsei_SEKKEI_JIMU_TOUROKU_KIKAN" localSheetId="16">'４面'!#REF!</definedName>
    <definedName name="shinsei_SEKKEI_JIMU_TOUROKU_KIKAN" localSheetId="20">'４面別紙'!#REF!</definedName>
    <definedName name="shinsei_SEKKEI_JIMU_TOUROKU_KIKAN" localSheetId="17">'５面'!#REF!</definedName>
    <definedName name="shinsei_SEKKEI_JIMU_TOUROKU_KIKAN" localSheetId="18">'６面'!#REF!</definedName>
    <definedName name="shinsei_SEKKEI_JIMU_TOUROKU_KIKAN" localSheetId="12">#REF!</definedName>
    <definedName name="shinsei_SEKKEI_JIMU_TOUROKU_KIKAN" localSheetId="13">#REF!</definedName>
    <definedName name="shinsei_SEKKEI_JIMU_TOUROKU_KIKAN" localSheetId="14">#REF!</definedName>
    <definedName name="shinsei_SEKKEI_JIMU_TOUROKU_KIKAN" localSheetId="1">#REF!</definedName>
    <definedName name="shinsei_SEKKEI_JIMU_TOUROKU_KIKAN" localSheetId="9">#REF!</definedName>
    <definedName name="shinsei_SEKKEI_JIMU_TOUROKU_KIKAN" localSheetId="10">#REF!</definedName>
    <definedName name="shinsei_SEKKEI_JIMU_TOUROKU_KIKAN" localSheetId="11">#REF!</definedName>
    <definedName name="shinsei_SEKKEI_JIMU_TOUROKU_KIKAN" localSheetId="3">'申4-6(建２)'!$AK$71</definedName>
    <definedName name="shinsei_SEKKEI_JIMU_TOUROKU_KIKAN">'1～３面'!$AL$69</definedName>
    <definedName name="shinsei_SEKKEI_KEN" localSheetId="16">'４面'!#REF!</definedName>
    <definedName name="shinsei_SEKKEI_KEN" localSheetId="20">'４面別紙'!#REF!</definedName>
    <definedName name="shinsei_SEKKEI_KEN" localSheetId="17">'５面'!#REF!</definedName>
    <definedName name="shinsei_SEKKEI_KEN" localSheetId="18">'６面'!#REF!</definedName>
    <definedName name="shinsei_SEKKEI_KEN" localSheetId="12">#REF!</definedName>
    <definedName name="shinsei_SEKKEI_KEN" localSheetId="13">#REF!</definedName>
    <definedName name="shinsei_SEKKEI_KEN" localSheetId="14">#REF!</definedName>
    <definedName name="shinsei_SEKKEI_KEN" localSheetId="1">#REF!</definedName>
    <definedName name="shinsei_SEKKEI_KEN" localSheetId="9">#REF!</definedName>
    <definedName name="shinsei_SEKKEI_KEN" localSheetId="10">#REF!</definedName>
    <definedName name="shinsei_SEKKEI_KEN" localSheetId="11">#REF!</definedName>
    <definedName name="shinsei_SEKKEI_KEN" localSheetId="3">'申4-6(建２)'!$R$74</definedName>
    <definedName name="shinsei_SEKKEI_KEN">'1～３面'!$S$72</definedName>
    <definedName name="shinsei_SEKKEI_KENSETUSI_NO" localSheetId="16">'４面'!#REF!</definedName>
    <definedName name="shinsei_SEKKEI_KENSETUSI_NO" localSheetId="20">'４面別紙'!#REF!</definedName>
    <definedName name="shinsei_SEKKEI_KENSETUSI_NO" localSheetId="17">'５面'!#REF!</definedName>
    <definedName name="shinsei_SEKKEI_KENSETUSI_NO" localSheetId="18">'６面'!#REF!</definedName>
    <definedName name="shinsei_SEKKEI_KENSETUSI_NO" localSheetId="12">#REF!</definedName>
    <definedName name="shinsei_SEKKEI_KENSETUSI_NO" localSheetId="13">#REF!</definedName>
    <definedName name="shinsei_SEKKEI_KENSETUSI_NO" localSheetId="14">#REF!</definedName>
    <definedName name="shinsei_SEKKEI_KENSETUSI_NO" localSheetId="1">#REF!</definedName>
    <definedName name="shinsei_SEKKEI_KENSETUSI_NO" localSheetId="9">#REF!</definedName>
    <definedName name="shinsei_SEKKEI_KENSETUSI_NO" localSheetId="10">#REF!</definedName>
    <definedName name="shinsei_SEKKEI_KENSETUSI_NO" localSheetId="11">#REF!</definedName>
    <definedName name="shinsei_SEKKEI_KENSETUSI_NO" localSheetId="3">'申4-6(建２)'!$BF$69</definedName>
    <definedName name="shinsei_SEKKEI_KENSETUSI_NO">'1～３面'!$BG$67</definedName>
    <definedName name="shinsei_SEKKEI_NAME" localSheetId="16">'４面'!#REF!</definedName>
    <definedName name="shinsei_SEKKEI_NAME" localSheetId="20">'４面別紙'!#REF!</definedName>
    <definedName name="shinsei_SEKKEI_NAME" localSheetId="17">'５面'!#REF!</definedName>
    <definedName name="shinsei_SEKKEI_NAME" localSheetId="18">'６面'!#REF!</definedName>
    <definedName name="shinsei_SEKKEI_NAME" localSheetId="12">#REF!</definedName>
    <definedName name="shinsei_SEKKEI_NAME" localSheetId="13">#REF!</definedName>
    <definedName name="shinsei_SEKKEI_NAME" localSheetId="14">#REF!</definedName>
    <definedName name="shinsei_SEKKEI_NAME" localSheetId="1">#REF!</definedName>
    <definedName name="shinsei_SEKKEI_NAME" localSheetId="9">#REF!</definedName>
    <definedName name="shinsei_SEKKEI_NAME" localSheetId="10">#REF!</definedName>
    <definedName name="shinsei_SEKKEI_NAME" localSheetId="11">#REF!</definedName>
    <definedName name="shinsei_SEKKEI_NAME" localSheetId="3">'申4-6(建２)'!$R$70</definedName>
    <definedName name="shinsei_SEKKEI_NAME">'1～３面'!$S$68</definedName>
    <definedName name="shinsei_SEKKEI_POST_CODE" localSheetId="16">'４面'!#REF!</definedName>
    <definedName name="shinsei_SEKKEI_POST_CODE" localSheetId="20">'４面別紙'!#REF!</definedName>
    <definedName name="shinsei_SEKKEI_POST_CODE" localSheetId="17">'５面'!#REF!</definedName>
    <definedName name="shinsei_SEKKEI_POST_CODE" localSheetId="18">'６面'!#REF!</definedName>
    <definedName name="shinsei_SEKKEI_POST_CODE" localSheetId="12">#REF!</definedName>
    <definedName name="shinsei_SEKKEI_POST_CODE" localSheetId="13">#REF!</definedName>
    <definedName name="shinsei_SEKKEI_POST_CODE" localSheetId="14">#REF!</definedName>
    <definedName name="shinsei_SEKKEI_POST_CODE" localSheetId="1">#REF!</definedName>
    <definedName name="shinsei_SEKKEI_POST_CODE" localSheetId="9">#REF!</definedName>
    <definedName name="shinsei_SEKKEI_POST_CODE" localSheetId="10">#REF!</definedName>
    <definedName name="shinsei_SEKKEI_POST_CODE" localSheetId="11">#REF!</definedName>
    <definedName name="shinsei_SEKKEI_POST_CODE" localSheetId="3">'申4-6(建２)'!$U$73</definedName>
    <definedName name="shinsei_SEKKEI_POST_CODE">'1～３面'!$V$71</definedName>
    <definedName name="shinsei_SEKKEI_SIKAKU" localSheetId="16">'４面'!#REF!</definedName>
    <definedName name="shinsei_SEKKEI_SIKAKU" localSheetId="20">'４面別紙'!#REF!</definedName>
    <definedName name="shinsei_SEKKEI_SIKAKU" localSheetId="17">'５面'!#REF!</definedName>
    <definedName name="shinsei_SEKKEI_SIKAKU" localSheetId="18">'６面'!#REF!</definedName>
    <definedName name="shinsei_SEKKEI_SIKAKU" localSheetId="12">#REF!</definedName>
    <definedName name="shinsei_SEKKEI_SIKAKU" localSheetId="13">#REF!</definedName>
    <definedName name="shinsei_SEKKEI_SIKAKU" localSheetId="14">#REF!</definedName>
    <definedName name="shinsei_SEKKEI_SIKAKU" localSheetId="1">#REF!</definedName>
    <definedName name="shinsei_SEKKEI_SIKAKU" localSheetId="9">#REF!</definedName>
    <definedName name="shinsei_SEKKEI_SIKAKU" localSheetId="10">#REF!</definedName>
    <definedName name="shinsei_SEKKEI_SIKAKU" localSheetId="11">#REF!</definedName>
    <definedName name="shinsei_SEKKEI_SIKAKU" localSheetId="3">'申4-6(建２)'!$U$69</definedName>
    <definedName name="shinsei_SEKKEI_SIKAKU">'1～３面'!$V$67</definedName>
    <definedName name="shinsei_SEKKEI_TEL" localSheetId="16">'４面'!#REF!</definedName>
    <definedName name="shinsei_SEKKEI_TEL" localSheetId="20">'４面別紙'!#REF!</definedName>
    <definedName name="shinsei_SEKKEI_TEL" localSheetId="17">'５面'!#REF!</definedName>
    <definedName name="shinsei_SEKKEI_TEL" localSheetId="18">'６面'!#REF!</definedName>
    <definedName name="shinsei_SEKKEI_TEL" localSheetId="12">#REF!</definedName>
    <definedName name="shinsei_SEKKEI_TEL" localSheetId="13">#REF!</definedName>
    <definedName name="shinsei_SEKKEI_TEL" localSheetId="14">#REF!</definedName>
    <definedName name="shinsei_SEKKEI_TEL" localSheetId="1">#REF!</definedName>
    <definedName name="shinsei_SEKKEI_TEL" localSheetId="9">#REF!</definedName>
    <definedName name="shinsei_SEKKEI_TEL" localSheetId="10">#REF!</definedName>
    <definedName name="shinsei_SEKKEI_TEL" localSheetId="11">#REF!</definedName>
    <definedName name="shinsei_SEKKEI_TEL" localSheetId="3">'申4-6(建２)'!$R$75</definedName>
    <definedName name="shinsei_SEKKEI_TEL">'1～３面'!$S$73</definedName>
    <definedName name="shinsei_SEKKEI_TOUROKU_KIKAN" localSheetId="16">'４面'!#REF!</definedName>
    <definedName name="shinsei_SEKKEI_TOUROKU_KIKAN" localSheetId="20">'４面別紙'!#REF!</definedName>
    <definedName name="shinsei_SEKKEI_TOUROKU_KIKAN" localSheetId="17">'５面'!#REF!</definedName>
    <definedName name="shinsei_SEKKEI_TOUROKU_KIKAN" localSheetId="18">'６面'!#REF!</definedName>
    <definedName name="shinsei_SEKKEI_TOUROKU_KIKAN" localSheetId="12">#REF!</definedName>
    <definedName name="shinsei_SEKKEI_TOUROKU_KIKAN" localSheetId="13">#REF!</definedName>
    <definedName name="shinsei_SEKKEI_TOUROKU_KIKAN" localSheetId="14">#REF!</definedName>
    <definedName name="shinsei_SEKKEI_TOUROKU_KIKAN" localSheetId="1">#REF!</definedName>
    <definedName name="shinsei_SEKKEI_TOUROKU_KIKAN" localSheetId="9">#REF!</definedName>
    <definedName name="shinsei_SEKKEI_TOUROKU_KIKAN" localSheetId="10">#REF!</definedName>
    <definedName name="shinsei_SEKKEI_TOUROKU_KIKAN" localSheetId="11">#REF!</definedName>
    <definedName name="shinsei_SEKKEI_TOUROKU_KIKAN" localSheetId="3">'申4-6(建２)'!$AK$69</definedName>
    <definedName name="shinsei_SEKKEI_TOUROKU_KIKAN">'1～３面'!$AL$67</definedName>
    <definedName name="shinsei_SEKKEI1_ADDRESS" localSheetId="16">'４面'!#REF!</definedName>
    <definedName name="shinsei_SEKKEI1_ADDRESS" localSheetId="20">'４面別紙'!#REF!</definedName>
    <definedName name="shinsei_SEKKEI1_ADDRESS" localSheetId="17">'５面'!#REF!</definedName>
    <definedName name="shinsei_SEKKEI1_ADDRESS" localSheetId="18">'６面'!#REF!</definedName>
    <definedName name="shinsei_SEKKEI1_ADDRESS" localSheetId="12">#REF!</definedName>
    <definedName name="shinsei_SEKKEI1_ADDRESS" localSheetId="13">#REF!</definedName>
    <definedName name="shinsei_SEKKEI1_ADDRESS" localSheetId="14">#REF!</definedName>
    <definedName name="shinsei_SEKKEI1_ADDRESS" localSheetId="9">#REF!</definedName>
    <definedName name="shinsei_SEKKEI1_ADDRESS" localSheetId="10">#REF!</definedName>
    <definedName name="shinsei_SEKKEI1_ADDRESS" localSheetId="11">#REF!</definedName>
    <definedName name="shinsei_SEKKEI1_ADDRESS" localSheetId="3">'申4-6(建２)'!$Z$85</definedName>
    <definedName name="shinsei_SEKKEI1_ADDRESS">'1～３面'!$AA$83</definedName>
    <definedName name="shinsei_SEKKEI1_DOC" localSheetId="16">'４面'!#REF!</definedName>
    <definedName name="shinsei_SEKKEI1_DOC" localSheetId="20">'４面別紙'!#REF!</definedName>
    <definedName name="shinsei_SEKKEI1_DOC" localSheetId="17">'５面'!#REF!</definedName>
    <definedName name="shinsei_SEKKEI1_DOC" localSheetId="18">'６面'!#REF!</definedName>
    <definedName name="shinsei_SEKKEI1_DOC" localSheetId="12">#REF!</definedName>
    <definedName name="shinsei_SEKKEI1_DOC" localSheetId="13">#REF!</definedName>
    <definedName name="shinsei_SEKKEI1_DOC" localSheetId="14">#REF!</definedName>
    <definedName name="shinsei_SEKKEI1_DOC" localSheetId="9">#REF!</definedName>
    <definedName name="shinsei_SEKKEI1_DOC" localSheetId="10">#REF!</definedName>
    <definedName name="shinsei_SEKKEI1_DOC" localSheetId="11">#REF!</definedName>
    <definedName name="shinsei_SEKKEI1_DOC" localSheetId="3">'申4-6(建２)'!$AA$87</definedName>
    <definedName name="shinsei_SEKKEI1_DOC">'1～３面'!$AB$85</definedName>
    <definedName name="shinsei_SEKKEI1_JIMU_NAME" localSheetId="16">'４面'!#REF!</definedName>
    <definedName name="shinsei_SEKKEI1_JIMU_NAME" localSheetId="20">'４面別紙'!#REF!</definedName>
    <definedName name="shinsei_SEKKEI1_JIMU_NAME" localSheetId="17">'５面'!#REF!</definedName>
    <definedName name="shinsei_SEKKEI1_JIMU_NAME" localSheetId="18">'６面'!#REF!</definedName>
    <definedName name="shinsei_SEKKEI1_JIMU_NAME" localSheetId="12">#REF!</definedName>
    <definedName name="shinsei_SEKKEI1_JIMU_NAME" localSheetId="13">#REF!</definedName>
    <definedName name="shinsei_SEKKEI1_JIMU_NAME" localSheetId="14">#REF!</definedName>
    <definedName name="shinsei_SEKKEI1_JIMU_NAME" localSheetId="9">#REF!</definedName>
    <definedName name="shinsei_SEKKEI1_JIMU_NAME" localSheetId="10">#REF!</definedName>
    <definedName name="shinsei_SEKKEI1_JIMU_NAME" localSheetId="11">#REF!</definedName>
    <definedName name="shinsei_SEKKEI1_JIMU_NAME" localSheetId="3">'申4-6(建２)'!$R$83</definedName>
    <definedName name="shinsei_SEKKEI1_JIMU_NAME">'1～３面'!$S$81</definedName>
    <definedName name="shinsei_SEKKEI1_JIMU_NO" localSheetId="16">'４面'!#REF!</definedName>
    <definedName name="shinsei_SEKKEI1_JIMU_NO" localSheetId="20">'４面別紙'!#REF!</definedName>
    <definedName name="shinsei_SEKKEI1_JIMU_NO" localSheetId="17">'５面'!#REF!</definedName>
    <definedName name="shinsei_SEKKEI1_JIMU_NO" localSheetId="18">'６面'!#REF!</definedName>
    <definedName name="shinsei_SEKKEI1_JIMU_NO" localSheetId="12">#REF!</definedName>
    <definedName name="shinsei_SEKKEI1_JIMU_NO" localSheetId="13">#REF!</definedName>
    <definedName name="shinsei_SEKKEI1_JIMU_NO" localSheetId="14">#REF!</definedName>
    <definedName name="shinsei_SEKKEI1_JIMU_NO" localSheetId="9">#REF!</definedName>
    <definedName name="shinsei_SEKKEI1_JIMU_NO" localSheetId="10">#REF!</definedName>
    <definedName name="shinsei_SEKKEI1_JIMU_NO" localSheetId="11">#REF!</definedName>
    <definedName name="shinsei_SEKKEI1_JIMU_NO" localSheetId="3">'申4-6(建２)'!$BF$82</definedName>
    <definedName name="shinsei_SEKKEI1_JIMU_NO">'1～３面'!$BG$80</definedName>
    <definedName name="shinsei_SEKKEI1_JIMU_SIKAKU" localSheetId="16">'４面'!#REF!</definedName>
    <definedName name="shinsei_SEKKEI1_JIMU_SIKAKU" localSheetId="20">'４面別紙'!#REF!</definedName>
    <definedName name="shinsei_SEKKEI1_JIMU_SIKAKU" localSheetId="17">'５面'!#REF!</definedName>
    <definedName name="shinsei_SEKKEI1_JIMU_SIKAKU" localSheetId="18">'６面'!#REF!</definedName>
    <definedName name="shinsei_SEKKEI1_JIMU_SIKAKU" localSheetId="12">#REF!</definedName>
    <definedName name="shinsei_SEKKEI1_JIMU_SIKAKU" localSheetId="13">#REF!</definedName>
    <definedName name="shinsei_SEKKEI1_JIMU_SIKAKU" localSheetId="14">#REF!</definedName>
    <definedName name="shinsei_SEKKEI1_JIMU_SIKAKU" localSheetId="9">#REF!</definedName>
    <definedName name="shinsei_SEKKEI1_JIMU_SIKAKU" localSheetId="10">#REF!</definedName>
    <definedName name="shinsei_SEKKEI1_JIMU_SIKAKU" localSheetId="11">#REF!</definedName>
    <definedName name="shinsei_SEKKEI1_JIMU_SIKAKU" localSheetId="3">'申4-6(建２)'!$U$82</definedName>
    <definedName name="shinsei_SEKKEI1_JIMU_SIKAKU">'1～３面'!$V$80</definedName>
    <definedName name="shinsei_SEKKEI1_JIMU_TOUROKU_KIKAN" localSheetId="16">'４面'!#REF!</definedName>
    <definedName name="shinsei_SEKKEI1_JIMU_TOUROKU_KIKAN" localSheetId="20">'４面別紙'!#REF!</definedName>
    <definedName name="shinsei_SEKKEI1_JIMU_TOUROKU_KIKAN" localSheetId="17">'５面'!#REF!</definedName>
    <definedName name="shinsei_SEKKEI1_JIMU_TOUROKU_KIKAN" localSheetId="18">'６面'!#REF!</definedName>
    <definedName name="shinsei_SEKKEI1_JIMU_TOUROKU_KIKAN" localSheetId="12">#REF!</definedName>
    <definedName name="shinsei_SEKKEI1_JIMU_TOUROKU_KIKAN" localSheetId="13">#REF!</definedName>
    <definedName name="shinsei_SEKKEI1_JIMU_TOUROKU_KIKAN" localSheetId="14">#REF!</definedName>
    <definedName name="shinsei_SEKKEI1_JIMU_TOUROKU_KIKAN" localSheetId="9">#REF!</definedName>
    <definedName name="shinsei_SEKKEI1_JIMU_TOUROKU_KIKAN" localSheetId="10">#REF!</definedName>
    <definedName name="shinsei_SEKKEI1_JIMU_TOUROKU_KIKAN" localSheetId="11">#REF!</definedName>
    <definedName name="shinsei_SEKKEI1_JIMU_TOUROKU_KIKAN" localSheetId="3">'申4-6(建２)'!$AK$82</definedName>
    <definedName name="shinsei_SEKKEI1_JIMU_TOUROKU_KIKAN">'1～３面'!$AL$80</definedName>
    <definedName name="shinsei_SEKKEI1_KEN" localSheetId="16">'４面'!#REF!</definedName>
    <definedName name="shinsei_SEKKEI1_KEN" localSheetId="20">'４面別紙'!#REF!</definedName>
    <definedName name="shinsei_SEKKEI1_KEN" localSheetId="17">'５面'!#REF!</definedName>
    <definedName name="shinsei_SEKKEI1_KEN" localSheetId="18">'６面'!#REF!</definedName>
    <definedName name="shinsei_SEKKEI1_KEN" localSheetId="12">#REF!</definedName>
    <definedName name="shinsei_SEKKEI1_KEN" localSheetId="13">#REF!</definedName>
    <definedName name="shinsei_SEKKEI1_KEN" localSheetId="14">#REF!</definedName>
    <definedName name="shinsei_SEKKEI1_KEN" localSheetId="9">#REF!</definedName>
    <definedName name="shinsei_SEKKEI1_KEN" localSheetId="10">#REF!</definedName>
    <definedName name="shinsei_SEKKEI1_KEN" localSheetId="11">#REF!</definedName>
    <definedName name="shinsei_SEKKEI1_KEN" localSheetId="3">'申4-6(建２)'!$R$85</definedName>
    <definedName name="shinsei_SEKKEI1_KEN">'1～３面'!$S$83</definedName>
    <definedName name="shinsei_SEKKEI1_KENSETUSI_NO" localSheetId="16">'４面'!#REF!</definedName>
    <definedName name="shinsei_SEKKEI1_KENSETUSI_NO" localSheetId="20">'４面別紙'!#REF!</definedName>
    <definedName name="shinsei_SEKKEI1_KENSETUSI_NO" localSheetId="17">'５面'!#REF!</definedName>
    <definedName name="shinsei_SEKKEI1_KENSETUSI_NO" localSheetId="18">'６面'!#REF!</definedName>
    <definedName name="shinsei_SEKKEI1_KENSETUSI_NO" localSheetId="12">#REF!</definedName>
    <definedName name="shinsei_SEKKEI1_KENSETUSI_NO" localSheetId="13">#REF!</definedName>
    <definedName name="shinsei_SEKKEI1_KENSETUSI_NO" localSheetId="14">#REF!</definedName>
    <definedName name="shinsei_SEKKEI1_KENSETUSI_NO" localSheetId="9">#REF!</definedName>
    <definedName name="shinsei_SEKKEI1_KENSETUSI_NO" localSheetId="10">#REF!</definedName>
    <definedName name="shinsei_SEKKEI1_KENSETUSI_NO" localSheetId="11">#REF!</definedName>
    <definedName name="shinsei_SEKKEI1_KENSETUSI_NO" localSheetId="3">'申4-6(建２)'!$BF$80</definedName>
    <definedName name="shinsei_SEKKEI1_KENSETUSI_NO">'1～３面'!$BG$78</definedName>
    <definedName name="shinsei_SEKKEI1_NAME" localSheetId="16">'４面'!#REF!</definedName>
    <definedName name="shinsei_SEKKEI1_NAME" localSheetId="20">'４面別紙'!#REF!</definedName>
    <definedName name="shinsei_SEKKEI1_NAME" localSheetId="17">'５面'!#REF!</definedName>
    <definedName name="shinsei_SEKKEI1_NAME" localSheetId="18">'６面'!#REF!</definedName>
    <definedName name="shinsei_SEKKEI1_NAME" localSheetId="12">#REF!</definedName>
    <definedName name="shinsei_SEKKEI1_NAME" localSheetId="13">#REF!</definedName>
    <definedName name="shinsei_SEKKEI1_NAME" localSheetId="14">#REF!</definedName>
    <definedName name="shinsei_SEKKEI1_NAME" localSheetId="9">#REF!</definedName>
    <definedName name="shinsei_SEKKEI1_NAME" localSheetId="10">#REF!</definedName>
    <definedName name="shinsei_SEKKEI1_NAME" localSheetId="11">#REF!</definedName>
    <definedName name="shinsei_SEKKEI1_NAME" localSheetId="3">'申4-6(建２)'!$R$81</definedName>
    <definedName name="shinsei_SEKKEI1_NAME">'1～３面'!$S$79</definedName>
    <definedName name="shinsei_SEKKEI1_POST_CODE" localSheetId="16">'４面'!#REF!</definedName>
    <definedName name="shinsei_SEKKEI1_POST_CODE" localSheetId="20">'４面別紙'!#REF!</definedName>
    <definedName name="shinsei_SEKKEI1_POST_CODE" localSheetId="17">'５面'!#REF!</definedName>
    <definedName name="shinsei_SEKKEI1_POST_CODE" localSheetId="18">'６面'!#REF!</definedName>
    <definedName name="shinsei_SEKKEI1_POST_CODE" localSheetId="12">#REF!</definedName>
    <definedName name="shinsei_SEKKEI1_POST_CODE" localSheetId="13">#REF!</definedName>
    <definedName name="shinsei_SEKKEI1_POST_CODE" localSheetId="14">#REF!</definedName>
    <definedName name="shinsei_SEKKEI1_POST_CODE" localSheetId="9">#REF!</definedName>
    <definedName name="shinsei_SEKKEI1_POST_CODE" localSheetId="10">#REF!</definedName>
    <definedName name="shinsei_SEKKEI1_POST_CODE" localSheetId="11">#REF!</definedName>
    <definedName name="shinsei_SEKKEI1_POST_CODE" localSheetId="3">'申4-6(建２)'!$U$84</definedName>
    <definedName name="shinsei_SEKKEI1_POST_CODE">'1～３面'!$V$82</definedName>
    <definedName name="shinsei_SEKKEI1_SIKAKU" localSheetId="16">'４面'!#REF!</definedName>
    <definedName name="shinsei_SEKKEI1_SIKAKU" localSheetId="20">'４面別紙'!#REF!</definedName>
    <definedName name="shinsei_SEKKEI1_SIKAKU" localSheetId="17">'５面'!#REF!</definedName>
    <definedName name="shinsei_SEKKEI1_SIKAKU" localSheetId="18">'６面'!#REF!</definedName>
    <definedName name="shinsei_SEKKEI1_SIKAKU" localSheetId="12">#REF!</definedName>
    <definedName name="shinsei_SEKKEI1_SIKAKU" localSheetId="13">#REF!</definedName>
    <definedName name="shinsei_SEKKEI1_SIKAKU" localSheetId="14">#REF!</definedName>
    <definedName name="shinsei_SEKKEI1_SIKAKU" localSheetId="9">#REF!</definedName>
    <definedName name="shinsei_SEKKEI1_SIKAKU" localSheetId="10">#REF!</definedName>
    <definedName name="shinsei_SEKKEI1_SIKAKU" localSheetId="11">#REF!</definedName>
    <definedName name="shinsei_SEKKEI1_SIKAKU" localSheetId="3">'申4-6(建２)'!$U$80</definedName>
    <definedName name="shinsei_SEKKEI1_SIKAKU">'1～３面'!$V$78</definedName>
    <definedName name="shinsei_SEKKEI1_TEL" localSheetId="16">'４面'!#REF!</definedName>
    <definedName name="shinsei_SEKKEI1_TEL" localSheetId="20">'４面別紙'!#REF!</definedName>
    <definedName name="shinsei_SEKKEI1_TEL" localSheetId="17">'５面'!#REF!</definedName>
    <definedName name="shinsei_SEKKEI1_TEL" localSheetId="18">'６面'!#REF!</definedName>
    <definedName name="shinsei_SEKKEI1_TEL" localSheetId="12">#REF!</definedName>
    <definedName name="shinsei_SEKKEI1_TEL" localSheetId="13">#REF!</definedName>
    <definedName name="shinsei_SEKKEI1_TEL" localSheetId="14">#REF!</definedName>
    <definedName name="shinsei_SEKKEI1_TEL" localSheetId="9">#REF!</definedName>
    <definedName name="shinsei_SEKKEI1_TEL" localSheetId="10">#REF!</definedName>
    <definedName name="shinsei_SEKKEI1_TEL" localSheetId="11">#REF!</definedName>
    <definedName name="shinsei_SEKKEI1_TEL" localSheetId="3">'申4-6(建２)'!$R$86</definedName>
    <definedName name="shinsei_SEKKEI1_TEL">'1～３面'!$S$84</definedName>
    <definedName name="shinsei_SEKKEI1_TOUROKU_KIKAN" localSheetId="16">'４面'!#REF!</definedName>
    <definedName name="shinsei_SEKKEI1_TOUROKU_KIKAN" localSheetId="20">'４面別紙'!#REF!</definedName>
    <definedName name="shinsei_SEKKEI1_TOUROKU_KIKAN" localSheetId="17">'５面'!#REF!</definedName>
    <definedName name="shinsei_SEKKEI1_TOUROKU_KIKAN" localSheetId="18">'６面'!#REF!</definedName>
    <definedName name="shinsei_SEKKEI1_TOUROKU_KIKAN" localSheetId="12">#REF!</definedName>
    <definedName name="shinsei_SEKKEI1_TOUROKU_KIKAN" localSheetId="13">#REF!</definedName>
    <definedName name="shinsei_SEKKEI1_TOUROKU_KIKAN" localSheetId="14">#REF!</definedName>
    <definedName name="shinsei_SEKKEI1_TOUROKU_KIKAN" localSheetId="9">#REF!</definedName>
    <definedName name="shinsei_SEKKEI1_TOUROKU_KIKAN" localSheetId="10">#REF!</definedName>
    <definedName name="shinsei_SEKKEI1_TOUROKU_KIKAN" localSheetId="11">#REF!</definedName>
    <definedName name="shinsei_SEKKEI1_TOUROKU_KIKAN" localSheetId="3">'申4-6(建２)'!$AK$80</definedName>
    <definedName name="shinsei_SEKKEI1_TOUROKU_KIKAN">'1～３面'!$AL$78</definedName>
    <definedName name="shinsei_SEKKEI2_ADDRESS" localSheetId="16">'４面'!#REF!</definedName>
    <definedName name="shinsei_SEKKEI2_ADDRESS" localSheetId="20">'４面別紙'!#REF!</definedName>
    <definedName name="shinsei_SEKKEI2_ADDRESS" localSheetId="17">'５面'!#REF!</definedName>
    <definedName name="shinsei_SEKKEI2_ADDRESS" localSheetId="18">'６面'!#REF!</definedName>
    <definedName name="shinsei_SEKKEI2_ADDRESS" localSheetId="12">#REF!</definedName>
    <definedName name="shinsei_SEKKEI2_ADDRESS" localSheetId="13">#REF!</definedName>
    <definedName name="shinsei_SEKKEI2_ADDRESS" localSheetId="14">#REF!</definedName>
    <definedName name="shinsei_SEKKEI2_ADDRESS" localSheetId="9">#REF!</definedName>
    <definedName name="shinsei_SEKKEI2_ADDRESS" localSheetId="10">#REF!</definedName>
    <definedName name="shinsei_SEKKEI2_ADDRESS" localSheetId="11">#REF!</definedName>
    <definedName name="shinsei_SEKKEI2_ADDRESS" localSheetId="3">'申4-6(建２)'!$Z$95</definedName>
    <definedName name="shinsei_SEKKEI2_ADDRESS">'1～３面'!$AA$93</definedName>
    <definedName name="shinsei_SEKKEI2_DOC" localSheetId="16">'４面'!#REF!</definedName>
    <definedName name="shinsei_SEKKEI2_DOC" localSheetId="20">'４面別紙'!#REF!</definedName>
    <definedName name="shinsei_SEKKEI2_DOC" localSheetId="17">'５面'!#REF!</definedName>
    <definedName name="shinsei_SEKKEI2_DOC" localSheetId="18">'６面'!#REF!</definedName>
    <definedName name="shinsei_SEKKEI2_DOC" localSheetId="12">#REF!</definedName>
    <definedName name="shinsei_SEKKEI2_DOC" localSheetId="13">#REF!</definedName>
    <definedName name="shinsei_SEKKEI2_DOC" localSheetId="14">#REF!</definedName>
    <definedName name="shinsei_SEKKEI2_DOC" localSheetId="9">#REF!</definedName>
    <definedName name="shinsei_SEKKEI2_DOC" localSheetId="10">#REF!</definedName>
    <definedName name="shinsei_SEKKEI2_DOC" localSheetId="11">#REF!</definedName>
    <definedName name="shinsei_SEKKEI2_DOC" localSheetId="3">'申4-6(建２)'!$AA$97</definedName>
    <definedName name="shinsei_SEKKEI2_DOC">'1～３面'!$AB$95</definedName>
    <definedName name="shinsei_SEKKEI2_JIMU_NAME" localSheetId="16">'４面'!#REF!</definedName>
    <definedName name="shinsei_SEKKEI2_JIMU_NAME" localSheetId="20">'４面別紙'!#REF!</definedName>
    <definedName name="shinsei_SEKKEI2_JIMU_NAME" localSheetId="17">'５面'!#REF!</definedName>
    <definedName name="shinsei_SEKKEI2_JIMU_NAME" localSheetId="18">'６面'!#REF!</definedName>
    <definedName name="shinsei_SEKKEI2_JIMU_NAME" localSheetId="12">#REF!</definedName>
    <definedName name="shinsei_SEKKEI2_JIMU_NAME" localSheetId="13">#REF!</definedName>
    <definedName name="shinsei_SEKKEI2_JIMU_NAME" localSheetId="14">#REF!</definedName>
    <definedName name="shinsei_SEKKEI2_JIMU_NAME" localSheetId="9">#REF!</definedName>
    <definedName name="shinsei_SEKKEI2_JIMU_NAME" localSheetId="10">#REF!</definedName>
    <definedName name="shinsei_SEKKEI2_JIMU_NAME" localSheetId="11">#REF!</definedName>
    <definedName name="shinsei_SEKKEI2_JIMU_NAME" localSheetId="3">'申4-6(建２)'!$R$93</definedName>
    <definedName name="shinsei_SEKKEI2_JIMU_NAME">'1～３面'!$S$91</definedName>
    <definedName name="shinsei_SEKKEI2_JIMU_NO" localSheetId="16">'４面'!#REF!</definedName>
    <definedName name="shinsei_SEKKEI2_JIMU_NO" localSheetId="20">'４面別紙'!#REF!</definedName>
    <definedName name="shinsei_SEKKEI2_JIMU_NO" localSheetId="17">'５面'!#REF!</definedName>
    <definedName name="shinsei_SEKKEI2_JIMU_NO" localSheetId="18">'６面'!#REF!</definedName>
    <definedName name="shinsei_SEKKEI2_JIMU_NO" localSheetId="12">#REF!</definedName>
    <definedName name="shinsei_SEKKEI2_JIMU_NO" localSheetId="13">#REF!</definedName>
    <definedName name="shinsei_SEKKEI2_JIMU_NO" localSheetId="14">#REF!</definedName>
    <definedName name="shinsei_SEKKEI2_JIMU_NO" localSheetId="9">#REF!</definedName>
    <definedName name="shinsei_SEKKEI2_JIMU_NO" localSheetId="10">#REF!</definedName>
    <definedName name="shinsei_SEKKEI2_JIMU_NO" localSheetId="11">#REF!</definedName>
    <definedName name="shinsei_SEKKEI2_JIMU_NO" localSheetId="3">'申4-6(建２)'!$BF$92</definedName>
    <definedName name="shinsei_SEKKEI2_JIMU_NO">'1～３面'!$BG$90</definedName>
    <definedName name="shinsei_SEKKEI2_JIMU_SIKAKU" localSheetId="16">'４面'!#REF!</definedName>
    <definedName name="shinsei_SEKKEI2_JIMU_SIKAKU" localSheetId="20">'４面別紙'!#REF!</definedName>
    <definedName name="shinsei_SEKKEI2_JIMU_SIKAKU" localSheetId="17">'５面'!#REF!</definedName>
    <definedName name="shinsei_SEKKEI2_JIMU_SIKAKU" localSheetId="18">'６面'!#REF!</definedName>
    <definedName name="shinsei_SEKKEI2_JIMU_SIKAKU" localSheetId="12">#REF!</definedName>
    <definedName name="shinsei_SEKKEI2_JIMU_SIKAKU" localSheetId="13">#REF!</definedName>
    <definedName name="shinsei_SEKKEI2_JIMU_SIKAKU" localSheetId="14">#REF!</definedName>
    <definedName name="shinsei_SEKKEI2_JIMU_SIKAKU" localSheetId="9">#REF!</definedName>
    <definedName name="shinsei_SEKKEI2_JIMU_SIKAKU" localSheetId="10">#REF!</definedName>
    <definedName name="shinsei_SEKKEI2_JIMU_SIKAKU" localSheetId="11">#REF!</definedName>
    <definedName name="shinsei_SEKKEI2_JIMU_SIKAKU" localSheetId="3">'申4-6(建２)'!$U$92</definedName>
    <definedName name="shinsei_SEKKEI2_JIMU_SIKAKU">'1～３面'!$V$90</definedName>
    <definedName name="shinsei_SEKKEI2_JIMU_TOUROKU_KIKAN" localSheetId="16">'４面'!#REF!</definedName>
    <definedName name="shinsei_SEKKEI2_JIMU_TOUROKU_KIKAN" localSheetId="20">'４面別紙'!#REF!</definedName>
    <definedName name="shinsei_SEKKEI2_JIMU_TOUROKU_KIKAN" localSheetId="17">'５面'!#REF!</definedName>
    <definedName name="shinsei_SEKKEI2_JIMU_TOUROKU_KIKAN" localSheetId="18">'６面'!#REF!</definedName>
    <definedName name="shinsei_SEKKEI2_JIMU_TOUROKU_KIKAN" localSheetId="12">#REF!</definedName>
    <definedName name="shinsei_SEKKEI2_JIMU_TOUROKU_KIKAN" localSheetId="13">#REF!</definedName>
    <definedName name="shinsei_SEKKEI2_JIMU_TOUROKU_KIKAN" localSheetId="14">#REF!</definedName>
    <definedName name="shinsei_SEKKEI2_JIMU_TOUROKU_KIKAN" localSheetId="9">#REF!</definedName>
    <definedName name="shinsei_SEKKEI2_JIMU_TOUROKU_KIKAN" localSheetId="10">#REF!</definedName>
    <definedName name="shinsei_SEKKEI2_JIMU_TOUROKU_KIKAN" localSheetId="11">#REF!</definedName>
    <definedName name="shinsei_SEKKEI2_JIMU_TOUROKU_KIKAN" localSheetId="3">'申4-6(建２)'!$AK$92</definedName>
    <definedName name="shinsei_SEKKEI2_JIMU_TOUROKU_KIKAN">'1～３面'!$AL$90</definedName>
    <definedName name="shinsei_SEKKEI2_KEN" localSheetId="16">'４面'!#REF!</definedName>
    <definedName name="shinsei_SEKKEI2_KEN" localSheetId="20">'４面別紙'!#REF!</definedName>
    <definedName name="shinsei_SEKKEI2_KEN" localSheetId="17">'５面'!#REF!</definedName>
    <definedName name="shinsei_SEKKEI2_KEN" localSheetId="18">'６面'!#REF!</definedName>
    <definedName name="shinsei_SEKKEI2_KEN" localSheetId="12">#REF!</definedName>
    <definedName name="shinsei_SEKKEI2_KEN" localSheetId="13">#REF!</definedName>
    <definedName name="shinsei_SEKKEI2_KEN" localSheetId="14">#REF!</definedName>
    <definedName name="shinsei_SEKKEI2_KEN" localSheetId="9">#REF!</definedName>
    <definedName name="shinsei_SEKKEI2_KEN" localSheetId="10">#REF!</definedName>
    <definedName name="shinsei_SEKKEI2_KEN" localSheetId="11">#REF!</definedName>
    <definedName name="shinsei_SEKKEI2_KEN" localSheetId="3">'申4-6(建２)'!$R$95</definedName>
    <definedName name="shinsei_SEKKEI2_KEN">'1～３面'!$S$93</definedName>
    <definedName name="shinsei_SEKKEI2_KENSETUSI_NO" localSheetId="16">'４面'!#REF!</definedName>
    <definedName name="shinsei_SEKKEI2_KENSETUSI_NO" localSheetId="20">'４面別紙'!#REF!</definedName>
    <definedName name="shinsei_SEKKEI2_KENSETUSI_NO" localSheetId="17">'５面'!#REF!</definedName>
    <definedName name="shinsei_SEKKEI2_KENSETUSI_NO" localSheetId="18">'６面'!#REF!</definedName>
    <definedName name="shinsei_SEKKEI2_KENSETUSI_NO" localSheetId="12">#REF!</definedName>
    <definedName name="shinsei_SEKKEI2_KENSETUSI_NO" localSheetId="13">#REF!</definedName>
    <definedName name="shinsei_SEKKEI2_KENSETUSI_NO" localSheetId="14">#REF!</definedName>
    <definedName name="shinsei_SEKKEI2_KENSETUSI_NO" localSheetId="9">#REF!</definedName>
    <definedName name="shinsei_SEKKEI2_KENSETUSI_NO" localSheetId="10">#REF!</definedName>
    <definedName name="shinsei_SEKKEI2_KENSETUSI_NO" localSheetId="11">#REF!</definedName>
    <definedName name="shinsei_SEKKEI2_KENSETUSI_NO" localSheetId="3">'申4-6(建２)'!$BF$90</definedName>
    <definedName name="shinsei_SEKKEI2_KENSETUSI_NO">'1～３面'!$BG$88</definedName>
    <definedName name="shinsei_SEKKEI2_NAME" localSheetId="16">'４面'!#REF!</definedName>
    <definedName name="shinsei_SEKKEI2_NAME" localSheetId="20">'４面別紙'!#REF!</definedName>
    <definedName name="shinsei_SEKKEI2_NAME" localSheetId="17">'５面'!#REF!</definedName>
    <definedName name="shinsei_SEKKEI2_NAME" localSheetId="18">'６面'!#REF!</definedName>
    <definedName name="shinsei_SEKKEI2_NAME" localSheetId="12">#REF!</definedName>
    <definedName name="shinsei_SEKKEI2_NAME" localSheetId="13">#REF!</definedName>
    <definedName name="shinsei_SEKKEI2_NAME" localSheetId="14">#REF!</definedName>
    <definedName name="shinsei_SEKKEI2_NAME" localSheetId="9">#REF!</definedName>
    <definedName name="shinsei_SEKKEI2_NAME" localSheetId="10">#REF!</definedName>
    <definedName name="shinsei_SEKKEI2_NAME" localSheetId="11">#REF!</definedName>
    <definedName name="shinsei_SEKKEI2_NAME" localSheetId="3">'申4-6(建２)'!$R$91</definedName>
    <definedName name="shinsei_SEKKEI2_NAME">'1～３面'!$S$89</definedName>
    <definedName name="shinsei_SEKKEI2_POST_CODE" localSheetId="16">'４面'!#REF!</definedName>
    <definedName name="shinsei_SEKKEI2_POST_CODE" localSheetId="20">'４面別紙'!#REF!</definedName>
    <definedName name="shinsei_SEKKEI2_POST_CODE" localSheetId="17">'５面'!#REF!</definedName>
    <definedName name="shinsei_SEKKEI2_POST_CODE" localSheetId="18">'６面'!#REF!</definedName>
    <definedName name="shinsei_SEKKEI2_POST_CODE" localSheetId="12">#REF!</definedName>
    <definedName name="shinsei_SEKKEI2_POST_CODE" localSheetId="13">#REF!</definedName>
    <definedName name="shinsei_SEKKEI2_POST_CODE" localSheetId="14">#REF!</definedName>
    <definedName name="shinsei_SEKKEI2_POST_CODE" localSheetId="9">#REF!</definedName>
    <definedName name="shinsei_SEKKEI2_POST_CODE" localSheetId="10">#REF!</definedName>
    <definedName name="shinsei_SEKKEI2_POST_CODE" localSheetId="11">#REF!</definedName>
    <definedName name="shinsei_SEKKEI2_POST_CODE" localSheetId="3">'申4-6(建２)'!$U$94</definedName>
    <definedName name="shinsei_SEKKEI2_POST_CODE">'1～３面'!$V$92</definedName>
    <definedName name="shinsei_SEKKEI2_SIKAKU" localSheetId="16">'４面'!#REF!</definedName>
    <definedName name="shinsei_SEKKEI2_SIKAKU" localSheetId="20">'４面別紙'!#REF!</definedName>
    <definedName name="shinsei_SEKKEI2_SIKAKU" localSheetId="17">'５面'!#REF!</definedName>
    <definedName name="shinsei_SEKKEI2_SIKAKU" localSheetId="18">'６面'!#REF!</definedName>
    <definedName name="shinsei_SEKKEI2_SIKAKU" localSheetId="12">#REF!</definedName>
    <definedName name="shinsei_SEKKEI2_SIKAKU" localSheetId="13">#REF!</definedName>
    <definedName name="shinsei_SEKKEI2_SIKAKU" localSheetId="14">#REF!</definedName>
    <definedName name="shinsei_SEKKEI2_SIKAKU" localSheetId="9">#REF!</definedName>
    <definedName name="shinsei_SEKKEI2_SIKAKU" localSheetId="10">#REF!</definedName>
    <definedName name="shinsei_SEKKEI2_SIKAKU" localSheetId="11">#REF!</definedName>
    <definedName name="shinsei_SEKKEI2_SIKAKU" localSheetId="3">'申4-6(建２)'!$U$90</definedName>
    <definedName name="shinsei_SEKKEI2_SIKAKU">'1～３面'!$V$88</definedName>
    <definedName name="shinsei_SEKKEI2_TEL" localSheetId="16">'４面'!#REF!</definedName>
    <definedName name="shinsei_SEKKEI2_TEL" localSheetId="20">'４面別紙'!#REF!</definedName>
    <definedName name="shinsei_SEKKEI2_TEL" localSheetId="17">'５面'!#REF!</definedName>
    <definedName name="shinsei_SEKKEI2_TEL" localSheetId="18">'６面'!#REF!</definedName>
    <definedName name="shinsei_SEKKEI2_TEL" localSheetId="12">#REF!</definedName>
    <definedName name="shinsei_SEKKEI2_TEL" localSheetId="13">#REF!</definedName>
    <definedName name="shinsei_SEKKEI2_TEL" localSheetId="14">#REF!</definedName>
    <definedName name="shinsei_SEKKEI2_TEL" localSheetId="9">#REF!</definedName>
    <definedName name="shinsei_SEKKEI2_TEL" localSheetId="10">#REF!</definedName>
    <definedName name="shinsei_SEKKEI2_TEL" localSheetId="11">#REF!</definedName>
    <definedName name="shinsei_SEKKEI2_TEL" localSheetId="3">'申4-6(建２)'!$R$96</definedName>
    <definedName name="shinsei_SEKKEI2_TEL">'1～３面'!$S$94</definedName>
    <definedName name="shinsei_SEKKEI2_TOUROKU_KIKAN" localSheetId="16">'４面'!#REF!</definedName>
    <definedName name="shinsei_SEKKEI2_TOUROKU_KIKAN" localSheetId="20">'４面別紙'!#REF!</definedName>
    <definedName name="shinsei_SEKKEI2_TOUROKU_KIKAN" localSheetId="17">'５面'!#REF!</definedName>
    <definedName name="shinsei_SEKKEI2_TOUROKU_KIKAN" localSheetId="18">'６面'!#REF!</definedName>
    <definedName name="shinsei_SEKKEI2_TOUROKU_KIKAN" localSheetId="12">#REF!</definedName>
    <definedName name="shinsei_SEKKEI2_TOUROKU_KIKAN" localSheetId="13">#REF!</definedName>
    <definedName name="shinsei_SEKKEI2_TOUROKU_KIKAN" localSheetId="14">#REF!</definedName>
    <definedName name="shinsei_SEKKEI2_TOUROKU_KIKAN" localSheetId="9">#REF!</definedName>
    <definedName name="shinsei_SEKKEI2_TOUROKU_KIKAN" localSheetId="10">#REF!</definedName>
    <definedName name="shinsei_SEKKEI2_TOUROKU_KIKAN" localSheetId="11">#REF!</definedName>
    <definedName name="shinsei_SEKKEI2_TOUROKU_KIKAN" localSheetId="3">'申4-6(建２)'!$AK$90</definedName>
    <definedName name="shinsei_SEKKEI2_TOUROKU_KIKAN">'1～３面'!$AL$88</definedName>
    <definedName name="shinsei_SEKKEI3_ADDRESS" localSheetId="16">'４面'!#REF!</definedName>
    <definedName name="shinsei_SEKKEI3_ADDRESS" localSheetId="20">'４面別紙'!#REF!</definedName>
    <definedName name="shinsei_SEKKEI3_ADDRESS" localSheetId="17">'５面'!#REF!</definedName>
    <definedName name="shinsei_SEKKEI3_ADDRESS" localSheetId="18">'６面'!#REF!</definedName>
    <definedName name="shinsei_SEKKEI3_ADDRESS" localSheetId="12">#REF!</definedName>
    <definedName name="shinsei_SEKKEI3_ADDRESS" localSheetId="13">#REF!</definedName>
    <definedName name="shinsei_SEKKEI3_ADDRESS" localSheetId="14">#REF!</definedName>
    <definedName name="shinsei_SEKKEI3_ADDRESS" localSheetId="9">#REF!</definedName>
    <definedName name="shinsei_SEKKEI3_ADDRESS" localSheetId="10">#REF!</definedName>
    <definedName name="shinsei_SEKKEI3_ADDRESS" localSheetId="11">#REF!</definedName>
    <definedName name="shinsei_SEKKEI3_ADDRESS" localSheetId="3">'申4-6(建２)'!$Z$105</definedName>
    <definedName name="shinsei_SEKKEI3_ADDRESS">'1～３面'!$AA$103</definedName>
    <definedName name="shinsei_SEKKEI3_DOC" localSheetId="16">'４面'!#REF!</definedName>
    <definedName name="shinsei_SEKKEI3_DOC" localSheetId="20">'４面別紙'!#REF!</definedName>
    <definedName name="shinsei_SEKKEI3_DOC" localSheetId="17">'５面'!#REF!</definedName>
    <definedName name="shinsei_SEKKEI3_DOC" localSheetId="18">'６面'!#REF!</definedName>
    <definedName name="shinsei_SEKKEI3_DOC" localSheetId="12">#REF!</definedName>
    <definedName name="shinsei_SEKKEI3_DOC" localSheetId="13">#REF!</definedName>
    <definedName name="shinsei_SEKKEI3_DOC" localSheetId="14">#REF!</definedName>
    <definedName name="shinsei_SEKKEI3_DOC" localSheetId="9">#REF!</definedName>
    <definedName name="shinsei_SEKKEI3_DOC" localSheetId="10">#REF!</definedName>
    <definedName name="shinsei_SEKKEI3_DOC" localSheetId="11">#REF!</definedName>
    <definedName name="shinsei_SEKKEI3_DOC" localSheetId="3">'申4-6(建２)'!$AA$107</definedName>
    <definedName name="shinsei_SEKKEI3_DOC">'1～３面'!$AB$105</definedName>
    <definedName name="shinsei_SEKKEI3_JIMU_NAME" localSheetId="16">'４面'!#REF!</definedName>
    <definedName name="shinsei_SEKKEI3_JIMU_NAME" localSheetId="20">'４面別紙'!#REF!</definedName>
    <definedName name="shinsei_SEKKEI3_JIMU_NAME" localSheetId="17">'５面'!#REF!</definedName>
    <definedName name="shinsei_SEKKEI3_JIMU_NAME" localSheetId="18">'６面'!#REF!</definedName>
    <definedName name="shinsei_SEKKEI3_JIMU_NAME" localSheetId="12">#REF!</definedName>
    <definedName name="shinsei_SEKKEI3_JIMU_NAME" localSheetId="13">#REF!</definedName>
    <definedName name="shinsei_SEKKEI3_JIMU_NAME" localSheetId="14">#REF!</definedName>
    <definedName name="shinsei_SEKKEI3_JIMU_NAME" localSheetId="9">#REF!</definedName>
    <definedName name="shinsei_SEKKEI3_JIMU_NAME" localSheetId="10">#REF!</definedName>
    <definedName name="shinsei_SEKKEI3_JIMU_NAME" localSheetId="11">#REF!</definedName>
    <definedName name="shinsei_SEKKEI3_JIMU_NAME" localSheetId="3">'申4-6(建２)'!$R$103</definedName>
    <definedName name="shinsei_SEKKEI3_JIMU_NAME">'1～３面'!$S$101</definedName>
    <definedName name="shinsei_SEKKEI3_JIMU_NO" localSheetId="16">'４面'!#REF!</definedName>
    <definedName name="shinsei_SEKKEI3_JIMU_NO" localSheetId="20">'４面別紙'!#REF!</definedName>
    <definedName name="shinsei_SEKKEI3_JIMU_NO" localSheetId="17">'５面'!#REF!</definedName>
    <definedName name="shinsei_SEKKEI3_JIMU_NO" localSheetId="18">'６面'!#REF!</definedName>
    <definedName name="shinsei_SEKKEI3_JIMU_NO" localSheetId="12">#REF!</definedName>
    <definedName name="shinsei_SEKKEI3_JIMU_NO" localSheetId="13">#REF!</definedName>
    <definedName name="shinsei_SEKKEI3_JIMU_NO" localSheetId="14">#REF!</definedName>
    <definedName name="shinsei_SEKKEI3_JIMU_NO" localSheetId="9">#REF!</definedName>
    <definedName name="shinsei_SEKKEI3_JIMU_NO" localSheetId="10">#REF!</definedName>
    <definedName name="shinsei_SEKKEI3_JIMU_NO" localSheetId="11">#REF!</definedName>
    <definedName name="shinsei_SEKKEI3_JIMU_NO" localSheetId="3">'申4-6(建２)'!$BF$102</definedName>
    <definedName name="shinsei_SEKKEI3_JIMU_NO">'1～３面'!$BG$100</definedName>
    <definedName name="shinsei_SEKKEI3_JIMU_SIKAKU" localSheetId="16">'４面'!#REF!</definedName>
    <definedName name="shinsei_SEKKEI3_JIMU_SIKAKU" localSheetId="20">'４面別紙'!#REF!</definedName>
    <definedName name="shinsei_SEKKEI3_JIMU_SIKAKU" localSheetId="17">'５面'!#REF!</definedName>
    <definedName name="shinsei_SEKKEI3_JIMU_SIKAKU" localSheetId="18">'６面'!#REF!</definedName>
    <definedName name="shinsei_SEKKEI3_JIMU_SIKAKU" localSheetId="12">#REF!</definedName>
    <definedName name="shinsei_SEKKEI3_JIMU_SIKAKU" localSheetId="13">#REF!</definedName>
    <definedName name="shinsei_SEKKEI3_JIMU_SIKAKU" localSheetId="14">#REF!</definedName>
    <definedName name="shinsei_SEKKEI3_JIMU_SIKAKU" localSheetId="9">#REF!</definedName>
    <definedName name="shinsei_SEKKEI3_JIMU_SIKAKU" localSheetId="10">#REF!</definedName>
    <definedName name="shinsei_SEKKEI3_JIMU_SIKAKU" localSheetId="11">#REF!</definedName>
    <definedName name="shinsei_SEKKEI3_JIMU_SIKAKU" localSheetId="3">'申4-6(建２)'!$U$102</definedName>
    <definedName name="shinsei_SEKKEI3_JIMU_SIKAKU">'1～３面'!$V$100</definedName>
    <definedName name="shinsei_SEKKEI3_JIMU_TOUROKU_KIKAN" localSheetId="16">'４面'!#REF!</definedName>
    <definedName name="shinsei_SEKKEI3_JIMU_TOUROKU_KIKAN" localSheetId="20">'４面別紙'!#REF!</definedName>
    <definedName name="shinsei_SEKKEI3_JIMU_TOUROKU_KIKAN" localSheetId="17">'５面'!#REF!</definedName>
    <definedName name="shinsei_SEKKEI3_JIMU_TOUROKU_KIKAN" localSheetId="18">'６面'!#REF!</definedName>
    <definedName name="shinsei_SEKKEI3_JIMU_TOUROKU_KIKAN" localSheetId="12">#REF!</definedName>
    <definedName name="shinsei_SEKKEI3_JIMU_TOUROKU_KIKAN" localSheetId="13">#REF!</definedName>
    <definedName name="shinsei_SEKKEI3_JIMU_TOUROKU_KIKAN" localSheetId="14">#REF!</definedName>
    <definedName name="shinsei_SEKKEI3_JIMU_TOUROKU_KIKAN" localSheetId="9">#REF!</definedName>
    <definedName name="shinsei_SEKKEI3_JIMU_TOUROKU_KIKAN" localSheetId="10">#REF!</definedName>
    <definedName name="shinsei_SEKKEI3_JIMU_TOUROKU_KIKAN" localSheetId="11">#REF!</definedName>
    <definedName name="shinsei_SEKKEI3_JIMU_TOUROKU_KIKAN" localSheetId="3">'申4-6(建２)'!$AK$102</definedName>
    <definedName name="shinsei_SEKKEI3_JIMU_TOUROKU_KIKAN">'1～３面'!$AL$100</definedName>
    <definedName name="shinsei_SEKKEI3_KEN" localSheetId="16">'４面'!#REF!</definedName>
    <definedName name="shinsei_SEKKEI3_KEN" localSheetId="20">'４面別紙'!#REF!</definedName>
    <definedName name="shinsei_SEKKEI3_KEN" localSheetId="17">'５面'!#REF!</definedName>
    <definedName name="shinsei_SEKKEI3_KEN" localSheetId="18">'６面'!#REF!</definedName>
    <definedName name="shinsei_SEKKEI3_KEN" localSheetId="12">#REF!</definedName>
    <definedName name="shinsei_SEKKEI3_KEN" localSheetId="13">#REF!</definedName>
    <definedName name="shinsei_SEKKEI3_KEN" localSheetId="14">#REF!</definedName>
    <definedName name="shinsei_SEKKEI3_KEN" localSheetId="9">#REF!</definedName>
    <definedName name="shinsei_SEKKEI3_KEN" localSheetId="10">#REF!</definedName>
    <definedName name="shinsei_SEKKEI3_KEN" localSheetId="11">#REF!</definedName>
    <definedName name="shinsei_SEKKEI3_KEN" localSheetId="3">'申4-6(建２)'!$R$105</definedName>
    <definedName name="shinsei_SEKKEI3_KEN">'1～３面'!$S$103</definedName>
    <definedName name="shinsei_SEKKEI3_KENSETUSI_NO" localSheetId="16">'４面'!#REF!</definedName>
    <definedName name="shinsei_SEKKEI3_KENSETUSI_NO" localSheetId="20">'４面別紙'!#REF!</definedName>
    <definedName name="shinsei_SEKKEI3_KENSETUSI_NO" localSheetId="17">'５面'!#REF!</definedName>
    <definedName name="shinsei_SEKKEI3_KENSETUSI_NO" localSheetId="18">'６面'!#REF!</definedName>
    <definedName name="shinsei_SEKKEI3_KENSETUSI_NO" localSheetId="12">#REF!</definedName>
    <definedName name="shinsei_SEKKEI3_KENSETUSI_NO" localSheetId="13">#REF!</definedName>
    <definedName name="shinsei_SEKKEI3_KENSETUSI_NO" localSheetId="14">#REF!</definedName>
    <definedName name="shinsei_SEKKEI3_KENSETUSI_NO" localSheetId="9">#REF!</definedName>
    <definedName name="shinsei_SEKKEI3_KENSETUSI_NO" localSheetId="10">#REF!</definedName>
    <definedName name="shinsei_SEKKEI3_KENSETUSI_NO" localSheetId="11">#REF!</definedName>
    <definedName name="shinsei_SEKKEI3_KENSETUSI_NO" localSheetId="3">'申4-6(建２)'!$BF$100</definedName>
    <definedName name="shinsei_SEKKEI3_KENSETUSI_NO">'1～３面'!$BG$98</definedName>
    <definedName name="shinsei_SEKKEI3_NAME" localSheetId="16">'４面'!#REF!</definedName>
    <definedName name="shinsei_SEKKEI3_NAME" localSheetId="20">'４面別紙'!#REF!</definedName>
    <definedName name="shinsei_SEKKEI3_NAME" localSheetId="17">'５面'!#REF!</definedName>
    <definedName name="shinsei_SEKKEI3_NAME" localSheetId="18">'６面'!#REF!</definedName>
    <definedName name="shinsei_SEKKEI3_NAME" localSheetId="12">#REF!</definedName>
    <definedName name="shinsei_SEKKEI3_NAME" localSheetId="13">#REF!</definedName>
    <definedName name="shinsei_SEKKEI3_NAME" localSheetId="14">#REF!</definedName>
    <definedName name="shinsei_SEKKEI3_NAME" localSheetId="9">#REF!</definedName>
    <definedName name="shinsei_SEKKEI3_NAME" localSheetId="10">#REF!</definedName>
    <definedName name="shinsei_SEKKEI3_NAME" localSheetId="11">#REF!</definedName>
    <definedName name="shinsei_SEKKEI3_NAME" localSheetId="3">'申4-6(建２)'!$R$101</definedName>
    <definedName name="shinsei_SEKKEI3_NAME">'1～３面'!$S$99</definedName>
    <definedName name="shinsei_SEKKEI3_POST_CODE" localSheetId="16">'４面'!#REF!</definedName>
    <definedName name="shinsei_SEKKEI3_POST_CODE" localSheetId="20">'４面別紙'!#REF!</definedName>
    <definedName name="shinsei_SEKKEI3_POST_CODE" localSheetId="17">'５面'!#REF!</definedName>
    <definedName name="shinsei_SEKKEI3_POST_CODE" localSheetId="18">'６面'!#REF!</definedName>
    <definedName name="shinsei_SEKKEI3_POST_CODE" localSheetId="12">#REF!</definedName>
    <definedName name="shinsei_SEKKEI3_POST_CODE" localSheetId="13">#REF!</definedName>
    <definedName name="shinsei_SEKKEI3_POST_CODE" localSheetId="14">#REF!</definedName>
    <definedName name="shinsei_SEKKEI3_POST_CODE" localSheetId="9">#REF!</definedName>
    <definedName name="shinsei_SEKKEI3_POST_CODE" localSheetId="10">#REF!</definedName>
    <definedName name="shinsei_SEKKEI3_POST_CODE" localSheetId="11">#REF!</definedName>
    <definedName name="shinsei_SEKKEI3_POST_CODE" localSheetId="3">'申4-6(建２)'!$U$104</definedName>
    <definedName name="shinsei_SEKKEI3_POST_CODE">'1～３面'!$V$102</definedName>
    <definedName name="shinsei_SEKKEI3_SIKAKU" localSheetId="16">'４面'!#REF!</definedName>
    <definedName name="shinsei_SEKKEI3_SIKAKU" localSheetId="20">'４面別紙'!#REF!</definedName>
    <definedName name="shinsei_SEKKEI3_SIKAKU" localSheetId="17">'５面'!#REF!</definedName>
    <definedName name="shinsei_SEKKEI3_SIKAKU" localSheetId="18">'６面'!#REF!</definedName>
    <definedName name="shinsei_SEKKEI3_SIKAKU" localSheetId="12">#REF!</definedName>
    <definedName name="shinsei_SEKKEI3_SIKAKU" localSheetId="13">#REF!</definedName>
    <definedName name="shinsei_SEKKEI3_SIKAKU" localSheetId="14">#REF!</definedName>
    <definedName name="shinsei_SEKKEI3_SIKAKU" localSheetId="9">#REF!</definedName>
    <definedName name="shinsei_SEKKEI3_SIKAKU" localSheetId="10">#REF!</definedName>
    <definedName name="shinsei_SEKKEI3_SIKAKU" localSheetId="11">#REF!</definedName>
    <definedName name="shinsei_SEKKEI3_SIKAKU" localSheetId="3">'申4-6(建２)'!$U$100</definedName>
    <definedName name="shinsei_SEKKEI3_SIKAKU">'1～３面'!$V$98</definedName>
    <definedName name="shinsei_SEKKEI3_TEL" localSheetId="16">'４面'!#REF!</definedName>
    <definedName name="shinsei_SEKKEI3_TEL" localSheetId="20">'４面別紙'!#REF!</definedName>
    <definedName name="shinsei_SEKKEI3_TEL" localSheetId="17">'５面'!#REF!</definedName>
    <definedName name="shinsei_SEKKEI3_TEL" localSheetId="18">'６面'!#REF!</definedName>
    <definedName name="shinsei_SEKKEI3_TEL" localSheetId="12">#REF!</definedName>
    <definedName name="shinsei_SEKKEI3_TEL" localSheetId="13">#REF!</definedName>
    <definedName name="shinsei_SEKKEI3_TEL" localSheetId="14">#REF!</definedName>
    <definedName name="shinsei_SEKKEI3_TEL" localSheetId="9">#REF!</definedName>
    <definedName name="shinsei_SEKKEI3_TEL" localSheetId="10">#REF!</definedName>
    <definedName name="shinsei_SEKKEI3_TEL" localSheetId="11">#REF!</definedName>
    <definedName name="shinsei_SEKKEI3_TEL" localSheetId="3">'申4-6(建２)'!$R$106</definedName>
    <definedName name="shinsei_SEKKEI3_TEL">'1～３面'!$S$104</definedName>
    <definedName name="shinsei_SEKKEI3_TOUROKU_KIKAN" localSheetId="16">'４面'!#REF!</definedName>
    <definedName name="shinsei_SEKKEI3_TOUROKU_KIKAN" localSheetId="20">'４面別紙'!#REF!</definedName>
    <definedName name="shinsei_SEKKEI3_TOUROKU_KIKAN" localSheetId="17">'５面'!#REF!</definedName>
    <definedName name="shinsei_SEKKEI3_TOUROKU_KIKAN" localSheetId="18">'６面'!#REF!</definedName>
    <definedName name="shinsei_SEKKEI3_TOUROKU_KIKAN" localSheetId="12">#REF!</definedName>
    <definedName name="shinsei_SEKKEI3_TOUROKU_KIKAN" localSheetId="13">#REF!</definedName>
    <definedName name="shinsei_SEKKEI3_TOUROKU_KIKAN" localSheetId="14">#REF!</definedName>
    <definedName name="shinsei_SEKKEI3_TOUROKU_KIKAN" localSheetId="9">#REF!</definedName>
    <definedName name="shinsei_SEKKEI3_TOUROKU_KIKAN" localSheetId="10">#REF!</definedName>
    <definedName name="shinsei_SEKKEI3_TOUROKU_KIKAN" localSheetId="11">#REF!</definedName>
    <definedName name="shinsei_SEKKEI3_TOUROKU_KIKAN" localSheetId="3">'申4-6(建２)'!$AK$100</definedName>
    <definedName name="shinsei_SEKKEI3_TOUROKU_KIKAN">'1～３面'!$AL$98</definedName>
    <definedName name="shinsei_SEKOU_ADDRESS" localSheetId="16">'４面'!#REF!</definedName>
    <definedName name="shinsei_SEKOU_ADDRESS" localSheetId="20">'４面別紙'!#REF!</definedName>
    <definedName name="shinsei_SEKOU_ADDRESS" localSheetId="17">'５面'!#REF!</definedName>
    <definedName name="shinsei_SEKOU_ADDRESS" localSheetId="18">'６面'!#REF!</definedName>
    <definedName name="shinsei_SEKOU_ADDRESS" localSheetId="12">#REF!</definedName>
    <definedName name="shinsei_SEKOU_ADDRESS" localSheetId="13">#REF!</definedName>
    <definedName name="shinsei_SEKOU_ADDRESS" localSheetId="14">#REF!</definedName>
    <definedName name="shinsei_SEKOU_ADDRESS" localSheetId="1">#REF!</definedName>
    <definedName name="shinsei_SEKOU_ADDRESS" localSheetId="9">#REF!</definedName>
    <definedName name="shinsei_SEKOU_ADDRESS" localSheetId="10">#REF!</definedName>
    <definedName name="shinsei_SEKOU_ADDRESS" localSheetId="11">#REF!</definedName>
    <definedName name="shinsei_SEKOU_ADDRESS" localSheetId="3">'申4-6(建２)'!$Z$221</definedName>
    <definedName name="shinsei_SEKOU_ADDRESS">'1～３面'!$AA$220</definedName>
    <definedName name="shinsei_SEKOU_JIMU_NAME" localSheetId="16">'４面'!#REF!</definedName>
    <definedName name="shinsei_SEKOU_JIMU_NAME" localSheetId="20">'４面別紙'!#REF!</definedName>
    <definedName name="shinsei_SEKOU_JIMU_NAME" localSheetId="17">'５面'!#REF!</definedName>
    <definedName name="shinsei_SEKOU_JIMU_NAME" localSheetId="18">'６面'!#REF!</definedName>
    <definedName name="shinsei_SEKOU_JIMU_NAME" localSheetId="12">#REF!</definedName>
    <definedName name="shinsei_SEKOU_JIMU_NAME" localSheetId="13">#REF!</definedName>
    <definedName name="shinsei_SEKOU_JIMU_NAME" localSheetId="14">#REF!</definedName>
    <definedName name="shinsei_SEKOU_JIMU_NAME" localSheetId="1">#REF!</definedName>
    <definedName name="shinsei_SEKOU_JIMU_NAME" localSheetId="9">#REF!</definedName>
    <definedName name="shinsei_SEKOU_JIMU_NAME" localSheetId="10">#REF!</definedName>
    <definedName name="shinsei_SEKOU_JIMU_NAME" localSheetId="11">#REF!</definedName>
    <definedName name="shinsei_SEKOU_JIMU_NAME" localSheetId="3">'申4-6(建２)'!$R$219</definedName>
    <definedName name="shinsei_SEKOU_JIMU_NAME">'1～３面'!$S$218</definedName>
    <definedName name="shinsei_SEKOU_JIMU_NO" localSheetId="16">'４面'!#REF!</definedName>
    <definedName name="shinsei_SEKOU_JIMU_NO" localSheetId="20">'４面別紙'!#REF!</definedName>
    <definedName name="shinsei_SEKOU_JIMU_NO" localSheetId="17">'５面'!#REF!</definedName>
    <definedName name="shinsei_SEKOU_JIMU_NO" localSheetId="18">'６面'!#REF!</definedName>
    <definedName name="shinsei_SEKOU_JIMU_NO" localSheetId="12">#REF!</definedName>
    <definedName name="shinsei_SEKOU_JIMU_NO" localSheetId="13">#REF!</definedName>
    <definedName name="shinsei_SEKOU_JIMU_NO" localSheetId="14">#REF!</definedName>
    <definedName name="shinsei_SEKOU_JIMU_NO" localSheetId="1">#REF!</definedName>
    <definedName name="shinsei_SEKOU_JIMU_NO" localSheetId="9">#REF!</definedName>
    <definedName name="shinsei_SEKOU_JIMU_NO" localSheetId="10">#REF!</definedName>
    <definedName name="shinsei_SEKOU_JIMU_NO" localSheetId="11">#REF!</definedName>
    <definedName name="shinsei_SEKOU_JIMU_NO" localSheetId="3">'申4-6(建２)'!$AU$218</definedName>
    <definedName name="shinsei_SEKOU_JIMU_NO">'1～３面'!$AV$217</definedName>
    <definedName name="shinsei_SEKOU_JIMU_TOUROKU_KIKAN" localSheetId="16">'４面'!#REF!</definedName>
    <definedName name="shinsei_SEKOU_JIMU_TOUROKU_KIKAN" localSheetId="20">'４面別紙'!#REF!</definedName>
    <definedName name="shinsei_SEKOU_JIMU_TOUROKU_KIKAN" localSheetId="17">'５面'!#REF!</definedName>
    <definedName name="shinsei_SEKOU_JIMU_TOUROKU_KIKAN" localSheetId="18">'６面'!#REF!</definedName>
    <definedName name="shinsei_SEKOU_JIMU_TOUROKU_KIKAN" localSheetId="12">#REF!</definedName>
    <definedName name="shinsei_SEKOU_JIMU_TOUROKU_KIKAN" localSheetId="13">#REF!</definedName>
    <definedName name="shinsei_SEKOU_JIMU_TOUROKU_KIKAN" localSheetId="14">#REF!</definedName>
    <definedName name="shinsei_SEKOU_JIMU_TOUROKU_KIKAN" localSheetId="1">#REF!</definedName>
    <definedName name="shinsei_SEKOU_JIMU_TOUROKU_KIKAN" localSheetId="9">#REF!</definedName>
    <definedName name="shinsei_SEKOU_JIMU_TOUROKU_KIKAN" localSheetId="10">#REF!</definedName>
    <definedName name="shinsei_SEKOU_JIMU_TOUROKU_KIKAN" localSheetId="11">#REF!</definedName>
    <definedName name="shinsei_SEKOU_JIMU_TOUROKU_KIKAN" localSheetId="3">'申4-6(建２)'!$AA$218</definedName>
    <definedName name="shinsei_SEKOU_JIMU_TOUROKU_KIKAN">'1～３面'!$AB$217</definedName>
    <definedName name="shinsei_SEKOU_KEN" localSheetId="16">'４面'!#REF!</definedName>
    <definedName name="shinsei_SEKOU_KEN" localSheetId="20">'４面別紙'!#REF!</definedName>
    <definedName name="shinsei_SEKOU_KEN" localSheetId="17">'５面'!#REF!</definedName>
    <definedName name="shinsei_SEKOU_KEN" localSheetId="18">'６面'!#REF!</definedName>
    <definedName name="shinsei_SEKOU_KEN" localSheetId="12">#REF!</definedName>
    <definedName name="shinsei_SEKOU_KEN" localSheetId="13">#REF!</definedName>
    <definedName name="shinsei_SEKOU_KEN" localSheetId="14">#REF!</definedName>
    <definedName name="shinsei_SEKOU_KEN" localSheetId="1">#REF!</definedName>
    <definedName name="shinsei_SEKOU_KEN" localSheetId="9">#REF!</definedName>
    <definedName name="shinsei_SEKOU_KEN" localSheetId="10">#REF!</definedName>
    <definedName name="shinsei_SEKOU_KEN" localSheetId="11">#REF!</definedName>
    <definedName name="shinsei_SEKOU_KEN" localSheetId="3">'申4-6(建２)'!$R$221</definedName>
    <definedName name="shinsei_SEKOU_KEN">'1～３面'!$S$220</definedName>
    <definedName name="shinsei_SEKOU_NAME" localSheetId="16">'４面'!#REF!</definedName>
    <definedName name="shinsei_SEKOU_NAME" localSheetId="20">'４面別紙'!#REF!</definedName>
    <definedName name="shinsei_SEKOU_NAME" localSheetId="17">'５面'!#REF!</definedName>
    <definedName name="shinsei_SEKOU_NAME" localSheetId="18">'６面'!#REF!</definedName>
    <definedName name="shinsei_SEKOU_NAME" localSheetId="12">#REF!</definedName>
    <definedName name="shinsei_SEKOU_NAME" localSheetId="13">#REF!</definedName>
    <definedName name="shinsei_SEKOU_NAME" localSheetId="14">#REF!</definedName>
    <definedName name="shinsei_SEKOU_NAME" localSheetId="1">#REF!</definedName>
    <definedName name="shinsei_SEKOU_NAME" localSheetId="9">#REF!</definedName>
    <definedName name="shinsei_SEKOU_NAME" localSheetId="10">#REF!</definedName>
    <definedName name="shinsei_SEKOU_NAME" localSheetId="11">#REF!</definedName>
    <definedName name="shinsei_SEKOU_NAME" localSheetId="3">'申4-6(建２)'!$R$217</definedName>
    <definedName name="shinsei_SEKOU_NAME">'1～３面'!$S$216</definedName>
    <definedName name="shinsei_SEKOU_POST_CODE" localSheetId="16">'４面'!#REF!</definedName>
    <definedName name="shinsei_SEKOU_POST_CODE" localSheetId="20">'４面別紙'!#REF!</definedName>
    <definedName name="shinsei_SEKOU_POST_CODE" localSheetId="17">'５面'!#REF!</definedName>
    <definedName name="shinsei_SEKOU_POST_CODE" localSheetId="18">'６面'!#REF!</definedName>
    <definedName name="shinsei_SEKOU_POST_CODE" localSheetId="12">#REF!</definedName>
    <definedName name="shinsei_SEKOU_POST_CODE" localSheetId="13">#REF!</definedName>
    <definedName name="shinsei_SEKOU_POST_CODE" localSheetId="14">#REF!</definedName>
    <definedName name="shinsei_SEKOU_POST_CODE" localSheetId="1">#REF!</definedName>
    <definedName name="shinsei_SEKOU_POST_CODE" localSheetId="9">#REF!</definedName>
    <definedName name="shinsei_SEKOU_POST_CODE" localSheetId="10">#REF!</definedName>
    <definedName name="shinsei_SEKOU_POST_CODE" localSheetId="11">#REF!</definedName>
    <definedName name="shinsei_SEKOU_POST_CODE" localSheetId="3">'申4-6(建２)'!$U$220</definedName>
    <definedName name="shinsei_SEKOU_POST_CODE">'1～３面'!$V$219</definedName>
    <definedName name="shinsei_SEKOU_TEL" localSheetId="16">'４面'!#REF!</definedName>
    <definedName name="shinsei_SEKOU_TEL" localSheetId="20">'４面別紙'!#REF!</definedName>
    <definedName name="shinsei_SEKOU_TEL" localSheetId="17">'５面'!#REF!</definedName>
    <definedName name="shinsei_SEKOU_TEL" localSheetId="18">'６面'!#REF!</definedName>
    <definedName name="shinsei_SEKOU_TEL" localSheetId="12">#REF!</definedName>
    <definedName name="shinsei_SEKOU_TEL" localSheetId="13">#REF!</definedName>
    <definedName name="shinsei_SEKOU_TEL" localSheetId="14">#REF!</definedName>
    <definedName name="shinsei_SEKOU_TEL" localSheetId="1">#REF!</definedName>
    <definedName name="shinsei_SEKOU_TEL" localSheetId="9">#REF!</definedName>
    <definedName name="shinsei_SEKOU_TEL" localSheetId="10">#REF!</definedName>
    <definedName name="shinsei_SEKOU_TEL" localSheetId="11">#REF!</definedName>
    <definedName name="shinsei_SEKOU_TEL" localSheetId="3">'申4-6(建２)'!$R$222</definedName>
    <definedName name="shinsei_SEKOU_TEL">'1～３面'!$S$221</definedName>
    <definedName name="shinsei_SETUBI_ADDRESS" localSheetId="16">'４面'!#REF!</definedName>
    <definedName name="shinsei_SETUBI_ADDRESS" localSheetId="20">'４面別紙'!#REF!</definedName>
    <definedName name="shinsei_SETUBI_ADDRESS" localSheetId="17">'５面'!#REF!</definedName>
    <definedName name="shinsei_SETUBI_ADDRESS" localSheetId="18">'６面'!#REF!</definedName>
    <definedName name="shinsei_SETUBI_ADDRESS" localSheetId="12">#REF!</definedName>
    <definedName name="shinsei_SETUBI_ADDRESS" localSheetId="13">#REF!</definedName>
    <definedName name="shinsei_SETUBI_ADDRESS" localSheetId="14">#REF!</definedName>
    <definedName name="shinsei_SETUBI_ADDRESS" localSheetId="1">#REF!</definedName>
    <definedName name="shinsei_SETUBI_ADDRESS" localSheetId="9">#REF!</definedName>
    <definedName name="shinsei_SETUBI_ADDRESS" localSheetId="10">#REF!</definedName>
    <definedName name="shinsei_SETUBI_ADDRESS" localSheetId="11">#REF!</definedName>
    <definedName name="shinsei_SETUBI_ADDRESS" localSheetId="3">'申4-6(建２)'!$Z$139</definedName>
    <definedName name="shinsei_SETUBI_ADDRESS">'1～３面'!$AA$138</definedName>
    <definedName name="shinsei_SETUBI_COMPANY" localSheetId="16">'４面'!#REF!</definedName>
    <definedName name="shinsei_SETUBI_COMPANY" localSheetId="20">'４面別紙'!#REF!</definedName>
    <definedName name="shinsei_SETUBI_COMPANY" localSheetId="17">'５面'!#REF!</definedName>
    <definedName name="shinsei_SETUBI_COMPANY" localSheetId="18">'６面'!#REF!</definedName>
    <definedName name="shinsei_SETUBI_COMPANY" localSheetId="12">#REF!</definedName>
    <definedName name="shinsei_SETUBI_COMPANY" localSheetId="13">#REF!</definedName>
    <definedName name="shinsei_SETUBI_COMPANY" localSheetId="14">#REF!</definedName>
    <definedName name="shinsei_SETUBI_COMPANY" localSheetId="1">#REF!</definedName>
    <definedName name="shinsei_SETUBI_COMPANY" localSheetId="9">#REF!</definedName>
    <definedName name="shinsei_SETUBI_COMPANY" localSheetId="10">#REF!</definedName>
    <definedName name="shinsei_SETUBI_COMPANY" localSheetId="11">#REF!</definedName>
    <definedName name="shinsei_SETUBI_COMPANY" localSheetId="3">'申4-6(建２)'!$R$137</definedName>
    <definedName name="shinsei_SETUBI_COMPANY">'1～３面'!$S$136</definedName>
    <definedName name="shinsei_SETUBI_DOC" localSheetId="16">'４面'!#REF!</definedName>
    <definedName name="shinsei_SETUBI_DOC" localSheetId="20">'４面別紙'!#REF!</definedName>
    <definedName name="shinsei_SETUBI_DOC" localSheetId="17">'５面'!#REF!</definedName>
    <definedName name="shinsei_SETUBI_DOC" localSheetId="18">'６面'!#REF!</definedName>
    <definedName name="shinsei_SETUBI_DOC" localSheetId="12">#REF!</definedName>
    <definedName name="shinsei_SETUBI_DOC" localSheetId="13">#REF!</definedName>
    <definedName name="shinsei_SETUBI_DOC" localSheetId="14">#REF!</definedName>
    <definedName name="shinsei_SETUBI_DOC" localSheetId="1">#REF!</definedName>
    <definedName name="shinsei_SETUBI_DOC" localSheetId="9">#REF!</definedName>
    <definedName name="shinsei_SETUBI_DOC" localSheetId="10">#REF!</definedName>
    <definedName name="shinsei_SETUBI_DOC" localSheetId="11">#REF!</definedName>
    <definedName name="shinsei_SETUBI_DOC" localSheetId="3">'申4-6(建２)'!$X$142</definedName>
    <definedName name="shinsei_SETUBI_DOC">'1～３面'!$Y$141</definedName>
    <definedName name="shinsei_SETUBI_KEN" localSheetId="16">'４面'!#REF!</definedName>
    <definedName name="shinsei_SETUBI_KEN" localSheetId="20">'４面別紙'!#REF!</definedName>
    <definedName name="shinsei_SETUBI_KEN" localSheetId="17">'５面'!#REF!</definedName>
    <definedName name="shinsei_SETUBI_KEN" localSheetId="18">'６面'!#REF!</definedName>
    <definedName name="shinsei_SETUBI_KEN" localSheetId="12">#REF!</definedName>
    <definedName name="shinsei_SETUBI_KEN" localSheetId="13">#REF!</definedName>
    <definedName name="shinsei_SETUBI_KEN" localSheetId="14">#REF!</definedName>
    <definedName name="shinsei_SETUBI_KEN" localSheetId="1">#REF!</definedName>
    <definedName name="shinsei_SETUBI_KEN" localSheetId="9">#REF!</definedName>
    <definedName name="shinsei_SETUBI_KEN" localSheetId="10">#REF!</definedName>
    <definedName name="shinsei_SETUBI_KEN" localSheetId="11">#REF!</definedName>
    <definedName name="shinsei_SETUBI_KEN" localSheetId="3">'申4-6(建２)'!$R$139</definedName>
    <definedName name="shinsei_SETUBI_KEN">'1～３面'!$S$138</definedName>
    <definedName name="shinsei_SETUBI_NAME" localSheetId="16">'４面'!#REF!</definedName>
    <definedName name="shinsei_SETUBI_NAME" localSheetId="20">'４面別紙'!#REF!</definedName>
    <definedName name="shinsei_SETUBI_NAME" localSheetId="17">'５面'!#REF!</definedName>
    <definedName name="shinsei_SETUBI_NAME" localSheetId="18">'６面'!#REF!</definedName>
    <definedName name="shinsei_SETUBI_NAME" localSheetId="12">#REF!</definedName>
    <definedName name="shinsei_SETUBI_NAME" localSheetId="13">#REF!</definedName>
    <definedName name="shinsei_SETUBI_NAME" localSheetId="14">#REF!</definedName>
    <definedName name="shinsei_SETUBI_NAME" localSheetId="1">#REF!</definedName>
    <definedName name="shinsei_SETUBI_NAME" localSheetId="9">#REF!</definedName>
    <definedName name="shinsei_SETUBI_NAME" localSheetId="10">#REF!</definedName>
    <definedName name="shinsei_SETUBI_NAME" localSheetId="11">#REF!</definedName>
    <definedName name="shinsei_SETUBI_NAME" localSheetId="3">'申4-6(建２)'!$R$136</definedName>
    <definedName name="shinsei_SETUBI_NAME">'1～３面'!$S$135</definedName>
    <definedName name="shinsei_SETUBI_POST_CODE" localSheetId="16">'４面'!#REF!</definedName>
    <definedName name="shinsei_SETUBI_POST_CODE" localSheetId="20">'４面別紙'!#REF!</definedName>
    <definedName name="shinsei_SETUBI_POST_CODE" localSheetId="17">'５面'!#REF!</definedName>
    <definedName name="shinsei_SETUBI_POST_CODE" localSheetId="18">'６面'!#REF!</definedName>
    <definedName name="shinsei_SETUBI_POST_CODE" localSheetId="12">#REF!</definedName>
    <definedName name="shinsei_SETUBI_POST_CODE" localSheetId="13">#REF!</definedName>
    <definedName name="shinsei_SETUBI_POST_CODE" localSheetId="14">#REF!</definedName>
    <definedName name="shinsei_SETUBI_POST_CODE" localSheetId="1">#REF!</definedName>
    <definedName name="shinsei_SETUBI_POST_CODE" localSheetId="9">#REF!</definedName>
    <definedName name="shinsei_SETUBI_POST_CODE" localSheetId="10">#REF!</definedName>
    <definedName name="shinsei_SETUBI_POST_CODE" localSheetId="11">#REF!</definedName>
    <definedName name="shinsei_SETUBI_POST_CODE" localSheetId="3">'申4-6(建２)'!$U$138</definedName>
    <definedName name="shinsei_SETUBI_POST_CODE">'1～３面'!$V$137</definedName>
    <definedName name="shinsei_SETUBI_REGIST_NO" localSheetId="16">'４面'!#REF!</definedName>
    <definedName name="shinsei_SETUBI_REGIST_NO" localSheetId="20">'４面別紙'!#REF!</definedName>
    <definedName name="shinsei_SETUBI_REGIST_NO" localSheetId="17">'５面'!#REF!</definedName>
    <definedName name="shinsei_SETUBI_REGIST_NO" localSheetId="18">'６面'!#REF!</definedName>
    <definedName name="shinsei_SETUBI_REGIST_NO" localSheetId="12">#REF!</definedName>
    <definedName name="shinsei_SETUBI_REGIST_NO" localSheetId="13">#REF!</definedName>
    <definedName name="shinsei_SETUBI_REGIST_NO" localSheetId="14">#REF!</definedName>
    <definedName name="shinsei_SETUBI_REGIST_NO" localSheetId="1">#REF!</definedName>
    <definedName name="shinsei_SETUBI_REGIST_NO" localSheetId="9">#REF!</definedName>
    <definedName name="shinsei_SETUBI_REGIST_NO" localSheetId="10">#REF!</definedName>
    <definedName name="shinsei_SETUBI_REGIST_NO" localSheetId="11">#REF!</definedName>
    <definedName name="shinsei_SETUBI_REGIST_NO" localSheetId="3">'申4-6(建２)'!$R$141</definedName>
    <definedName name="shinsei_SETUBI_REGIST_NO">'1～３面'!$S$140</definedName>
    <definedName name="shinsei_SETUBI_TEL" localSheetId="16">'４面'!#REF!</definedName>
    <definedName name="shinsei_SETUBI_TEL" localSheetId="20">'４面別紙'!#REF!</definedName>
    <definedName name="shinsei_SETUBI_TEL" localSheetId="17">'５面'!#REF!</definedName>
    <definedName name="shinsei_SETUBI_TEL" localSheetId="18">'６面'!#REF!</definedName>
    <definedName name="shinsei_SETUBI_TEL" localSheetId="12">#REF!</definedName>
    <definedName name="shinsei_SETUBI_TEL" localSheetId="13">#REF!</definedName>
    <definedName name="shinsei_SETUBI_TEL" localSheetId="14">#REF!</definedName>
    <definedName name="shinsei_SETUBI_TEL" localSheetId="1">#REF!</definedName>
    <definedName name="shinsei_SETUBI_TEL" localSheetId="9">#REF!</definedName>
    <definedName name="shinsei_SETUBI_TEL" localSheetId="10">#REF!</definedName>
    <definedName name="shinsei_SETUBI_TEL" localSheetId="11">#REF!</definedName>
    <definedName name="shinsei_SETUBI_TEL" localSheetId="3">'申4-6(建２)'!$R$140</definedName>
    <definedName name="shinsei_SETUBI_TEL">'1～３面'!$S$139</definedName>
    <definedName name="shinsei_SETUBI1_ADDRESS" localSheetId="16">'４面'!#REF!</definedName>
    <definedName name="shinsei_SETUBI1_ADDRESS" localSheetId="20">'４面別紙'!#REF!</definedName>
    <definedName name="shinsei_SETUBI1_ADDRESS" localSheetId="17">'５面'!#REF!</definedName>
    <definedName name="shinsei_SETUBI1_ADDRESS" localSheetId="18">'６面'!#REF!</definedName>
    <definedName name="shinsei_SETUBI1_ADDRESS" localSheetId="12">#REF!</definedName>
    <definedName name="shinsei_SETUBI1_ADDRESS" localSheetId="13">#REF!</definedName>
    <definedName name="shinsei_SETUBI1_ADDRESS" localSheetId="14">#REF!</definedName>
    <definedName name="shinsei_SETUBI1_ADDRESS" localSheetId="9">#REF!</definedName>
    <definedName name="shinsei_SETUBI1_ADDRESS" localSheetId="10">#REF!</definedName>
    <definedName name="shinsei_SETUBI1_ADDRESS" localSheetId="11">#REF!</definedName>
    <definedName name="shinsei_SETUBI1_ADDRESS" localSheetId="3">'申4-6(建２)'!$Z$149</definedName>
    <definedName name="shinsei_SETUBI1_ADDRESS">'1～３面'!$AA$148</definedName>
    <definedName name="shinsei_SETUBI1_COMPANY" localSheetId="16">'４面'!#REF!</definedName>
    <definedName name="shinsei_SETUBI1_COMPANY" localSheetId="20">'４面別紙'!#REF!</definedName>
    <definedName name="shinsei_SETUBI1_COMPANY" localSheetId="17">'５面'!#REF!</definedName>
    <definedName name="shinsei_SETUBI1_COMPANY" localSheetId="18">'６面'!#REF!</definedName>
    <definedName name="shinsei_SETUBI1_COMPANY" localSheetId="12">#REF!</definedName>
    <definedName name="shinsei_SETUBI1_COMPANY" localSheetId="13">#REF!</definedName>
    <definedName name="shinsei_SETUBI1_COMPANY" localSheetId="14">#REF!</definedName>
    <definedName name="shinsei_SETUBI1_COMPANY" localSheetId="9">#REF!</definedName>
    <definedName name="shinsei_SETUBI1_COMPANY" localSheetId="10">#REF!</definedName>
    <definedName name="shinsei_SETUBI1_COMPANY" localSheetId="11">#REF!</definedName>
    <definedName name="shinsei_SETUBI1_COMPANY" localSheetId="3">'申4-6(建２)'!$R$147</definedName>
    <definedName name="shinsei_SETUBI1_COMPANY">'1～３面'!$S$146</definedName>
    <definedName name="shinsei_SETUBI1_DOC" localSheetId="16">'４面'!#REF!</definedName>
    <definedName name="shinsei_SETUBI1_DOC" localSheetId="20">'４面別紙'!#REF!</definedName>
    <definedName name="shinsei_SETUBI1_DOC" localSheetId="17">'５面'!#REF!</definedName>
    <definedName name="shinsei_SETUBI1_DOC" localSheetId="18">'６面'!#REF!</definedName>
    <definedName name="shinsei_SETUBI1_DOC" localSheetId="12">#REF!</definedName>
    <definedName name="shinsei_SETUBI1_DOC" localSheetId="13">#REF!</definedName>
    <definedName name="shinsei_SETUBI1_DOC" localSheetId="14">#REF!</definedName>
    <definedName name="shinsei_SETUBI1_DOC" localSheetId="9">#REF!</definedName>
    <definedName name="shinsei_SETUBI1_DOC" localSheetId="10">#REF!</definedName>
    <definedName name="shinsei_SETUBI1_DOC" localSheetId="11">#REF!</definedName>
    <definedName name="shinsei_SETUBI1_DOC" localSheetId="3">'申4-6(建２)'!$X$152</definedName>
    <definedName name="shinsei_SETUBI1_DOC">'1～３面'!$Y$151</definedName>
    <definedName name="shinsei_SETUBI1_KEN" localSheetId="16">'４面'!#REF!</definedName>
    <definedName name="shinsei_SETUBI1_KEN" localSheetId="20">'４面別紙'!#REF!</definedName>
    <definedName name="shinsei_SETUBI1_KEN" localSheetId="17">'５面'!#REF!</definedName>
    <definedName name="shinsei_SETUBI1_KEN" localSheetId="18">'６面'!#REF!</definedName>
    <definedName name="shinsei_SETUBI1_KEN" localSheetId="12">#REF!</definedName>
    <definedName name="shinsei_SETUBI1_KEN" localSheetId="13">#REF!</definedName>
    <definedName name="shinsei_SETUBI1_KEN" localSheetId="14">#REF!</definedName>
    <definedName name="shinsei_SETUBI1_KEN" localSheetId="9">#REF!</definedName>
    <definedName name="shinsei_SETUBI1_KEN" localSheetId="10">#REF!</definedName>
    <definedName name="shinsei_SETUBI1_KEN" localSheetId="11">#REF!</definedName>
    <definedName name="shinsei_SETUBI1_KEN" localSheetId="3">'申4-6(建２)'!$R$149</definedName>
    <definedName name="shinsei_SETUBI1_KEN">'1～３面'!$S$148</definedName>
    <definedName name="shinsei_SETUBI1_NAME" localSheetId="16">'４面'!#REF!</definedName>
    <definedName name="shinsei_SETUBI1_NAME" localSheetId="20">'４面別紙'!#REF!</definedName>
    <definedName name="shinsei_SETUBI1_NAME" localSheetId="17">'５面'!#REF!</definedName>
    <definedName name="shinsei_SETUBI1_NAME" localSheetId="18">'６面'!#REF!</definedName>
    <definedName name="shinsei_SETUBI1_NAME" localSheetId="12">#REF!</definedName>
    <definedName name="shinsei_SETUBI1_NAME" localSheetId="13">#REF!</definedName>
    <definedName name="shinsei_SETUBI1_NAME" localSheetId="14">#REF!</definedName>
    <definedName name="shinsei_SETUBI1_NAME" localSheetId="9">#REF!</definedName>
    <definedName name="shinsei_SETUBI1_NAME" localSheetId="10">#REF!</definedName>
    <definedName name="shinsei_SETUBI1_NAME" localSheetId="11">#REF!</definedName>
    <definedName name="shinsei_SETUBI1_NAME" localSheetId="3">'申4-6(建２)'!$R$146</definedName>
    <definedName name="shinsei_SETUBI1_NAME">'1～３面'!$S$145</definedName>
    <definedName name="shinsei_SETUBI1_POST_CODE" localSheetId="16">'４面'!#REF!</definedName>
    <definedName name="shinsei_SETUBI1_POST_CODE" localSheetId="20">'４面別紙'!#REF!</definedName>
    <definedName name="shinsei_SETUBI1_POST_CODE" localSheetId="17">'５面'!#REF!</definedName>
    <definedName name="shinsei_SETUBI1_POST_CODE" localSheetId="18">'６面'!#REF!</definedName>
    <definedName name="shinsei_SETUBI1_POST_CODE" localSheetId="12">#REF!</definedName>
    <definedName name="shinsei_SETUBI1_POST_CODE" localSheetId="13">#REF!</definedName>
    <definedName name="shinsei_SETUBI1_POST_CODE" localSheetId="14">#REF!</definedName>
    <definedName name="shinsei_SETUBI1_POST_CODE" localSheetId="9">#REF!</definedName>
    <definedName name="shinsei_SETUBI1_POST_CODE" localSheetId="10">#REF!</definedName>
    <definedName name="shinsei_SETUBI1_POST_CODE" localSheetId="11">#REF!</definedName>
    <definedName name="shinsei_SETUBI1_POST_CODE" localSheetId="3">'申4-6(建２)'!$U$148</definedName>
    <definedName name="shinsei_SETUBI1_POST_CODE">'1～３面'!$V$147</definedName>
    <definedName name="shinsei_SETUBI1_REGIST_NO" localSheetId="16">'４面'!#REF!</definedName>
    <definedName name="shinsei_SETUBI1_REGIST_NO" localSheetId="20">'４面別紙'!#REF!</definedName>
    <definedName name="shinsei_SETUBI1_REGIST_NO" localSheetId="17">'５面'!#REF!</definedName>
    <definedName name="shinsei_SETUBI1_REGIST_NO" localSheetId="18">'６面'!#REF!</definedName>
    <definedName name="shinsei_SETUBI1_REGIST_NO" localSheetId="12">#REF!</definedName>
    <definedName name="shinsei_SETUBI1_REGIST_NO" localSheetId="13">#REF!</definedName>
    <definedName name="shinsei_SETUBI1_REGIST_NO" localSheetId="14">#REF!</definedName>
    <definedName name="shinsei_SETUBI1_REGIST_NO" localSheetId="9">#REF!</definedName>
    <definedName name="shinsei_SETUBI1_REGIST_NO" localSheetId="10">#REF!</definedName>
    <definedName name="shinsei_SETUBI1_REGIST_NO" localSheetId="11">#REF!</definedName>
    <definedName name="shinsei_SETUBI1_REGIST_NO" localSheetId="3">'申4-6(建２)'!$R$151</definedName>
    <definedName name="shinsei_SETUBI1_REGIST_NO">'1～３面'!$S$150</definedName>
    <definedName name="shinsei_SETUBI1_TEL" localSheetId="16">'４面'!#REF!</definedName>
    <definedName name="shinsei_SETUBI1_TEL" localSheetId="20">'４面別紙'!#REF!</definedName>
    <definedName name="shinsei_SETUBI1_TEL" localSheetId="17">'５面'!#REF!</definedName>
    <definedName name="shinsei_SETUBI1_TEL" localSheetId="18">'６面'!#REF!</definedName>
    <definedName name="shinsei_SETUBI1_TEL" localSheetId="12">#REF!</definedName>
    <definedName name="shinsei_SETUBI1_TEL" localSheetId="13">#REF!</definedName>
    <definedName name="shinsei_SETUBI1_TEL" localSheetId="14">#REF!</definedName>
    <definedName name="shinsei_SETUBI1_TEL" localSheetId="9">#REF!</definedName>
    <definedName name="shinsei_SETUBI1_TEL" localSheetId="10">#REF!</definedName>
    <definedName name="shinsei_SETUBI1_TEL" localSheetId="11">#REF!</definedName>
    <definedName name="shinsei_SETUBI1_TEL" localSheetId="3">'申4-6(建２)'!$R$150</definedName>
    <definedName name="shinsei_SETUBI1_TEL">'1～３面'!$S$149</definedName>
    <definedName name="shinsei_SETUBI2_ADDRESS" localSheetId="16">'４面'!#REF!</definedName>
    <definedName name="shinsei_SETUBI2_ADDRESS" localSheetId="20">'４面別紙'!#REF!</definedName>
    <definedName name="shinsei_SETUBI2_ADDRESS" localSheetId="17">'５面'!#REF!</definedName>
    <definedName name="shinsei_SETUBI2_ADDRESS" localSheetId="18">'６面'!#REF!</definedName>
    <definedName name="shinsei_SETUBI2_ADDRESS" localSheetId="12">#REF!</definedName>
    <definedName name="shinsei_SETUBI2_ADDRESS" localSheetId="13">#REF!</definedName>
    <definedName name="shinsei_SETUBI2_ADDRESS" localSheetId="14">#REF!</definedName>
    <definedName name="shinsei_SETUBI2_ADDRESS" localSheetId="9">#REF!</definedName>
    <definedName name="shinsei_SETUBI2_ADDRESS" localSheetId="10">#REF!</definedName>
    <definedName name="shinsei_SETUBI2_ADDRESS" localSheetId="11">#REF!</definedName>
    <definedName name="shinsei_SETUBI2_ADDRESS" localSheetId="3">'申4-6(建２)'!$Z$158</definedName>
    <definedName name="shinsei_SETUBI2_ADDRESS">'1～３面'!$AA$157</definedName>
    <definedName name="shinsei_SETUBI2_COMPANY" localSheetId="16">'４面'!#REF!</definedName>
    <definedName name="shinsei_SETUBI2_COMPANY" localSheetId="20">'４面別紙'!#REF!</definedName>
    <definedName name="shinsei_SETUBI2_COMPANY" localSheetId="17">'５面'!#REF!</definedName>
    <definedName name="shinsei_SETUBI2_COMPANY" localSheetId="18">'６面'!#REF!</definedName>
    <definedName name="shinsei_SETUBI2_COMPANY" localSheetId="12">#REF!</definedName>
    <definedName name="shinsei_SETUBI2_COMPANY" localSheetId="13">#REF!</definedName>
    <definedName name="shinsei_SETUBI2_COMPANY" localSheetId="14">#REF!</definedName>
    <definedName name="shinsei_SETUBI2_COMPANY" localSheetId="9">#REF!</definedName>
    <definedName name="shinsei_SETUBI2_COMPANY" localSheetId="10">#REF!</definedName>
    <definedName name="shinsei_SETUBI2_COMPANY" localSheetId="11">#REF!</definedName>
    <definedName name="shinsei_SETUBI2_COMPANY" localSheetId="3">'申4-6(建２)'!$R$156</definedName>
    <definedName name="shinsei_SETUBI2_COMPANY">'1～３面'!$S$155</definedName>
    <definedName name="shinsei_SETUBI2_DOC" localSheetId="16">'４面'!#REF!</definedName>
    <definedName name="shinsei_SETUBI2_DOC" localSheetId="20">'４面別紙'!#REF!</definedName>
    <definedName name="shinsei_SETUBI2_DOC" localSheetId="17">'５面'!#REF!</definedName>
    <definedName name="shinsei_SETUBI2_DOC" localSheetId="18">'６面'!#REF!</definedName>
    <definedName name="shinsei_SETUBI2_DOC" localSheetId="12">#REF!</definedName>
    <definedName name="shinsei_SETUBI2_DOC" localSheetId="13">#REF!</definedName>
    <definedName name="shinsei_SETUBI2_DOC" localSheetId="14">#REF!</definedName>
    <definedName name="shinsei_SETUBI2_DOC" localSheetId="9">#REF!</definedName>
    <definedName name="shinsei_SETUBI2_DOC" localSheetId="10">#REF!</definedName>
    <definedName name="shinsei_SETUBI2_DOC" localSheetId="11">#REF!</definedName>
    <definedName name="shinsei_SETUBI2_DOC" localSheetId="3">'申4-6(建２)'!$X$161</definedName>
    <definedName name="shinsei_SETUBI2_DOC">'1～３面'!$Y$160</definedName>
    <definedName name="shinsei_SETUBI2_KEN" localSheetId="16">'４面'!#REF!</definedName>
    <definedName name="shinsei_SETUBI2_KEN" localSheetId="20">'４面別紙'!#REF!</definedName>
    <definedName name="shinsei_SETUBI2_KEN" localSheetId="17">'５面'!#REF!</definedName>
    <definedName name="shinsei_SETUBI2_KEN" localSheetId="18">'６面'!#REF!</definedName>
    <definedName name="shinsei_SETUBI2_KEN" localSheetId="12">#REF!</definedName>
    <definedName name="shinsei_SETUBI2_KEN" localSheetId="13">#REF!</definedName>
    <definedName name="shinsei_SETUBI2_KEN" localSheetId="14">#REF!</definedName>
    <definedName name="shinsei_SETUBI2_KEN" localSheetId="9">#REF!</definedName>
    <definedName name="shinsei_SETUBI2_KEN" localSheetId="10">#REF!</definedName>
    <definedName name="shinsei_SETUBI2_KEN" localSheetId="11">#REF!</definedName>
    <definedName name="shinsei_SETUBI2_KEN" localSheetId="3">'申4-6(建２)'!$R$158</definedName>
    <definedName name="shinsei_SETUBI2_KEN">'1～３面'!$S$157</definedName>
    <definedName name="shinsei_SETUBI2_NAME" localSheetId="16">'４面'!#REF!</definedName>
    <definedName name="shinsei_SETUBI2_NAME" localSheetId="20">'４面別紙'!#REF!</definedName>
    <definedName name="shinsei_SETUBI2_NAME" localSheetId="17">'５面'!#REF!</definedName>
    <definedName name="shinsei_SETUBI2_NAME" localSheetId="18">'６面'!#REF!</definedName>
    <definedName name="shinsei_SETUBI2_NAME" localSheetId="12">#REF!</definedName>
    <definedName name="shinsei_SETUBI2_NAME" localSheetId="13">#REF!</definedName>
    <definedName name="shinsei_SETUBI2_NAME" localSheetId="14">#REF!</definedName>
    <definedName name="shinsei_SETUBI2_NAME" localSheetId="9">#REF!</definedName>
    <definedName name="shinsei_SETUBI2_NAME" localSheetId="10">#REF!</definedName>
    <definedName name="shinsei_SETUBI2_NAME" localSheetId="11">#REF!</definedName>
    <definedName name="shinsei_SETUBI2_NAME" localSheetId="3">'申4-6(建２)'!$R$155</definedName>
    <definedName name="shinsei_SETUBI2_NAME">'1～３面'!$S$154</definedName>
    <definedName name="shinsei_SETUBI2_POST_CODE" localSheetId="16">'４面'!#REF!</definedName>
    <definedName name="shinsei_SETUBI2_POST_CODE" localSheetId="20">'４面別紙'!#REF!</definedName>
    <definedName name="shinsei_SETUBI2_POST_CODE" localSheetId="17">'５面'!#REF!</definedName>
    <definedName name="shinsei_SETUBI2_POST_CODE" localSheetId="18">'６面'!#REF!</definedName>
    <definedName name="shinsei_SETUBI2_POST_CODE" localSheetId="12">#REF!</definedName>
    <definedName name="shinsei_SETUBI2_POST_CODE" localSheetId="13">#REF!</definedName>
    <definedName name="shinsei_SETUBI2_POST_CODE" localSheetId="14">#REF!</definedName>
    <definedName name="shinsei_SETUBI2_POST_CODE" localSheetId="9">#REF!</definedName>
    <definedName name="shinsei_SETUBI2_POST_CODE" localSheetId="10">#REF!</definedName>
    <definedName name="shinsei_SETUBI2_POST_CODE" localSheetId="11">#REF!</definedName>
    <definedName name="shinsei_SETUBI2_POST_CODE" localSheetId="3">'申4-6(建２)'!$U$157</definedName>
    <definedName name="shinsei_SETUBI2_POST_CODE">'1～３面'!$V$156</definedName>
    <definedName name="shinsei_SETUBI2_REGIST_NO" localSheetId="16">'４面'!#REF!</definedName>
    <definedName name="shinsei_SETUBI2_REGIST_NO" localSheetId="20">'４面別紙'!#REF!</definedName>
    <definedName name="shinsei_SETUBI2_REGIST_NO" localSheetId="17">'５面'!#REF!</definedName>
    <definedName name="shinsei_SETUBI2_REGIST_NO" localSheetId="18">'６面'!#REF!</definedName>
    <definedName name="shinsei_SETUBI2_REGIST_NO" localSheetId="12">#REF!</definedName>
    <definedName name="shinsei_SETUBI2_REGIST_NO" localSheetId="13">#REF!</definedName>
    <definedName name="shinsei_SETUBI2_REGIST_NO" localSheetId="14">#REF!</definedName>
    <definedName name="shinsei_SETUBI2_REGIST_NO" localSheetId="9">#REF!</definedName>
    <definedName name="shinsei_SETUBI2_REGIST_NO" localSheetId="10">#REF!</definedName>
    <definedName name="shinsei_SETUBI2_REGIST_NO" localSheetId="11">#REF!</definedName>
    <definedName name="shinsei_SETUBI2_REGIST_NO" localSheetId="3">'申4-6(建２)'!$R$160</definedName>
    <definedName name="shinsei_SETUBI2_REGIST_NO">'1～３面'!$S$159</definedName>
    <definedName name="shinsei_SETUBI2_TEL" localSheetId="16">'４面'!#REF!</definedName>
    <definedName name="shinsei_SETUBI2_TEL" localSheetId="20">'４面別紙'!#REF!</definedName>
    <definedName name="shinsei_SETUBI2_TEL" localSheetId="17">'５面'!#REF!</definedName>
    <definedName name="shinsei_SETUBI2_TEL" localSheetId="18">'６面'!#REF!</definedName>
    <definedName name="shinsei_SETUBI2_TEL" localSheetId="12">#REF!</definedName>
    <definedName name="shinsei_SETUBI2_TEL" localSheetId="13">#REF!</definedName>
    <definedName name="shinsei_SETUBI2_TEL" localSheetId="14">#REF!</definedName>
    <definedName name="shinsei_SETUBI2_TEL" localSheetId="9">#REF!</definedName>
    <definedName name="shinsei_SETUBI2_TEL" localSheetId="10">#REF!</definedName>
    <definedName name="shinsei_SETUBI2_TEL" localSheetId="11">#REF!</definedName>
    <definedName name="shinsei_SETUBI2_TEL" localSheetId="3">'申4-6(建２)'!$R$159</definedName>
    <definedName name="shinsei_SETUBI2_TEL">'1～３面'!$S$158</definedName>
    <definedName name="shinsei_SETUBI3_ADDRESS" localSheetId="16">'４面'!#REF!</definedName>
    <definedName name="shinsei_SETUBI3_ADDRESS" localSheetId="20">'４面別紙'!#REF!</definedName>
    <definedName name="shinsei_SETUBI3_ADDRESS" localSheetId="17">'５面'!#REF!</definedName>
    <definedName name="shinsei_SETUBI3_ADDRESS" localSheetId="18">'６面'!#REF!</definedName>
    <definedName name="shinsei_SETUBI3_ADDRESS" localSheetId="12">#REF!</definedName>
    <definedName name="shinsei_SETUBI3_ADDRESS" localSheetId="13">#REF!</definedName>
    <definedName name="shinsei_SETUBI3_ADDRESS" localSheetId="14">#REF!</definedName>
    <definedName name="shinsei_SETUBI3_ADDRESS" localSheetId="9">#REF!</definedName>
    <definedName name="shinsei_SETUBI3_ADDRESS" localSheetId="10">#REF!</definedName>
    <definedName name="shinsei_SETUBI3_ADDRESS" localSheetId="11">#REF!</definedName>
    <definedName name="shinsei_SETUBI3_ADDRESS" localSheetId="3">'申4-6(建２)'!$Z$167</definedName>
    <definedName name="shinsei_SETUBI3_ADDRESS">'1～３面'!$AA$166</definedName>
    <definedName name="shinsei_SETUBI3_COMPANY" localSheetId="16">'４面'!#REF!</definedName>
    <definedName name="shinsei_SETUBI3_COMPANY" localSheetId="20">'４面別紙'!#REF!</definedName>
    <definedName name="shinsei_SETUBI3_COMPANY" localSheetId="17">'５面'!#REF!</definedName>
    <definedName name="shinsei_SETUBI3_COMPANY" localSheetId="18">'６面'!#REF!</definedName>
    <definedName name="shinsei_SETUBI3_COMPANY" localSheetId="12">#REF!</definedName>
    <definedName name="shinsei_SETUBI3_COMPANY" localSheetId="13">#REF!</definedName>
    <definedName name="shinsei_SETUBI3_COMPANY" localSheetId="14">#REF!</definedName>
    <definedName name="shinsei_SETUBI3_COMPANY" localSheetId="9">#REF!</definedName>
    <definedName name="shinsei_SETUBI3_COMPANY" localSheetId="10">#REF!</definedName>
    <definedName name="shinsei_SETUBI3_COMPANY" localSheetId="11">#REF!</definedName>
    <definedName name="shinsei_SETUBI3_COMPANY" localSheetId="3">'申4-6(建２)'!$R$165</definedName>
    <definedName name="shinsei_SETUBI3_COMPANY">'1～３面'!$S$164</definedName>
    <definedName name="shinsei_SETUBI3_DOC" localSheetId="16">'４面'!#REF!</definedName>
    <definedName name="shinsei_SETUBI3_DOC" localSheetId="20">'４面別紙'!#REF!</definedName>
    <definedName name="shinsei_SETUBI3_DOC" localSheetId="17">'５面'!#REF!</definedName>
    <definedName name="shinsei_SETUBI3_DOC" localSheetId="18">'６面'!#REF!</definedName>
    <definedName name="shinsei_SETUBI3_DOC" localSheetId="12">#REF!</definedName>
    <definedName name="shinsei_SETUBI3_DOC" localSheetId="13">#REF!</definedName>
    <definedName name="shinsei_SETUBI3_DOC" localSheetId="14">#REF!</definedName>
    <definedName name="shinsei_SETUBI3_DOC" localSheetId="9">#REF!</definedName>
    <definedName name="shinsei_SETUBI3_DOC" localSheetId="10">#REF!</definedName>
    <definedName name="shinsei_SETUBI3_DOC" localSheetId="11">#REF!</definedName>
    <definedName name="shinsei_SETUBI3_DOC" localSheetId="3">'申4-6(建２)'!$X$170</definedName>
    <definedName name="shinsei_SETUBI3_DOC">'1～３面'!$Y$169</definedName>
    <definedName name="shinsei_SETUBI3_KEN" localSheetId="16">'４面'!#REF!</definedName>
    <definedName name="shinsei_SETUBI3_KEN" localSheetId="20">'４面別紙'!#REF!</definedName>
    <definedName name="shinsei_SETUBI3_KEN" localSheetId="17">'５面'!#REF!</definedName>
    <definedName name="shinsei_SETUBI3_KEN" localSheetId="18">'６面'!#REF!</definedName>
    <definedName name="shinsei_SETUBI3_KEN" localSheetId="12">#REF!</definedName>
    <definedName name="shinsei_SETUBI3_KEN" localSheetId="13">#REF!</definedName>
    <definedName name="shinsei_SETUBI3_KEN" localSheetId="14">#REF!</definedName>
    <definedName name="shinsei_SETUBI3_KEN" localSheetId="9">#REF!</definedName>
    <definedName name="shinsei_SETUBI3_KEN" localSheetId="10">#REF!</definedName>
    <definedName name="shinsei_SETUBI3_KEN" localSheetId="11">#REF!</definedName>
    <definedName name="shinsei_SETUBI3_KEN" localSheetId="3">'申4-6(建２)'!$R$167</definedName>
    <definedName name="shinsei_SETUBI3_KEN">'1～３面'!$S$166</definedName>
    <definedName name="shinsei_SETUBI3_NAME" localSheetId="16">'４面'!#REF!</definedName>
    <definedName name="shinsei_SETUBI3_NAME" localSheetId="20">'４面別紙'!#REF!</definedName>
    <definedName name="shinsei_SETUBI3_NAME" localSheetId="17">'５面'!#REF!</definedName>
    <definedName name="shinsei_SETUBI3_NAME" localSheetId="18">'６面'!#REF!</definedName>
    <definedName name="shinsei_SETUBI3_NAME" localSheetId="12">#REF!</definedName>
    <definedName name="shinsei_SETUBI3_NAME" localSheetId="13">#REF!</definedName>
    <definedName name="shinsei_SETUBI3_NAME" localSheetId="14">#REF!</definedName>
    <definedName name="shinsei_SETUBI3_NAME" localSheetId="9">#REF!</definedName>
    <definedName name="shinsei_SETUBI3_NAME" localSheetId="10">#REF!</definedName>
    <definedName name="shinsei_SETUBI3_NAME" localSheetId="11">#REF!</definedName>
    <definedName name="shinsei_SETUBI3_NAME" localSheetId="3">'申4-6(建２)'!$R$164</definedName>
    <definedName name="shinsei_SETUBI3_NAME">'1～３面'!$S$163</definedName>
    <definedName name="shinsei_SETUBI3_POST_CODE" localSheetId="16">'４面'!#REF!</definedName>
    <definedName name="shinsei_SETUBI3_POST_CODE" localSheetId="20">'４面別紙'!#REF!</definedName>
    <definedName name="shinsei_SETUBI3_POST_CODE" localSheetId="17">'５面'!#REF!</definedName>
    <definedName name="shinsei_SETUBI3_POST_CODE" localSheetId="18">'６面'!#REF!</definedName>
    <definedName name="shinsei_SETUBI3_POST_CODE" localSheetId="12">#REF!</definedName>
    <definedName name="shinsei_SETUBI3_POST_CODE" localSheetId="13">#REF!</definedName>
    <definedName name="shinsei_SETUBI3_POST_CODE" localSheetId="14">#REF!</definedName>
    <definedName name="shinsei_SETUBI3_POST_CODE" localSheetId="9">#REF!</definedName>
    <definedName name="shinsei_SETUBI3_POST_CODE" localSheetId="10">#REF!</definedName>
    <definedName name="shinsei_SETUBI3_POST_CODE" localSheetId="11">#REF!</definedName>
    <definedName name="shinsei_SETUBI3_POST_CODE" localSheetId="3">'申4-6(建２)'!$U$166</definedName>
    <definedName name="shinsei_SETUBI3_POST_CODE">'1～３面'!$V$165</definedName>
    <definedName name="shinsei_SETUBI3_REGIST_NO" localSheetId="16">'４面'!#REF!</definedName>
    <definedName name="shinsei_SETUBI3_REGIST_NO" localSheetId="20">'４面別紙'!#REF!</definedName>
    <definedName name="shinsei_SETUBI3_REGIST_NO" localSheetId="17">'５面'!#REF!</definedName>
    <definedName name="shinsei_SETUBI3_REGIST_NO" localSheetId="18">'６面'!#REF!</definedName>
    <definedName name="shinsei_SETUBI3_REGIST_NO" localSheetId="12">#REF!</definedName>
    <definedName name="shinsei_SETUBI3_REGIST_NO" localSheetId="13">#REF!</definedName>
    <definedName name="shinsei_SETUBI3_REGIST_NO" localSheetId="14">#REF!</definedName>
    <definedName name="shinsei_SETUBI3_REGIST_NO" localSheetId="9">#REF!</definedName>
    <definedName name="shinsei_SETUBI3_REGIST_NO" localSheetId="10">#REF!</definedName>
    <definedName name="shinsei_SETUBI3_REGIST_NO" localSheetId="11">#REF!</definedName>
    <definedName name="shinsei_SETUBI3_REGIST_NO" localSheetId="3">'申4-6(建２)'!$R$169</definedName>
    <definedName name="shinsei_SETUBI3_REGIST_NO">'1～３面'!$S$168</definedName>
    <definedName name="shinsei_SETUBI3_TEL" localSheetId="16">'４面'!#REF!</definedName>
    <definedName name="shinsei_SETUBI3_TEL" localSheetId="20">'４面別紙'!#REF!</definedName>
    <definedName name="shinsei_SETUBI3_TEL" localSheetId="17">'５面'!#REF!</definedName>
    <definedName name="shinsei_SETUBI3_TEL" localSheetId="18">'６面'!#REF!</definedName>
    <definedName name="shinsei_SETUBI3_TEL" localSheetId="12">#REF!</definedName>
    <definedName name="shinsei_SETUBI3_TEL" localSheetId="13">#REF!</definedName>
    <definedName name="shinsei_SETUBI3_TEL" localSheetId="14">#REF!</definedName>
    <definedName name="shinsei_SETUBI3_TEL" localSheetId="9">#REF!</definedName>
    <definedName name="shinsei_SETUBI3_TEL" localSheetId="10">#REF!</definedName>
    <definedName name="shinsei_SETUBI3_TEL" localSheetId="11">#REF!</definedName>
    <definedName name="shinsei_SETUBI3_TEL" localSheetId="3">'申4-6(建２)'!$R$168</definedName>
    <definedName name="shinsei_SETUBI3_TEL">'1～３面'!$S$167</definedName>
    <definedName name="shinsei_STRUCTRESULT_NOTIFY_KOUFU_NAME" localSheetId="16">'４面'!#REF!</definedName>
    <definedName name="shinsei_STRUCTRESULT_NOTIFY_KOUFU_NAME" localSheetId="20">'４面別紙'!#REF!</definedName>
    <definedName name="shinsei_STRUCTRESULT_NOTIFY_KOUFU_NAME" localSheetId="17">'５面'!#REF!</definedName>
    <definedName name="shinsei_STRUCTRESULT_NOTIFY_KOUFU_NAME" localSheetId="18">'６面'!#REF!</definedName>
    <definedName name="shinsei_STRUCTRESULT_NOTIFY_KOUFU_NAME" localSheetId="1">#REF!</definedName>
    <definedName name="shinsei_STRUCTRESULT_NOTIFY_KOUFU_NAME" localSheetId="3">'申4-6(建２)'!$W$226</definedName>
    <definedName name="shinsei_STRUCTRESULT_NOTIFY_KOUFU_NAME">'1～３面'!$X$225</definedName>
    <definedName name="shinsei_TEKIHAN_KIKAN_ADDRESS" localSheetId="16">'４面'!#REF!</definedName>
    <definedName name="shinsei_TEKIHAN_KIKAN_ADDRESS" localSheetId="20">'４面別紙'!#REF!</definedName>
    <definedName name="shinsei_TEKIHAN_KIKAN_ADDRESS" localSheetId="17">'５面'!#REF!</definedName>
    <definedName name="shinsei_TEKIHAN_KIKAN_ADDRESS" localSheetId="18">'６面'!#REF!</definedName>
    <definedName name="shinsei_TEKIHAN_KIKAN_ADDRESS" localSheetId="1">#REF!</definedName>
    <definedName name="shinsei_TEKIHAN_KIKAN_ADDRESS" localSheetId="3">'申4-6(建２)'!$BH$226</definedName>
    <definedName name="shinsei_TEKIHAN_KIKAN_ADDRESS">'1～３面'!$BI$225</definedName>
    <definedName name="shinsei_TEKIHAN_KIKAN_KEN" localSheetId="16">'４面'!#REF!</definedName>
    <definedName name="shinsei_TEKIHAN_KIKAN_KEN" localSheetId="20">'４面別紙'!#REF!</definedName>
    <definedName name="shinsei_TEKIHAN_KIKAN_KEN" localSheetId="17">'５面'!#REF!</definedName>
    <definedName name="shinsei_TEKIHAN_KIKAN_KEN" localSheetId="18">'６面'!#REF!</definedName>
    <definedName name="shinsei_TEKIHAN_KIKAN_KEN" localSheetId="1">#REF!</definedName>
    <definedName name="shinsei_TEKIHAN_KIKAN_KEN" localSheetId="3">'申4-6(建２)'!$BA$226</definedName>
    <definedName name="shinsei_TEKIHAN_KIKAN_KEN">'1～３面'!$BB$225</definedName>
    <definedName name="shinsei_TEKIHAN_STATE" localSheetId="16">'４面'!#REF!</definedName>
    <definedName name="shinsei_TEKIHAN_STATE" localSheetId="20">'４面別紙'!#REF!</definedName>
    <definedName name="shinsei_TEKIHAN_STATE" localSheetId="17">'５面'!#REF!</definedName>
    <definedName name="shinsei_TEKIHAN_STATE" localSheetId="18">'６面'!#REF!</definedName>
    <definedName name="shinsei_TEKIHAN_STATE" localSheetId="3">'申4-6(建２)'!$CM$227</definedName>
    <definedName name="shinsei_TEKIHAN_STATE">'1～３面'!$CE$226</definedName>
    <definedName name="shinsei_UKETUKE_NO" localSheetId="26">[1]DATA!$D$36</definedName>
    <definedName name="shinsei_UKETUKE_NO">#REF!</definedName>
    <definedName name="shinsei_UNIT_COUNT" localSheetId="26">[1]DATA!$D$965</definedName>
    <definedName name="shinsei_UNIT_COUNT">#REF!</definedName>
    <definedName name="wrn.月例報告." localSheetId="12" hidden="1">{"月例報告",#N/A,FALSE,"STB"}</definedName>
    <definedName name="wrn.月例報告." localSheetId="13" hidden="1">{"月例報告",#N/A,FALSE,"STB"}</definedName>
    <definedName name="wrn.月例報告." localSheetId="14" hidden="1">{"月例報告",#N/A,FALSE,"STB"}</definedName>
    <definedName name="wrn.月例報告." localSheetId="1" hidden="1">{"月例報告",#N/A,FALSE,"STB"}</definedName>
    <definedName name="wrn.月例報告." localSheetId="9" hidden="1">{"月例報告",#N/A,FALSE,"STB"}</definedName>
    <definedName name="wrn.月例報告." localSheetId="10" hidden="1">{"月例報告",#N/A,FALSE,"STB"}</definedName>
    <definedName name="wrn.月例報告." localSheetId="11" hidden="1">{"月例報告",#N/A,FALSE,"STB"}</definedName>
    <definedName name="wrn.月例報告." hidden="1">{"月例報告",#N/A,FALSE,"STB"}</definedName>
    <definedName name="wsjob_JOB_KIND" localSheetId="26">[1]DATA!$D$17</definedName>
    <definedName name="wsjob_JOB_KIND">#REF!</definedName>
    <definedName name="wsjob_JOB_SET_KIND" localSheetId="26">[1]DATA!$D$12</definedName>
    <definedName name="wsjob_JOB_SET_KIND">#REF!</definedName>
    <definedName name="wsjob_TARGET_KIND" localSheetId="26">[1]DATA!$D$13</definedName>
    <definedName name="wsjob_TARGET_KIND">#REF!</definedName>
    <definedName name="wsjob_TARGET_KIND__label" localSheetId="26">[1]DATA!$D$11</definedName>
    <definedName name="wsjob_TARGET_KIND__label">#REF!</definedName>
    <definedName name="wskakunin__bouka" localSheetId="26">[1]DATA!$D$919</definedName>
    <definedName name="wskakunin__bouka">#REF!</definedName>
    <definedName name="wskakunin__kouji" localSheetId="26">[1]DATA!$D$967</definedName>
    <definedName name="wskakunin__kouji">#REF!</definedName>
    <definedName name="wskakunin__kuiki" localSheetId="26">[1]DATA!$D$910</definedName>
    <definedName name="wskakunin__kuiki">#REF!</definedName>
    <definedName name="wskakunin__tosi_kuiki" localSheetId="26">[1]DATA!$D$913</definedName>
    <definedName name="wskakunin__tosi_kuiki">#REF!</definedName>
    <definedName name="wskakunin_20kouzou101_KOUZOUSEKKEI_1_FLAG" localSheetId="26">[1]DATA!$D$481</definedName>
    <definedName name="wskakunin_20kouzou101_KOUZOUSEKKEI_1_FLAG">#REF!</definedName>
    <definedName name="wskakunin_20kouzou101_KOUZOUSEKKEI_KOUFU_NO" localSheetId="26">[1]DATA!$D$480</definedName>
    <definedName name="wskakunin_20kouzou101_KOUZOUSEKKEI_KOUFU_NO">#REF!</definedName>
    <definedName name="wskakunin_20kouzou101_NAME" localSheetId="26">[1]DATA!$D$479</definedName>
    <definedName name="wskakunin_20kouzou101_NAME">#REF!</definedName>
    <definedName name="wskakunin_20kouzou102_KOUZOUSEKKEI_1_FLAG" localSheetId="26">[1]DATA!$D$484</definedName>
    <definedName name="wskakunin_20kouzou102_KOUZOUSEKKEI_1_FLAG">#REF!</definedName>
    <definedName name="wskakunin_20kouzou102_KOUZOUSEKKEI_KOUFU_NO" localSheetId="26">[1]DATA!$D$483</definedName>
    <definedName name="wskakunin_20kouzou102_KOUZOUSEKKEI_KOUFU_NO">#REF!</definedName>
    <definedName name="wskakunin_20kouzou102_NAME" localSheetId="26">[1]DATA!$D$482</definedName>
    <definedName name="wskakunin_20kouzou102_NAME">#REF!</definedName>
    <definedName name="wskakunin_20kouzou103_KOUZOUSEKKEI_KOUFU_NO" localSheetId="26">[1]DATA!$D$486</definedName>
    <definedName name="wskakunin_20kouzou103_KOUZOUSEKKEI_KOUFU_NO">#REF!</definedName>
    <definedName name="wskakunin_20kouzou103_NAME" localSheetId="26">[1]DATA!$D$485</definedName>
    <definedName name="wskakunin_20kouzou103_NAME">#REF!</definedName>
    <definedName name="wskakunin_20kouzou104_KOUZOUSEKKEI_KOUFU_NO" localSheetId="26">[1]DATA!$D$488</definedName>
    <definedName name="wskakunin_20kouzou104_KOUZOUSEKKEI_KOUFU_NO">#REF!</definedName>
    <definedName name="wskakunin_20kouzou104_NAME" localSheetId="26">[1]DATA!$D$487</definedName>
    <definedName name="wskakunin_20kouzou104_NAME">#REF!</definedName>
    <definedName name="wskakunin_20kouzou105_KOUZOUSEKKEI_KOUFU_NO" localSheetId="26">[1]DATA!$D$490</definedName>
    <definedName name="wskakunin_20kouzou105_KOUZOUSEKKEI_KOUFU_NO">#REF!</definedName>
    <definedName name="wskakunin_20kouzou105_NAME" localSheetId="26">[1]DATA!$D$489</definedName>
    <definedName name="wskakunin_20kouzou105_NAME">#REF!</definedName>
    <definedName name="wskakunin_20kouzou301_KOUZOUSEKKEI_3_FLAG" localSheetId="26">[1]DATA!$D$495</definedName>
    <definedName name="wskakunin_20kouzou301_KOUZOUSEKKEI_3_FLAG">#REF!</definedName>
    <definedName name="wskakunin_20kouzou301_KOUZOUSEKKEI_KOUFU_NO" localSheetId="26">[1]DATA!$D$494</definedName>
    <definedName name="wskakunin_20kouzou301_KOUZOUSEKKEI_KOUFU_NO">#REF!</definedName>
    <definedName name="wskakunin_20kouzou301_NAME" localSheetId="26">[1]DATA!$D$493</definedName>
    <definedName name="wskakunin_20kouzou301_NAME">#REF!</definedName>
    <definedName name="wskakunin_20kouzou302_KOUZOUSEKKEI_3_FLAG" localSheetId="26">[1]DATA!$D$498</definedName>
    <definedName name="wskakunin_20kouzou302_KOUZOUSEKKEI_3_FLAG">#REF!</definedName>
    <definedName name="wskakunin_20kouzou302_KOUZOUSEKKEI_KOUFU_NO" localSheetId="26">[1]DATA!$D$497</definedName>
    <definedName name="wskakunin_20kouzou302_KOUZOUSEKKEI_KOUFU_NO">#REF!</definedName>
    <definedName name="wskakunin_20kouzou302_NAME" localSheetId="26">[1]DATA!$D$496</definedName>
    <definedName name="wskakunin_20kouzou302_NAME">#REF!</definedName>
    <definedName name="wskakunin_20kouzou303_KOUZOUSEKKEI_KOUFU_NO" localSheetId="26">[1]DATA!$D$500</definedName>
    <definedName name="wskakunin_20kouzou303_KOUZOUSEKKEI_KOUFU_NO">#REF!</definedName>
    <definedName name="wskakunin_20kouzou303_NAME" localSheetId="26">[1]DATA!$D$499</definedName>
    <definedName name="wskakunin_20kouzou303_NAME">#REF!</definedName>
    <definedName name="wskakunin_20kouzou304_KOUZOUSEKKEI_KOUFU_NO" localSheetId="26">[1]DATA!$D$502</definedName>
    <definedName name="wskakunin_20kouzou304_KOUZOUSEKKEI_KOUFU_NO">#REF!</definedName>
    <definedName name="wskakunin_20kouzou304_NAME" localSheetId="26">[1]DATA!$D$501</definedName>
    <definedName name="wskakunin_20kouzou304_NAME">#REF!</definedName>
    <definedName name="wskakunin_20kouzou305_KOUZOUSEKKEI_KOUFU_NO" localSheetId="26">[1]DATA!$D$504</definedName>
    <definedName name="wskakunin_20kouzou305_KOUZOUSEKKEI_KOUFU_NO">#REF!</definedName>
    <definedName name="wskakunin_20kouzou305_NAME" localSheetId="26">[1]DATA!$D$503</definedName>
    <definedName name="wskakunin_20kouzou305_NAME">#REF!</definedName>
    <definedName name="wskakunin_20setubi101_NAME" localSheetId="26">[1]DATA!$D$507</definedName>
    <definedName name="wskakunin_20setubi101_NAME">#REF!</definedName>
    <definedName name="wskakunin_20setubi101_SETUBISEKKEI_1_FLAG" localSheetId="26">[1]DATA!$D$509</definedName>
    <definedName name="wskakunin_20setubi101_SETUBISEKKEI_1_FLAG">#REF!</definedName>
    <definedName name="wskakunin_20setubi101_SETUBISEKKEI_KOUFU_NO" localSheetId="26">[1]DATA!$D$508</definedName>
    <definedName name="wskakunin_20setubi101_SETUBISEKKEI_KOUFU_NO">#REF!</definedName>
    <definedName name="wskakunin_20setubi102_NAME" localSheetId="26">[1]DATA!$D$510</definedName>
    <definedName name="wskakunin_20setubi102_NAME">#REF!</definedName>
    <definedName name="wskakunin_20setubi102_SETUBISEKKEI_1_FLAG" localSheetId="26">[1]DATA!$D$512</definedName>
    <definedName name="wskakunin_20setubi102_SETUBISEKKEI_1_FLAG">#REF!</definedName>
    <definedName name="wskakunin_20setubi102_SETUBISEKKEI_KOUFU_NO" localSheetId="26">[1]DATA!$D$511</definedName>
    <definedName name="wskakunin_20setubi102_SETUBISEKKEI_KOUFU_NO">#REF!</definedName>
    <definedName name="wskakunin_20setubi103_NAME" localSheetId="26">[1]DATA!$D$513</definedName>
    <definedName name="wskakunin_20setubi103_NAME">#REF!</definedName>
    <definedName name="wskakunin_20setubi103_SETUBISEKKEI_KOUFU_NO" localSheetId="26">[1]DATA!$D$514</definedName>
    <definedName name="wskakunin_20setubi103_SETUBISEKKEI_KOUFU_NO">#REF!</definedName>
    <definedName name="wskakunin_20setubi104_NAME" localSheetId="26">[1]DATA!$D$515</definedName>
    <definedName name="wskakunin_20setubi104_NAME">#REF!</definedName>
    <definedName name="wskakunin_20setubi104_SETUBISEKKEI_KOUFU_NO" localSheetId="26">[1]DATA!$D$516</definedName>
    <definedName name="wskakunin_20setubi104_SETUBISEKKEI_KOUFU_NO">#REF!</definedName>
    <definedName name="wskakunin_20setubi105_NAME" localSheetId="26">[1]DATA!$D$517</definedName>
    <definedName name="wskakunin_20setubi105_NAME">#REF!</definedName>
    <definedName name="wskakunin_20setubi105_SETUBISEKKEI_KOUFU_NO" localSheetId="26">[1]DATA!$D$518</definedName>
    <definedName name="wskakunin_20setubi105_SETUBISEKKEI_KOUFU_NO">#REF!</definedName>
    <definedName name="wskakunin_20setubi301_NAME" localSheetId="26">[1]DATA!$D$521</definedName>
    <definedName name="wskakunin_20setubi301_NAME">#REF!</definedName>
    <definedName name="wskakunin_20setubi301_SETUBISEKKEI_3_FLAG" localSheetId="26">[1]DATA!$D$523</definedName>
    <definedName name="wskakunin_20setubi301_SETUBISEKKEI_3_FLAG">#REF!</definedName>
    <definedName name="wskakunin_20setubi301_SETUBISEKKEI_KOUFU_NO" localSheetId="26">[1]DATA!$D$522</definedName>
    <definedName name="wskakunin_20setubi301_SETUBISEKKEI_KOUFU_NO">#REF!</definedName>
    <definedName name="wskakunin_20setubi302_NAME" localSheetId="26">[1]DATA!$D$524</definedName>
    <definedName name="wskakunin_20setubi302_NAME">#REF!</definedName>
    <definedName name="wskakunin_20setubi302_SETUBISEKKEI_3_FLAG" localSheetId="26">[1]DATA!$D$526</definedName>
    <definedName name="wskakunin_20setubi302_SETUBISEKKEI_3_FLAG">#REF!</definedName>
    <definedName name="wskakunin_20setubi302_SETUBISEKKEI_KOUFU_NO" localSheetId="26">[1]DATA!$D$525</definedName>
    <definedName name="wskakunin_20setubi302_SETUBISEKKEI_KOUFU_NO">#REF!</definedName>
    <definedName name="wskakunin_20setubi303_NAME" localSheetId="26">[1]DATA!$D$527</definedName>
    <definedName name="wskakunin_20setubi303_NAME">#REF!</definedName>
    <definedName name="wskakunin_20setubi303_SETUBISEKKEI_KOUFU_NO" localSheetId="26">[1]DATA!$D$528</definedName>
    <definedName name="wskakunin_20setubi303_SETUBISEKKEI_KOUFU_NO">#REF!</definedName>
    <definedName name="wskakunin_20setubi304_NAME" localSheetId="26">[1]DATA!$D$529</definedName>
    <definedName name="wskakunin_20setubi304_NAME">#REF!</definedName>
    <definedName name="wskakunin_20setubi304_SETUBISEKKEI_KOUFU_NO" localSheetId="26">[1]DATA!$D$530</definedName>
    <definedName name="wskakunin_20setubi304_SETUBISEKKEI_KOUFU_NO">#REF!</definedName>
    <definedName name="wskakunin_20setubi305_NAME" localSheetId="26">[1]DATA!$D$531</definedName>
    <definedName name="wskakunin_20setubi305_NAME">#REF!</definedName>
    <definedName name="wskakunin_20setubi305_SETUBISEKKEI_KOUFU_NO" localSheetId="26">[1]DATA!$D$532</definedName>
    <definedName name="wskakunin_20setubi305_SETUBISEKKEI_KOUFU_NO">#REF!</definedName>
    <definedName name="wskakunin_APPLICANT_NAME" localSheetId="26">[1]DATA!$D$68</definedName>
    <definedName name="wskakunin_APPLICANT_NAME">#REF!</definedName>
    <definedName name="wskakunin_BOUKA_22JYO" localSheetId="26">[1]DATA!$D$923</definedName>
    <definedName name="wskakunin_BOUKA_22JYO">#REF!</definedName>
    <definedName name="wskakunin_BOUKA_BOUKA" localSheetId="26">[1]DATA!$D$920</definedName>
    <definedName name="wskakunin_BOUKA_BOUKA">#REF!</definedName>
    <definedName name="wskakunin_BOUKA_JYUN_BOUKA" localSheetId="26">[1]DATA!$D$921</definedName>
    <definedName name="wskakunin_BOUKA_JYUN_BOUKA">#REF!</definedName>
    <definedName name="wskakunin_BOUKA_NASI" localSheetId="26">[1]DATA!$D$922</definedName>
    <definedName name="wskakunin_BOUKA_NASI">#REF!</definedName>
    <definedName name="wskakunin_BOUKA_SETUBI_FLAG" localSheetId="26">[1]DATA!$D$1165</definedName>
    <definedName name="wskakunin_BOUKA_SETUBI_FLAG">#REF!</definedName>
    <definedName name="wskakunin_BUILD__address" localSheetId="26">[1]DATA!$D$899</definedName>
    <definedName name="wskakunin_BUILD__address">#REF!</definedName>
    <definedName name="wskakunin_BUILD_ADDRESS" localSheetId="26">[1]DATA!$D$901</definedName>
    <definedName name="wskakunin_BUILD_ADDRESS">#REF!</definedName>
    <definedName name="wskakunin_BUILD_JYUKYO__address" localSheetId="26">[1]DATA!$D$904</definedName>
    <definedName name="wskakunin_BUILD_JYUKYO__address">#REF!</definedName>
    <definedName name="wskakunin_BUILD_JYUKYO_ADDRESS" localSheetId="26">[1]DATA!$D$906</definedName>
    <definedName name="wskakunin_BUILD_JYUKYO_ADDRESS">#REF!</definedName>
    <definedName name="wskakunin_BUILD_JYUKYO_KEN__ken" localSheetId="26">[1]DATA!$D$905</definedName>
    <definedName name="wskakunin_BUILD_JYUKYO_KEN__ken">#REF!</definedName>
    <definedName name="wskakunin_BUILD_KEN__ken" localSheetId="26">[1]DATA!$D$900</definedName>
    <definedName name="wskakunin_BUILD_KEN__ken">#REF!</definedName>
    <definedName name="wskakunin_BUILD_NAME" localSheetId="26">[1]DATA!$D$836</definedName>
    <definedName name="wskakunin_BUILD_NAME">#REF!</definedName>
    <definedName name="wskakunin_BUILD_NAME_KANA" localSheetId="26">[1]DATA!$D$837</definedName>
    <definedName name="wskakunin_BUILD_NAME_KANA">#REF!</definedName>
    <definedName name="wskakunin_BUILD_SHINSEI_COUNT" localSheetId="26">[1]DATA!$D$1080</definedName>
    <definedName name="wskakunin_BUILD_SHINSEI_COUNT">#REF!</definedName>
    <definedName name="wskakunin_BUILD_SONOTA_COUNT" localSheetId="26">[1]DATA!$D$1081</definedName>
    <definedName name="wskakunin_BUILD_SONOTA_COUNT">#REF!</definedName>
    <definedName name="wskakunin_dairi1__address" localSheetId="26">[1]DATA!$D$196</definedName>
    <definedName name="wskakunin_dairi1__address">#REF!</definedName>
    <definedName name="wskakunin_dairi1__sikaku" localSheetId="26">[1]DATA!$D$184</definedName>
    <definedName name="wskakunin_dairi1__sikaku">#REF!</definedName>
    <definedName name="wskakunin_dairi1_FAX" localSheetId="26">[1]DATA!$D$198</definedName>
    <definedName name="wskakunin_dairi1_FAX">#REF!</definedName>
    <definedName name="wskakunin_dairi1_JIMU__sikaku" localSheetId="26">[1]DATA!$D$190</definedName>
    <definedName name="wskakunin_dairi1_JIMU__sikaku">#REF!</definedName>
    <definedName name="wskakunin_dairi1_JIMU_NAME" localSheetId="26">[1]DATA!$D$194</definedName>
    <definedName name="wskakunin_dairi1_JIMU_NAME">#REF!</definedName>
    <definedName name="wskakunin_dairi1_JIMU_NO" localSheetId="26">[1]DATA!$D$193</definedName>
    <definedName name="wskakunin_dairi1_JIMU_NO">#REF!</definedName>
    <definedName name="wskakunin_dairi1_JIMU_SIKAKU__label" localSheetId="26">[1]DATA!$D$191</definedName>
    <definedName name="wskakunin_dairi1_JIMU_SIKAKU__label">#REF!</definedName>
    <definedName name="wskakunin_dairi1_JIMU_TOUROKU_KIKAN__label" localSheetId="26">[1]DATA!$D$192</definedName>
    <definedName name="wskakunin_dairi1_JIMU_TOUROKU_KIKAN__label">#REF!</definedName>
    <definedName name="wskakunin_dairi1_KENTIKUSI_NO" localSheetId="26">[1]DATA!$D$187</definedName>
    <definedName name="wskakunin_dairi1_KENTIKUSI_NO">#REF!</definedName>
    <definedName name="wskakunin_dairi1_NAME" localSheetId="26">[1]DATA!$D$188</definedName>
    <definedName name="wskakunin_dairi1_NAME">#REF!</definedName>
    <definedName name="wskakunin_dairi1_NAME_KANA" localSheetId="26">[1]DATA!$D$189</definedName>
    <definedName name="wskakunin_dairi1_NAME_KANA">#REF!</definedName>
    <definedName name="wskakunin_dairi1_SIKAKU__label" localSheetId="26">[1]DATA!$D$185</definedName>
    <definedName name="wskakunin_dairi1_SIKAKU__label">#REF!</definedName>
    <definedName name="wskakunin_dairi1_TEL" localSheetId="26">[1]DATA!$D$197</definedName>
    <definedName name="wskakunin_dairi1_TEL">#REF!</definedName>
    <definedName name="wskakunin_dairi1_TOUROKU_KIKAN__label" localSheetId="26">[1]DATA!$D$186</definedName>
    <definedName name="wskakunin_dairi1_TOUROKU_KIKAN__label">#REF!</definedName>
    <definedName name="wskakunin_dairi1_ZIP" localSheetId="26">[1]DATA!$D$195</definedName>
    <definedName name="wskakunin_dairi1_ZIP">#REF!</definedName>
    <definedName name="wskakunin_dairi2__address" localSheetId="26">[1]DATA!$D$214</definedName>
    <definedName name="wskakunin_dairi2__address">#REF!</definedName>
    <definedName name="wskakunin_dairi2__sikaku" localSheetId="26">[1]DATA!$D$202</definedName>
    <definedName name="wskakunin_dairi2__sikaku">#REF!</definedName>
    <definedName name="wskakunin_dairi2_FAX" localSheetId="26">[1]DATA!$D$216</definedName>
    <definedName name="wskakunin_dairi2_FAX">#REF!</definedName>
    <definedName name="wskakunin_dairi2_JIMU__sikaku" localSheetId="26">[1]DATA!$D$208</definedName>
    <definedName name="wskakunin_dairi2_JIMU__sikaku">#REF!</definedName>
    <definedName name="wskakunin_dairi2_JIMU_NAME" localSheetId="26">[1]DATA!$D$212</definedName>
    <definedName name="wskakunin_dairi2_JIMU_NAME">#REF!</definedName>
    <definedName name="wskakunin_dairi2_JIMU_NO" localSheetId="26">[1]DATA!$D$211</definedName>
    <definedName name="wskakunin_dairi2_JIMU_NO">#REF!</definedName>
    <definedName name="wskakunin_dairi2_JIMU_SIKAKU__label" localSheetId="26">[1]DATA!$D$209</definedName>
    <definedName name="wskakunin_dairi2_JIMU_SIKAKU__label">#REF!</definedName>
    <definedName name="wskakunin_dairi2_JIMU_TOUROKU_KIKAN__label" localSheetId="26">[1]DATA!$D$210</definedName>
    <definedName name="wskakunin_dairi2_JIMU_TOUROKU_KIKAN__label">#REF!</definedName>
    <definedName name="wskakunin_dairi2_KENTIKUSI_NO" localSheetId="26">[1]DATA!$D$205</definedName>
    <definedName name="wskakunin_dairi2_KENTIKUSI_NO">#REF!</definedName>
    <definedName name="wskakunin_dairi2_NAME" localSheetId="26">[1]DATA!$D$206</definedName>
    <definedName name="wskakunin_dairi2_NAME">#REF!</definedName>
    <definedName name="wskakunin_dairi2_NAME_KANA" localSheetId="26">[1]DATA!$D$207</definedName>
    <definedName name="wskakunin_dairi2_NAME_KANA">#REF!</definedName>
    <definedName name="wskakunin_dairi2_SIKAKU__label" localSheetId="26">[1]DATA!$D$203</definedName>
    <definedName name="wskakunin_dairi2_SIKAKU__label">#REF!</definedName>
    <definedName name="wskakunin_dairi2_TEL" localSheetId="26">[1]DATA!$D$215</definedName>
    <definedName name="wskakunin_dairi2_TEL">#REF!</definedName>
    <definedName name="wskakunin_dairi2_TOUROKU_KIKAN__label" localSheetId="26">[1]DATA!$D$204</definedName>
    <definedName name="wskakunin_dairi2_TOUROKU_KIKAN__label">#REF!</definedName>
    <definedName name="wskakunin_dairi2_ZIP" localSheetId="26">[1]DATA!$D$213</definedName>
    <definedName name="wskakunin_dairi2_ZIP">#REF!</definedName>
    <definedName name="wskakunin_dairi3__address" localSheetId="26">[1]DATA!$D$232</definedName>
    <definedName name="wskakunin_dairi3__address">#REF!</definedName>
    <definedName name="wskakunin_dairi3__sikaku" localSheetId="26">[1]DATA!$D$220</definedName>
    <definedName name="wskakunin_dairi3__sikaku">#REF!</definedName>
    <definedName name="wskakunin_dairi3_FAX" localSheetId="26">[1]DATA!$D$234</definedName>
    <definedName name="wskakunin_dairi3_FAX">#REF!</definedName>
    <definedName name="wskakunin_dairi3_JIMU__sikaku" localSheetId="26">[1]DATA!$D$226</definedName>
    <definedName name="wskakunin_dairi3_JIMU__sikaku">#REF!</definedName>
    <definedName name="wskakunin_dairi3_JIMU_NAME" localSheetId="26">[1]DATA!$D$230</definedName>
    <definedName name="wskakunin_dairi3_JIMU_NAME">#REF!</definedName>
    <definedName name="wskakunin_dairi3_JIMU_NO" localSheetId="26">[1]DATA!$D$229</definedName>
    <definedName name="wskakunin_dairi3_JIMU_NO">#REF!</definedName>
    <definedName name="wskakunin_dairi3_JIMU_SIKAKU__label" localSheetId="26">[1]DATA!$D$227</definedName>
    <definedName name="wskakunin_dairi3_JIMU_SIKAKU__label">#REF!</definedName>
    <definedName name="wskakunin_dairi3_JIMU_TOUROKU_KIKAN__label" localSheetId="26">[1]DATA!$D$228</definedName>
    <definedName name="wskakunin_dairi3_JIMU_TOUROKU_KIKAN__label">#REF!</definedName>
    <definedName name="wskakunin_dairi3_KENTIKUSI_NO" localSheetId="26">[1]DATA!$D$223</definedName>
    <definedName name="wskakunin_dairi3_KENTIKUSI_NO">#REF!</definedName>
    <definedName name="wskakunin_dairi3_NAME" localSheetId="26">[1]DATA!$D$224</definedName>
    <definedName name="wskakunin_dairi3_NAME">#REF!</definedName>
    <definedName name="wskakunin_dairi3_NAME_KANA" localSheetId="26">[1]DATA!$D$225</definedName>
    <definedName name="wskakunin_dairi3_NAME_KANA">#REF!</definedName>
    <definedName name="wskakunin_dairi3_SIKAKU__label" localSheetId="26">[1]DATA!$D$221</definedName>
    <definedName name="wskakunin_dairi3_SIKAKU__label">#REF!</definedName>
    <definedName name="wskakunin_dairi3_TEL" localSheetId="26">[1]DATA!$D$233</definedName>
    <definedName name="wskakunin_dairi3_TEL">#REF!</definedName>
    <definedName name="wskakunin_dairi3_TOUROKU_KIKAN__label" localSheetId="26">[1]DATA!$D$222</definedName>
    <definedName name="wskakunin_dairi3_TOUROKU_KIKAN__label">#REF!</definedName>
    <definedName name="wskakunin_dairi3_ZIP" localSheetId="26">[1]DATA!$D$231</definedName>
    <definedName name="wskakunin_dairi3_ZIP">#REF!</definedName>
    <definedName name="wskakunin_dairi4__address" localSheetId="26">[1]DATA!$D$250</definedName>
    <definedName name="wskakunin_dairi4__address">#REF!</definedName>
    <definedName name="wskakunin_dairi4__sikaku" localSheetId="26">[1]DATA!$D$238</definedName>
    <definedName name="wskakunin_dairi4__sikaku">#REF!</definedName>
    <definedName name="wskakunin_dairi4_FAX" localSheetId="26">[1]DATA!$D$252</definedName>
    <definedName name="wskakunin_dairi4_FAX">#REF!</definedName>
    <definedName name="wskakunin_dairi4_JIMU__sikaku" localSheetId="26">[1]DATA!$D$244</definedName>
    <definedName name="wskakunin_dairi4_JIMU__sikaku">#REF!</definedName>
    <definedName name="wskakunin_dairi4_JIMU_NAME" localSheetId="26">[1]DATA!$D$248</definedName>
    <definedName name="wskakunin_dairi4_JIMU_NAME">#REF!</definedName>
    <definedName name="wskakunin_dairi4_JIMU_NO" localSheetId="26">[1]DATA!$D$247</definedName>
    <definedName name="wskakunin_dairi4_JIMU_NO">#REF!</definedName>
    <definedName name="wskakunin_dairi4_JIMU_SIKAKU__label" localSheetId="26">[1]DATA!$D$245</definedName>
    <definedName name="wskakunin_dairi4_JIMU_SIKAKU__label">#REF!</definedName>
    <definedName name="wskakunin_dairi4_JIMU_TOUROKU_KIKAN__label" localSheetId="26">[1]DATA!$D$246</definedName>
    <definedName name="wskakunin_dairi4_JIMU_TOUROKU_KIKAN__label">#REF!</definedName>
    <definedName name="wskakunin_dairi4_KENTIKUSI_NO" localSheetId="26">[1]DATA!$D$241</definedName>
    <definedName name="wskakunin_dairi4_KENTIKUSI_NO">#REF!</definedName>
    <definedName name="wskakunin_dairi4_NAME" localSheetId="26">[1]DATA!$D$242</definedName>
    <definedName name="wskakunin_dairi4_NAME">#REF!</definedName>
    <definedName name="wskakunin_dairi4_NAME_KANA" localSheetId="26">[1]DATA!$D$243</definedName>
    <definedName name="wskakunin_dairi4_NAME_KANA">#REF!</definedName>
    <definedName name="wskakunin_dairi4_SIKAKU__label" localSheetId="26">[1]DATA!$D$239</definedName>
    <definedName name="wskakunin_dairi4_SIKAKU__label">#REF!</definedName>
    <definedName name="wskakunin_dairi4_TEL" localSheetId="26">[1]DATA!$D$251</definedName>
    <definedName name="wskakunin_dairi4_TEL">#REF!</definedName>
    <definedName name="wskakunin_dairi4_TOUROKU_KIKAN__label" localSheetId="26">[1]DATA!$D$240</definedName>
    <definedName name="wskakunin_dairi4_TOUROKU_KIKAN__label">#REF!</definedName>
    <definedName name="wskakunin_dairi4_ZIP" localSheetId="26">[1]DATA!$D$249</definedName>
    <definedName name="wskakunin_dairi4_ZIP">#REF!</definedName>
    <definedName name="wskakunin_dairi5__address" localSheetId="26">[1]DATA!$D$268</definedName>
    <definedName name="wskakunin_dairi5__address">#REF!</definedName>
    <definedName name="wskakunin_dairi5__sikaku" localSheetId="26">[1]DATA!$D$256</definedName>
    <definedName name="wskakunin_dairi5__sikaku">#REF!</definedName>
    <definedName name="wskakunin_dairi5_FAX" localSheetId="26">[1]DATA!$D$270</definedName>
    <definedName name="wskakunin_dairi5_FAX">#REF!</definedName>
    <definedName name="wskakunin_dairi5_JIMU__sikaku" localSheetId="26">[1]DATA!$D$262</definedName>
    <definedName name="wskakunin_dairi5_JIMU__sikaku">#REF!</definedName>
    <definedName name="wskakunin_dairi5_JIMU_NAME" localSheetId="26">[1]DATA!$D$266</definedName>
    <definedName name="wskakunin_dairi5_JIMU_NAME">#REF!</definedName>
    <definedName name="wskakunin_dairi5_JIMU_NO" localSheetId="26">[1]DATA!$D$265</definedName>
    <definedName name="wskakunin_dairi5_JIMU_NO">#REF!</definedName>
    <definedName name="wskakunin_dairi5_JIMU_SIKAKU__label" localSheetId="26">[1]DATA!$D$263</definedName>
    <definedName name="wskakunin_dairi5_JIMU_SIKAKU__label">#REF!</definedName>
    <definedName name="wskakunin_dairi5_JIMU_TOUROKU_KIKAN__label" localSheetId="26">[1]DATA!$D$264</definedName>
    <definedName name="wskakunin_dairi5_JIMU_TOUROKU_KIKAN__label">#REF!</definedName>
    <definedName name="wskakunin_dairi5_KENTIKUSI_NO" localSheetId="26">[1]DATA!$D$259</definedName>
    <definedName name="wskakunin_dairi5_KENTIKUSI_NO">#REF!</definedName>
    <definedName name="wskakunin_dairi5_NAME" localSheetId="26">[1]DATA!$D$260</definedName>
    <definedName name="wskakunin_dairi5_NAME">#REF!</definedName>
    <definedName name="wskakunin_dairi5_NAME_KANA" localSheetId="26">[1]DATA!$D$261</definedName>
    <definedName name="wskakunin_dairi5_NAME_KANA">#REF!</definedName>
    <definedName name="wskakunin_dairi5_SIKAKU__label" localSheetId="26">[1]DATA!$D$257</definedName>
    <definedName name="wskakunin_dairi5_SIKAKU__label">#REF!</definedName>
    <definedName name="wskakunin_dairi5_TEL" localSheetId="26">[1]DATA!$D$269</definedName>
    <definedName name="wskakunin_dairi5_TEL">#REF!</definedName>
    <definedName name="wskakunin_dairi5_TOUROKU_KIKAN__label" localSheetId="26">[1]DATA!$D$258</definedName>
    <definedName name="wskakunin_dairi5_TOUROKU_KIKAN__label">#REF!</definedName>
    <definedName name="wskakunin_dairi5_ZIP" localSheetId="26">[1]DATA!$D$267</definedName>
    <definedName name="wskakunin_dairi5_ZIP">#REF!</definedName>
    <definedName name="wskakunin_DOURO_FUKUIN" localSheetId="26">[1]DATA!$D$928</definedName>
    <definedName name="wskakunin_DOURO_FUKUIN">#REF!</definedName>
    <definedName name="wskakunin_DOURO_NAGASA" localSheetId="26">[1]DATA!$D$929</definedName>
    <definedName name="wskakunin_DOURO_NAGASA">#REF!</definedName>
    <definedName name="wskakunin_ecotekihan01_FUYOU_CAUSE" localSheetId="26">[1]DATA!$D$866</definedName>
    <definedName name="wskakunin_ecotekihan01_FUYOU_CAUSE">#REF!</definedName>
    <definedName name="wskakunin_ecotekihan01_TEKIHAN_KIKAN_ADDRESS" localSheetId="26">[1]DATA!$D$862</definedName>
    <definedName name="wskakunin_ecotekihan01_TEKIHAN_KIKAN_ADDRESS">#REF!</definedName>
    <definedName name="wskakunin_ecotekihan01_TEKIHAN_KIKAN_KEN__ken" localSheetId="26">[1]DATA!$D$861</definedName>
    <definedName name="wskakunin_ecotekihan01_TEKIHAN_KIKAN_KEN__ken">#REF!</definedName>
    <definedName name="wskakunin_ecotekihan01_TEKIHAN_KIKAN_NAME" localSheetId="26">[1]DATA!$D$860</definedName>
    <definedName name="wskakunin_ecotekihan01_TEKIHAN_KIKAN_NAME">#REF!</definedName>
    <definedName name="wskakunin_ecotekihan01_TEKIHAN_STATE" localSheetId="26">[1]DATA!$D$856</definedName>
    <definedName name="wskakunin_ecotekihan01_TEKIHAN_STATE">#REF!</definedName>
    <definedName name="wskakunin_gaiyou1_EV_KIND" localSheetId="26">[1]DATA!$D$997</definedName>
    <definedName name="wskakunin_gaiyou1_EV_KIND">#REF!</definedName>
    <definedName name="wskakunin_gaiyou1_KOUJI_KAITIKU" localSheetId="26">[1]DATA!$D$984</definedName>
    <definedName name="wskakunin_gaiyou1_KOUJI_KAITIKU">#REF!</definedName>
    <definedName name="wskakunin_gaiyou1_KOUJI_SINTIKU" localSheetId="26">[1]DATA!$D$982</definedName>
    <definedName name="wskakunin_gaiyou1_KOUJI_SINTIKU">#REF!</definedName>
    <definedName name="wskakunin_gaiyou1_KOUJI_SONOTA" localSheetId="26">[1]DATA!$D$985</definedName>
    <definedName name="wskakunin_gaiyou1_KOUJI_SONOTA">#REF!</definedName>
    <definedName name="wskakunin_gaiyou1_KOUJI_SONOTA_TEXT" localSheetId="26">[1]DATA!$D$986</definedName>
    <definedName name="wskakunin_gaiyou1_KOUJI_SONOTA_TEXT">#REF!</definedName>
    <definedName name="wskakunin_gaiyou1_KOUJI_ZOUTIKU" localSheetId="26">[1]DATA!$D$983</definedName>
    <definedName name="wskakunin_gaiyou1_KOUJI_ZOUTIKU">#REF!</definedName>
    <definedName name="wskakunin_gaiyou1_KOUZOU" localSheetId="26">[1]DATA!$D$981</definedName>
    <definedName name="wskakunin_gaiyou1_KOUZOU">#REF!</definedName>
    <definedName name="wskakunin_gaiyou1_NINSYOU_NO" localSheetId="26">[1]DATA!$D$1003</definedName>
    <definedName name="wskakunin_gaiyou1_NINSYOU_NO">#REF!</definedName>
    <definedName name="wskakunin_gaiyou1_NO" localSheetId="26">[1]DATA!$D$996</definedName>
    <definedName name="wskakunin_gaiyou1_NO">#REF!</definedName>
    <definedName name="wskakunin_gaiyou1_SEKISAI" localSheetId="26">[1]DATA!$D$999</definedName>
    <definedName name="wskakunin_gaiyou1_SEKISAI">#REF!</definedName>
    <definedName name="wskakunin_gaiyou1_SONOTA" localSheetId="26">[1]DATA!$D$1002</definedName>
    <definedName name="wskakunin_gaiyou1_SONOTA">#REF!</definedName>
    <definedName name="wskakunin_gaiyou1_SONOTA_and_NINSYOU_NO" localSheetId="26">[1]DATA!$D$1004</definedName>
    <definedName name="wskakunin_gaiyou1_SONOTA_and_NINSYOU_NO">#REF!</definedName>
    <definedName name="wskakunin_gaiyou1_SPEED" localSheetId="26">[1]DATA!$D$1001</definedName>
    <definedName name="wskakunin_gaiyou1_SPEED">#REF!</definedName>
    <definedName name="wskakunin_gaiyou1_TAKASA" localSheetId="26">[1]DATA!$D$980</definedName>
    <definedName name="wskakunin_gaiyou1_TAKASA">#REF!</definedName>
    <definedName name="wskakunin_gaiyou1_TEIIN" localSheetId="26">[1]DATA!$D$1000</definedName>
    <definedName name="wskakunin_gaiyou1_TEIIN">#REF!</definedName>
    <definedName name="wskakunin_gaiyou1_TIKUZOU_MENSEKI_IGAI" localSheetId="26">[1]DATA!$D$989</definedName>
    <definedName name="wskakunin_gaiyou1_TIKUZOU_MENSEKI_IGAI">#REF!</definedName>
    <definedName name="wskakunin_gaiyou1_TIKUZOU_MENSEKI_SHINSEI" localSheetId="26">[1]DATA!$D$988</definedName>
    <definedName name="wskakunin_gaiyou1_TIKUZOU_MENSEKI_SHINSEI">#REF!</definedName>
    <definedName name="wskakunin_gaiyou1_TIKUZOU_MENSEKI_TOTAL" localSheetId="26">[1]DATA!$D$990</definedName>
    <definedName name="wskakunin_gaiyou1_TIKUZOU_MENSEKI_TOTAL">#REF!</definedName>
    <definedName name="wskakunin_gaiyou1_WORK_COUNT_IGAI" localSheetId="26">[1]DATA!$D$992</definedName>
    <definedName name="wskakunin_gaiyou1_WORK_COUNT_IGAI">#REF!</definedName>
    <definedName name="wskakunin_gaiyou1_WORK_COUNT_SHINSEI" localSheetId="26">[1]DATA!$D$991</definedName>
    <definedName name="wskakunin_gaiyou1_WORK_COUNT_SHINSEI">#REF!</definedName>
    <definedName name="wskakunin_gaiyou1_WORK_COUNT_TOTAL" localSheetId="26">[1]DATA!$D$993</definedName>
    <definedName name="wskakunin_gaiyou1_WORK_COUNT_TOTAL">#REF!</definedName>
    <definedName name="wskakunin_gaiyou1_WORK_SYURUI" localSheetId="26">[1]DATA!$D$979</definedName>
    <definedName name="wskakunin_gaiyou1_WORK_SYURUI">#REF!</definedName>
    <definedName name="wskakunin_gaiyou1_WORK_SYURUI_CODE" localSheetId="26">[1]DATA!$D$978</definedName>
    <definedName name="wskakunin_gaiyou1_WORK_SYURUI_CODE">#REF!</definedName>
    <definedName name="wskakunin_gaiyou1_YOUTO" localSheetId="26">[1]DATA!$D$998</definedName>
    <definedName name="wskakunin_gaiyou1_YOUTO">#REF!</definedName>
    <definedName name="wskakunin_iken1__address" localSheetId="26">[1]DATA!$D$539</definedName>
    <definedName name="wskakunin_iken1__address">#REF!</definedName>
    <definedName name="wskakunin_iken1_DOC" localSheetId="26">[1]DATA!$D$542</definedName>
    <definedName name="wskakunin_iken1_DOC">#REF!</definedName>
    <definedName name="wskakunin_iken1_IKEN_NO" localSheetId="26">[1]DATA!$D$541</definedName>
    <definedName name="wskakunin_iken1_IKEN_NO">#REF!</definedName>
    <definedName name="wskakunin_iken1_JIMU_NAME" localSheetId="26">[1]DATA!$D$537</definedName>
    <definedName name="wskakunin_iken1_JIMU_NAME">#REF!</definedName>
    <definedName name="wskakunin_iken1_NAME" localSheetId="26">[1]DATA!$D$536</definedName>
    <definedName name="wskakunin_iken1_NAME">#REF!</definedName>
    <definedName name="wskakunin_iken1_TEL" localSheetId="26">[1]DATA!$D$540</definedName>
    <definedName name="wskakunin_iken1_TEL">#REF!</definedName>
    <definedName name="wskakunin_iken1_ZIP" localSheetId="26">[1]DATA!$D$538</definedName>
    <definedName name="wskakunin_iken1_ZIP">#REF!</definedName>
    <definedName name="wskakunin_iken2__address" localSheetId="26">[1]DATA!$D$548</definedName>
    <definedName name="wskakunin_iken2__address">#REF!</definedName>
    <definedName name="wskakunin_iken2_DOC" localSheetId="26">[1]DATA!$D$551</definedName>
    <definedName name="wskakunin_iken2_DOC">#REF!</definedName>
    <definedName name="wskakunin_iken2_IKEN_NO" localSheetId="26">[1]DATA!$D$550</definedName>
    <definedName name="wskakunin_iken2_IKEN_NO">#REF!</definedName>
    <definedName name="wskakunin_iken2_JIMU_NAME" localSheetId="26">[1]DATA!$D$546</definedName>
    <definedName name="wskakunin_iken2_JIMU_NAME">#REF!</definedName>
    <definedName name="wskakunin_iken2_NAME" localSheetId="26">[1]DATA!$D$545</definedName>
    <definedName name="wskakunin_iken2_NAME">#REF!</definedName>
    <definedName name="wskakunin_iken2_TEL" localSheetId="26">[1]DATA!$D$549</definedName>
    <definedName name="wskakunin_iken2_TEL">#REF!</definedName>
    <definedName name="wskakunin_iken2_ZIP" localSheetId="26">[1]DATA!$D$547</definedName>
    <definedName name="wskakunin_iken2_ZIP">#REF!</definedName>
    <definedName name="wskakunin_iken3__address" localSheetId="26">[1]DATA!$D$557</definedName>
    <definedName name="wskakunin_iken3__address">#REF!</definedName>
    <definedName name="wskakunin_iken3_DOC" localSheetId="26">[1]DATA!$D$560</definedName>
    <definedName name="wskakunin_iken3_DOC">#REF!</definedName>
    <definedName name="wskakunin_iken3_IKEN_NO" localSheetId="26">[1]DATA!$D$559</definedName>
    <definedName name="wskakunin_iken3_IKEN_NO">#REF!</definedName>
    <definedName name="wskakunin_iken3_JIMU_NAME" localSheetId="26">[1]DATA!$D$555</definedName>
    <definedName name="wskakunin_iken3_JIMU_NAME">#REF!</definedName>
    <definedName name="wskakunin_iken3_NAME" localSheetId="26">[1]DATA!$D$554</definedName>
    <definedName name="wskakunin_iken3_NAME">#REF!</definedName>
    <definedName name="wskakunin_iken3_TEL" localSheetId="26">[1]DATA!$D$558</definedName>
    <definedName name="wskakunin_iken3_TEL">#REF!</definedName>
    <definedName name="wskakunin_iken3_ZIP" localSheetId="26">[1]DATA!$D$556</definedName>
    <definedName name="wskakunin_iken3_ZIP">#REF!</definedName>
    <definedName name="wskakunin_iken4__address" localSheetId="26">[1]DATA!$D$566</definedName>
    <definedName name="wskakunin_iken4__address">#REF!</definedName>
    <definedName name="wskakunin_iken4_DOC" localSheetId="26">[1]DATA!$D$569</definedName>
    <definedName name="wskakunin_iken4_DOC">#REF!</definedName>
    <definedName name="wskakunin_iken4_IKEN_NO" localSheetId="26">[1]DATA!$D$568</definedName>
    <definedName name="wskakunin_iken4_IKEN_NO">#REF!</definedName>
    <definedName name="wskakunin_iken4_JIMU_NAME" localSheetId="26">[1]DATA!$D$564</definedName>
    <definedName name="wskakunin_iken4_JIMU_NAME">#REF!</definedName>
    <definedName name="wskakunin_iken4_NAME" localSheetId="26">[1]DATA!$D$563</definedName>
    <definedName name="wskakunin_iken4_NAME">#REF!</definedName>
    <definedName name="wskakunin_iken4_TEL" localSheetId="26">[1]DATA!$D$567</definedName>
    <definedName name="wskakunin_iken4_TEL">#REF!</definedName>
    <definedName name="wskakunin_iken4_ZIP" localSheetId="26">[1]DATA!$D$565</definedName>
    <definedName name="wskakunin_iken4_ZIP">#REF!</definedName>
    <definedName name="wskakunin_iken5__address" localSheetId="26">[1]DATA!$D$574</definedName>
    <definedName name="wskakunin_iken5__address">#REF!</definedName>
    <definedName name="wskakunin_iken5_DOC" localSheetId="26">[1]DATA!$D$577</definedName>
    <definedName name="wskakunin_iken5_DOC">#REF!</definedName>
    <definedName name="wskakunin_iken5_IKEN_NO" localSheetId="26">[1]DATA!$D$576</definedName>
    <definedName name="wskakunin_iken5_IKEN_NO">#REF!</definedName>
    <definedName name="wskakunin_iken5_JIMU_NAME" localSheetId="26">[1]DATA!$D$572</definedName>
    <definedName name="wskakunin_iken5_JIMU_NAME">#REF!</definedName>
    <definedName name="wskakunin_iken5_NAME" localSheetId="26">[1]DATA!$D$571</definedName>
    <definedName name="wskakunin_iken5_NAME">#REF!</definedName>
    <definedName name="wskakunin_iken5_TEL" localSheetId="26">[1]DATA!$D$575</definedName>
    <definedName name="wskakunin_iken5_TEL">#REF!</definedName>
    <definedName name="wskakunin_iken5_ZIP" localSheetId="26">[1]DATA!$D$573</definedName>
    <definedName name="wskakunin_iken5_ZIP">#REF!</definedName>
    <definedName name="wskakunin_KAISU_TIJYOU_SHINSEI" localSheetId="26">[1]DATA!$D$1088</definedName>
    <definedName name="wskakunin_KAISU_TIJYOU_SHINSEI">#REF!</definedName>
    <definedName name="wskakunin_KAISU_TIJYOU_SONOTA" localSheetId="26">[1]DATA!$D$1089</definedName>
    <definedName name="wskakunin_KAISU_TIJYOU_SONOTA">#REF!</definedName>
    <definedName name="wskakunin_KAISU_TIKA_SHINSEI__zero" localSheetId="26">[1]DATA!$D$1091</definedName>
    <definedName name="wskakunin_KAISU_TIKA_SHINSEI__zero">#REF!</definedName>
    <definedName name="wskakunin_KAISU_TIKA_SONOTA" localSheetId="26">[1]DATA!$D$1092</definedName>
    <definedName name="wskakunin_KAISU_TIKA_SONOTA">#REF!</definedName>
    <definedName name="wskakunin_kanri1__address" localSheetId="26">[1]DATA!$D$592</definedName>
    <definedName name="wskakunin_kanri1__address">#REF!</definedName>
    <definedName name="wskakunin_kanri1__sikaku" localSheetId="26">[1]DATA!$D$580</definedName>
    <definedName name="wskakunin_kanri1__sikaku">#REF!</definedName>
    <definedName name="wskakunin_kanri1_DOC" localSheetId="26">[1]DATA!$D$594</definedName>
    <definedName name="wskakunin_kanri1_DOC">#REF!</definedName>
    <definedName name="wskakunin_kanri1_JIMU__sikaku" localSheetId="26">[1]DATA!$D$585</definedName>
    <definedName name="wskakunin_kanri1_JIMU__sikaku">#REF!</definedName>
    <definedName name="wskakunin_kanri1_JIMU_NAME" localSheetId="26">[1]DATA!$D$589</definedName>
    <definedName name="wskakunin_kanri1_JIMU_NAME">#REF!</definedName>
    <definedName name="wskakunin_kanri1_JIMU_NO" localSheetId="26">[1]DATA!$D$588</definedName>
    <definedName name="wskakunin_kanri1_JIMU_NO">#REF!</definedName>
    <definedName name="wskakunin_kanri1_JIMU_SIKAKU__label" localSheetId="26">[1]DATA!$D$586</definedName>
    <definedName name="wskakunin_kanri1_JIMU_SIKAKU__label">#REF!</definedName>
    <definedName name="wskakunin_kanri1_JIMU_TOUROKU_KIKAN__label" localSheetId="26">[1]DATA!$D$587</definedName>
    <definedName name="wskakunin_kanri1_JIMU_TOUROKU_KIKAN__label">#REF!</definedName>
    <definedName name="wskakunin_kanri1_KENTIKUSI_NO" localSheetId="26">[1]DATA!$D$583</definedName>
    <definedName name="wskakunin_kanri1_KENTIKUSI_NO">#REF!</definedName>
    <definedName name="wskakunin_kanri1_NAME" localSheetId="26">[1]DATA!$D$584</definedName>
    <definedName name="wskakunin_kanri1_NAME">#REF!</definedName>
    <definedName name="wskakunin_kanri1_SIKAKU__label" localSheetId="26">[1]DATA!$D$581</definedName>
    <definedName name="wskakunin_kanri1_SIKAKU__label">#REF!</definedName>
    <definedName name="wskakunin_kanri1_TEL" localSheetId="26">[1]DATA!$D$593</definedName>
    <definedName name="wskakunin_kanri1_TEL">#REF!</definedName>
    <definedName name="wskakunin_kanri1_TOUROKU_KIKAN__label" localSheetId="26">[1]DATA!$D$582</definedName>
    <definedName name="wskakunin_kanri1_TOUROKU_KIKAN__label">#REF!</definedName>
    <definedName name="wskakunin_kanri1_ZIP" localSheetId="26">[1]DATA!$D$590</definedName>
    <definedName name="wskakunin_kanri1_ZIP">#REF!</definedName>
    <definedName name="wskakunin_kanri10__address" localSheetId="26">[1]DATA!$D$736</definedName>
    <definedName name="wskakunin_kanri10__address">#REF!</definedName>
    <definedName name="wskakunin_kanri10__sikaku" localSheetId="26">[1]DATA!$D$725</definedName>
    <definedName name="wskakunin_kanri10__sikaku">#REF!</definedName>
    <definedName name="wskakunin_kanri10_DOC" localSheetId="26">[1]DATA!$D$738</definedName>
    <definedName name="wskakunin_kanri10_DOC">#REF!</definedName>
    <definedName name="wskakunin_kanri10_JIMU__sikaku" localSheetId="26">[1]DATA!$D$730</definedName>
    <definedName name="wskakunin_kanri10_JIMU__sikaku">#REF!</definedName>
    <definedName name="wskakunin_kanri10_JIMU_NAME" localSheetId="26">[1]DATA!$D$734</definedName>
    <definedName name="wskakunin_kanri10_JIMU_NAME">#REF!</definedName>
    <definedName name="wskakunin_kanri10_JIMU_NO" localSheetId="26">[1]DATA!$D$733</definedName>
    <definedName name="wskakunin_kanri10_JIMU_NO">#REF!</definedName>
    <definedName name="wskakunin_kanri10_JIMU_SIKAKU__label" localSheetId="26">[1]DATA!$D$731</definedName>
    <definedName name="wskakunin_kanri10_JIMU_SIKAKU__label">#REF!</definedName>
    <definedName name="wskakunin_kanri10_JIMU_TOUROKU_KIKAN__label" localSheetId="26">[1]DATA!$D$732</definedName>
    <definedName name="wskakunin_kanri10_JIMU_TOUROKU_KIKAN__label">#REF!</definedName>
    <definedName name="wskakunin_kanri10_KENTIKUSI_NO" localSheetId="26">[1]DATA!$D$728</definedName>
    <definedName name="wskakunin_kanri10_KENTIKUSI_NO">#REF!</definedName>
    <definedName name="wskakunin_kanri10_NAME" localSheetId="26">[1]DATA!$D$729</definedName>
    <definedName name="wskakunin_kanri10_NAME">#REF!</definedName>
    <definedName name="wskakunin_kanri10_SIKAKU__label" localSheetId="26">[1]DATA!$D$726</definedName>
    <definedName name="wskakunin_kanri10_SIKAKU__label">#REF!</definedName>
    <definedName name="wskakunin_kanri10_TEL" localSheetId="26">[1]DATA!$D$737</definedName>
    <definedName name="wskakunin_kanri10_TEL">#REF!</definedName>
    <definedName name="wskakunin_kanri10_TOUROKU_KIKAN__label" localSheetId="26">[1]DATA!$D$727</definedName>
    <definedName name="wskakunin_kanri10_TOUROKU_KIKAN__label">#REF!</definedName>
    <definedName name="wskakunin_kanri10_ZIP" localSheetId="26">[1]DATA!$D$735</definedName>
    <definedName name="wskakunin_kanri10_ZIP">#REF!</definedName>
    <definedName name="wskakunin_kanri11__address" localSheetId="26">[1]DATA!$D$752</definedName>
    <definedName name="wskakunin_kanri11__address">#REF!</definedName>
    <definedName name="wskakunin_kanri11__sikaku" localSheetId="26">[1]DATA!$D$741</definedName>
    <definedName name="wskakunin_kanri11__sikaku">#REF!</definedName>
    <definedName name="wskakunin_kanri11_DOC" localSheetId="26">[1]DATA!$D$754</definedName>
    <definedName name="wskakunin_kanri11_DOC">#REF!</definedName>
    <definedName name="wskakunin_kanri11_JIMU__sikaku" localSheetId="26">[1]DATA!$D$746</definedName>
    <definedName name="wskakunin_kanri11_JIMU__sikaku">#REF!</definedName>
    <definedName name="wskakunin_kanri11_JIMU_NAME" localSheetId="26">[1]DATA!$D$750</definedName>
    <definedName name="wskakunin_kanri11_JIMU_NAME">#REF!</definedName>
    <definedName name="wskakunin_kanri11_JIMU_NO" localSheetId="26">[1]DATA!$D$749</definedName>
    <definedName name="wskakunin_kanri11_JIMU_NO">#REF!</definedName>
    <definedName name="wskakunin_kanri11_JIMU_SIKAKU__label" localSheetId="26">[1]DATA!$D$747</definedName>
    <definedName name="wskakunin_kanri11_JIMU_SIKAKU__label">#REF!</definedName>
    <definedName name="wskakunin_kanri11_JIMU_TOUROKU_KIKAN__label" localSheetId="26">[1]DATA!$D$748</definedName>
    <definedName name="wskakunin_kanri11_JIMU_TOUROKU_KIKAN__label">#REF!</definedName>
    <definedName name="wskakunin_kanri11_KENTIKUSI_NO" localSheetId="26">[1]DATA!$D$744</definedName>
    <definedName name="wskakunin_kanri11_KENTIKUSI_NO">#REF!</definedName>
    <definedName name="wskakunin_kanri11_NAME" localSheetId="26">[1]DATA!$D$745</definedName>
    <definedName name="wskakunin_kanri11_NAME">#REF!</definedName>
    <definedName name="wskakunin_kanri11_SIKAKU__label" localSheetId="26">[1]DATA!$D$742</definedName>
    <definedName name="wskakunin_kanri11_SIKAKU__label">#REF!</definedName>
    <definedName name="wskakunin_kanri11_TEL" localSheetId="26">[1]DATA!$D$753</definedName>
    <definedName name="wskakunin_kanri11_TEL">#REF!</definedName>
    <definedName name="wskakunin_kanri11_TOUROKU_KIKAN__label" localSheetId="26">[1]DATA!$D$743</definedName>
    <definedName name="wskakunin_kanri11_TOUROKU_KIKAN__label">#REF!</definedName>
    <definedName name="wskakunin_kanri11_ZIP" localSheetId="26">[1]DATA!$D$751</definedName>
    <definedName name="wskakunin_kanri11_ZIP">#REF!</definedName>
    <definedName name="wskakunin_kanri12__address" localSheetId="26">[1]DATA!$D$768</definedName>
    <definedName name="wskakunin_kanri12__address">#REF!</definedName>
    <definedName name="wskakunin_kanri12__sikaku" localSheetId="26">[1]DATA!$D$757</definedName>
    <definedName name="wskakunin_kanri12__sikaku">#REF!</definedName>
    <definedName name="wskakunin_kanri12_DOC" localSheetId="26">[1]DATA!$D$770</definedName>
    <definedName name="wskakunin_kanri12_DOC">#REF!</definedName>
    <definedName name="wskakunin_kanri12_JIMU__sikaku" localSheetId="26">[1]DATA!$D$762</definedName>
    <definedName name="wskakunin_kanri12_JIMU__sikaku">#REF!</definedName>
    <definedName name="wskakunin_kanri12_JIMU_NAME" localSheetId="26">[1]DATA!$D$766</definedName>
    <definedName name="wskakunin_kanri12_JIMU_NAME">#REF!</definedName>
    <definedName name="wskakunin_kanri12_JIMU_NO" localSheetId="26">[1]DATA!$D$765</definedName>
    <definedName name="wskakunin_kanri12_JIMU_NO">#REF!</definedName>
    <definedName name="wskakunin_kanri12_JIMU_SIKAKU__label" localSheetId="26">[1]DATA!$D$763</definedName>
    <definedName name="wskakunin_kanri12_JIMU_SIKAKU__label">#REF!</definedName>
    <definedName name="wskakunin_kanri12_JIMU_TOUROKU_KIKAN__label" localSheetId="26">[1]DATA!$D$764</definedName>
    <definedName name="wskakunin_kanri12_JIMU_TOUROKU_KIKAN__label">#REF!</definedName>
    <definedName name="wskakunin_kanri12_KENTIKUSI_NO" localSheetId="26">[1]DATA!$D$760</definedName>
    <definedName name="wskakunin_kanri12_KENTIKUSI_NO">#REF!</definedName>
    <definedName name="wskakunin_kanri12_NAME" localSheetId="26">[1]DATA!$D$761</definedName>
    <definedName name="wskakunin_kanri12_NAME">#REF!</definedName>
    <definedName name="wskakunin_kanri12_SIKAKU__label" localSheetId="26">[1]DATA!$D$758</definedName>
    <definedName name="wskakunin_kanri12_SIKAKU__label">#REF!</definedName>
    <definedName name="wskakunin_kanri12_TEL" localSheetId="26">[1]DATA!$D$769</definedName>
    <definedName name="wskakunin_kanri12_TEL">#REF!</definedName>
    <definedName name="wskakunin_kanri12_TOUROKU_KIKAN__label" localSheetId="26">[1]DATA!$D$759</definedName>
    <definedName name="wskakunin_kanri12_TOUROKU_KIKAN__label">#REF!</definedName>
    <definedName name="wskakunin_kanri12_ZIP" localSheetId="26">[1]DATA!$D$767</definedName>
    <definedName name="wskakunin_kanri12_ZIP">#REF!</definedName>
    <definedName name="wskakunin_kanri2__address" localSheetId="26">[1]DATA!$D$608</definedName>
    <definedName name="wskakunin_kanri2__address">#REF!</definedName>
    <definedName name="wskakunin_kanri2__sikaku" localSheetId="26">[1]DATA!$D$597</definedName>
    <definedName name="wskakunin_kanri2__sikaku">#REF!</definedName>
    <definedName name="wskakunin_kanri2_DOC" localSheetId="26">[1]DATA!$D$610</definedName>
    <definedName name="wskakunin_kanri2_DOC">#REF!</definedName>
    <definedName name="wskakunin_kanri2_JIMU__sikaku" localSheetId="26">[1]DATA!$D$602</definedName>
    <definedName name="wskakunin_kanri2_JIMU__sikaku">#REF!</definedName>
    <definedName name="wskakunin_kanri2_JIMU_NAME" localSheetId="26">[1]DATA!$D$606</definedName>
    <definedName name="wskakunin_kanri2_JIMU_NAME">#REF!</definedName>
    <definedName name="wskakunin_kanri2_JIMU_NO" localSheetId="26">[1]DATA!$D$605</definedName>
    <definedName name="wskakunin_kanri2_JIMU_NO">#REF!</definedName>
    <definedName name="wskakunin_kanri2_JIMU_SIKAKU__label" localSheetId="26">[1]DATA!$D$603</definedName>
    <definedName name="wskakunin_kanri2_JIMU_SIKAKU__label">#REF!</definedName>
    <definedName name="wskakunin_kanri2_JIMU_TOUROKU_KIKAN__label" localSheetId="26">[1]DATA!$D$604</definedName>
    <definedName name="wskakunin_kanri2_JIMU_TOUROKU_KIKAN__label">#REF!</definedName>
    <definedName name="wskakunin_kanri2_KENTIKUSI_NO" localSheetId="26">[1]DATA!$D$600</definedName>
    <definedName name="wskakunin_kanri2_KENTIKUSI_NO">#REF!</definedName>
    <definedName name="wskakunin_kanri2_NAME" localSheetId="26">[1]DATA!$D$601</definedName>
    <definedName name="wskakunin_kanri2_NAME">#REF!</definedName>
    <definedName name="wskakunin_kanri2_SIKAKU__label" localSheetId="26">[1]DATA!$D$598</definedName>
    <definedName name="wskakunin_kanri2_SIKAKU__label">#REF!</definedName>
    <definedName name="wskakunin_kanri2_TEL" localSheetId="26">[1]DATA!$D$609</definedName>
    <definedName name="wskakunin_kanri2_TEL">#REF!</definedName>
    <definedName name="wskakunin_kanri2_TOUROKU_KIKAN__label" localSheetId="26">[1]DATA!$D$599</definedName>
    <definedName name="wskakunin_kanri2_TOUROKU_KIKAN__label">#REF!</definedName>
    <definedName name="wskakunin_kanri2_ZIP" localSheetId="26">[1]DATA!$D$607</definedName>
    <definedName name="wskakunin_kanri2_ZIP">#REF!</definedName>
    <definedName name="wskakunin_kanri3__address" localSheetId="26">[1]DATA!$D$624</definedName>
    <definedName name="wskakunin_kanri3__address">#REF!</definedName>
    <definedName name="wskakunin_kanri3__sikaku" localSheetId="26">[1]DATA!$D$613</definedName>
    <definedName name="wskakunin_kanri3__sikaku">#REF!</definedName>
    <definedName name="wskakunin_kanri3_DOC" localSheetId="26">[1]DATA!$D$626</definedName>
    <definedName name="wskakunin_kanri3_DOC">#REF!</definedName>
    <definedName name="wskakunin_kanri3_JIMU__sikaku" localSheetId="26">[1]DATA!$D$618</definedName>
    <definedName name="wskakunin_kanri3_JIMU__sikaku">#REF!</definedName>
    <definedName name="wskakunin_kanri3_JIMU_NAME" localSheetId="26">[1]DATA!$D$622</definedName>
    <definedName name="wskakunin_kanri3_JIMU_NAME">#REF!</definedName>
    <definedName name="wskakunin_kanri3_JIMU_NO" localSheetId="26">[1]DATA!$D$621</definedName>
    <definedName name="wskakunin_kanri3_JIMU_NO">#REF!</definedName>
    <definedName name="wskakunin_kanri3_JIMU_SIKAKU__label" localSheetId="26">[1]DATA!$D$619</definedName>
    <definedName name="wskakunin_kanri3_JIMU_SIKAKU__label">#REF!</definedName>
    <definedName name="wskakunin_kanri3_JIMU_TOUROKU_KIKAN__label" localSheetId="26">[1]DATA!$D$620</definedName>
    <definedName name="wskakunin_kanri3_JIMU_TOUROKU_KIKAN__label">#REF!</definedName>
    <definedName name="wskakunin_kanri3_KENTIKUSI_NO" localSheetId="26">[1]DATA!$D$616</definedName>
    <definedName name="wskakunin_kanri3_KENTIKUSI_NO">#REF!</definedName>
    <definedName name="wskakunin_kanri3_NAME" localSheetId="26">[1]DATA!$D$617</definedName>
    <definedName name="wskakunin_kanri3_NAME">#REF!</definedName>
    <definedName name="wskakunin_kanri3_SIKAKU__label" localSheetId="26">[1]DATA!$D$614</definedName>
    <definedName name="wskakunin_kanri3_SIKAKU__label">#REF!</definedName>
    <definedName name="wskakunin_kanri3_TEL" localSheetId="26">[1]DATA!$D$625</definedName>
    <definedName name="wskakunin_kanri3_TEL">#REF!</definedName>
    <definedName name="wskakunin_kanri3_TOUROKU_KIKAN__label" localSheetId="26">[1]DATA!$D$615</definedName>
    <definedName name="wskakunin_kanri3_TOUROKU_KIKAN__label">#REF!</definedName>
    <definedName name="wskakunin_kanri3_ZIP" localSheetId="26">[1]DATA!$D$623</definedName>
    <definedName name="wskakunin_kanri3_ZIP">#REF!</definedName>
    <definedName name="wskakunin_kanri4__address" localSheetId="26">[1]DATA!$D$640</definedName>
    <definedName name="wskakunin_kanri4__address">#REF!</definedName>
    <definedName name="wskakunin_kanri4__sikaku" localSheetId="26">[1]DATA!$D$629</definedName>
    <definedName name="wskakunin_kanri4__sikaku">#REF!</definedName>
    <definedName name="wskakunin_kanri4_DOC" localSheetId="26">[1]DATA!$D$642</definedName>
    <definedName name="wskakunin_kanri4_DOC">#REF!</definedName>
    <definedName name="wskakunin_kanri4_JIMU__sikaku" localSheetId="26">[1]DATA!$D$634</definedName>
    <definedName name="wskakunin_kanri4_JIMU__sikaku">#REF!</definedName>
    <definedName name="wskakunin_kanri4_JIMU_NAME" localSheetId="26">[1]DATA!$D$638</definedName>
    <definedName name="wskakunin_kanri4_JIMU_NAME">#REF!</definedName>
    <definedName name="wskakunin_kanri4_JIMU_NO" localSheetId="26">[1]DATA!$D$637</definedName>
    <definedName name="wskakunin_kanri4_JIMU_NO">#REF!</definedName>
    <definedName name="wskakunin_kanri4_JIMU_SIKAKU__label" localSheetId="26">[1]DATA!$D$635</definedName>
    <definedName name="wskakunin_kanri4_JIMU_SIKAKU__label">#REF!</definedName>
    <definedName name="wskakunin_kanri4_JIMU_TOUROKU_KIKAN__label" localSheetId="26">[1]DATA!$D$636</definedName>
    <definedName name="wskakunin_kanri4_JIMU_TOUROKU_KIKAN__label">#REF!</definedName>
    <definedName name="wskakunin_kanri4_KENTIKUSI_NO" localSheetId="26">[1]DATA!$D$632</definedName>
    <definedName name="wskakunin_kanri4_KENTIKUSI_NO">#REF!</definedName>
    <definedName name="wskakunin_kanri4_NAME" localSheetId="26">[1]DATA!$D$633</definedName>
    <definedName name="wskakunin_kanri4_NAME">#REF!</definedName>
    <definedName name="wskakunin_kanri4_SIKAKU__label" localSheetId="26">[1]DATA!$D$630</definedName>
    <definedName name="wskakunin_kanri4_SIKAKU__label">#REF!</definedName>
    <definedName name="wskakunin_kanri4_TEL" localSheetId="26">[1]DATA!$D$641</definedName>
    <definedName name="wskakunin_kanri4_TEL">#REF!</definedName>
    <definedName name="wskakunin_kanri4_TOUROKU_KIKAN__label" localSheetId="26">[1]DATA!$D$631</definedName>
    <definedName name="wskakunin_kanri4_TOUROKU_KIKAN__label">#REF!</definedName>
    <definedName name="wskakunin_kanri4_ZIP" localSheetId="26">[1]DATA!$D$639</definedName>
    <definedName name="wskakunin_kanri4_ZIP">#REF!</definedName>
    <definedName name="wskakunin_kanri5__address" localSheetId="26">[1]DATA!$D$656</definedName>
    <definedName name="wskakunin_kanri5__address">#REF!</definedName>
    <definedName name="wskakunin_kanri5__sikaku" localSheetId="26">[1]DATA!$D$645</definedName>
    <definedName name="wskakunin_kanri5__sikaku">#REF!</definedName>
    <definedName name="wskakunin_kanri5_DOC" localSheetId="26">[1]DATA!$D$658</definedName>
    <definedName name="wskakunin_kanri5_DOC">#REF!</definedName>
    <definedName name="wskakunin_kanri5_JIMU__sikaku" localSheetId="26">[1]DATA!$D$650</definedName>
    <definedName name="wskakunin_kanri5_JIMU__sikaku">#REF!</definedName>
    <definedName name="wskakunin_kanri5_JIMU_NAME" localSheetId="26">[1]DATA!$D$654</definedName>
    <definedName name="wskakunin_kanri5_JIMU_NAME">#REF!</definedName>
    <definedName name="wskakunin_kanri5_JIMU_NO" localSheetId="26">[1]DATA!$D$653</definedName>
    <definedName name="wskakunin_kanri5_JIMU_NO">#REF!</definedName>
    <definedName name="wskakunin_kanri5_JIMU_SIKAKU__label" localSheetId="26">[1]DATA!$D$651</definedName>
    <definedName name="wskakunin_kanri5_JIMU_SIKAKU__label">#REF!</definedName>
    <definedName name="wskakunin_kanri5_JIMU_TOUROKU_KIKAN__label" localSheetId="26">[1]DATA!$D$652</definedName>
    <definedName name="wskakunin_kanri5_JIMU_TOUROKU_KIKAN__label">#REF!</definedName>
    <definedName name="wskakunin_kanri5_KENTIKUSI_NO" localSheetId="26">[1]DATA!$D$648</definedName>
    <definedName name="wskakunin_kanri5_KENTIKUSI_NO">#REF!</definedName>
    <definedName name="wskakunin_kanri5_NAME" localSheetId="26">[1]DATA!$D$649</definedName>
    <definedName name="wskakunin_kanri5_NAME">#REF!</definedName>
    <definedName name="wskakunin_kanri5_SIKAKU__label" localSheetId="26">[1]DATA!$D$646</definedName>
    <definedName name="wskakunin_kanri5_SIKAKU__label">#REF!</definedName>
    <definedName name="wskakunin_kanri5_TEL" localSheetId="26">[1]DATA!$D$657</definedName>
    <definedName name="wskakunin_kanri5_TEL">#REF!</definedName>
    <definedName name="wskakunin_kanri5_TOUROKU_KIKAN__label" localSheetId="26">[1]DATA!$D$647</definedName>
    <definedName name="wskakunin_kanri5_TOUROKU_KIKAN__label">#REF!</definedName>
    <definedName name="wskakunin_kanri5_ZIP" localSheetId="26">[1]DATA!$D$655</definedName>
    <definedName name="wskakunin_kanri5_ZIP">#REF!</definedName>
    <definedName name="wskakunin_kanri6__address" localSheetId="26">[1]DATA!$D$672</definedName>
    <definedName name="wskakunin_kanri6__address">#REF!</definedName>
    <definedName name="wskakunin_kanri6__sikaku" localSheetId="26">[1]DATA!$D$661</definedName>
    <definedName name="wskakunin_kanri6__sikaku">#REF!</definedName>
    <definedName name="wskakunin_kanri6_DOC" localSheetId="26">[1]DATA!$D$674</definedName>
    <definedName name="wskakunin_kanri6_DOC">#REF!</definedName>
    <definedName name="wskakunin_kanri6_JIMU__sikaku" localSheetId="26">[1]DATA!$D$666</definedName>
    <definedName name="wskakunin_kanri6_JIMU__sikaku">#REF!</definedName>
    <definedName name="wskakunin_kanri6_JIMU_NAME" localSheetId="26">[1]DATA!$D$670</definedName>
    <definedName name="wskakunin_kanri6_JIMU_NAME">#REF!</definedName>
    <definedName name="wskakunin_kanri6_JIMU_NO" localSheetId="26">[1]DATA!$D$669</definedName>
    <definedName name="wskakunin_kanri6_JIMU_NO">#REF!</definedName>
    <definedName name="wskakunin_kanri6_JIMU_SIKAKU__label" localSheetId="26">[1]DATA!$D$667</definedName>
    <definedName name="wskakunin_kanri6_JIMU_SIKAKU__label">#REF!</definedName>
    <definedName name="wskakunin_kanri6_JIMU_TOUROKU_KIKAN__label" localSheetId="26">[1]DATA!$D$668</definedName>
    <definedName name="wskakunin_kanri6_JIMU_TOUROKU_KIKAN__label">#REF!</definedName>
    <definedName name="wskakunin_kanri6_KENTIKUSI_NO" localSheetId="26">[1]DATA!$D$664</definedName>
    <definedName name="wskakunin_kanri6_KENTIKUSI_NO">#REF!</definedName>
    <definedName name="wskakunin_kanri6_NAME" localSheetId="26">[1]DATA!$D$665</definedName>
    <definedName name="wskakunin_kanri6_NAME">#REF!</definedName>
    <definedName name="wskakunin_kanri6_SIKAKU__label" localSheetId="26">[1]DATA!$D$662</definedName>
    <definedName name="wskakunin_kanri6_SIKAKU__label">#REF!</definedName>
    <definedName name="wskakunin_kanri6_TEL" localSheetId="26">[1]DATA!$D$673</definedName>
    <definedName name="wskakunin_kanri6_TEL">#REF!</definedName>
    <definedName name="wskakunin_kanri6_TOUROKU_KIKAN__label" localSheetId="26">[1]DATA!$D$663</definedName>
    <definedName name="wskakunin_kanri6_TOUROKU_KIKAN__label">#REF!</definedName>
    <definedName name="wskakunin_kanri6_ZIP" localSheetId="26">[1]DATA!$D$671</definedName>
    <definedName name="wskakunin_kanri6_ZIP">#REF!</definedName>
    <definedName name="wskakunin_kanri7__address" localSheetId="26">[1]DATA!$D$688</definedName>
    <definedName name="wskakunin_kanri7__address">#REF!</definedName>
    <definedName name="wskakunin_kanri7__sikaku" localSheetId="26">[1]DATA!$D$677</definedName>
    <definedName name="wskakunin_kanri7__sikaku">#REF!</definedName>
    <definedName name="wskakunin_kanri7_DOC" localSheetId="26">[1]DATA!$D$690</definedName>
    <definedName name="wskakunin_kanri7_DOC">#REF!</definedName>
    <definedName name="wskakunin_kanri7_JIMU__sikaku" localSheetId="26">[1]DATA!$D$682</definedName>
    <definedName name="wskakunin_kanri7_JIMU__sikaku">#REF!</definedName>
    <definedName name="wskakunin_kanri7_JIMU_NAME" localSheetId="26">[1]DATA!$D$686</definedName>
    <definedName name="wskakunin_kanri7_JIMU_NAME">#REF!</definedName>
    <definedName name="wskakunin_kanri7_JIMU_NO" localSheetId="26">[1]DATA!$D$685</definedName>
    <definedName name="wskakunin_kanri7_JIMU_NO">#REF!</definedName>
    <definedName name="wskakunin_kanri7_JIMU_SIKAKU__label" localSheetId="26">[1]DATA!$D$683</definedName>
    <definedName name="wskakunin_kanri7_JIMU_SIKAKU__label">#REF!</definedName>
    <definedName name="wskakunin_kanri7_JIMU_TOUROKU_KIKAN__label" localSheetId="26">[1]DATA!$D$684</definedName>
    <definedName name="wskakunin_kanri7_JIMU_TOUROKU_KIKAN__label">#REF!</definedName>
    <definedName name="wskakunin_kanri7_KENTIKUSI_NO" localSheetId="26">[1]DATA!$D$680</definedName>
    <definedName name="wskakunin_kanri7_KENTIKUSI_NO">#REF!</definedName>
    <definedName name="wskakunin_kanri7_NAME" localSheetId="26">[1]DATA!$D$681</definedName>
    <definedName name="wskakunin_kanri7_NAME">#REF!</definedName>
    <definedName name="wskakunin_kanri7_SIKAKU__label" localSheetId="26">[1]DATA!$D$678</definedName>
    <definedName name="wskakunin_kanri7_SIKAKU__label">#REF!</definedName>
    <definedName name="wskakunin_kanri7_TEL" localSheetId="26">[1]DATA!$D$689</definedName>
    <definedName name="wskakunin_kanri7_TEL">#REF!</definedName>
    <definedName name="wskakunin_kanri7_TOUROKU_KIKAN__label" localSheetId="26">[1]DATA!$D$679</definedName>
    <definedName name="wskakunin_kanri7_TOUROKU_KIKAN__label">#REF!</definedName>
    <definedName name="wskakunin_kanri7_ZIP" localSheetId="26">[1]DATA!$D$687</definedName>
    <definedName name="wskakunin_kanri7_ZIP">#REF!</definedName>
    <definedName name="wskakunin_kanri8__address" localSheetId="26">[1]DATA!$D$704</definedName>
    <definedName name="wskakunin_kanri8__address">#REF!</definedName>
    <definedName name="wskakunin_kanri8__sikaku" localSheetId="26">[1]DATA!$D$693</definedName>
    <definedName name="wskakunin_kanri8__sikaku">#REF!</definedName>
    <definedName name="wskakunin_kanri8_DOC" localSheetId="26">[1]DATA!$D$706</definedName>
    <definedName name="wskakunin_kanri8_DOC">#REF!</definedName>
    <definedName name="wskakunin_kanri8_JIMU__sikaku" localSheetId="26">[1]DATA!$D$698</definedName>
    <definedName name="wskakunin_kanri8_JIMU__sikaku">#REF!</definedName>
    <definedName name="wskakunin_kanri8_JIMU_NAME" localSheetId="26">[1]DATA!$D$702</definedName>
    <definedName name="wskakunin_kanri8_JIMU_NAME">#REF!</definedName>
    <definedName name="wskakunin_kanri8_JIMU_NO" localSheetId="26">[1]DATA!$D$701</definedName>
    <definedName name="wskakunin_kanri8_JIMU_NO">#REF!</definedName>
    <definedName name="wskakunin_kanri8_JIMU_SIKAKU__label" localSheetId="26">[1]DATA!$D$699</definedName>
    <definedName name="wskakunin_kanri8_JIMU_SIKAKU__label">#REF!</definedName>
    <definedName name="wskakunin_kanri8_JIMU_TOUROKU_KIKAN__label" localSheetId="26">[1]DATA!$D$700</definedName>
    <definedName name="wskakunin_kanri8_JIMU_TOUROKU_KIKAN__label">#REF!</definedName>
    <definedName name="wskakunin_kanri8_KENTIKUSI_NO" localSheetId="26">[1]DATA!$D$696</definedName>
    <definedName name="wskakunin_kanri8_KENTIKUSI_NO">#REF!</definedName>
    <definedName name="wskakunin_kanri8_NAME" localSheetId="26">[1]DATA!$D$697</definedName>
    <definedName name="wskakunin_kanri8_NAME">#REF!</definedName>
    <definedName name="wskakunin_kanri8_SIKAKU__label" localSheetId="26">[1]DATA!$D$694</definedName>
    <definedName name="wskakunin_kanri8_SIKAKU__label">#REF!</definedName>
    <definedName name="wskakunin_kanri8_TEL" localSheetId="26">[1]DATA!$D$705</definedName>
    <definedName name="wskakunin_kanri8_TEL">#REF!</definedName>
    <definedName name="wskakunin_kanri8_TOUROKU_KIKAN__label" localSheetId="26">[1]DATA!$D$695</definedName>
    <definedName name="wskakunin_kanri8_TOUROKU_KIKAN__label">#REF!</definedName>
    <definedName name="wskakunin_kanri8_ZIP" localSheetId="26">[1]DATA!$D$703</definedName>
    <definedName name="wskakunin_kanri8_ZIP">#REF!</definedName>
    <definedName name="wskakunin_kanri9__address" localSheetId="26">[1]DATA!$D$720</definedName>
    <definedName name="wskakunin_kanri9__address">#REF!</definedName>
    <definedName name="wskakunin_kanri9__sikaku" localSheetId="26">[1]DATA!$D$709</definedName>
    <definedName name="wskakunin_kanri9__sikaku">#REF!</definedName>
    <definedName name="wskakunin_kanri9_DOC" localSheetId="26">[1]DATA!$D$722</definedName>
    <definedName name="wskakunin_kanri9_DOC">#REF!</definedName>
    <definedName name="wskakunin_kanri9_JIMU__sikaku" localSheetId="26">[1]DATA!$D$714</definedName>
    <definedName name="wskakunin_kanri9_JIMU__sikaku">#REF!</definedName>
    <definedName name="wskakunin_kanri9_JIMU_NAME" localSheetId="26">[1]DATA!$D$718</definedName>
    <definedName name="wskakunin_kanri9_JIMU_NAME">#REF!</definedName>
    <definedName name="wskakunin_kanri9_JIMU_NO" localSheetId="26">[1]DATA!$D$717</definedName>
    <definedName name="wskakunin_kanri9_JIMU_NO">#REF!</definedName>
    <definedName name="wskakunin_kanri9_JIMU_SIKAKU__label" localSheetId="26">[1]DATA!$D$715</definedName>
    <definedName name="wskakunin_kanri9_JIMU_SIKAKU__label">#REF!</definedName>
    <definedName name="wskakunin_kanri9_JIMU_TOUROKU_KIKAN__label" localSheetId="26">[1]DATA!$D$716</definedName>
    <definedName name="wskakunin_kanri9_JIMU_TOUROKU_KIKAN__label">#REF!</definedName>
    <definedName name="wskakunin_kanri9_KENTIKUSI_NO" localSheetId="26">[1]DATA!$D$712</definedName>
    <definedName name="wskakunin_kanri9_KENTIKUSI_NO">#REF!</definedName>
    <definedName name="wskakunin_kanri9_NAME" localSheetId="26">[1]DATA!$D$713</definedName>
    <definedName name="wskakunin_kanri9_NAME">#REF!</definedName>
    <definedName name="wskakunin_kanri9_SIKAKU__label" localSheetId="26">[1]DATA!$D$710</definedName>
    <definedName name="wskakunin_kanri9_SIKAKU__label">#REF!</definedName>
    <definedName name="wskakunin_kanri9_TEL" localSheetId="26">[1]DATA!$D$721</definedName>
    <definedName name="wskakunin_kanri9_TEL">#REF!</definedName>
    <definedName name="wskakunin_kanri9_TOUROKU_KIKAN__label" localSheetId="26">[1]DATA!$D$711</definedName>
    <definedName name="wskakunin_kanri9_TOUROKU_KIKAN__label">#REF!</definedName>
    <definedName name="wskakunin_kanri9_ZIP" localSheetId="26">[1]DATA!$D$719</definedName>
    <definedName name="wskakunin_kanri9_ZIP">#REF!</definedName>
    <definedName name="wskakunin_keibi_henkou01_HENKOU_GAIYOU" localSheetId="26">[1]DATA!$D$1288</definedName>
    <definedName name="wskakunin_keibi_henkou01_HENKOU_GAIYOU">#REF!</definedName>
    <definedName name="wskakunin_keibi_henkou01_HENKOU_SYURUI" localSheetId="26">[1]DATA!$D$1287</definedName>
    <definedName name="wskakunin_keibi_henkou01_HENKOU_SYURUI">#REF!</definedName>
    <definedName name="wskakunin_KENPEI_RITU" localSheetId="26">[1]DATA!$D$1010</definedName>
    <definedName name="wskakunin_KENPEI_RITU">#REF!</definedName>
    <definedName name="wskakunin_KENPEI_RITU_A" localSheetId="26">[1]DATA!$D$952</definedName>
    <definedName name="wskakunin_KENPEI_RITU_A">#REF!</definedName>
    <definedName name="wskakunin_KENPEI_RITU_B" localSheetId="26">[1]DATA!$D$953</definedName>
    <definedName name="wskakunin_KENPEI_RITU_B">#REF!</definedName>
    <definedName name="wskakunin_KENPEI_RITU_C" localSheetId="26">[1]DATA!$D$954</definedName>
    <definedName name="wskakunin_KENPEI_RITU_C">#REF!</definedName>
    <definedName name="wskakunin_KENPEI_RITU_D" localSheetId="26">[1]DATA!$D$955</definedName>
    <definedName name="wskakunin_KENPEI_RITU_D">#REF!</definedName>
    <definedName name="wskakunin_KENSA_YUKA_MENSEKI" localSheetId="26">[1]DATA!$D$1196</definedName>
    <definedName name="wskakunin_KENSA_YUKA_MENSEKI">#REF!</definedName>
    <definedName name="wskakunin_KENTIKU_MENSEKI_IGAI" localSheetId="26">[1]DATA!$D$1008</definedName>
    <definedName name="wskakunin_KENTIKU_MENSEKI_IGAI">#REF!</definedName>
    <definedName name="wskakunin_KENTIKU_MENSEKI_SHINSEI" localSheetId="26">[1]DATA!$D$1007</definedName>
    <definedName name="wskakunin_KENTIKU_MENSEKI_SHINSEI">#REF!</definedName>
    <definedName name="wskakunin_KENTIKU_MENSEKI_TOTAL" localSheetId="26">[1]DATA!$D$1009</definedName>
    <definedName name="wskakunin_KENTIKU_MENSEKI_TOTAL">#REF!</definedName>
    <definedName name="wskakunin_KENTIKU_NINSYO_NO" localSheetId="26">[1]DATA!$D$1184</definedName>
    <definedName name="wskakunin_KENTIKU_NINSYO_NO">#REF!</definedName>
    <definedName name="wskakunin_KIKAN_NAME" localSheetId="26">[1]DATA!$D$51</definedName>
    <definedName name="wskakunin_KIKAN_NAME">#REF!</definedName>
    <definedName name="wskakunin_KOUJI_DAI_MOYOUGAE" localSheetId="26">[1]DATA!$D$974</definedName>
    <definedName name="wskakunin_KOUJI_DAI_MOYOUGAE">#REF!</definedName>
    <definedName name="wskakunin_KOUJI_DAI_SYUUZEN" localSheetId="26">[1]DATA!$D$973</definedName>
    <definedName name="wskakunin_KOUJI_DAI_SYUUZEN">#REF!</definedName>
    <definedName name="wskakunin_KOUJI_ITEN" localSheetId="26">[1]DATA!$D$971</definedName>
    <definedName name="wskakunin_KOUJI_ITEN">#REF!</definedName>
    <definedName name="wskakunin_KOUJI_KAITIKU" localSheetId="26">[1]DATA!$D$970</definedName>
    <definedName name="wskakunin_KOUJI_KAITIKU">#REF!</definedName>
    <definedName name="wskakunin_KOUJI_KANRYOU_DATE" localSheetId="26">[1]DATA!$D$1291</definedName>
    <definedName name="wskakunin_KOUJI_KANRYOU_DATE">#REF!</definedName>
    <definedName name="wskakunin_KOUJI_KANRYOU_YOTEI_DATE" localSheetId="26">[1]DATA!$D$1138</definedName>
    <definedName name="wskakunin_KOUJI_KANRYOU_YOTEI_DATE">#REF!</definedName>
    <definedName name="wskakunin_KOUJI_SINTIKU" localSheetId="26">[1]DATA!$D$968</definedName>
    <definedName name="wskakunin_KOUJI_SINTIKU">#REF!</definedName>
    <definedName name="wskakunin_KOUJI_TYAKUSYU_DATE" localSheetId="26">[1]DATA!$D$1186</definedName>
    <definedName name="wskakunin_KOUJI_TYAKUSYU_DATE">#REF!</definedName>
    <definedName name="wskakunin_KOUJI_TYAKUSYU_YOTEI_DATE" localSheetId="26">[1]DATA!$D$1136</definedName>
    <definedName name="wskakunin_KOUJI_TYAKUSYU_YOTEI_DATE">#REF!</definedName>
    <definedName name="wskakunin_KOUJI_YOUTOHENKOU" localSheetId="26">[1]DATA!$D$972</definedName>
    <definedName name="wskakunin_KOUJI_YOUTOHENKOU">#REF!</definedName>
    <definedName name="wskakunin_KOUJI_ZOUTIKU" localSheetId="26">[1]DATA!$D$969</definedName>
    <definedName name="wskakunin_KOUJI_ZOUTIKU">#REF!</definedName>
    <definedName name="wskakunin_koutei_ikou01_KOUTEI_DATE" localSheetId="26">[1]DATA!$D$1259</definedName>
    <definedName name="wskakunin_koutei_ikou01_KOUTEI_DATE">#REF!</definedName>
    <definedName name="wskakunin_koutei_ikou01_KOUTEI_KAISUU" localSheetId="26">[1]DATA!$D$1257</definedName>
    <definedName name="wskakunin_koutei_ikou01_KOUTEI_KAISUU">#REF!</definedName>
    <definedName name="wskakunin_koutei_ikou01_KOUTEI_TEXT" localSheetId="26">[1]DATA!$D$1258</definedName>
    <definedName name="wskakunin_koutei_ikou01_KOUTEI_TEXT">#REF!</definedName>
    <definedName name="wskakunin_koutei_ikou02_KOUTEI_DATE" localSheetId="26">[1]DATA!$D$1264</definedName>
    <definedName name="wskakunin_koutei_ikou02_KOUTEI_DATE">#REF!</definedName>
    <definedName name="wskakunin_koutei_ikou02_KOUTEI_KAISUU" localSheetId="26">[1]DATA!$D$1262</definedName>
    <definedName name="wskakunin_koutei_ikou02_KOUTEI_KAISUU">#REF!</definedName>
    <definedName name="wskakunin_koutei_ikou02_KOUTEI_TEXT" localSheetId="26">[1]DATA!$D$1263</definedName>
    <definedName name="wskakunin_koutei_ikou02_KOUTEI_TEXT">#REF!</definedName>
    <definedName name="wskakunin_koutei_izen01_INTER_ISSUE_DATE" localSheetId="26">[1]DATA!$D$1204</definedName>
    <definedName name="wskakunin_koutei_izen01_INTER_ISSUE_DATE">#REF!</definedName>
    <definedName name="wskakunin_koutei_izen01_INTER_ISSUE_NAME" localSheetId="26">[1]DATA!$D$1202</definedName>
    <definedName name="wskakunin_koutei_izen01_INTER_ISSUE_NAME">#REF!</definedName>
    <definedName name="wskakunin_koutei_izen01_INTER_ISSUE_NO" localSheetId="26">[1]DATA!$D$1203</definedName>
    <definedName name="wskakunin_koutei_izen01_INTER_ISSUE_NO">#REF!</definedName>
    <definedName name="wskakunin_koutei_izen01_KOUTEI_KAISUU" localSheetId="26">[1]DATA!$D$1200</definedName>
    <definedName name="wskakunin_koutei_izen01_KOUTEI_KAISUU">#REF!</definedName>
    <definedName name="wskakunin_koutei_izen01_KOUTEI_TEXT" localSheetId="26">[1]DATA!$D$1201</definedName>
    <definedName name="wskakunin_koutei_izen01_KOUTEI_TEXT">#REF!</definedName>
    <definedName name="wskakunin_koutei_izen02_INTER_ISSUE_DATE" localSheetId="26">[1]DATA!$D$1211</definedName>
    <definedName name="wskakunin_koutei_izen02_INTER_ISSUE_DATE">#REF!</definedName>
    <definedName name="wskakunin_koutei_izen02_INTER_ISSUE_NAME" localSheetId="26">[1]DATA!$D$1209</definedName>
    <definedName name="wskakunin_koutei_izen02_INTER_ISSUE_NAME">#REF!</definedName>
    <definedName name="wskakunin_koutei_izen02_INTER_ISSUE_NO" localSheetId="26">[1]DATA!$D$1210</definedName>
    <definedName name="wskakunin_koutei_izen02_INTER_ISSUE_NO">#REF!</definedName>
    <definedName name="wskakunin_koutei_izen02_KOUTEI_KAISUU" localSheetId="26">[1]DATA!$D$1207</definedName>
    <definedName name="wskakunin_koutei_izen02_KOUTEI_KAISUU">#REF!</definedName>
    <definedName name="wskakunin_koutei_izen02_KOUTEI_TEXT" localSheetId="26">[1]DATA!$D$1208</definedName>
    <definedName name="wskakunin_koutei_izen02_KOUTEI_TEXT">#REF!</definedName>
    <definedName name="wskakunin_koutei_izen03_INTER_ISSUE_DATE" localSheetId="26">[1]DATA!$D$1218</definedName>
    <definedName name="wskakunin_koutei_izen03_INTER_ISSUE_DATE">#REF!</definedName>
    <definedName name="wskakunin_koutei_izen03_INTER_ISSUE_NAME" localSheetId="26">[1]DATA!$D$1216</definedName>
    <definedName name="wskakunin_koutei_izen03_INTER_ISSUE_NAME">#REF!</definedName>
    <definedName name="wskakunin_koutei_izen03_INTER_ISSUE_NO" localSheetId="26">[1]DATA!$D$1217</definedName>
    <definedName name="wskakunin_koutei_izen03_INTER_ISSUE_NO">#REF!</definedName>
    <definedName name="wskakunin_koutei_izen03_KOUTEI_KAISUU" localSheetId="26">[1]DATA!$D$1214</definedName>
    <definedName name="wskakunin_koutei_izen03_KOUTEI_KAISUU">#REF!</definedName>
    <definedName name="wskakunin_koutei_izen03_KOUTEI_TEXT" localSheetId="26">[1]DATA!$D$1215</definedName>
    <definedName name="wskakunin_koutei_izen03_KOUTEI_TEXT">#REF!</definedName>
    <definedName name="wskakunin_koutei_izen04_INTER_ISSUE_DATE" localSheetId="26">[1]DATA!$D$1225</definedName>
    <definedName name="wskakunin_koutei_izen04_INTER_ISSUE_DATE">#REF!</definedName>
    <definedName name="wskakunin_koutei_izen04_INTER_ISSUE_NAME" localSheetId="26">[1]DATA!$D$1223</definedName>
    <definedName name="wskakunin_koutei_izen04_INTER_ISSUE_NAME">#REF!</definedName>
    <definedName name="wskakunin_koutei_izen04_INTER_ISSUE_NO" localSheetId="26">[1]DATA!$D$1224</definedName>
    <definedName name="wskakunin_koutei_izen04_INTER_ISSUE_NO">#REF!</definedName>
    <definedName name="wskakunin_koutei_izen04_KOUTEI_KAISUU" localSheetId="26">[1]DATA!$D$1221</definedName>
    <definedName name="wskakunin_koutei_izen04_KOUTEI_KAISUU">#REF!</definedName>
    <definedName name="wskakunin_koutei_izen04_KOUTEI_TEXT" localSheetId="26">[1]DATA!$D$1222</definedName>
    <definedName name="wskakunin_koutei_izen04_KOUTEI_TEXT">#REF!</definedName>
    <definedName name="wskakunin_koutei01_INTER_ISSUE_DATE" localSheetId="26">[1]DATA!$D$1298</definedName>
    <definedName name="wskakunin_koutei01_INTER_ISSUE_DATE">#REF!</definedName>
    <definedName name="wskakunin_koutei01_INTER_ISSUE_NAME" localSheetId="26">[1]DATA!$D$1296</definedName>
    <definedName name="wskakunin_koutei01_INTER_ISSUE_NAME">#REF!</definedName>
    <definedName name="wskakunin_koutei01_INTER_ISSUE_NO" localSheetId="26">[1]DATA!$D$1297</definedName>
    <definedName name="wskakunin_koutei01_INTER_ISSUE_NO">#REF!</definedName>
    <definedName name="wskakunin_koutei01_KOUTEI_DATE" localSheetId="26">[1]DATA!$D$1147</definedName>
    <definedName name="wskakunin_koutei01_KOUTEI_DATE">#REF!</definedName>
    <definedName name="wskakunin_koutei01_KOUTEI_KAISUU" localSheetId="26">[1]DATA!$D$1146</definedName>
    <definedName name="wskakunin_koutei01_KOUTEI_KAISUU">#REF!</definedName>
    <definedName name="wskakunin_koutei01_KOUTEI_TEXT" localSheetId="26">[1]DATA!$D$1148</definedName>
    <definedName name="wskakunin_koutei01_KOUTEI_TEXT">#REF!</definedName>
    <definedName name="wskakunin_koutei02_INTER_ISSUE_DATE" localSheetId="26">[1]DATA!$D$1312</definedName>
    <definedName name="wskakunin_koutei02_INTER_ISSUE_DATE">#REF!</definedName>
    <definedName name="wskakunin_koutei02_INTER_ISSUE_NAME" localSheetId="26">[1]DATA!$D$1310</definedName>
    <definedName name="wskakunin_koutei02_INTER_ISSUE_NAME">#REF!</definedName>
    <definedName name="wskakunin_koutei02_INTER_ISSUE_NO" localSheetId="26">[1]DATA!$D$1311</definedName>
    <definedName name="wskakunin_koutei02_INTER_ISSUE_NO">#REF!</definedName>
    <definedName name="wskakunin_koutei02_KOUTEI_DATE" localSheetId="26">[1]DATA!$D$1152</definedName>
    <definedName name="wskakunin_koutei02_KOUTEI_DATE">#REF!</definedName>
    <definedName name="wskakunin_koutei02_KOUTEI_KAISUU" localSheetId="26">[1]DATA!$D$1151</definedName>
    <definedName name="wskakunin_koutei02_KOUTEI_KAISUU">#REF!</definedName>
    <definedName name="wskakunin_koutei02_KOUTEI_TEXT" localSheetId="26">[1]DATA!$D$1153</definedName>
    <definedName name="wskakunin_koutei02_KOUTEI_TEXT">#REF!</definedName>
    <definedName name="wskakunin_koutei03_KOUTEI_DATE" localSheetId="26">[1]DATA!$D$1157</definedName>
    <definedName name="wskakunin_koutei03_KOUTEI_DATE">#REF!</definedName>
    <definedName name="wskakunin_koutei03_KOUTEI_KAISUU" localSheetId="26">[1]DATA!$D$1156</definedName>
    <definedName name="wskakunin_koutei03_KOUTEI_KAISUU">#REF!</definedName>
    <definedName name="wskakunin_koutei03_KOUTEI_TEXT" localSheetId="26">[1]DATA!$D$1158</definedName>
    <definedName name="wskakunin_koutei03_KOUTEI_TEXT">#REF!</definedName>
    <definedName name="wskakunin_koutei04_KOUTEI_DATE" localSheetId="26">[1]DATA!$D$1162</definedName>
    <definedName name="wskakunin_koutei04_KOUTEI_DATE">#REF!</definedName>
    <definedName name="wskakunin_koutei04_KOUTEI_KAISUU" localSheetId="26">[1]DATA!$D$1161</definedName>
    <definedName name="wskakunin_koutei04_KOUTEI_KAISUU">#REF!</definedName>
    <definedName name="wskakunin_koutei04_KOUTEI_TEXT" localSheetId="26">[1]DATA!$D$1163</definedName>
    <definedName name="wskakunin_koutei04_KOUTEI_TEXT">#REF!</definedName>
    <definedName name="wskakunin_KOUZOU1" localSheetId="26">[1]DATA!$D$1094</definedName>
    <definedName name="wskakunin_KOUZOU1">#REF!</definedName>
    <definedName name="wskakunin_KOUZOU2" localSheetId="26">[1]DATA!$D$1095</definedName>
    <definedName name="wskakunin_KOUZOU2">#REF!</definedName>
    <definedName name="wskakunin_KUIKI_HISETTEI" localSheetId="26">[1]DATA!$D$915</definedName>
    <definedName name="wskakunin_KUIKI_HISETTEI">#REF!</definedName>
    <definedName name="wskakunin_KUIKI_JYUN_TOSHI" localSheetId="26">[1]DATA!$D$916</definedName>
    <definedName name="wskakunin_KUIKI_JYUN_TOSHI">#REF!</definedName>
    <definedName name="wskakunin_KUIKI_KUIKIGAI" localSheetId="26">[1]DATA!$D$917</definedName>
    <definedName name="wskakunin_KUIKI_KUIKIGAI">#REF!</definedName>
    <definedName name="wskakunin_KUIKI_SIGAIKA" localSheetId="26">[1]DATA!$D$912</definedName>
    <definedName name="wskakunin_KUIKI_SIGAIKA">#REF!</definedName>
    <definedName name="wskakunin_KUIKI_TOSI" localSheetId="26">[1]DATA!$D$909</definedName>
    <definedName name="wskakunin_KUIKI_TOSI">#REF!</definedName>
    <definedName name="wskakunin_KUIKI_TYOSEI" localSheetId="26">[1]DATA!$D$914</definedName>
    <definedName name="wskakunin_KUIKI_TYOSEI">#REF!</definedName>
    <definedName name="wskakunin_kyoka01_BIKOU" localSheetId="26">[1]DATA!$D$1115</definedName>
    <definedName name="wskakunin_kyoka01_BIKOU">#REF!</definedName>
    <definedName name="wskakunin_kyoka01_HOUREI" localSheetId="26">[1]DATA!$D$1111</definedName>
    <definedName name="wskakunin_kyoka01_HOUREI">#REF!</definedName>
    <definedName name="wskakunin_kyoka01_JOUKOU" localSheetId="26">[1]DATA!$D$1112</definedName>
    <definedName name="wskakunin_kyoka01_JOUKOU">#REF!</definedName>
    <definedName name="wskakunin_kyoka01_KYOKA_DATE" localSheetId="26">[1]DATA!$D$1114</definedName>
    <definedName name="wskakunin_kyoka01_KYOKA_DATE">#REF!</definedName>
    <definedName name="wskakunin_kyoka01_KYOKA_NO" localSheetId="26">[1]DATA!$D$1113</definedName>
    <definedName name="wskakunin_kyoka01_KYOKA_NO">#REF!</definedName>
    <definedName name="wskakunin_kyoka02_BIKOU" localSheetId="26">[1]DATA!$D$1123</definedName>
    <definedName name="wskakunin_kyoka02_BIKOU">#REF!</definedName>
    <definedName name="wskakunin_kyoka02_HOUREI" localSheetId="26">[1]DATA!$D$1119</definedName>
    <definedName name="wskakunin_kyoka02_HOUREI">#REF!</definedName>
    <definedName name="wskakunin_kyoka02_JOUKOU" localSheetId="26">[1]DATA!$D$1120</definedName>
    <definedName name="wskakunin_kyoka02_JOUKOU">#REF!</definedName>
    <definedName name="wskakunin_kyoka02_KYOKA_DATE" localSheetId="26">[1]DATA!$D$1122</definedName>
    <definedName name="wskakunin_kyoka02_KYOKA_DATE">#REF!</definedName>
    <definedName name="wskakunin_kyoka02_KYOKA_NO" localSheetId="26">[1]DATA!$D$1121</definedName>
    <definedName name="wskakunin_kyoka02_KYOKA_NO">#REF!</definedName>
    <definedName name="wskakunin_kyoka03_BIKOU" localSheetId="26">[1]DATA!$D$1131</definedName>
    <definedName name="wskakunin_kyoka03_BIKOU">#REF!</definedName>
    <definedName name="wskakunin_kyoka03_HOUREI" localSheetId="26">[1]DATA!$D$1127</definedName>
    <definedName name="wskakunin_kyoka03_HOUREI">#REF!</definedName>
    <definedName name="wskakunin_kyoka03_JOUKOU" localSheetId="26">[1]DATA!$D$1128</definedName>
    <definedName name="wskakunin_kyoka03_JOUKOU">#REF!</definedName>
    <definedName name="wskakunin_kyoka03_KYOKA_DATE" localSheetId="26">[1]DATA!$D$1130</definedName>
    <definedName name="wskakunin_kyoka03_KYOKA_DATE">#REF!</definedName>
    <definedName name="wskakunin_kyoka03_KYOKA_NO" localSheetId="26">[1]DATA!$D$1129</definedName>
    <definedName name="wskakunin_kyoka03_KYOKA_NO">#REF!</definedName>
    <definedName name="wskakunin_LAST_ISSUE_DATE" localSheetId="26">[1]DATA!$D$56</definedName>
    <definedName name="wskakunin_LAST_ISSUE_DATE">#REF!</definedName>
    <definedName name="wskakunin_LAST_ISSUE_NAME" localSheetId="26">[1]DATA!$D$57</definedName>
    <definedName name="wskakunin_LAST_ISSUE_NAME">#REF!</definedName>
    <definedName name="wskakunin_LAST_ISSUE_NO" localSheetId="26">[1]DATA!$D$55</definedName>
    <definedName name="wskakunin_LAST_ISSUE_NO">#REF!</definedName>
    <definedName name="wskakunin_LIMIT_KENPEI_RITU" localSheetId="26">[1]DATA!$D$960</definedName>
    <definedName name="wskakunin_LIMIT_KENPEI_RITU">#REF!</definedName>
    <definedName name="wskakunin_LIMIT_YOUSEKI_RITU" localSheetId="26">[1]DATA!$D$959</definedName>
    <definedName name="wskakunin_LIMIT_YOUSEKI_RITU">#REF!</definedName>
    <definedName name="wskakunin_NOBE_MENSEKI" localSheetId="26">[1]DATA!$D$1074</definedName>
    <definedName name="wskakunin_NOBE_MENSEKI">#REF!</definedName>
    <definedName name="wskakunin_NOBE_MENSEKI_BITIKUSOUKO_IGAI" localSheetId="26">[1]DATA!$D$1040</definedName>
    <definedName name="wskakunin_NOBE_MENSEKI_BITIKUSOUKO_IGAI">#REF!</definedName>
    <definedName name="wskakunin_NOBE_MENSEKI_BITIKUSOUKO_SHINSEI" localSheetId="26">[1]DATA!$D$1039</definedName>
    <definedName name="wskakunin_NOBE_MENSEKI_BITIKUSOUKO_SHINSEI">#REF!</definedName>
    <definedName name="wskakunin_NOBE_MENSEKI_BITIKUSOUKO_TOTAL" localSheetId="26">[1]DATA!$D$1041</definedName>
    <definedName name="wskakunin_NOBE_MENSEKI_BITIKUSOUKO_TOTAL">#REF!</definedName>
    <definedName name="wskakunin_NOBE_MENSEKI_BUILD_IGAI" localSheetId="26">[1]DATA!$D$1015</definedName>
    <definedName name="wskakunin_NOBE_MENSEKI_BUILD_IGAI">#REF!</definedName>
    <definedName name="wskakunin_NOBE_MENSEKI_BUILD_SHINSEI" localSheetId="26">[1]DATA!$D$1014</definedName>
    <definedName name="wskakunin_NOBE_MENSEKI_BUILD_SHINSEI">#REF!</definedName>
    <definedName name="wskakunin_NOBE_MENSEKI_BUILD_TOTAL" localSheetId="26">[1]DATA!$D$1016</definedName>
    <definedName name="wskakunin_NOBE_MENSEKI_BUILD_TOTAL">#REF!</definedName>
    <definedName name="wskakunin_NOBE_MENSEKI_CHOSUISOU_IGAI" localSheetId="26">[1]DATA!$D$1055</definedName>
    <definedName name="wskakunin_NOBE_MENSEKI_CHOSUISOU_IGAI">#REF!</definedName>
    <definedName name="wskakunin_NOBE_MENSEKI_CHOSUISOU_SHINSEI" localSheetId="26">[1]DATA!$D$1054</definedName>
    <definedName name="wskakunin_NOBE_MENSEKI_CHOSUISOU_SHINSEI">#REF!</definedName>
    <definedName name="wskakunin_NOBE_MENSEKI_CHOSUISOU_TOTAL" localSheetId="26">[1]DATA!$D$1056</definedName>
    <definedName name="wskakunin_NOBE_MENSEKI_CHOSUISOU_TOTAL">#REF!</definedName>
    <definedName name="wskakunin_NOBE_MENSEKI_JIKAHATUDEN_IGAI" localSheetId="26">[1]DATA!$D$1050</definedName>
    <definedName name="wskakunin_NOBE_MENSEKI_JIKAHATUDEN_IGAI">#REF!</definedName>
    <definedName name="wskakunin_NOBE_MENSEKI_JIKAHATUDEN_SHINSEI" localSheetId="26">[1]DATA!$D$1049</definedName>
    <definedName name="wskakunin_NOBE_MENSEKI_JIKAHATUDEN_SHINSEI">#REF!</definedName>
    <definedName name="wskakunin_NOBE_MENSEKI_JIKAHATUDEN_TOTAL" localSheetId="26">[1]DATA!$D$1051</definedName>
    <definedName name="wskakunin_NOBE_MENSEKI_JIKAHATUDEN_TOTAL">#REF!</definedName>
    <definedName name="wskakunin_NOBE_MENSEKI_JYUTAKU_IGAI" localSheetId="26">[1]DATA!$D$1065</definedName>
    <definedName name="wskakunin_NOBE_MENSEKI_JYUTAKU_IGAI">#REF!</definedName>
    <definedName name="wskakunin_NOBE_MENSEKI_JYUTAKU_SHINSEI" localSheetId="26">[1]DATA!$D$1064</definedName>
    <definedName name="wskakunin_NOBE_MENSEKI_JYUTAKU_SHINSEI">#REF!</definedName>
    <definedName name="wskakunin_NOBE_MENSEKI_JYUTAKU_TOTAL" localSheetId="26">[1]DATA!$D$1066</definedName>
    <definedName name="wskakunin_NOBE_MENSEKI_JYUTAKU_TOTAL">#REF!</definedName>
    <definedName name="wskakunin_NOBE_MENSEKI_KYOYOU_IGAI" localSheetId="26">[1]DATA!$D$1030</definedName>
    <definedName name="wskakunin_NOBE_MENSEKI_KYOYOU_IGAI">#REF!</definedName>
    <definedName name="wskakunin_NOBE_MENSEKI_KYOYOU_SHINSEI" localSheetId="26">[1]DATA!$D$1029</definedName>
    <definedName name="wskakunin_NOBE_MENSEKI_KYOYOU_SHINSEI">#REF!</definedName>
    <definedName name="wskakunin_NOBE_MENSEKI_KYOYOU_TOTAL" localSheetId="26">[1]DATA!$D$1031</definedName>
    <definedName name="wskakunin_NOBE_MENSEKI_KYOYOU_TOTAL">#REF!</definedName>
    <definedName name="wskakunin_NOBE_MENSEKI_ROUJIN_IGAI" localSheetId="26">[1]DATA!$D$1070</definedName>
    <definedName name="wskakunin_NOBE_MENSEKI_ROUJIN_IGAI">#REF!</definedName>
    <definedName name="wskakunin_NOBE_MENSEKI_ROUJIN_SHINSEI" localSheetId="26">[1]DATA!$D$1069</definedName>
    <definedName name="wskakunin_NOBE_MENSEKI_ROUJIN_SHINSEI">#REF!</definedName>
    <definedName name="wskakunin_NOBE_MENSEKI_ROUJIN_TOTAL" localSheetId="26">[1]DATA!$D$1071</definedName>
    <definedName name="wskakunin_NOBE_MENSEKI_ROUJIN_TOTAL">#REF!</definedName>
    <definedName name="wskakunin_NOBE_MENSEKI_SYAKO_IGAI" localSheetId="26">[1]DATA!$D$1035</definedName>
    <definedName name="wskakunin_NOBE_MENSEKI_SYAKO_IGAI">#REF!</definedName>
    <definedName name="wskakunin_NOBE_MENSEKI_SYAKO_SHINSEI" localSheetId="26">[1]DATA!$D$1034</definedName>
    <definedName name="wskakunin_NOBE_MENSEKI_SYAKO_SHINSEI">#REF!</definedName>
    <definedName name="wskakunin_NOBE_MENSEKI_SYAKO_TOTAL" localSheetId="26">[1]DATA!$D$1036</definedName>
    <definedName name="wskakunin_NOBE_MENSEKI_SYAKO_TOTAL">#REF!</definedName>
    <definedName name="wskakunin_NOBE_MENSEKI_SYOUKOURO_IGAI" localSheetId="26">[1]DATA!$D$1025</definedName>
    <definedName name="wskakunin_NOBE_MENSEKI_SYOUKOURO_IGAI">#REF!</definedName>
    <definedName name="wskakunin_NOBE_MENSEKI_SYOUKOURO_SHINSEI" localSheetId="26">[1]DATA!$D$1024</definedName>
    <definedName name="wskakunin_NOBE_MENSEKI_SYOUKOURO_SHINSEI">#REF!</definedName>
    <definedName name="wskakunin_NOBE_MENSEKI_SYOUKOURO_TOTAL" localSheetId="26">[1]DATA!$D$1026</definedName>
    <definedName name="wskakunin_NOBE_MENSEKI_SYOUKOURO_TOTAL">#REF!</definedName>
    <definedName name="wskakunin_NOBE_MENSEKI_TAKUHAI_IGAI" localSheetId="26">[1]DATA!$D$1060</definedName>
    <definedName name="wskakunin_NOBE_MENSEKI_TAKUHAI_IGAI">#REF!</definedName>
    <definedName name="wskakunin_NOBE_MENSEKI_TAKUHAI_SHINSEI" localSheetId="26">[1]DATA!$D$1059</definedName>
    <definedName name="wskakunin_NOBE_MENSEKI_TAKUHAI_SHINSEI">#REF!</definedName>
    <definedName name="wskakunin_NOBE_MENSEKI_TAKUHAI_TOTAL" localSheetId="26">[1]DATA!$D$1061</definedName>
    <definedName name="wskakunin_NOBE_MENSEKI_TAKUHAI_TOTAL">#REF!</definedName>
    <definedName name="wskakunin_NOBE_MENSEKI_TIKAI_IGAI" localSheetId="26">[1]DATA!$D$1020</definedName>
    <definedName name="wskakunin_NOBE_MENSEKI_TIKAI_IGAI">#REF!</definedName>
    <definedName name="wskakunin_NOBE_MENSEKI_TIKAI_SHINSEI" localSheetId="26">[1]DATA!$D$1019</definedName>
    <definedName name="wskakunin_NOBE_MENSEKI_TIKAI_SHINSEI">#REF!</definedName>
    <definedName name="wskakunin_NOBE_MENSEKI_TIKAI_TOTAL" localSheetId="26">[1]DATA!$D$1021</definedName>
    <definedName name="wskakunin_NOBE_MENSEKI_TIKAI_TOTAL">#REF!</definedName>
    <definedName name="wskakunin_NOBE_MENSEKI_TIKUDENTI_IGAI" localSheetId="26">[1]DATA!$D$1045</definedName>
    <definedName name="wskakunin_NOBE_MENSEKI_TIKUDENTI_IGAI">#REF!</definedName>
    <definedName name="wskakunin_NOBE_MENSEKI_TIKUDENTI_SHINSEI" localSheetId="26">[1]DATA!$D$1044</definedName>
    <definedName name="wskakunin_NOBE_MENSEKI_TIKUDENTI_SHINSEI">#REF!</definedName>
    <definedName name="wskakunin_NOBE_MENSEKI_TIKUDENTI_TOTAL" localSheetId="26">[1]DATA!$D$1046</definedName>
    <definedName name="wskakunin_NOBE_MENSEKI_TIKUDENTI_TOTAL">#REF!</definedName>
    <definedName name="wskakunin_owner1__address" localSheetId="26">[1]DATA!$D$81</definedName>
    <definedName name="wskakunin_owner1__address">#REF!</definedName>
    <definedName name="wskakunin_owner1_JIMU_NAME" localSheetId="26">[1]DATA!$D$71</definedName>
    <definedName name="wskakunin_owner1_JIMU_NAME">#REF!</definedName>
    <definedName name="wskakunin_owner1_JIMU_NAME_KANA" localSheetId="26">[1]DATA!$D$72</definedName>
    <definedName name="wskakunin_owner1_JIMU_NAME_KANA">#REF!</definedName>
    <definedName name="wskakunin_owner1_NAME" localSheetId="26">[1]DATA!$D$75</definedName>
    <definedName name="wskakunin_owner1_NAME">#REF!</definedName>
    <definedName name="wskakunin_owner1_NAME_KANA" localSheetId="26">[1]DATA!$D$76</definedName>
    <definedName name="wskakunin_owner1_NAME_KANA">#REF!</definedName>
    <definedName name="wskakunin_owner1_POST" localSheetId="26">[1]DATA!$D$73</definedName>
    <definedName name="wskakunin_owner1_POST">#REF!</definedName>
    <definedName name="wskakunin_owner1_POST_KANA" localSheetId="26">[1]DATA!$D$74</definedName>
    <definedName name="wskakunin_owner1_POST_KANA">#REF!</definedName>
    <definedName name="wskakunin_owner1_TEL" localSheetId="26">[1]DATA!$D$82</definedName>
    <definedName name="wskakunin_owner1_TEL">#REF!</definedName>
    <definedName name="wskakunin_owner1_ZIP" localSheetId="26">[1]DATA!$D$79</definedName>
    <definedName name="wskakunin_owner1_ZIP">#REF!</definedName>
    <definedName name="wskakunin_owner2__address" localSheetId="26">[1]DATA!$D$96</definedName>
    <definedName name="wskakunin_owner2__address">#REF!</definedName>
    <definedName name="wskakunin_owner2_JIMU_NAME" localSheetId="26">[1]DATA!$D$89</definedName>
    <definedName name="wskakunin_owner2_JIMU_NAME">#REF!</definedName>
    <definedName name="wskakunin_owner2_JIMU_NAME_KANA" localSheetId="26">[1]DATA!$D$90</definedName>
    <definedName name="wskakunin_owner2_JIMU_NAME_KANA">#REF!</definedName>
    <definedName name="wskakunin_owner2_NAME" localSheetId="26">[1]DATA!$D$93</definedName>
    <definedName name="wskakunin_owner2_NAME">#REF!</definedName>
    <definedName name="wskakunin_owner2_NAME_KANA" localSheetId="26">[1]DATA!$D$94</definedName>
    <definedName name="wskakunin_owner2_NAME_KANA">#REF!</definedName>
    <definedName name="wskakunin_owner2_POST" localSheetId="26">[1]DATA!$D$91</definedName>
    <definedName name="wskakunin_owner2_POST">#REF!</definedName>
    <definedName name="wskakunin_owner2_POST_KANA" localSheetId="26">[1]DATA!$D$92</definedName>
    <definedName name="wskakunin_owner2_POST_KANA">#REF!</definedName>
    <definedName name="wskakunin_owner2_TEL" localSheetId="26">[1]DATA!$D$97</definedName>
    <definedName name="wskakunin_owner2_TEL">#REF!</definedName>
    <definedName name="wskakunin_owner2_ZIP" localSheetId="26">[1]DATA!$D$95</definedName>
    <definedName name="wskakunin_owner2_ZIP">#REF!</definedName>
    <definedName name="wskakunin_owner3__address" localSheetId="26">[1]DATA!$D$110</definedName>
    <definedName name="wskakunin_owner3__address">#REF!</definedName>
    <definedName name="wskakunin_owner3_JIMU_NAME" localSheetId="26">[1]DATA!$D$103</definedName>
    <definedName name="wskakunin_owner3_JIMU_NAME">#REF!</definedName>
    <definedName name="wskakunin_owner3_JIMU_NAME_KANA" localSheetId="26">[1]DATA!$D$104</definedName>
    <definedName name="wskakunin_owner3_JIMU_NAME_KANA">#REF!</definedName>
    <definedName name="wskakunin_owner3_NAME" localSheetId="26">[1]DATA!$D$107</definedName>
    <definedName name="wskakunin_owner3_NAME">#REF!</definedName>
    <definedName name="wskakunin_owner3_NAME_KANA" localSheetId="26">[1]DATA!$D$108</definedName>
    <definedName name="wskakunin_owner3_NAME_KANA">#REF!</definedName>
    <definedName name="wskakunin_owner3_POST" localSheetId="26">[1]DATA!$D$105</definedName>
    <definedName name="wskakunin_owner3_POST">#REF!</definedName>
    <definedName name="wskakunin_owner3_POST_KANA" localSheetId="26">[1]DATA!$D$106</definedName>
    <definedName name="wskakunin_owner3_POST_KANA">#REF!</definedName>
    <definedName name="wskakunin_owner3_TEL" localSheetId="26">[1]DATA!$D$111</definedName>
    <definedName name="wskakunin_owner3_TEL">#REF!</definedName>
    <definedName name="wskakunin_owner3_ZIP" localSheetId="26">[1]DATA!$D$109</definedName>
    <definedName name="wskakunin_owner3_ZIP">#REF!</definedName>
    <definedName name="wskakunin_owner4__address" localSheetId="26">[1]DATA!$D$122</definedName>
    <definedName name="wskakunin_owner4__address">#REF!</definedName>
    <definedName name="wskakunin_owner4_JIMU_NAME" localSheetId="26">[1]DATA!$D$115</definedName>
    <definedName name="wskakunin_owner4_JIMU_NAME">#REF!</definedName>
    <definedName name="wskakunin_owner4_JIMU_NAME_KANA" localSheetId="26">[1]DATA!$D$116</definedName>
    <definedName name="wskakunin_owner4_JIMU_NAME_KANA">#REF!</definedName>
    <definedName name="wskakunin_owner4_NAME" localSheetId="26">[1]DATA!$D$119</definedName>
    <definedName name="wskakunin_owner4_NAME">#REF!</definedName>
    <definedName name="wskakunin_owner4_NAME_KANA" localSheetId="26">[1]DATA!$D$120</definedName>
    <definedName name="wskakunin_owner4_NAME_KANA">#REF!</definedName>
    <definedName name="wskakunin_owner4_POST" localSheetId="26">[1]DATA!$D$117</definedName>
    <definedName name="wskakunin_owner4_POST">#REF!</definedName>
    <definedName name="wskakunin_owner4_POST_KANA" localSheetId="26">[1]DATA!$D$118</definedName>
    <definedName name="wskakunin_owner4_POST_KANA">#REF!</definedName>
    <definedName name="wskakunin_owner4_TEL" localSheetId="26">[1]DATA!$D$123</definedName>
    <definedName name="wskakunin_owner4_TEL">#REF!</definedName>
    <definedName name="wskakunin_owner4_ZIP" localSheetId="26">[1]DATA!$D$121</definedName>
    <definedName name="wskakunin_owner4_ZIP">#REF!</definedName>
    <definedName name="wskakunin_owner5__address" localSheetId="26">[1]DATA!$D$134</definedName>
    <definedName name="wskakunin_owner5__address">#REF!</definedName>
    <definedName name="wskakunin_owner5_JIMU_NAME" localSheetId="26">[1]DATA!$D$127</definedName>
    <definedName name="wskakunin_owner5_JIMU_NAME">#REF!</definedName>
    <definedName name="wskakunin_owner5_JIMU_NAME_KANA" localSheetId="26">[1]DATA!$D$128</definedName>
    <definedName name="wskakunin_owner5_JIMU_NAME_KANA">#REF!</definedName>
    <definedName name="wskakunin_owner5_NAME" localSheetId="26">[1]DATA!$D$131</definedName>
    <definedName name="wskakunin_owner5_NAME">#REF!</definedName>
    <definedName name="wskakunin_owner5_NAME_KANA" localSheetId="26">[1]DATA!$D$132</definedName>
    <definedName name="wskakunin_owner5_NAME_KANA">#REF!</definedName>
    <definedName name="wskakunin_owner5_POST" localSheetId="26">[1]DATA!$D$129</definedName>
    <definedName name="wskakunin_owner5_POST">#REF!</definedName>
    <definedName name="wskakunin_owner5_POST_KANA" localSheetId="26">[1]DATA!$D$130</definedName>
    <definedName name="wskakunin_owner5_POST_KANA">#REF!</definedName>
    <definedName name="wskakunin_owner5_TEL" localSheetId="26">[1]DATA!$D$135</definedName>
    <definedName name="wskakunin_owner5_TEL">#REF!</definedName>
    <definedName name="wskakunin_owner5_ZIP" localSheetId="26">[1]DATA!$D$133</definedName>
    <definedName name="wskakunin_owner5_ZIP">#REF!</definedName>
    <definedName name="wskakunin_owner6__address" localSheetId="26">[1]DATA!$D$146</definedName>
    <definedName name="wskakunin_owner6__address">#REF!</definedName>
    <definedName name="wskakunin_owner6_JIMU_NAME" localSheetId="26">[1]DATA!$D$139</definedName>
    <definedName name="wskakunin_owner6_JIMU_NAME">#REF!</definedName>
    <definedName name="wskakunin_owner6_JIMU_NAME_KANA" localSheetId="26">[1]DATA!$D$140</definedName>
    <definedName name="wskakunin_owner6_JIMU_NAME_KANA">#REF!</definedName>
    <definedName name="wskakunin_owner6_NAME" localSheetId="26">[1]DATA!$D$143</definedName>
    <definedName name="wskakunin_owner6_NAME">#REF!</definedName>
    <definedName name="wskakunin_owner6_NAME_KANA" localSheetId="26">[1]DATA!$D$144</definedName>
    <definedName name="wskakunin_owner6_NAME_KANA">#REF!</definedName>
    <definedName name="wskakunin_owner6_POST" localSheetId="26">[1]DATA!$D$141</definedName>
    <definedName name="wskakunin_owner6_POST">#REF!</definedName>
    <definedName name="wskakunin_owner6_POST_KANA" localSheetId="26">[1]DATA!$D$142</definedName>
    <definedName name="wskakunin_owner6_POST_KANA">#REF!</definedName>
    <definedName name="wskakunin_owner6_TEL" localSheetId="26">[1]DATA!$D$147</definedName>
    <definedName name="wskakunin_owner6_TEL">#REF!</definedName>
    <definedName name="wskakunin_owner6_ZIP" localSheetId="26">[1]DATA!$D$145</definedName>
    <definedName name="wskakunin_owner6_ZIP">#REF!</definedName>
    <definedName name="wskakunin_owner7__address" localSheetId="26">[1]DATA!$D$158</definedName>
    <definedName name="wskakunin_owner7__address">#REF!</definedName>
    <definedName name="wskakunin_owner7_JIMU_NAME" localSheetId="26">[1]DATA!$D$151</definedName>
    <definedName name="wskakunin_owner7_JIMU_NAME">#REF!</definedName>
    <definedName name="wskakunin_owner7_JIMU_NAME_KANA" localSheetId="26">[1]DATA!$D$152</definedName>
    <definedName name="wskakunin_owner7_JIMU_NAME_KANA">#REF!</definedName>
    <definedName name="wskakunin_owner7_NAME" localSheetId="26">[1]DATA!$D$155</definedName>
    <definedName name="wskakunin_owner7_NAME">#REF!</definedName>
    <definedName name="wskakunin_owner7_NAME_KANA" localSheetId="26">[1]DATA!$D$156</definedName>
    <definedName name="wskakunin_owner7_NAME_KANA">#REF!</definedName>
    <definedName name="wskakunin_owner7_POST" localSheetId="26">[1]DATA!$D$153</definedName>
    <definedName name="wskakunin_owner7_POST">#REF!</definedName>
    <definedName name="wskakunin_owner7_POST_KANA" localSheetId="26">[1]DATA!$D$154</definedName>
    <definedName name="wskakunin_owner7_POST_KANA">#REF!</definedName>
    <definedName name="wskakunin_owner7_TEL" localSheetId="26">[1]DATA!$D$159</definedName>
    <definedName name="wskakunin_owner7_TEL">#REF!</definedName>
    <definedName name="wskakunin_owner7_ZIP" localSheetId="26">[1]DATA!$D$157</definedName>
    <definedName name="wskakunin_owner7_ZIP">#REF!</definedName>
    <definedName name="wskakunin_owner8__address" localSheetId="26">[1]DATA!$D$169</definedName>
    <definedName name="wskakunin_owner8__address">#REF!</definedName>
    <definedName name="wskakunin_owner8_JIMU_NAME" localSheetId="26">[1]DATA!$D$162</definedName>
    <definedName name="wskakunin_owner8_JIMU_NAME">#REF!</definedName>
    <definedName name="wskakunin_owner8_JIMU_NAME_KANA" localSheetId="26">[1]DATA!$D$163</definedName>
    <definedName name="wskakunin_owner8_JIMU_NAME_KANA">#REF!</definedName>
    <definedName name="wskakunin_owner8_NAME" localSheetId="26">[1]DATA!$D$166</definedName>
    <definedName name="wskakunin_owner8_NAME">#REF!</definedName>
    <definedName name="wskakunin_owner8_NAME_KANA" localSheetId="26">[1]DATA!$D$167</definedName>
    <definedName name="wskakunin_owner8_NAME_KANA">#REF!</definedName>
    <definedName name="wskakunin_owner8_POST" localSheetId="26">[1]DATA!$D$164</definedName>
    <definedName name="wskakunin_owner8_POST">#REF!</definedName>
    <definedName name="wskakunin_owner8_POST_KANA" localSheetId="26">[1]DATA!$D$165</definedName>
    <definedName name="wskakunin_owner8_POST_KANA">#REF!</definedName>
    <definedName name="wskakunin_owner8_TEL" localSheetId="26">[1]DATA!$D$170</definedName>
    <definedName name="wskakunin_owner8_TEL">#REF!</definedName>
    <definedName name="wskakunin_owner8_ZIP" localSheetId="26">[1]DATA!$D$168</definedName>
    <definedName name="wskakunin_owner8_ZIP">#REF!</definedName>
    <definedName name="wskakunin_owner9__address" localSheetId="26">[1]DATA!$D$180</definedName>
    <definedName name="wskakunin_owner9__address">#REF!</definedName>
    <definedName name="wskakunin_owner9_JIMU_NAME" localSheetId="26">[1]DATA!$D$173</definedName>
    <definedName name="wskakunin_owner9_JIMU_NAME">#REF!</definedName>
    <definedName name="wskakunin_owner9_JIMU_NAME_KANA" localSheetId="26">[1]DATA!$D$174</definedName>
    <definedName name="wskakunin_owner9_JIMU_NAME_KANA">#REF!</definedName>
    <definedName name="wskakunin_owner9_NAME" localSheetId="26">[1]DATA!$D$177</definedName>
    <definedName name="wskakunin_owner9_NAME">#REF!</definedName>
    <definedName name="wskakunin_owner9_NAME_KANA" localSheetId="26">[1]DATA!$D$178</definedName>
    <definedName name="wskakunin_owner9_NAME_KANA">#REF!</definedName>
    <definedName name="wskakunin_owner9_POST" localSheetId="26">[1]DATA!$D$175</definedName>
    <definedName name="wskakunin_owner9_POST">#REF!</definedName>
    <definedName name="wskakunin_owner9_POST_KANA" localSheetId="26">[1]DATA!$D$176</definedName>
    <definedName name="wskakunin_owner9_POST_KANA">#REF!</definedName>
    <definedName name="wskakunin_owner9_TEL" localSheetId="26">[1]DATA!$D$181</definedName>
    <definedName name="wskakunin_owner9_TEL">#REF!</definedName>
    <definedName name="wskakunin_owner9_ZIP" localSheetId="26">[1]DATA!$D$179</definedName>
    <definedName name="wskakunin_owner9_ZIP">#REF!</definedName>
    <definedName name="wskakunin_P1_HENKOU_GAIYOU" localSheetId="26">[1]DATA!$D$58</definedName>
    <definedName name="wskakunin_P1_HENKOU_GAIYOU">#REF!</definedName>
    <definedName name="wskakunin_P2_BIKOU" localSheetId="26">[1]DATA!$D$838</definedName>
    <definedName name="wskakunin_P2_BIKOU">#REF!</definedName>
    <definedName name="wskakunin_P3_BIKOU" localSheetId="26">[1]DATA!$D$1171</definedName>
    <definedName name="wskakunin_P3_BIKOU">#REF!</definedName>
    <definedName name="wskakunin_P3_SONOTA" localSheetId="26">[1]DATA!$D$1169</definedName>
    <definedName name="wskakunin_P3_SONOTA">#REF!</definedName>
    <definedName name="wskakunin_p4_1__kouji" localSheetId="26">[1]DATA!$D$879</definedName>
    <definedName name="wskakunin_p4_1__kouji">#REF!</definedName>
    <definedName name="wskakunin_p4_1_KAISU_TIKAI" localSheetId="26">[1]DATA!$D$881</definedName>
    <definedName name="wskakunin_p4_1_KAISU_TIKAI">#REF!</definedName>
    <definedName name="wskakunin_p4_1_KAISU_TIKAI_NOZOKU" localSheetId="26">[1]DATA!$D$880</definedName>
    <definedName name="wskakunin_p4_1_KAISU_TIKAI_NOZOKU">#REF!</definedName>
    <definedName name="wskakunin_p4_1_KOUZOU1" localSheetId="26">[1]DATA!$D$882</definedName>
    <definedName name="wskakunin_p4_1_KOUZOU1">#REF!</definedName>
    <definedName name="wskakunin_p4_1_KOUZOU2" localSheetId="26">[1]DATA!$D$883</definedName>
    <definedName name="wskakunin_p4_1_KOUZOU2">#REF!</definedName>
    <definedName name="wskakunin_p4_1_TAKASA_KEN_MAX" localSheetId="26">[1]DATA!$D$885</definedName>
    <definedName name="wskakunin_p4_1_TAKASA_KEN_MAX">#REF!</definedName>
    <definedName name="wskakunin_p4_1_TAKASA_MAX" localSheetId="26">[1]DATA!$D$884</definedName>
    <definedName name="wskakunin_p4_1_TAKASA_MAX">#REF!</definedName>
    <definedName name="wskakunin_p4_1_youto1_YOUTO" localSheetId="26">[1]DATA!$D$870</definedName>
    <definedName name="wskakunin_p4_1_youto1_YOUTO">#REF!</definedName>
    <definedName name="wskakunin_p4_1_youto1_YOUTO_CODE" localSheetId="26">[1]DATA!$D$871</definedName>
    <definedName name="wskakunin_p4_1_youto1_YOUTO_CODE">#REF!</definedName>
    <definedName name="wskakunin_p4_1_YUKA_MENSEKI_SHINSEI" localSheetId="26">[1]DATA!$D$886</definedName>
    <definedName name="wskakunin_p4_1_YUKA_MENSEKI_SHINSEI">#REF!</definedName>
    <definedName name="wskakunin_p4_2_KAISU_TIKAI" localSheetId="26">[1]DATA!$D$889</definedName>
    <definedName name="wskakunin_p4_2_KAISU_TIKAI">#REF!</definedName>
    <definedName name="wskakunin_p4_2_KAISU_TIKAI_NOZOKU" localSheetId="26">[1]DATA!$D$888</definedName>
    <definedName name="wskakunin_p4_2_KAISU_TIKAI_NOZOKU">#REF!</definedName>
    <definedName name="wskakunin_p4_2_YUKA_MENSEKI_SHINSEI" localSheetId="26">[1]DATA!$D$890</definedName>
    <definedName name="wskakunin_p4_2_YUKA_MENSEKI_SHINSEI">#REF!</definedName>
    <definedName name="wskakunin_p4_3_KAISU_TIKAI" localSheetId="26">[1]DATA!$D$893</definedName>
    <definedName name="wskakunin_p4_3_KAISU_TIKAI">#REF!</definedName>
    <definedName name="wskakunin_p4_3_KAISU_TIKAI_NOZOKU" localSheetId="26">[1]DATA!$D$892</definedName>
    <definedName name="wskakunin_p4_3_KAISU_TIKAI_NOZOKU">#REF!</definedName>
    <definedName name="wskakunin_p4_3_YUKA_MENSEKI_SHINSEI" localSheetId="26">[1]DATA!$D$894</definedName>
    <definedName name="wskakunin_p4_3_YUKA_MENSEKI_SHINSEI">#REF!</definedName>
    <definedName name="wskakunin_PAGE1_ALTERATION_NOTE" localSheetId="26">[1]DATA!$D$65</definedName>
    <definedName name="wskakunin_PAGE1_ALTERATION_NOTE">#REF!</definedName>
    <definedName name="wskakunin_sekkei1__address" localSheetId="26">[1]DATA!$D$286</definedName>
    <definedName name="wskakunin_sekkei1__address">#REF!</definedName>
    <definedName name="wskakunin_sekkei1__sikaku" localSheetId="26">[1]DATA!$D$274</definedName>
    <definedName name="wskakunin_sekkei1__sikaku">#REF!</definedName>
    <definedName name="wskakunin_sekkei1_DOC" localSheetId="26">[1]DATA!$D$288</definedName>
    <definedName name="wskakunin_sekkei1_DOC">#REF!</definedName>
    <definedName name="wskakunin_sekkei1_JIMU__sikaku" localSheetId="26">[1]DATA!$D$279</definedName>
    <definedName name="wskakunin_sekkei1_JIMU__sikaku">#REF!</definedName>
    <definedName name="wskakunin_sekkei1_JIMU_NAME" localSheetId="26">[1]DATA!$D$283</definedName>
    <definedName name="wskakunin_sekkei1_JIMU_NAME">#REF!</definedName>
    <definedName name="wskakunin_sekkei1_JIMU_NO" localSheetId="26">[1]DATA!$D$282</definedName>
    <definedName name="wskakunin_sekkei1_JIMU_NO">#REF!</definedName>
    <definedName name="wskakunin_sekkei1_JIMU_SIKAKU__label" localSheetId="26">[1]DATA!$D$280</definedName>
    <definedName name="wskakunin_sekkei1_JIMU_SIKAKU__label">#REF!</definedName>
    <definedName name="wskakunin_sekkei1_JIMU_TOUROKU_KIKAN__label" localSheetId="26">[1]DATA!$D$281</definedName>
    <definedName name="wskakunin_sekkei1_JIMU_TOUROKU_KIKAN__label">#REF!</definedName>
    <definedName name="wskakunin_sekkei1_KENTIKUSI_NO" localSheetId="26">[1]DATA!$D$277</definedName>
    <definedName name="wskakunin_sekkei1_KENTIKUSI_NO">#REF!</definedName>
    <definedName name="wskakunin_sekkei1_NAME" localSheetId="26">[1]DATA!$D$278</definedName>
    <definedName name="wskakunin_sekkei1_NAME">#REF!</definedName>
    <definedName name="wskakunin_sekkei1_SIKAKU__label" localSheetId="26">[1]DATA!$D$275</definedName>
    <definedName name="wskakunin_sekkei1_SIKAKU__label">#REF!</definedName>
    <definedName name="wskakunin_sekkei1_TEL" localSheetId="26">[1]DATA!$D$287</definedName>
    <definedName name="wskakunin_sekkei1_TEL">#REF!</definedName>
    <definedName name="wskakunin_sekkei1_TOUROKU_KIKAN__label" localSheetId="26">[1]DATA!$D$276</definedName>
    <definedName name="wskakunin_sekkei1_TOUROKU_KIKAN__label">#REF!</definedName>
    <definedName name="wskakunin_sekkei1_ZIP" localSheetId="26">[1]DATA!$D$285</definedName>
    <definedName name="wskakunin_sekkei1_ZIP">#REF!</definedName>
    <definedName name="wskakunin_sekkei10__address" localSheetId="26">[1]DATA!$D$439</definedName>
    <definedName name="wskakunin_sekkei10__address">#REF!</definedName>
    <definedName name="wskakunin_sekkei10__sikaku" localSheetId="26">[1]DATA!$D$427</definedName>
    <definedName name="wskakunin_sekkei10__sikaku">#REF!</definedName>
    <definedName name="wskakunin_sekkei10_DOC" localSheetId="26">[1]DATA!$D$441</definedName>
    <definedName name="wskakunin_sekkei10_DOC">#REF!</definedName>
    <definedName name="wskakunin_sekkei10_JIMU__sikaku" localSheetId="26">[1]DATA!$D$432</definedName>
    <definedName name="wskakunin_sekkei10_JIMU__sikaku">#REF!</definedName>
    <definedName name="wskakunin_sekkei10_JIMU_NAME" localSheetId="26">[1]DATA!$D$436</definedName>
    <definedName name="wskakunin_sekkei10_JIMU_NAME">#REF!</definedName>
    <definedName name="wskakunin_sekkei10_JIMU_NO" localSheetId="26">[1]DATA!$D$435</definedName>
    <definedName name="wskakunin_sekkei10_JIMU_NO">#REF!</definedName>
    <definedName name="wskakunin_sekkei10_JIMU_SIKAKU__label" localSheetId="26">[1]DATA!$D$433</definedName>
    <definedName name="wskakunin_sekkei10_JIMU_SIKAKU__label">#REF!</definedName>
    <definedName name="wskakunin_sekkei10_JIMU_TOUROKU_KIKAN__label" localSheetId="26">[1]DATA!$D$434</definedName>
    <definedName name="wskakunin_sekkei10_JIMU_TOUROKU_KIKAN__label">#REF!</definedName>
    <definedName name="wskakunin_sekkei10_KENTIKUSI_NO" localSheetId="26">[1]DATA!$D$430</definedName>
    <definedName name="wskakunin_sekkei10_KENTIKUSI_NO">#REF!</definedName>
    <definedName name="wskakunin_sekkei10_NAME" localSheetId="26">[1]DATA!$D$431</definedName>
    <definedName name="wskakunin_sekkei10_NAME">#REF!</definedName>
    <definedName name="wskakunin_sekkei10_SIKAKU__label" localSheetId="26">[1]DATA!$D$428</definedName>
    <definedName name="wskakunin_sekkei10_SIKAKU__label">#REF!</definedName>
    <definedName name="wskakunin_sekkei10_TEL" localSheetId="26">[1]DATA!$D$440</definedName>
    <definedName name="wskakunin_sekkei10_TEL">#REF!</definedName>
    <definedName name="wskakunin_sekkei10_TOUROKU_KIKAN__label" localSheetId="26">[1]DATA!$D$429</definedName>
    <definedName name="wskakunin_sekkei10_TOUROKU_KIKAN__label">#REF!</definedName>
    <definedName name="wskakunin_sekkei10_ZIP" localSheetId="26">[1]DATA!$D$438</definedName>
    <definedName name="wskakunin_sekkei10_ZIP">#REF!</definedName>
    <definedName name="wskakunin_sekkei11__address" localSheetId="26">[1]DATA!$D$456</definedName>
    <definedName name="wskakunin_sekkei11__address">#REF!</definedName>
    <definedName name="wskakunin_sekkei11__sikaku" localSheetId="26">[1]DATA!$D$444</definedName>
    <definedName name="wskakunin_sekkei11__sikaku">#REF!</definedName>
    <definedName name="wskakunin_sekkei11_DOC" localSheetId="26">[1]DATA!$D$458</definedName>
    <definedName name="wskakunin_sekkei11_DOC">#REF!</definedName>
    <definedName name="wskakunin_sekkei11_JIMU__sikaku" localSheetId="26">[1]DATA!$D$449</definedName>
    <definedName name="wskakunin_sekkei11_JIMU__sikaku">#REF!</definedName>
    <definedName name="wskakunin_sekkei11_JIMU_NAME" localSheetId="26">[1]DATA!$D$453</definedName>
    <definedName name="wskakunin_sekkei11_JIMU_NAME">#REF!</definedName>
    <definedName name="wskakunin_sekkei11_JIMU_NO" localSheetId="26">[1]DATA!$D$452</definedName>
    <definedName name="wskakunin_sekkei11_JIMU_NO">#REF!</definedName>
    <definedName name="wskakunin_sekkei11_JIMU_SIKAKU__label" localSheetId="26">[1]DATA!$D$450</definedName>
    <definedName name="wskakunin_sekkei11_JIMU_SIKAKU__label">#REF!</definedName>
    <definedName name="wskakunin_sekkei11_JIMU_TOUROKU_KIKAN__label" localSheetId="26">[1]DATA!$D$451</definedName>
    <definedName name="wskakunin_sekkei11_JIMU_TOUROKU_KIKAN__label">#REF!</definedName>
    <definedName name="wskakunin_sekkei11_KENTIKUSI_NO" localSheetId="26">[1]DATA!$D$447</definedName>
    <definedName name="wskakunin_sekkei11_KENTIKUSI_NO">#REF!</definedName>
    <definedName name="wskakunin_sekkei11_NAME" localSheetId="26">[1]DATA!$D$448</definedName>
    <definedName name="wskakunin_sekkei11_NAME">#REF!</definedName>
    <definedName name="wskakunin_sekkei11_SIKAKU__label" localSheetId="26">[1]DATA!$D$445</definedName>
    <definedName name="wskakunin_sekkei11_SIKAKU__label">#REF!</definedName>
    <definedName name="wskakunin_sekkei11_TEL" localSheetId="26">[1]DATA!$D$457</definedName>
    <definedName name="wskakunin_sekkei11_TEL">#REF!</definedName>
    <definedName name="wskakunin_sekkei11_TOUROKU_KIKAN__label" localSheetId="26">[1]DATA!$D$446</definedName>
    <definedName name="wskakunin_sekkei11_TOUROKU_KIKAN__label">#REF!</definedName>
    <definedName name="wskakunin_sekkei11_ZIP" localSheetId="26">[1]DATA!$D$455</definedName>
    <definedName name="wskakunin_sekkei11_ZIP">#REF!</definedName>
    <definedName name="wskakunin_sekkei12__address" localSheetId="26">[1]DATA!$D$473</definedName>
    <definedName name="wskakunin_sekkei12__address">#REF!</definedName>
    <definedName name="wskakunin_sekkei12__sikaku" localSheetId="26">[1]DATA!$D$461</definedName>
    <definedName name="wskakunin_sekkei12__sikaku">#REF!</definedName>
    <definedName name="wskakunin_sekkei12_DOC" localSheetId="26">[1]DATA!$D$475</definedName>
    <definedName name="wskakunin_sekkei12_DOC">#REF!</definedName>
    <definedName name="wskakunin_sekkei12_JIMU__sikaku" localSheetId="26">[1]DATA!$D$466</definedName>
    <definedName name="wskakunin_sekkei12_JIMU__sikaku">#REF!</definedName>
    <definedName name="wskakunin_sekkei12_JIMU_NAME" localSheetId="26">[1]DATA!$D$470</definedName>
    <definedName name="wskakunin_sekkei12_JIMU_NAME">#REF!</definedName>
    <definedName name="wskakunin_sekkei12_JIMU_NO" localSheetId="26">[1]DATA!$D$469</definedName>
    <definedName name="wskakunin_sekkei12_JIMU_NO">#REF!</definedName>
    <definedName name="wskakunin_sekkei12_JIMU_SIKAKU__label" localSheetId="26">[1]DATA!$D$467</definedName>
    <definedName name="wskakunin_sekkei12_JIMU_SIKAKU__label">#REF!</definedName>
    <definedName name="wskakunin_sekkei12_JIMU_TOUROKU_KIKAN__label" localSheetId="26">[1]DATA!$D$468</definedName>
    <definedName name="wskakunin_sekkei12_JIMU_TOUROKU_KIKAN__label">#REF!</definedName>
    <definedName name="wskakunin_sekkei12_KENTIKUSI_NO" localSheetId="26">[1]DATA!$D$464</definedName>
    <definedName name="wskakunin_sekkei12_KENTIKUSI_NO">#REF!</definedName>
    <definedName name="wskakunin_sekkei12_NAME" localSheetId="26">[1]DATA!$D$465</definedName>
    <definedName name="wskakunin_sekkei12_NAME">#REF!</definedName>
    <definedName name="wskakunin_sekkei12_SIKAKU__label" localSheetId="26">[1]DATA!$D$462</definedName>
    <definedName name="wskakunin_sekkei12_SIKAKU__label">#REF!</definedName>
    <definedName name="wskakunin_sekkei12_TEL" localSheetId="26">[1]DATA!$D$474</definedName>
    <definedName name="wskakunin_sekkei12_TEL">#REF!</definedName>
    <definedName name="wskakunin_sekkei12_TOUROKU_KIKAN__label" localSheetId="26">[1]DATA!$D$463</definedName>
    <definedName name="wskakunin_sekkei12_TOUROKU_KIKAN__label">#REF!</definedName>
    <definedName name="wskakunin_sekkei12_ZIP" localSheetId="26">[1]DATA!$D$472</definedName>
    <definedName name="wskakunin_sekkei12_ZIP">#REF!</definedName>
    <definedName name="wskakunin_sekkei2__address" localSheetId="26">[1]DATA!$D$303</definedName>
    <definedName name="wskakunin_sekkei2__address">#REF!</definedName>
    <definedName name="wskakunin_sekkei2__sikaku" localSheetId="26">[1]DATA!$D$291</definedName>
    <definedName name="wskakunin_sekkei2__sikaku">#REF!</definedName>
    <definedName name="wskakunin_sekkei2_DOC" localSheetId="26">[1]DATA!$D$305</definedName>
    <definedName name="wskakunin_sekkei2_DOC">#REF!</definedName>
    <definedName name="wskakunin_sekkei2_JIMU__sikaku" localSheetId="26">[1]DATA!$D$296</definedName>
    <definedName name="wskakunin_sekkei2_JIMU__sikaku">#REF!</definedName>
    <definedName name="wskakunin_sekkei2_JIMU_NAME" localSheetId="26">[1]DATA!$D$300</definedName>
    <definedName name="wskakunin_sekkei2_JIMU_NAME">#REF!</definedName>
    <definedName name="wskakunin_sekkei2_JIMU_NO" localSheetId="26">[1]DATA!$D$299</definedName>
    <definedName name="wskakunin_sekkei2_JIMU_NO">#REF!</definedName>
    <definedName name="wskakunin_sekkei2_JIMU_SIKAKU__label" localSheetId="26">[1]DATA!$D$297</definedName>
    <definedName name="wskakunin_sekkei2_JIMU_SIKAKU__label">#REF!</definedName>
    <definedName name="wskakunin_sekkei2_JIMU_TOUROKU_KIKAN__label" localSheetId="26">[1]DATA!$D$298</definedName>
    <definedName name="wskakunin_sekkei2_JIMU_TOUROKU_KIKAN__label">#REF!</definedName>
    <definedName name="wskakunin_sekkei2_KENTIKUSI_NO" localSheetId="26">[1]DATA!$D$294</definedName>
    <definedName name="wskakunin_sekkei2_KENTIKUSI_NO">#REF!</definedName>
    <definedName name="wskakunin_sekkei2_NAME" localSheetId="26">[1]DATA!$D$295</definedName>
    <definedName name="wskakunin_sekkei2_NAME">#REF!</definedName>
    <definedName name="wskakunin_sekkei2_SIKAKU__label" localSheetId="26">[1]DATA!$D$292</definedName>
    <definedName name="wskakunin_sekkei2_SIKAKU__label">#REF!</definedName>
    <definedName name="wskakunin_sekkei2_TEL" localSheetId="26">[1]DATA!$D$304</definedName>
    <definedName name="wskakunin_sekkei2_TEL">#REF!</definedName>
    <definedName name="wskakunin_sekkei2_TOUROKU_KIKAN__label" localSheetId="26">[1]DATA!$D$293</definedName>
    <definedName name="wskakunin_sekkei2_TOUROKU_KIKAN__label">#REF!</definedName>
    <definedName name="wskakunin_sekkei2_ZIP" localSheetId="26">[1]DATA!$D$302</definedName>
    <definedName name="wskakunin_sekkei2_ZIP">#REF!</definedName>
    <definedName name="wskakunin_sekkei3__address" localSheetId="26">[1]DATA!$D$320</definedName>
    <definedName name="wskakunin_sekkei3__address">#REF!</definedName>
    <definedName name="wskakunin_sekkei3__sikaku" localSheetId="26">[1]DATA!$D$308</definedName>
    <definedName name="wskakunin_sekkei3__sikaku">#REF!</definedName>
    <definedName name="wskakunin_sekkei3_DOC" localSheetId="26">[1]DATA!$D$322</definedName>
    <definedName name="wskakunin_sekkei3_DOC">#REF!</definedName>
    <definedName name="wskakunin_sekkei3_JIMU__sikaku" localSheetId="26">[1]DATA!$D$313</definedName>
    <definedName name="wskakunin_sekkei3_JIMU__sikaku">#REF!</definedName>
    <definedName name="wskakunin_sekkei3_JIMU_NAME" localSheetId="26">[1]DATA!$D$317</definedName>
    <definedName name="wskakunin_sekkei3_JIMU_NAME">#REF!</definedName>
    <definedName name="wskakunin_sekkei3_JIMU_NO" localSheetId="26">[1]DATA!$D$316</definedName>
    <definedName name="wskakunin_sekkei3_JIMU_NO">#REF!</definedName>
    <definedName name="wskakunin_sekkei3_JIMU_SIKAKU__label" localSheetId="26">[1]DATA!$D$314</definedName>
    <definedName name="wskakunin_sekkei3_JIMU_SIKAKU__label">#REF!</definedName>
    <definedName name="wskakunin_sekkei3_JIMU_TOUROKU_KIKAN__label" localSheetId="26">[1]DATA!$D$315</definedName>
    <definedName name="wskakunin_sekkei3_JIMU_TOUROKU_KIKAN__label">#REF!</definedName>
    <definedName name="wskakunin_sekkei3_KENTIKUSI_NO" localSheetId="26">[1]DATA!$D$311</definedName>
    <definedName name="wskakunin_sekkei3_KENTIKUSI_NO">#REF!</definedName>
    <definedName name="wskakunin_sekkei3_NAME" localSheetId="26">[1]DATA!$D$312</definedName>
    <definedName name="wskakunin_sekkei3_NAME">#REF!</definedName>
    <definedName name="wskakunin_sekkei3_SIKAKU__label" localSheetId="26">[1]DATA!$D$309</definedName>
    <definedName name="wskakunin_sekkei3_SIKAKU__label">#REF!</definedName>
    <definedName name="wskakunin_sekkei3_TEL" localSheetId="26">[1]DATA!$D$321</definedName>
    <definedName name="wskakunin_sekkei3_TEL">#REF!</definedName>
    <definedName name="wskakunin_sekkei3_TOUROKU_KIKAN__label" localSheetId="26">[1]DATA!$D$310</definedName>
    <definedName name="wskakunin_sekkei3_TOUROKU_KIKAN__label">#REF!</definedName>
    <definedName name="wskakunin_sekkei3_ZIP" localSheetId="26">[1]DATA!$D$319</definedName>
    <definedName name="wskakunin_sekkei3_ZIP">#REF!</definedName>
    <definedName name="wskakunin_sekkei4__address" localSheetId="26">[1]DATA!$D$337</definedName>
    <definedName name="wskakunin_sekkei4__address">#REF!</definedName>
    <definedName name="wskakunin_sekkei4__sikaku" localSheetId="26">[1]DATA!$D$325</definedName>
    <definedName name="wskakunin_sekkei4__sikaku">#REF!</definedName>
    <definedName name="wskakunin_sekkei4_DOC" localSheetId="26">[1]DATA!$D$339</definedName>
    <definedName name="wskakunin_sekkei4_DOC">#REF!</definedName>
    <definedName name="wskakunin_sekkei4_JIMU__sikaku" localSheetId="26">[1]DATA!$D$330</definedName>
    <definedName name="wskakunin_sekkei4_JIMU__sikaku">#REF!</definedName>
    <definedName name="wskakunin_sekkei4_JIMU_NAME" localSheetId="26">[1]DATA!$D$334</definedName>
    <definedName name="wskakunin_sekkei4_JIMU_NAME">#REF!</definedName>
    <definedName name="wskakunin_sekkei4_JIMU_NO" localSheetId="26">[1]DATA!$D$333</definedName>
    <definedName name="wskakunin_sekkei4_JIMU_NO">#REF!</definedName>
    <definedName name="wskakunin_sekkei4_JIMU_SIKAKU__label" localSheetId="26">[1]DATA!$D$331</definedName>
    <definedName name="wskakunin_sekkei4_JIMU_SIKAKU__label">#REF!</definedName>
    <definedName name="wskakunin_sekkei4_JIMU_TOUROKU_KIKAN__label" localSheetId="26">[1]DATA!$D$332</definedName>
    <definedName name="wskakunin_sekkei4_JIMU_TOUROKU_KIKAN__label">#REF!</definedName>
    <definedName name="wskakunin_sekkei4_KENTIKUSI_NO" localSheetId="26">[1]DATA!$D$328</definedName>
    <definedName name="wskakunin_sekkei4_KENTIKUSI_NO">#REF!</definedName>
    <definedName name="wskakunin_sekkei4_NAME" localSheetId="26">[1]DATA!$D$329</definedName>
    <definedName name="wskakunin_sekkei4_NAME">#REF!</definedName>
    <definedName name="wskakunin_sekkei4_SIKAKU__label" localSheetId="26">[1]DATA!$D$326</definedName>
    <definedName name="wskakunin_sekkei4_SIKAKU__label">#REF!</definedName>
    <definedName name="wskakunin_sekkei4_TEL" localSheetId="26">[1]DATA!$D$338</definedName>
    <definedName name="wskakunin_sekkei4_TEL">#REF!</definedName>
    <definedName name="wskakunin_sekkei4_TOUROKU_KIKAN__label" localSheetId="26">[1]DATA!$D$327</definedName>
    <definedName name="wskakunin_sekkei4_TOUROKU_KIKAN__label">#REF!</definedName>
    <definedName name="wskakunin_sekkei4_ZIP" localSheetId="26">[1]DATA!$D$336</definedName>
    <definedName name="wskakunin_sekkei4_ZIP">#REF!</definedName>
    <definedName name="wskakunin_sekkei5__address" localSheetId="26">[1]DATA!$D$354</definedName>
    <definedName name="wskakunin_sekkei5__address">#REF!</definedName>
    <definedName name="wskakunin_sekkei5__sikaku" localSheetId="26">[1]DATA!$D$342</definedName>
    <definedName name="wskakunin_sekkei5__sikaku">#REF!</definedName>
    <definedName name="wskakunin_sekkei5_DOC" localSheetId="26">[1]DATA!$D$356</definedName>
    <definedName name="wskakunin_sekkei5_DOC">#REF!</definedName>
    <definedName name="wskakunin_sekkei5_JIMU__sikaku" localSheetId="26">[1]DATA!$D$347</definedName>
    <definedName name="wskakunin_sekkei5_JIMU__sikaku">#REF!</definedName>
    <definedName name="wskakunin_sekkei5_JIMU_NAME" localSheetId="26">[1]DATA!$D$351</definedName>
    <definedName name="wskakunin_sekkei5_JIMU_NAME">#REF!</definedName>
    <definedName name="wskakunin_sekkei5_JIMU_NO" localSheetId="26">[1]DATA!$D$350</definedName>
    <definedName name="wskakunin_sekkei5_JIMU_NO">#REF!</definedName>
    <definedName name="wskakunin_sekkei5_JIMU_SIKAKU__label" localSheetId="26">[1]DATA!$D$348</definedName>
    <definedName name="wskakunin_sekkei5_JIMU_SIKAKU__label">#REF!</definedName>
    <definedName name="wskakunin_sekkei5_JIMU_TOUROKU_KIKAN__label" localSheetId="26">[1]DATA!$D$349</definedName>
    <definedName name="wskakunin_sekkei5_JIMU_TOUROKU_KIKAN__label">#REF!</definedName>
    <definedName name="wskakunin_sekkei5_KENTIKUSI_NO" localSheetId="26">[1]DATA!$D$345</definedName>
    <definedName name="wskakunin_sekkei5_KENTIKUSI_NO">#REF!</definedName>
    <definedName name="wskakunin_sekkei5_NAME" localSheetId="26">[1]DATA!$D$346</definedName>
    <definedName name="wskakunin_sekkei5_NAME">#REF!</definedName>
    <definedName name="wskakunin_sekkei5_SIKAKU__label" localSheetId="26">[1]DATA!$D$343</definedName>
    <definedName name="wskakunin_sekkei5_SIKAKU__label">#REF!</definedName>
    <definedName name="wskakunin_sekkei5_TEL" localSheetId="26">[1]DATA!$D$355</definedName>
    <definedName name="wskakunin_sekkei5_TEL">#REF!</definedName>
    <definedName name="wskakunin_sekkei5_TOUROKU_KIKAN__label" localSheetId="26">[1]DATA!$D$344</definedName>
    <definedName name="wskakunin_sekkei5_TOUROKU_KIKAN__label">#REF!</definedName>
    <definedName name="wskakunin_sekkei5_ZIP" localSheetId="26">[1]DATA!$D$353</definedName>
    <definedName name="wskakunin_sekkei5_ZIP">#REF!</definedName>
    <definedName name="wskakunin_sekkei6__address" localSheetId="26">[1]DATA!$D$371</definedName>
    <definedName name="wskakunin_sekkei6__address">#REF!</definedName>
    <definedName name="wskakunin_sekkei6__sikaku" localSheetId="26">[1]DATA!$D$359</definedName>
    <definedName name="wskakunin_sekkei6__sikaku">#REF!</definedName>
    <definedName name="wskakunin_sekkei6_DOC" localSheetId="26">[1]DATA!$D$373</definedName>
    <definedName name="wskakunin_sekkei6_DOC">#REF!</definedName>
    <definedName name="wskakunin_sekkei6_JIMU__sikaku" localSheetId="26">[1]DATA!$D$364</definedName>
    <definedName name="wskakunin_sekkei6_JIMU__sikaku">#REF!</definedName>
    <definedName name="wskakunin_sekkei6_JIMU_NAME" localSheetId="26">[1]DATA!$D$368</definedName>
    <definedName name="wskakunin_sekkei6_JIMU_NAME">#REF!</definedName>
    <definedName name="wskakunin_sekkei6_JIMU_NO" localSheetId="26">[1]DATA!$D$367</definedName>
    <definedName name="wskakunin_sekkei6_JIMU_NO">#REF!</definedName>
    <definedName name="wskakunin_sekkei6_JIMU_SIKAKU__label" localSheetId="26">[1]DATA!$D$365</definedName>
    <definedName name="wskakunin_sekkei6_JIMU_SIKAKU__label">#REF!</definedName>
    <definedName name="wskakunin_sekkei6_JIMU_TOUROKU_KIKAN__label" localSheetId="26">[1]DATA!$D$366</definedName>
    <definedName name="wskakunin_sekkei6_JIMU_TOUROKU_KIKAN__label">#REF!</definedName>
    <definedName name="wskakunin_sekkei6_KENTIKUSI_NO" localSheetId="26">[1]DATA!$D$362</definedName>
    <definedName name="wskakunin_sekkei6_KENTIKUSI_NO">#REF!</definedName>
    <definedName name="wskakunin_sekkei6_NAME" localSheetId="26">[1]DATA!$D$363</definedName>
    <definedName name="wskakunin_sekkei6_NAME">#REF!</definedName>
    <definedName name="wskakunin_sekkei6_SIKAKU__label" localSheetId="26">[1]DATA!$D$360</definedName>
    <definedName name="wskakunin_sekkei6_SIKAKU__label">#REF!</definedName>
    <definedName name="wskakunin_sekkei6_TEL" localSheetId="26">[1]DATA!$D$372</definedName>
    <definedName name="wskakunin_sekkei6_TEL">#REF!</definedName>
    <definedName name="wskakunin_sekkei6_TOUROKU_KIKAN__label" localSheetId="26">[1]DATA!$D$361</definedName>
    <definedName name="wskakunin_sekkei6_TOUROKU_KIKAN__label">#REF!</definedName>
    <definedName name="wskakunin_sekkei6_ZIP" localSheetId="26">[1]DATA!$D$370</definedName>
    <definedName name="wskakunin_sekkei6_ZIP">#REF!</definedName>
    <definedName name="wskakunin_sekkei7__address" localSheetId="26">[1]DATA!$D$388</definedName>
    <definedName name="wskakunin_sekkei7__address">#REF!</definedName>
    <definedName name="wskakunin_sekkei7__sikaku" localSheetId="26">[1]DATA!$D$376</definedName>
    <definedName name="wskakunin_sekkei7__sikaku">#REF!</definedName>
    <definedName name="wskakunin_sekkei7_DOC" localSheetId="26">[1]DATA!$D$390</definedName>
    <definedName name="wskakunin_sekkei7_DOC">#REF!</definedName>
    <definedName name="wskakunin_sekkei7_JIMU__sikaku" localSheetId="26">[1]DATA!$D$381</definedName>
    <definedName name="wskakunin_sekkei7_JIMU__sikaku">#REF!</definedName>
    <definedName name="wskakunin_sekkei7_JIMU_NAME" localSheetId="26">[1]DATA!$D$385</definedName>
    <definedName name="wskakunin_sekkei7_JIMU_NAME">#REF!</definedName>
    <definedName name="wskakunin_sekkei7_JIMU_NO" localSheetId="26">[1]DATA!$D$384</definedName>
    <definedName name="wskakunin_sekkei7_JIMU_NO">#REF!</definedName>
    <definedName name="wskakunin_sekkei7_JIMU_SIKAKU__label" localSheetId="26">[1]DATA!$D$382</definedName>
    <definedName name="wskakunin_sekkei7_JIMU_SIKAKU__label">#REF!</definedName>
    <definedName name="wskakunin_sekkei7_JIMU_TOUROKU_KIKAN__label" localSheetId="26">[1]DATA!$D$383</definedName>
    <definedName name="wskakunin_sekkei7_JIMU_TOUROKU_KIKAN__label">#REF!</definedName>
    <definedName name="wskakunin_sekkei7_KENTIKUSI_NO" localSheetId="26">[1]DATA!$D$379</definedName>
    <definedName name="wskakunin_sekkei7_KENTIKUSI_NO">#REF!</definedName>
    <definedName name="wskakunin_sekkei7_NAME" localSheetId="26">[1]DATA!$D$380</definedName>
    <definedName name="wskakunin_sekkei7_NAME">#REF!</definedName>
    <definedName name="wskakunin_sekkei7_SIKAKU__label" localSheetId="26">[1]DATA!$D$377</definedName>
    <definedName name="wskakunin_sekkei7_SIKAKU__label">#REF!</definedName>
    <definedName name="wskakunin_sekkei7_TEL" localSheetId="26">[1]DATA!$D$389</definedName>
    <definedName name="wskakunin_sekkei7_TEL">#REF!</definedName>
    <definedName name="wskakunin_sekkei7_TOUROKU_KIKAN__label" localSheetId="26">[1]DATA!$D$378</definedName>
    <definedName name="wskakunin_sekkei7_TOUROKU_KIKAN__label">#REF!</definedName>
    <definedName name="wskakunin_sekkei7_ZIP" localSheetId="26">[1]DATA!$D$387</definedName>
    <definedName name="wskakunin_sekkei7_ZIP">#REF!</definedName>
    <definedName name="wskakunin_sekkei8__address" localSheetId="26">[1]DATA!$D$405</definedName>
    <definedName name="wskakunin_sekkei8__address">#REF!</definedName>
    <definedName name="wskakunin_sekkei8__sikaku" localSheetId="26">[1]DATA!$D$393</definedName>
    <definedName name="wskakunin_sekkei8__sikaku">#REF!</definedName>
    <definedName name="wskakunin_sekkei8_DOC" localSheetId="26">[1]DATA!$D$407</definedName>
    <definedName name="wskakunin_sekkei8_DOC">#REF!</definedName>
    <definedName name="wskakunin_sekkei8_JIMU__sikaku" localSheetId="26">[1]DATA!$D$398</definedName>
    <definedName name="wskakunin_sekkei8_JIMU__sikaku">#REF!</definedName>
    <definedName name="wskakunin_sekkei8_JIMU_NAME" localSheetId="26">[1]DATA!$D$402</definedName>
    <definedName name="wskakunin_sekkei8_JIMU_NAME">#REF!</definedName>
    <definedName name="wskakunin_sekkei8_JIMU_NO" localSheetId="26">[1]DATA!$D$401</definedName>
    <definedName name="wskakunin_sekkei8_JIMU_NO">#REF!</definedName>
    <definedName name="wskakunin_sekkei8_JIMU_SIKAKU__label" localSheetId="26">[1]DATA!$D$399</definedName>
    <definedName name="wskakunin_sekkei8_JIMU_SIKAKU__label">#REF!</definedName>
    <definedName name="wskakunin_sekkei8_JIMU_TOUROKU_KIKAN__label" localSheetId="26">[1]DATA!$D$400</definedName>
    <definedName name="wskakunin_sekkei8_JIMU_TOUROKU_KIKAN__label">#REF!</definedName>
    <definedName name="wskakunin_sekkei8_KENTIKUSI_NO" localSheetId="26">[1]DATA!$D$396</definedName>
    <definedName name="wskakunin_sekkei8_KENTIKUSI_NO">#REF!</definedName>
    <definedName name="wskakunin_sekkei8_NAME" localSheetId="26">[1]DATA!$D$397</definedName>
    <definedName name="wskakunin_sekkei8_NAME">#REF!</definedName>
    <definedName name="wskakunin_sekkei8_SIKAKU__label" localSheetId="26">[1]DATA!$D$394</definedName>
    <definedName name="wskakunin_sekkei8_SIKAKU__label">#REF!</definedName>
    <definedName name="wskakunin_sekkei8_TEL" localSheetId="26">[1]DATA!$D$406</definedName>
    <definedName name="wskakunin_sekkei8_TEL">#REF!</definedName>
    <definedName name="wskakunin_sekkei8_TOUROKU_KIKAN__label" localSheetId="26">[1]DATA!$D$395</definedName>
    <definedName name="wskakunin_sekkei8_TOUROKU_KIKAN__label">#REF!</definedName>
    <definedName name="wskakunin_sekkei8_ZIP" localSheetId="26">[1]DATA!$D$404</definedName>
    <definedName name="wskakunin_sekkei8_ZIP">#REF!</definedName>
    <definedName name="wskakunin_sekkei9__address" localSheetId="26">[1]DATA!$D$422</definedName>
    <definedName name="wskakunin_sekkei9__address">#REF!</definedName>
    <definedName name="wskakunin_sekkei9__sikaku" localSheetId="26">[1]DATA!$D$410</definedName>
    <definedName name="wskakunin_sekkei9__sikaku">#REF!</definedName>
    <definedName name="wskakunin_sekkei9_DOC" localSheetId="26">[1]DATA!$D$424</definedName>
    <definedName name="wskakunin_sekkei9_DOC">#REF!</definedName>
    <definedName name="wskakunin_sekkei9_JIMU__sikaku" localSheetId="26">[1]DATA!$D$415</definedName>
    <definedName name="wskakunin_sekkei9_JIMU__sikaku">#REF!</definedName>
    <definedName name="wskakunin_sekkei9_JIMU_NAME" localSheetId="26">[1]DATA!$D$419</definedName>
    <definedName name="wskakunin_sekkei9_JIMU_NAME">#REF!</definedName>
    <definedName name="wskakunin_sekkei9_JIMU_NO" localSheetId="26">[1]DATA!$D$418</definedName>
    <definedName name="wskakunin_sekkei9_JIMU_NO">#REF!</definedName>
    <definedName name="wskakunin_sekkei9_JIMU_SIKAKU__label" localSheetId="26">[1]DATA!$D$416</definedName>
    <definedName name="wskakunin_sekkei9_JIMU_SIKAKU__label">#REF!</definedName>
    <definedName name="wskakunin_sekkei9_JIMU_TOUROKU_KIKAN__label" localSheetId="26">[1]DATA!$D$417</definedName>
    <definedName name="wskakunin_sekkei9_JIMU_TOUROKU_KIKAN__label">#REF!</definedName>
    <definedName name="wskakunin_sekkei9_KENTIKUSI_NO" localSheetId="26">[1]DATA!$D$413</definedName>
    <definedName name="wskakunin_sekkei9_KENTIKUSI_NO">#REF!</definedName>
    <definedName name="wskakunin_sekkei9_NAME" localSheetId="26">[1]DATA!$D$414</definedName>
    <definedName name="wskakunin_sekkei9_NAME">#REF!</definedName>
    <definedName name="wskakunin_sekkei9_SIKAKU__label" localSheetId="26">[1]DATA!$D$411</definedName>
    <definedName name="wskakunin_sekkei9_SIKAKU__label">#REF!</definedName>
    <definedName name="wskakunin_sekkei9_TEL" localSheetId="26">[1]DATA!$D$423</definedName>
    <definedName name="wskakunin_sekkei9_TEL">#REF!</definedName>
    <definedName name="wskakunin_sekkei9_TOUROKU_KIKAN__label" localSheetId="26">[1]DATA!$D$412</definedName>
    <definedName name="wskakunin_sekkei9_TOUROKU_KIKAN__label">#REF!</definedName>
    <definedName name="wskakunin_sekkei9_ZIP" localSheetId="26">[1]DATA!$D$421</definedName>
    <definedName name="wskakunin_sekkei9_ZIP">#REF!</definedName>
    <definedName name="wskakunin_sekou1__address" localSheetId="26">[1]DATA!$D$779</definedName>
    <definedName name="wskakunin_sekou1__address">#REF!</definedName>
    <definedName name="wskakunin_sekou1_JIMU_NAME" localSheetId="26">[1]DATA!$D$777</definedName>
    <definedName name="wskakunin_sekou1_JIMU_NAME">#REF!</definedName>
    <definedName name="wskakunin_sekou1_NAME" localSheetId="26">[1]DATA!$D$773</definedName>
    <definedName name="wskakunin_sekou1_NAME">#REF!</definedName>
    <definedName name="wskakunin_sekou1_SEKOU__sikaku" localSheetId="26">[1]DATA!$D$774</definedName>
    <definedName name="wskakunin_sekou1_SEKOU__sikaku">#REF!</definedName>
    <definedName name="wskakunin_sekou1_SEKOU_NO" localSheetId="26">[1]DATA!$D$776</definedName>
    <definedName name="wskakunin_sekou1_SEKOU_NO">#REF!</definedName>
    <definedName name="wskakunin_sekou1_SEKOU_SIKAKU__label" localSheetId="26">[1]DATA!$D$775</definedName>
    <definedName name="wskakunin_sekou1_SEKOU_SIKAKU__label">#REF!</definedName>
    <definedName name="wskakunin_sekou1_TEL" localSheetId="26">[1]DATA!$D$780</definedName>
    <definedName name="wskakunin_sekou1_TEL">#REF!</definedName>
    <definedName name="wskakunin_sekou1_ZIP" localSheetId="26">[1]DATA!$D$778</definedName>
    <definedName name="wskakunin_sekou1_ZIP">#REF!</definedName>
    <definedName name="wskakunin_sekou2__address" localSheetId="26">[1]DATA!$D$789</definedName>
    <definedName name="wskakunin_sekou2__address">#REF!</definedName>
    <definedName name="wskakunin_sekou2_JIMU_NAME" localSheetId="26">[1]DATA!$D$787</definedName>
    <definedName name="wskakunin_sekou2_JIMU_NAME">#REF!</definedName>
    <definedName name="wskakunin_sekou2_NAME" localSheetId="26">[1]DATA!$D$783</definedName>
    <definedName name="wskakunin_sekou2_NAME">#REF!</definedName>
    <definedName name="wskakunin_sekou2_SEKOU__sikaku" localSheetId="26">[1]DATA!$D$784</definedName>
    <definedName name="wskakunin_sekou2_SEKOU__sikaku">#REF!</definedName>
    <definedName name="wskakunin_sekou2_SEKOU_NO" localSheetId="26">[1]DATA!$D$786</definedName>
    <definedName name="wskakunin_sekou2_SEKOU_NO">#REF!</definedName>
    <definedName name="wskakunin_sekou2_SEKOU_SIKAKU__label" localSheetId="26">[1]DATA!$D$785</definedName>
    <definedName name="wskakunin_sekou2_SEKOU_SIKAKU__label">#REF!</definedName>
    <definedName name="wskakunin_sekou2_TEL" localSheetId="26">[1]DATA!$D$790</definedName>
    <definedName name="wskakunin_sekou2_TEL">#REF!</definedName>
    <definedName name="wskakunin_sekou2_ZIP" localSheetId="26">[1]DATA!$D$788</definedName>
    <definedName name="wskakunin_sekou2_ZIP">#REF!</definedName>
    <definedName name="wskakunin_sekou3__address" localSheetId="26">[1]DATA!$D$799</definedName>
    <definedName name="wskakunin_sekou3__address">#REF!</definedName>
    <definedName name="wskakunin_sekou3_JIMU_NAME" localSheetId="26">[1]DATA!$D$797</definedName>
    <definedName name="wskakunin_sekou3_JIMU_NAME">#REF!</definedName>
    <definedName name="wskakunin_sekou3_NAME" localSheetId="26">[1]DATA!$D$793</definedName>
    <definedName name="wskakunin_sekou3_NAME">#REF!</definedName>
    <definedName name="wskakunin_sekou3_SEKOU__sikaku" localSheetId="26">[1]DATA!$D$794</definedName>
    <definedName name="wskakunin_sekou3_SEKOU__sikaku">#REF!</definedName>
    <definedName name="wskakunin_sekou3_SEKOU_NO" localSheetId="26">[1]DATA!$D$796</definedName>
    <definedName name="wskakunin_sekou3_SEKOU_NO">#REF!</definedName>
    <definedName name="wskakunin_sekou3_SEKOU_SIKAKU__label" localSheetId="26">[1]DATA!$D$795</definedName>
    <definedName name="wskakunin_sekou3_SEKOU_SIKAKU__label">#REF!</definedName>
    <definedName name="wskakunin_sekou3_TEL" localSheetId="26">[1]DATA!$D$800</definedName>
    <definedName name="wskakunin_sekou3_TEL">#REF!</definedName>
    <definedName name="wskakunin_sekou3_ZIP" localSheetId="26">[1]DATA!$D$798</definedName>
    <definedName name="wskakunin_sekou3_ZIP">#REF!</definedName>
    <definedName name="wskakunin_sekou4__address" localSheetId="26">[1]DATA!$D$809</definedName>
    <definedName name="wskakunin_sekou4__address">#REF!</definedName>
    <definedName name="wskakunin_sekou4_JIMU_NAME" localSheetId="26">[1]DATA!$D$807</definedName>
    <definedName name="wskakunin_sekou4_JIMU_NAME">#REF!</definedName>
    <definedName name="wskakunin_sekou4_NAME" localSheetId="26">[1]DATA!$D$803</definedName>
    <definedName name="wskakunin_sekou4_NAME">#REF!</definedName>
    <definedName name="wskakunin_sekou4_SEKOU__sikaku" localSheetId="26">[1]DATA!$D$804</definedName>
    <definedName name="wskakunin_sekou4_SEKOU__sikaku">#REF!</definedName>
    <definedName name="wskakunin_sekou4_SEKOU_NO" localSheetId="26">[1]DATA!$D$806</definedName>
    <definedName name="wskakunin_sekou4_SEKOU_NO">#REF!</definedName>
    <definedName name="wskakunin_sekou4_SEKOU_SIKAKU__label" localSheetId="26">[1]DATA!$D$805</definedName>
    <definedName name="wskakunin_sekou4_SEKOU_SIKAKU__label">#REF!</definedName>
    <definedName name="wskakunin_sekou4_TEL" localSheetId="26">[1]DATA!$D$810</definedName>
    <definedName name="wskakunin_sekou4_TEL">#REF!</definedName>
    <definedName name="wskakunin_sekou4_ZIP" localSheetId="26">[1]DATA!$D$808</definedName>
    <definedName name="wskakunin_sekou4_ZIP">#REF!</definedName>
    <definedName name="wskakunin_sekou5__address" localSheetId="26">[1]DATA!$D$819</definedName>
    <definedName name="wskakunin_sekou5__address">#REF!</definedName>
    <definedName name="wskakunin_sekou5_JIMU_NAME" localSheetId="26">[1]DATA!$D$817</definedName>
    <definedName name="wskakunin_sekou5_JIMU_NAME">#REF!</definedName>
    <definedName name="wskakunin_sekou5_NAME" localSheetId="26">[1]DATA!$D$813</definedName>
    <definedName name="wskakunin_sekou5_NAME">#REF!</definedName>
    <definedName name="wskakunin_sekou5_SEKOU__sikaku" localSheetId="26">[1]DATA!$D$814</definedName>
    <definedName name="wskakunin_sekou5_SEKOU__sikaku">#REF!</definedName>
    <definedName name="wskakunin_sekou5_SEKOU_NO" localSheetId="26">[1]DATA!$D$816</definedName>
    <definedName name="wskakunin_sekou5_SEKOU_NO">#REF!</definedName>
    <definedName name="wskakunin_sekou5_SEKOU_SIKAKU__label" localSheetId="26">[1]DATA!$D$815</definedName>
    <definedName name="wskakunin_sekou5_SEKOU_SIKAKU__label">#REF!</definedName>
    <definedName name="wskakunin_sekou5_TEL" localSheetId="26">[1]DATA!$D$820</definedName>
    <definedName name="wskakunin_sekou5_TEL">#REF!</definedName>
    <definedName name="wskakunin_sekou5_ZIP" localSheetId="26">[1]DATA!$D$818</definedName>
    <definedName name="wskakunin_sekou5_ZIP">#REF!</definedName>
    <definedName name="wskakunin_sekou6__address" localSheetId="26">[1]DATA!$D$829</definedName>
    <definedName name="wskakunin_sekou6__address">#REF!</definedName>
    <definedName name="wskakunin_sekou6_JIMU_NAME" localSheetId="26">[1]DATA!$D$827</definedName>
    <definedName name="wskakunin_sekou6_JIMU_NAME">#REF!</definedName>
    <definedName name="wskakunin_sekou6_NAME" localSheetId="26">[1]DATA!$D$823</definedName>
    <definedName name="wskakunin_sekou6_NAME">#REF!</definedName>
    <definedName name="wskakunin_sekou6_SEKOU__sikaku" localSheetId="26">[1]DATA!$D$824</definedName>
    <definedName name="wskakunin_sekou6_SEKOU__sikaku">#REF!</definedName>
    <definedName name="wskakunin_sekou6_SEKOU_NO" localSheetId="26">[1]DATA!$D$826</definedName>
    <definedName name="wskakunin_sekou6_SEKOU_NO">#REF!</definedName>
    <definedName name="wskakunin_sekou6_SEKOU_SIKAKU__label" localSheetId="26">[1]DATA!$D$825</definedName>
    <definedName name="wskakunin_sekou6_SEKOU_SIKAKU__label">#REF!</definedName>
    <definedName name="wskakunin_sekou6_TEL" localSheetId="26">[1]DATA!$D$830</definedName>
    <definedName name="wskakunin_sekou6_TEL">#REF!</definedName>
    <definedName name="wskakunin_sekou6_ZIP" localSheetId="26">[1]DATA!$D$828</definedName>
    <definedName name="wskakunin_sekou6_ZIP">#REF!</definedName>
    <definedName name="wskakunin_SHIKITI_MENSEKI_1_TOTAL" localSheetId="26">[1]DATA!$D$957</definedName>
    <definedName name="wskakunin_SHIKITI_MENSEKI_1_TOTAL">#REF!</definedName>
    <definedName name="wskakunin_SHIKITI_MENSEKI_1A" localSheetId="26">[1]DATA!$D$933</definedName>
    <definedName name="wskakunin_SHIKITI_MENSEKI_1A">#REF!</definedName>
    <definedName name="wskakunin_SHIKITI_MENSEKI_1B" localSheetId="26">[1]DATA!$D$934</definedName>
    <definedName name="wskakunin_SHIKITI_MENSEKI_1B">#REF!</definedName>
    <definedName name="wskakunin_SHIKITI_MENSEKI_1C" localSheetId="26">[1]DATA!$D$935</definedName>
    <definedName name="wskakunin_SHIKITI_MENSEKI_1C">#REF!</definedName>
    <definedName name="wskakunin_SHIKITI_MENSEKI_1D" localSheetId="26">[1]DATA!$D$936</definedName>
    <definedName name="wskakunin_SHIKITI_MENSEKI_1D">#REF!</definedName>
    <definedName name="wskakunin_SHIKITI_MENSEKI_2_TOTAL" localSheetId="26">[1]DATA!$D$958</definedName>
    <definedName name="wskakunin_SHIKITI_MENSEKI_2_TOTAL">#REF!</definedName>
    <definedName name="wskakunin_SHIKITI_MENSEKI_2A" localSheetId="26">[1]DATA!$D$937</definedName>
    <definedName name="wskakunin_SHIKITI_MENSEKI_2A">#REF!</definedName>
    <definedName name="wskakunin_SHIKITI_MENSEKI_2B" localSheetId="26">[1]DATA!$D$938</definedName>
    <definedName name="wskakunin_SHIKITI_MENSEKI_2B">#REF!</definedName>
    <definedName name="wskakunin_SHIKITI_MENSEKI_2C" localSheetId="26">[1]DATA!$D$939</definedName>
    <definedName name="wskakunin_SHIKITI_MENSEKI_2C">#REF!</definedName>
    <definedName name="wskakunin_SHIKITI_MENSEKI_2D" localSheetId="26">[1]DATA!$D$940</definedName>
    <definedName name="wskakunin_SHIKITI_MENSEKI_2D">#REF!</definedName>
    <definedName name="wskakunin_SHIKITI_MENSEKI_BIKOU" localSheetId="26">[1]DATA!$D$961</definedName>
    <definedName name="wskakunin_SHIKITI_MENSEKI_BIKOU">#REF!</definedName>
    <definedName name="wskakunin_SHINSEI_DATE" localSheetId="26">[1]DATA!$D$53</definedName>
    <definedName name="wskakunin_SHINSEI_DATE">#REF!</definedName>
    <definedName name="wskakunin_SONOTA_KUIKI" localSheetId="26">[1]DATA!$D$925</definedName>
    <definedName name="wskakunin_SONOTA_KUIKI">#REF!</definedName>
    <definedName name="wskakunin_TAKASA_MAX_SHINSEI" localSheetId="26">[1]DATA!$D$1085</definedName>
    <definedName name="wskakunin_TAKASA_MAX_SHINSEI">#REF!</definedName>
    <definedName name="wskakunin_TAKASA_MAX_SONOTA" localSheetId="26">[1]DATA!$D$1086</definedName>
    <definedName name="wskakunin_TAKASA_MAX_SONOTA">#REF!</definedName>
    <definedName name="wskakunin_tekihan01_TEKIHAN_KIKAN_ADDRESS" localSheetId="26">[1]DATA!$D$848</definedName>
    <definedName name="wskakunin_tekihan01_TEKIHAN_KIKAN_ADDRESS">#REF!</definedName>
    <definedName name="wskakunin_tekihan01_TEKIHAN_KIKAN_KEN__ken" localSheetId="26">[1]DATA!$D$847</definedName>
    <definedName name="wskakunin_tekihan01_TEKIHAN_KIKAN_KEN__ken">#REF!</definedName>
    <definedName name="wskakunin_tekihan01_TEKIHAN_KIKAN_NAME" localSheetId="26">[1]DATA!$D$846</definedName>
    <definedName name="wskakunin_tekihan01_TEKIHAN_KIKAN_NAME">#REF!</definedName>
    <definedName name="wskakunin_tekihan01_TEKIHAN_STATE" localSheetId="26">[1]DATA!$D$842</definedName>
    <definedName name="wskakunin_tekihan01_TEKIHAN_STATE">#REF!</definedName>
    <definedName name="wskakunin_tekihan02_TEKIHAN_KIKAN_ADDRESS" localSheetId="26">[1]DATA!$D$852</definedName>
    <definedName name="wskakunin_tekihan02_TEKIHAN_KIKAN_ADDRESS">#REF!</definedName>
    <definedName name="wskakunin_tekihan02_TEKIHAN_KIKAN_KEN__ken" localSheetId="26">[1]DATA!$D$851</definedName>
    <definedName name="wskakunin_tekihan02_TEKIHAN_KIKAN_KEN__ken">#REF!</definedName>
    <definedName name="wskakunin_tekihan02_TEKIHAN_KIKAN_NAME" localSheetId="26">[1]DATA!$D$850</definedName>
    <definedName name="wskakunin_tekihan02_TEKIHAN_KIKAN_NAME">#REF!</definedName>
    <definedName name="wskakunin_TOKUREI_1" localSheetId="26">[1]DATA!$D$1179</definedName>
    <definedName name="wskakunin_TOKUREI_1">#REF!</definedName>
    <definedName name="wskakunin_TOKUREI_2" localSheetId="26">[1]DATA!$D$1180</definedName>
    <definedName name="wskakunin_TOKUREI_2">#REF!</definedName>
    <definedName name="wskakunin_TOKUREI_3" localSheetId="26">[1]DATA!$D$1181</definedName>
    <definedName name="wskakunin_TOKUREI_3">#REF!</definedName>
    <definedName name="wskakunin_TOKUREI_4" localSheetId="26">[1]DATA!$D$1182</definedName>
    <definedName name="wskakunin_TOKUREI_4">#REF!</definedName>
    <definedName name="wskakunin_TOKUREI_TAKASA" localSheetId="26">[1]DATA!$D$1100</definedName>
    <definedName name="wskakunin_TOKUREI_TAKASA">#REF!</definedName>
    <definedName name="wskakunin_TOKUREI_TAKASA_DOURO" localSheetId="26">[1]DATA!$D$1105</definedName>
    <definedName name="wskakunin_TOKUREI_TAKASA_DOURO">#REF!</definedName>
    <definedName name="wskakunin_TOKUREI_TAKASA_KITA" localSheetId="26">[1]DATA!$D$1107</definedName>
    <definedName name="wskakunin_TOKUREI_TAKASA_KITA">#REF!</definedName>
    <definedName name="wskakunin_TOKUREI_TAKASA_RINTI" localSheetId="26">[1]DATA!$D$1106</definedName>
    <definedName name="wskakunin_TOKUREI_TAKASA_RINTI">#REF!</definedName>
    <definedName name="wskakunin_TOKUTEI_KOUJI_KANRYOU_DATE" localSheetId="26">[1]DATA!$D$1194</definedName>
    <definedName name="wskakunin_TOKUTEI_KOUJI_KANRYOU_DATE">#REF!</definedName>
    <definedName name="wskakunin_TOKUTEI_KOUTEI" localSheetId="26">[1]DATA!$D$1191</definedName>
    <definedName name="wskakunin_TOKUTEI_KOUTEI">#REF!</definedName>
    <definedName name="wskakunin_YOUSEKI_RITU" localSheetId="26">[1]DATA!$D$1077</definedName>
    <definedName name="wskakunin_YOUSEKI_RITU">#REF!</definedName>
    <definedName name="wskakunin_YOUSEKI_RITU_A" localSheetId="26">[1]DATA!$D$947</definedName>
    <definedName name="wskakunin_YOUSEKI_RITU_A">#REF!</definedName>
    <definedName name="wskakunin_YOUSEKI_RITU_B" localSheetId="26">[1]DATA!$D$948</definedName>
    <definedName name="wskakunin_YOUSEKI_RITU_B">#REF!</definedName>
    <definedName name="wskakunin_YOUSEKI_RITU_C" localSheetId="26">[1]DATA!$D$949</definedName>
    <definedName name="wskakunin_YOUSEKI_RITU_C">#REF!</definedName>
    <definedName name="wskakunin_YOUSEKI_RITU_D" localSheetId="26">[1]DATA!$D$950</definedName>
    <definedName name="wskakunin_YOUSEKI_RITU_D">#REF!</definedName>
    <definedName name="wskakunin_YOUTO" localSheetId="26">[1]DATA!$D$964</definedName>
    <definedName name="wskakunin_YOUTO">#REF!</definedName>
    <definedName name="wskakunin_YOUTO_CODE" localSheetId="26">[1]DATA!$D$963</definedName>
    <definedName name="wskakunin_YOUTO_CODE">#REF!</definedName>
    <definedName name="wskakunin_YOUTO_TIIKI_A" localSheetId="26">[1]DATA!$D$942</definedName>
    <definedName name="wskakunin_YOUTO_TIIKI_A">#REF!</definedName>
    <definedName name="wskakunin_YOUTO_TIIKI_B" localSheetId="26">[1]DATA!$D$943</definedName>
    <definedName name="wskakunin_YOUTO_TIIKI_B">#REF!</definedName>
    <definedName name="wskakunin_YOUTO_TIIKI_C" localSheetId="26">[1]DATA!$D$944</definedName>
    <definedName name="wskakunin_YOUTO_TIIKI_C">#REF!</definedName>
    <definedName name="wskakunin_YOUTO_TIIKI_D" localSheetId="26">[1]DATA!$D$945</definedName>
    <definedName name="wskakunin_YOUTO_TIIKI_D">#REF!</definedName>
    <definedName name="wskakuninKOUJI_SETUBI" localSheetId="26">[1]DATA!$D$975</definedName>
    <definedName name="wskakuninKOUJI_SETUBI">#REF!</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概要に飛ばす">'1～３面'!$F$381:$BY$390</definedName>
    <definedName name="確認申請書" localSheetId="15">'1～３面'!$B:$CA</definedName>
    <definedName name="確認申請書" localSheetId="19">'２面別紙'!$D:$CC</definedName>
    <definedName name="確認申請書" localSheetId="16">'４面'!$C:$CB</definedName>
    <definedName name="確認申請書" localSheetId="20">'４面別紙'!$B:$CA</definedName>
    <definedName name="確認申請書" localSheetId="17">'５面'!$C:$CB</definedName>
    <definedName name="確認申請書" localSheetId="18">'６面'!$C:$CB</definedName>
    <definedName name="確認申請書" localSheetId="0">'H29.4.1変更部分'!$A:$BZ</definedName>
    <definedName name="確認申請書" localSheetId="22">概１面別紙!$C:$CB</definedName>
    <definedName name="確認申請書" localSheetId="8">概要１面１別紙!$A:$BZ</definedName>
    <definedName name="確認申請書" localSheetId="12">概要１面３別紙!$A:$BZ</definedName>
    <definedName name="確認申請書" localSheetId="13">概要１面５別紙!$A:$BZ</definedName>
    <definedName name="確認申請書" localSheetId="14">'概要１面６別紙　'!$A:$BZ</definedName>
    <definedName name="確認申請書" localSheetId="21">概要書!$A:$BZ</definedName>
    <definedName name="確認申請書" localSheetId="4">申１面連名!$A:$BZ</definedName>
    <definedName name="確認申請書" localSheetId="9">申２面3別紙!$A:$BZ</definedName>
    <definedName name="確認申請書" localSheetId="10">申2面5別紙!$A:$BZ</definedName>
    <definedName name="確認申請書" localSheetId="11">申２面６別紙!$A:$BZ</definedName>
    <definedName name="確認申請書" localSheetId="3">'申4-6(建２)'!$A:$BZ</definedName>
    <definedName name="確認申請書" localSheetId="6">第五面追加用!$A:$BZ</definedName>
    <definedName name="確認申請書" localSheetId="25">第四面追加用!$A:$BZ</definedName>
    <definedName name="確認申請書">#REF!</definedName>
    <definedName name="関連表" hidden="1">#N/A</definedName>
    <definedName name="機能">#REF!</definedName>
    <definedName name="建築士級" localSheetId="15">'1～３面'!#REF!</definedName>
    <definedName name="建築士級" localSheetId="19">'２面別紙'!#REF!</definedName>
    <definedName name="建築士級" localSheetId="16">'４面'!#REF!</definedName>
    <definedName name="建築士級" localSheetId="20">'４面別紙'!#REF!</definedName>
    <definedName name="建築士級" localSheetId="17">'５面'!#REF!</definedName>
    <definedName name="建築士級" localSheetId="18">'６面'!#REF!</definedName>
    <definedName name="建築士級" localSheetId="0">'H29.4.1変更部分'!$CI$65:$CI$67</definedName>
    <definedName name="建築士級" localSheetId="22">概１面別紙!#REF!</definedName>
    <definedName name="建築士級" localSheetId="8">概要１面１別紙!$CI$15:$CI$17</definedName>
    <definedName name="建築士級" localSheetId="12">概要１面３別紙!$CI$18:$CI$20</definedName>
    <definedName name="建築士級" localSheetId="13">概要１面５別紙!$CI$15:$CI$17</definedName>
    <definedName name="建築士級" localSheetId="14">'概要１面６別紙　'!$CI$15:$CI$17</definedName>
    <definedName name="建築士級" localSheetId="11">申２面６別紙!$CG$25:$CG$27</definedName>
    <definedName name="建築士級" localSheetId="3">'申4-6(建２)'!$CI$60:$CI$62</definedName>
    <definedName name="建築士級">#REF!</definedName>
    <definedName name="建築士登録" localSheetId="15">'1～３面'!$CC$58:$CC$63</definedName>
    <definedName name="建築士登録" localSheetId="19">'２面別紙'!#REF!</definedName>
    <definedName name="建築士登録" localSheetId="16">'４面'!#REF!</definedName>
    <definedName name="建築士登録" localSheetId="20">'４面別紙'!#REF!</definedName>
    <definedName name="建築士登録" localSheetId="17">'５面'!#REF!</definedName>
    <definedName name="建築士登録" localSheetId="18">'６面'!#REF!</definedName>
    <definedName name="建築士登録" localSheetId="0">'H29.4.1変更部分'!$CK$65:$CK$70</definedName>
    <definedName name="建築士登録" localSheetId="22">概１面別紙!#REF!</definedName>
    <definedName name="建築士登録" localSheetId="8">概要１面１別紙!$CK$15:$CK$20</definedName>
    <definedName name="建築士登録" localSheetId="12">概要１面３別紙!$CK$18:$CK$22</definedName>
    <definedName name="建築士登録" localSheetId="13">概要１面５別紙!$CK$15:$CK$19</definedName>
    <definedName name="建築士登録" localSheetId="14">'概要１面６別紙　'!$CK$15:$CK$20</definedName>
    <definedName name="建築士登録" localSheetId="9">申２面3別紙!$CK$15:$CK$16</definedName>
    <definedName name="建築士登録" localSheetId="11">申２面６別紙!$CI$25:$CI$30</definedName>
    <definedName name="建築士登録" localSheetId="3">'申4-6(建２)'!$CK$60:$CK$65</definedName>
    <definedName name="建築士登録">#REF!</definedName>
    <definedName name="工事届用主要用途" localSheetId="26">[1]項目リスト!$AO$3:$AO$7</definedName>
    <definedName name="工事届用主要用途">#REF!</definedName>
    <definedName name="工事届用主要用途2" localSheetId="26">[1]項目リスト!$AP$3:$AP$39</definedName>
    <definedName name="工事届用主要用途2">#REF!</definedName>
    <definedName name="工程">#REF!</definedName>
    <definedName name="更新者">#REF!</definedName>
    <definedName name="更新日">#REF!</definedName>
    <definedName name="作成開始日">#REF!</definedName>
    <definedName name="作成完了日">#REF!</definedName>
    <definedName name="施工者営業所名" localSheetId="26">[2]項目一覧!$D$66</definedName>
    <definedName name="施工者営業所名">#REF!</definedName>
    <definedName name="受託">#REF!</definedName>
    <definedName name="受託１">#REF!</definedName>
    <definedName name="受付" localSheetId="12" hidden="1">{"月例報告",#N/A,FALSE,"STB"}</definedName>
    <definedName name="受付" localSheetId="13" hidden="1">{"月例報告",#N/A,FALSE,"STB"}</definedName>
    <definedName name="受付" localSheetId="14" hidden="1">{"月例報告",#N/A,FALSE,"STB"}</definedName>
    <definedName name="受付" localSheetId="1" hidden="1">{"月例報告",#N/A,FALSE,"STB"}</definedName>
    <definedName name="受付" localSheetId="9" hidden="1">{"月例報告",#N/A,FALSE,"STB"}</definedName>
    <definedName name="受付" localSheetId="10" hidden="1">{"月例報告",#N/A,FALSE,"STB"}</definedName>
    <definedName name="受付" localSheetId="11" hidden="1">{"月例報告",#N/A,FALSE,"STB"}</definedName>
    <definedName name="受付" hidden="1">{"月例報告",#N/A,FALSE,"STB"}</definedName>
    <definedName name="受付添付" localSheetId="12" hidden="1">{"月例報告",#N/A,FALSE,"STB"}</definedName>
    <definedName name="受付添付" localSheetId="13" hidden="1">{"月例報告",#N/A,FALSE,"STB"}</definedName>
    <definedName name="受付添付" localSheetId="14" hidden="1">{"月例報告",#N/A,FALSE,"STB"}</definedName>
    <definedName name="受付添付" localSheetId="1" hidden="1">{"月例報告",#N/A,FALSE,"STB"}</definedName>
    <definedName name="受付添付" localSheetId="9" hidden="1">{"月例報告",#N/A,FALSE,"STB"}</definedName>
    <definedName name="受付添付" localSheetId="10" hidden="1">{"月例報告",#N/A,FALSE,"STB"}</definedName>
    <definedName name="受付添付" localSheetId="11"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15">'1～３面'!#REF!</definedName>
    <definedName name="用途地域" localSheetId="16">'４面'!#REF!</definedName>
    <definedName name="用途地域" localSheetId="20">'４面別紙'!#REF!</definedName>
    <definedName name="用途地域" localSheetId="17">'５面'!#REF!</definedName>
    <definedName name="用途地域" localSheetId="18">'６面'!#REF!</definedName>
    <definedName name="用途地域" localSheetId="0">'H29.4.1変更部分'!$CI$260:$CI$273</definedName>
    <definedName name="用途地域" localSheetId="21">概要書!$CI$216:$CI$238</definedName>
    <definedName name="用途地域" localSheetId="3">'申4-6(建２)'!$CI$276:$CI$299</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76" i="30" l="1"/>
  <c r="BB176" i="30"/>
  <c r="AU176" i="30"/>
  <c r="E297" i="30"/>
  <c r="E296" i="30"/>
  <c r="E295" i="30"/>
  <c r="E294" i="30"/>
  <c r="E289" i="30"/>
  <c r="E290" i="30"/>
  <c r="E291" i="30"/>
  <c r="E292" i="30"/>
  <c r="E293" i="30"/>
  <c r="BF313" i="5"/>
  <c r="BG313" i="5"/>
  <c r="CB233" i="5"/>
  <c r="E264" i="30"/>
  <c r="E268" i="30"/>
  <c r="E198" i="30"/>
  <c r="E197" i="30"/>
  <c r="E196" i="30"/>
  <c r="AD195" i="30"/>
  <c r="E269" i="30"/>
  <c r="E267" i="30"/>
  <c r="E266" i="30"/>
  <c r="E265" i="30"/>
  <c r="R221" i="30"/>
  <c r="R220" i="30"/>
  <c r="R219" i="30"/>
  <c r="R218" i="30"/>
  <c r="R217" i="30"/>
  <c r="D225" i="30"/>
  <c r="L225" i="30"/>
  <c r="T225" i="30"/>
  <c r="AB225" i="30"/>
  <c r="AJ225" i="30"/>
  <c r="AU225" i="30"/>
  <c r="BI225" i="30"/>
  <c r="M185" i="30"/>
  <c r="M184" i="30"/>
  <c r="L184" i="30"/>
  <c r="E288" i="30"/>
  <c r="AH254" i="30"/>
  <c r="AH253" i="30"/>
  <c r="CC857" i="54"/>
  <c r="CC821" i="54"/>
  <c r="CC785" i="54"/>
  <c r="CC749" i="54"/>
  <c r="CC713" i="54"/>
  <c r="CC677" i="54"/>
  <c r="CC641" i="54"/>
  <c r="CC605" i="54"/>
  <c r="CC569" i="54"/>
  <c r="CC533" i="54"/>
  <c r="CC497" i="54"/>
  <c r="CC461" i="54"/>
  <c r="CC425" i="54"/>
  <c r="CC389" i="54"/>
  <c r="CC353" i="54"/>
  <c r="CC317" i="54"/>
  <c r="CC281" i="54"/>
  <c r="CC245" i="54"/>
  <c r="CC209" i="54"/>
  <c r="CC173" i="54"/>
  <c r="CC137" i="54"/>
  <c r="CC101" i="54"/>
  <c r="CC65" i="54"/>
  <c r="CC29" i="54"/>
  <c r="AP1057" i="53"/>
  <c r="Y1057" i="53"/>
  <c r="BG1057" i="53" s="1"/>
  <c r="BG1056" i="53"/>
  <c r="BG1055" i="53"/>
  <c r="BG1054" i="53"/>
  <c r="BG1053" i="53"/>
  <c r="BG1052" i="53"/>
  <c r="BG1051" i="53"/>
  <c r="BG1050" i="53"/>
  <c r="BG1049" i="53"/>
  <c r="BG1048" i="53"/>
  <c r="AP896" i="53"/>
  <c r="Y896" i="53"/>
  <c r="BG895" i="53"/>
  <c r="BG894" i="53"/>
  <c r="BG893" i="53"/>
  <c r="BG892" i="53"/>
  <c r="BG891" i="53"/>
  <c r="BG890" i="53"/>
  <c r="BG889" i="53"/>
  <c r="BG888" i="53"/>
  <c r="BG887" i="53"/>
  <c r="AP735" i="53"/>
  <c r="Y735" i="53"/>
  <c r="BG734" i="53"/>
  <c r="BG733" i="53"/>
  <c r="BG732" i="53"/>
  <c r="BG731" i="53"/>
  <c r="BG730" i="53"/>
  <c r="BG729" i="53"/>
  <c r="BG728" i="53"/>
  <c r="BG727" i="53"/>
  <c r="BG726" i="53"/>
  <c r="AP574" i="53"/>
  <c r="Y574" i="53"/>
  <c r="BG573" i="53"/>
  <c r="BG572" i="53"/>
  <c r="BG571" i="53"/>
  <c r="BG570" i="53"/>
  <c r="BG569" i="53"/>
  <c r="BG568" i="53"/>
  <c r="BG567" i="53"/>
  <c r="BG566" i="53"/>
  <c r="BG565" i="53"/>
  <c r="AP413" i="53"/>
  <c r="Y413" i="53"/>
  <c r="BG413" i="53" s="1"/>
  <c r="BG412" i="53"/>
  <c r="BG411" i="53"/>
  <c r="BG410" i="53"/>
  <c r="BG409" i="53"/>
  <c r="BG408" i="53"/>
  <c r="BG407" i="53"/>
  <c r="BG406" i="53"/>
  <c r="BG405" i="53"/>
  <c r="BG404" i="53"/>
  <c r="AA515" i="55"/>
  <c r="AA459" i="55"/>
  <c r="AA403" i="55"/>
  <c r="AA347" i="55"/>
  <c r="AA291" i="55"/>
  <c r="AP252" i="53"/>
  <c r="Y252" i="53"/>
  <c r="BG252" i="53" s="1"/>
  <c r="BG251" i="53"/>
  <c r="BG250" i="53"/>
  <c r="BG249" i="53"/>
  <c r="BG248" i="53"/>
  <c r="BG247" i="53"/>
  <c r="BG246" i="53"/>
  <c r="BG245" i="53"/>
  <c r="BG244" i="53"/>
  <c r="BG243" i="53"/>
  <c r="L4" i="57"/>
  <c r="L9" i="57"/>
  <c r="L8" i="57"/>
  <c r="J9" i="57"/>
  <c r="J8" i="57"/>
  <c r="A120" i="56"/>
  <c r="A119" i="56"/>
  <c r="AN118" i="56"/>
  <c r="W118" i="56"/>
  <c r="BE118" i="56" s="1"/>
  <c r="A118" i="56"/>
  <c r="BE117" i="56"/>
  <c r="A117" i="56"/>
  <c r="BE116" i="56"/>
  <c r="A116" i="56"/>
  <c r="BE115" i="56"/>
  <c r="A115" i="56"/>
  <c r="BE114" i="56"/>
  <c r="A114" i="56"/>
  <c r="BE113" i="56"/>
  <c r="A113" i="56"/>
  <c r="BE112" i="56"/>
  <c r="A112" i="56"/>
  <c r="BE111" i="56"/>
  <c r="A111" i="56"/>
  <c r="BE110" i="56"/>
  <c r="A110" i="56"/>
  <c r="BE109" i="56"/>
  <c r="A109" i="56"/>
  <c r="BE108" i="56"/>
  <c r="A108" i="56"/>
  <c r="BE107" i="56"/>
  <c r="A107" i="56"/>
  <c r="BE106" i="56"/>
  <c r="A106" i="56"/>
  <c r="BE105" i="56"/>
  <c r="A105" i="56"/>
  <c r="BE104" i="56"/>
  <c r="A104" i="56"/>
  <c r="BE103" i="56"/>
  <c r="A103" i="56"/>
  <c r="BE102" i="56"/>
  <c r="A102" i="56"/>
  <c r="BE101" i="56"/>
  <c r="A101" i="56"/>
  <c r="BE100" i="56"/>
  <c r="A100" i="56"/>
  <c r="BE99" i="56"/>
  <c r="A99" i="56"/>
  <c r="BE98" i="56"/>
  <c r="A98" i="56"/>
  <c r="BE97" i="56"/>
  <c r="A97" i="56"/>
  <c r="BE96" i="56"/>
  <c r="A96" i="56"/>
  <c r="BE95" i="56"/>
  <c r="A95" i="56"/>
  <c r="BE94" i="56"/>
  <c r="A94" i="56"/>
  <c r="BE93" i="56"/>
  <c r="A93" i="56"/>
  <c r="BE92" i="56"/>
  <c r="A92" i="56"/>
  <c r="BE91" i="56"/>
  <c r="A91" i="56"/>
  <c r="BE90" i="56"/>
  <c r="A90" i="56"/>
  <c r="BE89" i="56"/>
  <c r="A89" i="56"/>
  <c r="BE88" i="56"/>
  <c r="A88" i="56"/>
  <c r="A87" i="56"/>
  <c r="A86" i="56"/>
  <c r="A79" i="56"/>
  <c r="A78" i="56"/>
  <c r="AN77" i="56"/>
  <c r="W77" i="56"/>
  <c r="A77" i="56"/>
  <c r="BE76" i="56"/>
  <c r="A76" i="56"/>
  <c r="BE75" i="56"/>
  <c r="A75" i="56"/>
  <c r="BE74" i="56"/>
  <c r="A74" i="56"/>
  <c r="BE73" i="56"/>
  <c r="A73" i="56"/>
  <c r="BE72" i="56"/>
  <c r="A72" i="56"/>
  <c r="BE71" i="56"/>
  <c r="A71" i="56"/>
  <c r="BE70" i="56"/>
  <c r="A70" i="56"/>
  <c r="BE69" i="56"/>
  <c r="A69" i="56"/>
  <c r="BE68" i="56"/>
  <c r="A68" i="56"/>
  <c r="BE67" i="56"/>
  <c r="A67" i="56"/>
  <c r="BE66" i="56"/>
  <c r="A66" i="56"/>
  <c r="BE65" i="56"/>
  <c r="A65" i="56"/>
  <c r="BE64" i="56"/>
  <c r="A64" i="56"/>
  <c r="BE63" i="56"/>
  <c r="A63" i="56"/>
  <c r="BE62" i="56"/>
  <c r="A62" i="56"/>
  <c r="BE61" i="56"/>
  <c r="A61" i="56"/>
  <c r="BE60" i="56"/>
  <c r="A60" i="56"/>
  <c r="BE59" i="56"/>
  <c r="A59" i="56"/>
  <c r="BE58" i="56"/>
  <c r="A58" i="56"/>
  <c r="BE57" i="56"/>
  <c r="A57" i="56"/>
  <c r="BE56" i="56"/>
  <c r="A56" i="56"/>
  <c r="BE55" i="56"/>
  <c r="A55" i="56"/>
  <c r="BE54" i="56"/>
  <c r="A54" i="56"/>
  <c r="BE53" i="56"/>
  <c r="A53" i="56"/>
  <c r="BE52" i="56"/>
  <c r="A52" i="56"/>
  <c r="BE51" i="56"/>
  <c r="A51" i="56"/>
  <c r="BE50" i="56"/>
  <c r="A50" i="56"/>
  <c r="BE49" i="56"/>
  <c r="A49" i="56"/>
  <c r="BE48" i="56"/>
  <c r="A48" i="56"/>
  <c r="BE47" i="56"/>
  <c r="A47" i="56"/>
  <c r="A46" i="56"/>
  <c r="A45" i="56"/>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7"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7"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7" i="57"/>
  <c r="A36" i="56"/>
  <c r="A35" i="56"/>
  <c r="AN34" i="56"/>
  <c r="W34" i="56"/>
  <c r="BE34" i="56" s="1"/>
  <c r="A34" i="56"/>
  <c r="BE33" i="56"/>
  <c r="A33" i="56"/>
  <c r="BE32" i="56"/>
  <c r="A32" i="56"/>
  <c r="BE31" i="56"/>
  <c r="A31" i="56"/>
  <c r="BE30" i="56"/>
  <c r="A30" i="56"/>
  <c r="BE29" i="56"/>
  <c r="A29" i="56"/>
  <c r="BE28" i="56"/>
  <c r="A28" i="56"/>
  <c r="BE27" i="56"/>
  <c r="A27" i="56"/>
  <c r="BE26" i="56"/>
  <c r="A26" i="56"/>
  <c r="BE25" i="56"/>
  <c r="A25" i="56"/>
  <c r="BE24" i="56"/>
  <c r="A24" i="56"/>
  <c r="BE23" i="56"/>
  <c r="A23" i="56"/>
  <c r="BE22" i="56"/>
  <c r="A22" i="56"/>
  <c r="BE21" i="56"/>
  <c r="A21" i="56"/>
  <c r="BE20" i="56"/>
  <c r="A20" i="56"/>
  <c r="BE19" i="56"/>
  <c r="A19" i="56"/>
  <c r="BE18" i="56"/>
  <c r="A18" i="56"/>
  <c r="BE17" i="56"/>
  <c r="A17" i="56"/>
  <c r="BE16" i="56"/>
  <c r="A16" i="56"/>
  <c r="BE15" i="56"/>
  <c r="A15" i="56"/>
  <c r="BE14" i="56"/>
  <c r="A14" i="56"/>
  <c r="BE13" i="56"/>
  <c r="A13" i="56"/>
  <c r="BE12" i="56"/>
  <c r="A12" i="56"/>
  <c r="BE11" i="56"/>
  <c r="A11" i="56"/>
  <c r="BE10" i="56"/>
  <c r="A10" i="56"/>
  <c r="BE9" i="56"/>
  <c r="A9" i="56"/>
  <c r="BE8" i="56"/>
  <c r="A8" i="56"/>
  <c r="BE7" i="56"/>
  <c r="A7" i="56"/>
  <c r="BE6" i="56"/>
  <c r="A6" i="56"/>
  <c r="BE5" i="56"/>
  <c r="A5" i="56"/>
  <c r="BE4" i="56"/>
  <c r="A4" i="56"/>
  <c r="A3" i="56"/>
  <c r="A2" i="56"/>
  <c r="A1" i="56"/>
  <c r="AA235" i="55"/>
  <c r="AA179" i="55"/>
  <c r="AA123" i="55"/>
  <c r="AA67" i="55"/>
  <c r="AA11" i="55"/>
  <c r="AP91" i="53"/>
  <c r="Y91" i="53"/>
  <c r="BG90" i="53"/>
  <c r="BG89" i="53"/>
  <c r="BG88" i="53"/>
  <c r="BG87" i="53"/>
  <c r="BG86" i="53"/>
  <c r="BG85" i="53"/>
  <c r="BG84" i="53"/>
  <c r="BG83" i="53"/>
  <c r="BG82" i="53"/>
  <c r="H47" i="47"/>
  <c r="G47" i="47"/>
  <c r="F47" i="47"/>
  <c r="E47" i="47"/>
  <c r="D47" i="47"/>
  <c r="C47" i="47"/>
  <c r="D44" i="47"/>
  <c r="D46" i="47" s="1"/>
  <c r="E44" i="47"/>
  <c r="E45" i="47" s="1"/>
  <c r="F44" i="47"/>
  <c r="F46" i="47" s="1"/>
  <c r="G44" i="47"/>
  <c r="G45" i="47" s="1"/>
  <c r="H44" i="47"/>
  <c r="H45" i="47" s="1"/>
  <c r="C44" i="47"/>
  <c r="C46" i="47" s="1"/>
  <c r="BG305" i="5"/>
  <c r="Y580" i="45"/>
  <c r="AI561" i="45"/>
  <c r="AI560" i="45"/>
  <c r="AI559" i="45"/>
  <c r="AI558" i="45"/>
  <c r="AI557" i="45"/>
  <c r="AI556" i="45"/>
  <c r="AI524" i="45"/>
  <c r="AI523" i="45"/>
  <c r="AI522" i="45"/>
  <c r="AI521" i="45"/>
  <c r="AI520" i="45"/>
  <c r="AI519" i="45"/>
  <c r="AN464" i="45"/>
  <c r="W464" i="45"/>
  <c r="BE464" i="45" s="1"/>
  <c r="BE463" i="45"/>
  <c r="BE462" i="45"/>
  <c r="BE461" i="45"/>
  <c r="BE460" i="45"/>
  <c r="BE459" i="45"/>
  <c r="BE458" i="45"/>
  <c r="BE457" i="45"/>
  <c r="BE456" i="45"/>
  <c r="BE455" i="45"/>
  <c r="AC383" i="45"/>
  <c r="AC382" i="45"/>
  <c r="AC381" i="45"/>
  <c r="AC380" i="45"/>
  <c r="AC379" i="45"/>
  <c r="CJ353" i="45"/>
  <c r="CJ352" i="45"/>
  <c r="CJ351" i="45"/>
  <c r="CJ347" i="45"/>
  <c r="CJ343" i="45"/>
  <c r="BF314" i="45"/>
  <c r="BE314" i="45"/>
  <c r="BF313" i="45"/>
  <c r="BE313" i="45"/>
  <c r="BF312" i="45"/>
  <c r="BE312" i="45"/>
  <c r="BF311" i="45"/>
  <c r="BE311" i="45"/>
  <c r="BF310" i="45"/>
  <c r="BE310" i="45"/>
  <c r="BF309" i="45"/>
  <c r="BE309" i="45"/>
  <c r="BF307" i="45"/>
  <c r="BE307" i="45"/>
  <c r="BF306" i="45"/>
  <c r="BE306" i="45"/>
  <c r="BF305" i="45"/>
  <c r="BE305" i="45"/>
  <c r="BF304" i="45"/>
  <c r="BE304" i="45"/>
  <c r="BF303" i="45"/>
  <c r="BE303" i="45"/>
  <c r="BF301" i="45"/>
  <c r="BE301" i="45"/>
  <c r="BF299" i="45"/>
  <c r="BE299" i="45"/>
  <c r="BF297" i="45"/>
  <c r="BE297" i="45"/>
  <c r="BE292" i="45"/>
  <c r="BE290" i="45"/>
  <c r="AC282" i="45"/>
  <c r="AB276" i="45"/>
  <c r="AB275" i="45"/>
  <c r="CM235" i="45"/>
  <c r="CM234" i="45"/>
  <c r="CM233" i="45"/>
  <c r="CM227" i="45"/>
  <c r="DE20" i="45"/>
  <c r="CK29" i="45" s="1"/>
  <c r="DE19" i="45"/>
  <c r="CK28" i="45" s="1"/>
  <c r="DE18" i="45"/>
  <c r="CK27" i="45" s="1"/>
  <c r="DE17" i="45"/>
  <c r="CK26" i="45" s="1"/>
  <c r="DE16" i="45"/>
  <c r="CK25" i="45" s="1"/>
  <c r="DE15" i="45"/>
  <c r="CK24" i="45" s="1"/>
  <c r="DE14" i="45"/>
  <c r="CK23" i="45" s="1"/>
  <c r="DE13" i="45"/>
  <c r="CK22" i="45" s="1"/>
  <c r="DE12" i="45"/>
  <c r="CK21" i="45" s="1"/>
  <c r="DE11" i="45"/>
  <c r="CK20" i="45" s="1"/>
  <c r="DE10" i="45"/>
  <c r="CK19" i="45" s="1"/>
  <c r="DE9" i="45"/>
  <c r="CK18" i="45" s="1"/>
  <c r="DG8" i="45"/>
  <c r="DF8" i="45"/>
  <c r="DE8" i="45"/>
  <c r="DD8" i="45"/>
  <c r="DE7" i="45"/>
  <c r="CK17" i="45" s="1"/>
  <c r="DD6" i="45"/>
  <c r="M143" i="44"/>
  <c r="BG735" i="53" l="1"/>
  <c r="BG574" i="53"/>
  <c r="BG896" i="53"/>
  <c r="BE77" i="56"/>
  <c r="BE316" i="45"/>
  <c r="BG91" i="53"/>
  <c r="F45" i="47"/>
  <c r="H46" i="47"/>
  <c r="G46" i="47"/>
  <c r="D45" i="47"/>
  <c r="E46" i="47"/>
  <c r="C45" i="47"/>
  <c r="BE293" i="45"/>
  <c r="X229" i="30"/>
  <c r="AO229" i="30"/>
  <c r="R47" i="31"/>
  <c r="R39" i="31"/>
  <c r="R31" i="31"/>
  <c r="R23" i="31"/>
  <c r="R15" i="31"/>
  <c r="R7" i="31"/>
  <c r="R9" i="30"/>
  <c r="F286" i="30" l="1"/>
  <c r="F285" i="30"/>
  <c r="Y283" i="30"/>
  <c r="Q283" i="30"/>
  <c r="BF294" i="5"/>
  <c r="BG301" i="5"/>
  <c r="CE313" i="5" s="1"/>
  <c r="CE311" i="5" l="1"/>
  <c r="CE321" i="5"/>
  <c r="CE319" i="5"/>
  <c r="CE317" i="5"/>
  <c r="CE315" i="5"/>
  <c r="R58" i="30"/>
  <c r="R50" i="31"/>
  <c r="R42" i="31"/>
  <c r="R34" i="31"/>
  <c r="R26" i="31"/>
  <c r="R18" i="31"/>
  <c r="R10" i="31"/>
  <c r="R51" i="39"/>
  <c r="R43" i="39"/>
  <c r="R35" i="39"/>
  <c r="R27" i="39"/>
  <c r="R19" i="39"/>
  <c r="R11" i="39"/>
  <c r="R45" i="37"/>
  <c r="R34" i="37"/>
  <c r="R23" i="37"/>
  <c r="R12" i="37"/>
  <c r="R45" i="35" l="1"/>
  <c r="R34" i="35"/>
  <c r="R23" i="35"/>
  <c r="R12" i="35"/>
  <c r="AC274" i="5"/>
  <c r="AC275" i="5"/>
  <c r="BM276" i="5" l="1"/>
  <c r="BM278" i="5"/>
  <c r="BF296" i="5"/>
  <c r="BE229" i="30" s="1"/>
  <c r="BF297" i="5" l="1"/>
  <c r="BF39" i="35"/>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247" i="30" l="1"/>
  <c r="AO247" i="30"/>
  <c r="X247" i="30"/>
  <c r="BG323" i="5"/>
  <c r="BF323" i="5"/>
  <c r="X249" i="30"/>
  <c r="AO249" i="30"/>
  <c r="X248" i="30"/>
  <c r="AO248" i="30"/>
  <c r="AO246" i="30"/>
  <c r="X246" i="30"/>
  <c r="AO245" i="30"/>
  <c r="X245" i="30"/>
  <c r="X244" i="30"/>
  <c r="AO244" i="30"/>
  <c r="AO242" i="30"/>
  <c r="X242" i="30"/>
  <c r="X241" i="30"/>
  <c r="AO241" i="30"/>
  <c r="AO240" i="30"/>
  <c r="X240" i="30"/>
  <c r="X239" i="30"/>
  <c r="AO239" i="30"/>
  <c r="BE239" i="30"/>
  <c r="BG327" i="5"/>
  <c r="BG325" i="5"/>
  <c r="BG321" i="5"/>
  <c r="BG317" i="5"/>
  <c r="BG319" i="5"/>
  <c r="BG311" i="5"/>
  <c r="BG309" i="5"/>
  <c r="BG315" i="5"/>
  <c r="BG307" i="5"/>
  <c r="BF309" i="5"/>
  <c r="BF247" i="30" l="1"/>
  <c r="BF239" i="30"/>
  <c r="R94" i="30"/>
  <c r="H277" i="30"/>
  <c r="H276" i="30"/>
  <c r="H275" i="30"/>
  <c r="AF74" i="30"/>
  <c r="AQ271" i="30"/>
  <c r="AL271" i="30"/>
  <c r="AG271" i="30"/>
  <c r="R49" i="31" l="1"/>
  <c r="R48" i="31"/>
  <c r="R46" i="31"/>
  <c r="R41" i="31"/>
  <c r="R40" i="31"/>
  <c r="R38" i="31"/>
  <c r="R33" i="31"/>
  <c r="R32" i="31"/>
  <c r="R30" i="31"/>
  <c r="R25" i="31"/>
  <c r="R24" i="31"/>
  <c r="R16" i="31"/>
  <c r="R22" i="31"/>
  <c r="R14" i="31"/>
  <c r="R17" i="31" l="1"/>
  <c r="R9" i="31"/>
  <c r="R8" i="31"/>
  <c r="R6" i="31"/>
  <c r="AI26" i="12" l="1"/>
  <c r="AO232" i="30" l="1"/>
  <c r="X232" i="30"/>
  <c r="X100" i="30" l="1"/>
  <c r="R99" i="30"/>
  <c r="R98" i="30"/>
  <c r="B69" i="30"/>
  <c r="CB373" i="5" l="1"/>
  <c r="CB372" i="5"/>
  <c r="CB371" i="5"/>
  <c r="CB367" i="5"/>
  <c r="CB363" i="5"/>
  <c r="BF327" i="5"/>
  <c r="BF325" i="5"/>
  <c r="BF321" i="5"/>
  <c r="BF319" i="5"/>
  <c r="BF317" i="5"/>
  <c r="BF315" i="5"/>
  <c r="BF311" i="5"/>
  <c r="BF307" i="5"/>
  <c r="BF305" i="5"/>
  <c r="BG303" i="5"/>
  <c r="BF328" i="5" s="1"/>
  <c r="BF329" i="5" s="1"/>
  <c r="BF303" i="5"/>
  <c r="BF301" i="5"/>
  <c r="BF15" i="30" l="1"/>
  <c r="AK15" i="30"/>
  <c r="B83" i="30"/>
  <c r="B76" i="30"/>
  <c r="B72" i="30"/>
  <c r="R180" i="30"/>
  <c r="R179" i="30"/>
  <c r="R178" i="30"/>
  <c r="R177" i="30"/>
  <c r="R175" i="30"/>
  <c r="Y171" i="30"/>
  <c r="R170" i="30"/>
  <c r="R169" i="30"/>
  <c r="R168" i="30"/>
  <c r="R167" i="30"/>
  <c r="R165" i="30"/>
  <c r="Y161" i="30"/>
  <c r="R160" i="30"/>
  <c r="R159" i="30"/>
  <c r="R158" i="30"/>
  <c r="R157" i="30"/>
  <c r="R155" i="30"/>
  <c r="Y151" i="30"/>
  <c r="R150" i="30"/>
  <c r="R149" i="30"/>
  <c r="R148" i="30"/>
  <c r="R147" i="30"/>
  <c r="R145" i="30"/>
  <c r="Y139" i="30"/>
  <c r="R138" i="30"/>
  <c r="R137" i="30"/>
  <c r="R136" i="30"/>
  <c r="R135" i="30"/>
  <c r="R133" i="30"/>
  <c r="X127" i="30"/>
  <c r="R126" i="30"/>
  <c r="R125" i="30"/>
  <c r="R124" i="30"/>
  <c r="R123" i="30"/>
  <c r="R122" i="30"/>
  <c r="R121" i="30"/>
  <c r="X118" i="30"/>
  <c r="R117" i="30"/>
  <c r="R116" i="30"/>
  <c r="R115" i="30"/>
  <c r="R114" i="30"/>
  <c r="R113" i="30"/>
  <c r="R112" i="30"/>
  <c r="X109" i="30"/>
  <c r="R108" i="30"/>
  <c r="R107" i="30"/>
  <c r="R106" i="30"/>
  <c r="R105" i="30"/>
  <c r="R104" i="30"/>
  <c r="R103" i="30"/>
  <c r="R97" i="30"/>
  <c r="R96" i="30"/>
  <c r="R95"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C277" i="30"/>
  <c r="X277" i="30"/>
  <c r="S277" i="30"/>
  <c r="AC276" i="30"/>
  <c r="X276" i="30"/>
  <c r="S276" i="30"/>
  <c r="AC275" i="30"/>
  <c r="X275" i="30"/>
  <c r="S275" i="30"/>
  <c r="AQ273" i="30"/>
  <c r="AL273" i="30"/>
  <c r="AG273" i="30"/>
  <c r="AK277" i="30"/>
  <c r="AK276" i="30"/>
  <c r="AK275" i="30"/>
  <c r="AX262" i="30"/>
  <c r="AF262" i="30"/>
  <c r="M262" i="30"/>
  <c r="AU260" i="30"/>
  <c r="BC260" i="30"/>
  <c r="AT259" i="30"/>
  <c r="AN258" i="30"/>
  <c r="AN257" i="30"/>
  <c r="Q259" i="30"/>
  <c r="W258" i="30"/>
  <c r="W257" i="30"/>
  <c r="AN256" i="30"/>
  <c r="W256" i="30"/>
  <c r="BE250" i="30"/>
  <c r="AO238" i="30"/>
  <c r="X238" i="30"/>
  <c r="AO236" i="30"/>
  <c r="X236" i="30"/>
  <c r="AO234" i="30"/>
  <c r="X234" i="30"/>
  <c r="AO227" i="30"/>
  <c r="X227" i="30"/>
  <c r="R8" i="30"/>
  <c r="O215" i="30"/>
  <c r="BL214" i="30"/>
  <c r="BL213" i="30"/>
  <c r="BJ210" i="30"/>
  <c r="AV210" i="30"/>
  <c r="AH210" i="30"/>
  <c r="T210" i="30"/>
  <c r="BJ208" i="30"/>
  <c r="AV208" i="30"/>
  <c r="AH208" i="30"/>
  <c r="T208" i="30"/>
  <c r="BI206" i="30"/>
  <c r="AU206" i="30"/>
  <c r="AG206" i="30"/>
  <c r="S206" i="30"/>
  <c r="BJ204" i="30"/>
  <c r="AV204" i="30"/>
  <c r="AH204" i="30"/>
  <c r="T204" i="30"/>
  <c r="BJ203" i="30"/>
  <c r="AV203" i="30"/>
  <c r="AH203" i="30"/>
  <c r="T203" i="30"/>
  <c r="AF201" i="30"/>
  <c r="AF200" i="30"/>
  <c r="AZ194" i="30"/>
  <c r="AF194" i="30"/>
  <c r="O194" i="30"/>
  <c r="AD193" i="30"/>
  <c r="G193" i="30"/>
  <c r="AZ192" i="30"/>
  <c r="AK192" i="30"/>
  <c r="Y192" i="30"/>
  <c r="G192" i="30"/>
  <c r="O190" i="30"/>
  <c r="O189" i="30"/>
  <c r="AA176" i="30"/>
  <c r="BF166" i="30"/>
  <c r="AK166" i="30"/>
  <c r="U166" i="30"/>
  <c r="BF164" i="30"/>
  <c r="BF154" i="30"/>
  <c r="AK164" i="30"/>
  <c r="AK154" i="30"/>
  <c r="U164" i="30"/>
  <c r="U154" i="30"/>
  <c r="BF156" i="30"/>
  <c r="BF146" i="30"/>
  <c r="AK156" i="30"/>
  <c r="AK146" i="30"/>
  <c r="U156" i="30"/>
  <c r="U146" i="30"/>
  <c r="BF144" i="30"/>
  <c r="AK144" i="30"/>
  <c r="U144" i="30"/>
  <c r="BF134" i="30"/>
  <c r="AK134" i="30"/>
  <c r="U134" i="30"/>
  <c r="BF132" i="30"/>
  <c r="AK132" i="30"/>
  <c r="U132" i="30"/>
  <c r="AF89" i="30"/>
  <c r="AF87" i="30"/>
  <c r="AF85" i="30"/>
  <c r="AF82" i="30"/>
  <c r="AF80" i="30"/>
  <c r="L88" i="30"/>
  <c r="L86" i="30"/>
  <c r="L84" i="30"/>
  <c r="L81" i="30"/>
  <c r="L79" i="30"/>
  <c r="AF78" i="30"/>
  <c r="L77"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F249" i="30"/>
  <c r="BE249" i="30"/>
  <c r="BF248" i="30"/>
  <c r="BE248" i="30"/>
  <c r="BF246" i="30"/>
  <c r="BE246" i="30"/>
  <c r="BF245" i="30"/>
  <c r="BE245" i="30"/>
  <c r="BF244" i="30"/>
  <c r="BE244" i="30"/>
  <c r="BF242" i="30"/>
  <c r="BE242" i="30"/>
  <c r="BF241" i="30"/>
  <c r="BE241" i="30"/>
  <c r="BF240" i="30"/>
  <c r="BE240" i="30"/>
  <c r="BF238" i="30"/>
  <c r="BE238" i="30"/>
  <c r="BF236" i="30"/>
  <c r="BE236" i="30"/>
  <c r="BF234" i="30"/>
  <c r="BE234" i="30"/>
  <c r="BF232" i="30"/>
  <c r="BE232" i="30"/>
  <c r="BE227" i="30"/>
  <c r="AB212" i="30"/>
  <c r="BE230" i="30" l="1"/>
  <c r="BE251"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Y179" i="16" l="1"/>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AN109" i="15" l="1"/>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51" authorId="0" shapeId="0" xr:uid="{08604F49-6973-4F7E-A075-9BD4F59FE2B4}">
      <text>
        <r>
          <rPr>
            <sz val="9"/>
            <color indexed="81"/>
            <rFont val="MS P ゴシック"/>
            <family val="3"/>
            <charset val="128"/>
          </rPr>
          <t>会社名を入力</t>
        </r>
      </text>
    </comment>
    <comment ref="AP51" authorId="0" shapeId="0" xr:uid="{B6664628-0096-4A47-8CF8-62289193E22B}">
      <text>
        <r>
          <rPr>
            <sz val="9"/>
            <color indexed="81"/>
            <rFont val="MS P ゴシック"/>
            <family val="3"/>
            <charset val="128"/>
          </rPr>
          <t>役職を入力</t>
        </r>
      </text>
    </comment>
    <comment ref="BB51" authorId="0" shapeId="0" xr:uid="{74E02775-9AD9-4849-9E5E-33DA65ED1B2B}">
      <text>
        <r>
          <rPr>
            <sz val="9"/>
            <color indexed="81"/>
            <rFont val="MS P ゴシック"/>
            <family val="3"/>
            <charset val="128"/>
          </rPr>
          <t>氏名を入力</t>
        </r>
      </text>
    </comment>
    <comment ref="R53" authorId="1" shapeId="0" xr:uid="{1E9FC459-A076-4B39-B81E-26E698D3DA63}">
      <text>
        <r>
          <rPr>
            <sz val="9"/>
            <color indexed="81"/>
            <rFont val="ＭＳ Ｐゴシック"/>
            <family val="3"/>
            <charset val="128"/>
          </rPr>
          <t>都道府県を入力</t>
        </r>
      </text>
    </comment>
    <comment ref="R63" authorId="1" shapeId="0" xr:uid="{8C15B5AC-ABE5-4497-A732-07FB967C8FFB}">
      <text>
        <r>
          <rPr>
            <sz val="9"/>
            <color indexed="81"/>
            <rFont val="ＭＳ Ｐゴシック"/>
            <family val="3"/>
            <charset val="128"/>
          </rPr>
          <t>都道府県を入力</t>
        </r>
      </text>
    </comment>
    <comment ref="R74" authorId="1" shapeId="0" xr:uid="{DECB1063-81D1-4500-AEC4-477152028C0D}">
      <text>
        <r>
          <rPr>
            <sz val="9"/>
            <color indexed="81"/>
            <rFont val="ＭＳ Ｐゴシック"/>
            <family val="3"/>
            <charset val="128"/>
          </rPr>
          <t>都道府県を入力</t>
        </r>
      </text>
    </comment>
    <comment ref="R85" authorId="2" shapeId="0" xr:uid="{6F5B1088-080A-4DC1-BF48-9AE700A675D4}">
      <text>
        <r>
          <rPr>
            <sz val="9"/>
            <color indexed="81"/>
            <rFont val="MS P ゴシック"/>
            <family val="3"/>
            <charset val="128"/>
          </rPr>
          <t>都道府県を入力</t>
        </r>
      </text>
    </comment>
    <comment ref="B112" authorId="3" shapeId="0" xr:uid="{1ACA9DFD-7A5D-4385-B491-DA9A02120E3D}">
      <text>
        <r>
          <rPr>
            <sz val="9"/>
            <color indexed="81"/>
            <rFont val="ＭＳ Ｐゴシック"/>
            <family val="3"/>
            <charset val="128"/>
          </rPr>
          <t>該当する場合は　■</t>
        </r>
      </text>
    </comment>
    <comment ref="R217" authorId="4" shapeId="0" xr:uid="{60264FD5-011B-4401-8B72-ABF95B188881}">
      <text>
        <r>
          <rPr>
            <b/>
            <sz val="9"/>
            <color indexed="81"/>
            <rFont val="ＭＳ Ｐゴシック"/>
            <family val="3"/>
            <charset val="128"/>
          </rPr>
          <t>代表者名を記載して下さい。
例：代表取締役　建築　太郎</t>
        </r>
      </text>
    </comment>
    <comment ref="AA218" authorId="5" shapeId="0" xr:uid="{9B139B6E-7065-4D6B-ADA7-4031AA3F91E1}">
      <text>
        <r>
          <rPr>
            <b/>
            <sz val="9"/>
            <color indexed="81"/>
            <rFont val="ＭＳ Ｐゴシック"/>
            <family val="3"/>
            <charset val="128"/>
          </rPr>
          <t>大臣　特-25
東京都知事　般-25
の様に、許可先と登録区分、年度を両方記載して下さい。</t>
        </r>
      </text>
    </comment>
    <comment ref="R219" authorId="4" shapeId="0" xr:uid="{E4D718A5-75C3-4A33-B4B9-34EC20253B94}">
      <text>
        <r>
          <rPr>
            <b/>
            <sz val="9"/>
            <color indexed="81"/>
            <rFont val="ＭＳ Ｐゴシック"/>
            <family val="3"/>
            <charset val="128"/>
          </rPr>
          <t>会社名を記載して下さい。
例：株式会社　渋谷建築設計</t>
        </r>
      </text>
    </comment>
    <comment ref="BH226" authorId="3" shapeId="0" xr:uid="{4ECF5FC1-ECD8-4A93-8153-BC856A81BA62}">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598DDC3-608C-4F84-991D-86182981DF5B}">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E0869CF7-D941-4707-AED3-E373D19F09CF}">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7" shapeId="0" xr:uid="{4C84D696-1F48-4EB5-B7B0-4F5899FB3DDF}">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8" shapeId="0" xr:uid="{AEB52211-B520-45E7-B557-85DBE5010436}">
      <text>
        <r>
          <rPr>
            <sz val="9"/>
            <color indexed="81"/>
            <rFont val="MS P ゴシック"/>
            <family val="3"/>
            <charset val="128"/>
          </rPr>
          <t>Ctrl+Cでコピー
➡右クリックで「値を貼り付け」を選択すると、入力内容を編集できます</t>
        </r>
      </text>
    </comment>
    <comment ref="BE293" authorId="9" shapeId="0" xr:uid="{D63B6F41-B9F6-4FAD-A677-565C3E7DA0D3}">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6" authorId="9" shapeId="0" xr:uid="{C9274679-58EB-4B1C-933E-26571A4BA0E2}">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Q328" authorId="0" shapeId="0" xr:uid="{A9AB5CBD-824B-455D-8451-14C4B468241C}">
      <text>
        <r>
          <rPr>
            <sz val="9"/>
            <color indexed="81"/>
            <rFont val="MS P ゴシック"/>
            <family val="3"/>
            <charset val="128"/>
          </rPr>
          <t>選択にない場合は、手入力できます</t>
        </r>
      </text>
    </comment>
    <comment ref="R356" authorId="10" shapeId="0" xr:uid="{167210FB-A160-44EB-983F-3DB410E52A28}">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61" authorId="11" shapeId="0" xr:uid="{A50B63D9-984E-45A0-B3D3-5BEF02A05852}">
      <text>
        <r>
          <rPr>
            <b/>
            <sz val="9"/>
            <color indexed="81"/>
            <rFont val="MS P ゴシック"/>
            <family val="3"/>
            <charset val="128"/>
          </rPr>
          <t>概要書第二面【19.その他必要な事項】に反映されます</t>
        </r>
      </text>
    </comment>
    <comment ref="E368" authorId="11" shapeId="0" xr:uid="{63D4FC73-464C-4F91-9646-705554C8CDCB}">
      <text>
        <r>
          <rPr>
            <b/>
            <sz val="9"/>
            <color indexed="81"/>
            <rFont val="MS P ゴシック"/>
            <family val="3"/>
            <charset val="128"/>
          </rPr>
          <t>概要書には反映されません</t>
        </r>
      </text>
    </comment>
    <comment ref="AC379" authorId="8" shapeId="0" xr:uid="{F8ACA075-2092-45F1-99AA-14C52D5B0837}">
      <text>
        <r>
          <rPr>
            <sz val="9"/>
            <color indexed="81"/>
            <rFont val="MS P ゴシック"/>
            <family val="3"/>
            <charset val="128"/>
          </rPr>
          <t>Ctrl+Cでコピー
➡右クリックで「値を貼り付け」を選択すると、入力内容を編集できます</t>
        </r>
      </text>
    </comment>
    <comment ref="Q390" authorId="0" shapeId="0" xr:uid="{0AA4C6BA-73A5-40FB-842B-C4D06FE068AF}">
      <text>
        <r>
          <rPr>
            <sz val="9"/>
            <color indexed="81"/>
            <rFont val="MS P ゴシック"/>
            <family val="3"/>
            <charset val="128"/>
          </rPr>
          <t>選択にない場合は、手入力できます</t>
        </r>
      </text>
    </comment>
    <comment ref="G440" authorId="10" shapeId="0" xr:uid="{F7BE9A16-9B3C-419A-8223-F8D1AD77042A}">
      <text>
        <r>
          <rPr>
            <b/>
            <sz val="9"/>
            <color indexed="81"/>
            <rFont val="MS P ゴシック"/>
            <family val="3"/>
            <charset val="128"/>
          </rPr>
          <t>ルート２の場合はこちらにチェック</t>
        </r>
      </text>
    </comment>
    <comment ref="G441" authorId="10" shapeId="0" xr:uid="{1824A956-2D05-424F-8A49-9716F31CF60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3" authorId="10" shapeId="0" xr:uid="{641E8CEA-4FA4-43D6-881E-CE90861A229E}">
      <text>
        <r>
          <rPr>
            <b/>
            <sz val="9"/>
            <color indexed="81"/>
            <rFont val="MS P ゴシック"/>
            <family val="3"/>
            <charset val="128"/>
          </rPr>
          <t>構造一級の氏名を記入</t>
        </r>
        <r>
          <rPr>
            <sz val="9"/>
            <color indexed="81"/>
            <rFont val="MS P ゴシック"/>
            <family val="3"/>
            <charset val="128"/>
          </rPr>
          <t xml:space="preserve">
</t>
        </r>
      </text>
    </comment>
    <comment ref="AF444" authorId="10" shapeId="0" xr:uid="{04EA2D7A-5BCA-41E7-A985-D70D21C6345F}">
      <text>
        <r>
          <rPr>
            <b/>
            <sz val="9"/>
            <color indexed="81"/>
            <rFont val="MS P ゴシック"/>
            <family val="3"/>
            <charset val="128"/>
          </rPr>
          <t>構造一級の番号を記入</t>
        </r>
      </text>
    </comment>
    <comment ref="C487" authorId="12" shapeId="0" xr:uid="{94267F9A-CF22-44B0-BAFB-36A36FD394BF}">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9" authorId="8" shapeId="0" xr:uid="{979A6118-5014-40F1-966F-2D94882A4C69}">
      <text>
        <r>
          <rPr>
            <sz val="9"/>
            <color indexed="81"/>
            <rFont val="MS P ゴシック"/>
            <family val="3"/>
            <charset val="128"/>
          </rPr>
          <t>Ctrl+Cでコピー
➡右クリックで「値を貼り付け」を選択すると、入力内容を編集できます</t>
        </r>
      </text>
    </comment>
    <comment ref="O584" authorId="0" shapeId="0" xr:uid="{E46FDCDC-430B-4218-8DB3-A82D0CBE3D79}">
      <text>
        <r>
          <rPr>
            <sz val="9"/>
            <color indexed="81"/>
            <rFont val="MS P ゴシック"/>
            <family val="3"/>
            <charset val="128"/>
          </rPr>
          <t>選択にない場合は、手入力できます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miki</author>
    <author>jaic-024</author>
    <author>小野 邦彦</author>
    <author xml:space="preserve"> </author>
    <author>相田 祐子</author>
  </authors>
  <commentList>
    <comment ref="C110" authorId="0" shapeId="0" xr:uid="{00000000-0006-0000-0300-000005000000}">
      <text>
        <r>
          <rPr>
            <sz val="9"/>
            <color indexed="81"/>
            <rFont val="ＭＳ Ｐゴシック"/>
            <family val="3"/>
            <charset val="128"/>
          </rPr>
          <t>該当する場合は　■</t>
        </r>
      </text>
    </comment>
    <comment ref="S216" authorId="1" shapeId="0" xr:uid="{00000000-0006-0000-0300-000006000000}">
      <text>
        <r>
          <rPr>
            <b/>
            <sz val="9"/>
            <color indexed="81"/>
            <rFont val="ＭＳ Ｐゴシック"/>
            <family val="3"/>
            <charset val="128"/>
          </rPr>
          <t>代表者名を記載して下さい。
例：代表取締役　建築　太郎</t>
        </r>
      </text>
    </comment>
    <comment ref="AV217" authorId="2" shapeId="0" xr:uid="{4CCDCF42-2A42-480E-9909-CC9041EF807E}">
      <text>
        <r>
          <rPr>
            <b/>
            <sz val="9"/>
            <color indexed="81"/>
            <rFont val="MS P ゴシック"/>
            <family val="3"/>
            <charset val="128"/>
          </rPr>
          <t xml:space="preserve">選択してください
</t>
        </r>
      </text>
    </comment>
    <comment ref="BC217" authorId="2" shapeId="0" xr:uid="{B7C64F85-5022-46C4-AA11-DEB958428859}">
      <text>
        <r>
          <rPr>
            <b/>
            <sz val="9"/>
            <color indexed="81"/>
            <rFont val="MS P ゴシック"/>
            <family val="3"/>
            <charset val="128"/>
          </rPr>
          <t>選択してください</t>
        </r>
      </text>
    </comment>
    <comment ref="S218" authorId="1" shapeId="0" xr:uid="{00000000-0006-0000-0300-000008000000}">
      <text>
        <r>
          <rPr>
            <b/>
            <sz val="9"/>
            <color indexed="81"/>
            <rFont val="ＭＳ Ｐゴシック"/>
            <family val="3"/>
            <charset val="128"/>
          </rPr>
          <t>会社名を記載して下さい。
例：株式会社　渋谷建築設計</t>
        </r>
      </text>
    </comment>
    <comment ref="BF297" authorId="3"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F329" authorId="3"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S376" authorId="2" shapeId="0" xr:uid="{69461E86-9F0D-4756-B1DE-B68967E22E46}">
      <text>
        <r>
          <rPr>
            <b/>
            <sz val="9"/>
            <color indexed="81"/>
            <rFont val="MS P ゴシック"/>
            <family val="3"/>
            <charset val="128"/>
          </rPr>
          <t xml:space="preserve">必ずいずれかにチェック
</t>
        </r>
      </text>
    </comment>
    <comment ref="Y376" authorId="2" shapeId="0" xr:uid="{F0797115-F1C2-443E-9DB7-0CE42C1CFFB2}">
      <text>
        <r>
          <rPr>
            <b/>
            <sz val="9"/>
            <color indexed="81"/>
            <rFont val="MS P ゴシック"/>
            <family val="3"/>
            <charset val="128"/>
          </rPr>
          <t xml:space="preserve">必ずいずれかにチェック
</t>
        </r>
      </text>
    </comment>
    <comment ref="F381" authorId="4" shapeId="0" xr:uid="{ABC8ACCF-C086-48F4-A53B-69F262389A3E}">
      <text>
        <r>
          <rPr>
            <b/>
            <sz val="9"/>
            <color indexed="81"/>
            <rFont val="MS P ゴシック"/>
            <family val="3"/>
            <charset val="128"/>
          </rPr>
          <t>概要書第二面【その他必要な事項】に反映されます</t>
        </r>
      </text>
    </comment>
    <comment ref="F394" authorId="4" shapeId="0" xr:uid="{364A638D-2913-4348-AD2E-5085EADA784F}">
      <text>
        <r>
          <rPr>
            <b/>
            <sz val="9"/>
            <color indexed="81"/>
            <rFont val="MS P ゴシック"/>
            <family val="3"/>
            <charset val="128"/>
          </rPr>
          <t>概要書には反映されません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ntomita</author>
  </authors>
  <commentList>
    <comment ref="I65" authorId="0" shapeId="0" xr:uid="{20BB05D8-BEC5-4754-B669-BE7AC2EEE293}">
      <text>
        <r>
          <rPr>
            <b/>
            <sz val="9"/>
            <color indexed="81"/>
            <rFont val="MS P ゴシック"/>
            <family val="3"/>
            <charset val="128"/>
          </rPr>
          <t>ルート２の場合はこちらにチェック</t>
        </r>
      </text>
    </comment>
    <comment ref="I67" authorId="0" shapeId="0" xr:uid="{F57C4366-B9D3-4383-9E8C-48C5D97B9E9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69" authorId="0" shapeId="0" xr:uid="{6E07BED9-C7B2-47AD-AA09-216FD5588D44}">
      <text>
        <r>
          <rPr>
            <b/>
            <sz val="9"/>
            <color indexed="81"/>
            <rFont val="MS P ゴシック"/>
            <family val="3"/>
            <charset val="128"/>
          </rPr>
          <t>構造一級の氏名を記入</t>
        </r>
        <r>
          <rPr>
            <sz val="9"/>
            <color indexed="81"/>
            <rFont val="MS P ゴシック"/>
            <family val="3"/>
            <charset val="128"/>
          </rPr>
          <t xml:space="preserve">
</t>
        </r>
      </text>
    </comment>
    <comment ref="AH70" authorId="0" shapeId="0" xr:uid="{14124AA9-826C-4402-A371-D3FA4018D3BE}">
      <text>
        <r>
          <rPr>
            <b/>
            <sz val="9"/>
            <color indexed="81"/>
            <rFont val="MS P ゴシック"/>
            <family val="3"/>
            <charset val="128"/>
          </rPr>
          <t>構造一級の番号を記入</t>
        </r>
      </text>
    </comment>
    <comment ref="I226" authorId="0" shapeId="0" xr:uid="{BFB80217-833B-4C17-A12D-EC7D9A7F67FA}">
      <text>
        <r>
          <rPr>
            <b/>
            <sz val="9"/>
            <color indexed="81"/>
            <rFont val="MS P ゴシック"/>
            <family val="3"/>
            <charset val="128"/>
          </rPr>
          <t>ルート２の場合はこちらにチェック</t>
        </r>
      </text>
    </comment>
    <comment ref="I228" authorId="0" shapeId="0" xr:uid="{48D2B8CC-3C40-4975-B0F2-DFE729CA2A7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230" authorId="0" shapeId="0" xr:uid="{FD3A609A-B29F-453F-9500-3F401FC6421A}">
      <text>
        <r>
          <rPr>
            <b/>
            <sz val="9"/>
            <color indexed="81"/>
            <rFont val="MS P ゴシック"/>
            <family val="3"/>
            <charset val="128"/>
          </rPr>
          <t>構造一級の氏名を記入</t>
        </r>
        <r>
          <rPr>
            <sz val="9"/>
            <color indexed="81"/>
            <rFont val="MS P ゴシック"/>
            <family val="3"/>
            <charset val="128"/>
          </rPr>
          <t xml:space="preserve">
</t>
        </r>
      </text>
    </comment>
    <comment ref="AH231" authorId="0" shapeId="0" xr:uid="{B797C0FB-00C0-4DEA-9EDC-B9D279A8F091}">
      <text>
        <r>
          <rPr>
            <b/>
            <sz val="9"/>
            <color indexed="81"/>
            <rFont val="MS P ゴシック"/>
            <family val="3"/>
            <charset val="128"/>
          </rPr>
          <t>構造一級の番号を記入</t>
        </r>
      </text>
    </comment>
    <comment ref="I387" authorId="0" shapeId="0" xr:uid="{B5453F66-AFC9-4141-8167-D039094A6325}">
      <text>
        <r>
          <rPr>
            <b/>
            <sz val="9"/>
            <color indexed="81"/>
            <rFont val="MS P ゴシック"/>
            <family val="3"/>
            <charset val="128"/>
          </rPr>
          <t>ルート２の場合はこちらにチェック</t>
        </r>
      </text>
    </comment>
    <comment ref="I389" authorId="0" shapeId="0" xr:uid="{7C83D68D-66B0-434B-B12D-71D336F2132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391" authorId="0" shapeId="0" xr:uid="{EC45D33E-FB11-488B-99EA-DAE090C74D91}">
      <text>
        <r>
          <rPr>
            <b/>
            <sz val="9"/>
            <color indexed="81"/>
            <rFont val="MS P ゴシック"/>
            <family val="3"/>
            <charset val="128"/>
          </rPr>
          <t>構造一級の氏名を記入</t>
        </r>
        <r>
          <rPr>
            <sz val="9"/>
            <color indexed="81"/>
            <rFont val="MS P ゴシック"/>
            <family val="3"/>
            <charset val="128"/>
          </rPr>
          <t xml:space="preserve">
</t>
        </r>
      </text>
    </comment>
    <comment ref="AH392" authorId="0" shapeId="0" xr:uid="{39A94242-267A-4C57-8BF0-9A5B714EBD2A}">
      <text>
        <r>
          <rPr>
            <b/>
            <sz val="9"/>
            <color indexed="81"/>
            <rFont val="MS P ゴシック"/>
            <family val="3"/>
            <charset val="128"/>
          </rPr>
          <t>構造一級の番号を記入</t>
        </r>
      </text>
    </comment>
    <comment ref="I548" authorId="0" shapeId="0" xr:uid="{0202DDED-388A-4163-BEBA-EF311C2C2790}">
      <text>
        <r>
          <rPr>
            <b/>
            <sz val="9"/>
            <color indexed="81"/>
            <rFont val="MS P ゴシック"/>
            <family val="3"/>
            <charset val="128"/>
          </rPr>
          <t>ルート２の場合はこちらにチェック</t>
        </r>
      </text>
    </comment>
    <comment ref="I550" authorId="0" shapeId="0" xr:uid="{06849710-3CC3-4933-9B3D-EA39B770FE14}">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552" authorId="0" shapeId="0" xr:uid="{3AD44DCF-27CA-459D-B00A-E0137227376B}">
      <text>
        <r>
          <rPr>
            <b/>
            <sz val="9"/>
            <color indexed="81"/>
            <rFont val="MS P ゴシック"/>
            <family val="3"/>
            <charset val="128"/>
          </rPr>
          <t>構造一級の氏名を記入</t>
        </r>
        <r>
          <rPr>
            <sz val="9"/>
            <color indexed="81"/>
            <rFont val="MS P ゴシック"/>
            <family val="3"/>
            <charset val="128"/>
          </rPr>
          <t xml:space="preserve">
</t>
        </r>
      </text>
    </comment>
    <comment ref="AH553" authorId="0" shapeId="0" xr:uid="{0090B62E-B7D6-498A-A201-C0F337722DB4}">
      <text>
        <r>
          <rPr>
            <b/>
            <sz val="9"/>
            <color indexed="81"/>
            <rFont val="MS P ゴシック"/>
            <family val="3"/>
            <charset val="128"/>
          </rPr>
          <t>構造一級の番号を記入</t>
        </r>
      </text>
    </comment>
    <comment ref="I709" authorId="0" shapeId="0" xr:uid="{85975400-36F0-456E-BFEF-104761862706}">
      <text>
        <r>
          <rPr>
            <b/>
            <sz val="9"/>
            <color indexed="81"/>
            <rFont val="MS P ゴシック"/>
            <family val="3"/>
            <charset val="128"/>
          </rPr>
          <t>ルート２の場合はこちらにチェック</t>
        </r>
      </text>
    </comment>
    <comment ref="I711" authorId="0" shapeId="0" xr:uid="{DDAAD60E-5114-4E2E-BC65-77357D21DA81}">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713" authorId="0" shapeId="0" xr:uid="{5AB72497-06F3-44EC-8678-7170B9AB3AA1}">
      <text>
        <r>
          <rPr>
            <b/>
            <sz val="9"/>
            <color indexed="81"/>
            <rFont val="MS P ゴシック"/>
            <family val="3"/>
            <charset val="128"/>
          </rPr>
          <t>構造一級の氏名を記入</t>
        </r>
        <r>
          <rPr>
            <sz val="9"/>
            <color indexed="81"/>
            <rFont val="MS P ゴシック"/>
            <family val="3"/>
            <charset val="128"/>
          </rPr>
          <t xml:space="preserve">
</t>
        </r>
      </text>
    </comment>
    <comment ref="AH714" authorId="0" shapeId="0" xr:uid="{7FD4FF84-1222-4107-90FB-98DB3CDE4F81}">
      <text>
        <r>
          <rPr>
            <b/>
            <sz val="9"/>
            <color indexed="81"/>
            <rFont val="MS P ゴシック"/>
            <family val="3"/>
            <charset val="128"/>
          </rPr>
          <t>構造一級の番号を記入</t>
        </r>
      </text>
    </comment>
    <comment ref="I870" authorId="0" shapeId="0" xr:uid="{8654D16B-E952-4CAE-8AE3-B326EFD8538F}">
      <text>
        <r>
          <rPr>
            <b/>
            <sz val="9"/>
            <color indexed="81"/>
            <rFont val="MS P ゴシック"/>
            <family val="3"/>
            <charset val="128"/>
          </rPr>
          <t>ルート２の場合はこちらにチェック</t>
        </r>
      </text>
    </comment>
    <comment ref="I872" authorId="0" shapeId="0" xr:uid="{EAB43824-7284-426D-AB9D-8EE3D4CA5373}">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874" authorId="0" shapeId="0" xr:uid="{FD00CE64-0519-4776-BDC8-4746B7FDA818}">
      <text>
        <r>
          <rPr>
            <b/>
            <sz val="9"/>
            <color indexed="81"/>
            <rFont val="MS P ゴシック"/>
            <family val="3"/>
            <charset val="128"/>
          </rPr>
          <t>構造一級の氏名を記入</t>
        </r>
        <r>
          <rPr>
            <sz val="9"/>
            <color indexed="81"/>
            <rFont val="MS P ゴシック"/>
            <family val="3"/>
            <charset val="128"/>
          </rPr>
          <t xml:space="preserve">
</t>
        </r>
      </text>
    </comment>
    <comment ref="AH875" authorId="0" shapeId="0" xr:uid="{D824798F-F517-4D90-8866-D8907E6D5B1A}">
      <text>
        <r>
          <rPr>
            <b/>
            <sz val="9"/>
            <color indexed="81"/>
            <rFont val="MS P ゴシック"/>
            <family val="3"/>
            <charset val="128"/>
          </rPr>
          <t>構造一級の番号を記入</t>
        </r>
      </text>
    </comment>
    <comment ref="I1031" authorId="0" shapeId="0" xr:uid="{F10A31EA-DDE9-40C5-B9D6-1E5341AB28F0}">
      <text>
        <r>
          <rPr>
            <b/>
            <sz val="9"/>
            <color indexed="81"/>
            <rFont val="MS P ゴシック"/>
            <family val="3"/>
            <charset val="128"/>
          </rPr>
          <t>ルート２の場合はこちらにチェック</t>
        </r>
      </text>
    </comment>
    <comment ref="I1033" authorId="0" shapeId="0" xr:uid="{A5A6F7AB-F21D-4859-8125-F89D2AEA7E8B}">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035" authorId="0" shapeId="0" xr:uid="{451C9C81-85FF-4A79-BB52-1644B4E35C18}">
      <text>
        <r>
          <rPr>
            <b/>
            <sz val="9"/>
            <color indexed="81"/>
            <rFont val="MS P ゴシック"/>
            <family val="3"/>
            <charset val="128"/>
          </rPr>
          <t>構造一級の氏名を記入</t>
        </r>
        <r>
          <rPr>
            <sz val="9"/>
            <color indexed="81"/>
            <rFont val="MS P ゴシック"/>
            <family val="3"/>
            <charset val="128"/>
          </rPr>
          <t xml:space="preserve">
</t>
        </r>
      </text>
    </comment>
    <comment ref="AH1036" authorId="0" shapeId="0" xr:uid="{4779B3C7-22EC-400B-B40C-E5D15C1346D8}">
      <text>
        <r>
          <rPr>
            <b/>
            <sz val="9"/>
            <color indexed="81"/>
            <rFont val="MS P ゴシック"/>
            <family val="3"/>
            <charset val="128"/>
          </rPr>
          <t>構造一級の番号を記入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U3" authorId="0" shapeId="0" xr:uid="{04139CCB-4B44-4729-9B52-2FEC4A4EB685}">
      <text>
        <r>
          <rPr>
            <sz val="9"/>
            <color indexed="81"/>
            <rFont val="MS P ゴシック"/>
            <family val="3"/>
            <charset val="128"/>
          </rPr>
          <t>会社名を入力</t>
        </r>
      </text>
    </comment>
    <comment ref="AS3" authorId="0" shapeId="0" xr:uid="{47CCF48A-E63A-42CC-9F08-7700A70D7943}">
      <text>
        <r>
          <rPr>
            <sz val="9"/>
            <color indexed="81"/>
            <rFont val="MS P ゴシック"/>
            <family val="3"/>
            <charset val="128"/>
          </rPr>
          <t>役職を入力</t>
        </r>
      </text>
    </comment>
    <comment ref="BE3" authorId="0" shapeId="0" xr:uid="{4AA94719-68EC-451D-A7D5-73299D8BAA17}">
      <text>
        <r>
          <rPr>
            <sz val="9"/>
            <color indexed="81"/>
            <rFont val="MS P ゴシック"/>
            <family val="3"/>
            <charset val="128"/>
          </rPr>
          <t>氏名を入力</t>
        </r>
      </text>
    </comment>
    <comment ref="U45" authorId="1" shapeId="0" xr:uid="{AD464653-7660-4B35-BDEA-04969C154CFE}">
      <text>
        <r>
          <rPr>
            <b/>
            <sz val="9"/>
            <color indexed="81"/>
            <rFont val="ＭＳ Ｐゴシック"/>
            <family val="3"/>
            <charset val="128"/>
          </rPr>
          <t>代表者名を記載して下さい。
例：代表取締役　建築　太郎</t>
        </r>
      </text>
    </comment>
    <comment ref="U47" authorId="1" shapeId="0" xr:uid="{5C54D6A2-E332-47BD-A633-28B1F3ADCEEF}">
      <text>
        <r>
          <rPr>
            <b/>
            <sz val="9"/>
            <color indexed="81"/>
            <rFont val="ＭＳ Ｐゴシック"/>
            <family val="3"/>
            <charset val="128"/>
          </rPr>
          <t>会社名を記載して下さい。
例：株式会社　渋谷建築設計</t>
        </r>
      </text>
    </comment>
    <comment ref="U53" authorId="0" shapeId="0" xr:uid="{AC3F90EC-B757-42F3-B4F4-BF98E41009D4}">
      <text>
        <r>
          <rPr>
            <sz val="9"/>
            <color indexed="81"/>
            <rFont val="MS P ゴシック"/>
            <family val="3"/>
            <charset val="128"/>
          </rPr>
          <t>会社名を入力</t>
        </r>
      </text>
    </comment>
    <comment ref="AS53" authorId="0" shapeId="0" xr:uid="{001E1C5B-1928-4C1C-A896-F51C831F6CE6}">
      <text>
        <r>
          <rPr>
            <sz val="9"/>
            <color indexed="81"/>
            <rFont val="MS P ゴシック"/>
            <family val="3"/>
            <charset val="128"/>
          </rPr>
          <t>役職を入力</t>
        </r>
      </text>
    </comment>
    <comment ref="BE53" authorId="0" shapeId="0" xr:uid="{667BF9FF-584F-4C7C-87B0-2530D869B0DF}">
      <text>
        <r>
          <rPr>
            <sz val="9"/>
            <color indexed="81"/>
            <rFont val="MS P ゴシック"/>
            <family val="3"/>
            <charset val="128"/>
          </rPr>
          <t>氏名を入力</t>
        </r>
      </text>
    </comment>
    <comment ref="U95" authorId="1" shapeId="0" xr:uid="{B554A7E7-1439-4A60-9A3C-6002B99B7DFE}">
      <text>
        <r>
          <rPr>
            <b/>
            <sz val="9"/>
            <color indexed="81"/>
            <rFont val="ＭＳ Ｐゴシック"/>
            <family val="3"/>
            <charset val="128"/>
          </rPr>
          <t>代表者名を記載して下さい。
例：代表取締役　建築　太郎</t>
        </r>
      </text>
    </comment>
    <comment ref="U97" authorId="1" shapeId="0" xr:uid="{C497EC82-EEF6-46E4-B689-42110153CE61}">
      <text>
        <r>
          <rPr>
            <b/>
            <sz val="9"/>
            <color indexed="81"/>
            <rFont val="ＭＳ Ｐゴシック"/>
            <family val="3"/>
            <charset val="128"/>
          </rPr>
          <t>会社名を記載して下さい。
例：株式会社　渋谷建築設計</t>
        </r>
      </text>
    </comment>
    <comment ref="U103" authorId="0" shapeId="0" xr:uid="{D15399ED-80C5-49B0-8DAA-958E0F781330}">
      <text>
        <r>
          <rPr>
            <sz val="9"/>
            <color indexed="81"/>
            <rFont val="MS P ゴシック"/>
            <family val="3"/>
            <charset val="128"/>
          </rPr>
          <t>会社名を入力</t>
        </r>
      </text>
    </comment>
    <comment ref="AS103" authorId="0" shapeId="0" xr:uid="{BA699642-18CC-454B-9167-AD5C43596558}">
      <text>
        <r>
          <rPr>
            <sz val="9"/>
            <color indexed="81"/>
            <rFont val="MS P ゴシック"/>
            <family val="3"/>
            <charset val="128"/>
          </rPr>
          <t>役職を入力</t>
        </r>
      </text>
    </comment>
    <comment ref="BE103" authorId="0" shapeId="0" xr:uid="{79739232-8CF3-4C45-B5A9-9C4C3646A44D}">
      <text>
        <r>
          <rPr>
            <sz val="9"/>
            <color indexed="81"/>
            <rFont val="MS P ゴシック"/>
            <family val="3"/>
            <charset val="128"/>
          </rPr>
          <t>氏名を入力</t>
        </r>
      </text>
    </comment>
    <comment ref="U145" authorId="1" shapeId="0" xr:uid="{E1DA62DA-D263-4846-9D7C-86C32923978D}">
      <text>
        <r>
          <rPr>
            <b/>
            <sz val="9"/>
            <color indexed="81"/>
            <rFont val="ＭＳ Ｐゴシック"/>
            <family val="3"/>
            <charset val="128"/>
          </rPr>
          <t>代表者名を記載して下さい。
例：代表取締役　建築　太郎</t>
        </r>
      </text>
    </comment>
    <comment ref="U147" authorId="1" shapeId="0" xr:uid="{0C74C0FB-BD27-45D2-923D-2778C58914BF}">
      <text>
        <r>
          <rPr>
            <b/>
            <sz val="9"/>
            <color indexed="81"/>
            <rFont val="ＭＳ Ｐゴシック"/>
            <family val="3"/>
            <charset val="128"/>
          </rPr>
          <t>会社名を記載して下さい。
例：株式会社　渋谷建築設計</t>
        </r>
      </text>
    </comment>
    <comment ref="U153" authorId="0" shapeId="0" xr:uid="{E0C95950-9584-4D70-9B1E-1342C6247C2F}">
      <text>
        <r>
          <rPr>
            <sz val="9"/>
            <color indexed="81"/>
            <rFont val="MS P ゴシック"/>
            <family val="3"/>
            <charset val="128"/>
          </rPr>
          <t>会社名を入力</t>
        </r>
      </text>
    </comment>
    <comment ref="AS153" authorId="0" shapeId="0" xr:uid="{5775D856-2643-45EB-AC82-1A9979DC79BE}">
      <text>
        <r>
          <rPr>
            <sz val="9"/>
            <color indexed="81"/>
            <rFont val="MS P ゴシック"/>
            <family val="3"/>
            <charset val="128"/>
          </rPr>
          <t>役職を入力</t>
        </r>
      </text>
    </comment>
    <comment ref="BE153" authorId="0" shapeId="0" xr:uid="{2DE54FCB-8B85-4232-BD7D-9A31FA6EE7F3}">
      <text>
        <r>
          <rPr>
            <sz val="9"/>
            <color indexed="81"/>
            <rFont val="MS P ゴシック"/>
            <family val="3"/>
            <charset val="128"/>
          </rPr>
          <t>氏名を入力</t>
        </r>
      </text>
    </comment>
    <comment ref="U195" authorId="1" shapeId="0" xr:uid="{938B0837-9514-41E0-8920-13057EAC9FAE}">
      <text>
        <r>
          <rPr>
            <b/>
            <sz val="9"/>
            <color indexed="81"/>
            <rFont val="ＭＳ Ｐゴシック"/>
            <family val="3"/>
            <charset val="128"/>
          </rPr>
          <t>代表者名を記載して下さい。
例：代表取締役　建築　太郎</t>
        </r>
      </text>
    </comment>
    <comment ref="U197" authorId="1" shapeId="0" xr:uid="{583EBFA4-7FB0-4181-8818-A6549E039EEF}">
      <text>
        <r>
          <rPr>
            <b/>
            <sz val="9"/>
            <color indexed="81"/>
            <rFont val="ＭＳ Ｐゴシック"/>
            <family val="3"/>
            <charset val="128"/>
          </rPr>
          <t>会社名を記載して下さい。
例：株式会社　渋谷建築設計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T3" authorId="0" shapeId="0" xr:uid="{1D6B7E41-1CD3-4592-BB4B-D888C82A8880}">
      <text>
        <r>
          <rPr>
            <sz val="9"/>
            <color indexed="81"/>
            <rFont val="MS P ゴシック"/>
            <family val="3"/>
            <charset val="128"/>
          </rPr>
          <t>会社名を入力</t>
        </r>
      </text>
    </comment>
    <comment ref="AR3" authorId="0" shapeId="0" xr:uid="{161E8FCE-0E00-402A-9119-F8AFADF9100F}">
      <text>
        <r>
          <rPr>
            <sz val="9"/>
            <color indexed="81"/>
            <rFont val="MS P ゴシック"/>
            <family val="3"/>
            <charset val="128"/>
          </rPr>
          <t>役職を入力</t>
        </r>
      </text>
    </comment>
    <comment ref="BD3" authorId="0" shapeId="0" xr:uid="{0ED43551-32D6-41E7-B13B-EC9D29360A35}">
      <text>
        <r>
          <rPr>
            <sz val="9"/>
            <color indexed="81"/>
            <rFont val="MS P ゴシック"/>
            <family val="3"/>
            <charset val="128"/>
          </rPr>
          <t>氏名を入力</t>
        </r>
      </text>
    </comment>
    <comment ref="T45" authorId="1" shapeId="0" xr:uid="{70B973F2-C7EC-4325-8570-E4BD4A8B3537}">
      <text>
        <r>
          <rPr>
            <b/>
            <sz val="9"/>
            <color indexed="81"/>
            <rFont val="ＭＳ Ｐゴシック"/>
            <family val="3"/>
            <charset val="128"/>
          </rPr>
          <t>代表者名を記載して下さい。
例：代表取締役　建築　太郎</t>
        </r>
      </text>
    </comment>
    <comment ref="T47" authorId="1" shapeId="0" xr:uid="{1A5E7D0C-6BFC-45DF-B001-8FB980779211}">
      <text>
        <r>
          <rPr>
            <b/>
            <sz val="9"/>
            <color indexed="81"/>
            <rFont val="ＭＳ Ｐゴシック"/>
            <family val="3"/>
            <charset val="128"/>
          </rPr>
          <t>会社名を記載して下さい。
例：株式会社　渋谷建築設計</t>
        </r>
      </text>
    </comment>
    <comment ref="T53" authorId="0" shapeId="0" xr:uid="{108D6FC7-0C13-4A70-A414-D902AADE2845}">
      <text>
        <r>
          <rPr>
            <sz val="9"/>
            <color indexed="81"/>
            <rFont val="MS P ゴシック"/>
            <family val="3"/>
            <charset val="128"/>
          </rPr>
          <t>会社名を入力</t>
        </r>
      </text>
    </comment>
    <comment ref="AR53" authorId="0" shapeId="0" xr:uid="{EFE94ED2-0918-41D6-AE54-5CAC09DC4ACD}">
      <text>
        <r>
          <rPr>
            <sz val="9"/>
            <color indexed="81"/>
            <rFont val="MS P ゴシック"/>
            <family val="3"/>
            <charset val="128"/>
          </rPr>
          <t>役職を入力</t>
        </r>
      </text>
    </comment>
    <comment ref="BD53" authorId="0" shapeId="0" xr:uid="{4E73F2E1-5B6F-42CE-987B-90ABC9B8C80A}">
      <text>
        <r>
          <rPr>
            <sz val="9"/>
            <color indexed="81"/>
            <rFont val="MS P ゴシック"/>
            <family val="3"/>
            <charset val="128"/>
          </rPr>
          <t>氏名を入力</t>
        </r>
      </text>
    </comment>
    <comment ref="T95" authorId="1" shapeId="0" xr:uid="{AF7F8418-63BF-4BFD-8D57-01A2556E9DA7}">
      <text>
        <r>
          <rPr>
            <b/>
            <sz val="9"/>
            <color indexed="81"/>
            <rFont val="ＭＳ Ｐゴシック"/>
            <family val="3"/>
            <charset val="128"/>
          </rPr>
          <t>代表者名を記載して下さい。
例：代表取締役　建築　太郎</t>
        </r>
      </text>
    </comment>
    <comment ref="T97" authorId="1" shapeId="0" xr:uid="{282779C1-9E5F-4F33-8433-7637ED0E73C3}">
      <text>
        <r>
          <rPr>
            <b/>
            <sz val="9"/>
            <color indexed="81"/>
            <rFont val="ＭＳ Ｐゴシック"/>
            <family val="3"/>
            <charset val="128"/>
          </rPr>
          <t>会社名を記載して下さい。
例：株式会社　渋谷建築設計</t>
        </r>
      </text>
    </comment>
    <comment ref="T103" authorId="0" shapeId="0" xr:uid="{99BD542E-0CC4-437A-A76D-D1CC0584CC23}">
      <text>
        <r>
          <rPr>
            <sz val="9"/>
            <color indexed="81"/>
            <rFont val="MS P ゴシック"/>
            <family val="3"/>
            <charset val="128"/>
          </rPr>
          <t>会社名を入力</t>
        </r>
      </text>
    </comment>
    <comment ref="AR103" authorId="0" shapeId="0" xr:uid="{B9285DD7-90C3-42DC-BAC0-67E41B19A313}">
      <text>
        <r>
          <rPr>
            <sz val="9"/>
            <color indexed="81"/>
            <rFont val="MS P ゴシック"/>
            <family val="3"/>
            <charset val="128"/>
          </rPr>
          <t>役職を入力</t>
        </r>
      </text>
    </comment>
    <comment ref="BD103" authorId="0" shapeId="0" xr:uid="{DFD4A0D7-F98E-4801-844F-6FDA3703EDDA}">
      <text>
        <r>
          <rPr>
            <sz val="9"/>
            <color indexed="81"/>
            <rFont val="MS P ゴシック"/>
            <family val="3"/>
            <charset val="128"/>
          </rPr>
          <t>氏名を入力</t>
        </r>
      </text>
    </comment>
    <comment ref="T145" authorId="1" shapeId="0" xr:uid="{6B25742B-F4CD-4390-BFB3-9C66A5CAC3DF}">
      <text>
        <r>
          <rPr>
            <b/>
            <sz val="9"/>
            <color indexed="81"/>
            <rFont val="ＭＳ Ｐゴシック"/>
            <family val="3"/>
            <charset val="128"/>
          </rPr>
          <t>代表者名を記載して下さい。
例：代表取締役　建築　太郎</t>
        </r>
      </text>
    </comment>
    <comment ref="T147" authorId="1" shapeId="0" xr:uid="{E71CFDF3-5574-4E7A-92FB-B428320C7030}">
      <text>
        <r>
          <rPr>
            <b/>
            <sz val="9"/>
            <color indexed="81"/>
            <rFont val="ＭＳ Ｐゴシック"/>
            <family val="3"/>
            <charset val="128"/>
          </rPr>
          <t>会社名を記載して下さい。
例：株式会社　渋谷建築設計</t>
        </r>
      </text>
    </comment>
    <comment ref="T153" authorId="0" shapeId="0" xr:uid="{B59A53F8-7290-43D9-ACCA-E78D78EBFEF3}">
      <text>
        <r>
          <rPr>
            <sz val="9"/>
            <color indexed="81"/>
            <rFont val="MS P ゴシック"/>
            <family val="3"/>
            <charset val="128"/>
          </rPr>
          <t>会社名を入力</t>
        </r>
      </text>
    </comment>
    <comment ref="AR153" authorId="0" shapeId="0" xr:uid="{7253D411-6498-4915-81E9-4EABE4BCE93B}">
      <text>
        <r>
          <rPr>
            <sz val="9"/>
            <color indexed="81"/>
            <rFont val="MS P ゴシック"/>
            <family val="3"/>
            <charset val="128"/>
          </rPr>
          <t>役職を入力</t>
        </r>
      </text>
    </comment>
    <comment ref="BD153" authorId="0" shapeId="0" xr:uid="{2C143F47-384E-4CEE-B295-4719392E2963}">
      <text>
        <r>
          <rPr>
            <sz val="9"/>
            <color indexed="81"/>
            <rFont val="MS P ゴシック"/>
            <family val="3"/>
            <charset val="128"/>
          </rPr>
          <t>氏名を入力</t>
        </r>
      </text>
    </comment>
    <comment ref="T195" authorId="1" shapeId="0" xr:uid="{4C972375-A802-435A-935C-E5EC6DA2D6B8}">
      <text>
        <r>
          <rPr>
            <b/>
            <sz val="9"/>
            <color indexed="81"/>
            <rFont val="ＭＳ Ｐゴシック"/>
            <family val="3"/>
            <charset val="128"/>
          </rPr>
          <t>代表者名を記載して下さい。
例：代表取締役　建築　太郎</t>
        </r>
      </text>
    </comment>
    <comment ref="T197" authorId="1" shapeId="0" xr:uid="{81817A76-1B53-454A-A3A9-058BE6FC6DBF}">
      <text>
        <r>
          <rPr>
            <b/>
            <sz val="9"/>
            <color indexed="81"/>
            <rFont val="ＭＳ Ｐゴシック"/>
            <family val="3"/>
            <charset val="128"/>
          </rPr>
          <t>会社名を記載して下さい。
例：株式会社　渋谷建築設計</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ronda</author>
    <author>粗 裕貴</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Q17" authorId="1" shapeId="0" xr:uid="{1DD33774-A7A8-4513-B40D-DA5057E0A5FA}">
      <text>
        <r>
          <rPr>
            <sz val="9"/>
            <color indexed="81"/>
            <rFont val="MS P ゴシック"/>
            <family val="3"/>
            <charset val="128"/>
          </rPr>
          <t>選択にない場合は、手入力できます</t>
        </r>
      </text>
    </comment>
    <comment ref="C105" authorId="2"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Q127" authorId="1" shapeId="0" xr:uid="{6384B5B8-524F-4019-B0A7-D58C7EDC1052}">
      <text>
        <r>
          <rPr>
            <sz val="9"/>
            <color indexed="81"/>
            <rFont val="MS P ゴシック"/>
            <family val="3"/>
            <charset val="128"/>
          </rPr>
          <t>選択にない場合は、手入力できます</t>
        </r>
      </text>
    </comment>
    <comment ref="C217" authorId="2"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Q239" authorId="1" shapeId="0" xr:uid="{13FA0597-78B7-408B-9402-C7EABE92E671}">
      <text>
        <r>
          <rPr>
            <sz val="9"/>
            <color indexed="81"/>
            <rFont val="MS P ゴシック"/>
            <family val="3"/>
            <charset val="128"/>
          </rPr>
          <t>選択にない場合は、手入力できます</t>
        </r>
      </text>
    </comment>
    <comment ref="C330" authorId="2"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Q352" authorId="1" shapeId="0" xr:uid="{AB4FA56F-288A-43F6-912E-64E779B4E119}">
      <text>
        <r>
          <rPr>
            <sz val="9"/>
            <color indexed="81"/>
            <rFont val="MS P ゴシック"/>
            <family val="3"/>
            <charset val="128"/>
          </rPr>
          <t>選択にない場合は、手入力できます</t>
        </r>
      </text>
    </comment>
    <comment ref="C442" authorId="2"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Q464" authorId="1" shapeId="0" xr:uid="{64C99B53-F2CA-4ECF-A229-11978D73E2C9}">
      <text>
        <r>
          <rPr>
            <sz val="9"/>
            <color indexed="81"/>
            <rFont val="MS P ゴシック"/>
            <family val="3"/>
            <charset val="128"/>
          </rPr>
          <t>選択にない場合は、手入力できます</t>
        </r>
      </text>
    </comment>
    <comment ref="C554" authorId="2"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<sst xmlns="http://schemas.openxmlformats.org/spreadsheetml/2006/main" count="15681" uniqueCount="2317">
  <si>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</si>
  <si>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</si>
  <si>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</si>
  <si>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</si>
  <si>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</si>
  <si>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</si>
  <si>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</si>
  <si>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</si>
  <si>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</si>
  <si>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</si>
  <si>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</si>
  <si>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</si>
  <si>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</si>
  <si>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</si>
  <si>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</si>
  <si>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</si>
  <si>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</si>
  <si>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</si>
  <si>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</si>
  <si>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</si>
  <si>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</si>
  <si>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</si>
  <si>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</si>
  <si>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</si>
  <si>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</si>
  <si>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</si>
  <si>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</si>
  <si>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</si>
  <si>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</si>
  <si>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</si>
  <si>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</si>
  <si>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</si>
  <si>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</si>
  <si>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</si>
  <si>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</si>
  <si>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</si>
  <si>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</si>
  <si>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</si>
  <si>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</si>
  <si>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</si>
  <si>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</si>
  <si>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</si>
  <si>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</si>
  <si>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</si>
  <si>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</si>
  <si>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</si>
  <si>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</si>
  <si>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</si>
  <si>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</si>
  <si>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</si>
  <si>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</si>
  <si>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</si>
  <si>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</si>
  <si>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</si>
  <si>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</si>
  <si>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</si>
  <si>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</si>
  <si>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</si>
  <si>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</si>
  <si>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</si>
  <si>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</si>
  <si>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</si>
  <si>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</si>
  <si>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</si>
  <si>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</si>
  <si>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</si>
  <si>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</si>
  <si>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</si>
  <si>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</si>
  <si>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</si>
  <si>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</si>
  <si>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</si>
  <si>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</si>
  <si>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</si>
  <si>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</si>
  <si>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</si>
  <si>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</si>
  <si>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</si>
  <si>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</si>
  <si>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</si>
  <si>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</si>
  <si>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</si>
  <si>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</si>
  <si>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</si>
  <si>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</si>
  <si>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</si>
  <si>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</si>
  <si>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</si>
  <si>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</si>
  <si>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</si>
  <si>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</si>
  <si>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</si>
  <si>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</si>
  <si>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</si>
  <si>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</si>
  <si>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</si>
  <si>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</si>
  <si>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</si>
  <si>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</si>
  <si>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</si>
  <si>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</si>
  <si>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</si>
  <si>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</si>
  <si>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</si>
  <si>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</si>
  <si>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</si>
  <si>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</si>
  <si>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</si>
  <si>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</si>
  <si>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</si>
  <si>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</si>
  <si>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</si>
  <si>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</si>
  <si>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</si>
  <si>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</si>
  <si>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</si>
  <si>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</si>
  <si>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</si>
  <si>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</si>
  <si>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</si>
  <si>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</si>
  <si>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</si>
  <si>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</si>
  <si>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</si>
  <si>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</si>
  <si>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</si>
  <si>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</si>
  <si>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</si>
  <si>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</si>
  <si>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</si>
  <si>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</si>
  <si>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</si>
  <si>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</si>
  <si>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</si>
  <si>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</si>
  <si>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</si>
  <si>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</si>
  <si>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</si>
  <si>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</si>
  <si>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</si>
  <si>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</si>
  <si>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</si>
  <si>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</si>
  <si>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</si>
  <si>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</si>
  <si>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</si>
  <si>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</si>
  <si>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</si>
  <si>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</si>
  <si>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</si>
  <si>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</si>
  <si>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</si>
  <si>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</si>
  <si>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</si>
  <si>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</si>
  <si>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</si>
  <si>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</si>
  <si>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</si>
  <si>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</si>
  <si>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</si>
  <si>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</si>
  <si>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</si>
  <si>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</si>
  <si>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</si>
  <si>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</si>
  <si>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</si>
  <si>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</si>
  <si>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</si>
  <si>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</si>
  <si>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</si>
  <si>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</si>
  <si>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</si>
  <si>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</si>
  <si>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</si>
  <si>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</si>
  <si>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</si>
  <si>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</si>
  <si>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</si>
  <si>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</si>
  <si>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</si>
  <si>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</si>
  <si>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</si>
  <si>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</si>
  <si>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</si>
  <si>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</si>
  <si>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</si>
  <si>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</si>
  <si>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</si>
  <si>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</si>
  <si>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</si>
  <si>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</si>
  <si>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</si>
  <si>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</si>
  <si>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</si>
  <si>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</si>
  <si>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</si>
  <si>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</si>
  <si>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</si>
  <si>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</si>
  <si>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</si>
  <si>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</si>
  <si>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</si>
  <si>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</si>
  <si>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</si>
  <si>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</si>
  <si>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</si>
  <si>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</si>
  <si>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</si>
  <si>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</si>
  <si>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</si>
  <si>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</si>
  <si>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</si>
  <si>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</si>
  <si>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</si>
  <si>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</si>
  <si>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</si>
  <si>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</si>
  <si>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</si>
  <si>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</si>
  <si>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</si>
  <si>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</si>
  <si>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</si>
  <si>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</si>
  <si>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</si>
  <si>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</si>
  <si>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</si>
  <si>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</si>
  <si>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</si>
  <si>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</si>
  <si>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</si>
  <si>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</si>
  <si>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</si>
  <si>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</si>
  <si>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</si>
  <si>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</si>
  <si>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</si>
  <si>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</si>
  <si>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</si>
  <si>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</si>
  <si>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</si>
  <si>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</si>
  <si>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</si>
  <si>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</si>
  <si>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</si>
  <si>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</si>
  <si>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</si>
  <si>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</si>
  <si>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</si>
  <si>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</si>
  <si>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</si>
  <si>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</si>
  <si>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</si>
  <si>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</si>
  <si>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</si>
  <si>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</si>
  <si>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</si>
  <si>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</si>
  <si>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</si>
  <si>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</si>
  <si>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</si>
  <si>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</si>
  <si>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</si>
  <si>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</si>
  <si>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</si>
  <si>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</si>
  <si>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</si>
  <si>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</si>
  <si>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</si>
  <si>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</si>
  <si>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</si>
  <si>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</si>
  <si>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</si>
  <si>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</si>
  <si>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</si>
  <si>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</si>
  <si>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</si>
  <si>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</si>
  <si>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</si>
  <si>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</si>
  <si>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</si>
  <si>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</si>
  <si>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</si>
  <si>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</si>
  <si>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</si>
  <si>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</si>
  <si>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</si>
  <si>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</si>
  <si>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</si>
  <si>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</si>
  <si>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</si>
  <si>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</si>
  <si>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</si>
  <si>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</si>
  <si>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</si>
  <si>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</si>
  <si>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</si>
  <si>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</si>
  <si>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</si>
  <si>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</si>
  <si>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</si>
  <si>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</si>
  <si>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</si>
  <si>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</si>
  <si>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</si>
  <si>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0"/>
  </si>
  <si>
    <t>表1．工作物1の区分</t>
    <rPh sb="0" eb="1">
      <t>ヒョウ</t>
    </rPh>
    <rPh sb="3" eb="6">
      <t>コウサクブツ</t>
    </rPh>
    <rPh sb="8" eb="10">
      <t>クブン</t>
    </rPh>
    <phoneticPr fontId="60"/>
  </si>
  <si>
    <t>No</t>
  </si>
  <si>
    <t>工作物の区分名称</t>
    <rPh sb="0" eb="3">
      <t>コウサクブツ</t>
    </rPh>
    <rPh sb="4" eb="6">
      <t>クブン</t>
    </rPh>
    <rPh sb="6" eb="8">
      <t>メイショウ</t>
    </rPh>
    <phoneticPr fontId="3"/>
  </si>
  <si>
    <t>区分</t>
    <rPh sb="0" eb="2">
      <t>クブン</t>
    </rPh>
    <phoneticPr fontId="6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</si>
  <si>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0"/>
  </si>
  <si>
    <t>06310</t>
    <phoneticPr fontId="6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</si>
  <si>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0"/>
  </si>
  <si>
    <t>06320</t>
    <phoneticPr fontId="6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</si>
  <si>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0"/>
  </si>
  <si>
    <t>06330</t>
    <phoneticPr fontId="60"/>
  </si>
  <si>
    <t>高架水槽、サイロ、物見塔その他これらに類するもの</t>
    <rPh sb="0" eb="2">
      <t>コウカ</t>
    </rPh>
    <rPh sb="2" eb="4">
      <t>スイソウ</t>
    </rPh>
    <rPh sb="9" eb="11">
      <t>モノミ</t>
    </rPh>
    <rPh sb="11" eb="12">
      <t>トウ</t>
    </rPh>
    <rPh sb="14" eb="15">
      <t>タ</t>
    </rPh>
    <rPh sb="19" eb="20">
      <t>ルイ</t>
    </rPh>
    <phoneticPr fontId="60"/>
  </si>
  <si>
    <t>06340</t>
  </si>
  <si>
    <t>擁壁</t>
    <rPh sb="0" eb="1">
      <t>ヨウ</t>
    </rPh>
    <rPh sb="1" eb="2">
      <t>ヘキ</t>
    </rPh>
    <phoneticPr fontId="60"/>
  </si>
  <si>
    <t>06350</t>
  </si>
  <si>
    <t>ウォータシュート、コースターその他これに類する高架の遊戯施設</t>
    <rPh sb="16" eb="17">
      <t>タ</t>
    </rPh>
    <rPh sb="20" eb="21">
      <t>ルイ</t>
    </rPh>
    <rPh sb="23" eb="25">
      <t>コウカ</t>
    </rPh>
    <rPh sb="26" eb="28">
      <t>ユウギ</t>
    </rPh>
    <rPh sb="28" eb="30">
      <t>シセツ</t>
    </rPh>
    <phoneticPr fontId="6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</si>
  <si>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</si>
  <si>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0"/>
  </si>
  <si>
    <t>06370</t>
  </si>
  <si>
    <t>表2．工作物2の区分</t>
    <rPh sb="3" eb="6">
      <t>コウサクブツ</t>
    </rPh>
    <rPh sb="8" eb="10">
      <t>クブン</t>
    </rPh>
    <phoneticPr fontId="60"/>
  </si>
  <si>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0"/>
  </si>
  <si>
    <t>06410</t>
    <phoneticPr fontId="60"/>
  </si>
  <si>
    <t>自動車車庫の用途に供するもの</t>
    <rPh sb="0" eb="3">
      <t>ジドウシャ</t>
    </rPh>
    <rPh sb="3" eb="5">
      <t>シャコ</t>
    </rPh>
    <rPh sb="6" eb="8">
      <t>ヨウト</t>
    </rPh>
    <rPh sb="9" eb="10">
      <t>キョウ</t>
    </rPh>
    <phoneticPr fontId="60"/>
  </si>
  <si>
    <t>06420</t>
    <phoneticPr fontId="6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</si>
  <si>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0"/>
  </si>
  <si>
    <t>06430</t>
  </si>
  <si>
    <t>昇降機、ウォータシュート、飛行塔その他これに類するもの</t>
    <rPh sb="0" eb="3">
      <t>ショウコウキ</t>
    </rPh>
    <rPh sb="13" eb="16">
      <t>ヒコウトウ</t>
    </rPh>
    <rPh sb="18" eb="19">
      <t>タ</t>
    </rPh>
    <rPh sb="22" eb="23">
      <t>ルイ</t>
    </rPh>
    <phoneticPr fontId="6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</si>
  <si>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</si>
  <si>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0"/>
  </si>
  <si>
    <t>06450</t>
  </si>
  <si>
    <t>その他</t>
    <rPh sb="2" eb="3">
      <t>タ</t>
    </rPh>
    <phoneticPr fontId="60"/>
  </si>
  <si>
    <t>06460</t>
    <phoneticPr fontId="3"/>
  </si>
  <si>
    <t>表3．用途の区分</t>
    <rPh sb="0" eb="1">
      <t>ヒョウ</t>
    </rPh>
    <rPh sb="3" eb="5">
      <t>ヨウト</t>
    </rPh>
    <rPh sb="6" eb="8">
      <t>クブン</t>
    </rPh>
    <phoneticPr fontId="60"/>
  </si>
  <si>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</si>
  <si>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</si>
  <si>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0"/>
  </si>
  <si>
    <t>長屋</t>
  </si>
  <si>
    <t>08020</t>
    <phoneticPr fontId="60"/>
  </si>
  <si>
    <t>共同住宅</t>
  </si>
  <si>
    <t>08030</t>
    <phoneticPr fontId="60"/>
  </si>
  <si>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</si>
  <si>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</si>
  <si>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</si>
  <si>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</si>
  <si>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</si>
  <si>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</si>
  <si>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</si>
  <si>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</si>
  <si>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</si>
  <si>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</si>
  <si>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62"/>
  </si>
  <si>
    <t>08082</t>
    <phoneticPr fontId="62"/>
  </si>
  <si>
    <t>10</t>
    <phoneticPr fontId="62"/>
  </si>
  <si>
    <t>中学校、高等学校又は中等教育学校</t>
    <rPh sb="8" eb="9">
      <t>マタ</t>
    </rPh>
    <rPh sb="10" eb="12">
      <t>チュウトウ</t>
    </rPh>
    <rPh sb="12" eb="14">
      <t>キョウイク</t>
    </rPh>
    <rPh sb="14" eb="16">
      <t>ガッコウ</t>
    </rPh>
    <phoneticPr fontId="62"/>
  </si>
  <si>
    <t>08090</t>
  </si>
  <si>
    <t>11</t>
    <phoneticPr fontId="62"/>
  </si>
  <si>
    <t>特別支援学校</t>
    <rPh sb="0" eb="2">
      <t>トクベツ</t>
    </rPh>
    <rPh sb="2" eb="4">
      <t>シエン</t>
    </rPh>
    <rPh sb="4" eb="6">
      <t>ガッコウ</t>
    </rPh>
    <phoneticPr fontId="62"/>
  </si>
  <si>
    <t>08100</t>
  </si>
  <si>
    <t>12</t>
    <phoneticPr fontId="62"/>
  </si>
  <si>
    <t>大学又は高等専門学校</t>
  </si>
  <si>
    <t>08110</t>
  </si>
  <si>
    <t>13</t>
    <phoneticPr fontId="62"/>
  </si>
  <si>
    <t>専修学校</t>
  </si>
  <si>
    <t>08120</t>
  </si>
  <si>
    <t>14</t>
    <phoneticPr fontId="62"/>
  </si>
  <si>
    <t>各種学校</t>
  </si>
  <si>
    <t>08130</t>
  </si>
  <si>
    <t>15</t>
    <phoneticPr fontId="62"/>
  </si>
  <si>
    <t>幼保連携型認定こども園</t>
    <rPh sb="0" eb="2">
      <t>ヨウホ</t>
    </rPh>
    <rPh sb="2" eb="5">
      <t>レンケイガタ</t>
    </rPh>
    <rPh sb="5" eb="7">
      <t>ニンテイ</t>
    </rPh>
    <rPh sb="10" eb="11">
      <t>エン</t>
    </rPh>
    <phoneticPr fontId="62"/>
  </si>
  <si>
    <t>08132</t>
    <phoneticPr fontId="62"/>
  </si>
  <si>
    <t>16</t>
    <phoneticPr fontId="62"/>
  </si>
  <si>
    <t>図書館その他これに類するもの</t>
  </si>
  <si>
    <t>08140</t>
  </si>
  <si>
    <t>17</t>
    <phoneticPr fontId="62"/>
  </si>
  <si>
    <t>博物館その他これに類するもの</t>
  </si>
  <si>
    <t>08150</t>
  </si>
  <si>
    <t>18</t>
    <phoneticPr fontId="62"/>
  </si>
  <si>
    <t>美術館その他これに類するもの</t>
    <rPh sb="0" eb="2">
      <t>ビジュツ</t>
    </rPh>
    <phoneticPr fontId="62"/>
  </si>
  <si>
    <t>08152</t>
    <phoneticPr fontId="62"/>
  </si>
  <si>
    <t>19</t>
    <phoneticPr fontId="62"/>
  </si>
  <si>
    <t>神社、寺院、教会その他これらに類するもの</t>
  </si>
  <si>
    <t>08160</t>
  </si>
  <si>
    <t>20</t>
    <phoneticPr fontId="62"/>
  </si>
  <si>
    <t>老人ホーム、福祉ホームその他これらに類するもの</t>
    <phoneticPr fontId="62"/>
  </si>
  <si>
    <t>08170</t>
  </si>
  <si>
    <t>21</t>
    <phoneticPr fontId="62"/>
  </si>
  <si>
    <t>保育所その他これに類するもの</t>
  </si>
  <si>
    <t>08180</t>
  </si>
  <si>
    <t>22</t>
    <phoneticPr fontId="62"/>
  </si>
  <si>
    <t>助産所（入所する者の寝室があるものに限る。）</t>
    <rPh sb="4" eb="6">
      <t>ニュウショ</t>
    </rPh>
    <rPh sb="8" eb="9">
      <t>モノ</t>
    </rPh>
    <rPh sb="10" eb="12">
      <t>シンシツ</t>
    </rPh>
    <rPh sb="18" eb="19">
      <t>カギ</t>
    </rPh>
    <phoneticPr fontId="62"/>
  </si>
  <si>
    <t>08190</t>
  </si>
  <si>
    <t>23</t>
    <phoneticPr fontId="62"/>
  </si>
  <si>
    <t>助産所（入所する者の寝室がないものに限る。）</t>
    <rPh sb="4" eb="6">
      <t>ニュウショ</t>
    </rPh>
    <rPh sb="8" eb="9">
      <t>モノ</t>
    </rPh>
    <rPh sb="10" eb="12">
      <t>シンシツ</t>
    </rPh>
    <rPh sb="18" eb="19">
      <t>カギ</t>
    </rPh>
    <phoneticPr fontId="62"/>
  </si>
  <si>
    <t>08192</t>
    <phoneticPr fontId="62"/>
  </si>
  <si>
    <t>24</t>
    <phoneticPr fontId="62"/>
  </si>
  <si>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62"/>
  </si>
  <si>
    <t>08210</t>
  </si>
  <si>
    <t>25</t>
    <phoneticPr fontId="62"/>
  </si>
  <si>
    <t>児童福祉施設等（入所する者の寝室がないものに限る。）</t>
    <rPh sb="8" eb="10">
      <t>ニュウショ</t>
    </rPh>
    <rPh sb="12" eb="13">
      <t>モノ</t>
    </rPh>
    <rPh sb="14" eb="16">
      <t>シンシツ</t>
    </rPh>
    <rPh sb="22" eb="23">
      <t>カギ</t>
    </rPh>
    <phoneticPr fontId="62"/>
  </si>
  <si>
    <t>08220</t>
    <phoneticPr fontId="62"/>
  </si>
  <si>
    <t>隣保館</t>
  </si>
  <si>
    <t>08220</t>
  </si>
  <si>
    <t>26</t>
    <phoneticPr fontId="62"/>
  </si>
  <si>
    <t>公衆浴場（個室付浴場業に係る公衆浴場を除く。）</t>
  </si>
  <si>
    <t>08230</t>
  </si>
  <si>
    <t>27</t>
    <phoneticPr fontId="62"/>
  </si>
  <si>
    <t>診療所（患者の収容施設のあるものに限る。）</t>
  </si>
  <si>
    <t>08240</t>
  </si>
  <si>
    <t>28</t>
    <phoneticPr fontId="62"/>
  </si>
  <si>
    <t>診療所（患者の収容施設のないものに限る。）</t>
  </si>
  <si>
    <t>08250</t>
  </si>
  <si>
    <t>29</t>
    <phoneticPr fontId="62"/>
  </si>
  <si>
    <t>病院</t>
  </si>
  <si>
    <t>08260</t>
  </si>
  <si>
    <t>30</t>
    <phoneticPr fontId="62"/>
  </si>
  <si>
    <t>巡査派出所</t>
  </si>
  <si>
    <t>08270</t>
  </si>
  <si>
    <t>31</t>
    <phoneticPr fontId="62"/>
  </si>
  <si>
    <t>公衆電話所</t>
  </si>
  <si>
    <t>08280</t>
  </si>
  <si>
    <t>32</t>
    <phoneticPr fontId="62"/>
  </si>
  <si>
    <t>郵便法（昭和22年法律第165号）の規定により行う郵便の業務の用に供する施設</t>
    <phoneticPr fontId="62"/>
  </si>
  <si>
    <t>08290</t>
    <phoneticPr fontId="60"/>
  </si>
  <si>
    <t>33</t>
    <phoneticPr fontId="62"/>
  </si>
  <si>
    <t>地方公共団体の支庁又は支所</t>
  </si>
  <si>
    <t>08300</t>
    <phoneticPr fontId="60"/>
  </si>
  <si>
    <t>34</t>
    <phoneticPr fontId="62"/>
  </si>
  <si>
    <t>公衆便所、休憩所又は路線バスの停留所の上家</t>
  </si>
  <si>
    <t>08310</t>
    <phoneticPr fontId="60"/>
  </si>
  <si>
    <t>35</t>
    <phoneticPr fontId="62"/>
  </si>
  <si>
    <t>建築基準法施行令第130条の４第５号に基づき国土交通大臣が指定する施設</t>
    <rPh sb="22" eb="24">
      <t>コクド</t>
    </rPh>
    <rPh sb="24" eb="26">
      <t>コウツウ</t>
    </rPh>
    <phoneticPr fontId="62"/>
  </si>
  <si>
    <t>08320</t>
  </si>
  <si>
    <t>36</t>
    <phoneticPr fontId="62"/>
  </si>
  <si>
    <t>税務署、警察署、保健所又は消防署その他これらに類するもの</t>
  </si>
  <si>
    <t>08330</t>
  </si>
  <si>
    <t>37</t>
    <phoneticPr fontId="62"/>
  </si>
  <si>
    <t>工場（自動車修理工場を除く。）</t>
  </si>
  <si>
    <t>08340</t>
  </si>
  <si>
    <t>38</t>
    <phoneticPr fontId="62"/>
  </si>
  <si>
    <t>自動車修理工場</t>
  </si>
  <si>
    <t>08350</t>
  </si>
  <si>
    <t>39</t>
    <phoneticPr fontId="62"/>
  </si>
  <si>
    <t>危険物の貯蔵又は処理に供するもの</t>
  </si>
  <si>
    <t>08360</t>
    <phoneticPr fontId="60"/>
  </si>
  <si>
    <t>40</t>
    <phoneticPr fontId="62"/>
  </si>
  <si>
    <t>ボーリング場、スケート場、水泳場、スキー場、ゴルフ練習場又はバッティング練習場</t>
  </si>
  <si>
    <t>08370</t>
    <phoneticPr fontId="60"/>
  </si>
  <si>
    <t>41</t>
    <phoneticPr fontId="62"/>
  </si>
  <si>
    <t>体育館又はスポーツの練習場（前項に掲げるものを除く。）</t>
  </si>
  <si>
    <t>08380</t>
    <phoneticPr fontId="60"/>
  </si>
  <si>
    <t>42</t>
    <phoneticPr fontId="62"/>
  </si>
  <si>
    <t>マージャン屋、ぱちんこ屋、射的場、勝馬投票券発売所、場外車券売場その他これらに類するもの又はカラオケボックスその他これらに類するもの</t>
  </si>
  <si>
    <t>08390</t>
  </si>
  <si>
    <t>43</t>
    <phoneticPr fontId="62"/>
  </si>
  <si>
    <t>ホテル又は旅館</t>
  </si>
  <si>
    <t>08400</t>
  </si>
  <si>
    <t>44</t>
    <phoneticPr fontId="62"/>
  </si>
  <si>
    <t>自動車教習所</t>
  </si>
  <si>
    <t>08410</t>
  </si>
  <si>
    <t>45</t>
    <phoneticPr fontId="62"/>
  </si>
  <si>
    <t>畜舎</t>
  </si>
  <si>
    <t>08420</t>
  </si>
  <si>
    <t>46</t>
    <phoneticPr fontId="62"/>
  </si>
  <si>
    <t>堆肥舎又は水産物の増殖場若しくは養殖場</t>
  </si>
  <si>
    <t>08430</t>
  </si>
  <si>
    <t>47</t>
    <phoneticPr fontId="62"/>
  </si>
  <si>
    <t>日用品の販売を主たる目的とする店舗</t>
  </si>
  <si>
    <t>08438</t>
    <phoneticPr fontId="60"/>
  </si>
  <si>
    <t>48</t>
    <phoneticPr fontId="6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</si>
  <si>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62"/>
  </si>
  <si>
    <t>08440</t>
    <phoneticPr fontId="60"/>
  </si>
  <si>
    <t>49</t>
    <phoneticPr fontId="62"/>
  </si>
  <si>
    <t>飲食店（次項に掲げるもの並びに田園住居地域及びその周辺の地域で生産された農産物を材料とする料理の提供を主たる目的とするものを除く。）</t>
    <phoneticPr fontId="62"/>
  </si>
  <si>
    <t>08450</t>
    <phoneticPr fontId="60"/>
  </si>
  <si>
    <t>50</t>
    <phoneticPr fontId="62"/>
  </si>
  <si>
    <t>食堂又は喫茶店</t>
  </si>
  <si>
    <t>08452</t>
    <phoneticPr fontId="60"/>
  </si>
  <si>
    <t>51</t>
    <phoneticPr fontId="6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</si>
  <si>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62"/>
  </si>
  <si>
    <t>08456</t>
    <phoneticPr fontId="60"/>
  </si>
  <si>
    <t>52</t>
    <phoneticPr fontId="62"/>
  </si>
  <si>
    <t>銀行の支店、損害保険代理店、宅地建物取引業を営む店舗その他これらに類するサービス業を営む店舗</t>
  </si>
  <si>
    <t>08458</t>
    <phoneticPr fontId="60"/>
  </si>
  <si>
    <t>53</t>
    <phoneticPr fontId="62"/>
  </si>
  <si>
    <t>物品販売業を営む店舗以外の店舗（前２項に掲げるものを除く。）</t>
  </si>
  <si>
    <t>08460</t>
    <phoneticPr fontId="60"/>
  </si>
  <si>
    <t>54</t>
    <phoneticPr fontId="62"/>
  </si>
  <si>
    <t>事務所</t>
  </si>
  <si>
    <t>08470</t>
    <phoneticPr fontId="60"/>
  </si>
  <si>
    <t>55</t>
    <phoneticPr fontId="62"/>
  </si>
  <si>
    <t>映画スタジオ又はテレビスタジオ</t>
  </si>
  <si>
    <t>08480</t>
  </si>
  <si>
    <t>56</t>
    <phoneticPr fontId="62"/>
  </si>
  <si>
    <t>自動車車庫</t>
  </si>
  <si>
    <t>08490</t>
  </si>
  <si>
    <t>57</t>
    <phoneticPr fontId="62"/>
  </si>
  <si>
    <t>自転車駐車場</t>
  </si>
  <si>
    <t>08500</t>
  </si>
  <si>
    <t>58</t>
    <phoneticPr fontId="62"/>
  </si>
  <si>
    <t>倉庫業を営む倉庫</t>
  </si>
  <si>
    <t>08510</t>
  </si>
  <si>
    <t>59</t>
    <phoneticPr fontId="62"/>
  </si>
  <si>
    <t>倉庫業を営まない倉庫</t>
  </si>
  <si>
    <t>08520</t>
  </si>
  <si>
    <t>60</t>
    <phoneticPr fontId="62"/>
  </si>
  <si>
    <t>劇場、映画館又は演芸場</t>
  </si>
  <si>
    <t>08530</t>
  </si>
  <si>
    <t>61</t>
    <phoneticPr fontId="62"/>
  </si>
  <si>
    <t>観覧場</t>
  </si>
  <si>
    <t>08540</t>
  </si>
  <si>
    <t>62</t>
    <phoneticPr fontId="62"/>
  </si>
  <si>
    <t>公会堂又は集会場</t>
  </si>
  <si>
    <t>08550</t>
  </si>
  <si>
    <t>63</t>
    <phoneticPr fontId="62"/>
  </si>
  <si>
    <t>展示場</t>
  </si>
  <si>
    <t>08560</t>
  </si>
  <si>
    <t>64</t>
    <phoneticPr fontId="62"/>
  </si>
  <si>
    <t>料理店</t>
  </si>
  <si>
    <t>08570</t>
  </si>
  <si>
    <t>65</t>
    <phoneticPr fontId="62"/>
  </si>
  <si>
    <t>キャバレー、カフェー、ナイトクラブ又はバー</t>
  </si>
  <si>
    <t>08580</t>
  </si>
  <si>
    <t>66</t>
    <phoneticPr fontId="62"/>
  </si>
  <si>
    <t>ダンスホール</t>
  </si>
  <si>
    <t>08590</t>
  </si>
  <si>
    <t>67</t>
    <phoneticPr fontId="6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</si>
  <si>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</si>
  <si>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</si>
  <si>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62"/>
  </si>
  <si>
    <t>卸売市場</t>
  </si>
  <si>
    <t>08610</t>
  </si>
  <si>
    <t>69</t>
    <phoneticPr fontId="62"/>
  </si>
  <si>
    <t>火葬場又はと畜場、汚物処理場、ごみ焼却場その他の処理施設</t>
  </si>
  <si>
    <t>08620</t>
  </si>
  <si>
    <t>70</t>
    <phoneticPr fontId="62"/>
  </si>
  <si>
    <t>農産物の生産、集荷、処理又は貯蔵に供するもの</t>
    <phoneticPr fontId="62"/>
  </si>
  <si>
    <t>08630</t>
    <phoneticPr fontId="62"/>
  </si>
  <si>
    <t>71</t>
    <phoneticPr fontId="62"/>
  </si>
  <si>
    <t>農業の生産資材の貯蔵に供するもの</t>
    <phoneticPr fontId="62"/>
  </si>
  <si>
    <t>08640</t>
    <phoneticPr fontId="62"/>
  </si>
  <si>
    <t>72</t>
    <phoneticPr fontId="6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</si>
  <si>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62"/>
  </si>
  <si>
    <t>08650</t>
    <phoneticPr fontId="62"/>
  </si>
  <si>
    <t>73</t>
    <phoneticPr fontId="62"/>
  </si>
  <si>
    <t>その他</t>
  </si>
  <si>
    <t>08990</t>
    <phoneticPr fontId="60"/>
  </si>
  <si>
    <t>表4．資格発行元一覧</t>
    <rPh sb="3" eb="5">
      <t>シカク</t>
    </rPh>
    <rPh sb="5" eb="8">
      <t>ハッコウモト</t>
    </rPh>
    <rPh sb="8" eb="10">
      <t>イチラン</t>
    </rPh>
    <phoneticPr fontId="60"/>
  </si>
  <si>
    <t>表5．許可交付元一覧</t>
    <rPh sb="3" eb="5">
      <t>キョカ</t>
    </rPh>
    <rPh sb="5" eb="8">
      <t>コウフモト</t>
    </rPh>
    <rPh sb="8" eb="10">
      <t>イチラン</t>
    </rPh>
    <phoneticPr fontId="60"/>
  </si>
  <si>
    <t>表6．有無</t>
    <rPh sb="0" eb="1">
      <t>ヒョウ</t>
    </rPh>
    <phoneticPr fontId="3"/>
  </si>
  <si>
    <t>資格発行元</t>
    <rPh sb="0" eb="2">
      <t>シカク</t>
    </rPh>
    <rPh sb="2" eb="5">
      <t>ハッコウモト</t>
    </rPh>
    <phoneticPr fontId="60"/>
  </si>
  <si>
    <t>許可交付元</t>
  </si>
  <si>
    <t>有無</t>
    <rPh sb="0" eb="2">
      <t>ウム</t>
    </rPh>
    <phoneticPr fontId="3"/>
  </si>
  <si>
    <t>大臣</t>
    <rPh sb="0" eb="2">
      <t>ダイジン</t>
    </rPh>
    <phoneticPr fontId="60"/>
  </si>
  <si>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</si>
  <si>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</si>
  <si>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</si>
  <si>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</si>
  <si>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</si>
  <si>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</si>
  <si>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</si>
  <si>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</si>
  <si>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</si>
  <si>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</si>
  <si>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</si>
  <si>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</si>
  <si>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</si>
  <si>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</si>
  <si>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</si>
  <si>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</si>
  <si>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</si>
  <si>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</si>
  <si>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</si>
  <si>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</si>
  <si>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</si>
  <si>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</si>
  <si>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</si>
  <si>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</si>
  <si>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</si>
  <si>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</si>
  <si>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</si>
  <si>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</si>
  <si>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</si>
  <si>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</si>
  <si>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</si>
  <si>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</si>
  <si>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</si>
  <si>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</si>
  <si>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</si>
  <si>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</si>
  <si>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</si>
  <si>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</si>
  <si>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0"/>
  </si>
  <si>
    <t>神奈川県知事</t>
  </si>
  <si>
    <t>熊本県知事</t>
  </si>
  <si>
    <t>2号</t>
  </si>
  <si>
    <t>2</t>
    <phoneticPr fontId="60"/>
  </si>
  <si>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</si>
  <si>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</si>
  <si>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</si>
  <si>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</si>
  <si>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</si>
  <si>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</si>
  <si>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</si>
  <si>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</si>
  <si>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</si>
  <si>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</si>
  <si>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</si>
  <si>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</si>
  <si>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</si>
  <si>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</si>
  <si>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</si>
  <si>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</si>
  <si>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</si>
  <si>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</si>
  <si>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</si>
  <si>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</si>
  <si>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</si>
  <si>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</si>
  <si>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</si>
  <si>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</si>
  <si>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</si>
  <si>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</si>
  <si>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</si>
  <si>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</si>
  <si>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</si>
  <si>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</si>
  <si>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</si>
  <si>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</si>
  <si>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</si>
  <si>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</si>
  <si>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</si>
  <si>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</si>
  <si>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</si>
  <si>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</si>
  <si>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</si>
  <si>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</si>
  <si>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</si>
  <si>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</si>
  <si>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</si>
  <si>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</si>
  <si>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</si>
  <si>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</si>
  <si>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</si>
  <si>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</si>
  <si>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</si>
  <si>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</si>
  <si>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</si>
  <si>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</si>
  <si>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</si>
  <si>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</si>
  <si>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</si>
  <si>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</si>
  <si>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</si>
  <si>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</si>
  <si>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</si>
  <si>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</si>
  <si>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</si>
  <si>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</si>
  <si>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</si>
  <si>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</si>
  <si>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</si>
  <si>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</si>
  <si>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</si>
  <si>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</si>
  <si>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</si>
  <si>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</si>
  <si>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</si>
  <si>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</si>
  <si>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</si>
  <si>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</si>
  <si>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</si>
  <si>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</si>
  <si>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</si>
  <si>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</si>
  <si>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</si>
  <si>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</si>
  <si>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</si>
  <si>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</si>
  <si>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</si>
  <si>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</si>
  <si>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</si>
  <si>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</si>
  <si>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</si>
  <si>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</si>
  <si>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</si>
  <si>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</si>
  <si>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</si>
  <si>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</si>
  <si>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</si>
  <si>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</si>
  <si>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</si>
  <si>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</si>
  <si>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</si>
  <si>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</si>
  <si>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</si>
  <si>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</si>
  <si>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</si>
  <si>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</si>
  <si>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</si>
  <si>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</si>
  <si>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</si>
  <si>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</si>
  <si>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62"/>
  </si>
  <si>
    <t>田園住居地域</t>
    <phoneticPr fontId="62"/>
  </si>
  <si>
    <t>予備電源</t>
    <phoneticPr fontId="3"/>
  </si>
  <si>
    <t>9</t>
    <phoneticPr fontId="62"/>
  </si>
  <si>
    <t>近隣商業地域</t>
  </si>
  <si>
    <t>蓄電池</t>
  </si>
  <si>
    <t>商業地域</t>
  </si>
  <si>
    <t>自家用発電装置</t>
  </si>
  <si>
    <t>準工業地域</t>
  </si>
  <si>
    <t>直結エンジン</t>
  </si>
  <si>
    <t>工業地域</t>
  </si>
  <si>
    <t>無</t>
  </si>
  <si>
    <t>工業専用地域</t>
  </si>
  <si>
    <t>その他</t>
    <rPh sb="2" eb="3">
      <t>タ</t>
    </rPh>
    <phoneticPr fontId="62"/>
  </si>
  <si>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</si>
  <si>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</si>
  <si>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</si>
  <si>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</si>
  <si>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</si>
  <si>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</si>
  <si>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</si>
  <si>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0"/>
  </si>
  <si>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</si>
  <si>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</si>
  <si>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</si>
  <si>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</si>
  <si>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</si>
  <si>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</si>
  <si>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</si>
  <si>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</si>
  <si>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</si>
  <si>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</si>
  <si>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</si>
  <si>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</si>
  <si>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</si>
  <si>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</si>
  <si>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</si>
  <si>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</si>
  <si>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</si>
  <si>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</si>
  <si>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</si>
  <si>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</si>
  <si>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</si>
  <si>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</si>
  <si>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</si>
  <si>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</si>
  <si>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</si>
  <si>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</si>
  <si>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</si>
  <si>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</si>
  <si>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</si>
  <si>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</si>
  <si>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</si>
  <si>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</si>
  <si>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</si>
  <si>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</si>
  <si>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</si>
  <si>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</si>
  <si>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</si>
  <si>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</si>
  <si>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</si>
  <si>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</si>
  <si>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</si>
  <si>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</si>
  <si>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</si>
  <si>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</si>
  <si>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</si>
  <si>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</si>
  <si>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</si>
  <si>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</si>
  <si>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</si>
  <si>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</si>
  <si>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</si>
  <si>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</si>
  <si>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</si>
  <si>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</si>
  <si>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</si>
  <si>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</si>
  <si>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</si>
  <si>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</si>
  <si>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</si>
  <si>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</si>
  <si>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</si>
  <si>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</si>
  <si>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</si>
  <si>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</si>
  <si>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</si>
  <si>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</si>
  <si>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</si>
  <si>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</si>
  <si>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</si>
  <si>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</si>
  <si>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</si>
  <si>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62"/>
  </si>
  <si>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</si>
  <si>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</si>
  <si>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</si>
  <si>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</si>
  <si>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</si>
  <si>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</si>
  <si>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</si>
  <si>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</si>
  <si>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</si>
  <si>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</si>
  <si>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</si>
  <si>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</si>
  <si>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</si>
  <si>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</si>
  <si>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</si>
  <si>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</si>
  <si>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</si>
  <si>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</si>
  <si>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</si>
  <si>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</si>
  <si>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</si>
  <si>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</si>
  <si>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</si>
  <si>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</si>
  <si>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</si>
  <si>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</si>
  <si>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</si>
  <si>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</si>
  <si>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</si>
  <si>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</si>
  <si>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</si>
  <si>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</si>
  <si>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</si>
  <si>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</si>
  <si>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</si>
  <si>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</si>
  <si>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</si>
  <si>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</si>
  <si>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</si>
  <si>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</si>
  <si>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</si>
  <si>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</si>
  <si>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</si>
  <si>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62"/>
  </si>
  <si>
    <t>4</t>
    <phoneticPr fontId="62"/>
  </si>
  <si>
    <t>階避難安全検証法</t>
  </si>
  <si>
    <t>表53．昇降機の乗用用途区分</t>
    <phoneticPr fontId="3"/>
  </si>
  <si>
    <t>5</t>
    <phoneticPr fontId="62"/>
  </si>
  <si>
    <t>全館避難安全検証法</t>
  </si>
  <si>
    <t>昇降機の乗用用途区分</t>
    <phoneticPr fontId="3"/>
  </si>
  <si>
    <t>6</t>
    <phoneticPr fontId="62"/>
  </si>
  <si>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</si>
  <si>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</si>
  <si>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</si>
  <si>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</si>
  <si>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</si>
  <si>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</si>
  <si>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</si>
  <si>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</si>
  <si>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</si>
  <si>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</si>
  <si>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</si>
  <si>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</si>
  <si>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</si>
  <si>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</si>
  <si>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</si>
  <si>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</si>
  <si>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</si>
  <si>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</si>
  <si>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</si>
  <si>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62"/>
  </si>
  <si>
    <t>ＬＥＤランプ</t>
    <phoneticPr fontId="62"/>
  </si>
  <si>
    <t>排水設備区分</t>
    <phoneticPr fontId="3"/>
  </si>
  <si>
    <t>高揮度放電灯</t>
  </si>
  <si>
    <t>排水槽</t>
  </si>
  <si>
    <t>排水再利用配管設備</t>
  </si>
  <si>
    <t>４</t>
    <phoneticPr fontId="62"/>
  </si>
  <si>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</si>
  <si>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</si>
  <si>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</si>
  <si>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</si>
  <si>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</si>
  <si>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</si>
  <si>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62"/>
  </si>
  <si>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</si>
  <si>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</si>
  <si>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</si>
  <si>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</si>
  <si>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</si>
  <si>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</si>
  <si>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</si>
  <si>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</si>
  <si>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</si>
  <si>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</si>
  <si>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</si>
  <si>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</si>
  <si>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</si>
  <si>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</si>
  <si>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</si>
  <si>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</si>
  <si>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</si>
  <si>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</si>
  <si>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</si>
  <si>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</si>
  <si>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</si>
  <si>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</si>
  <si>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</si>
  <si>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</si>
  <si>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</si>
  <si>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</si>
  <si>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</si>
  <si>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</si>
  <si>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</si>
  <si>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</si>
  <si>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</si>
  <si>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</si>
  <si>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</si>
  <si>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</si>
  <si>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</si>
  <si>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</si>
  <si>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</si>
  <si>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</si>
  <si>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</si>
  <si>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</si>
  <si>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</si>
  <si>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</si>
  <si>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</si>
  <si>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</si>
  <si>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</si>
  <si>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</si>
  <si>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</si>
  <si>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</si>
  <si>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</si>
  <si>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</si>
  <si>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</si>
  <si>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</si>
  <si>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</si>
  <si>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</si>
  <si>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</si>
  <si>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</si>
  <si>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</si>
  <si>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</si>
  <si>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</si>
  <si>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</si>
  <si>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</si>
  <si>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</si>
  <si>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</si>
  <si>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</si>
  <si>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</si>
  <si>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</si>
  <si>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</si>
  <si>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</si>
  <si>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</si>
  <si>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</si>
  <si>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</si>
  <si>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</si>
  <si>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</si>
  <si>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</si>
  <si>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</si>
  <si>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</si>
  <si>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</si>
  <si>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</si>
  <si>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</si>
  <si>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</si>
  <si>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</si>
  <si>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</si>
  <si>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</si>
  <si>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</si>
  <si>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</si>
  <si>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</si>
  <si>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</si>
  <si>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</si>
  <si>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</si>
  <si>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</si>
  <si>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</si>
  <si>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</si>
  <si>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</si>
  <si>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</si>
  <si>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62"/>
  </si>
  <si>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</si>
  <si>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</si>
  <si>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62"/>
  </si>
  <si>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</si>
  <si>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62"/>
  </si>
  <si>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</si>
  <si>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62"/>
  </si>
  <si>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</si>
  <si>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</si>
  <si>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62"/>
  </si>
  <si>
    <t>表83．延焼防止対策状況</t>
    <rPh sb="4" eb="6">
      <t>エンショウ</t>
    </rPh>
    <rPh sb="6" eb="8">
      <t>ボウシ</t>
    </rPh>
    <rPh sb="8" eb="10">
      <t>タイサク</t>
    </rPh>
    <rPh sb="10" eb="12">
      <t>ジョウキョウ</t>
    </rPh>
    <phoneticPr fontId="3"/>
  </si>
  <si>
    <t>防火シャッター</t>
    <rPh sb="0" eb="2">
      <t>ボウカ</t>
    </rPh>
    <phoneticPr fontId="62"/>
  </si>
  <si>
    <t>延焼防止対策状況</t>
    <rPh sb="0" eb="2">
      <t>エンショウ</t>
    </rPh>
    <rPh sb="2" eb="4">
      <t>ボウシ</t>
    </rPh>
    <rPh sb="4" eb="6">
      <t>タイサク</t>
    </rPh>
    <rPh sb="6" eb="8">
      <t>ジョウキョウ</t>
    </rPh>
    <phoneticPr fontId="3"/>
  </si>
  <si>
    <t>耐火クロススクリーン</t>
    <rPh sb="0" eb="2">
      <t>タイカ</t>
    </rPh>
    <phoneticPr fontId="62"/>
  </si>
  <si>
    <t>耐火建築物</t>
    <rPh sb="0" eb="2">
      <t>タイカ</t>
    </rPh>
    <rPh sb="2" eb="5">
      <t>ケンチクブツ</t>
    </rPh>
    <phoneticPr fontId="3"/>
  </si>
  <si>
    <t>ドレンチャー</t>
    <phoneticPr fontId="62"/>
  </si>
  <si>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</si>
  <si>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</si>
  <si>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</si>
  <si>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</si>
  <si>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</si>
  <si>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</si>
  <si>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</si>
  <si>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</si>
  <si>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</si>
  <si>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</si>
  <si>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</si>
  <si>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</si>
  <si>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</si>
  <si>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</si>
  <si>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</si>
  <si>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</si>
  <si>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</si>
  <si>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</si>
  <si>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</si>
  <si>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</si>
  <si>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</si>
  <si>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</si>
  <si>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</si>
  <si>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</si>
  <si>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</si>
  <si>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</si>
  <si>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</si>
  <si>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</si>
  <si>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</si>
  <si>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</si>
  <si>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</si>
  <si>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</si>
  <si>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</si>
  <si>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</si>
  <si>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</si>
  <si>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</si>
  <si>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</si>
  <si>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</si>
  <si>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</si>
  <si>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</si>
  <si>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</si>
  <si>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</si>
  <si>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</si>
  <si>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</si>
  <si>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</si>
  <si>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</si>
  <si>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</si>
  <si>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</si>
  <si>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</si>
  <si>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</si>
  <si>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</si>
  <si>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</si>
  <si>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</si>
  <si>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</si>
  <si>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</si>
  <si>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</si>
  <si>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</si>
  <si>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</si>
  <si>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</si>
  <si>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</si>
  <si>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</si>
  <si>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</si>
  <si>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</si>
  <si>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</si>
  <si>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</si>
  <si>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</si>
  <si>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</si>
  <si>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</si>
  <si>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</si>
  <si>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</si>
  <si>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</si>
  <si>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</si>
  <si>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</si>
  <si>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</si>
  <si>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</si>
  <si>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</si>
  <si>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</si>
  <si>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</si>
  <si>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</si>
  <si>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</si>
  <si>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</si>
  <si>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</si>
  <si>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</si>
  <si>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</si>
  <si>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</si>
  <si>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</si>
  <si>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</si>
  <si>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</si>
  <si>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</si>
  <si>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</si>
  <si>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</si>
  <si>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</si>
  <si>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</si>
  <si>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</si>
  <si>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</si>
  <si>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</si>
  <si>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</si>
  <si>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</si>
  <si>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</si>
  <si>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</si>
  <si>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</si>
  <si>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</si>
  <si>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</si>
  <si>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</si>
  <si>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</si>
  <si>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</si>
  <si>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</si>
  <si>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</si>
  <si>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</si>
  <si>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</si>
  <si>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</si>
  <si>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</si>
  <si>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</si>
  <si>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</si>
  <si>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</si>
  <si>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</si>
  <si>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</si>
  <si>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</si>
  <si>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</si>
  <si>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</si>
  <si>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</si>
  <si>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</si>
  <si>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</si>
  <si>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</si>
  <si>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</si>
  <si>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</si>
  <si>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</si>
  <si>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</si>
  <si>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</si>
  <si>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</si>
  <si>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</si>
  <si>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</si>
  <si>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</si>
  <si>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</si>
  <si>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</si>
  <si>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</si>
  <si>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</si>
  <si>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</si>
  <si>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</si>
  <si>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</si>
  <si>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</si>
  <si>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</si>
  <si>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</si>
  <si>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</si>
  <si>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</si>
  <si>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</si>
  <si>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</si>
  <si>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</si>
  <si>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</si>
  <si>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</si>
  <si>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</si>
  <si>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</si>
  <si>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</si>
  <si>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</si>
  <si>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</si>
  <si>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</si>
  <si>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</si>
  <si>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</si>
  <si>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</si>
  <si>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</si>
  <si>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</si>
  <si>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</si>
  <si>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</si>
  <si>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</si>
  <si>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</si>
  <si>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</si>
  <si>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</si>
  <si>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</si>
  <si>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</si>
  <si>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</si>
  <si>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</si>
  <si>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</si>
  <si>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</si>
  <si>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</si>
  <si>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</si>
  <si>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</si>
  <si>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</si>
  <si>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</si>
  <si>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</si>
  <si>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</si>
  <si>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</si>
  <si>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</si>
  <si>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</si>
  <si>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</si>
  <si>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</si>
  <si>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</si>
  <si>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</si>
  <si>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</si>
  <si>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</si>
  <si>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</si>
  <si>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</si>
  <si>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</si>
  <si>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</si>
  <si>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</si>
  <si>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</si>
  <si>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</si>
  <si>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</si>
  <si>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</si>
  <si>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</si>
  <si>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</si>
  <si>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</si>
  <si>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</si>
  <si>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</si>
  <si>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</si>
  <si>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</si>
  <si>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</si>
  <si>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</si>
  <si>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</si>
  <si>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</si>
  <si>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</si>
  <si>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</si>
  <si>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</si>
  <si>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</si>
  <si>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</si>
  <si>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</si>
  <si>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</si>
  <si>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</si>
  <si>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</si>
  <si>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</si>
  <si>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</si>
  <si>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</si>
  <si>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</si>
  <si>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</si>
  <si>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</si>
  <si>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</si>
  <si>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</si>
  <si>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</si>
  <si>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</si>
  <si>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</si>
  <si>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</si>
  <si>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</si>
  <si>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</si>
  <si>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</si>
  <si>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</si>
  <si>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</si>
  <si>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</si>
  <si>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</si>
  <si>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</si>
  <si>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</si>
  <si>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</si>
  <si>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</si>
  <si>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</si>
  <si>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</si>
  <si>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</si>
  <si>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</si>
  <si>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</si>
  <si>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</si>
  <si>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</si>
  <si>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</si>
  <si>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</si>
  <si>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</si>
  <si>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</si>
  <si>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</si>
  <si>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</si>
  <si>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</si>
  <si>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</si>
  <si>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</si>
  <si>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</si>
  <si>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</si>
  <si>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</si>
  <si>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</si>
  <si>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</si>
  <si>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</si>
  <si>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</si>
  <si>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</si>
  <si>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</si>
  <si>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</si>
  <si>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</si>
  <si>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</si>
  <si>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</si>
  <si>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</si>
  <si>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</si>
  <si>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</si>
  <si>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</si>
  <si>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</si>
  <si>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</si>
  <si>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</si>
  <si>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</si>
  <si>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</si>
  <si>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</si>
  <si>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</si>
  <si>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</si>
  <si>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</si>
  <si>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</si>
  <si>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</si>
  <si>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</si>
  <si>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</si>
  <si>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</si>
  <si>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</si>
  <si>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</si>
  <si>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</si>
  <si>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</si>
  <si>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</si>
  <si>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</si>
  <si>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</si>
  <si>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</si>
  <si>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</si>
  <si>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</si>
  <si>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</si>
  <si>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</si>
  <si>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</si>
  <si>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</si>
  <si>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</si>
  <si>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</si>
  <si>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</si>
  <si>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</si>
  <si>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</si>
  <si>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</si>
  <si>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</si>
  <si>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</si>
  <si>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</si>
  <si>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</si>
  <si>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</si>
  <si>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</si>
  <si>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</si>
  <si>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</si>
  <si>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</si>
  <si>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</si>
  <si>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</si>
  <si>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</si>
  <si>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</si>
  <si>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</si>
  <si>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</si>
  <si>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</si>
  <si>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</si>
  <si>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</si>
  <si>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</si>
  <si>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</si>
  <si>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</si>
  <si>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</si>
  <si>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</si>
  <si>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</si>
  <si>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</si>
  <si>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</si>
  <si>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</si>
  <si>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</si>
  <si>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</si>
  <si>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</si>
  <si>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</si>
  <si>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</si>
  <si>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</si>
  <si>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</si>
  <si>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</si>
  <si>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</si>
  <si>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</si>
  <si>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</si>
  <si>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</si>
  <si>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</si>
  <si>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</si>
  <si>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</si>
  <si>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</si>
  <si>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</si>
  <si>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</si>
  <si>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</si>
  <si>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</si>
  <si>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</si>
  <si>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</si>
  <si>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</si>
  <si>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</si>
  <si>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</si>
  <si>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</si>
  <si>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</si>
  <si>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</si>
  <si>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</si>
  <si>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</si>
  <si>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</si>
  <si>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</si>
  <si>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</si>
  <si>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</si>
  <si>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</si>
  <si>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</si>
  <si>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</si>
  <si>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</si>
  <si>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</si>
  <si>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</si>
  <si>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</si>
  <si>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</si>
  <si>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</si>
  <si>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</si>
  <si>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</si>
  <si>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</si>
  <si>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</si>
  <si>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</si>
  <si>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</si>
  <si>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</si>
  <si>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</si>
  <si>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</si>
  <si>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</si>
  <si>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</si>
  <si>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</si>
  <si>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</si>
  <si>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</si>
  <si>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</si>
  <si>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</si>
  <si>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</si>
  <si>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</si>
  <si>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</si>
  <si>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</si>
  <si>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</si>
  <si>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</si>
  <si>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</si>
  <si>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</si>
  <si>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</si>
  <si>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</si>
  <si>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</si>
  <si>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</si>
  <si>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</si>
  <si>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</si>
  <si>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</si>
  <si>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</si>
  <si>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</si>
  <si>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</si>
  <si>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</si>
  <si>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</si>
  <si>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</si>
  <si>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</si>
  <si>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</si>
  <si>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</si>
  <si>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</si>
  <si>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</si>
  <si>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</si>
  <si>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受 付 表</t>
    <phoneticPr fontId="3"/>
  </si>
  <si>
    <t>地名地番</t>
    <rPh sb="0" eb="2">
      <t>チメイ</t>
    </rPh>
    <rPh sb="2" eb="4">
      <t>チバン</t>
    </rPh>
    <phoneticPr fontId="3"/>
  </si>
  <si>
    <t>建物用途</t>
    <rPh sb="0" eb="2">
      <t>タテモノ</t>
    </rPh>
    <rPh sb="2" eb="4">
      <t>ヨウト</t>
    </rPh>
    <phoneticPr fontId="3"/>
  </si>
  <si>
    <t>戸</t>
    <rPh sb="0" eb="1">
      <t>コ</t>
    </rPh>
    <phoneticPr fontId="3"/>
  </si>
  <si>
    <t>工事種別</t>
    <rPh sb="0" eb="2">
      <t>コウジ</t>
    </rPh>
    <rPh sb="2" eb="4">
      <t>シュベツ</t>
    </rPh>
    <phoneticPr fontId="3"/>
  </si>
  <si>
    <t>階</t>
    <rPh sb="0" eb="1">
      <t>カイ</t>
    </rPh>
    <phoneticPr fontId="3"/>
  </si>
  <si>
    <t>／</t>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</si>
  <si>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</si>
  <si>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</si>
  <si>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</si>
  <si>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</si>
  <si>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</si>
  <si>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 xml:space="preserve"> </t>
    <phoneticPr fontId="3"/>
  </si>
  <si>
    <t>受付印</t>
    <rPh sb="0" eb="2">
      <t>ウケツケ</t>
    </rPh>
    <rPh sb="2" eb="3">
      <t>イン</t>
    </rPh>
    <phoneticPr fontId="3"/>
  </si>
  <si>
    <t>手数料</t>
    <rPh sb="0" eb="3">
      <t>テスウリョウ</t>
    </rPh>
    <phoneticPr fontId="3"/>
  </si>
  <si>
    <t>￥</t>
    <phoneticPr fontId="3"/>
  </si>
  <si>
    <t>建物名称</t>
    <rPh sb="0" eb="2">
      <t>タテモノ</t>
    </rPh>
    <rPh sb="2" eb="4">
      <t>メイショウ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</si>
  <si>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</si>
  <si>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</si>
  <si>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</si>
  <si>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</si>
  <si>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</si>
  <si>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</si>
  <si>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</si>
  <si>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</si>
  <si>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</si>
  <si>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</si>
  <si>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</si>
  <si>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</si>
  <si>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</si>
  <si>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</si>
  <si>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</si>
  <si>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</si>
  <si>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</si>
  <si>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</si>
  <si>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</si>
  <si>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</si>
  <si>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</si>
  <si>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</si>
  <si>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</si>
  <si>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</si>
  <si>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</si>
  <si>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</si>
  <si>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</si>
  <si>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</si>
  <si>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</si>
  <si>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</si>
  <si>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</si>
  <si>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</si>
  <si>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</si>
  <si>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</si>
  <si>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</si>
  <si>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</si>
  <si>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</si>
  <si>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</si>
  <si>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</si>
  <si>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</si>
  <si>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</si>
  <si>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</si>
  <si>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</si>
  <si>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</si>
  <si>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</si>
  <si>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</si>
  <si>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</si>
  <si>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</si>
  <si>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</si>
  <si>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</si>
  <si>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</si>
  <si>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</si>
  <si>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</si>
  <si>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</si>
  <si>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</si>
  <si>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</si>
  <si>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</si>
  <si>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</si>
  <si>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</si>
  <si>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</si>
  <si>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</si>
  <si>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</si>
  <si>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</si>
  <si>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</si>
  <si>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</si>
  <si>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</si>
  <si>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</si>
  <si>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</si>
  <si>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</si>
  <si>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</si>
  <si>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</si>
  <si>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</si>
  <si>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</si>
  <si>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</si>
  <si>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</si>
  <si>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</si>
  <si>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</si>
  <si>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</si>
  <si>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</si>
  <si>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</si>
  <si>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</si>
  <si>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</si>
  <si>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</si>
  <si>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</si>
  <si>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</si>
  <si>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</si>
  <si>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</si>
  <si>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</si>
  <si>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</si>
  <si>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</si>
  <si>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</si>
  <si>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</si>
  <si>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</si>
  <si>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</si>
  <si>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</si>
  <si>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</si>
  <si>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</si>
  <si>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</si>
  <si>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</si>
  <si>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</si>
  <si>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</si>
  <si>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</si>
  <si>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</si>
  <si>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</si>
  <si>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</si>
  <si>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</si>
  <si>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</si>
  <si>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</si>
  <si>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</si>
  <si>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</si>
  <si>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</si>
  <si>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</si>
  <si>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</si>
  <si>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</si>
  <si>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</si>
  <si>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</si>
  <si>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</si>
  <si>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</si>
  <si>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</si>
  <si>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</si>
  <si>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</si>
  <si>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</si>
  <si>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</si>
  <si>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</si>
  <si>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</si>
  <si>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</si>
  <si>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</si>
  <si>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</si>
  <si>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</si>
  <si>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</si>
  <si>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</si>
  <si>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</si>
  <si>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</si>
  <si>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</si>
  <si>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</si>
  <si>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</si>
  <si>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</si>
  <si>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</si>
  <si>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</si>
  <si>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</si>
  <si>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</si>
  <si>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</si>
  <si>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</si>
  <si>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</si>
  <si>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</si>
  <si>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</si>
  <si>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</si>
  <si>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</si>
  <si>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</si>
  <si>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</si>
  <si>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</si>
  <si>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</si>
  <si>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</si>
  <si>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</si>
  <si>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</si>
  <si>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</si>
  <si>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</si>
  <si>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</si>
  <si>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</si>
  <si>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</si>
  <si>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</si>
  <si>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</si>
  <si>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</si>
  <si>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</si>
  <si>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</si>
  <si>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</si>
  <si>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</si>
  <si>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</si>
  <si>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</si>
  <si>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</si>
  <si>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</si>
  <si>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</si>
  <si>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</si>
  <si>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</si>
  <si>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</si>
  <si>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</si>
  <si>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</si>
  <si>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</si>
  <si>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</si>
  <si>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</si>
  <si>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</si>
  <si>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</si>
  <si>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</si>
  <si>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</si>
  <si>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</si>
  <si>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</si>
  <si>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</si>
  <si>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</si>
  <si>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</si>
  <si>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</si>
  <si>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</si>
  <si>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</si>
  <si>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</si>
  <si>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</si>
  <si>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</si>
  <si>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</si>
  <si>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</si>
  <si>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</si>
  <si>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</si>
  <si>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</si>
  <si>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</si>
  <si>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</si>
  <si>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</si>
  <si>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</si>
  <si>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</si>
  <si>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</si>
  <si>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</si>
  <si>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</si>
  <si>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</si>
  <si>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</si>
  <si>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</si>
  <si>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</si>
  <si>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</si>
  <si>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</si>
  <si>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</si>
  <si>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</si>
  <si>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</si>
  <si>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</si>
  <si>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</si>
  <si>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</si>
  <si>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</si>
  <si>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</si>
  <si>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</si>
  <si>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</si>
  <si>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</si>
  <si>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</si>
  <si>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</si>
  <si>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</si>
  <si>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郵送</t>
    <rPh sb="0" eb="2">
      <t>ユウソウ</t>
    </rPh>
    <phoneticPr fontId="3"/>
  </si>
  <si>
    <t>【ﾎ.電話番号】</t>
    <rPh sb="3" eb="7">
      <t>デンワバンゴウ</t>
    </rPh>
    <phoneticPr fontId="3"/>
  </si>
  <si>
    <t>【20.建築基準法施工令第43条第1項及び第46条第4項等に係る経過装置の適用】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</si>
  <si>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</si>
  <si>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</si>
  <si>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</si>
  <si>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</si>
  <si>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</si>
  <si>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</si>
  <si>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</si>
  <si>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</si>
  <si>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</si>
  <si>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</si>
  <si>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</si>
  <si>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</si>
  <si>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</si>
  <si>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</si>
  <si>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</si>
  <si>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</si>
  <si>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</si>
  <si>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</si>
  <si>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</si>
  <si>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</si>
  <si>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</si>
  <si>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</si>
  <si>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</si>
  <si>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</si>
  <si>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</si>
  <si>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選択ください</t>
    <rPh sb="0" eb="2">
      <t>センタク</t>
    </rPh>
    <phoneticPr fontId="3"/>
  </si>
  <si>
    <t>計画変更は選択ください</t>
    <rPh sb="0" eb="2">
      <t>ケイカク</t>
    </rPh>
    <rPh sb="2" eb="4">
      <t>ヘンコウ</t>
    </rPh>
    <rPh sb="5" eb="7">
      <t>センタク</t>
    </rPh>
    <phoneticPr fontId="3"/>
  </si>
  <si>
    <t>選択してください</t>
    <rPh sb="0" eb="2">
      <t>センタク</t>
    </rPh>
    <phoneticPr fontId="3"/>
  </si>
  <si>
    <t>該当ナシ</t>
    <rPh sb="0" eb="2">
      <t>ガイトウ</t>
    </rPh>
    <phoneticPr fontId="3"/>
  </si>
  <si>
    <t>木造（軸組）</t>
    <rPh sb="0" eb="2">
      <t>モクゾウ</t>
    </rPh>
    <rPh sb="3" eb="5">
      <t>ジクグミ</t>
    </rPh>
    <phoneticPr fontId="3"/>
  </si>
  <si>
    <t>無（対象外）</t>
    <rPh sb="0" eb="1">
      <t>ム</t>
    </rPh>
    <rPh sb="2" eb="5">
      <t>タイショウガイ</t>
    </rPh>
    <phoneticPr fontId="3"/>
  </si>
  <si>
    <t>区画避難検証法</t>
    <rPh sb="0" eb="2">
      <t>クカク</t>
    </rPh>
    <rPh sb="2" eb="4">
      <t>ヒナン</t>
    </rPh>
    <rPh sb="4" eb="7">
      <t>ケンショウホウ</t>
    </rPh>
    <phoneticPr fontId="3"/>
  </si>
  <si>
    <t>適用</t>
    <rPh sb="0" eb="2">
      <t>テキヨウ</t>
    </rPh>
    <phoneticPr fontId="3"/>
  </si>
  <si>
    <t>Jに申請する</t>
    <rPh sb="2" eb="4">
      <t>シンセイ</t>
    </rPh>
    <phoneticPr fontId="3"/>
  </si>
  <si>
    <t>住宅部ナシ</t>
    <rPh sb="0" eb="2">
      <t>ジュウタク</t>
    </rPh>
    <rPh sb="2" eb="3">
      <t>ブ</t>
    </rPh>
    <phoneticPr fontId="3"/>
  </si>
  <si>
    <t>非住宅部ナシ</t>
    <rPh sb="0" eb="3">
      <t>ヒジュウタク</t>
    </rPh>
    <rPh sb="3" eb="4">
      <t>ブ</t>
    </rPh>
    <phoneticPr fontId="3"/>
  </si>
  <si>
    <t>法６条３号建築物（審査対象外）</t>
    <rPh sb="0" eb="1">
      <t>ホウ</t>
    </rPh>
    <rPh sb="2" eb="3">
      <t>ジョウ</t>
    </rPh>
    <rPh sb="4" eb="5">
      <t>ゴウ</t>
    </rPh>
    <rPh sb="5" eb="8">
      <t>ケンチクブツ</t>
    </rPh>
    <rPh sb="9" eb="11">
      <t>シンサ</t>
    </rPh>
    <rPh sb="11" eb="13">
      <t>タイショウ</t>
    </rPh>
    <rPh sb="13" eb="14">
      <t>ガイ</t>
    </rPh>
    <phoneticPr fontId="3"/>
  </si>
  <si>
    <t>構造計算一貫プログラムによる</t>
    <rPh sb="0" eb="2">
      <t>コウゾウ</t>
    </rPh>
    <rPh sb="2" eb="4">
      <t>ケイサン</t>
    </rPh>
    <rPh sb="4" eb="6">
      <t>イッカン</t>
    </rPh>
    <phoneticPr fontId="3"/>
  </si>
  <si>
    <t>令和７年３月３１日までに着工したもの</t>
    <rPh sb="0" eb="2">
      <t>レイワ</t>
    </rPh>
    <rPh sb="3" eb="4">
      <t>ネン</t>
    </rPh>
    <rPh sb="5" eb="6">
      <t>ガツ</t>
    </rPh>
    <rPh sb="8" eb="9">
      <t>ニチ</t>
    </rPh>
    <rPh sb="12" eb="14">
      <t>チャッコウ</t>
    </rPh>
    <phoneticPr fontId="3"/>
  </si>
  <si>
    <t>本計画変更は、省エネ適判の同時にする必要がある用途の変更・追加等が　無い　もの</t>
    <rPh sb="0" eb="1">
      <t>ホン</t>
    </rPh>
    <rPh sb="1" eb="3">
      <t>ケイカク</t>
    </rPh>
    <rPh sb="3" eb="5">
      <t>ヘンコウ</t>
    </rPh>
    <rPh sb="7" eb="8">
      <t>ショウ</t>
    </rPh>
    <rPh sb="10" eb="12">
      <t>テキハン</t>
    </rPh>
    <rPh sb="13" eb="15">
      <t>ドウジ</t>
    </rPh>
    <rPh sb="18" eb="20">
      <t>ヒツヨウ</t>
    </rPh>
    <rPh sb="23" eb="25">
      <t>ヨウト</t>
    </rPh>
    <rPh sb="26" eb="28">
      <t>ヘンコウ</t>
    </rPh>
    <rPh sb="29" eb="31">
      <t>ツイカ</t>
    </rPh>
    <rPh sb="31" eb="32">
      <t>トウ</t>
    </rPh>
    <rPh sb="34" eb="35">
      <t>ナ</t>
    </rPh>
    <phoneticPr fontId="3"/>
  </si>
  <si>
    <t>本計画変更は、構造の再計算がないもの</t>
    <rPh sb="0" eb="1">
      <t>ホン</t>
    </rPh>
    <rPh sb="1" eb="3">
      <t>ケイカク</t>
    </rPh>
    <rPh sb="3" eb="5">
      <t>ヘンコウ</t>
    </rPh>
    <rPh sb="7" eb="9">
      <t>コウゾウ</t>
    </rPh>
    <rPh sb="10" eb="13">
      <t>サイケイサン</t>
    </rPh>
    <phoneticPr fontId="3"/>
  </si>
  <si>
    <t>直近で予定している検査はない</t>
    <rPh sb="0" eb="2">
      <t>チョッキン</t>
    </rPh>
    <rPh sb="3" eb="5">
      <t>ヨテイ</t>
    </rPh>
    <rPh sb="9" eb="11">
      <t>ケンサ</t>
    </rPh>
    <phoneticPr fontId="3"/>
  </si>
  <si>
    <t>確認の計画変更</t>
    <rPh sb="0" eb="2">
      <t>カクニン</t>
    </rPh>
    <rPh sb="3" eb="5">
      <t>ケイカク</t>
    </rPh>
    <rPh sb="5" eb="7">
      <t>ヘンコウ</t>
    </rPh>
    <phoneticPr fontId="3"/>
  </si>
  <si>
    <t>一体増築</t>
    <rPh sb="0" eb="2">
      <t>イッタイ</t>
    </rPh>
    <rPh sb="2" eb="4">
      <t>ゾウチク</t>
    </rPh>
    <phoneticPr fontId="3"/>
  </si>
  <si>
    <t>準防火地域</t>
    <rPh sb="0" eb="3">
      <t>ジュンボウカ</t>
    </rPh>
    <rPh sb="3" eb="5">
      <t>チイキ</t>
    </rPh>
    <phoneticPr fontId="3"/>
  </si>
  <si>
    <t>木造（枠組）</t>
    <rPh sb="0" eb="2">
      <t>モクゾウ</t>
    </rPh>
    <rPh sb="3" eb="4">
      <t>ワク</t>
    </rPh>
    <rPh sb="4" eb="5">
      <t>グ</t>
    </rPh>
    <phoneticPr fontId="3"/>
  </si>
  <si>
    <t>有（標識未設置）</t>
    <rPh sb="0" eb="1">
      <t>ア</t>
    </rPh>
    <rPh sb="2" eb="4">
      <t>ヒョウシキ</t>
    </rPh>
    <rPh sb="4" eb="7">
      <t>ミセッチ</t>
    </rPh>
    <phoneticPr fontId="3"/>
  </si>
  <si>
    <t>有（未申請）</t>
    <rPh sb="0" eb="1">
      <t>ア</t>
    </rPh>
    <rPh sb="2" eb="5">
      <t>ミシンセイ</t>
    </rPh>
    <phoneticPr fontId="3"/>
  </si>
  <si>
    <t>有（未手続き）</t>
    <rPh sb="0" eb="1">
      <t>ア</t>
    </rPh>
    <rPh sb="2" eb="3">
      <t>ミ</t>
    </rPh>
    <rPh sb="3" eb="5">
      <t>テツヅ</t>
    </rPh>
    <phoneticPr fontId="3"/>
  </si>
  <si>
    <t>階避難検証法</t>
    <rPh sb="0" eb="3">
      <t>カイヒナン</t>
    </rPh>
    <rPh sb="3" eb="6">
      <t>ケンショウホウ</t>
    </rPh>
    <phoneticPr fontId="3"/>
  </si>
  <si>
    <t>６条３号（審査対象外）</t>
    <rPh sb="1" eb="2">
      <t>ジョウ</t>
    </rPh>
    <rPh sb="3" eb="4">
      <t>ゴウ</t>
    </rPh>
    <rPh sb="5" eb="7">
      <t>シンサ</t>
    </rPh>
    <rPh sb="7" eb="10">
      <t>タイショウガイ</t>
    </rPh>
    <phoneticPr fontId="3"/>
  </si>
  <si>
    <t>他機関に申請する</t>
    <rPh sb="0" eb="3">
      <t>タキカン</t>
    </rPh>
    <rPh sb="4" eb="6">
      <t>シンセイ</t>
    </rPh>
    <phoneticPr fontId="3"/>
  </si>
  <si>
    <t>仕様基準</t>
    <rPh sb="0" eb="2">
      <t>シヨウ</t>
    </rPh>
    <rPh sb="2" eb="4">
      <t>キジュン</t>
    </rPh>
    <phoneticPr fontId="3"/>
  </si>
  <si>
    <t>木造壁量計算</t>
    <rPh sb="0" eb="2">
      <t>モクゾウ</t>
    </rPh>
    <rPh sb="2" eb="4">
      <t>ヘキリョウ</t>
    </rPh>
    <rPh sb="4" eb="6">
      <t>ケイサン</t>
    </rPh>
    <phoneticPr fontId="3"/>
  </si>
  <si>
    <t>特定天井を有する</t>
    <rPh sb="0" eb="2">
      <t>トクテイ</t>
    </rPh>
    <rPh sb="2" eb="4">
      <t>テンジョウ</t>
    </rPh>
    <rPh sb="5" eb="6">
      <t>ユウ</t>
    </rPh>
    <phoneticPr fontId="3"/>
  </si>
  <si>
    <t>MIDAS GEN、Multiframeなどの構造計算一貫プログラムでないもの</t>
    <rPh sb="23" eb="25">
      <t>コウゾウ</t>
    </rPh>
    <rPh sb="25" eb="27">
      <t>ケイサン</t>
    </rPh>
    <rPh sb="27" eb="29">
      <t>イッカン</t>
    </rPh>
    <phoneticPr fontId="3"/>
  </si>
  <si>
    <t>令和７年３月３１日までに確認済証が交付され、同年４月１日以降に着工した（する）もの</t>
    <rPh sb="0" eb="2">
      <t>レイワ</t>
    </rPh>
    <rPh sb="3" eb="4">
      <t>ネン</t>
    </rPh>
    <rPh sb="5" eb="6">
      <t>ガツ</t>
    </rPh>
    <rPh sb="8" eb="9">
      <t>ニチ</t>
    </rPh>
    <rPh sb="12" eb="14">
      <t>カクニン</t>
    </rPh>
    <rPh sb="14" eb="16">
      <t>スミショウ</t>
    </rPh>
    <rPh sb="17" eb="19">
      <t>コウフ</t>
    </rPh>
    <rPh sb="22" eb="24">
      <t>ドウネン</t>
    </rPh>
    <rPh sb="25" eb="26">
      <t>ガツ</t>
    </rPh>
    <rPh sb="27" eb="28">
      <t>ニチ</t>
    </rPh>
    <rPh sb="28" eb="30">
      <t>イコウ</t>
    </rPh>
    <rPh sb="31" eb="33">
      <t>チャッコウ</t>
    </rPh>
    <phoneticPr fontId="3"/>
  </si>
  <si>
    <t>本計画変更は、省エネ適判の同時にする必要がある用途の変更・追加等が　ある　もの</t>
    <rPh sb="0" eb="1">
      <t>ホン</t>
    </rPh>
    <rPh sb="1" eb="3">
      <t>ケイカク</t>
    </rPh>
    <rPh sb="3" eb="5">
      <t>ヘンコウ</t>
    </rPh>
    <rPh sb="7" eb="8">
      <t>ショウ</t>
    </rPh>
    <rPh sb="10" eb="12">
      <t>テキハン</t>
    </rPh>
    <rPh sb="13" eb="15">
      <t>ドウジ</t>
    </rPh>
    <rPh sb="18" eb="20">
      <t>ヒツヨウ</t>
    </rPh>
    <rPh sb="23" eb="25">
      <t>ヨウト</t>
    </rPh>
    <rPh sb="26" eb="28">
      <t>ヘンコウ</t>
    </rPh>
    <rPh sb="29" eb="31">
      <t>ツイカ</t>
    </rPh>
    <rPh sb="31" eb="32">
      <t>トウ</t>
    </rPh>
    <phoneticPr fontId="3"/>
  </si>
  <si>
    <t>本計画変更は、構造の再計算があるもの</t>
    <rPh sb="0" eb="1">
      <t>ホン</t>
    </rPh>
    <rPh sb="1" eb="3">
      <t>ケイカク</t>
    </rPh>
    <rPh sb="3" eb="5">
      <t>ヘンコウ</t>
    </rPh>
    <rPh sb="7" eb="9">
      <t>コウゾウ</t>
    </rPh>
    <rPh sb="10" eb="13">
      <t>サイケイサン</t>
    </rPh>
    <phoneticPr fontId="3"/>
  </si>
  <si>
    <t>中間検査を１か月以内に予定している</t>
    <rPh sb="0" eb="2">
      <t>チュウカン</t>
    </rPh>
    <rPh sb="2" eb="4">
      <t>ケンサ</t>
    </rPh>
    <rPh sb="7" eb="8">
      <t>ゲツ</t>
    </rPh>
    <rPh sb="8" eb="10">
      <t>イナイ</t>
    </rPh>
    <rPh sb="11" eb="13">
      <t>ヨテイ</t>
    </rPh>
    <phoneticPr fontId="3"/>
  </si>
  <si>
    <t>窓口受取</t>
    <rPh sb="0" eb="2">
      <t>マドグチ</t>
    </rPh>
    <rPh sb="2" eb="4">
      <t>ウケトリ</t>
    </rPh>
    <phoneticPr fontId="3"/>
  </si>
  <si>
    <t>工作物</t>
    <rPh sb="0" eb="3">
      <t>コウサクブツ</t>
    </rPh>
    <phoneticPr fontId="3"/>
  </si>
  <si>
    <t>計画通知</t>
    <rPh sb="0" eb="2">
      <t>ケイカク</t>
    </rPh>
    <rPh sb="2" eb="4">
      <t>ツウチ</t>
    </rPh>
    <phoneticPr fontId="3"/>
  </si>
  <si>
    <t>別棟増築</t>
    <rPh sb="0" eb="1">
      <t>ベツ</t>
    </rPh>
    <rPh sb="1" eb="2">
      <t>ムネ</t>
    </rPh>
    <rPh sb="2" eb="4">
      <t>ゾウチク</t>
    </rPh>
    <phoneticPr fontId="3"/>
  </si>
  <si>
    <t>指定無し</t>
    <rPh sb="0" eb="2">
      <t>シテイ</t>
    </rPh>
    <rPh sb="2" eb="3">
      <t>ナ</t>
    </rPh>
    <phoneticPr fontId="3"/>
  </si>
  <si>
    <t>木造（丸太）</t>
    <rPh sb="0" eb="2">
      <t>モクゾウ</t>
    </rPh>
    <rPh sb="3" eb="5">
      <t>マルタ</t>
    </rPh>
    <phoneticPr fontId="3"/>
  </si>
  <si>
    <t>有（標識設置期間中）</t>
    <rPh sb="0" eb="1">
      <t>ア</t>
    </rPh>
    <rPh sb="2" eb="4">
      <t>ヒョウシキ</t>
    </rPh>
    <rPh sb="4" eb="6">
      <t>セッチ</t>
    </rPh>
    <rPh sb="6" eb="8">
      <t>キカン</t>
    </rPh>
    <rPh sb="8" eb="9">
      <t>チュウ</t>
    </rPh>
    <phoneticPr fontId="3"/>
  </si>
  <si>
    <t>有（申請中）</t>
    <rPh sb="0" eb="1">
      <t>ア</t>
    </rPh>
    <rPh sb="2" eb="4">
      <t>シンセイ</t>
    </rPh>
    <rPh sb="4" eb="5">
      <t>チュウ</t>
    </rPh>
    <phoneticPr fontId="3"/>
  </si>
  <si>
    <t>有（手続き中）</t>
    <rPh sb="0" eb="1">
      <t>ア</t>
    </rPh>
    <rPh sb="2" eb="4">
      <t>テツヅ</t>
    </rPh>
    <rPh sb="5" eb="6">
      <t>チュウ</t>
    </rPh>
    <phoneticPr fontId="3"/>
  </si>
  <si>
    <t>区画・階避難検証法</t>
    <rPh sb="0" eb="2">
      <t>クカク</t>
    </rPh>
    <rPh sb="3" eb="6">
      <t>カイヒナン</t>
    </rPh>
    <rPh sb="6" eb="9">
      <t>ケンショウホウ</t>
    </rPh>
    <phoneticPr fontId="3"/>
  </si>
  <si>
    <t>適用除外用途</t>
    <rPh sb="0" eb="2">
      <t>テキヨウ</t>
    </rPh>
    <rPh sb="2" eb="4">
      <t>ジョガイ</t>
    </rPh>
    <rPh sb="4" eb="6">
      <t>ヨウト</t>
    </rPh>
    <phoneticPr fontId="3"/>
  </si>
  <si>
    <t>鉄骨・RC仕様規定（計算ナシ）</t>
    <rPh sb="0" eb="2">
      <t>テッコツ</t>
    </rPh>
    <rPh sb="5" eb="7">
      <t>シヨウ</t>
    </rPh>
    <rPh sb="7" eb="9">
      <t>キテイ</t>
    </rPh>
    <rPh sb="10" eb="12">
      <t>ケイサン</t>
    </rPh>
    <phoneticPr fontId="3"/>
  </si>
  <si>
    <t>特定天井を有し落下防止措置による</t>
    <rPh sb="0" eb="2">
      <t>トクテイ</t>
    </rPh>
    <rPh sb="2" eb="4">
      <t>テンジョウ</t>
    </rPh>
    <rPh sb="5" eb="6">
      <t>ユウ</t>
    </rPh>
    <rPh sb="7" eb="9">
      <t>ラッカ</t>
    </rPh>
    <rPh sb="9" eb="11">
      <t>ボウシ</t>
    </rPh>
    <rPh sb="11" eb="13">
      <t>ソチ</t>
    </rPh>
    <phoneticPr fontId="3"/>
  </si>
  <si>
    <t>表計算ソフト等による手計算</t>
    <rPh sb="0" eb="3">
      <t>ヒョウケイサン</t>
    </rPh>
    <rPh sb="6" eb="7">
      <t>トウ</t>
    </rPh>
    <rPh sb="10" eb="13">
      <t>テケイサン</t>
    </rPh>
    <phoneticPr fontId="3"/>
  </si>
  <si>
    <t>令和７年４月１日以降に確認済証が交付されたもの</t>
    <rPh sb="0" eb="2">
      <t>レイワ</t>
    </rPh>
    <rPh sb="3" eb="4">
      <t>ネン</t>
    </rPh>
    <rPh sb="5" eb="6">
      <t>ガツ</t>
    </rPh>
    <rPh sb="7" eb="8">
      <t>ニチ</t>
    </rPh>
    <rPh sb="8" eb="10">
      <t>イコウ</t>
    </rPh>
    <rPh sb="11" eb="15">
      <t>カクニンスミショウ</t>
    </rPh>
    <rPh sb="16" eb="18">
      <t>コウフ</t>
    </rPh>
    <phoneticPr fontId="3"/>
  </si>
  <si>
    <t>中間検査を２か月以内に予定している</t>
    <rPh sb="0" eb="2">
      <t>チュウカン</t>
    </rPh>
    <rPh sb="2" eb="4">
      <t>ケンサ</t>
    </rPh>
    <rPh sb="7" eb="8">
      <t>ゲツ</t>
    </rPh>
    <rPh sb="8" eb="10">
      <t>イナイ</t>
    </rPh>
    <rPh sb="11" eb="13">
      <t>ヨテイ</t>
    </rPh>
    <phoneticPr fontId="3"/>
  </si>
  <si>
    <t>計画通知の計画変更</t>
    <rPh sb="0" eb="2">
      <t>ケイカク</t>
    </rPh>
    <rPh sb="2" eb="4">
      <t>ツウチ</t>
    </rPh>
    <rPh sb="5" eb="7">
      <t>ケイカク</t>
    </rPh>
    <rPh sb="7" eb="9">
      <t>ヘンコウ</t>
    </rPh>
    <phoneticPr fontId="3"/>
  </si>
  <si>
    <t>木造（SE工法）</t>
    <rPh sb="0" eb="2">
      <t>モクゾウ</t>
    </rPh>
    <rPh sb="5" eb="7">
      <t>コウホウ</t>
    </rPh>
    <phoneticPr fontId="3"/>
  </si>
  <si>
    <t>有（設置期間終了）</t>
    <rPh sb="0" eb="1">
      <t>ア</t>
    </rPh>
    <rPh sb="2" eb="4">
      <t>セッチ</t>
    </rPh>
    <rPh sb="4" eb="6">
      <t>キカン</t>
    </rPh>
    <rPh sb="6" eb="8">
      <t>シュウリョウ</t>
    </rPh>
    <phoneticPr fontId="3"/>
  </si>
  <si>
    <t>有（許可・認定済）</t>
    <rPh sb="0" eb="1">
      <t>ア</t>
    </rPh>
    <rPh sb="2" eb="4">
      <t>キョカ</t>
    </rPh>
    <rPh sb="5" eb="7">
      <t>ニンテイ</t>
    </rPh>
    <rPh sb="7" eb="8">
      <t>スミ</t>
    </rPh>
    <phoneticPr fontId="3"/>
  </si>
  <si>
    <t>有（手続き完了）</t>
    <rPh sb="0" eb="1">
      <t>ア</t>
    </rPh>
    <rPh sb="2" eb="4">
      <t>テツヅ</t>
    </rPh>
    <rPh sb="5" eb="7">
      <t>カンリョウ</t>
    </rPh>
    <phoneticPr fontId="3"/>
  </si>
  <si>
    <t>全館避難検証法</t>
    <rPh sb="0" eb="2">
      <t>ゼンカン</t>
    </rPh>
    <rPh sb="2" eb="4">
      <t>ヒナン</t>
    </rPh>
    <rPh sb="4" eb="7">
      <t>ケンショウホウ</t>
    </rPh>
    <phoneticPr fontId="3"/>
  </si>
  <si>
    <t>性能評価活用</t>
    <rPh sb="0" eb="4">
      <t>セイノウヒョウカ</t>
    </rPh>
    <rPh sb="4" eb="6">
      <t>カツヨウ</t>
    </rPh>
    <phoneticPr fontId="3"/>
  </si>
  <si>
    <t>ルート１（許容応力度計算）</t>
    <rPh sb="5" eb="7">
      <t>キョヨウ</t>
    </rPh>
    <rPh sb="7" eb="10">
      <t>オウリョクド</t>
    </rPh>
    <rPh sb="10" eb="12">
      <t>ケイサン</t>
    </rPh>
    <phoneticPr fontId="3"/>
  </si>
  <si>
    <t>土砂災害特別警戒区域で居室を有する</t>
    <rPh sb="0" eb="4">
      <t>ドシャサイガイ</t>
    </rPh>
    <rPh sb="4" eb="6">
      <t>トクベツ</t>
    </rPh>
    <rPh sb="6" eb="8">
      <t>ケイカイ</t>
    </rPh>
    <rPh sb="8" eb="10">
      <t>クイキ</t>
    </rPh>
    <rPh sb="11" eb="13">
      <t>キョシツ</t>
    </rPh>
    <rPh sb="14" eb="15">
      <t>ユウ</t>
    </rPh>
    <phoneticPr fontId="3"/>
  </si>
  <si>
    <t>大臣認定による（構造図は認定と整合している）</t>
    <rPh sb="0" eb="2">
      <t>ダイジン</t>
    </rPh>
    <rPh sb="2" eb="4">
      <t>ニンテイ</t>
    </rPh>
    <rPh sb="8" eb="10">
      <t>コウゾウ</t>
    </rPh>
    <rPh sb="10" eb="11">
      <t>ズ</t>
    </rPh>
    <rPh sb="12" eb="14">
      <t>ニンテイ</t>
    </rPh>
    <rPh sb="15" eb="17">
      <t>セイゴウ</t>
    </rPh>
    <phoneticPr fontId="3"/>
  </si>
  <si>
    <t>完了検査を１か月以内に予定している</t>
    <rPh sb="0" eb="2">
      <t>カンリョウ</t>
    </rPh>
    <rPh sb="2" eb="4">
      <t>ケンサ</t>
    </rPh>
    <rPh sb="7" eb="8">
      <t>ゲツ</t>
    </rPh>
    <rPh sb="8" eb="10">
      <t>イナイ</t>
    </rPh>
    <rPh sb="11" eb="13">
      <t>ヨテイ</t>
    </rPh>
    <phoneticPr fontId="3"/>
  </si>
  <si>
    <t>大規模模様替え</t>
    <rPh sb="0" eb="3">
      <t>ダイキボ</t>
    </rPh>
    <rPh sb="3" eb="6">
      <t>モヨウガ</t>
    </rPh>
    <phoneticPr fontId="3"/>
  </si>
  <si>
    <t>木造（CLT工法）</t>
    <rPh sb="0" eb="2">
      <t>モクゾウ</t>
    </rPh>
    <rPh sb="6" eb="8">
      <t>コウホウ</t>
    </rPh>
    <phoneticPr fontId="3"/>
  </si>
  <si>
    <t>防火区画検証法</t>
    <rPh sb="0" eb="2">
      <t>ボウカ</t>
    </rPh>
    <rPh sb="2" eb="4">
      <t>クカク</t>
    </rPh>
    <rPh sb="4" eb="7">
      <t>ケンショウホウ</t>
    </rPh>
    <phoneticPr fontId="3"/>
  </si>
  <si>
    <t>長期優良活用</t>
    <rPh sb="0" eb="2">
      <t>チョウキ</t>
    </rPh>
    <rPh sb="2" eb="4">
      <t>ユウリョウ</t>
    </rPh>
    <rPh sb="4" eb="6">
      <t>カツヨウ</t>
    </rPh>
    <phoneticPr fontId="3"/>
  </si>
  <si>
    <t>ルート２（適判に回さずJで処理希望）</t>
    <rPh sb="5" eb="7">
      <t>テキハン</t>
    </rPh>
    <rPh sb="8" eb="9">
      <t>マワ</t>
    </rPh>
    <rPh sb="13" eb="15">
      <t>ショリ</t>
    </rPh>
    <rPh sb="15" eb="17">
      <t>キボウ</t>
    </rPh>
    <phoneticPr fontId="3"/>
  </si>
  <si>
    <t>完了検査を２か月以内に予定している</t>
    <rPh sb="0" eb="2">
      <t>カンリョウ</t>
    </rPh>
    <rPh sb="2" eb="4">
      <t>ケンサ</t>
    </rPh>
    <rPh sb="7" eb="8">
      <t>ゲツ</t>
    </rPh>
    <rPh sb="8" eb="10">
      <t>イナイ</t>
    </rPh>
    <rPh sb="11" eb="13">
      <t>ヨテイ</t>
    </rPh>
    <phoneticPr fontId="3"/>
  </si>
  <si>
    <t>大規模修繕</t>
    <rPh sb="0" eb="3">
      <t>ダイキボ</t>
    </rPh>
    <rPh sb="3" eb="5">
      <t>シュウゼン</t>
    </rPh>
    <phoneticPr fontId="3"/>
  </si>
  <si>
    <t>鉄骨造</t>
    <rPh sb="0" eb="2">
      <t>テッコツ</t>
    </rPh>
    <rPh sb="2" eb="3">
      <t>ゾウ</t>
    </rPh>
    <phoneticPr fontId="3"/>
  </si>
  <si>
    <t>耐火性能検証法</t>
    <rPh sb="0" eb="2">
      <t>タイカ</t>
    </rPh>
    <rPh sb="2" eb="4">
      <t>セイノウ</t>
    </rPh>
    <rPh sb="4" eb="7">
      <t>ケンショウホウ</t>
    </rPh>
    <phoneticPr fontId="3"/>
  </si>
  <si>
    <t>性能評価活用</t>
    <rPh sb="0" eb="2">
      <t>セイノウ</t>
    </rPh>
    <rPh sb="2" eb="4">
      <t>ヒョウカ</t>
    </rPh>
    <rPh sb="4" eb="6">
      <t>カツヨウ</t>
    </rPh>
    <phoneticPr fontId="3"/>
  </si>
  <si>
    <t>ルート２（別途、構造適判に回す）</t>
    <rPh sb="5" eb="7">
      <t>ベット</t>
    </rPh>
    <rPh sb="8" eb="10">
      <t>コウゾウ</t>
    </rPh>
    <rPh sb="10" eb="12">
      <t>テキハン</t>
    </rPh>
    <rPh sb="13" eb="14">
      <t>マワ</t>
    </rPh>
    <phoneticPr fontId="3"/>
  </si>
  <si>
    <t>仮使用認定を２か月以内に予定している</t>
    <rPh sb="0" eb="5">
      <t>カリシヨウニンテイ</t>
    </rPh>
    <rPh sb="8" eb="9">
      <t>ゲツ</t>
    </rPh>
    <rPh sb="9" eb="11">
      <t>イナイ</t>
    </rPh>
    <rPh sb="12" eb="14">
      <t>ヨテイ</t>
    </rPh>
    <phoneticPr fontId="3"/>
  </si>
  <si>
    <t>RC造（壁式）</t>
    <rPh sb="2" eb="3">
      <t>ゾウ</t>
    </rPh>
    <rPh sb="4" eb="6">
      <t>カベシキ</t>
    </rPh>
    <phoneticPr fontId="3"/>
  </si>
  <si>
    <t>仮使用認定を３か月以内に予定している</t>
    <rPh sb="0" eb="5">
      <t>カリシヨウニンテイ</t>
    </rPh>
    <rPh sb="8" eb="11">
      <t>ゲツイナイ</t>
    </rPh>
    <rPh sb="12" eb="14">
      <t>ヨテイ</t>
    </rPh>
    <phoneticPr fontId="3"/>
  </si>
  <si>
    <t>ルート３（限界耐力計算）</t>
    <rPh sb="5" eb="7">
      <t>ゲンカイ</t>
    </rPh>
    <rPh sb="7" eb="11">
      <t>タイリョクケイサン</t>
    </rPh>
    <phoneticPr fontId="3"/>
  </si>
  <si>
    <t>＊J注記：中間・完了は、３週間前が検査まで間に合うギリギリのタイミングです。</t>
    <rPh sb="2" eb="4">
      <t>チュウキ</t>
    </rPh>
    <rPh sb="5" eb="7">
      <t>チュウカン</t>
    </rPh>
    <rPh sb="8" eb="10">
      <t>カンリョウ</t>
    </rPh>
    <rPh sb="13" eb="15">
      <t>シュウカン</t>
    </rPh>
    <rPh sb="15" eb="16">
      <t>マエ</t>
    </rPh>
    <rPh sb="17" eb="19">
      <t>ケンサ</t>
    </rPh>
    <rPh sb="21" eb="22">
      <t>マ</t>
    </rPh>
    <rPh sb="23" eb="24">
      <t>ア</t>
    </rPh>
    <phoneticPr fontId="3"/>
  </si>
  <si>
    <t>大臣認定（時刻歴応答解析）</t>
    <rPh sb="0" eb="2">
      <t>ダイジン</t>
    </rPh>
    <rPh sb="2" eb="4">
      <t>ニンテイ</t>
    </rPh>
    <rPh sb="5" eb="8">
      <t>ジコクレキ</t>
    </rPh>
    <rPh sb="8" eb="10">
      <t>オウトウ</t>
    </rPh>
    <rPh sb="10" eb="12">
      <t>カイセキ</t>
    </rPh>
    <phoneticPr fontId="3"/>
  </si>
  <si>
    <t>＊J注記：仮使用認定は、1.5か月前が仮使用認定まで間に合うギリギリのタイミングです。</t>
    <rPh sb="2" eb="4">
      <t>チュウキ</t>
    </rPh>
    <rPh sb="5" eb="10">
      <t>カリシヨウニンテイ</t>
    </rPh>
    <rPh sb="16" eb="17">
      <t>ゲツ</t>
    </rPh>
    <rPh sb="17" eb="18">
      <t>マエ</t>
    </rPh>
    <rPh sb="19" eb="24">
      <t>カリシヨウニンテイ</t>
    </rPh>
    <rPh sb="26" eb="27">
      <t>マ</t>
    </rPh>
    <rPh sb="28" eb="29">
      <t>ア</t>
    </rPh>
    <phoneticPr fontId="3"/>
  </si>
  <si>
    <t>SRC造</t>
    <rPh sb="3" eb="4">
      <t>ゾウ</t>
    </rPh>
    <phoneticPr fontId="3"/>
  </si>
  <si>
    <t>膜構造</t>
    <rPh sb="0" eb="3">
      <t>マクコウゾウ</t>
    </rPh>
    <phoneticPr fontId="3"/>
  </si>
  <si>
    <t>補強CB造</t>
    <rPh sb="0" eb="2">
      <t>ホキョウ</t>
    </rPh>
    <rPh sb="4" eb="5">
      <t>ゾウ</t>
    </rPh>
    <phoneticPr fontId="3"/>
  </si>
  <si>
    <t>組積造</t>
    <rPh sb="0" eb="3">
      <t>ソセキゾウ</t>
    </rPh>
    <phoneticPr fontId="3"/>
  </si>
  <si>
    <t>物件名</t>
    <rPh sb="0" eb="3">
      <t>ブッケンメイ</t>
    </rPh>
    <phoneticPr fontId="3"/>
  </si>
  <si>
    <t>＊昇降機、工作物は以下該当欄のみご記入ください。</t>
    <rPh sb="1" eb="4">
      <t>ショウコウキ</t>
    </rPh>
    <rPh sb="5" eb="8">
      <t>コウサクブツ</t>
    </rPh>
    <rPh sb="9" eb="11">
      <t>イカ</t>
    </rPh>
    <rPh sb="11" eb="13">
      <t>ガイトウ</t>
    </rPh>
    <rPh sb="13" eb="14">
      <t>ラン</t>
    </rPh>
    <rPh sb="17" eb="19">
      <t>キニュウ</t>
    </rPh>
    <phoneticPr fontId="3"/>
  </si>
  <si>
    <t>申請区分</t>
    <rPh sb="0" eb="2">
      <t>シンセイ</t>
    </rPh>
    <rPh sb="2" eb="4">
      <t>クブン</t>
    </rPh>
    <phoneticPr fontId="3"/>
  </si>
  <si>
    <t>←検査済証が無い増築・用途変更等は要相談になります。</t>
    <rPh sb="1" eb="5">
      <t>ケンサスミショウ</t>
    </rPh>
    <rPh sb="6" eb="7">
      <t>ナ</t>
    </rPh>
    <rPh sb="8" eb="10">
      <t>ゾウチク</t>
    </rPh>
    <rPh sb="11" eb="15">
      <t>ヨウトヘンコウ</t>
    </rPh>
    <rPh sb="15" eb="16">
      <t>トウ</t>
    </rPh>
    <rPh sb="17" eb="18">
      <t>ヨウ</t>
    </rPh>
    <rPh sb="18" eb="20">
      <t>ソウダン</t>
    </rPh>
    <phoneticPr fontId="3"/>
  </si>
  <si>
    <t>防火地域等</t>
    <rPh sb="0" eb="2">
      <t>ボウカ</t>
    </rPh>
    <rPh sb="2" eb="4">
      <t>チイキ</t>
    </rPh>
    <rPh sb="4" eb="5">
      <t>トウ</t>
    </rPh>
    <phoneticPr fontId="3"/>
  </si>
  <si>
    <t>申請面積</t>
    <rPh sb="0" eb="2">
      <t>シンセイ</t>
    </rPh>
    <rPh sb="2" eb="4">
      <t>メンセキ</t>
    </rPh>
    <phoneticPr fontId="3"/>
  </si>
  <si>
    <t>㎡</t>
    <phoneticPr fontId="3"/>
  </si>
  <si>
    <t>←全体の床面積。増築、用途変更等は申請部分の面積</t>
    <rPh sb="1" eb="3">
      <t>ゼンタイ</t>
    </rPh>
    <rPh sb="4" eb="5">
      <t>ユカ</t>
    </rPh>
    <rPh sb="5" eb="7">
      <t>メンセキ</t>
    </rPh>
    <rPh sb="8" eb="10">
      <t>ゾウチク</t>
    </rPh>
    <rPh sb="11" eb="13">
      <t>ヨウト</t>
    </rPh>
    <rPh sb="13" eb="15">
      <t>ヘンコウ</t>
    </rPh>
    <rPh sb="15" eb="16">
      <t>トウ</t>
    </rPh>
    <rPh sb="17" eb="19">
      <t>シンセイ</t>
    </rPh>
    <rPh sb="19" eb="21">
      <t>ブブン</t>
    </rPh>
    <rPh sb="22" eb="24">
      <t>メンセキ</t>
    </rPh>
    <phoneticPr fontId="3"/>
  </si>
  <si>
    <t>主たる構造</t>
    <rPh sb="0" eb="1">
      <t>シュ</t>
    </rPh>
    <rPh sb="3" eb="5">
      <t>コウゾウ</t>
    </rPh>
    <phoneticPr fontId="3"/>
  </si>
  <si>
    <t>階数</t>
    <rPh sb="0" eb="1">
      <t>カイ</t>
    </rPh>
    <rPh sb="1" eb="2">
      <t>スウ</t>
    </rPh>
    <phoneticPr fontId="3"/>
  </si>
  <si>
    <t>申請棟数</t>
    <rPh sb="0" eb="2">
      <t>シンセイ</t>
    </rPh>
    <rPh sb="2" eb="4">
      <t>トウスウ</t>
    </rPh>
    <phoneticPr fontId="3"/>
  </si>
  <si>
    <t>棟</t>
    <rPh sb="0" eb="1">
      <t>トウ</t>
    </rPh>
    <phoneticPr fontId="3"/>
  </si>
  <si>
    <t>←申請に掛かる全ての棟数</t>
    <rPh sb="1" eb="3">
      <t>シンセイ</t>
    </rPh>
    <rPh sb="4" eb="5">
      <t>カ</t>
    </rPh>
    <rPh sb="7" eb="8">
      <t>スベ</t>
    </rPh>
    <rPh sb="10" eb="12">
      <t>トウスウ</t>
    </rPh>
    <phoneticPr fontId="3"/>
  </si>
  <si>
    <t>法6条３号の棟数</t>
    <rPh sb="0" eb="1">
      <t>ホウ</t>
    </rPh>
    <rPh sb="2" eb="3">
      <t>ジョウ</t>
    </rPh>
    <rPh sb="4" eb="5">
      <t>ゴウ</t>
    </rPh>
    <rPh sb="6" eb="8">
      <t>トウスウ</t>
    </rPh>
    <phoneticPr fontId="3"/>
  </si>
  <si>
    <t>←申請に掛かる棟の内、階数１で200㎡以下の建物の数。</t>
    <rPh sb="1" eb="3">
      <t>シンセイ</t>
    </rPh>
    <rPh sb="4" eb="5">
      <t>カ</t>
    </rPh>
    <rPh sb="7" eb="8">
      <t>トウ</t>
    </rPh>
    <rPh sb="9" eb="10">
      <t>ウチ</t>
    </rPh>
    <rPh sb="11" eb="13">
      <t>カイスウ</t>
    </rPh>
    <rPh sb="19" eb="21">
      <t>イカ</t>
    </rPh>
    <rPh sb="22" eb="24">
      <t>タテモノ</t>
    </rPh>
    <rPh sb="25" eb="26">
      <t>カズ</t>
    </rPh>
    <phoneticPr fontId="3"/>
  </si>
  <si>
    <t>事前相談ID</t>
    <rPh sb="0" eb="2">
      <t>ジゼン</t>
    </rPh>
    <rPh sb="2" eb="4">
      <t>ソウダン</t>
    </rPh>
    <phoneticPr fontId="3"/>
  </si>
  <si>
    <t>←申請物件の事前相談番号があれば、追記ください。</t>
    <rPh sb="1" eb="3">
      <t>シンセイ</t>
    </rPh>
    <rPh sb="3" eb="5">
      <t>ブッケン</t>
    </rPh>
    <rPh sb="6" eb="10">
      <t>ジゼンソウダン</t>
    </rPh>
    <rPh sb="10" eb="12">
      <t>バンゴウ</t>
    </rPh>
    <rPh sb="17" eb="19">
      <t>ツイキ</t>
    </rPh>
    <phoneticPr fontId="3"/>
  </si>
  <si>
    <t>＊未記入欄・未選択がある場合、確認が完了するまで未受付となり、お申込みの順番に進みません。</t>
    <rPh sb="1" eb="4">
      <t>ミキニュウ</t>
    </rPh>
    <rPh sb="4" eb="5">
      <t>ラン</t>
    </rPh>
    <rPh sb="6" eb="9">
      <t>ミセンタク</t>
    </rPh>
    <rPh sb="32" eb="34">
      <t>モウシコ</t>
    </rPh>
    <rPh sb="39" eb="40">
      <t>スス</t>
    </rPh>
    <phoneticPr fontId="3"/>
  </si>
  <si>
    <t>設備
質疑等連絡先</t>
    <rPh sb="0" eb="2">
      <t>セツビ</t>
    </rPh>
    <phoneticPr fontId="3"/>
  </si>
  <si>
    <t>省エネ
質疑等連絡先</t>
    <rPh sb="0" eb="1">
      <t>ショウ</t>
    </rPh>
    <phoneticPr fontId="3"/>
  </si>
  <si>
    <t>構造
質疑等連絡先</t>
    <rPh sb="0" eb="2">
      <t>コウゾウ</t>
    </rPh>
    <phoneticPr fontId="3"/>
  </si>
  <si>
    <t>中高層標識</t>
    <rPh sb="0" eb="3">
      <t>チュウコウソウ</t>
    </rPh>
    <rPh sb="3" eb="5">
      <t>ヒョウシキ</t>
    </rPh>
    <phoneticPr fontId="3"/>
  </si>
  <si>
    <t>許可・認定</t>
    <rPh sb="0" eb="2">
      <t>キョカ</t>
    </rPh>
    <rPh sb="3" eb="5">
      <t>ニンテイ</t>
    </rPh>
    <phoneticPr fontId="3"/>
  </si>
  <si>
    <t>その他手続</t>
    <rPh sb="2" eb="3">
      <t>タ</t>
    </rPh>
    <rPh sb="3" eb="5">
      <t>テツヅ</t>
    </rPh>
    <phoneticPr fontId="3"/>
  </si>
  <si>
    <t>事前調査（関西）</t>
    <rPh sb="0" eb="4">
      <t>ジゼンチョウサ</t>
    </rPh>
    <rPh sb="5" eb="7">
      <t>カンサイ</t>
    </rPh>
    <phoneticPr fontId="3"/>
  </si>
  <si>
    <t>機関記入欄</t>
    <rPh sb="0" eb="2">
      <t>キカン</t>
    </rPh>
    <rPh sb="2" eb="5">
      <t>キニュウラン</t>
    </rPh>
    <phoneticPr fontId="3"/>
  </si>
  <si>
    <t>申請種別</t>
    <rPh sb="0" eb="2">
      <t>シンセイ</t>
    </rPh>
    <rPh sb="2" eb="4">
      <t>シュベツ</t>
    </rPh>
    <phoneticPr fontId="3"/>
  </si>
  <si>
    <t>省エネ</t>
    <rPh sb="0" eb="1">
      <t>ショウ</t>
    </rPh>
    <phoneticPr fontId="3"/>
  </si>
  <si>
    <t>構造</t>
    <rPh sb="0" eb="2">
      <t>コウゾウ</t>
    </rPh>
    <phoneticPr fontId="3"/>
  </si>
  <si>
    <t>消防</t>
    <rPh sb="0" eb="2">
      <t>ショウボウ</t>
    </rPh>
    <phoneticPr fontId="3"/>
  </si>
  <si>
    <t>申請受信日</t>
    <rPh sb="0" eb="2">
      <t>シンセイ</t>
    </rPh>
    <rPh sb="2" eb="4">
      <t>ジュシン</t>
    </rPh>
    <rPh sb="4" eb="5">
      <t>ビ</t>
    </rPh>
    <phoneticPr fontId="3"/>
  </si>
  <si>
    <t>確認　・　計画通知
確認計変　・　計通変</t>
  </si>
  <si>
    <t>適判　・　適判無
Jルート２</t>
    <rPh sb="0" eb="2">
      <t>テキハン</t>
    </rPh>
    <rPh sb="5" eb="7">
      <t>テキハン</t>
    </rPh>
    <rPh sb="7" eb="8">
      <t>ム</t>
    </rPh>
    <phoneticPr fontId="3"/>
  </si>
  <si>
    <t>同意・通知</t>
    <rPh sb="0" eb="2">
      <t>ドウイ</t>
    </rPh>
    <rPh sb="3" eb="5">
      <t>ツウチ</t>
    </rPh>
    <phoneticPr fontId="3"/>
  </si>
  <si>
    <t>仮受番号</t>
    <rPh sb="0" eb="2">
      <t>カリウケ</t>
    </rPh>
    <rPh sb="2" eb="4">
      <t>バンゴウ</t>
    </rPh>
    <phoneticPr fontId="3"/>
  </si>
  <si>
    <t>電子番号</t>
    <rPh sb="0" eb="2">
      <t>デンシ</t>
    </rPh>
    <rPh sb="2" eb="4">
      <t>バンゴウ</t>
    </rPh>
    <phoneticPr fontId="3"/>
  </si>
  <si>
    <t>天　空　率</t>
    <rPh sb="0" eb="1">
      <t>テン</t>
    </rPh>
    <rPh sb="2" eb="3">
      <t>クウ</t>
    </rPh>
    <rPh sb="4" eb="5">
      <t>リツ</t>
    </rPh>
    <phoneticPr fontId="3"/>
  </si>
  <si>
    <t>避難安全検証法等</t>
    <rPh sb="0" eb="7">
      <t>ヒナンアンゼンケンショウホウ</t>
    </rPh>
    <rPh sb="7" eb="8">
      <t>トウ</t>
    </rPh>
    <phoneticPr fontId="3"/>
  </si>
  <si>
    <t>省エネ法適用</t>
    <rPh sb="0" eb="1">
      <t>ショウ</t>
    </rPh>
    <rPh sb="3" eb="6">
      <t>ホウテキヨウ</t>
    </rPh>
    <phoneticPr fontId="3"/>
  </si>
  <si>
    <t>↓省エネ法「適用」を選択された方は以下の省エネをご記入ください。</t>
    <rPh sb="1" eb="2">
      <t>ショウ</t>
    </rPh>
    <rPh sb="4" eb="5">
      <t>ホウ</t>
    </rPh>
    <rPh sb="6" eb="8">
      <t>テキヨウ</t>
    </rPh>
    <rPh sb="10" eb="12">
      <t>センタク</t>
    </rPh>
    <rPh sb="15" eb="16">
      <t>カタ</t>
    </rPh>
    <rPh sb="17" eb="19">
      <t>イカ</t>
    </rPh>
    <rPh sb="20" eb="21">
      <t>ショウ</t>
    </rPh>
    <rPh sb="25" eb="27">
      <t>キニュウ</t>
    </rPh>
    <phoneticPr fontId="3"/>
  </si>
  <si>
    <t>省エネ申請先</t>
    <rPh sb="3" eb="5">
      <t>シンセイ</t>
    </rPh>
    <rPh sb="5" eb="6">
      <t>サキ</t>
    </rPh>
    <phoneticPr fontId="3"/>
  </si>
  <si>
    <t>←他機関を選択された場合、以下の省エネ欄は記入不要です。</t>
    <rPh sb="1" eb="4">
      <t>タキカン</t>
    </rPh>
    <rPh sb="5" eb="7">
      <t>センタク</t>
    </rPh>
    <rPh sb="10" eb="12">
      <t>バアイ</t>
    </rPh>
    <rPh sb="13" eb="15">
      <t>イカ</t>
    </rPh>
    <rPh sb="16" eb="17">
      <t>ショウ</t>
    </rPh>
    <rPh sb="19" eb="20">
      <t>ラン</t>
    </rPh>
    <rPh sb="21" eb="23">
      <t>キニュウ</t>
    </rPh>
    <rPh sb="23" eb="25">
      <t>フヨウ</t>
    </rPh>
    <phoneticPr fontId="3"/>
  </si>
  <si>
    <t>省エネ対象棟数</t>
    <rPh sb="0" eb="1">
      <t>ショウ</t>
    </rPh>
    <rPh sb="3" eb="5">
      <t>タイショウ</t>
    </rPh>
    <rPh sb="5" eb="7">
      <t>トウスウ</t>
    </rPh>
    <phoneticPr fontId="3"/>
  </si>
  <si>
    <t>←６条３号（階数１で床面積が200㎡以下）は、数に含めないでください。</t>
    <rPh sb="2" eb="3">
      <t>ジョウ</t>
    </rPh>
    <rPh sb="4" eb="5">
      <t>ゴウ</t>
    </rPh>
    <rPh sb="6" eb="8">
      <t>カイスウ</t>
    </rPh>
    <rPh sb="10" eb="11">
      <t>ユカ</t>
    </rPh>
    <rPh sb="11" eb="13">
      <t>メンセキ</t>
    </rPh>
    <rPh sb="18" eb="20">
      <t>イカ</t>
    </rPh>
    <rPh sb="23" eb="24">
      <t>カズ</t>
    </rPh>
    <rPh sb="25" eb="26">
      <t>フク</t>
    </rPh>
    <phoneticPr fontId="3"/>
  </si>
  <si>
    <t>申請書
第四面
建物１</t>
    <rPh sb="0" eb="3">
      <t>シンセイショ</t>
    </rPh>
    <rPh sb="4" eb="5">
      <t>ダイ</t>
    </rPh>
    <rPh sb="5" eb="6">
      <t>ヨン</t>
    </rPh>
    <rPh sb="6" eb="7">
      <t>メン</t>
    </rPh>
    <rPh sb="8" eb="10">
      <t>タテモノ</t>
    </rPh>
    <phoneticPr fontId="3"/>
  </si>
  <si>
    <t>住宅部</t>
    <rPh sb="0" eb="3">
      <t>ジュウタクブ</t>
    </rPh>
    <phoneticPr fontId="3"/>
  </si>
  <si>
    <t>非住宅部</t>
    <rPh sb="0" eb="3">
      <t>ヒジュウタク</t>
    </rPh>
    <rPh sb="3" eb="4">
      <t>ブ</t>
    </rPh>
    <phoneticPr fontId="3"/>
  </si>
  <si>
    <t>申請書
第四面
建物２</t>
    <rPh sb="0" eb="3">
      <t>シンセイショ</t>
    </rPh>
    <rPh sb="4" eb="5">
      <t>ダイ</t>
    </rPh>
    <rPh sb="5" eb="6">
      <t>ヨン</t>
    </rPh>
    <rPh sb="6" eb="7">
      <t>メン</t>
    </rPh>
    <rPh sb="8" eb="10">
      <t>タテモノ</t>
    </rPh>
    <phoneticPr fontId="3"/>
  </si>
  <si>
    <t>申請書
第四面
建物５</t>
    <rPh sb="0" eb="3">
      <t>シンセイショ</t>
    </rPh>
    <rPh sb="4" eb="5">
      <t>ダイ</t>
    </rPh>
    <rPh sb="5" eb="6">
      <t>ヨン</t>
    </rPh>
    <rPh sb="6" eb="7">
      <t>メン</t>
    </rPh>
    <rPh sb="8" eb="10">
      <t>タテモノ</t>
    </rPh>
    <phoneticPr fontId="3"/>
  </si>
  <si>
    <t>＊未記入等により手数料の変更が生じた場合、手数料の修正に時間を要します。その間、審査は中断となります。</t>
    <rPh sb="1" eb="2">
      <t>ミ</t>
    </rPh>
    <rPh sb="2" eb="4">
      <t>キニュウ</t>
    </rPh>
    <rPh sb="4" eb="5">
      <t>トウ</t>
    </rPh>
    <rPh sb="8" eb="11">
      <t>テスウリョウ</t>
    </rPh>
    <rPh sb="12" eb="14">
      <t>ヘンコウ</t>
    </rPh>
    <rPh sb="15" eb="16">
      <t>ショウ</t>
    </rPh>
    <rPh sb="18" eb="20">
      <t>バアイ</t>
    </rPh>
    <rPh sb="21" eb="24">
      <t>テスウリョウ</t>
    </rPh>
    <rPh sb="25" eb="27">
      <t>シュウセイ</t>
    </rPh>
    <rPh sb="28" eb="30">
      <t>ジカン</t>
    </rPh>
    <rPh sb="31" eb="32">
      <t>ヨウ</t>
    </rPh>
    <rPh sb="38" eb="39">
      <t>カン</t>
    </rPh>
    <rPh sb="40" eb="42">
      <t>シンサ</t>
    </rPh>
    <rPh sb="43" eb="45">
      <t>チュウダン</t>
    </rPh>
    <phoneticPr fontId="3"/>
  </si>
  <si>
    <t>構造棟数</t>
    <rPh sb="0" eb="2">
      <t>コウゾウ</t>
    </rPh>
    <rPh sb="2" eb="4">
      <t>トウスウ</t>
    </rPh>
    <phoneticPr fontId="3"/>
  </si>
  <si>
    <t>←１棟でExpjにより構造２棟の場合は２。これらの累計値。</t>
    <rPh sb="2" eb="3">
      <t>トウ</t>
    </rPh>
    <rPh sb="11" eb="13">
      <t>コウゾウ</t>
    </rPh>
    <rPh sb="14" eb="15">
      <t>トウ</t>
    </rPh>
    <rPh sb="16" eb="18">
      <t>バアイ</t>
    </rPh>
    <rPh sb="25" eb="27">
      <t>ルイケイ</t>
    </rPh>
    <rPh sb="27" eb="28">
      <t>アタイ</t>
    </rPh>
    <phoneticPr fontId="3"/>
  </si>
  <si>
    <t>構造１</t>
    <rPh sb="0" eb="2">
      <t>コウゾウ</t>
    </rPh>
    <phoneticPr fontId="3"/>
  </si>
  <si>
    <t>構造計算ルート</t>
    <rPh sb="0" eb="2">
      <t>コウゾウ</t>
    </rPh>
    <rPh sb="2" eb="4">
      <t>ケイサン</t>
    </rPh>
    <phoneticPr fontId="3"/>
  </si>
  <si>
    <t>申請書第６面の建物番号</t>
    <rPh sb="0" eb="2">
      <t>シンセイ</t>
    </rPh>
    <rPh sb="2" eb="3">
      <t>ショ</t>
    </rPh>
    <rPh sb="3" eb="4">
      <t>ダイ</t>
    </rPh>
    <rPh sb="5" eb="6">
      <t>メン</t>
    </rPh>
    <rPh sb="7" eb="9">
      <t>タテモノ</t>
    </rPh>
    <rPh sb="9" eb="11">
      <t>バンゴウ</t>
    </rPh>
    <phoneticPr fontId="3"/>
  </si>
  <si>
    <t>計算プログラム</t>
    <rPh sb="0" eb="2">
      <t>ケイサン</t>
    </rPh>
    <phoneticPr fontId="3"/>
  </si>
  <si>
    <t>その他加算</t>
    <rPh sb="2" eb="3">
      <t>タ</t>
    </rPh>
    <rPh sb="3" eb="5">
      <t>カサン</t>
    </rPh>
    <phoneticPr fontId="3"/>
  </si>
  <si>
    <t>構造２</t>
    <rPh sb="0" eb="2">
      <t>コウゾウ</t>
    </rPh>
    <phoneticPr fontId="3"/>
  </si>
  <si>
    <t>構造３</t>
    <rPh sb="0" eb="2">
      <t>コウゾウ</t>
    </rPh>
    <phoneticPr fontId="3"/>
  </si>
  <si>
    <t>構造４</t>
    <rPh sb="0" eb="2">
      <t>コウゾウ</t>
    </rPh>
    <phoneticPr fontId="3"/>
  </si>
  <si>
    <t>構造５</t>
    <rPh sb="0" eb="2">
      <t>コウゾウ</t>
    </rPh>
    <phoneticPr fontId="3"/>
  </si>
  <si>
    <t>構造6</t>
    <rPh sb="0" eb="2">
      <t>コウゾウ</t>
    </rPh>
    <phoneticPr fontId="3"/>
  </si>
  <si>
    <t>計画変更</t>
    <rPh sb="0" eb="2">
      <t>ケイカク</t>
    </rPh>
    <rPh sb="2" eb="4">
      <t>ヘンコウ</t>
    </rPh>
    <phoneticPr fontId="3"/>
  </si>
  <si>
    <t>法改正</t>
    <rPh sb="0" eb="3">
      <t>ホウカイセイ</t>
    </rPh>
    <phoneticPr fontId="3"/>
  </si>
  <si>
    <t>構　造</t>
    <rPh sb="0" eb="1">
      <t>カマエ</t>
    </rPh>
    <rPh sb="2" eb="3">
      <t>ゾウ</t>
    </rPh>
    <phoneticPr fontId="3"/>
  </si>
  <si>
    <t>検　査</t>
    <rPh sb="0" eb="1">
      <t>ケン</t>
    </rPh>
    <rPh sb="2" eb="3">
      <t>サ</t>
    </rPh>
    <phoneticPr fontId="3"/>
  </si>
  <si>
    <t>長期優良</t>
    <rPh sb="0" eb="2">
      <t>チョウキ</t>
    </rPh>
    <rPh sb="2" eb="4">
      <t>ユウリョウ</t>
    </rPh>
    <phoneticPr fontId="3"/>
  </si>
  <si>
    <t>住宅性能証明</t>
    <rPh sb="0" eb="2">
      <t>ジュウタク</t>
    </rPh>
    <rPh sb="2" eb="4">
      <t>セイノウ</t>
    </rPh>
    <rPh sb="4" eb="6">
      <t>ショウメイ</t>
    </rPh>
    <phoneticPr fontId="3"/>
  </si>
  <si>
    <t>フラット３５</t>
    <phoneticPr fontId="3"/>
  </si>
  <si>
    <t>性能評価</t>
    <rPh sb="0" eb="2">
      <t>セイノウ</t>
    </rPh>
    <rPh sb="2" eb="4">
      <t>ヒョウカ</t>
    </rPh>
    <phoneticPr fontId="3"/>
  </si>
  <si>
    <t xml:space="preserve">請求書
</t>
    <rPh sb="0" eb="2">
      <t>セイキュウ</t>
    </rPh>
    <rPh sb="2" eb="3">
      <t>ショ</t>
    </rPh>
    <phoneticPr fontId="3"/>
  </si>
  <si>
    <t>請求宛名</t>
    <rPh sb="0" eb="2">
      <t>セイキュウ</t>
    </rPh>
    <rPh sb="2" eb="4">
      <t>アテナ</t>
    </rPh>
    <phoneticPr fontId="3"/>
  </si>
  <si>
    <t>お渡し方法</t>
    <rPh sb="1" eb="2">
      <t>ワタ</t>
    </rPh>
    <rPh sb="3" eb="5">
      <t>ホウホウ</t>
    </rPh>
    <phoneticPr fontId="3"/>
  </si>
  <si>
    <t>オンライン申請</t>
    <rPh sb="5" eb="7">
      <t>シンセイ</t>
    </rPh>
    <phoneticPr fontId="3"/>
  </si>
  <si>
    <t>NICE申請</t>
    <rPh sb="4" eb="6">
      <t>シンセイ</t>
    </rPh>
    <phoneticPr fontId="3"/>
  </si>
  <si>
    <t>紙申請</t>
    <rPh sb="0" eb="1">
      <t>カミ</t>
    </rPh>
    <rPh sb="1" eb="3">
      <t>シンセイ</t>
    </rPh>
    <phoneticPr fontId="3"/>
  </si>
  <si>
    <t>送付先住所</t>
    <rPh sb="0" eb="3">
      <t>ソウフサキ</t>
    </rPh>
    <rPh sb="3" eb="5">
      <t>ジュウショ</t>
    </rPh>
    <phoneticPr fontId="3"/>
  </si>
  <si>
    <t>お名前</t>
    <rPh sb="1" eb="3">
      <t>ナマエ</t>
    </rPh>
    <phoneticPr fontId="3"/>
  </si>
  <si>
    <t>郵便番号</t>
    <rPh sb="0" eb="2">
      <t>ユウビン</t>
    </rPh>
    <rPh sb="2" eb="4">
      <t>バンゴウ</t>
    </rPh>
    <phoneticPr fontId="3"/>
  </si>
  <si>
    <t>見積り書</t>
    <rPh sb="0" eb="2">
      <t>ミツモ</t>
    </rPh>
    <rPh sb="3" eb="4">
      <t>ショ</t>
    </rPh>
    <phoneticPr fontId="3"/>
  </si>
  <si>
    <t>←申請物件の見積書があれば別紙にて添付ください。</t>
    <rPh sb="1" eb="3">
      <t>シンセイ</t>
    </rPh>
    <rPh sb="3" eb="5">
      <t>ブッケン</t>
    </rPh>
    <rPh sb="6" eb="8">
      <t>ミツモ</t>
    </rPh>
    <rPh sb="8" eb="9">
      <t>ショ</t>
    </rPh>
    <rPh sb="13" eb="15">
      <t>ベッシ</t>
    </rPh>
    <rPh sb="17" eb="19">
      <t>テンプ</t>
    </rPh>
    <phoneticPr fontId="3"/>
  </si>
  <si>
    <t>＊領収証の発行は、原則行っておりませんので、ご了承ください。</t>
    <phoneticPr fontId="3"/>
  </si>
  <si>
    <t>確認済証・副本
ご返却方法</t>
    <rPh sb="0" eb="2">
      <t>カクニン</t>
    </rPh>
    <rPh sb="2" eb="4">
      <t>スミショウ</t>
    </rPh>
    <rPh sb="5" eb="6">
      <t>フク</t>
    </rPh>
    <rPh sb="6" eb="7">
      <t>ホン</t>
    </rPh>
    <rPh sb="9" eb="11">
      <t>ヘンキャク</t>
    </rPh>
    <rPh sb="11" eb="13">
      <t>ホウホウ</t>
    </rPh>
    <phoneticPr fontId="3"/>
  </si>
  <si>
    <t>＊郵送を選択された場合、送料は無料です。</t>
    <rPh sb="1" eb="3">
      <t>ユウソウ</t>
    </rPh>
    <rPh sb="4" eb="6">
      <t>センタク</t>
    </rPh>
    <rPh sb="9" eb="11">
      <t>バアイ</t>
    </rPh>
    <rPh sb="12" eb="14">
      <t>ソウリョウ</t>
    </rPh>
    <rPh sb="15" eb="17">
      <t>ムリョウ</t>
    </rPh>
    <phoneticPr fontId="3"/>
  </si>
  <si>
    <t>電話番号</t>
    <rPh sb="0" eb="2">
      <t>デンワ</t>
    </rPh>
    <rPh sb="2" eb="4">
      <t>バンゴウ</t>
    </rPh>
    <phoneticPr fontId="3"/>
  </si>
  <si>
    <t>バリアフリー</t>
    <phoneticPr fontId="3"/>
  </si>
  <si>
    <t>モデル建物法で別でJに申請する</t>
    <rPh sb="3" eb="5">
      <t>タテモノ</t>
    </rPh>
    <rPh sb="5" eb="6">
      <t>ホウ</t>
    </rPh>
    <rPh sb="7" eb="8">
      <t>ベツ</t>
    </rPh>
    <rPh sb="11" eb="13">
      <t>シンセイ</t>
    </rPh>
    <phoneticPr fontId="3"/>
  </si>
  <si>
    <t>省エネ適判を別でJに申請する</t>
    <rPh sb="0" eb="1">
      <t>ショウ</t>
    </rPh>
    <rPh sb="3" eb="5">
      <t>テキハン</t>
    </rPh>
    <rPh sb="6" eb="7">
      <t>ベツ</t>
    </rPh>
    <rPh sb="10" eb="12">
      <t>シンセイ</t>
    </rPh>
    <phoneticPr fontId="3"/>
  </si>
  <si>
    <t>標準入力法で別でJに申請する</t>
    <rPh sb="0" eb="2">
      <t>ヒョウジュン</t>
    </rPh>
    <rPh sb="2" eb="5">
      <t>ニュウリョクホウ</t>
    </rPh>
    <rPh sb="6" eb="7">
      <t>ベツ</t>
    </rPh>
    <rPh sb="10" eb="12">
      <t>シンセイ</t>
    </rPh>
    <phoneticPr fontId="3"/>
  </si>
  <si>
    <t>R７.3まで着工・遡及なし</t>
    <rPh sb="9" eb="11">
      <t>ソキュウ</t>
    </rPh>
    <phoneticPr fontId="3"/>
  </si>
  <si>
    <t>仕様基準と省エネ適判（適判は別でJに申請する）</t>
    <rPh sb="0" eb="2">
      <t>シヨウ</t>
    </rPh>
    <rPh sb="2" eb="4">
      <t>キジュン</t>
    </rPh>
    <rPh sb="5" eb="6">
      <t>ショウ</t>
    </rPh>
    <rPh sb="8" eb="10">
      <t>テキハン</t>
    </rPh>
    <rPh sb="11" eb="13">
      <t>テキハン</t>
    </rPh>
    <rPh sb="14" eb="15">
      <t>ベツ</t>
    </rPh>
    <rPh sb="18" eb="20">
      <t>シンセイ</t>
    </rPh>
    <phoneticPr fontId="3"/>
  </si>
  <si>
    <t>計画変更時は省エネ変更なし</t>
    <rPh sb="0" eb="2">
      <t>ケイカク</t>
    </rPh>
    <rPh sb="2" eb="4">
      <t>ヘンコウ</t>
    </rPh>
    <rPh sb="4" eb="5">
      <t>ジ</t>
    </rPh>
    <rPh sb="6" eb="7">
      <t>ショウ</t>
    </rPh>
    <rPh sb="9" eb="11">
      <t>ヘンコウ</t>
    </rPh>
    <phoneticPr fontId="3"/>
  </si>
  <si>
    <t>ルート３（保有量水平耐力計算）</t>
    <rPh sb="5" eb="8">
      <t>ホユウリョウ</t>
    </rPh>
    <rPh sb="8" eb="10">
      <t>スイヘイ</t>
    </rPh>
    <rPh sb="10" eb="12">
      <t>タイリョク</t>
    </rPh>
    <rPh sb="12" eb="14">
      <t>ケイサン</t>
    </rPh>
    <phoneticPr fontId="3"/>
  </si>
  <si>
    <t>RC造（壁式ラーメン）</t>
    <rPh sb="2" eb="3">
      <t>ゾウ</t>
    </rPh>
    <rPh sb="4" eb="6">
      <t>カベシキ</t>
    </rPh>
    <phoneticPr fontId="3"/>
  </si>
  <si>
    <t>RC造</t>
    <rPh sb="2" eb="3">
      <t>ゾウ</t>
    </rPh>
    <phoneticPr fontId="3"/>
  </si>
  <si>
    <t>入力ください</t>
    <rPh sb="0" eb="2">
      <t>ニュウリョク</t>
    </rPh>
    <phoneticPr fontId="3"/>
  </si>
  <si>
    <t>都道府県から入力ください</t>
    <rPh sb="0" eb="4">
      <t>トドウフケン</t>
    </rPh>
    <rPh sb="6" eb="8">
      <t>ニュウリョク</t>
    </rPh>
    <phoneticPr fontId="3"/>
  </si>
  <si>
    <t>すべての主要用途を記載ください。</t>
    <rPh sb="4" eb="6">
      <t>シュヨウ</t>
    </rPh>
    <phoneticPr fontId="3"/>
  </si>
  <si>
    <t>―</t>
    <phoneticPr fontId="3"/>
  </si>
  <si>
    <t>申請
スケジュール</t>
    <rPh sb="0" eb="2">
      <t>シンセイ</t>
    </rPh>
    <phoneticPr fontId="3"/>
  </si>
  <si>
    <t>設置後受付可能日</t>
    <rPh sb="0" eb="2">
      <t>セッチ</t>
    </rPh>
    <rPh sb="2" eb="3">
      <t>ゴ</t>
    </rPh>
    <rPh sb="3" eb="4">
      <t>ウ</t>
    </rPh>
    <rPh sb="4" eb="5">
      <t>ツ</t>
    </rPh>
    <rPh sb="5" eb="8">
      <t>カノウビ</t>
    </rPh>
    <phoneticPr fontId="3"/>
  </si>
  <si>
    <t>有を選択された場合、記入ください</t>
    <rPh sb="0" eb="1">
      <t>アリ</t>
    </rPh>
    <rPh sb="2" eb="4">
      <t>センタク</t>
    </rPh>
    <rPh sb="7" eb="9">
      <t>バアイ</t>
    </rPh>
    <rPh sb="10" eb="12">
      <t>キニュウ</t>
    </rPh>
    <phoneticPr fontId="3"/>
  </si>
  <si>
    <t>←有を選択された場合、調査票に具体的な内容・手続き状況・日付をご記入ください。</t>
    <phoneticPr fontId="3"/>
  </si>
  <si>
    <t>交付希望日
（又は着工予定日）</t>
    <rPh sb="0" eb="2">
      <t>コウフ</t>
    </rPh>
    <rPh sb="2" eb="4">
      <t>キボウ</t>
    </rPh>
    <rPh sb="4" eb="5">
      <t>ビ</t>
    </rPh>
    <rPh sb="7" eb="8">
      <t>マタ</t>
    </rPh>
    <rPh sb="9" eb="11">
      <t>チャッコウ</t>
    </rPh>
    <rPh sb="11" eb="13">
      <t>ヨテイ</t>
    </rPh>
    <rPh sb="13" eb="14">
      <t>ビ</t>
    </rPh>
    <phoneticPr fontId="3"/>
  </si>
  <si>
    <t>スケジュール
備考欄</t>
    <rPh sb="7" eb="9">
      <t>ビコウ</t>
    </rPh>
    <rPh sb="9" eb="10">
      <t>ラン</t>
    </rPh>
    <phoneticPr fontId="3"/>
  </si>
  <si>
    <t>＊交付希望日は、調整致しますが、ご希望日を確約するものではございません。</t>
    <rPh sb="1" eb="3">
      <t>コウフ</t>
    </rPh>
    <rPh sb="3" eb="5">
      <t>キボウ</t>
    </rPh>
    <rPh sb="5" eb="6">
      <t>ビ</t>
    </rPh>
    <phoneticPr fontId="3"/>
  </si>
  <si>
    <t>チェックバック</t>
  </si>
  <si>
    <t>本受日</t>
    <rPh sb="0" eb="2">
      <t>ホンウ</t>
    </rPh>
    <rPh sb="2" eb="3">
      <t>ビ</t>
    </rPh>
    <phoneticPr fontId="3"/>
  </si>
  <si>
    <r>
      <t xml:space="preserve">適判・ 仕様・無
</t>
    </r>
    <r>
      <rPr>
        <sz val="9"/>
        <rFont val="ＭＳ Ｐ明朝"/>
        <family val="1"/>
        <charset val="128"/>
      </rPr>
      <t>計変時適判</t>
    </r>
    <rPh sb="0" eb="2">
      <t>テキハン</t>
    </rPh>
    <rPh sb="4" eb="6">
      <t>シヨウ</t>
    </rPh>
    <rPh sb="7" eb="8">
      <t>ム</t>
    </rPh>
    <rPh sb="9" eb="10">
      <t>ケイ</t>
    </rPh>
    <rPh sb="10" eb="11">
      <t>ヘン</t>
    </rPh>
    <rPh sb="11" eb="12">
      <t>ジ</t>
    </rPh>
    <rPh sb="12" eb="14">
      <t>テキハン</t>
    </rPh>
    <phoneticPr fontId="3"/>
  </si>
  <si>
    <t>担当</t>
    <rPh sb="0" eb="2">
      <t>タントウ</t>
    </rPh>
    <phoneticPr fontId="3"/>
  </si>
  <si>
    <t>受付表　手数料等別紙１</t>
    <rPh sb="0" eb="3">
      <t>ウケツケヒョウ</t>
    </rPh>
    <rPh sb="4" eb="7">
      <t>テスウリョウ</t>
    </rPh>
    <rPh sb="7" eb="8">
      <t>トウ</t>
    </rPh>
    <rPh sb="8" eb="10">
      <t>ベッシ</t>
    </rPh>
    <phoneticPr fontId="3"/>
  </si>
  <si>
    <t>↓２枚目以降も記入ください</t>
    <rPh sb="2" eb="3">
      <t>マイ</t>
    </rPh>
    <rPh sb="3" eb="4">
      <t>メ</t>
    </rPh>
    <rPh sb="4" eb="6">
      <t>イコウ</t>
    </rPh>
    <rPh sb="7" eb="9">
      <t>キニュウ</t>
    </rPh>
    <phoneticPr fontId="3"/>
  </si>
  <si>
    <t>共同住宅・長屋住戸数</t>
    <rPh sb="0" eb="2">
      <t>キョウドウ</t>
    </rPh>
    <rPh sb="2" eb="4">
      <t>ジュウタク</t>
    </rPh>
    <rPh sb="5" eb="7">
      <t>ナガヤ</t>
    </rPh>
    <rPh sb="7" eb="9">
      <t>ジュウコ</t>
    </rPh>
    <rPh sb="9" eb="10">
      <t>スウ</t>
    </rPh>
    <phoneticPr fontId="3"/>
  </si>
  <si>
    <t>申請書
第四面
建物3</t>
    <rPh sb="0" eb="3">
      <t>シンセイショ</t>
    </rPh>
    <rPh sb="4" eb="5">
      <t>ダイ</t>
    </rPh>
    <rPh sb="5" eb="6">
      <t>ヨン</t>
    </rPh>
    <rPh sb="6" eb="7">
      <t>メン</t>
    </rPh>
    <rPh sb="8" eb="10">
      <t>タテモノ</t>
    </rPh>
    <phoneticPr fontId="3"/>
  </si>
  <si>
    <t>申請書
第四面
建物4</t>
    <rPh sb="0" eb="3">
      <t>シンセイショ</t>
    </rPh>
    <rPh sb="4" eb="5">
      <t>ダイ</t>
    </rPh>
    <rPh sb="5" eb="6">
      <t>ヨン</t>
    </rPh>
    <rPh sb="6" eb="7">
      <t>メン</t>
    </rPh>
    <rPh sb="8" eb="10">
      <t>タテモノ</t>
    </rPh>
    <phoneticPr fontId="3"/>
  </si>
  <si>
    <t>受付表　手数料等別紙２</t>
    <rPh sb="0" eb="3">
      <t>ウケツケヒョウ</t>
    </rPh>
    <rPh sb="4" eb="7">
      <t>テスウリョウ</t>
    </rPh>
    <rPh sb="7" eb="8">
      <t>トウ</t>
    </rPh>
    <rPh sb="8" eb="10">
      <t>ベッシ</t>
    </rPh>
    <phoneticPr fontId="3"/>
  </si>
  <si>
    <t>↓3枚目以降も記入ください</t>
    <rPh sb="2" eb="3">
      <t>マイ</t>
    </rPh>
    <rPh sb="3" eb="4">
      <t>メ</t>
    </rPh>
    <rPh sb="4" eb="6">
      <t>イコウ</t>
    </rPh>
    <rPh sb="7" eb="9">
      <t>キニュウ</t>
    </rPh>
    <phoneticPr fontId="3"/>
  </si>
  <si>
    <t>各申請システムにPDFの請求書を各システムにアップロード致します。
（紙版と同一です。紙面にて必要の際は、お手数ですが印刷してご利用ください。）</t>
    <rPh sb="0" eb="1">
      <t>カク</t>
    </rPh>
    <rPh sb="1" eb="3">
      <t>シンセイ</t>
    </rPh>
    <rPh sb="12" eb="15">
      <t>セイキュウショ</t>
    </rPh>
    <rPh sb="16" eb="17">
      <t>カク</t>
    </rPh>
    <rPh sb="28" eb="29">
      <t>イタ</t>
    </rPh>
    <rPh sb="35" eb="36">
      <t>カミ</t>
    </rPh>
    <rPh sb="36" eb="37">
      <t>バン</t>
    </rPh>
    <rPh sb="38" eb="40">
      <t>ドウイツ</t>
    </rPh>
    <rPh sb="43" eb="45">
      <t>シメン</t>
    </rPh>
    <rPh sb="47" eb="49">
      <t>ヒツヨウ</t>
    </rPh>
    <rPh sb="50" eb="51">
      <t>サイ</t>
    </rPh>
    <rPh sb="54" eb="56">
      <t>テスウ</t>
    </rPh>
    <rPh sb="59" eb="61">
      <t>インサツ</t>
    </rPh>
    <rPh sb="64" eb="66">
      <t>リヨウ</t>
    </rPh>
    <phoneticPr fontId="3"/>
  </si>
  <si>
    <t>送付先</t>
    <rPh sb="0" eb="2">
      <t>ソウフ</t>
    </rPh>
    <rPh sb="2" eb="3">
      <t>サキ</t>
    </rPh>
    <phoneticPr fontId="3"/>
  </si>
  <si>
    <t>未記入の場合、郵送できません。</t>
    <rPh sb="0" eb="3">
      <t>ミキニュウ</t>
    </rPh>
    <rPh sb="4" eb="6">
      <t>バアイ</t>
    </rPh>
    <rPh sb="7" eb="9">
      <t>ユウソウ</t>
    </rPh>
    <phoneticPr fontId="3"/>
  </si>
  <si>
    <t>送付先
住所</t>
    <rPh sb="0" eb="3">
      <t>ソウフサキ</t>
    </rPh>
    <rPh sb="4" eb="6">
      <t>ジュウショ</t>
    </rPh>
    <phoneticPr fontId="3"/>
  </si>
  <si>
    <t>調　査　報　告　書</t>
    <rPh sb="0" eb="1">
      <t>チョウ</t>
    </rPh>
    <rPh sb="2" eb="3">
      <t>サ</t>
    </rPh>
    <rPh sb="4" eb="5">
      <t>ホウ</t>
    </rPh>
    <rPh sb="6" eb="7">
      <t>コク</t>
    </rPh>
    <rPh sb="8" eb="9">
      <t>ショ</t>
    </rPh>
    <phoneticPr fontId="3"/>
  </si>
  <si>
    <t>↓こちらも記入ください</t>
    <rPh sb="5" eb="7">
      <t>キニュウ</t>
    </rPh>
    <phoneticPr fontId="3"/>
  </si>
  <si>
    <t>←建築事務所登録で登録している電話番号</t>
    <rPh sb="1" eb="3">
      <t>ケンチク</t>
    </rPh>
    <rPh sb="3" eb="6">
      <t>ジムショ</t>
    </rPh>
    <rPh sb="6" eb="8">
      <t>トウロク</t>
    </rPh>
    <rPh sb="9" eb="11">
      <t>トウロク</t>
    </rPh>
    <rPh sb="15" eb="17">
      <t>デンワ</t>
    </rPh>
    <rPh sb="17" eb="19">
      <t>バンゴウ</t>
    </rPh>
    <phoneticPr fontId="3"/>
  </si>
  <si>
    <t>←</t>
    <phoneticPr fontId="3"/>
  </si>
  <si>
    <t>←欄が不足する場合は、19備考欄に記載ください。</t>
    <rPh sb="1" eb="2">
      <t>ラン</t>
    </rPh>
    <rPh sb="3" eb="5">
      <t>フソク</t>
    </rPh>
    <rPh sb="7" eb="9">
      <t>バアイ</t>
    </rPh>
    <rPh sb="13" eb="16">
      <t>ビコウラン</t>
    </rPh>
    <rPh sb="17" eb="19">
      <t>キサイ</t>
    </rPh>
    <phoneticPr fontId="3"/>
  </si>
  <si>
    <t>←保有水平耐力計算（ルート３・構造適判が必要）</t>
    <rPh sb="1" eb="3">
      <t>ホユウ</t>
    </rPh>
    <rPh sb="3" eb="5">
      <t>スイヘイ</t>
    </rPh>
    <rPh sb="5" eb="7">
      <t>タイリョク</t>
    </rPh>
    <rPh sb="7" eb="9">
      <t>ケイサン</t>
    </rPh>
    <rPh sb="15" eb="17">
      <t>コウゾウ</t>
    </rPh>
    <rPh sb="17" eb="19">
      <t>テキハン</t>
    </rPh>
    <rPh sb="20" eb="22">
      <t>ヒツヨウ</t>
    </rPh>
    <phoneticPr fontId="3"/>
  </si>
  <si>
    <t>←限界耐力計算（ルート３・構造適判が必要）</t>
    <rPh sb="1" eb="3">
      <t>ゲンカイ</t>
    </rPh>
    <rPh sb="3" eb="5">
      <t>タイリョク</t>
    </rPh>
    <rPh sb="5" eb="7">
      <t>ケイサン</t>
    </rPh>
    <rPh sb="13" eb="15">
      <t>コウゾウ</t>
    </rPh>
    <rPh sb="15" eb="17">
      <t>テキハン</t>
    </rPh>
    <rPh sb="18" eb="20">
      <t>ヒツヨウ</t>
    </rPh>
    <phoneticPr fontId="3"/>
  </si>
  <si>
    <t>←許容応力度等計算（ルート２・申請書４面11イに☑で特例適用するか、構造適判が必要）</t>
    <rPh sb="1" eb="3">
      <t>キョヨウ</t>
    </rPh>
    <rPh sb="3" eb="6">
      <t>オウリョクド</t>
    </rPh>
    <rPh sb="6" eb="7">
      <t>トウ</t>
    </rPh>
    <rPh sb="7" eb="9">
      <t>ケイサン</t>
    </rPh>
    <rPh sb="15" eb="17">
      <t>シンセイ</t>
    </rPh>
    <rPh sb="17" eb="18">
      <t>ショ</t>
    </rPh>
    <rPh sb="19" eb="20">
      <t>メン</t>
    </rPh>
    <rPh sb="26" eb="28">
      <t>トクレイ</t>
    </rPh>
    <rPh sb="28" eb="30">
      <t>テキヨウ</t>
    </rPh>
    <rPh sb="34" eb="36">
      <t>コウゾウ</t>
    </rPh>
    <rPh sb="36" eb="38">
      <t>テキハン</t>
    </rPh>
    <rPh sb="39" eb="41">
      <t>ヒツヨウ</t>
    </rPh>
    <phoneticPr fontId="3"/>
  </si>
  <si>
    <t>←許容応力度計算（ルート１）</t>
    <rPh sb="1" eb="3">
      <t>キョヨウ</t>
    </rPh>
    <rPh sb="3" eb="5">
      <t>オウリョク</t>
    </rPh>
    <rPh sb="5" eb="6">
      <t>ド</t>
    </rPh>
    <rPh sb="6" eb="8">
      <t>ケイサン</t>
    </rPh>
    <phoneticPr fontId="3"/>
  </si>
  <si>
    <t>←バージョン情報まで記入ください</t>
    <rPh sb="6" eb="8">
      <t>ジョウホウ</t>
    </rPh>
    <rPh sb="10" eb="12">
      <t>キニュウ</t>
    </rPh>
    <phoneticPr fontId="3"/>
  </si>
  <si>
    <t>←増築の場合、該当号数を記入</t>
    <rPh sb="1" eb="3">
      <t>ゾウチク</t>
    </rPh>
    <rPh sb="4" eb="6">
      <t>バアイ</t>
    </rPh>
    <rPh sb="7" eb="9">
      <t>ガイトウ</t>
    </rPh>
    <rPh sb="9" eb="11">
      <t>ゴウスウ</t>
    </rPh>
    <rPh sb="12" eb="14">
      <t>キニュウ</t>
    </rPh>
    <phoneticPr fontId="3"/>
  </si>
  <si>
    <t>←申請が１棟で、構造棟数も１であれば空欄（４面と同値になるため）</t>
    <rPh sb="1" eb="3">
      <t>シンセイ</t>
    </rPh>
    <rPh sb="5" eb="6">
      <t>トウ</t>
    </rPh>
    <rPh sb="8" eb="10">
      <t>コウゾウ</t>
    </rPh>
    <rPh sb="10" eb="12">
      <t>トウスウ</t>
    </rPh>
    <rPh sb="18" eb="20">
      <t>クウラン</t>
    </rPh>
    <rPh sb="22" eb="23">
      <t>メン</t>
    </rPh>
    <rPh sb="24" eb="26">
      <t>ドウチ</t>
    </rPh>
    <phoneticPr fontId="3"/>
  </si>
  <si>
    <t>←申請建物１が、エキスパンで構造分棟になる場合は、1－1、１－２、1－3・・・。</t>
    <rPh sb="1" eb="3">
      <t>シンセイ</t>
    </rPh>
    <rPh sb="3" eb="5">
      <t>タテモノ</t>
    </rPh>
    <rPh sb="14" eb="16">
      <t>コウゾウ</t>
    </rPh>
    <rPh sb="16" eb="18">
      <t>ブントウ</t>
    </rPh>
    <rPh sb="21" eb="23">
      <t>バアイ</t>
    </rPh>
    <phoneticPr fontId="3"/>
  </si>
  <si>
    <t>←構造計算ルート２　特例を適用する場合は☑</t>
    <rPh sb="1" eb="3">
      <t>コウゾウ</t>
    </rPh>
    <rPh sb="3" eb="5">
      <t>ケイサン</t>
    </rPh>
    <rPh sb="10" eb="12">
      <t>トクレイ</t>
    </rPh>
    <rPh sb="13" eb="15">
      <t>テキヨウ</t>
    </rPh>
    <rPh sb="17" eb="19">
      <t>バアイ</t>
    </rPh>
    <phoneticPr fontId="3"/>
  </si>
  <si>
    <t>←伝統的木造建築物等の場合は☑</t>
    <rPh sb="1" eb="4">
      <t>デントウテキ</t>
    </rPh>
    <rPh sb="4" eb="6">
      <t>モクゾウ</t>
    </rPh>
    <rPh sb="6" eb="9">
      <t>ケンチクブツ</t>
    </rPh>
    <rPh sb="9" eb="10">
      <t>トウ</t>
    </rPh>
    <rPh sb="11" eb="13">
      <t>バアイ</t>
    </rPh>
    <phoneticPr fontId="3"/>
  </si>
  <si>
    <t>←伝統的木造建築物等の構造一級建築士の氏名・番号を記入</t>
    <rPh sb="1" eb="4">
      <t>デントウテキ</t>
    </rPh>
    <rPh sb="4" eb="6">
      <t>モクゾウ</t>
    </rPh>
    <rPh sb="6" eb="8">
      <t>ケンチク</t>
    </rPh>
    <rPh sb="8" eb="9">
      <t>ブツ</t>
    </rPh>
    <rPh sb="9" eb="10">
      <t>トウ</t>
    </rPh>
    <rPh sb="11" eb="13">
      <t>コウゾウ</t>
    </rPh>
    <rPh sb="13" eb="18">
      <t>イッキュウケンチクシ</t>
    </rPh>
    <rPh sb="19" eb="21">
      <t>シメイ</t>
    </rPh>
    <rPh sb="22" eb="24">
      <t>バンゴウ</t>
    </rPh>
    <rPh sb="25" eb="27">
      <t>キニュウ</t>
    </rPh>
    <phoneticPr fontId="3"/>
  </si>
  <si>
    <t>←法６条３号（階数１で、200㎡以下）であれば有に☑</t>
    <rPh sb="1" eb="2">
      <t>ホウ</t>
    </rPh>
    <rPh sb="3" eb="4">
      <t>ジョウ</t>
    </rPh>
    <rPh sb="5" eb="6">
      <t>ゴウ</t>
    </rPh>
    <rPh sb="7" eb="9">
      <t>カイスウ</t>
    </rPh>
    <rPh sb="16" eb="18">
      <t>イカ</t>
    </rPh>
    <rPh sb="23" eb="24">
      <t>アリ</t>
    </rPh>
    <phoneticPr fontId="3"/>
  </si>
  <si>
    <t>←未定の場合は未定と記入（工事着手前に、弊社HPの「建築主等変更届」で届出してください）</t>
    <rPh sb="1" eb="3">
      <t>ミテイ</t>
    </rPh>
    <rPh sb="4" eb="6">
      <t>バアイ</t>
    </rPh>
    <rPh sb="7" eb="9">
      <t>ミテイ</t>
    </rPh>
    <rPh sb="10" eb="12">
      <t>キニュウ</t>
    </rPh>
    <rPh sb="13" eb="15">
      <t>コウジ</t>
    </rPh>
    <rPh sb="15" eb="17">
      <t>チャクシュ</t>
    </rPh>
    <rPh sb="17" eb="18">
      <t>マエ</t>
    </rPh>
    <rPh sb="20" eb="22">
      <t>ヘイシャ</t>
    </rPh>
    <rPh sb="26" eb="29">
      <t>ケンチクヌシ</t>
    </rPh>
    <rPh sb="29" eb="30">
      <t>トウ</t>
    </rPh>
    <rPh sb="30" eb="32">
      <t>ヘンコウ</t>
    </rPh>
    <rPh sb="32" eb="33">
      <t>トドケ</t>
    </rPh>
    <rPh sb="35" eb="36">
      <t>トドケ</t>
    </rPh>
    <rPh sb="36" eb="37">
      <t>デ</t>
    </rPh>
    <phoneticPr fontId="3"/>
  </si>
  <si>
    <t>←確認申請図書一式（構造図書を除く）等、記入してください。</t>
    <rPh sb="1" eb="3">
      <t>カクニン</t>
    </rPh>
    <rPh sb="3" eb="5">
      <t>シンセイ</t>
    </rPh>
    <rPh sb="5" eb="7">
      <t>トショ</t>
    </rPh>
    <rPh sb="7" eb="9">
      <t>イッシキ</t>
    </rPh>
    <rPh sb="10" eb="12">
      <t>コウゾウ</t>
    </rPh>
    <rPh sb="12" eb="14">
      <t>トショ</t>
    </rPh>
    <rPh sb="15" eb="16">
      <t>ノゾ</t>
    </rPh>
    <rPh sb="18" eb="19">
      <t>トウ</t>
    </rPh>
    <rPh sb="20" eb="22">
      <t>キニュウ</t>
    </rPh>
    <phoneticPr fontId="3"/>
  </si>
  <si>
    <t>←その他設計者も関与した図面に記名が必要です</t>
    <rPh sb="3" eb="4">
      <t>タ</t>
    </rPh>
    <rPh sb="4" eb="7">
      <t>セッケイシャ</t>
    </rPh>
    <rPh sb="8" eb="10">
      <t>カンヨ</t>
    </rPh>
    <rPh sb="12" eb="14">
      <t>ズメン</t>
    </rPh>
    <rPh sb="15" eb="17">
      <t>キメイ</t>
    </rPh>
    <rPh sb="18" eb="20">
      <t>ヒツヨウ</t>
    </rPh>
    <phoneticPr fontId="3"/>
  </si>
  <si>
    <t>←構造１級建築士が、設計した場合</t>
    <rPh sb="1" eb="3">
      <t>コウゾウ</t>
    </rPh>
    <rPh sb="4" eb="5">
      <t>キュウ</t>
    </rPh>
    <rPh sb="5" eb="7">
      <t>ケンチク</t>
    </rPh>
    <rPh sb="7" eb="8">
      <t>シ</t>
    </rPh>
    <rPh sb="10" eb="12">
      <t>セッケイ</t>
    </rPh>
    <rPh sb="14" eb="16">
      <t>バアイ</t>
    </rPh>
    <phoneticPr fontId="3"/>
  </si>
  <si>
    <t>←この欄の建築士は、申請書２面３の「その他設計者」にも記載が必須になります。</t>
    <rPh sb="3" eb="4">
      <t>ラン</t>
    </rPh>
    <rPh sb="5" eb="7">
      <t>ケンチク</t>
    </rPh>
    <rPh sb="7" eb="8">
      <t>シ</t>
    </rPh>
    <rPh sb="10" eb="12">
      <t>シンセイ</t>
    </rPh>
    <rPh sb="12" eb="13">
      <t>ショ</t>
    </rPh>
    <rPh sb="14" eb="15">
      <t>メン</t>
    </rPh>
    <rPh sb="20" eb="24">
      <t>タセッケイシャ</t>
    </rPh>
    <rPh sb="27" eb="29">
      <t>キサイ</t>
    </rPh>
    <rPh sb="30" eb="32">
      <t>ヒッス</t>
    </rPh>
    <phoneticPr fontId="3"/>
  </si>
  <si>
    <t>←設備１級建築士が、設計した場合</t>
    <rPh sb="1" eb="3">
      <t>セツビ</t>
    </rPh>
    <rPh sb="4" eb="5">
      <t>キュウ</t>
    </rPh>
    <rPh sb="5" eb="8">
      <t>ケンチクシ</t>
    </rPh>
    <rPh sb="10" eb="12">
      <t>セッケイ</t>
    </rPh>
    <rPh sb="14" eb="16">
      <t>バアイ</t>
    </rPh>
    <phoneticPr fontId="3"/>
  </si>
  <si>
    <t>←設備１級建築士が、法適合確認をした場合</t>
    <rPh sb="1" eb="3">
      <t>セツビ</t>
    </rPh>
    <rPh sb="4" eb="5">
      <t>キュウ</t>
    </rPh>
    <rPh sb="5" eb="8">
      <t>ケンチクシ</t>
    </rPh>
    <rPh sb="10" eb="13">
      <t>ホウテキゴウ</t>
    </rPh>
    <rPh sb="13" eb="15">
      <t>カクニン</t>
    </rPh>
    <rPh sb="18" eb="20">
      <t>バアイ</t>
    </rPh>
    <phoneticPr fontId="3"/>
  </si>
  <si>
    <t>←すべての構造図書に記名が必要です</t>
    <rPh sb="5" eb="7">
      <t>コウゾウ</t>
    </rPh>
    <rPh sb="7" eb="9">
      <t>トショ</t>
    </rPh>
    <rPh sb="10" eb="12">
      <t>キメイ</t>
    </rPh>
    <rPh sb="13" eb="15">
      <t>ヒツヨウ</t>
    </rPh>
    <phoneticPr fontId="3"/>
  </si>
  <si>
    <t>←構造１級建築士が、法適合確認をした場合（避雷針の風圧計算書、屋上設備の計算書も含まれます）</t>
    <rPh sb="1" eb="3">
      <t>コウゾウ</t>
    </rPh>
    <rPh sb="4" eb="5">
      <t>キュウ</t>
    </rPh>
    <rPh sb="5" eb="8">
      <t>ケンチクシ</t>
    </rPh>
    <rPh sb="10" eb="13">
      <t>ホウテキゴウ</t>
    </rPh>
    <rPh sb="13" eb="15">
      <t>カクニン</t>
    </rPh>
    <rPh sb="18" eb="20">
      <t>バアイ</t>
    </rPh>
    <phoneticPr fontId="3"/>
  </si>
  <si>
    <t>←都道府県から記入してください</t>
    <rPh sb="1" eb="5">
      <t>トドウフケン</t>
    </rPh>
    <rPh sb="7" eb="9">
      <t>キニュウ</t>
    </rPh>
    <phoneticPr fontId="3"/>
  </si>
  <si>
    <t>イ</t>
    <phoneticPr fontId="3"/>
  </si>
  <si>
    <t>（他の建築物）の欄は、新築時は空欄。増築等の際、既存棟の値を記載する。</t>
    <rPh sb="1" eb="2">
      <t>タ</t>
    </rPh>
    <rPh sb="3" eb="6">
      <t>ケンチクブツ</t>
    </rPh>
    <rPh sb="8" eb="9">
      <t>ラン</t>
    </rPh>
    <rPh sb="11" eb="13">
      <t>シンチク</t>
    </rPh>
    <rPh sb="13" eb="14">
      <t>ジ</t>
    </rPh>
    <rPh sb="15" eb="17">
      <t>クウラン</t>
    </rPh>
    <rPh sb="18" eb="20">
      <t>ゾウチク</t>
    </rPh>
    <rPh sb="20" eb="21">
      <t>トウ</t>
    </rPh>
    <rPh sb="22" eb="23">
      <t>サイ</t>
    </rPh>
    <rPh sb="24" eb="26">
      <t>キゾン</t>
    </rPh>
    <rPh sb="26" eb="27">
      <t>トウ</t>
    </rPh>
    <rPh sb="28" eb="29">
      <t>アタイ</t>
    </rPh>
    <rPh sb="30" eb="32">
      <t>キサイ</t>
    </rPh>
    <phoneticPr fontId="3"/>
  </si>
  <si>
    <t>届出関係は許可・認定等ではありませんので、19欄に記載ください。</t>
    <rPh sb="0" eb="1">
      <t>トド</t>
    </rPh>
    <rPh sb="1" eb="2">
      <t>デ</t>
    </rPh>
    <rPh sb="2" eb="4">
      <t>カンケイ</t>
    </rPh>
    <rPh sb="5" eb="7">
      <t>キョカ</t>
    </rPh>
    <rPh sb="8" eb="10">
      <t>ニンテイ</t>
    </rPh>
    <rPh sb="10" eb="11">
      <t>トウ</t>
    </rPh>
    <rPh sb="23" eb="24">
      <t>ラン</t>
    </rPh>
    <rPh sb="25" eb="27">
      <t>キサイ</t>
    </rPh>
    <phoneticPr fontId="3"/>
  </si>
  <si>
    <t>１４欄</t>
    <rPh sb="2" eb="3">
      <t>ラン</t>
    </rPh>
    <phoneticPr fontId="3"/>
  </si>
  <si>
    <t>都計法の許可、基準法許可、地区計画の認定、条例の許可</t>
    <rPh sb="0" eb="3">
      <t>トケイホウ</t>
    </rPh>
    <rPh sb="4" eb="6">
      <t>キョカ</t>
    </rPh>
    <rPh sb="7" eb="9">
      <t>キジュン</t>
    </rPh>
    <rPh sb="9" eb="10">
      <t>ホウ</t>
    </rPh>
    <rPh sb="10" eb="12">
      <t>キョカ</t>
    </rPh>
    <rPh sb="13" eb="17">
      <t>チクケイカク</t>
    </rPh>
    <rPh sb="18" eb="20">
      <t>ニンテイ</t>
    </rPh>
    <rPh sb="21" eb="23">
      <t>ジョウレイ</t>
    </rPh>
    <rPh sb="24" eb="26">
      <t>キョカ</t>
    </rPh>
    <phoneticPr fontId="3"/>
  </si>
  <si>
    <t>仮設許可、避難安検証法の大臣認定、時刻歴応答解析の大臣認定</t>
    <rPh sb="0" eb="2">
      <t>カセツ</t>
    </rPh>
    <rPh sb="2" eb="4">
      <t>キョカ</t>
    </rPh>
    <rPh sb="5" eb="7">
      <t>ヒナン</t>
    </rPh>
    <rPh sb="7" eb="8">
      <t>ヤス</t>
    </rPh>
    <rPh sb="8" eb="11">
      <t>ケンショウホウ</t>
    </rPh>
    <rPh sb="12" eb="14">
      <t>ダイジン</t>
    </rPh>
    <rPh sb="14" eb="16">
      <t>ニンテイ</t>
    </rPh>
    <rPh sb="17" eb="19">
      <t>ジコク</t>
    </rPh>
    <rPh sb="19" eb="20">
      <t>レキ</t>
    </rPh>
    <rPh sb="20" eb="22">
      <t>オウトウ</t>
    </rPh>
    <rPh sb="22" eb="24">
      <t>カイセキ</t>
    </rPh>
    <rPh sb="25" eb="27">
      <t>ダイジン</t>
    </rPh>
    <rPh sb="27" eb="29">
      <t>ニンテイ</t>
    </rPh>
    <phoneticPr fontId="3"/>
  </si>
  <si>
    <t>例）中高層標識設置、地区計画の届出等</t>
    <rPh sb="0" eb="1">
      <t>レイ</t>
    </rPh>
    <rPh sb="2" eb="5">
      <t>チュウコウソウ</t>
    </rPh>
    <rPh sb="5" eb="9">
      <t>ヒョウシキセッチ</t>
    </rPh>
    <rPh sb="10" eb="14">
      <t>チクケイカク</t>
    </rPh>
    <rPh sb="15" eb="16">
      <t>トド</t>
    </rPh>
    <rPh sb="16" eb="17">
      <t>デ</t>
    </rPh>
    <rPh sb="17" eb="18">
      <t>トウ</t>
    </rPh>
    <phoneticPr fontId="3"/>
  </si>
  <si>
    <t>←工事名称を記入してください</t>
    <rPh sb="1" eb="3">
      <t>コウジ</t>
    </rPh>
    <rPh sb="3" eb="5">
      <t>メイショウ</t>
    </rPh>
    <rPh sb="6" eb="8">
      <t>キニュウ</t>
    </rPh>
    <phoneticPr fontId="3"/>
  </si>
  <si>
    <t>←住居表示のある地域で、未定の場合、記載できる所まで記入し末尾（以下未定）としてください</t>
    <rPh sb="1" eb="3">
      <t>ジュウキョ</t>
    </rPh>
    <rPh sb="3" eb="5">
      <t>ヒョウジ</t>
    </rPh>
    <rPh sb="8" eb="10">
      <t>チイキ</t>
    </rPh>
    <rPh sb="12" eb="14">
      <t>ミテイ</t>
    </rPh>
    <rPh sb="15" eb="17">
      <t>バアイ</t>
    </rPh>
    <rPh sb="18" eb="20">
      <t>キサイ</t>
    </rPh>
    <rPh sb="23" eb="24">
      <t>トコロ</t>
    </rPh>
    <rPh sb="26" eb="28">
      <t>キニュウ</t>
    </rPh>
    <rPh sb="29" eb="31">
      <t>マツビ</t>
    </rPh>
    <rPh sb="32" eb="34">
      <t>イカ</t>
    </rPh>
    <rPh sb="34" eb="36">
      <t>ミテイ</t>
    </rPh>
    <phoneticPr fontId="3"/>
  </si>
  <si>
    <t>←必ず☑が入ります</t>
    <rPh sb="1" eb="2">
      <t>カナラ</t>
    </rPh>
    <rPh sb="5" eb="6">
      <t>ハイ</t>
    </rPh>
    <phoneticPr fontId="3"/>
  </si>
  <si>
    <t>←イ（１）用途地域ごとの敷地面積</t>
    <rPh sb="5" eb="7">
      <t>ヨウト</t>
    </rPh>
    <rPh sb="7" eb="9">
      <t>チイキ</t>
    </rPh>
    <rPh sb="12" eb="14">
      <t>シキチ</t>
    </rPh>
    <rPh sb="14" eb="16">
      <t>メンセキ</t>
    </rPh>
    <phoneticPr fontId="3"/>
  </si>
  <si>
    <t>←ロ同じ用途地域でも建ぺい率・容積率が異なる場合は分けて記入</t>
    <rPh sb="2" eb="3">
      <t>オナ</t>
    </rPh>
    <rPh sb="4" eb="6">
      <t>ヨウト</t>
    </rPh>
    <rPh sb="6" eb="8">
      <t>チイキ</t>
    </rPh>
    <rPh sb="10" eb="11">
      <t>ケン</t>
    </rPh>
    <rPh sb="13" eb="14">
      <t>リツ</t>
    </rPh>
    <rPh sb="15" eb="18">
      <t>ヨウセキリツ</t>
    </rPh>
    <rPh sb="19" eb="20">
      <t>コト</t>
    </rPh>
    <rPh sb="22" eb="24">
      <t>バアイ</t>
    </rPh>
    <rPh sb="25" eb="26">
      <t>ワ</t>
    </rPh>
    <rPh sb="28" eb="30">
      <t>キニュウ</t>
    </rPh>
    <phoneticPr fontId="3"/>
  </si>
  <si>
    <t>←敷地内全部の床面積（10㎡以下建築物の床面積も含まれます）</t>
    <rPh sb="1" eb="3">
      <t>シキチ</t>
    </rPh>
    <rPh sb="3" eb="4">
      <t>ナイ</t>
    </rPh>
    <rPh sb="4" eb="6">
      <t>ゼンブ</t>
    </rPh>
    <rPh sb="7" eb="8">
      <t>ユカ</t>
    </rPh>
    <rPh sb="8" eb="10">
      <t>メンセキ</t>
    </rPh>
    <rPh sb="14" eb="16">
      <t>イカ</t>
    </rPh>
    <rPh sb="16" eb="19">
      <t>ケンチクブツ</t>
    </rPh>
    <rPh sb="20" eb="23">
      <t>ユカメンセキ</t>
    </rPh>
    <rPh sb="24" eb="25">
      <t>フク</t>
    </rPh>
    <phoneticPr fontId="3"/>
  </si>
  <si>
    <t>←申請以外の部分は、増築時の既存棟の値を記入する欄です</t>
    <rPh sb="1" eb="3">
      <t>シンセイ</t>
    </rPh>
    <rPh sb="3" eb="5">
      <t>イガイ</t>
    </rPh>
    <rPh sb="6" eb="8">
      <t>ブブン</t>
    </rPh>
    <rPh sb="10" eb="12">
      <t>ゾウチク</t>
    </rPh>
    <rPh sb="12" eb="13">
      <t>ジ</t>
    </rPh>
    <rPh sb="14" eb="17">
      <t>キゾントウ</t>
    </rPh>
    <rPh sb="18" eb="19">
      <t>アタイ</t>
    </rPh>
    <rPh sb="20" eb="22">
      <t>キニュウ</t>
    </rPh>
    <rPh sb="24" eb="25">
      <t>ラン</t>
    </rPh>
    <phoneticPr fontId="3"/>
  </si>
  <si>
    <t>←建築面積を記入ください（１０㎡以下建築物の値も含みます）</t>
    <rPh sb="1" eb="3">
      <t>ケンチク</t>
    </rPh>
    <rPh sb="3" eb="5">
      <t>メンセキ</t>
    </rPh>
    <rPh sb="6" eb="8">
      <t>キニュウ</t>
    </rPh>
    <rPh sb="16" eb="18">
      <t>イカ</t>
    </rPh>
    <rPh sb="18" eb="20">
      <t>ケンチク</t>
    </rPh>
    <rPh sb="20" eb="21">
      <t>ブツ</t>
    </rPh>
    <rPh sb="22" eb="23">
      <t>アタイ</t>
    </rPh>
    <rPh sb="24" eb="25">
      <t>フク</t>
    </rPh>
    <phoneticPr fontId="3"/>
  </si>
  <si>
    <t>ヨタ</t>
    <phoneticPr fontId="3"/>
  </si>
  <si>
    <t>地盤面（平均GL）からの高さ（設計GLから値ではありません）</t>
    <rPh sb="0" eb="3">
      <t>ジバンメン</t>
    </rPh>
    <rPh sb="4" eb="6">
      <t>ヘイキン</t>
    </rPh>
    <rPh sb="12" eb="13">
      <t>タカ</t>
    </rPh>
    <rPh sb="15" eb="17">
      <t>セッケイ</t>
    </rPh>
    <rPh sb="21" eb="22">
      <t>アタイ</t>
    </rPh>
    <phoneticPr fontId="3"/>
  </si>
  <si>
    <t>←すべての構造図書に記名が必要です（避雷針の風圧計算書、屋上設備の計算書も含む）</t>
    <rPh sb="5" eb="7">
      <t>コウゾウ</t>
    </rPh>
    <rPh sb="7" eb="9">
      <t>トショ</t>
    </rPh>
    <rPh sb="10" eb="12">
      <t>キメイ</t>
    </rPh>
    <rPh sb="13" eb="15">
      <t>ヒツヨウ</t>
    </rPh>
    <rPh sb="18" eb="21">
      <t>ヒライシン</t>
    </rPh>
    <rPh sb="22" eb="24">
      <t>フウアツ</t>
    </rPh>
    <rPh sb="24" eb="27">
      <t>ケイサンショ</t>
    </rPh>
    <rPh sb="28" eb="30">
      <t>オクジョウ</t>
    </rPh>
    <rPh sb="30" eb="32">
      <t>セツビ</t>
    </rPh>
    <rPh sb="33" eb="36">
      <t>ケイサンショ</t>
    </rPh>
    <rPh sb="37" eb="38">
      <t>フク</t>
    </rPh>
    <phoneticPr fontId="3"/>
  </si>
  <si>
    <t>←ほとんどのプログラムはこちらになります</t>
    <phoneticPr fontId="3"/>
  </si>
  <si>
    <t>・</t>
    <phoneticPr fontId="3"/>
  </si>
  <si>
    <t>避雷針、機械排煙、スプリンクラー、非常照明、換気設備、給排水設備、電気設備、消防設備等</t>
    <rPh sb="0" eb="3">
      <t>ヒライシン</t>
    </rPh>
    <rPh sb="4" eb="6">
      <t>キカイ</t>
    </rPh>
    <rPh sb="6" eb="8">
      <t>ハイエン</t>
    </rPh>
    <rPh sb="17" eb="21">
      <t>ヒジョウショウメイ</t>
    </rPh>
    <rPh sb="22" eb="24">
      <t>カンキ</t>
    </rPh>
    <rPh sb="24" eb="26">
      <t>セツビ</t>
    </rPh>
    <rPh sb="27" eb="30">
      <t>キュウハイスイ</t>
    </rPh>
    <rPh sb="30" eb="32">
      <t>セツビ</t>
    </rPh>
    <rPh sb="33" eb="35">
      <t>デンキ</t>
    </rPh>
    <rPh sb="35" eb="37">
      <t>セツビ</t>
    </rPh>
    <rPh sb="38" eb="40">
      <t>ショウボウ</t>
    </rPh>
    <rPh sb="40" eb="42">
      <t>セツビ</t>
    </rPh>
    <rPh sb="42" eb="43">
      <t>トウ</t>
    </rPh>
    <phoneticPr fontId="3"/>
  </si>
  <si>
    <t>←日影規制が適用されない建築物でも、その規制値は記入ください</t>
    <rPh sb="1" eb="3">
      <t>ヒカゲ</t>
    </rPh>
    <rPh sb="3" eb="5">
      <t>キセイ</t>
    </rPh>
    <rPh sb="6" eb="8">
      <t>テキヨウ</t>
    </rPh>
    <rPh sb="12" eb="14">
      <t>ケンチク</t>
    </rPh>
    <rPh sb="14" eb="15">
      <t>ブツ</t>
    </rPh>
    <rPh sb="20" eb="23">
      <t>キセイチ</t>
    </rPh>
    <rPh sb="24" eb="26">
      <t>キニュウ</t>
    </rPh>
    <phoneticPr fontId="3"/>
  </si>
  <si>
    <t>天空率の種類を☑</t>
    <rPh sb="0" eb="3">
      <t>テンクウリツ</t>
    </rPh>
    <rPh sb="4" eb="6">
      <t>シュルイ</t>
    </rPh>
    <phoneticPr fontId="3"/>
  </si>
  <si>
    <t>←建築地の中間検査の正式名称を記載（行政から指摘がよく来ますので、検索してコピペしてください）</t>
    <rPh sb="1" eb="4">
      <t>ケンチクチ</t>
    </rPh>
    <rPh sb="5" eb="7">
      <t>チュウカン</t>
    </rPh>
    <rPh sb="7" eb="9">
      <t>ケンサ</t>
    </rPh>
    <rPh sb="10" eb="12">
      <t>セイシキ</t>
    </rPh>
    <rPh sb="12" eb="14">
      <t>メイショウ</t>
    </rPh>
    <rPh sb="15" eb="17">
      <t>キサイ</t>
    </rPh>
    <rPh sb="18" eb="20">
      <t>ギョウセイ</t>
    </rPh>
    <rPh sb="22" eb="24">
      <t>シテキ</t>
    </rPh>
    <rPh sb="27" eb="28">
      <t>キ</t>
    </rPh>
    <rPh sb="33" eb="35">
      <t>ケンサク</t>
    </rPh>
    <phoneticPr fontId="3"/>
  </si>
  <si>
    <t>申請建物１</t>
    <rPh sb="0" eb="2">
      <t>シンセイ</t>
    </rPh>
    <rPh sb="2" eb="4">
      <t>タテモノ</t>
    </rPh>
    <phoneticPr fontId="3"/>
  </si>
  <si>
    <t>申請建物２</t>
    <rPh sb="0" eb="2">
      <t>シンセイ</t>
    </rPh>
    <rPh sb="2" eb="4">
      <t>タテモノ</t>
    </rPh>
    <phoneticPr fontId="3"/>
  </si>
  <si>
    <t>申請建物３</t>
    <rPh sb="0" eb="2">
      <t>シンセイ</t>
    </rPh>
    <rPh sb="2" eb="4">
      <t>タテモノ</t>
    </rPh>
    <phoneticPr fontId="3"/>
  </si>
  <si>
    <t>申請建物４</t>
    <rPh sb="0" eb="2">
      <t>シンセイ</t>
    </rPh>
    <rPh sb="2" eb="4">
      <t>タテモノ</t>
    </rPh>
    <phoneticPr fontId="3"/>
  </si>
  <si>
    <t>申請建物５</t>
    <rPh sb="0" eb="2">
      <t>シンセイ</t>
    </rPh>
    <rPh sb="2" eb="4">
      <t>タテモノ</t>
    </rPh>
    <phoneticPr fontId="3"/>
  </si>
  <si>
    <t>申請建物６</t>
    <rPh sb="0" eb="2">
      <t>シンセイ</t>
    </rPh>
    <rPh sb="2" eb="4">
      <t>タテモノ</t>
    </rPh>
    <phoneticPr fontId="3"/>
  </si>
  <si>
    <t>階数</t>
    <rPh sb="0" eb="2">
      <t>カイスウ</t>
    </rPh>
    <phoneticPr fontId="3"/>
  </si>
  <si>
    <t>塔屋（床面積有り）</t>
    <rPh sb="0" eb="2">
      <t>トウヤ</t>
    </rPh>
    <rPh sb="3" eb="6">
      <t>ユカメンセキ</t>
    </rPh>
    <rPh sb="6" eb="7">
      <t>ア</t>
    </rPh>
    <phoneticPr fontId="3"/>
  </si>
  <si>
    <t>ピット階（床面積有り）</t>
    <rPh sb="3" eb="4">
      <t>カイ</t>
    </rPh>
    <rPh sb="5" eb="8">
      <t>ユカメンセキ</t>
    </rPh>
    <rPh sb="8" eb="9">
      <t>ア</t>
    </rPh>
    <phoneticPr fontId="3"/>
  </si>
  <si>
    <t>階の数
1/8以下</t>
    <rPh sb="0" eb="1">
      <t>カイ</t>
    </rPh>
    <rPh sb="2" eb="3">
      <t>カズ</t>
    </rPh>
    <rPh sb="7" eb="9">
      <t>イカ</t>
    </rPh>
    <phoneticPr fontId="3"/>
  </si>
  <si>
    <t>１の建物がエキスパンで２になる時は２と、１の時は１と入力</t>
    <rPh sb="2" eb="4">
      <t>タテモノ</t>
    </rPh>
    <rPh sb="15" eb="16">
      <t>トキ</t>
    </rPh>
    <rPh sb="22" eb="23">
      <t>トキ</t>
    </rPh>
    <rPh sb="26" eb="28">
      <t>ニュウリョク</t>
    </rPh>
    <phoneticPr fontId="3"/>
  </si>
  <si>
    <t>PH</t>
    <phoneticPr fontId="3"/>
  </si>
  <si>
    <t>ピット</t>
    <phoneticPr fontId="3"/>
  </si>
  <si>
    <t>必要書式枚数にする</t>
    <rPh sb="0" eb="4">
      <t>ヒツヨウショシキ</t>
    </rPh>
    <rPh sb="4" eb="6">
      <t>マイスウ</t>
    </rPh>
    <phoneticPr fontId="3"/>
  </si>
  <si>
    <t>＊床面積の発生しない、高さ検討1/8の屋上設備、EVオーバーヘッド等は、上記の階の数には入りません。</t>
    <rPh sb="1" eb="4">
      <t>ユカメンセキ</t>
    </rPh>
    <rPh sb="5" eb="7">
      <t>ハッセイ</t>
    </rPh>
    <rPh sb="11" eb="12">
      <t>タカ</t>
    </rPh>
    <rPh sb="13" eb="15">
      <t>ケントウ</t>
    </rPh>
    <rPh sb="19" eb="21">
      <t>オクジョウ</t>
    </rPh>
    <rPh sb="21" eb="23">
      <t>セツビ</t>
    </rPh>
    <rPh sb="33" eb="34">
      <t>トウ</t>
    </rPh>
    <rPh sb="36" eb="38">
      <t>ジョウキ</t>
    </rPh>
    <rPh sb="39" eb="40">
      <t>カイ</t>
    </rPh>
    <rPh sb="41" eb="42">
      <t>カズ</t>
    </rPh>
    <rPh sb="44" eb="45">
      <t>ハイ</t>
    </rPh>
    <phoneticPr fontId="3"/>
  </si>
  <si>
    <t>申請書　様式　枚数算定</t>
    <rPh sb="0" eb="3">
      <t>シンセイショ</t>
    </rPh>
    <rPh sb="4" eb="6">
      <t>ヨウシキ</t>
    </rPh>
    <rPh sb="7" eb="9">
      <t>マイスウ</t>
    </rPh>
    <rPh sb="9" eb="11">
      <t>サンテイ</t>
    </rPh>
    <phoneticPr fontId="3"/>
  </si>
  <si>
    <t>＊増築・用途変更等は申請にかかる棟で、増築等の階数に関係なく、その建物の最大の階数を入力してください。</t>
    <rPh sb="1" eb="3">
      <t>ゾウチク</t>
    </rPh>
    <rPh sb="4" eb="6">
      <t>ヨウト</t>
    </rPh>
    <rPh sb="6" eb="8">
      <t>ヘンコウ</t>
    </rPh>
    <rPh sb="8" eb="9">
      <t>トウ</t>
    </rPh>
    <rPh sb="10" eb="12">
      <t>シンセイ</t>
    </rPh>
    <rPh sb="16" eb="17">
      <t>トウ</t>
    </rPh>
    <rPh sb="19" eb="21">
      <t>ゾウチク</t>
    </rPh>
    <rPh sb="21" eb="22">
      <t>トウ</t>
    </rPh>
    <rPh sb="23" eb="25">
      <t>カイスウ</t>
    </rPh>
    <rPh sb="26" eb="28">
      <t>カンケイ</t>
    </rPh>
    <rPh sb="33" eb="35">
      <t>タテモノ</t>
    </rPh>
    <rPh sb="36" eb="38">
      <t>サイダイ</t>
    </rPh>
    <rPh sb="39" eb="41">
      <t>カイスウ</t>
    </rPh>
    <rPh sb="42" eb="44">
      <t>ニュウリョク</t>
    </rPh>
    <phoneticPr fontId="3"/>
  </si>
  <si>
    <t>＊１０㎡以下の申請建物は申請書４面～６面に記載しないため、ここでは数に含まれません（神奈川県の一部地域を除く）</t>
    <rPh sb="4" eb="6">
      <t>イカ</t>
    </rPh>
    <rPh sb="7" eb="9">
      <t>シンセイ</t>
    </rPh>
    <rPh sb="9" eb="11">
      <t>タテモノ</t>
    </rPh>
    <rPh sb="12" eb="15">
      <t>シンセイショ</t>
    </rPh>
    <rPh sb="16" eb="17">
      <t>メン</t>
    </rPh>
    <rPh sb="19" eb="20">
      <t>メン</t>
    </rPh>
    <rPh sb="21" eb="23">
      <t>キサイ</t>
    </rPh>
    <rPh sb="33" eb="34">
      <t>カズ</t>
    </rPh>
    <rPh sb="35" eb="36">
      <t>フク</t>
    </rPh>
    <rPh sb="42" eb="45">
      <t>カナガワ</t>
    </rPh>
    <rPh sb="45" eb="46">
      <t>ケン</t>
    </rPh>
    <rPh sb="47" eb="49">
      <t>イチブ</t>
    </rPh>
    <rPh sb="49" eb="51">
      <t>チイキ</t>
    </rPh>
    <rPh sb="52" eb="53">
      <t>ノゾ</t>
    </rPh>
    <phoneticPr fontId="3"/>
  </si>
  <si>
    <t>＊申請書４面～６面は棟別の書式です。申請棟数分４面～６面が存在します。</t>
    <rPh sb="1" eb="4">
      <t>シンセイショ</t>
    </rPh>
    <rPh sb="5" eb="6">
      <t>メン</t>
    </rPh>
    <rPh sb="8" eb="9">
      <t>メン</t>
    </rPh>
    <rPh sb="10" eb="11">
      <t>ムネ</t>
    </rPh>
    <rPh sb="11" eb="12">
      <t>ベツ</t>
    </rPh>
    <rPh sb="13" eb="15">
      <t>ショシキ</t>
    </rPh>
    <rPh sb="18" eb="20">
      <t>シンセイ</t>
    </rPh>
    <rPh sb="20" eb="23">
      <t>トウスウブン</t>
    </rPh>
    <rPh sb="24" eb="25">
      <t>メン</t>
    </rPh>
    <rPh sb="27" eb="28">
      <t>メン</t>
    </rPh>
    <rPh sb="29" eb="31">
      <t>ソンザイ</t>
    </rPh>
    <phoneticPr fontId="3"/>
  </si>
  <si>
    <t>確認申請書４面</t>
    <rPh sb="0" eb="2">
      <t>カクニン</t>
    </rPh>
    <rPh sb="2" eb="5">
      <t>シンセイショ</t>
    </rPh>
    <rPh sb="6" eb="7">
      <t>メン</t>
    </rPh>
    <phoneticPr fontId="3"/>
  </si>
  <si>
    <t>確認申請書５面</t>
    <rPh sb="0" eb="2">
      <t>カクニン</t>
    </rPh>
    <rPh sb="2" eb="5">
      <t>シンセイショ</t>
    </rPh>
    <rPh sb="6" eb="7">
      <t>メン</t>
    </rPh>
    <phoneticPr fontId="3"/>
  </si>
  <si>
    <t>確認申請書６面</t>
    <rPh sb="0" eb="2">
      <t>カクニン</t>
    </rPh>
    <rPh sb="2" eb="5">
      <t>シンセイショ</t>
    </rPh>
    <rPh sb="6" eb="7">
      <t>メン</t>
    </rPh>
    <phoneticPr fontId="3"/>
  </si>
  <si>
    <t>ナシ</t>
    <phoneticPr fontId="3"/>
  </si>
  <si>
    <t>←水洗（公共下水）、水洗（浄化槽）、くみ取り、くみ取り（改良）いずれかを記載</t>
    <rPh sb="1" eb="3">
      <t>スイセン</t>
    </rPh>
    <rPh sb="4" eb="6">
      <t>コウキョウ</t>
    </rPh>
    <rPh sb="6" eb="8">
      <t>ゲスイ</t>
    </rPh>
    <rPh sb="10" eb="12">
      <t>スイセン</t>
    </rPh>
    <rPh sb="13" eb="16">
      <t>ジョウカソウ</t>
    </rPh>
    <rPh sb="20" eb="21">
      <t>ト</t>
    </rPh>
    <rPh sb="25" eb="26">
      <t>ト</t>
    </rPh>
    <rPh sb="28" eb="30">
      <t>カイリョウ</t>
    </rPh>
    <rPh sb="36" eb="38">
      <t>キサイ</t>
    </rPh>
    <phoneticPr fontId="3"/>
  </si>
  <si>
    <t>←最下階の床が木造である場合に記入ください。</t>
    <rPh sb="1" eb="4">
      <t>サイカカイ</t>
    </rPh>
    <rPh sb="5" eb="6">
      <t>ユカ</t>
    </rPh>
    <rPh sb="7" eb="9">
      <t>モクゾウ</t>
    </rPh>
    <rPh sb="12" eb="14">
      <t>バアイ</t>
    </rPh>
    <rPh sb="15" eb="17">
      <t>キニュウ</t>
    </rPh>
    <phoneticPr fontId="3"/>
  </si>
  <si>
    <t>←申請建物の整理番号（階数ではありません）</t>
    <rPh sb="1" eb="3">
      <t>シンセイ</t>
    </rPh>
    <rPh sb="3" eb="5">
      <t>タテモノ</t>
    </rPh>
    <rPh sb="6" eb="8">
      <t>セイリ</t>
    </rPh>
    <rPh sb="8" eb="10">
      <t>バンゴウ</t>
    </rPh>
    <rPh sb="11" eb="13">
      <t>カイスウ</t>
    </rPh>
    <phoneticPr fontId="3"/>
  </si>
  <si>
    <t>←木軸の場合はこちらに☑を入れてください</t>
    <rPh sb="1" eb="3">
      <t>モクジク</t>
    </rPh>
    <rPh sb="4" eb="6">
      <t>バアイ</t>
    </rPh>
    <rPh sb="13" eb="14">
      <t>イ</t>
    </rPh>
    <phoneticPr fontId="3"/>
  </si>
  <si>
    <t>２号：認定型式（設備関係・浄化槽）</t>
    <rPh sb="1" eb="2">
      <t>ゴウ</t>
    </rPh>
    <rPh sb="3" eb="5">
      <t>ニンテイ</t>
    </rPh>
    <rPh sb="5" eb="7">
      <t>カタシキ</t>
    </rPh>
    <rPh sb="8" eb="10">
      <t>セツビ</t>
    </rPh>
    <rPh sb="10" eb="12">
      <t>カンケイ</t>
    </rPh>
    <rPh sb="13" eb="16">
      <t>ジョウカソウ</t>
    </rPh>
    <phoneticPr fontId="3"/>
  </si>
  <si>
    <t>１号：認定型式（構造・耐火等）</t>
    <rPh sb="1" eb="2">
      <t>ゴウ</t>
    </rPh>
    <rPh sb="3" eb="5">
      <t>ニンテイ</t>
    </rPh>
    <rPh sb="5" eb="7">
      <t>カタシキ</t>
    </rPh>
    <rPh sb="8" eb="10">
      <t>コウゾウ</t>
    </rPh>
    <rPh sb="11" eb="13">
      <t>タイカ</t>
    </rPh>
    <rPh sb="13" eb="14">
      <t>トウ</t>
    </rPh>
    <phoneticPr fontId="3"/>
  </si>
  <si>
    <t>３号：法６条３号非防火地域・一戸建</t>
    <rPh sb="1" eb="2">
      <t>ゴウ</t>
    </rPh>
    <rPh sb="3" eb="4">
      <t>ホウ</t>
    </rPh>
    <rPh sb="5" eb="6">
      <t>ジョウ</t>
    </rPh>
    <rPh sb="7" eb="8">
      <t>ゴウ</t>
    </rPh>
    <rPh sb="8" eb="11">
      <t>ヒボウカ</t>
    </rPh>
    <rPh sb="11" eb="13">
      <t>チイキ</t>
    </rPh>
    <rPh sb="14" eb="17">
      <t>イッコダ</t>
    </rPh>
    <phoneticPr fontId="3"/>
  </si>
  <si>
    <t>４号：法６条３号で防火・準防火地域の建物</t>
    <rPh sb="1" eb="2">
      <t>ゴウ</t>
    </rPh>
    <rPh sb="3" eb="4">
      <t>ホウ</t>
    </rPh>
    <rPh sb="5" eb="6">
      <t>ジョウ</t>
    </rPh>
    <rPh sb="7" eb="8">
      <t>ゴウ</t>
    </rPh>
    <rPh sb="9" eb="11">
      <t>ボウカ</t>
    </rPh>
    <rPh sb="12" eb="15">
      <t>ジュンボウカ</t>
    </rPh>
    <rPh sb="15" eb="17">
      <t>チイキ</t>
    </rPh>
    <rPh sb="18" eb="20">
      <t>タテモノ</t>
    </rPh>
    <phoneticPr fontId="3"/>
  </si>
  <si>
    <t>確認の特例・令１０条の区分</t>
    <rPh sb="0" eb="2">
      <t>カクニン</t>
    </rPh>
    <rPh sb="3" eb="5">
      <t>トクレイ</t>
    </rPh>
    <rPh sb="6" eb="7">
      <t>レイ</t>
    </rPh>
    <rPh sb="9" eb="10">
      <t>ジョウ</t>
    </rPh>
    <rPh sb="11" eb="13">
      <t>クブン</t>
    </rPh>
    <phoneticPr fontId="3"/>
  </si>
  <si>
    <t>　11欄の「ヘ」は、建築基準法第68条の20第１項に掲げる認証型式部材等に該当する場合にのみ記入してください。
当該認証番号を記入すれば、第10条の５の４第１号に該当する認証型式部材等の場合にあっては
10欄の概要、
11欄の「ニ」（屎尿浄化槽又は合併処理浄化槽並びに給水タンク又は貯水タンクで屋上又は屋内以外にあるものに係るものを除く。）並びに
13欄から16欄まで及び
第五面の３欄から６欄までの事項について、
同条第２号に該当する認証型式部材等の場合にあつては
11欄の「ニ」（当該認証型式部材等に係るものに限る。）並びに
13欄から16欄まで及び第五面の３欄から６欄までの事項について、
同条第３号に該当する認証型式部材等の場合にあっては
10欄の概要及11欄の「ニ」（当該認証型式部材等に係るものに限る。）については記入する必要はありません。</t>
    <phoneticPr fontId="3"/>
  </si>
  <si>
    <t>←浄化槽の場合、型01Cad～で始まる番号を記入ください。</t>
    <rPh sb="1" eb="4">
      <t>ジョウカソウ</t>
    </rPh>
    <rPh sb="5" eb="7">
      <t>バアイ</t>
    </rPh>
    <rPh sb="8" eb="9">
      <t>カタ</t>
    </rPh>
    <rPh sb="16" eb="17">
      <t>ハジ</t>
    </rPh>
    <rPh sb="19" eb="21">
      <t>バンゴウ</t>
    </rPh>
    <rPh sb="22" eb="24">
      <t>キニュウ</t>
    </rPh>
    <phoneticPr fontId="3"/>
  </si>
  <si>
    <t>（大臣認定、浄化槽法の型式番号等ではありません）</t>
    <rPh sb="1" eb="3">
      <t>ダイジン</t>
    </rPh>
    <rPh sb="3" eb="5">
      <t>ニンテイ</t>
    </rPh>
    <rPh sb="6" eb="9">
      <t>ジョウカソウ</t>
    </rPh>
    <rPh sb="9" eb="10">
      <t>ホウ</t>
    </rPh>
    <rPh sb="11" eb="13">
      <t>カタシキ</t>
    </rPh>
    <rPh sb="13" eb="15">
      <t>バンゴウ</t>
    </rPh>
    <rPh sb="15" eb="16">
      <t>トウ</t>
    </rPh>
    <phoneticPr fontId="3"/>
  </si>
  <si>
    <t>←認証番号を追記ください。</t>
    <rPh sb="1" eb="3">
      <t>ニンショウ</t>
    </rPh>
    <rPh sb="3" eb="5">
      <t>バンゴウ</t>
    </rPh>
    <rPh sb="6" eb="8">
      <t>ツイキ</t>
    </rPh>
    <phoneticPr fontId="3"/>
  </si>
  <si>
    <t>←浄化槽が有る場合は２号、その他は右欄を参照</t>
    <rPh sb="1" eb="4">
      <t>ジョウカソウ</t>
    </rPh>
    <rPh sb="5" eb="6">
      <t>ア</t>
    </rPh>
    <rPh sb="7" eb="9">
      <t>バアイ</t>
    </rPh>
    <rPh sb="11" eb="12">
      <t>ゴウ</t>
    </rPh>
    <rPh sb="15" eb="16">
      <t>タ</t>
    </rPh>
    <rPh sb="17" eb="19">
      <t>ウラン</t>
    </rPh>
    <rPh sb="20" eb="22">
      <t>サンショウ</t>
    </rPh>
    <phoneticPr fontId="3"/>
  </si>
  <si>
    <t>確認の特例</t>
    <rPh sb="0" eb="2">
      <t>カクニン</t>
    </rPh>
    <rPh sb="3" eb="5">
      <t>トクレイ</t>
    </rPh>
    <phoneticPr fontId="3"/>
  </si>
  <si>
    <t>←最上階から記入（PH階があればPH階から・書式の記載ルールです）</t>
    <rPh sb="1" eb="3">
      <t>サイジョウ</t>
    </rPh>
    <rPh sb="3" eb="4">
      <t>カイ</t>
    </rPh>
    <rPh sb="6" eb="8">
      <t>キニュウ</t>
    </rPh>
    <rPh sb="11" eb="12">
      <t>カイ</t>
    </rPh>
    <rPh sb="18" eb="19">
      <t>カイ</t>
    </rPh>
    <rPh sb="22" eb="24">
      <t>ショシキ</t>
    </rPh>
    <rPh sb="25" eb="27">
      <t>キサイ</t>
    </rPh>
    <phoneticPr fontId="3"/>
  </si>
  <si>
    <t>PH階と欄に記載ください</t>
    <rPh sb="2" eb="3">
      <t>カイ</t>
    </rPh>
    <rPh sb="4" eb="5">
      <t>ラン</t>
    </rPh>
    <rPh sb="6" eb="8">
      <t>キサイ</t>
    </rPh>
    <phoneticPr fontId="3"/>
  </si>
  <si>
    <t>面積の発生するピット部分は、ピット階と表記ください。</t>
    <rPh sb="0" eb="2">
      <t>メンセキ</t>
    </rPh>
    <rPh sb="3" eb="5">
      <t>ハッセイ</t>
    </rPh>
    <rPh sb="10" eb="12">
      <t>ブブン</t>
    </rPh>
    <rPh sb="17" eb="18">
      <t>カイ</t>
    </rPh>
    <rPh sb="19" eb="21">
      <t>ヒョウキ</t>
    </rPh>
    <phoneticPr fontId="3"/>
  </si>
  <si>
    <t>←１号の場合、型式適合認定の建築物の場合、区分を☑</t>
    <rPh sb="2" eb="3">
      <t>ゴウ</t>
    </rPh>
    <rPh sb="4" eb="6">
      <t>バアイ</t>
    </rPh>
    <rPh sb="7" eb="9">
      <t>カタシキ</t>
    </rPh>
    <rPh sb="9" eb="11">
      <t>テキゴウ</t>
    </rPh>
    <rPh sb="11" eb="13">
      <t>ニンテイ</t>
    </rPh>
    <rPh sb="14" eb="17">
      <t>ケンチクブツ</t>
    </rPh>
    <rPh sb="18" eb="20">
      <t>バアイ</t>
    </rPh>
    <rPh sb="21" eb="23">
      <t>クブン</t>
    </rPh>
    <phoneticPr fontId="3"/>
  </si>
  <si>
    <t>天空率があれば有を☑　なければ無を☑</t>
    <rPh sb="0" eb="3">
      <t>テンクウリツ</t>
    </rPh>
    <rPh sb="7" eb="8">
      <t>アリ</t>
    </rPh>
    <rPh sb="15" eb="16">
      <t>ナシ</t>
    </rPh>
    <phoneticPr fontId="3"/>
  </si>
  <si>
    <t>←建ぺい率、緩和適用前の地域の規制値をそのまま記入</t>
    <rPh sb="1" eb="2">
      <t>ケン</t>
    </rPh>
    <rPh sb="4" eb="5">
      <t>リツ</t>
    </rPh>
    <rPh sb="6" eb="8">
      <t>カンワ</t>
    </rPh>
    <rPh sb="8" eb="10">
      <t>テキヨウ</t>
    </rPh>
    <rPh sb="10" eb="11">
      <t>マエ</t>
    </rPh>
    <rPh sb="12" eb="14">
      <t>チイキ</t>
    </rPh>
    <rPh sb="15" eb="18">
      <t>キセイチ</t>
    </rPh>
    <rPh sb="23" eb="25">
      <t>キニュウ</t>
    </rPh>
    <phoneticPr fontId="3"/>
  </si>
  <si>
    <t>努力義務</t>
    <rPh sb="0" eb="2">
      <t>ドリョク</t>
    </rPh>
    <rPh sb="2" eb="4">
      <t>ギム</t>
    </rPh>
    <phoneticPr fontId="3"/>
  </si>
  <si>
    <t>埼玉県知事</t>
    <phoneticPr fontId="3"/>
  </si>
  <si>
    <t>建築士</t>
    <rPh sb="0" eb="3">
      <t>ケンチクシ</t>
    </rPh>
    <phoneticPr fontId="3"/>
  </si>
  <si>
    <t>登録</t>
    <rPh sb="0" eb="2">
      <t>トウロク</t>
    </rPh>
    <phoneticPr fontId="3"/>
  </si>
  <si>
    <t>都道府県</t>
    <rPh sb="0" eb="4">
      <t>トドウフケン</t>
    </rPh>
    <phoneticPr fontId="3"/>
  </si>
  <si>
    <t>用途地域</t>
    <rPh sb="0" eb="4">
      <t>ヨウトチイキ</t>
    </rPh>
    <phoneticPr fontId="3"/>
  </si>
  <si>
    <t>用途区分コード</t>
    <rPh sb="0" eb="2">
      <t>ヨウト</t>
    </rPh>
    <rPh sb="2" eb="4">
      <t>クブン</t>
    </rPh>
    <phoneticPr fontId="3"/>
  </si>
  <si>
    <t>用途</t>
    <rPh sb="0" eb="2">
      <t>ヨウト</t>
    </rPh>
    <phoneticPr fontId="3"/>
  </si>
  <si>
    <t>田園住居地域</t>
    <rPh sb="0" eb="2">
      <t>デンエン</t>
    </rPh>
    <rPh sb="2" eb="4">
      <t>ジュウキョ</t>
    </rPh>
    <rPh sb="4" eb="6">
      <t>チイキ</t>
    </rPh>
    <phoneticPr fontId="3"/>
  </si>
  <si>
    <t>物品販売業を営む店舗</t>
    <phoneticPr fontId="3"/>
  </si>
  <si>
    <t>図書館</t>
    <phoneticPr fontId="3"/>
  </si>
  <si>
    <t>博物館</t>
    <phoneticPr fontId="3"/>
  </si>
  <si>
    <t>美術館</t>
    <rPh sb="0" eb="2">
      <t>ビジュツ</t>
    </rPh>
    <phoneticPr fontId="3"/>
  </si>
  <si>
    <t>サービス店舗</t>
    <rPh sb="4" eb="6">
      <t>テンポ</t>
    </rPh>
    <phoneticPr fontId="3"/>
  </si>
  <si>
    <t>事務所併用住宅</t>
    <rPh sb="3" eb="5">
      <t>ヘイヨウ</t>
    </rPh>
    <rPh sb="5" eb="7">
      <t>ジュウタク</t>
    </rPh>
    <phoneticPr fontId="3"/>
  </si>
  <si>
    <t>店舗併用住宅</t>
    <rPh sb="0" eb="2">
      <t>テンポ</t>
    </rPh>
    <rPh sb="2" eb="4">
      <t>ヘイヨウ</t>
    </rPh>
    <rPh sb="4" eb="6">
      <t>ジュウタク</t>
    </rPh>
    <phoneticPr fontId="3"/>
  </si>
  <si>
    <t>中学校</t>
    <phoneticPr fontId="3"/>
  </si>
  <si>
    <t>高等学校</t>
    <phoneticPr fontId="3"/>
  </si>
  <si>
    <t>大学</t>
    <phoneticPr fontId="3"/>
  </si>
  <si>
    <t>高等専門学校</t>
    <rPh sb="2" eb="6">
      <t>センモンガッコウ</t>
    </rPh>
    <phoneticPr fontId="3"/>
  </si>
  <si>
    <t>神社</t>
    <phoneticPr fontId="3"/>
  </si>
  <si>
    <t>寺院</t>
    <rPh sb="0" eb="2">
      <t>ジイン</t>
    </rPh>
    <phoneticPr fontId="3"/>
  </si>
  <si>
    <t>教会</t>
    <rPh sb="0" eb="2">
      <t>キョウカイ</t>
    </rPh>
    <phoneticPr fontId="3"/>
  </si>
  <si>
    <t>保育所</t>
    <phoneticPr fontId="3"/>
  </si>
  <si>
    <t>老人ホーム</t>
    <phoneticPr fontId="3"/>
  </si>
  <si>
    <t>助産所（入所する者の寝室があるもの）</t>
    <rPh sb="4" eb="6">
      <t>ニュウショ</t>
    </rPh>
    <rPh sb="8" eb="9">
      <t>モノ</t>
    </rPh>
    <rPh sb="10" eb="12">
      <t>シンシツ</t>
    </rPh>
    <phoneticPr fontId="3"/>
  </si>
  <si>
    <t>助産所（入所する者の寝室がないもの）</t>
    <rPh sb="4" eb="6">
      <t>ニュウショ</t>
    </rPh>
    <rPh sb="8" eb="9">
      <t>モノ</t>
    </rPh>
    <rPh sb="10" eb="12">
      <t>シンシツ</t>
    </rPh>
    <phoneticPr fontId="3"/>
  </si>
  <si>
    <t>体育館</t>
    <phoneticPr fontId="3"/>
  </si>
  <si>
    <t>スポーツの練習場</t>
    <phoneticPr fontId="3"/>
  </si>
  <si>
    <t>ホテル</t>
    <phoneticPr fontId="3"/>
  </si>
  <si>
    <t>旅館</t>
    <phoneticPr fontId="3"/>
  </si>
  <si>
    <t>公会堂</t>
    <phoneticPr fontId="3"/>
  </si>
  <si>
    <t>集会場</t>
    <rPh sb="0" eb="3">
      <t>シュウカイジョウ</t>
    </rPh>
    <phoneticPr fontId="3"/>
  </si>
  <si>
    <t>遊技場</t>
    <rPh sb="0" eb="3">
      <t>ユウギジョウ</t>
    </rPh>
    <phoneticPr fontId="3"/>
  </si>
  <si>
    <t>食堂</t>
    <phoneticPr fontId="3"/>
  </si>
  <si>
    <t>喫茶店</t>
    <rPh sb="0" eb="3">
      <t>キッサテン</t>
    </rPh>
    <phoneticPr fontId="3"/>
  </si>
  <si>
    <t>08460</t>
    <phoneticPr fontId="3"/>
  </si>
  <si>
    <t>銀行の支店</t>
    <phoneticPr fontId="3"/>
  </si>
  <si>
    <t>損害保険代理店</t>
    <rPh sb="0" eb="2">
      <t>ソンガイ</t>
    </rPh>
    <rPh sb="2" eb="4">
      <t>ホケン</t>
    </rPh>
    <rPh sb="4" eb="7">
      <t>ダイリテン</t>
    </rPh>
    <phoneticPr fontId="3"/>
  </si>
  <si>
    <t>宅地建物取引業を営む店舗</t>
    <phoneticPr fontId="3"/>
  </si>
  <si>
    <t>08540</t>
    <phoneticPr fontId="3"/>
  </si>
  <si>
    <t>劇場</t>
    <phoneticPr fontId="3"/>
  </si>
  <si>
    <t>映画館</t>
    <rPh sb="0" eb="3">
      <t>エイガカン</t>
    </rPh>
    <phoneticPr fontId="3"/>
  </si>
  <si>
    <t>演芸場</t>
    <rPh sb="0" eb="3">
      <t>エンゲイジョウ</t>
    </rPh>
    <phoneticPr fontId="3"/>
  </si>
  <si>
    <t>物品販売業を営む店舗以外の店舗（前２項に掲げるものを除く。）</t>
    <phoneticPr fontId="3"/>
  </si>
  <si>
    <t>【8.主要用途】　（区分）</t>
    <phoneticPr fontId="3"/>
  </si>
  <si>
    <t>2面</t>
    <rPh sb="1" eb="2">
      <t>メン</t>
    </rPh>
    <phoneticPr fontId="3"/>
  </si>
  <si>
    <t>3面</t>
    <rPh sb="1" eb="2">
      <t>メン</t>
    </rPh>
    <phoneticPr fontId="3"/>
  </si>
  <si>
    <t>適用外（新築、増築又は改築に該当しないため）</t>
    <rPh sb="0" eb="2">
      <t>テキヨウ</t>
    </rPh>
    <rPh sb="2" eb="3">
      <t>ガイ</t>
    </rPh>
    <rPh sb="14" eb="16">
      <t>ガイトウ</t>
    </rPh>
    <phoneticPr fontId="3"/>
  </si>
  <si>
    <t>仕様基準：規則２条第1号イに該当</t>
    <rPh sb="0" eb="4">
      <t>シヨウキジュン</t>
    </rPh>
    <rPh sb="5" eb="7">
      <t>キソク</t>
    </rPh>
    <rPh sb="8" eb="9">
      <t>ジョウ</t>
    </rPh>
    <phoneticPr fontId="3"/>
  </si>
  <si>
    <t>誘導仕様基準：規則２条第1号ロに該当</t>
    <rPh sb="0" eb="2">
      <t>ユウドウ</t>
    </rPh>
    <rPh sb="2" eb="6">
      <t>シヨウキジュン</t>
    </rPh>
    <rPh sb="7" eb="9">
      <t>キソク</t>
    </rPh>
    <rPh sb="10" eb="11">
      <t>ジョウ</t>
    </rPh>
    <phoneticPr fontId="3"/>
  </si>
  <si>
    <t>設計住宅性能評価：規則２条第２号に該当</t>
    <rPh sb="0" eb="2">
      <t>セッケイ</t>
    </rPh>
    <rPh sb="2" eb="4">
      <t>ジュウタク</t>
    </rPh>
    <rPh sb="4" eb="6">
      <t>セイノウ</t>
    </rPh>
    <rPh sb="6" eb="8">
      <t>ヒョウカ</t>
    </rPh>
    <rPh sb="9" eb="11">
      <t>キソク</t>
    </rPh>
    <rPh sb="12" eb="13">
      <t>ジョウ</t>
    </rPh>
    <rPh sb="13" eb="14">
      <t>ダイ</t>
    </rPh>
    <rPh sb="15" eb="16">
      <t>ゴウ</t>
    </rPh>
    <rPh sb="17" eb="19">
      <t>ガイトウ</t>
    </rPh>
    <phoneticPr fontId="3"/>
  </si>
  <si>
    <t>長期優良住宅：規則２条第３号に該当</t>
    <rPh sb="0" eb="2">
      <t>チョウキ</t>
    </rPh>
    <rPh sb="2" eb="4">
      <t>ユウリョウ</t>
    </rPh>
    <rPh sb="4" eb="6">
      <t>ジュウタク</t>
    </rPh>
    <rPh sb="7" eb="9">
      <t>キソク</t>
    </rPh>
    <rPh sb="10" eb="11">
      <t>ジョウ</t>
    </rPh>
    <rPh sb="11" eb="12">
      <t>ダイ</t>
    </rPh>
    <rPh sb="13" eb="14">
      <t>ゴウ</t>
    </rPh>
    <rPh sb="15" eb="17">
      <t>ガイトウ</t>
    </rPh>
    <phoneticPr fontId="3"/>
  </si>
  <si>
    <t>適用外（省エネ法令４条１項１号）：居室を有さないことにより空気調和設備を設ける必要がない用途</t>
    <rPh sb="0" eb="3">
      <t>テキヨウガイ</t>
    </rPh>
    <rPh sb="4" eb="5">
      <t>ショウ</t>
    </rPh>
    <rPh sb="7" eb="8">
      <t>ホウ</t>
    </rPh>
    <rPh sb="8" eb="9">
      <t>レイ</t>
    </rPh>
    <rPh sb="10" eb="11">
      <t>ジョウ</t>
    </rPh>
    <rPh sb="12" eb="13">
      <t>コウ</t>
    </rPh>
    <rPh sb="14" eb="15">
      <t>ゴウ</t>
    </rPh>
    <phoneticPr fontId="3"/>
  </si>
  <si>
    <t>適用外（省エネ法令４条１項２号）：高い開放性を有することにより空気調和設備を設ける必要がない用途</t>
    <rPh sb="0" eb="2">
      <t>テキヨウ</t>
    </rPh>
    <rPh sb="2" eb="3">
      <t>ガイ</t>
    </rPh>
    <rPh sb="4" eb="5">
      <t>ショウ</t>
    </rPh>
    <rPh sb="7" eb="8">
      <t>ホウ</t>
    </rPh>
    <rPh sb="8" eb="9">
      <t>レイ</t>
    </rPh>
    <rPh sb="10" eb="11">
      <t>ジョウ</t>
    </rPh>
    <rPh sb="12" eb="13">
      <t>コウ</t>
    </rPh>
    <rPh sb="14" eb="15">
      <t>ゴウ</t>
    </rPh>
    <phoneticPr fontId="3"/>
  </si>
  <si>
    <t>省エネ適判</t>
    <rPh sb="0" eb="1">
      <t>ショウ</t>
    </rPh>
    <rPh sb="3" eb="5">
      <t>テキハン</t>
    </rPh>
    <phoneticPr fontId="3"/>
  </si>
  <si>
    <t>選択してください（リスト選択してから手入力で文言修正可能です）</t>
  </si>
  <si>
    <t>選択してください（リスト選択してから手入力で文言修正可能です）</t>
    <rPh sb="0" eb="2">
      <t>センタク</t>
    </rPh>
    <rPh sb="12" eb="14">
      <t>センタク</t>
    </rPh>
    <rPh sb="18" eb="19">
      <t>テ</t>
    </rPh>
    <rPh sb="19" eb="21">
      <t>ニュウリョク</t>
    </rPh>
    <rPh sb="22" eb="24">
      <t>モンゴン</t>
    </rPh>
    <rPh sb="24" eb="26">
      <t>シュウセイ</t>
    </rPh>
    <rPh sb="26" eb="28">
      <t>カノウ</t>
    </rPh>
    <phoneticPr fontId="3"/>
  </si>
  <si>
    <t>*上の欄に記載された用途から確認済証に印字されます。</t>
    <rPh sb="1" eb="2">
      <t>ウエ</t>
    </rPh>
    <rPh sb="3" eb="4">
      <t>ラン</t>
    </rPh>
    <rPh sb="5" eb="7">
      <t>キサイ</t>
    </rPh>
    <rPh sb="10" eb="12">
      <t>ヨウト</t>
    </rPh>
    <rPh sb="14" eb="16">
      <t>カクニン</t>
    </rPh>
    <rPh sb="16" eb="17">
      <t>スミ</t>
    </rPh>
    <rPh sb="17" eb="18">
      <t>ショウ</t>
    </rPh>
    <rPh sb="19" eb="21">
      <t>インジ</t>
    </rPh>
    <phoneticPr fontId="3"/>
  </si>
  <si>
    <t>(区分）</t>
    <rPh sb="1" eb="3">
      <t>クブン</t>
    </rPh>
    <phoneticPr fontId="3"/>
  </si>
  <si>
    <t>選択してください（手入力可）</t>
    <rPh sb="0" eb="2">
      <t>センタク</t>
    </rPh>
    <rPh sb="9" eb="12">
      <t>テニュウリョク</t>
    </rPh>
    <rPh sb="12" eb="13">
      <t>カ</t>
    </rPh>
    <phoneticPr fontId="3"/>
  </si>
  <si>
    <t>膜構造</t>
    <rPh sb="0" eb="1">
      <t>マク</t>
    </rPh>
    <rPh sb="1" eb="3">
      <t>コウゾウ</t>
    </rPh>
    <phoneticPr fontId="3"/>
  </si>
  <si>
    <t>　一部</t>
    <rPh sb="1" eb="3">
      <t>イチブ</t>
    </rPh>
    <phoneticPr fontId="3"/>
  </si>
  <si>
    <t>←バージョン情報まで記入ください（計算書と不整合が多い箇所です）</t>
    <rPh sb="6" eb="8">
      <t>ジョウホウ</t>
    </rPh>
    <rPh sb="10" eb="12">
      <t>キニュウ</t>
    </rPh>
    <rPh sb="17" eb="20">
      <t>ケイサンショ</t>
    </rPh>
    <rPh sb="21" eb="24">
      <t>フセイゴウ</t>
    </rPh>
    <rPh sb="25" eb="26">
      <t>オオ</t>
    </rPh>
    <rPh sb="27" eb="29">
      <t>カショ</t>
    </rPh>
    <phoneticPr fontId="3"/>
  </si>
  <si>
    <t>手続き中の許可・認定は日付・番号は空欄で構いませんので名称を記載ください。</t>
    <rPh sb="0" eb="2">
      <t>テツヅキ</t>
    </rPh>
    <rPh sb="3" eb="4">
      <t>チュウ</t>
    </rPh>
    <rPh sb="5" eb="7">
      <t>キョカ</t>
    </rPh>
    <rPh sb="8" eb="10">
      <t>ニンテイ</t>
    </rPh>
    <rPh sb="11" eb="13">
      <t>ヒヅケ</t>
    </rPh>
    <rPh sb="14" eb="16">
      <t>バンゴウ</t>
    </rPh>
    <rPh sb="17" eb="19">
      <t>クウラン</t>
    </rPh>
    <rPh sb="20" eb="21">
      <t>カマ</t>
    </rPh>
    <rPh sb="27" eb="29">
      <t>メイショウ</t>
    </rPh>
    <rPh sb="30" eb="32">
      <t>キサイ</t>
    </rPh>
    <phoneticPr fontId="3"/>
  </si>
  <si>
    <t>←住戸数は選択後、手入力で修正してください。</t>
    <rPh sb="1" eb="4">
      <t>ジュウコスウ</t>
    </rPh>
    <rPh sb="5" eb="7">
      <t>センタク</t>
    </rPh>
    <rPh sb="7" eb="8">
      <t>ゴ</t>
    </rPh>
    <rPh sb="9" eb="12">
      <t>テニュウリョク</t>
    </rPh>
    <rPh sb="13" eb="15">
      <t>シュウセイ</t>
    </rPh>
    <phoneticPr fontId="3"/>
  </si>
  <si>
    <t>*複数用途あれば各行に記載ください。４用途目からは手入力してください。</t>
    <rPh sb="1" eb="3">
      <t>フクスウ</t>
    </rPh>
    <rPh sb="3" eb="5">
      <t>ヨウト</t>
    </rPh>
    <rPh sb="8" eb="9">
      <t>カク</t>
    </rPh>
    <rPh sb="9" eb="10">
      <t>ギョウ</t>
    </rPh>
    <rPh sb="11" eb="13">
      <t>キサイ</t>
    </rPh>
    <rPh sb="19" eb="21">
      <t>ヨウト</t>
    </rPh>
    <rPh sb="21" eb="22">
      <t>メ</t>
    </rPh>
    <rPh sb="25" eb="28">
      <t>テニュウリョク</t>
    </rPh>
    <phoneticPr fontId="3"/>
  </si>
  <si>
    <t>４面</t>
    <rPh sb="1" eb="2">
      <t>メン</t>
    </rPh>
    <phoneticPr fontId="3"/>
  </si>
  <si>
    <t>木造（丸太組構法）</t>
    <rPh sb="0" eb="2">
      <t>モクゾウ</t>
    </rPh>
    <rPh sb="3" eb="5">
      <t>マルタ</t>
    </rPh>
    <rPh sb="5" eb="6">
      <t>クミ</t>
    </rPh>
    <rPh sb="6" eb="8">
      <t>コウホウ</t>
    </rPh>
    <phoneticPr fontId="3"/>
  </si>
  <si>
    <t>壁式鉄筋コンクリート造</t>
    <rPh sb="0" eb="2">
      <t>カベシキ</t>
    </rPh>
    <rPh sb="2" eb="4">
      <t>テッキン</t>
    </rPh>
    <rPh sb="10" eb="11">
      <t>ゾウ</t>
    </rPh>
    <phoneticPr fontId="3"/>
  </si>
  <si>
    <t>壁式ラーメン鉄筋コンクリート造</t>
    <rPh sb="0" eb="2">
      <t>カベシキ</t>
    </rPh>
    <rPh sb="6" eb="8">
      <t>テッキン</t>
    </rPh>
    <rPh sb="14" eb="15">
      <t>ゾウ</t>
    </rPh>
    <phoneticPr fontId="3"/>
  </si>
  <si>
    <t>プレストレストコンクリート造</t>
    <rPh sb="13" eb="14">
      <t>ゾウ</t>
    </rPh>
    <phoneticPr fontId="3"/>
  </si>
  <si>
    <t>審査対象外：建基法第６条１項３号に該当（階数１以下かつ２００㎡以下）</t>
    <rPh sb="0" eb="2">
      <t>シンサ</t>
    </rPh>
    <rPh sb="2" eb="5">
      <t>タイショウガイ</t>
    </rPh>
    <rPh sb="6" eb="9">
      <t>ケンキホウ</t>
    </rPh>
    <rPh sb="9" eb="10">
      <t>ダイ</t>
    </rPh>
    <rPh sb="11" eb="12">
      <t>ジョウ</t>
    </rPh>
    <rPh sb="13" eb="14">
      <t>コウ</t>
    </rPh>
    <rPh sb="15" eb="16">
      <t>ゴウ</t>
    </rPh>
    <rPh sb="17" eb="19">
      <t>ガイトウ</t>
    </rPh>
    <rPh sb="20" eb="22">
      <t>カイスウ</t>
    </rPh>
    <rPh sb="23" eb="25">
      <t>イカ</t>
    </rPh>
    <rPh sb="31" eb="33">
      <t>イカ</t>
    </rPh>
    <phoneticPr fontId="3"/>
  </si>
  <si>
    <t>令第121条の2の適用を受ける屋外階段（仕上げ材を除くすべての部材が木材により構成）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シアゲ</t>
    </rPh>
    <rPh sb="23" eb="24">
      <t>ザイ</t>
    </rPh>
    <rPh sb="25" eb="26">
      <t>ノゾ</t>
    </rPh>
    <rPh sb="31" eb="33">
      <t>ブザイ</t>
    </rPh>
    <rPh sb="34" eb="36">
      <t>モクザイ</t>
    </rPh>
    <rPh sb="39" eb="41">
      <t>コウセイ</t>
    </rPh>
    <phoneticPr fontId="3"/>
  </si>
  <si>
    <t>5面</t>
    <rPh sb="1" eb="2">
      <t>メン</t>
    </rPh>
    <phoneticPr fontId="3"/>
  </si>
  <si>
    <t>福祉ホーム</t>
    <rPh sb="0" eb="2">
      <t>フクシ</t>
    </rPh>
    <phoneticPr fontId="3"/>
  </si>
  <si>
    <t>児童福祉施設等（老人ホーム等を除き入所する者の寝室があるもの）</t>
    <rPh sb="8" eb="10">
      <t>ロウジン</t>
    </rPh>
    <rPh sb="13" eb="14">
      <t>トウ</t>
    </rPh>
    <rPh sb="15" eb="16">
      <t>ノゾ</t>
    </rPh>
    <rPh sb="17" eb="19">
      <t>ニュウショ</t>
    </rPh>
    <rPh sb="21" eb="22">
      <t>モノ</t>
    </rPh>
    <rPh sb="23" eb="25">
      <t>シンシツ</t>
    </rPh>
    <phoneticPr fontId="3"/>
  </si>
  <si>
    <t>児童福祉施設等（老人ホーム等を除き入所する者の寝室がないもの）</t>
    <rPh sb="8" eb="10">
      <t>ロウジン</t>
    </rPh>
    <rPh sb="13" eb="14">
      <t>トウ</t>
    </rPh>
    <rPh sb="15" eb="16">
      <t>ノゾ</t>
    </rPh>
    <phoneticPr fontId="3"/>
  </si>
  <si>
    <t>08240</t>
    <phoneticPr fontId="3"/>
  </si>
  <si>
    <t>診療所（患者の収容施設のあるものに限る。）</t>
    <phoneticPr fontId="3"/>
  </si>
  <si>
    <t>郵便局</t>
    <rPh sb="0" eb="3">
      <t>ユウビンキョク</t>
    </rPh>
    <phoneticPr fontId="3"/>
  </si>
  <si>
    <t>公衆便</t>
    <phoneticPr fontId="3"/>
  </si>
  <si>
    <t>休憩所</t>
    <phoneticPr fontId="3"/>
  </si>
  <si>
    <t>路線バスの停留所の上屋</t>
    <phoneticPr fontId="3"/>
  </si>
  <si>
    <t>例１）×：児童福祉施設等　→　〇母子生活支援施設</t>
    <rPh sb="0" eb="1">
      <t>レイ</t>
    </rPh>
    <rPh sb="5" eb="9">
      <t>ジドウフクシ</t>
    </rPh>
    <rPh sb="9" eb="11">
      <t>シセツ</t>
    </rPh>
    <rPh sb="11" eb="12">
      <t>トウ</t>
    </rPh>
    <phoneticPr fontId="3"/>
  </si>
  <si>
    <t>入力準備①</t>
    <rPh sb="0" eb="2">
      <t>ニュウリョク</t>
    </rPh>
    <rPh sb="2" eb="4">
      <t>ジュンビ</t>
    </rPh>
    <phoneticPr fontId="3"/>
  </si>
  <si>
    <t>階数に含まれる地階ナシ</t>
    <rPh sb="0" eb="2">
      <t>カイスウ</t>
    </rPh>
    <rPh sb="3" eb="4">
      <t>フク</t>
    </rPh>
    <rPh sb="7" eb="9">
      <t>チカイ</t>
    </rPh>
    <phoneticPr fontId="3"/>
  </si>
  <si>
    <t>選択</t>
    <rPh sb="0" eb="2">
      <t>センタク</t>
    </rPh>
    <phoneticPr fontId="3"/>
  </si>
  <si>
    <t>適用外：建基法８５条６項又は７項の規定による仮設許可を受けた建築物</t>
    <rPh sb="0" eb="3">
      <t>テキヨウガイ</t>
    </rPh>
    <rPh sb="4" eb="7">
      <t>ケンキホウ</t>
    </rPh>
    <rPh sb="9" eb="10">
      <t>ジョウ</t>
    </rPh>
    <rPh sb="11" eb="12">
      <t>コウ</t>
    </rPh>
    <rPh sb="12" eb="13">
      <t>マタ</t>
    </rPh>
    <rPh sb="15" eb="16">
      <t>コウ</t>
    </rPh>
    <rPh sb="17" eb="19">
      <t>キテイ</t>
    </rPh>
    <rPh sb="22" eb="24">
      <t>カセツ</t>
    </rPh>
    <rPh sb="24" eb="26">
      <t>キョカ</t>
    </rPh>
    <rPh sb="27" eb="28">
      <t>ウ</t>
    </rPh>
    <rPh sb="30" eb="33">
      <t>ケンチクブツ</t>
    </rPh>
    <phoneticPr fontId="3"/>
  </si>
  <si>
    <t>適用外（省エネ法令３条）：１０㎡以下（常時外気に開放された開口部が床面積の20分の1以上である部分を除く）</t>
    <rPh sb="0" eb="2">
      <t>テキヨウ</t>
    </rPh>
    <rPh sb="2" eb="3">
      <t>ガイ</t>
    </rPh>
    <rPh sb="4" eb="5">
      <t>ショウ</t>
    </rPh>
    <rPh sb="7" eb="8">
      <t>ホウ</t>
    </rPh>
    <rPh sb="8" eb="9">
      <t>レイ</t>
    </rPh>
    <rPh sb="10" eb="11">
      <t>ジョウ</t>
    </rPh>
    <rPh sb="29" eb="32">
      <t>カイコウブ</t>
    </rPh>
    <rPh sb="47" eb="49">
      <t>ブブン</t>
    </rPh>
    <phoneticPr fontId="3"/>
  </si>
  <si>
    <t>計画変更：用途又は省エネ計算方法に関する変更が伴わないため）</t>
    <rPh sb="0" eb="4">
      <t>ケイカクヘンコウ</t>
    </rPh>
    <rPh sb="5" eb="7">
      <t>ヨウト</t>
    </rPh>
    <rPh sb="7" eb="8">
      <t>マタ</t>
    </rPh>
    <rPh sb="9" eb="10">
      <t>ショウ</t>
    </rPh>
    <rPh sb="12" eb="14">
      <t>ケイサン</t>
    </rPh>
    <rPh sb="14" eb="16">
      <t>ホウホウ</t>
    </rPh>
    <rPh sb="17" eb="18">
      <t>カン</t>
    </rPh>
    <rPh sb="20" eb="22">
      <t>ヘンコウ</t>
    </rPh>
    <rPh sb="23" eb="24">
      <t>トモナ</t>
    </rPh>
    <phoneticPr fontId="3"/>
  </si>
  <si>
    <t>計画変更：住宅用途で令和７年３月３１日までに着工のため）</t>
    <rPh sb="0" eb="2">
      <t>ケイカク</t>
    </rPh>
    <rPh sb="2" eb="4">
      <t>ヘンコウ</t>
    </rPh>
    <rPh sb="5" eb="7">
      <t>ジュウタク</t>
    </rPh>
    <rPh sb="7" eb="9">
      <t>ヨウト</t>
    </rPh>
    <rPh sb="10" eb="12">
      <t>レイワ</t>
    </rPh>
    <rPh sb="13" eb="14">
      <t>ネン</t>
    </rPh>
    <rPh sb="15" eb="16">
      <t>ガツ</t>
    </rPh>
    <rPh sb="18" eb="19">
      <t>ニチ</t>
    </rPh>
    <rPh sb="22" eb="24">
      <t>チャッコウ</t>
    </rPh>
    <phoneticPr fontId="3"/>
  </si>
  <si>
    <t>計画変更：非住宅用途300㎡以下で令和７年３月３１日までに着工のため）</t>
    <rPh sb="0" eb="2">
      <t>ケイカク</t>
    </rPh>
    <rPh sb="2" eb="4">
      <t>ヘンコウ</t>
    </rPh>
    <rPh sb="5" eb="6">
      <t>ヒ</t>
    </rPh>
    <rPh sb="6" eb="8">
      <t>ジュウタク</t>
    </rPh>
    <rPh sb="8" eb="10">
      <t>ヨウト</t>
    </rPh>
    <rPh sb="14" eb="16">
      <t>イカ</t>
    </rPh>
    <rPh sb="17" eb="19">
      <t>レイワ</t>
    </rPh>
    <rPh sb="20" eb="21">
      <t>ネン</t>
    </rPh>
    <rPh sb="22" eb="23">
      <t>ガツ</t>
    </rPh>
    <rPh sb="25" eb="26">
      <t>ニチ</t>
    </rPh>
    <rPh sb="29" eb="31">
      <t>チャッコウ</t>
    </rPh>
    <phoneticPr fontId="3"/>
  </si>
  <si>
    <t>【1.建築主】</t>
    <phoneticPr fontId="3"/>
  </si>
  <si>
    <t>【2.代理者】</t>
    <phoneticPr fontId="3"/>
  </si>
  <si>
    <t>【3.設計者】（その他の設計者）</t>
    <phoneticPr fontId="3"/>
  </si>
  <si>
    <t>【6.工事施工者】</t>
    <phoneticPr fontId="3"/>
  </si>
  <si>
    <t>（その他の工事監理者）
【5.工事監理者】</t>
    <phoneticPr fontId="3"/>
  </si>
  <si>
    <t>確認申請書　第二面（別紙1）</t>
    <rPh sb="0" eb="2">
      <t>カクニン</t>
    </rPh>
    <rPh sb="2" eb="5">
      <t>シンセイショ</t>
    </rPh>
    <rPh sb="6" eb="8">
      <t>ダイニ</t>
    </rPh>
    <rPh sb="8" eb="9">
      <t>メン</t>
    </rPh>
    <rPh sb="10" eb="12">
      <t>ベッシ</t>
    </rPh>
    <phoneticPr fontId="3"/>
  </si>
  <si>
    <t>確認申請書　第二面（別紙2）</t>
    <rPh sb="0" eb="2">
      <t>カクニン</t>
    </rPh>
    <rPh sb="2" eb="5">
      <t>シンセイショ</t>
    </rPh>
    <rPh sb="6" eb="8">
      <t>ダイニ</t>
    </rPh>
    <rPh sb="8" eb="9">
      <t>メン</t>
    </rPh>
    <rPh sb="10" eb="12">
      <t>ベッシ</t>
    </rPh>
    <phoneticPr fontId="3"/>
  </si>
  <si>
    <t>確認申請書　第二面（別紙3）</t>
    <rPh sb="0" eb="2">
      <t>カクニン</t>
    </rPh>
    <rPh sb="2" eb="5">
      <t>シンセイショ</t>
    </rPh>
    <rPh sb="6" eb="8">
      <t>ダイニ</t>
    </rPh>
    <rPh sb="8" eb="9">
      <t>メン</t>
    </rPh>
    <rPh sb="10" eb="12">
      <t>ベッシ</t>
    </rPh>
    <phoneticPr fontId="3"/>
  </si>
  <si>
    <t>確認申請書　第二面（別紙4）</t>
    <rPh sb="0" eb="2">
      <t>カクニン</t>
    </rPh>
    <rPh sb="2" eb="5">
      <t>シンセイショ</t>
    </rPh>
    <rPh sb="6" eb="8">
      <t>ダイニ</t>
    </rPh>
    <rPh sb="8" eb="9">
      <t>メン</t>
    </rPh>
    <rPh sb="10" eb="12">
      <t>ベッシ</t>
    </rPh>
    <phoneticPr fontId="3"/>
  </si>
  <si>
    <t>↓欄が足りなかったら、下にあります。</t>
    <rPh sb="1" eb="2">
      <t>ラン</t>
    </rPh>
    <rPh sb="3" eb="4">
      <t>タ</t>
    </rPh>
    <rPh sb="11" eb="12">
      <t>シタ</t>
    </rPh>
    <phoneticPr fontId="3"/>
  </si>
  <si>
    <t>建築計画概要書　第一面（別紙1）</t>
    <rPh sb="12" eb="14">
      <t>ベッシ</t>
    </rPh>
    <phoneticPr fontId="3"/>
  </si>
  <si>
    <t>建築計画概要書　第一面（別紙2）</t>
    <rPh sb="12" eb="14">
      <t>ベッシ</t>
    </rPh>
    <phoneticPr fontId="3"/>
  </si>
  <si>
    <t>建築計画概要書　第一面（別紙3）</t>
    <rPh sb="12" eb="14">
      <t>ベッシ</t>
    </rPh>
    <phoneticPr fontId="3"/>
  </si>
  <si>
    <t>建築計画概要書　第一面（別紙4）</t>
    <rPh sb="12" eb="14">
      <t>ベッシ</t>
    </rPh>
    <phoneticPr fontId="3"/>
  </si>
  <si>
    <t>←階数１０以上は別紙参照と追記して、以下の別紙欄に追記ください。</t>
    <rPh sb="1" eb="3">
      <t>カイスウ</t>
    </rPh>
    <rPh sb="5" eb="7">
      <t>イジョウ</t>
    </rPh>
    <rPh sb="8" eb="10">
      <t>ベッシ</t>
    </rPh>
    <rPh sb="10" eb="12">
      <t>サンショウ</t>
    </rPh>
    <rPh sb="13" eb="15">
      <t>ツイキ</t>
    </rPh>
    <rPh sb="18" eb="20">
      <t>イカ</t>
    </rPh>
    <rPh sb="21" eb="23">
      <t>ベッシ</t>
    </rPh>
    <rPh sb="23" eb="24">
      <t>ラン</t>
    </rPh>
    <rPh sb="25" eb="27">
      <t>ツイキ</t>
    </rPh>
    <phoneticPr fontId="3"/>
  </si>
  <si>
    <t>４面末尾に、別紙欄が表示されない場合、　入力準備①、入力準備②を実施ください</t>
    <rPh sb="1" eb="2">
      <t>メン</t>
    </rPh>
    <rPh sb="2" eb="4">
      <t>マツビ</t>
    </rPh>
    <rPh sb="6" eb="8">
      <t>ベッシ</t>
    </rPh>
    <rPh sb="8" eb="9">
      <t>ラン</t>
    </rPh>
    <rPh sb="10" eb="12">
      <t>ヒョウジ</t>
    </rPh>
    <rPh sb="16" eb="18">
      <t>バアイ</t>
    </rPh>
    <rPh sb="20" eb="22">
      <t>ニュウリョク</t>
    </rPh>
    <rPh sb="22" eb="24">
      <t>ジュンビ</t>
    </rPh>
    <rPh sb="26" eb="28">
      <t>ニュウリョク</t>
    </rPh>
    <rPh sb="28" eb="30">
      <t>ジュンビ</t>
    </rPh>
    <rPh sb="32" eb="34">
      <t>ジッシ</t>
    </rPh>
    <phoneticPr fontId="3"/>
  </si>
  <si>
    <t>08050</t>
    <phoneticPr fontId="3"/>
  </si>
  <si>
    <t>08130</t>
    <phoneticPr fontId="3"/>
  </si>
  <si>
    <t>08090</t>
    <phoneticPr fontId="3"/>
  </si>
  <si>
    <t>08100</t>
    <phoneticPr fontId="3"/>
  </si>
  <si>
    <t>08110</t>
    <phoneticPr fontId="3"/>
  </si>
  <si>
    <t>08140</t>
    <phoneticPr fontId="3"/>
  </si>
  <si>
    <t>08150</t>
    <phoneticPr fontId="3"/>
  </si>
  <si>
    <t>08160</t>
    <phoneticPr fontId="3"/>
  </si>
  <si>
    <t>08170</t>
    <phoneticPr fontId="3"/>
  </si>
  <si>
    <t>08180</t>
    <phoneticPr fontId="3"/>
  </si>
  <si>
    <t>08190</t>
    <phoneticPr fontId="3"/>
  </si>
  <si>
    <t>08210</t>
    <phoneticPr fontId="3"/>
  </si>
  <si>
    <t>08230</t>
    <phoneticPr fontId="3"/>
  </si>
  <si>
    <t>08270</t>
    <phoneticPr fontId="3"/>
  </si>
  <si>
    <t>08300</t>
    <phoneticPr fontId="3"/>
  </si>
  <si>
    <t>08310</t>
    <phoneticPr fontId="3"/>
  </si>
  <si>
    <t>08370</t>
    <phoneticPr fontId="3"/>
  </si>
  <si>
    <t>08380</t>
    <phoneticPr fontId="3"/>
  </si>
  <si>
    <t>08390</t>
    <phoneticPr fontId="3"/>
  </si>
  <si>
    <t>08400</t>
    <phoneticPr fontId="3"/>
  </si>
  <si>
    <t>08438</t>
    <phoneticPr fontId="3"/>
  </si>
  <si>
    <t>08450</t>
    <phoneticPr fontId="3"/>
  </si>
  <si>
    <t>08452</t>
    <phoneticPr fontId="3"/>
  </si>
  <si>
    <t>08456</t>
    <phoneticPr fontId="3"/>
  </si>
  <si>
    <t>08458</t>
    <phoneticPr fontId="3"/>
  </si>
  <si>
    <t>08520</t>
    <phoneticPr fontId="3"/>
  </si>
  <si>
    <t>08530</t>
    <phoneticPr fontId="3"/>
  </si>
  <si>
    <t>08550</t>
    <phoneticPr fontId="3"/>
  </si>
  <si>
    <t>08620</t>
    <phoneticPr fontId="3"/>
  </si>
  <si>
    <t>（第四面12・別紙・申請建物１）</t>
    <rPh sb="1" eb="2">
      <t>ダイ</t>
    </rPh>
    <rPh sb="2" eb="3">
      <t>ヨン</t>
    </rPh>
    <rPh sb="3" eb="4">
      <t>メン</t>
    </rPh>
    <rPh sb="7" eb="9">
      <t>ベッシ</t>
    </rPh>
    <rPh sb="10" eb="12">
      <t>シンセイ</t>
    </rPh>
    <rPh sb="12" eb="14">
      <t>タテモノ</t>
    </rPh>
    <phoneticPr fontId="3"/>
  </si>
  <si>
    <t>（第四面12・別紙・申請建物２）</t>
    <rPh sb="1" eb="2">
      <t>ダイ</t>
    </rPh>
    <rPh sb="2" eb="3">
      <t>ヨン</t>
    </rPh>
    <rPh sb="3" eb="4">
      <t>メン</t>
    </rPh>
    <rPh sb="7" eb="9">
      <t>ベッシ</t>
    </rPh>
    <rPh sb="10" eb="12">
      <t>シンセイ</t>
    </rPh>
    <rPh sb="12" eb="14">
      <t>タテモノ</t>
    </rPh>
    <phoneticPr fontId="3"/>
  </si>
  <si>
    <t>２ページ末尾</t>
    <rPh sb="4" eb="6">
      <t>マツビ</t>
    </rPh>
    <phoneticPr fontId="3"/>
  </si>
  <si>
    <t>１ページ末尾</t>
    <rPh sb="4" eb="6">
      <t>マツビ</t>
    </rPh>
    <phoneticPr fontId="3"/>
  </si>
  <si>
    <t>３ページ末尾</t>
    <rPh sb="4" eb="6">
      <t>マツビ</t>
    </rPh>
    <phoneticPr fontId="3"/>
  </si>
  <si>
    <t>（第四面12・別紙・申請建物３）</t>
    <rPh sb="1" eb="2">
      <t>ダイ</t>
    </rPh>
    <rPh sb="2" eb="3">
      <t>ヨン</t>
    </rPh>
    <rPh sb="3" eb="4">
      <t>メン</t>
    </rPh>
    <rPh sb="7" eb="9">
      <t>ベッシ</t>
    </rPh>
    <rPh sb="10" eb="12">
      <t>シンセイ</t>
    </rPh>
    <rPh sb="12" eb="14">
      <t>タテモノ</t>
    </rPh>
    <phoneticPr fontId="3"/>
  </si>
  <si>
    <t>３ページ先頭</t>
    <rPh sb="4" eb="6">
      <t>セントウ</t>
    </rPh>
    <phoneticPr fontId="3"/>
  </si>
  <si>
    <t>２ページ先頭</t>
    <rPh sb="4" eb="6">
      <t>セントウ</t>
    </rPh>
    <phoneticPr fontId="3"/>
  </si>
  <si>
    <t>屋外階段</t>
    <rPh sb="0" eb="4">
      <t>オクガイカイダン</t>
    </rPh>
    <phoneticPr fontId="3"/>
  </si>
  <si>
    <t>　（高さ除外の1/8検討のＥＶオーバーヘッドなどは階の数に含まれません）</t>
    <rPh sb="2" eb="3">
      <t>タカ</t>
    </rPh>
    <rPh sb="4" eb="6">
      <t>ジョガイ</t>
    </rPh>
    <rPh sb="10" eb="12">
      <t>ケントウ</t>
    </rPh>
    <rPh sb="25" eb="26">
      <t>カイ</t>
    </rPh>
    <rPh sb="27" eb="28">
      <t>カズ</t>
    </rPh>
    <rPh sb="29" eb="30">
      <t>フク</t>
    </rPh>
    <phoneticPr fontId="3"/>
  </si>
  <si>
    <t>↙　ハ：1/8検討して階数に含まれず、床面積が発生するペントハウス等があれば、１を記入</t>
    <rPh sb="7" eb="9">
      <t>ケントウ</t>
    </rPh>
    <rPh sb="11" eb="13">
      <t>カイスウ</t>
    </rPh>
    <rPh sb="14" eb="15">
      <t>フク</t>
    </rPh>
    <rPh sb="19" eb="22">
      <t>ユカメンセキ</t>
    </rPh>
    <rPh sb="23" eb="25">
      <t>ハッセイ</t>
    </rPh>
    <rPh sb="33" eb="34">
      <t>トウ</t>
    </rPh>
    <rPh sb="41" eb="43">
      <t>キニュウ</t>
    </rPh>
    <phoneticPr fontId="3"/>
  </si>
  <si>
    <t>←1/8検討で地階にならない機械室等で、床面積は発生するものは、１（ピットのポンプ室等があれば１）</t>
    <rPh sb="4" eb="6">
      <t>ケントウ</t>
    </rPh>
    <rPh sb="7" eb="9">
      <t>チカイ</t>
    </rPh>
    <rPh sb="14" eb="16">
      <t>キカイ</t>
    </rPh>
    <rPh sb="16" eb="17">
      <t>シツ</t>
    </rPh>
    <rPh sb="17" eb="18">
      <t>トウ</t>
    </rPh>
    <rPh sb="20" eb="23">
      <t>ユカメンセキ</t>
    </rPh>
    <rPh sb="24" eb="26">
      <t>ハッセイ</t>
    </rPh>
    <rPh sb="41" eb="42">
      <t>シツ</t>
    </rPh>
    <rPh sb="42" eb="43">
      <t>ナド</t>
    </rPh>
    <phoneticPr fontId="3"/>
  </si>
  <si>
    <t>階数３以上かつ5000㎡以上で記入必須。</t>
    <rPh sb="0" eb="2">
      <t>カイスウ</t>
    </rPh>
    <rPh sb="3" eb="5">
      <t>イジョウ</t>
    </rPh>
    <rPh sb="12" eb="14">
      <t>イジョウ</t>
    </rPh>
    <rPh sb="15" eb="17">
      <t>キニュウ</t>
    </rPh>
    <rPh sb="17" eb="19">
      <t>ヒッス</t>
    </rPh>
    <phoneticPr fontId="3"/>
  </si>
  <si>
    <t>当該規模の建築物に小規模な増築をして、設備図を変更する場合も関与が必要です。</t>
    <rPh sb="19" eb="21">
      <t>セツビ</t>
    </rPh>
    <rPh sb="21" eb="22">
      <t>ズ</t>
    </rPh>
    <rPh sb="23" eb="25">
      <t>ヘンコウ</t>
    </rPh>
    <phoneticPr fontId="3"/>
  </si>
  <si>
    <t>末尾</t>
    <rPh sb="0" eb="2">
      <t>マツビ</t>
    </rPh>
    <phoneticPr fontId="3"/>
  </si>
  <si>
    <t>先頭</t>
    <rPh sb="0" eb="2">
      <t>セントウ</t>
    </rPh>
    <phoneticPr fontId="3"/>
  </si>
  <si>
    <t>←平均GLからの高さです</t>
    <phoneticPr fontId="3"/>
  </si>
  <si>
    <t>改ページ</t>
    <rPh sb="0" eb="1">
      <t>カイ</t>
    </rPh>
    <phoneticPr fontId="3"/>
  </si>
  <si>
    <t>←申請建物の番号</t>
    <rPh sb="1" eb="5">
      <t>シンセイタテモノ</t>
    </rPh>
    <rPh sb="6" eb="8">
      <t>バンゴウ</t>
    </rPh>
    <phoneticPr fontId="3"/>
  </si>
  <si>
    <t>←防火・準防地域以外の地域は、一律こちらにチェック（２２条区域もこちら）</t>
    <rPh sb="1" eb="3">
      <t>ボウカ</t>
    </rPh>
    <rPh sb="4" eb="6">
      <t>ジュンボウ</t>
    </rPh>
    <rPh sb="6" eb="8">
      <t>チイキ</t>
    </rPh>
    <rPh sb="8" eb="10">
      <t>イガイ</t>
    </rPh>
    <rPh sb="11" eb="13">
      <t>チイキ</t>
    </rPh>
    <rPh sb="15" eb="17">
      <t>イチリツ</t>
    </rPh>
    <rPh sb="28" eb="29">
      <t>ジョウ</t>
    </rPh>
    <rPh sb="29" eb="31">
      <t>クイキ</t>
    </rPh>
    <phoneticPr fontId="3"/>
  </si>
  <si>
    <t>緩和限度イの1/5</t>
    <rPh sb="0" eb="2">
      <t>カンワ</t>
    </rPh>
    <rPh sb="2" eb="4">
      <t>ゲンド</t>
    </rPh>
    <phoneticPr fontId="3"/>
  </si>
  <si>
    <t>緩和限度イの1/50</t>
    <rPh sb="0" eb="2">
      <t>カンワ</t>
    </rPh>
    <rPh sb="2" eb="4">
      <t>ゲンド</t>
    </rPh>
    <phoneticPr fontId="3"/>
  </si>
  <si>
    <t>緩和限度イの1/100</t>
    <rPh sb="0" eb="2">
      <t>カンワ</t>
    </rPh>
    <rPh sb="2" eb="4">
      <t>ゲンド</t>
    </rPh>
    <phoneticPr fontId="3"/>
  </si>
  <si>
    <t>ワ：共同住宅の共用廊下・階段は含まれ、車庫等は除いた値</t>
    <rPh sb="2" eb="6">
      <t>キョウドウジュウタク</t>
    </rPh>
    <rPh sb="7" eb="9">
      <t>キョウヨウ</t>
    </rPh>
    <rPh sb="9" eb="11">
      <t>ロウカ</t>
    </rPh>
    <rPh sb="12" eb="14">
      <t>カイダン</t>
    </rPh>
    <rPh sb="15" eb="16">
      <t>フク</t>
    </rPh>
    <rPh sb="19" eb="22">
      <t>シャコトウ</t>
    </rPh>
    <rPh sb="23" eb="24">
      <t>ノゾ</t>
    </rPh>
    <rPh sb="26" eb="27">
      <t>アタイ</t>
    </rPh>
    <phoneticPr fontId="3"/>
  </si>
  <si>
    <t>EV、共同住宅・老人ホーム等の共用廊下等は除いた床面積</t>
    <rPh sb="3" eb="5">
      <t>キョウドウ</t>
    </rPh>
    <rPh sb="5" eb="7">
      <t>ジュウタク</t>
    </rPh>
    <rPh sb="8" eb="10">
      <t>ロウジン</t>
    </rPh>
    <rPh sb="13" eb="14">
      <t>トウ</t>
    </rPh>
    <rPh sb="15" eb="17">
      <t>キョウヨウ</t>
    </rPh>
    <rPh sb="17" eb="19">
      <t>ロウカ</t>
    </rPh>
    <rPh sb="19" eb="20">
      <t>トウ</t>
    </rPh>
    <rPh sb="21" eb="22">
      <t>ノゾ</t>
    </rPh>
    <rPh sb="24" eb="25">
      <t>ユカ</t>
    </rPh>
    <rPh sb="25" eb="27">
      <t>メンセキ</t>
    </rPh>
    <phoneticPr fontId="3"/>
  </si>
  <si>
    <t>カ：老人ホーム等の共用廊下・階段は含まれ、車庫等は除いた値</t>
    <rPh sb="2" eb="4">
      <t>ロウジン</t>
    </rPh>
    <rPh sb="7" eb="8">
      <t>トウ</t>
    </rPh>
    <phoneticPr fontId="3"/>
  </si>
  <si>
    <t>イからロ～ヲの合計を除くとヨの値となるように</t>
    <rPh sb="7" eb="9">
      <t>ゴウケイ</t>
    </rPh>
    <rPh sb="10" eb="11">
      <t>ノゾ</t>
    </rPh>
    <rPh sb="15" eb="16">
      <t>アタイ</t>
    </rPh>
    <phoneticPr fontId="3"/>
  </si>
  <si>
    <t>3面・４面・６面</t>
    <rPh sb="1" eb="2">
      <t>メン</t>
    </rPh>
    <rPh sb="4" eb="5">
      <t>メン</t>
    </rPh>
    <rPh sb="7" eb="8">
      <t>メン</t>
    </rPh>
    <phoneticPr fontId="3"/>
  </si>
  <si>
    <t>構　造　棟　①</t>
    <rPh sb="0" eb="1">
      <t>カマエ</t>
    </rPh>
    <rPh sb="2" eb="3">
      <t>ゾウ</t>
    </rPh>
    <rPh sb="4" eb="5">
      <t>トウ</t>
    </rPh>
    <phoneticPr fontId="3"/>
  </si>
  <si>
    <t>構造６</t>
    <rPh sb="0" eb="2">
      <t>コウゾウ</t>
    </rPh>
    <phoneticPr fontId="3"/>
  </si>
  <si>
    <t>構造７</t>
    <rPh sb="0" eb="2">
      <t>コウゾウ</t>
    </rPh>
    <phoneticPr fontId="3"/>
  </si>
  <si>
    <t>構造８</t>
    <rPh sb="0" eb="2">
      <t>コウゾウ</t>
    </rPh>
    <phoneticPr fontId="3"/>
  </si>
  <si>
    <t>構造９</t>
    <rPh sb="0" eb="2">
      <t>コウゾウ</t>
    </rPh>
    <phoneticPr fontId="3"/>
  </si>
  <si>
    <t>構造１０</t>
    <rPh sb="0" eb="2">
      <t>コウゾウ</t>
    </rPh>
    <phoneticPr fontId="3"/>
  </si>
  <si>
    <t>構造棟①</t>
    <rPh sb="0" eb="2">
      <t>コウゾウ</t>
    </rPh>
    <rPh sb="2" eb="3">
      <t>トウ</t>
    </rPh>
    <phoneticPr fontId="3"/>
  </si>
  <si>
    <t>構造棟②</t>
    <rPh sb="0" eb="2">
      <t>コウゾウ</t>
    </rPh>
    <rPh sb="2" eb="3">
      <t>トウ</t>
    </rPh>
    <phoneticPr fontId="3"/>
  </si>
  <si>
    <t>構造棟③</t>
    <rPh sb="0" eb="2">
      <t>コウゾウ</t>
    </rPh>
    <rPh sb="2" eb="3">
      <t>トウ</t>
    </rPh>
    <phoneticPr fontId="3"/>
  </si>
  <si>
    <t>構造棟④</t>
    <rPh sb="0" eb="2">
      <t>コウゾウ</t>
    </rPh>
    <rPh sb="2" eb="3">
      <t>トウ</t>
    </rPh>
    <phoneticPr fontId="3"/>
  </si>
  <si>
    <t>構造棟⑤</t>
    <rPh sb="0" eb="2">
      <t>コウゾウ</t>
    </rPh>
    <rPh sb="2" eb="3">
      <t>トウ</t>
    </rPh>
    <phoneticPr fontId="3"/>
  </si>
  <si>
    <t>構造棟⑥</t>
    <rPh sb="0" eb="2">
      <t>コウゾウ</t>
    </rPh>
    <rPh sb="2" eb="3">
      <t>トウ</t>
    </rPh>
    <phoneticPr fontId="3"/>
  </si>
  <si>
    <t>構造棟⑦</t>
    <rPh sb="0" eb="2">
      <t>コウゾウ</t>
    </rPh>
    <rPh sb="2" eb="3">
      <t>トウ</t>
    </rPh>
    <phoneticPr fontId="3"/>
  </si>
  <si>
    <t>構造棟⑧</t>
    <rPh sb="0" eb="2">
      <t>コウゾウ</t>
    </rPh>
    <rPh sb="2" eb="3">
      <t>トウ</t>
    </rPh>
    <phoneticPr fontId="3"/>
  </si>
  <si>
    <t>構造棟⑨</t>
    <rPh sb="0" eb="2">
      <t>コウゾウ</t>
    </rPh>
    <rPh sb="2" eb="3">
      <t>トウ</t>
    </rPh>
    <phoneticPr fontId="3"/>
  </si>
  <si>
    <t>構造棟⑩</t>
    <rPh sb="0" eb="2">
      <t>コウゾウ</t>
    </rPh>
    <rPh sb="2" eb="3">
      <t>トウ</t>
    </rPh>
    <phoneticPr fontId="3"/>
  </si>
  <si>
    <t>←ルート３・ルート２の時は☑してください。時刻歴応答解析の場合は☑が入りません。</t>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</si>
  <si>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18" eb="19">
      <t>メン</t>
    </rPh>
    <rPh sb="22" eb="24">
      <t>ニンテイ</t>
    </rPh>
    <rPh sb="25" eb="27">
      <t>ヒヅケ</t>
    </rPh>
    <rPh sb="28" eb="30">
      <t>バンゴウ</t>
    </rPh>
    <rPh sb="31" eb="33">
      <t>キニュウ</t>
    </rPh>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</si>
  <si>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22" eb="24">
      <t>ニンテイ</t>
    </rPh>
    <rPh sb="25" eb="27">
      <t>ヒヅケ</t>
    </rPh>
    <rPh sb="28" eb="30">
      <t>バンゴウ</t>
    </rPh>
    <rPh sb="31" eb="33">
      <t>キニュウ</t>
    </rPh>
    <phoneticPr fontId="3"/>
  </si>
  <si>
    <t>選択してください（手入力で文言修正可能です）</t>
  </si>
  <si>
    <t>選択してください（手入力で文言修正可能です）</t>
    <phoneticPr fontId="3"/>
  </si>
  <si>
    <t>申請建物１（2/3)</t>
    <rPh sb="0" eb="2">
      <t>シンセイ</t>
    </rPh>
    <rPh sb="2" eb="4">
      <t>タテモノ</t>
    </rPh>
    <phoneticPr fontId="3"/>
  </si>
  <si>
    <t>申請建物１（3/3)</t>
    <rPh sb="0" eb="2">
      <t>シンセイ</t>
    </rPh>
    <rPh sb="2" eb="4">
      <t>タテモノ</t>
    </rPh>
    <phoneticPr fontId="3"/>
  </si>
  <si>
    <t>申請建物2（2/3)</t>
    <rPh sb="0" eb="2">
      <t>シンセイ</t>
    </rPh>
    <rPh sb="2" eb="4">
      <t>タテモノ</t>
    </rPh>
    <phoneticPr fontId="3"/>
  </si>
  <si>
    <t>申請建物１（1/3)</t>
    <rPh sb="0" eb="2">
      <t>シンセイ</t>
    </rPh>
    <rPh sb="2" eb="4">
      <t>タテモノ</t>
    </rPh>
    <phoneticPr fontId="3"/>
  </si>
  <si>
    <t>申請建物2（1/3)</t>
    <rPh sb="0" eb="2">
      <t>シンセイ</t>
    </rPh>
    <rPh sb="2" eb="4">
      <t>タテモノ</t>
    </rPh>
    <phoneticPr fontId="3"/>
  </si>
  <si>
    <t>申請建物2（3/3)</t>
    <rPh sb="0" eb="2">
      <t>シンセイ</t>
    </rPh>
    <rPh sb="2" eb="4">
      <t>タテモノ</t>
    </rPh>
    <phoneticPr fontId="3"/>
  </si>
  <si>
    <t>申請建物3（1/3)</t>
    <rPh sb="0" eb="2">
      <t>シンセイ</t>
    </rPh>
    <rPh sb="2" eb="4">
      <t>タテモノ</t>
    </rPh>
    <phoneticPr fontId="3"/>
  </si>
  <si>
    <t>申請建物3（2/3)</t>
    <rPh sb="0" eb="2">
      <t>シンセイ</t>
    </rPh>
    <rPh sb="2" eb="4">
      <t>タテモノ</t>
    </rPh>
    <phoneticPr fontId="3"/>
  </si>
  <si>
    <t>申請建物3（3/3)</t>
    <rPh sb="0" eb="2">
      <t>シンセイ</t>
    </rPh>
    <rPh sb="2" eb="4">
      <t>タテモノ</t>
    </rPh>
    <phoneticPr fontId="3"/>
  </si>
  <si>
    <t>申請建物4（1/3)</t>
    <rPh sb="0" eb="2">
      <t>シンセイ</t>
    </rPh>
    <rPh sb="2" eb="4">
      <t>タテモノ</t>
    </rPh>
    <phoneticPr fontId="3"/>
  </si>
  <si>
    <t>申請建物4（2/3)</t>
    <rPh sb="0" eb="2">
      <t>シンセイ</t>
    </rPh>
    <rPh sb="2" eb="4">
      <t>タテモノ</t>
    </rPh>
    <phoneticPr fontId="3"/>
  </si>
  <si>
    <t>申請建物4（3/3)</t>
    <rPh sb="0" eb="2">
      <t>シンセイ</t>
    </rPh>
    <rPh sb="2" eb="4">
      <t>タテモノ</t>
    </rPh>
    <phoneticPr fontId="3"/>
  </si>
  <si>
    <t>申請建物5（1/3)</t>
    <rPh sb="0" eb="2">
      <t>シンセイ</t>
    </rPh>
    <rPh sb="2" eb="4">
      <t>タテモノ</t>
    </rPh>
    <phoneticPr fontId="3"/>
  </si>
  <si>
    <t>申請建物5（2/3)</t>
    <rPh sb="0" eb="2">
      <t>シンセイ</t>
    </rPh>
    <rPh sb="2" eb="4">
      <t>タテモノ</t>
    </rPh>
    <phoneticPr fontId="3"/>
  </si>
  <si>
    <t>申請建物5（3/3)</t>
    <rPh sb="0" eb="2">
      <t>シンセイ</t>
    </rPh>
    <rPh sb="2" eb="4">
      <t>タテモノ</t>
    </rPh>
    <phoneticPr fontId="3"/>
  </si>
  <si>
    <t>申請建物6（1/3)</t>
    <rPh sb="0" eb="2">
      <t>シンセイ</t>
    </rPh>
    <rPh sb="2" eb="4">
      <t>タテモノ</t>
    </rPh>
    <phoneticPr fontId="3"/>
  </si>
  <si>
    <t>申請建物6（2/3)</t>
    <rPh sb="0" eb="2">
      <t>シンセイ</t>
    </rPh>
    <rPh sb="2" eb="4">
      <t>タテモノ</t>
    </rPh>
    <phoneticPr fontId="3"/>
  </si>
  <si>
    <t>申請建物6（3/3)</t>
    <rPh sb="0" eb="2">
      <t>シンセイ</t>
    </rPh>
    <rPh sb="2" eb="4">
      <t>タテモノ</t>
    </rPh>
    <phoneticPr fontId="3"/>
  </si>
  <si>
    <t>申請建物7（1/3)</t>
    <rPh sb="0" eb="2">
      <t>シンセイ</t>
    </rPh>
    <rPh sb="2" eb="4">
      <t>タテモノ</t>
    </rPh>
    <phoneticPr fontId="3"/>
  </si>
  <si>
    <t>申請建物7（2/3)</t>
    <rPh sb="0" eb="2">
      <t>シンセイ</t>
    </rPh>
    <rPh sb="2" eb="4">
      <t>タテモノ</t>
    </rPh>
    <phoneticPr fontId="3"/>
  </si>
  <si>
    <t>申請建物7（3/3)</t>
    <rPh sb="0" eb="2">
      <t>シンセイ</t>
    </rPh>
    <rPh sb="2" eb="4">
      <t>タテモノ</t>
    </rPh>
    <phoneticPr fontId="3"/>
  </si>
  <si>
    <t>【ｲ.居室の天井高さ】</t>
    <rPh sb="2" eb="4">
      <t>キョシツ</t>
    </rPh>
    <rPh sb="5" eb="7">
      <t>テンジョウ</t>
    </rPh>
    <rPh sb="7" eb="8">
      <t>タカ</t>
    </rPh>
    <phoneticPr fontId="3"/>
  </si>
  <si>
    <t>【ﾛ.建築基準法施行令第39条第3項に規定する特定天井】</t>
    <rPh sb="1" eb="3">
      <t>ケンチク</t>
    </rPh>
    <rPh sb="3" eb="6">
      <t>キジュンホウ</t>
    </rPh>
    <rPh sb="6" eb="9">
      <t>セコウレイ</t>
    </rPh>
    <rPh sb="9" eb="10">
      <t>ダイ</t>
    </rPh>
    <rPh sb="12" eb="13">
      <t>ジョウ</t>
    </rPh>
    <rPh sb="13" eb="14">
      <t>ダイ</t>
    </rPh>
    <rPh sb="15" eb="16">
      <t>コウ</t>
    </rPh>
    <rPh sb="17" eb="19">
      <t>キテイ</t>
    </rPh>
    <rPh sb="21" eb="23">
      <t>トクテイ</t>
    </rPh>
    <rPh sb="23" eb="25">
      <t>テンジョウ</t>
    </rPh>
    <phoneticPr fontId="3"/>
  </si>
  <si>
    <t>←居室が無ければ空欄,2100未満はNGです</t>
    <rPh sb="1" eb="3">
      <t>キョシツ</t>
    </rPh>
    <rPh sb="4" eb="5">
      <t>ナ</t>
    </rPh>
    <rPh sb="8" eb="10">
      <t>クウラン</t>
    </rPh>
    <rPh sb="15" eb="17">
      <t>ミマン</t>
    </rPh>
    <phoneticPr fontId="3"/>
  </si>
  <si>
    <t>←木造の場合のみ記載します。</t>
    <phoneticPr fontId="3"/>
  </si>
  <si>
    <t>←４面１１が最上階から記載ルールのため、５面も最上層から記入してください。</t>
    <rPh sb="2" eb="3">
      <t>メン</t>
    </rPh>
    <rPh sb="6" eb="9">
      <t>サイジョウカイ</t>
    </rPh>
    <rPh sb="11" eb="13">
      <t>キサイ</t>
    </rPh>
    <rPh sb="21" eb="22">
      <t>メン</t>
    </rPh>
    <rPh sb="23" eb="26">
      <t>サイジョウソウ</t>
    </rPh>
    <rPh sb="28" eb="30">
      <t>キニュウ</t>
    </rPh>
    <phoneticPr fontId="3"/>
  </si>
  <si>
    <t>←車庫部分は分けて記入してください。</t>
    <rPh sb="1" eb="3">
      <t>シャコ</t>
    </rPh>
    <rPh sb="3" eb="5">
      <t>ブブン</t>
    </rPh>
    <rPh sb="6" eb="7">
      <t>ワ</t>
    </rPh>
    <rPh sb="9" eb="11">
      <t>キニュウ</t>
    </rPh>
    <phoneticPr fontId="3"/>
  </si>
  <si>
    <t>↓４面の階の面積の合計値と整合しているかご確認ください。</t>
    <rPh sb="2" eb="3">
      <t>メン</t>
    </rPh>
    <rPh sb="13" eb="15">
      <t>セイゴウ</t>
    </rPh>
    <rPh sb="21" eb="23">
      <t>カクニン</t>
    </rPh>
    <phoneticPr fontId="3"/>
  </si>
  <si>
    <t>(用途の区分）(　具体的な用途の名称</t>
    <rPh sb="1" eb="3">
      <t>ヨウト</t>
    </rPh>
    <rPh sb="4" eb="6">
      <t>クブン</t>
    </rPh>
    <phoneticPr fontId="3"/>
  </si>
  <si>
    <t>申請建物の全ての階の内訳が必要です</t>
    <rPh sb="0" eb="2">
      <t>シンセイ</t>
    </rPh>
    <rPh sb="2" eb="4">
      <t>タテモノ</t>
    </rPh>
    <rPh sb="5" eb="6">
      <t>スベ</t>
    </rPh>
    <rPh sb="8" eb="9">
      <t>カイ</t>
    </rPh>
    <rPh sb="10" eb="12">
      <t>ウチワケ</t>
    </rPh>
    <rPh sb="13" eb="15">
      <t>ヒツヨウ</t>
    </rPh>
    <phoneticPr fontId="3"/>
  </si>
  <si>
    <t>←機関名と大まかな所在地　例）株式会社J建築検査センター渋谷支店　東京都渋谷区</t>
    <rPh sb="1" eb="3">
      <t>キカン</t>
    </rPh>
    <rPh sb="3" eb="4">
      <t>メイ</t>
    </rPh>
    <rPh sb="5" eb="6">
      <t>オオ</t>
    </rPh>
    <rPh sb="9" eb="12">
      <t>ショザイチ</t>
    </rPh>
    <rPh sb="13" eb="14">
      <t>レイ</t>
    </rPh>
    <rPh sb="15" eb="19">
      <t>カブシキガイシャ</t>
    </rPh>
    <rPh sb="20" eb="22">
      <t>ケンチク</t>
    </rPh>
    <rPh sb="22" eb="24">
      <t>ケンサ</t>
    </rPh>
    <rPh sb="28" eb="30">
      <t>シブヤ</t>
    </rPh>
    <rPh sb="30" eb="32">
      <t>シテン</t>
    </rPh>
    <rPh sb="33" eb="36">
      <t>トウキョウト</t>
    </rPh>
    <rPh sb="36" eb="39">
      <t>シブヤク</t>
    </rPh>
    <phoneticPr fontId="3"/>
  </si>
  <si>
    <t>←機関名と大まかな所在地　例）株式会社構造適判　　東京都新宿区</t>
    <rPh sb="1" eb="3">
      <t>キカン</t>
    </rPh>
    <rPh sb="3" eb="4">
      <t>メイ</t>
    </rPh>
    <rPh sb="5" eb="6">
      <t>オオ</t>
    </rPh>
    <rPh sb="9" eb="12">
      <t>ショザイチ</t>
    </rPh>
    <rPh sb="13" eb="14">
      <t>レイ</t>
    </rPh>
    <rPh sb="15" eb="19">
      <t>カブシキガイシャ</t>
    </rPh>
    <rPh sb="19" eb="21">
      <t>コウゾウ</t>
    </rPh>
    <rPh sb="21" eb="23">
      <t>テキハン</t>
    </rPh>
    <rPh sb="25" eb="28">
      <t>トウキョウト</t>
    </rPh>
    <rPh sb="28" eb="30">
      <t>シンジュク</t>
    </rPh>
    <rPh sb="30" eb="31">
      <t>ク</t>
    </rPh>
    <phoneticPr fontId="3"/>
  </si>
  <si>
    <t>←用途は、具体的な用途に修正してください</t>
    <rPh sb="1" eb="3">
      <t>ヨウト</t>
    </rPh>
    <rPh sb="5" eb="7">
      <t>グタイ</t>
    </rPh>
    <rPh sb="7" eb="8">
      <t>テキ</t>
    </rPh>
    <rPh sb="9" eb="11">
      <t>ヨウト</t>
    </rPh>
    <rPh sb="12" eb="14">
      <t>シュウセイ</t>
    </rPh>
    <phoneticPr fontId="3"/>
  </si>
  <si>
    <t>例２）×：ボーリング場、スケート場その他これらに類するもの　→　〇：ボーリング場</t>
    <rPh sb="0" eb="1">
      <t>レイ</t>
    </rPh>
    <rPh sb="10" eb="11">
      <t>ジョウ</t>
    </rPh>
    <rPh sb="16" eb="17">
      <t>ジョウ</t>
    </rPh>
    <rPh sb="19" eb="20">
      <t>タ</t>
    </rPh>
    <rPh sb="24" eb="25">
      <t>ルイ</t>
    </rPh>
    <rPh sb="39" eb="40">
      <t>ジョウ</t>
    </rPh>
    <phoneticPr fontId="3"/>
  </si>
  <si>
    <t>←イと同じ値を記載（特例軒等があればその軒の緩和範囲を除外した値）</t>
    <rPh sb="3" eb="4">
      <t>オナ</t>
    </rPh>
    <rPh sb="5" eb="6">
      <t>アタイ</t>
    </rPh>
    <rPh sb="7" eb="9">
      <t>キサイ</t>
    </rPh>
    <rPh sb="10" eb="12">
      <t>トクレイ</t>
    </rPh>
    <rPh sb="12" eb="14">
      <t>ノキトウ</t>
    </rPh>
    <rPh sb="20" eb="21">
      <t>ノキ</t>
    </rPh>
    <rPh sb="22" eb="24">
      <t>カンワ</t>
    </rPh>
    <rPh sb="24" eb="26">
      <t>ハンイ</t>
    </rPh>
    <rPh sb="27" eb="29">
      <t>ジョガイ</t>
    </rPh>
    <rPh sb="31" eb="32">
      <t>アタイ</t>
    </rPh>
    <phoneticPr fontId="3"/>
  </si>
  <si>
    <t>容積率を計算するための欄です。</t>
    <rPh sb="0" eb="3">
      <t>ヨウセキリツ</t>
    </rPh>
    <rPh sb="4" eb="6">
      <t>ケイサン</t>
    </rPh>
    <rPh sb="11" eb="12">
      <t>ラン</t>
    </rPh>
    <phoneticPr fontId="3"/>
  </si>
  <si>
    <t>←（イ欄）－（ロ欄～ヲ欄）＝ヨ欄の値（緩和限度を超える場合は、その緩和限度値まで除外）</t>
    <rPh sb="3" eb="4">
      <t>ラン</t>
    </rPh>
    <rPh sb="8" eb="9">
      <t>ラン</t>
    </rPh>
    <rPh sb="11" eb="12">
      <t>ラン</t>
    </rPh>
    <rPh sb="15" eb="16">
      <t>ラン</t>
    </rPh>
    <rPh sb="17" eb="18">
      <t>アタイ</t>
    </rPh>
    <rPh sb="19" eb="21">
      <t>カンワ</t>
    </rPh>
    <rPh sb="21" eb="23">
      <t>ゲンド</t>
    </rPh>
    <rPh sb="24" eb="25">
      <t>コ</t>
    </rPh>
    <rPh sb="27" eb="29">
      <t>バアイ</t>
    </rPh>
    <rPh sb="33" eb="35">
      <t>カンワ</t>
    </rPh>
    <rPh sb="35" eb="37">
      <t>ゲンド</t>
    </rPh>
    <rPh sb="37" eb="38">
      <t>チ</t>
    </rPh>
    <rPh sb="40" eb="42">
      <t>ジョガイ</t>
    </rPh>
    <phoneticPr fontId="3"/>
  </si>
  <si>
    <t>10㎡以下の棟は、この数に含まれない（申３面10、11の建築面積・床面積には加算される）</t>
    <rPh sb="3" eb="5">
      <t>イカ</t>
    </rPh>
    <rPh sb="6" eb="7">
      <t>トウ</t>
    </rPh>
    <rPh sb="11" eb="12">
      <t>カズ</t>
    </rPh>
    <rPh sb="13" eb="14">
      <t>フク</t>
    </rPh>
    <rPh sb="19" eb="20">
      <t>サル</t>
    </rPh>
    <rPh sb="21" eb="22">
      <t>メン</t>
    </rPh>
    <rPh sb="28" eb="32">
      <t>ケンチクメンセキ</t>
    </rPh>
    <rPh sb="33" eb="36">
      <t>ユカメンセキ</t>
    </rPh>
    <rPh sb="38" eb="40">
      <t>カサン</t>
    </rPh>
    <phoneticPr fontId="3"/>
  </si>
  <si>
    <t>←１０㎡以下建築物の、整理番号・用途・構造・階数・床面積・耐火の種別・屋根材を記入ください。</t>
    <rPh sb="4" eb="6">
      <t>イカ</t>
    </rPh>
    <rPh sb="6" eb="9">
      <t>ケンチクブツ</t>
    </rPh>
    <rPh sb="11" eb="13">
      <t>セイリ</t>
    </rPh>
    <rPh sb="13" eb="15">
      <t>バンゴウ</t>
    </rPh>
    <rPh sb="16" eb="18">
      <t>ヨウト</t>
    </rPh>
    <rPh sb="19" eb="21">
      <t>コウゾウ</t>
    </rPh>
    <rPh sb="22" eb="24">
      <t>カイスウ</t>
    </rPh>
    <rPh sb="25" eb="28">
      <t>ユカメンセキ</t>
    </rPh>
    <rPh sb="29" eb="31">
      <t>タイカ</t>
    </rPh>
    <rPh sb="32" eb="34">
      <t>シュベツ</t>
    </rPh>
    <rPh sb="35" eb="38">
      <t>ヤネザイ</t>
    </rPh>
    <rPh sb="39" eb="41">
      <t>キニュウ</t>
    </rPh>
    <phoneticPr fontId="3"/>
  </si>
  <si>
    <t>↙６欄は、建築物の敷地が２ｍ以上接している道路のうち最も幅員の大きなものについて記入です。</t>
    <phoneticPr fontId="3"/>
  </si>
  <si>
    <t>←路地敷地の場合は、路地の最小幅員をカッコ書きで記入します。</t>
    <rPh sb="1" eb="3">
      <t>ロジ</t>
    </rPh>
    <rPh sb="3" eb="5">
      <t>シキチ</t>
    </rPh>
    <rPh sb="6" eb="8">
      <t>バアイ</t>
    </rPh>
    <rPh sb="10" eb="12">
      <t>ロジ</t>
    </rPh>
    <rPh sb="13" eb="15">
      <t>サイショウ</t>
    </rPh>
    <rPh sb="15" eb="17">
      <t>フクイン</t>
    </rPh>
    <rPh sb="21" eb="22">
      <t>ガ</t>
    </rPh>
    <rPh sb="24" eb="26">
      <t>キニュウ</t>
    </rPh>
    <phoneticPr fontId="3"/>
  </si>
  <si>
    <t>←接道長さは、１の道路の値です。（合計値ではありません）</t>
    <rPh sb="1" eb="3">
      <t>セツドウ</t>
    </rPh>
    <rPh sb="3" eb="4">
      <t>ナガ</t>
    </rPh>
    <rPh sb="9" eb="11">
      <t>ドウロ</t>
    </rPh>
    <rPh sb="12" eb="13">
      <t>アタイ</t>
    </rPh>
    <rPh sb="17" eb="19">
      <t>ゴウケイ</t>
    </rPh>
    <rPh sb="19" eb="20">
      <t>チ</t>
    </rPh>
    <phoneticPr fontId="3"/>
  </si>
  <si>
    <t>←用途地域からの値（５２条１項）か、道路幅員からの値（５２条２項）の厳しい方</t>
    <rPh sb="1" eb="3">
      <t>ヨウト</t>
    </rPh>
    <rPh sb="3" eb="5">
      <t>チイキ</t>
    </rPh>
    <rPh sb="8" eb="9">
      <t>チ</t>
    </rPh>
    <rPh sb="12" eb="13">
      <t>ジョウ</t>
    </rPh>
    <rPh sb="14" eb="15">
      <t>コウ</t>
    </rPh>
    <rPh sb="18" eb="20">
      <t>ドウロ</t>
    </rPh>
    <rPh sb="20" eb="22">
      <t>フクイン</t>
    </rPh>
    <rPh sb="25" eb="26">
      <t>アタイ</t>
    </rPh>
    <rPh sb="29" eb="30">
      <t>ジョウ</t>
    </rPh>
    <rPh sb="31" eb="32">
      <t>コウ</t>
    </rPh>
    <rPh sb="34" eb="35">
      <t>キビ</t>
    </rPh>
    <rPh sb="37" eb="38">
      <t>ホウ</t>
    </rPh>
    <phoneticPr fontId="3"/>
  </si>
  <si>
    <t>←容積率は、小数点第３位を切上げた値</t>
    <rPh sb="1" eb="3">
      <t>ヨウセキ</t>
    </rPh>
    <rPh sb="3" eb="4">
      <t>リツ</t>
    </rPh>
    <rPh sb="6" eb="9">
      <t>ショウスウテン</t>
    </rPh>
    <rPh sb="9" eb="10">
      <t>ダイ</t>
    </rPh>
    <rPh sb="11" eb="12">
      <t>イ</t>
    </rPh>
    <rPh sb="13" eb="15">
      <t>キリア</t>
    </rPh>
    <rPh sb="17" eb="18">
      <t>アタイ</t>
    </rPh>
    <phoneticPr fontId="3"/>
  </si>
  <si>
    <t>＊１０㎡以下建築物の耐火種別も建蔽率の緩和に関係します。</t>
    <rPh sb="4" eb="6">
      <t>イカ</t>
    </rPh>
    <rPh sb="6" eb="8">
      <t>ケンチク</t>
    </rPh>
    <rPh sb="8" eb="9">
      <t>ブツ</t>
    </rPh>
    <rPh sb="10" eb="12">
      <t>タイカ</t>
    </rPh>
    <rPh sb="12" eb="14">
      <t>シュベツ</t>
    </rPh>
    <rPh sb="15" eb="17">
      <t>ケンペイ</t>
    </rPh>
    <rPh sb="17" eb="18">
      <t>リツ</t>
    </rPh>
    <rPh sb="19" eb="21">
      <t>カンワ</t>
    </rPh>
    <rPh sb="22" eb="24">
      <t>カンケイ</t>
    </rPh>
    <phoneticPr fontId="3"/>
  </si>
  <si>
    <t>←最上階は、FL～FL間の値が無いため、空欄となります。</t>
    <phoneticPr fontId="3"/>
  </si>
  <si>
    <t>【8.主要用途】（区分）</t>
    <phoneticPr fontId="3"/>
  </si>
  <si>
    <t>※受付番号：JAIC</t>
    <rPh sb="1" eb="3">
      <t>ウケツケ</t>
    </rPh>
    <rPh sb="3" eb="5">
      <t>バンゴウ</t>
    </rPh>
    <phoneticPr fontId="3"/>
  </si>
  <si>
    <t>　　例）東京都　定期調査報告　対象　</t>
    <rPh sb="2" eb="3">
      <t>レイ</t>
    </rPh>
    <rPh sb="4" eb="7">
      <t>トウキョウト</t>
    </rPh>
    <rPh sb="8" eb="10">
      <t>テイキ</t>
    </rPh>
    <rPh sb="10" eb="12">
      <t>チョウサ</t>
    </rPh>
    <rPh sb="12" eb="14">
      <t>ホウコク</t>
    </rPh>
    <rPh sb="15" eb="17">
      <t>タイショウ</t>
    </rPh>
    <phoneticPr fontId="3"/>
  </si>
  <si>
    <t>←「建築地の特定行政庁」と「定期調査報告」と「対象」で検索して対象か否かをご確認ください。</t>
    <rPh sb="2" eb="4">
      <t>ケンチク</t>
    </rPh>
    <rPh sb="4" eb="5">
      <t>チ</t>
    </rPh>
    <rPh sb="6" eb="11">
      <t>トクテイギョウセイチョウ</t>
    </rPh>
    <rPh sb="14" eb="16">
      <t>テイキ</t>
    </rPh>
    <rPh sb="16" eb="18">
      <t>チョウサ</t>
    </rPh>
    <rPh sb="18" eb="20">
      <t>ホウコク</t>
    </rPh>
    <rPh sb="23" eb="25">
      <t>タイショウ</t>
    </rPh>
    <rPh sb="27" eb="29">
      <t>ケンサク</t>
    </rPh>
    <rPh sb="31" eb="33">
      <t>タイショウ</t>
    </rPh>
    <rPh sb="34" eb="35">
      <t>イナ</t>
    </rPh>
    <rPh sb="38" eb="40">
      <t>カクニン</t>
    </rPh>
    <phoneticPr fontId="3"/>
  </si>
  <si>
    <t>←上記の検索後、対象物件リスト内を、「防火設備」で検索ください。</t>
    <rPh sb="1" eb="3">
      <t>ジョウキ</t>
    </rPh>
    <rPh sb="4" eb="7">
      <t>ケンサクゴ</t>
    </rPh>
    <rPh sb="8" eb="10">
      <t>タイショウ</t>
    </rPh>
    <rPh sb="10" eb="12">
      <t>ブッケン</t>
    </rPh>
    <rPh sb="15" eb="16">
      <t>ナイ</t>
    </rPh>
    <rPh sb="19" eb="21">
      <t>ボウカ</t>
    </rPh>
    <rPh sb="21" eb="23">
      <t>セツビ</t>
    </rPh>
    <rPh sb="25" eb="27">
      <t>ケンサク</t>
    </rPh>
    <phoneticPr fontId="3"/>
  </si>
  <si>
    <t>←最終ページは、申請者が記入する項目が
無いため、PDF化・提出不要です。</t>
    <rPh sb="1" eb="3">
      <t>サイシュウ</t>
    </rPh>
    <rPh sb="8" eb="11">
      <t>シンセイシャ</t>
    </rPh>
    <rPh sb="12" eb="14">
      <t>キニュウ</t>
    </rPh>
    <rPh sb="16" eb="18">
      <t>コウモク</t>
    </rPh>
    <rPh sb="20" eb="21">
      <t>ナ</t>
    </rPh>
    <rPh sb="28" eb="29">
      <t>カ</t>
    </rPh>
    <rPh sb="30" eb="32">
      <t>テイシュツ</t>
    </rPh>
    <rPh sb="32" eb="34">
      <t>フヨウ</t>
    </rPh>
    <phoneticPr fontId="3"/>
  </si>
  <si>
    <t>*用途が多数あり、欄が足りない場合は、文字スペースが余っている欄に手入力で併記してください。</t>
    <rPh sb="1" eb="3">
      <t>ヨウト</t>
    </rPh>
    <rPh sb="4" eb="6">
      <t>タスウ</t>
    </rPh>
    <rPh sb="9" eb="10">
      <t>ラン</t>
    </rPh>
    <rPh sb="11" eb="12">
      <t>タ</t>
    </rPh>
    <rPh sb="15" eb="17">
      <t>バアイ</t>
    </rPh>
    <rPh sb="19" eb="21">
      <t>モジ</t>
    </rPh>
    <rPh sb="26" eb="27">
      <t>アマ</t>
    </rPh>
    <rPh sb="31" eb="32">
      <t>ラン</t>
    </rPh>
    <rPh sb="33" eb="36">
      <t>テニュウリョク</t>
    </rPh>
    <rPh sb="37" eb="39">
      <t>ヘイキ</t>
    </rPh>
    <phoneticPr fontId="3"/>
  </si>
  <si>
    <t>←イ(２）は、グレーですが入力できます。（法52条12項の壁面線等による緩和を適用する場合は記入）</t>
    <rPh sb="13" eb="15">
      <t>ニュウリョク</t>
    </rPh>
    <rPh sb="21" eb="22">
      <t>ホウ</t>
    </rPh>
    <rPh sb="24" eb="25">
      <t>ジョウ</t>
    </rPh>
    <rPh sb="27" eb="28">
      <t>コウ</t>
    </rPh>
    <rPh sb="29" eb="31">
      <t>ヘキメン</t>
    </rPh>
    <rPh sb="31" eb="32">
      <t>セン</t>
    </rPh>
    <rPh sb="32" eb="33">
      <t>トウ</t>
    </rPh>
    <rPh sb="36" eb="38">
      <t>カンワ</t>
    </rPh>
    <rPh sb="39" eb="41">
      <t>テキヨウ</t>
    </rPh>
    <rPh sb="43" eb="45">
      <t>バアイ</t>
    </rPh>
    <rPh sb="46" eb="48">
      <t>キニュウ</t>
    </rPh>
    <phoneticPr fontId="3"/>
  </si>
  <si>
    <t>←特定道路による容積率緩和、地区計画の認定による容積率緩和等</t>
    <rPh sb="1" eb="3">
      <t>トクテイ</t>
    </rPh>
    <rPh sb="3" eb="5">
      <t>ドウロ</t>
    </rPh>
    <rPh sb="8" eb="10">
      <t>ヨウセキ</t>
    </rPh>
    <rPh sb="10" eb="11">
      <t>リツ</t>
    </rPh>
    <rPh sb="11" eb="13">
      <t>カンワ</t>
    </rPh>
    <rPh sb="14" eb="18">
      <t>チクケイカク</t>
    </rPh>
    <rPh sb="19" eb="21">
      <t>ニンテイ</t>
    </rPh>
    <rPh sb="24" eb="27">
      <t>ヨウセキリツ</t>
    </rPh>
    <rPh sb="27" eb="29">
      <t>カンワ</t>
    </rPh>
    <rPh sb="29" eb="30">
      <t>トウ</t>
    </rPh>
    <phoneticPr fontId="3"/>
  </si>
  <si>
    <t>　角地緩和、準防火地域の準防火建築物、防火地域内の耐火建築物など</t>
    <rPh sb="1" eb="3">
      <t>カドチ</t>
    </rPh>
    <rPh sb="3" eb="5">
      <t>カンワ</t>
    </rPh>
    <rPh sb="6" eb="9">
      <t>ジュンボウカ</t>
    </rPh>
    <rPh sb="9" eb="11">
      <t>チイキ</t>
    </rPh>
    <rPh sb="12" eb="13">
      <t>ジュン</t>
    </rPh>
    <rPh sb="13" eb="15">
      <t>ボウカ</t>
    </rPh>
    <rPh sb="15" eb="18">
      <t>ケンチクブツ</t>
    </rPh>
    <rPh sb="19" eb="21">
      <t>ボウカ</t>
    </rPh>
    <rPh sb="21" eb="23">
      <t>チイキ</t>
    </rPh>
    <rPh sb="23" eb="24">
      <t>ナイ</t>
    </rPh>
    <rPh sb="25" eb="27">
      <t>タイカ</t>
    </rPh>
    <rPh sb="27" eb="29">
      <t>ケンチク</t>
    </rPh>
    <rPh sb="29" eb="30">
      <t>ブツ</t>
    </rPh>
    <phoneticPr fontId="3"/>
  </si>
  <si>
    <t>【ﾄ.敷地に建築可能な 建築面積 を敷地面積で除した数値】</t>
    <phoneticPr fontId="3"/>
  </si>
  <si>
    <t>【ﾍ.敷地に建築可能な 延べ面積 を敷地面積で除した数値】</t>
    <phoneticPr fontId="3"/>
  </si>
  <si>
    <t>←建ぺい緩和がある場合、手入力で修正ください。制限値は少数点第３位を切捨でご記入ください。</t>
    <rPh sb="1" eb="2">
      <t>ケン</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</si>
  <si>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←容積の緩和がある場合、手入力で修正ください。制限値は少数点第３位を切捨でご記入ください。</t>
    <rPh sb="1" eb="3">
      <t>ヨウセキ</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</si>
  <si>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申請者１　会社名・役職名・氏名（個人の場合は、氏名のみ）</t>
    <rPh sb="0" eb="2">
      <t>シンセイ</t>
    </rPh>
    <rPh sb="2" eb="3">
      <t>シャ</t>
    </rPh>
    <rPh sb="5" eb="8">
      <t>カイシャメイ</t>
    </rPh>
    <rPh sb="16" eb="18">
      <t>コジン</t>
    </rPh>
    <rPh sb="19" eb="21">
      <t>バアイ</t>
    </rPh>
    <rPh sb="23" eb="25">
      <t>シメイ</t>
    </rPh>
    <phoneticPr fontId="3"/>
  </si>
  <si>
    <t>←申請者２は、こちらの行からご記入ください。</t>
    <rPh sb="1" eb="3">
      <t>シンセイ</t>
    </rPh>
    <rPh sb="3" eb="4">
      <t>シャ</t>
    </rPh>
    <rPh sb="11" eb="12">
      <t>ギョウ</t>
    </rPh>
    <rPh sb="15" eb="17">
      <t>キニュウ</t>
    </rPh>
    <phoneticPr fontId="3"/>
  </si>
  <si>
    <t>＊申請者４～は、各１行で、欄を詰めるなどして記入ください。</t>
    <rPh sb="1" eb="4">
      <t>シンセイシャ</t>
    </rPh>
    <rPh sb="8" eb="9">
      <t>カク</t>
    </rPh>
    <rPh sb="10" eb="11">
      <t>ギョウ</t>
    </rPh>
    <rPh sb="13" eb="14">
      <t>ラン</t>
    </rPh>
    <rPh sb="15" eb="16">
      <t>ツ</t>
    </rPh>
    <rPh sb="22" eb="24">
      <t>キニュウ</t>
    </rPh>
    <phoneticPr fontId="3"/>
  </si>
  <si>
    <t>←名称が長い場合は、下段もご記入いただけます。</t>
    <rPh sb="1" eb="3">
      <t>メイショウ</t>
    </rPh>
    <rPh sb="4" eb="5">
      <t>ナガ</t>
    </rPh>
    <rPh sb="6" eb="8">
      <t>バアイ</t>
    </rPh>
    <rPh sb="10" eb="12">
      <t>ゲダン</t>
    </rPh>
    <rPh sb="14" eb="16">
      <t>キニュウ</t>
    </rPh>
    <phoneticPr fontId="3"/>
  </si>
  <si>
    <t>←申請者３</t>
    <rPh sb="1" eb="3">
      <t>シンセイ</t>
    </rPh>
    <rPh sb="3" eb="4">
      <t>シャ</t>
    </rPh>
    <phoneticPr fontId="3"/>
  </si>
  <si>
    <t>代表となる設計者の事務所名・代表となる設計者の氏名</t>
    <rPh sb="0" eb="2">
      <t>ダイヒョウ</t>
    </rPh>
    <rPh sb="5" eb="8">
      <t>セッケイシャ</t>
    </rPh>
    <rPh sb="9" eb="12">
      <t>ジムショ</t>
    </rPh>
    <rPh sb="12" eb="13">
      <t>メイ</t>
    </rPh>
    <phoneticPr fontId="3"/>
  </si>
  <si>
    <t>← 建ぺい率は端数切り上げとなります。</t>
    <rPh sb="2" eb="3">
      <t>ケン</t>
    </rPh>
    <rPh sb="5" eb="6">
      <t>リツ</t>
    </rPh>
    <rPh sb="7" eb="9">
      <t>ハスウ</t>
    </rPh>
    <rPh sb="9" eb="10">
      <t>キ</t>
    </rPh>
    <rPh sb="11" eb="12">
      <t>ア</t>
    </rPh>
    <phoneticPr fontId="3"/>
  </si>
  <si>
    <r>
      <rPr>
        <sz val="10"/>
        <color rgb="FFFF0000"/>
        <rFont val="ＭＳ Ｐゴシック"/>
        <family val="3"/>
        <charset val="128"/>
      </rPr>
      <t>←必ず☑が必要です</t>
    </r>
    <r>
      <rPr>
        <sz val="10"/>
        <rFont val="ＭＳ Ｐゴシック"/>
        <family val="3"/>
        <charset val="128"/>
      </rPr>
      <t>。経過措置を適用する場合は有りに☑してしてください。
令和７年４月１日から令和８年３月31日までは、改正前の壁量基地階を除く階数２以下、高さ13ｍ以下、軒高９ｍ以下、延べ面積が300㎡以内の木造建築物が対象準等を用いることができます。</t>
    </r>
    <rPh sb="1" eb="2">
      <t>カナラ</t>
    </rPh>
    <rPh sb="5" eb="7">
      <t>ヒツヨウ</t>
    </rPh>
    <rPh sb="10" eb="12">
      <t>ケイカ</t>
    </rPh>
    <rPh sb="12" eb="14">
      <t>ソチ</t>
    </rPh>
    <rPh sb="15" eb="17">
      <t>テキヨウ</t>
    </rPh>
    <rPh sb="19" eb="21">
      <t>バアイ</t>
    </rPh>
    <rPh sb="22" eb="23">
      <t>ア</t>
    </rPh>
    <phoneticPr fontId="3"/>
  </si>
  <si>
    <t>←建築計画概要書に同じ欄がなく、連動していないので、１９欄にまとめてください。</t>
    <rPh sb="1" eb="3">
      <t>ケンチク</t>
    </rPh>
    <rPh sb="3" eb="5">
      <t>ケイカク</t>
    </rPh>
    <rPh sb="5" eb="8">
      <t>ガイヨウショ</t>
    </rPh>
    <rPh sb="9" eb="10">
      <t>オナ</t>
    </rPh>
    <rPh sb="11" eb="12">
      <t>ラン</t>
    </rPh>
    <rPh sb="16" eb="18">
      <t>レンドウ</t>
    </rPh>
    <rPh sb="28" eb="29">
      <t>ラン</t>
    </rPh>
    <phoneticPr fontId="3"/>
  </si>
  <si>
    <t>特</t>
    <rPh sb="0" eb="1">
      <t>トク</t>
    </rPh>
    <phoneticPr fontId="3"/>
  </si>
  <si>
    <t>０２</t>
  </si>
  <si>
    <t>２面</t>
    <rPh sb="1" eb="2">
      <t>メン</t>
    </rPh>
    <phoneticPr fontId="3"/>
  </si>
  <si>
    <t>施工者番号</t>
    <rPh sb="0" eb="3">
      <t>セコウシャ</t>
    </rPh>
    <rPh sb="3" eb="5">
      <t>バンゴウ</t>
    </rPh>
    <phoneticPr fontId="3"/>
  </si>
  <si>
    <t>般</t>
    <rPh sb="0" eb="1">
      <t>ハン</t>
    </rPh>
    <phoneticPr fontId="3"/>
  </si>
  <si>
    <t>ー</t>
    <phoneticPr fontId="3"/>
  </si>
  <si>
    <t>施工者番号２</t>
    <rPh sb="0" eb="3">
      <t>セコウシャ</t>
    </rPh>
    <rPh sb="3" eb="5">
      <t>バンゴウ</t>
    </rPh>
    <phoneticPr fontId="3"/>
  </si>
  <si>
    <t>００</t>
    <phoneticPr fontId="3"/>
  </si>
  <si>
    <t>０１</t>
  </si>
  <si>
    <t>０３</t>
  </si>
  <si>
    <t>０４</t>
  </si>
  <si>
    <t>０５</t>
  </si>
  <si>
    <t>０６</t>
  </si>
  <si>
    <t>０７</t>
  </si>
  <si>
    <t>０８</t>
  </si>
  <si>
    <t>０９</t>
  </si>
  <si>
    <t>１０</t>
  </si>
  <si>
    <t>１１</t>
  </si>
  <si>
    <t>１２</t>
  </si>
  <si>
    <t>１３</t>
  </si>
  <si>
    <t>１４</t>
  </si>
  <si>
    <t>１５</t>
  </si>
  <si>
    <t>１６</t>
  </si>
  <si>
    <t>１７</t>
  </si>
  <si>
    <t>１８</t>
  </si>
  <si>
    <t>１９</t>
  </si>
  <si>
    <t>２０</t>
  </si>
  <si>
    <t>二：1/8検討で地階にならない機械室等で、床面積は発生するもの（面積ありのピットのポンプ室等）</t>
    <rPh sb="0" eb="1">
      <t>ニ</t>
    </rPh>
    <rPh sb="5" eb="7">
      <t>ケントウ</t>
    </rPh>
    <rPh sb="8" eb="10">
      <t>チカイ</t>
    </rPh>
    <rPh sb="15" eb="17">
      <t>キカイ</t>
    </rPh>
    <rPh sb="17" eb="18">
      <t>シツ</t>
    </rPh>
    <rPh sb="18" eb="19">
      <t>トウ</t>
    </rPh>
    <rPh sb="21" eb="24">
      <t>ユカメンセキ</t>
    </rPh>
    <rPh sb="25" eb="27">
      <t>ハッセイ</t>
    </rPh>
    <rPh sb="32" eb="34">
      <t>メンセキ</t>
    </rPh>
    <rPh sb="44" eb="45">
      <t>シツ</t>
    </rPh>
    <rPh sb="45" eb="46">
      <t>ナド</t>
    </rPh>
    <phoneticPr fontId="3"/>
  </si>
  <si>
    <r>
      <t>ハ：1/8検討して階数に含まれず、床面積が発生するペントハウス等の</t>
    </r>
    <r>
      <rPr>
        <u/>
        <sz val="9"/>
        <rFont val="ＭＳ Ｐゴシック"/>
        <family val="3"/>
        <charset val="128"/>
      </rPr>
      <t>階の数</t>
    </r>
    <rPh sb="5" eb="7">
      <t>ケントウ</t>
    </rPh>
    <rPh sb="9" eb="11">
      <t>カイスウ</t>
    </rPh>
    <rPh sb="12" eb="13">
      <t>フク</t>
    </rPh>
    <rPh sb="17" eb="20">
      <t>ユカメンセキ</t>
    </rPh>
    <rPh sb="21" eb="23">
      <t>ハッセイ</t>
    </rPh>
    <rPh sb="31" eb="32">
      <t>トウ</t>
    </rPh>
    <rPh sb="33" eb="34">
      <t>カイ</t>
    </rPh>
    <rPh sb="35" eb="36">
      <t>カズ</t>
    </rPh>
    <phoneticPr fontId="3"/>
  </si>
  <si>
    <t>　（高さ除外だけの1/8検討しているＥＶオーバーヘッドなどは階の数に含まれません）</t>
    <rPh sb="2" eb="3">
      <t>タカ</t>
    </rPh>
    <rPh sb="4" eb="6">
      <t>ジョガイ</t>
    </rPh>
    <rPh sb="12" eb="14">
      <t>ケントウ</t>
    </rPh>
    <rPh sb="30" eb="31">
      <t>カイ</t>
    </rPh>
    <rPh sb="32" eb="33">
      <t>カズ</t>
    </rPh>
    <rPh sb="34" eb="35">
      <t>フク</t>
    </rPh>
    <phoneticPr fontId="3"/>
  </si>
  <si>
    <t>「階数」と「階の数」という表現を用いて、位置付けを明確にする欄です</t>
    <rPh sb="1" eb="3">
      <t>カイスウ</t>
    </rPh>
    <rPh sb="6" eb="7">
      <t>カイ</t>
    </rPh>
    <rPh sb="8" eb="9">
      <t>カズ</t>
    </rPh>
    <rPh sb="13" eb="15">
      <t>ヒョウゲン</t>
    </rPh>
    <rPh sb="16" eb="17">
      <t>モチ</t>
    </rPh>
    <rPh sb="20" eb="23">
      <t>イチヅ</t>
    </rPh>
    <rPh sb="25" eb="27">
      <t>メイカク</t>
    </rPh>
    <rPh sb="30" eb="31">
      <t>ラン</t>
    </rPh>
    <phoneticPr fontId="3"/>
  </si>
  <si>
    <t>←最上階から記入（PH階があればPH階から）</t>
    <rPh sb="1" eb="3">
      <t>サイジョウ</t>
    </rPh>
    <rPh sb="3" eb="4">
      <t>カイ</t>
    </rPh>
    <rPh sb="6" eb="8">
      <t>キニュウ</t>
    </rPh>
    <rPh sb="11" eb="12">
      <t>カイ</t>
    </rPh>
    <rPh sb="18" eb="19">
      <t>カイ</t>
    </rPh>
    <phoneticPr fontId="3"/>
  </si>
  <si>
    <t>←１０㎡以下の床面積は建築物はここには含まれません。（３面１９に記載ください）</t>
    <rPh sb="4" eb="6">
      <t>イカ</t>
    </rPh>
    <rPh sb="7" eb="8">
      <t>ユカ</t>
    </rPh>
    <rPh sb="8" eb="10">
      <t>メンセキ</t>
    </rPh>
    <rPh sb="11" eb="14">
      <t>ケンチクブツ</t>
    </rPh>
    <rPh sb="19" eb="20">
      <t>フク</t>
    </rPh>
    <rPh sb="28" eb="29">
      <t>メン</t>
    </rPh>
    <rPh sb="32" eb="34">
      <t>キサイ</t>
    </rPh>
    <phoneticPr fontId="3"/>
  </si>
  <si>
    <t>令第121条の2の適用を受ける木造等の屋外階段はナシ</t>
    <rPh sb="0" eb="1">
      <t>レイ</t>
    </rPh>
    <rPh sb="1" eb="2">
      <t>ダイ</t>
    </rPh>
    <rPh sb="5" eb="6">
      <t>ジョウ</t>
    </rPh>
    <rPh sb="9" eb="11">
      <t>テキヨウ</t>
    </rPh>
    <rPh sb="12" eb="13">
      <t>ウ</t>
    </rPh>
    <rPh sb="15" eb="17">
      <t>モクゾウ</t>
    </rPh>
    <rPh sb="17" eb="18">
      <t>トウ</t>
    </rPh>
    <rPh sb="19" eb="21">
      <t>オクガイ</t>
    </rPh>
    <rPh sb="21" eb="23">
      <t>カイダン</t>
    </rPh>
    <phoneticPr fontId="3"/>
  </si>
  <si>
    <t>令第121条の2の適用を受ける屋外階段（鉄骨造で、建築物の木造部分と接合部を有する）</t>
    <rPh sb="0" eb="1">
      <t>レイ</t>
    </rPh>
    <rPh sb="1" eb="2">
      <t>ダイ</t>
    </rPh>
    <rPh sb="5" eb="6">
      <t>ジョウ</t>
    </rPh>
    <rPh sb="9" eb="11">
      <t>テキヨウ</t>
    </rPh>
    <rPh sb="12" eb="13">
      <t>ウ</t>
    </rPh>
    <rPh sb="15" eb="17">
      <t>オクガイ</t>
    </rPh>
    <rPh sb="17" eb="19">
      <t>カイダン</t>
    </rPh>
    <rPh sb="20" eb="23">
      <t>テッコツゾウ</t>
    </rPh>
    <rPh sb="25" eb="28">
      <t>ケンチクブツ</t>
    </rPh>
    <rPh sb="29" eb="31">
      <t>モクゾウ</t>
    </rPh>
    <rPh sb="31" eb="33">
      <t>ブブン</t>
    </rPh>
    <rPh sb="34" eb="36">
      <t>セツゴウ</t>
    </rPh>
    <rPh sb="36" eb="37">
      <t>ブ</t>
    </rPh>
    <rPh sb="38" eb="39">
      <t>ユウ</t>
    </rPh>
    <phoneticPr fontId="3"/>
  </si>
  <si>
    <t>令第121条の2の適用を受ける屋外階段（鉄骨造と木造の組み合わせ）</t>
    <rPh sb="0" eb="1">
      <t>レイ</t>
    </rPh>
    <rPh sb="1" eb="2">
      <t>ダイ</t>
    </rPh>
    <rPh sb="5" eb="6">
      <t>ジョウ</t>
    </rPh>
    <rPh sb="9" eb="11">
      <t>テキヨウ</t>
    </rPh>
    <rPh sb="12" eb="13">
      <t>ウ</t>
    </rPh>
    <rPh sb="15" eb="17">
      <t>オクガイ</t>
    </rPh>
    <rPh sb="17" eb="19">
      <t>カイダン</t>
    </rPh>
    <rPh sb="20" eb="23">
      <t>テッコツゾウ</t>
    </rPh>
    <rPh sb="24" eb="26">
      <t>モクゾウ</t>
    </rPh>
    <rPh sb="27" eb="28">
      <t>ク</t>
    </rPh>
    <rPh sb="29" eb="30">
      <t>ア</t>
    </rPh>
    <phoneticPr fontId="3"/>
  </si>
  <si>
    <t>←屋根の耐火構造等の認定番号、不燃屋根であれば不燃の認定番号又は告示1400号まで追記ください。</t>
    <rPh sb="1" eb="3">
      <t>ヤネ</t>
    </rPh>
    <rPh sb="4" eb="6">
      <t>タイカ</t>
    </rPh>
    <rPh sb="6" eb="8">
      <t>コウゾウ</t>
    </rPh>
    <rPh sb="8" eb="9">
      <t>トウ</t>
    </rPh>
    <rPh sb="10" eb="12">
      <t>ニンテイ</t>
    </rPh>
    <rPh sb="12" eb="14">
      <t>バンゴウ</t>
    </rPh>
    <rPh sb="15" eb="17">
      <t>フネン</t>
    </rPh>
    <rPh sb="17" eb="19">
      <t>ヤネ</t>
    </rPh>
    <rPh sb="23" eb="25">
      <t>フネン</t>
    </rPh>
    <rPh sb="26" eb="30">
      <t>ニンテイバンゴウ</t>
    </rPh>
    <rPh sb="30" eb="31">
      <t>マタ</t>
    </rPh>
    <rPh sb="32" eb="34">
      <t>コクジ</t>
    </rPh>
    <rPh sb="38" eb="39">
      <t>ゴウ</t>
    </rPh>
    <rPh sb="41" eb="43">
      <t>ツイキ</t>
    </rPh>
    <phoneticPr fontId="3"/>
  </si>
  <si>
    <t>←外壁の耐火構造、準耐火構造、防火構造の認定番号、告示番号まで追記ください。</t>
    <rPh sb="1" eb="3">
      <t>ガイヘキ</t>
    </rPh>
    <rPh sb="4" eb="6">
      <t>タイカ</t>
    </rPh>
    <rPh sb="6" eb="8">
      <t>コウゾウ</t>
    </rPh>
    <rPh sb="9" eb="12">
      <t>ジュンタイカ</t>
    </rPh>
    <rPh sb="12" eb="14">
      <t>コウゾウ</t>
    </rPh>
    <rPh sb="15" eb="17">
      <t>ボウカ</t>
    </rPh>
    <rPh sb="17" eb="19">
      <t>コウゾウ</t>
    </rPh>
    <rPh sb="20" eb="24">
      <t>ニンテイバンゴウ</t>
    </rPh>
    <rPh sb="25" eb="27">
      <t>コクジ</t>
    </rPh>
    <rPh sb="27" eb="29">
      <t>バンゴウ</t>
    </rPh>
    <rPh sb="31" eb="33">
      <t>ツイキ</t>
    </rPh>
    <phoneticPr fontId="3"/>
  </si>
  <si>
    <t>←軒裏の準耐火構造等の認定番号、告示番号まで追記ください。</t>
    <rPh sb="1" eb="3">
      <t>ノキウラ</t>
    </rPh>
    <rPh sb="4" eb="7">
      <t>ジュンタイカ</t>
    </rPh>
    <rPh sb="7" eb="9">
      <t>コウゾウ</t>
    </rPh>
    <rPh sb="9" eb="10">
      <t>トウ</t>
    </rPh>
    <rPh sb="11" eb="15">
      <t>ニンテイバンゴウ</t>
    </rPh>
    <rPh sb="16" eb="18">
      <t>コクジ</t>
    </rPh>
    <rPh sb="18" eb="20">
      <t>バンゴウ</t>
    </rPh>
    <rPh sb="22" eb="24">
      <t>ツイキ</t>
    </rPh>
    <phoneticPr fontId="3"/>
  </si>
  <si>
    <t>←手入力も可能です</t>
    <rPh sb="1" eb="4">
      <t>テニュウリョク</t>
    </rPh>
    <rPh sb="5" eb="7">
      <t>カノウ</t>
    </rPh>
    <phoneticPr fontId="3"/>
  </si>
  <si>
    <t>←第１０８条の４　耐火性能検証法によるもの</t>
    <rPh sb="9" eb="11">
      <t>タイカ</t>
    </rPh>
    <rPh sb="11" eb="13">
      <t>セイノウ</t>
    </rPh>
    <rPh sb="13" eb="16">
      <t>ケンショウホウ</t>
    </rPh>
    <phoneticPr fontId="3"/>
  </si>
  <si>
    <t>←令第１０８条の３を適用した耐火構造</t>
    <rPh sb="1" eb="2">
      <t>レイ</t>
    </rPh>
    <rPh sb="10" eb="12">
      <t>テキヨウ</t>
    </rPh>
    <rPh sb="14" eb="18">
      <t>タイカコウゾウ</t>
    </rPh>
    <phoneticPr fontId="3"/>
  </si>
  <si>
    <t>←令１０７条　通常の耐火構造</t>
    <rPh sb="1" eb="2">
      <t>レイ</t>
    </rPh>
    <rPh sb="5" eb="6">
      <t>ジョウ</t>
    </rPh>
    <rPh sb="7" eb="9">
      <t>ツウジョウ</t>
    </rPh>
    <rPh sb="10" eb="12">
      <t>タイカ</t>
    </rPh>
    <rPh sb="12" eb="14">
      <t>コウゾウ</t>
    </rPh>
    <phoneticPr fontId="3"/>
  </si>
  <si>
    <t>←イ準耐</t>
    <rPh sb="2" eb="4">
      <t>ジュンタイ</t>
    </rPh>
    <phoneticPr fontId="3"/>
  </si>
  <si>
    <t>←ロー１</t>
    <phoneticPr fontId="3"/>
  </si>
  <si>
    <t>←ロー２</t>
    <phoneticPr fontId="3"/>
  </si>
  <si>
    <t>←令１０９条の６延焼防止上有効な空地の技術的基準</t>
    <rPh sb="1" eb="2">
      <t>レイ</t>
    </rPh>
    <rPh sb="5" eb="6">
      <t>ジョウ</t>
    </rPh>
    <phoneticPr fontId="3"/>
  </si>
  <si>
    <t>←令１０９条の５大規模の建築物の特定主要構造部の性能に関する技術的基準</t>
    <rPh sb="1" eb="2">
      <t>レイ</t>
    </rPh>
    <rPh sb="5" eb="6">
      <t>ジョウ</t>
    </rPh>
    <phoneticPr fontId="3"/>
  </si>
  <si>
    <t>←大規模の建築物の壁、柱、床その他の部分又は防火設備の性能に関する技術的基準</t>
    <phoneticPr fontId="3"/>
  </si>
  <si>
    <t>←木３共（１時間準耐火）はここにチェック</t>
    <rPh sb="1" eb="2">
      <t>モク</t>
    </rPh>
    <rPh sb="3" eb="4">
      <t>キョウ</t>
    </rPh>
    <rPh sb="6" eb="8">
      <t>ジカン</t>
    </rPh>
    <rPh sb="8" eb="11">
      <t>ジュンタイカ</t>
    </rPh>
    <phoneticPr fontId="3"/>
  </si>
  <si>
    <t>←法別表１に該当しない建築物ほとんどこちら</t>
    <rPh sb="1" eb="2">
      <t>ホウ</t>
    </rPh>
    <rPh sb="2" eb="4">
      <t>ベッピョウ</t>
    </rPh>
    <rPh sb="6" eb="8">
      <t>ガイトウ</t>
    </rPh>
    <rPh sb="11" eb="14">
      <t>ケンチクブツ</t>
    </rPh>
    <phoneticPr fontId="3"/>
  </si>
  <si>
    <t>←法別表１に該当する特殊建築物はほとんどこちら</t>
    <rPh sb="1" eb="4">
      <t>ホウベッピョウ</t>
    </rPh>
    <rPh sb="6" eb="8">
      <t>ガイトウ</t>
    </rPh>
    <rPh sb="10" eb="12">
      <t>トクシュ</t>
    </rPh>
    <rPh sb="12" eb="15">
      <t>ケンチクブツ</t>
    </rPh>
    <phoneticPr fontId="3"/>
  </si>
  <si>
    <t>←必ず有無に☑（チェック漏れの疑義が多くあります）特定天井：高さ６ｍ超、室面積２００㎡超の吊り天井</t>
    <phoneticPr fontId="3"/>
  </si>
  <si>
    <t>代理者は建築士か行政書士に限られます。</t>
    <rPh sb="0" eb="3">
      <t>ダイリシャ</t>
    </rPh>
    <rPh sb="4" eb="7">
      <t>ケンチクシ</t>
    </rPh>
    <rPh sb="8" eb="10">
      <t>ギョウセイ</t>
    </rPh>
    <rPh sb="10" eb="12">
      <t>ショシ</t>
    </rPh>
    <rPh sb="13" eb="14">
      <t>カギ</t>
    </rPh>
    <phoneticPr fontId="3"/>
  </si>
  <si>
    <t>概要書２面１８、１９のチェックが必要です。</t>
    <rPh sb="0" eb="2">
      <t>ガイヨウ</t>
    </rPh>
    <rPh sb="2" eb="3">
      <t>ショ</t>
    </rPh>
    <rPh sb="4" eb="5">
      <t>メン</t>
    </rPh>
    <rPh sb="16" eb="18">
      <t>ヒツヨウ</t>
    </rPh>
    <phoneticPr fontId="3"/>
  </si>
  <si>
    <t>←令１０８条の３を適用した耐火構造</t>
    <rPh sb="1" eb="2">
      <t>レイ</t>
    </rPh>
    <rPh sb="9" eb="11">
      <t>テキヨウ</t>
    </rPh>
    <rPh sb="13" eb="17">
      <t>タイカコウゾウ</t>
    </rPh>
    <phoneticPr fontId="3"/>
  </si>
  <si>
    <t>←令１０８条の４　耐火性能検証法によるもの</t>
    <rPh sb="1" eb="2">
      <t>レイ</t>
    </rPh>
    <rPh sb="9" eb="11">
      <t>タイカ</t>
    </rPh>
    <rPh sb="11" eb="13">
      <t>セイノウ</t>
    </rPh>
    <rPh sb="13" eb="16">
      <t>ケンショウホウ</t>
    </rPh>
    <phoneticPr fontId="3"/>
  </si>
  <si>
    <t>←木３階共同住宅（１時間準耐火）はここにチェック</t>
    <rPh sb="1" eb="2">
      <t>モク</t>
    </rPh>
    <rPh sb="3" eb="4">
      <t>カイ</t>
    </rPh>
    <rPh sb="4" eb="6">
      <t>キョウドウ</t>
    </rPh>
    <rPh sb="6" eb="8">
      <t>ジュウタク</t>
    </rPh>
    <rPh sb="10" eb="12">
      <t>ジカン</t>
    </rPh>
    <rPh sb="12" eb="15">
      <t>ジュンタイカ</t>
    </rPh>
    <phoneticPr fontId="3"/>
  </si>
  <si>
    <t>←枠組壁工法の場合は、その他に☑してください。</t>
    <phoneticPr fontId="3"/>
  </si>
  <si>
    <t>また、その他にチェック後、【１９その他必要な事項】欄に該当する「経過措置：告示1540号」を記入</t>
    <rPh sb="5" eb="6">
      <t>タ</t>
    </rPh>
    <rPh sb="11" eb="12">
      <t>ゴ</t>
    </rPh>
    <phoneticPr fontId="3"/>
  </si>
  <si>
    <t>その他であれば、「耐火の種別：その他」とご記入ください。</t>
    <phoneticPr fontId="3"/>
  </si>
  <si>
    <t>（神奈川県内は１０㎡以下も建築物の数にカウントします）</t>
    <rPh sb="1" eb="5">
      <t>カナガワケン</t>
    </rPh>
    <rPh sb="5" eb="6">
      <t>ナイ</t>
    </rPh>
    <rPh sb="9" eb="12">
      <t>ヘイベイイカ</t>
    </rPh>
    <rPh sb="13" eb="16">
      <t>ケンチクブツ</t>
    </rPh>
    <rPh sb="17" eb="18">
      <t>カズ</t>
    </rPh>
    <phoneticPr fontId="3"/>
  </si>
  <si>
    <t>（神奈川県内は、こちらに記載せず、４面～６面に記載します）</t>
    <rPh sb="1" eb="5">
      <t>カナガワケン</t>
    </rPh>
    <rPh sb="5" eb="6">
      <t>ナイ</t>
    </rPh>
    <rPh sb="12" eb="14">
      <t>キサイ</t>
    </rPh>
    <rPh sb="18" eb="19">
      <t>メン</t>
    </rPh>
    <rPh sb="21" eb="22">
      <t>メン</t>
    </rPh>
    <rPh sb="23" eb="25">
      <t>キサイ</t>
    </rPh>
    <phoneticPr fontId="3"/>
  </si>
  <si>
    <t>←建築士法１８条４項：
建築士は、延べ面積が2,000平方メートルを超える建築物の
建築設備に係る設計又は工事監理を行う場合においては、
建築設備士の意見を聴くよう努めなければならない。
ただし、設備設計一級建築士が設計を行う場合には、設計に関しては、この限りでない。</t>
    <rPh sb="1" eb="5">
      <t>ケンチクシホウ</t>
    </rPh>
    <rPh sb="7" eb="8">
      <t>ジョウ</t>
    </rPh>
    <rPh sb="9" eb="10">
      <t>コウ</t>
    </rPh>
    <phoneticPr fontId="3"/>
  </si>
  <si>
    <t>←こちらの未提出の欄は入力不要です。</t>
    <rPh sb="5" eb="8">
      <t>ミテイシュツ</t>
    </rPh>
    <rPh sb="9" eb="10">
      <t>ラン</t>
    </rPh>
    <rPh sb="11" eb="13">
      <t>ニュウリョク</t>
    </rPh>
    <rPh sb="13" eb="15">
      <t>フヨウ</t>
    </rPh>
    <phoneticPr fontId="3"/>
  </si>
  <si>
    <t>←こちらの未申請の欄は入力不要です。</t>
    <rPh sb="5" eb="6">
      <t>ミ</t>
    </rPh>
    <rPh sb="6" eb="8">
      <t>シンセイ</t>
    </rPh>
    <rPh sb="9" eb="10">
      <t>ラン</t>
    </rPh>
    <rPh sb="11" eb="13">
      <t>ニュウリョク</t>
    </rPh>
    <rPh sb="13" eb="15">
      <t>フヨウ</t>
    </rPh>
    <phoneticPr fontId="3"/>
  </si>
  <si>
    <t>↙本受時の状態を記入する欄となりますが、交付時の想定で記載いただいて構いません。</t>
    <rPh sb="1" eb="3">
      <t>ホンウ</t>
    </rPh>
    <rPh sb="3" eb="4">
      <t>ジ</t>
    </rPh>
    <rPh sb="5" eb="7">
      <t>ジョウタイ</t>
    </rPh>
    <rPh sb="8" eb="10">
      <t>キニュウ</t>
    </rPh>
    <rPh sb="12" eb="13">
      <t>ラン</t>
    </rPh>
    <rPh sb="20" eb="22">
      <t>コウフ</t>
    </rPh>
    <rPh sb="22" eb="23">
      <t>ジ</t>
    </rPh>
    <rPh sb="24" eb="26">
      <t>ソウテイ</t>
    </rPh>
    <rPh sb="27" eb="29">
      <t>キサイ</t>
    </rPh>
    <rPh sb="34" eb="35">
      <t>カマ</t>
    </rPh>
    <phoneticPr fontId="3"/>
  </si>
  <si>
    <t>←市街化区域、市街化調整区域、非線引き区域であれば、都市計画区域も☑で、☑２つになります。</t>
    <rPh sb="1" eb="4">
      <t>シガイカ</t>
    </rPh>
    <rPh sb="4" eb="6">
      <t>クイキ</t>
    </rPh>
    <rPh sb="7" eb="10">
      <t>シガイカ</t>
    </rPh>
    <rPh sb="10" eb="12">
      <t>チョウセイ</t>
    </rPh>
    <rPh sb="12" eb="14">
      <t>クイキ</t>
    </rPh>
    <rPh sb="15" eb="18">
      <t>ヒセンビ</t>
    </rPh>
    <rPh sb="19" eb="21">
      <t>クイキ</t>
    </rPh>
    <phoneticPr fontId="3"/>
  </si>
  <si>
    <t>＊都市計画区域内だけの☑のパターンはありません。</t>
    <rPh sb="1" eb="8">
      <t>トシケイカククイキナイ</t>
    </rPh>
    <phoneticPr fontId="3"/>
  </si>
  <si>
    <t>構造を選択してください。抜けやすい部分です。</t>
    <rPh sb="0" eb="2">
      <t>コウゾウ</t>
    </rPh>
    <rPh sb="3" eb="5">
      <t>センタク</t>
    </rPh>
    <rPh sb="12" eb="13">
      <t>ヌ</t>
    </rPh>
    <rPh sb="17" eb="19">
      <t>ブブン</t>
    </rPh>
    <phoneticPr fontId="3"/>
  </si>
  <si>
    <t>1/8検討により、階数に含まれず、床面積をカウントのみするピットポンプ室などは、ここに含まれません。</t>
    <rPh sb="3" eb="5">
      <t>ケントウ</t>
    </rPh>
    <rPh sb="9" eb="11">
      <t>カイスウ</t>
    </rPh>
    <rPh sb="12" eb="13">
      <t>フク</t>
    </rPh>
    <rPh sb="17" eb="20">
      <t>ユカメンセキ</t>
    </rPh>
    <rPh sb="35" eb="36">
      <t>シツ</t>
    </rPh>
    <rPh sb="43" eb="44">
      <t>フク</t>
    </rPh>
    <phoneticPr fontId="3"/>
  </si>
  <si>
    <t>←記入漏れがよくあります。</t>
    <rPh sb="1" eb="4">
      <t>キニュウモ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</si>
</sst>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 numFmtId="189" formatCode="#&quot; ページ&quot;"/>
    <numFmt numFmtId="190" formatCode="0_ &quot;ｍｍ&quot;"/>
  </numFmts>
  <fonts count="9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
      <sz val="10"/>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b/>
      <sz val="10"/>
      <name val="ＭＳ Ｐ明朝"/>
      <family val="1"/>
      <charset val="128"/>
    </font>
    <font>
      <b/>
      <sz val="9"/>
      <color rgb="FFFF0000"/>
      <name val="ＭＳ Ｐ明朝"/>
      <family val="1"/>
      <charset val="128"/>
    </font>
    <font>
      <i/>
      <sz val="11"/>
      <name val="ＭＳ Ｐゴシック"/>
      <family val="3"/>
      <charset val="128"/>
    </font>
    <font>
      <sz val="16"/>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b/>
      <sz val="14"/>
      <name val="ＭＳ 明朝"/>
      <family val="1"/>
      <charset val="128"/>
    </font>
    <font>
      <sz val="14"/>
      <name val="ＭＳ Ｐゴシック"/>
      <family val="3"/>
      <charset val="128"/>
    </font>
    <font>
      <sz val="22"/>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sz val="9"/>
      <name val="ＭＳ Ｐゴシック"/>
      <family val="3"/>
      <charset val="128"/>
    </font>
    <font>
      <u/>
      <sz val="9"/>
      <name val="ＭＳ Ｐゴシック"/>
      <family val="3"/>
      <charset val="128"/>
    </font>
    <font>
      <sz val="18"/>
      <name val="ＭＳ 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
      <patternFill patternType="solid">
        <fgColor theme="0" tint="-0.34998626667073579"/>
        <bgColor theme="0" tint="-0.24994659260841701"/>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DashDot">
        <color indexed="64"/>
      </bottom>
      <diagonal/>
    </border>
    <border>
      <left/>
      <right/>
      <top style="mediumDashDot">
        <color indexed="64"/>
      </top>
      <bottom/>
      <diagonal/>
    </border>
    <border>
      <left/>
      <right style="mediumDashDot">
        <color auto="1"/>
      </right>
      <top style="mediumDashDot">
        <color indexed="64"/>
      </top>
      <bottom/>
      <diagonal/>
    </border>
    <border>
      <left style="mediumDashDot">
        <color auto="1"/>
      </left>
      <right/>
      <top/>
      <bottom/>
      <diagonal/>
    </border>
    <border>
      <left style="hair">
        <color indexed="64"/>
      </left>
      <right style="hair">
        <color indexed="64"/>
      </right>
      <top style="hair">
        <color indexed="64"/>
      </top>
      <bottom style="hair">
        <color indexed="64"/>
      </bottom>
      <diagonal/>
    </border>
    <border>
      <left/>
      <right style="mediumDashDot">
        <color auto="1"/>
      </right>
      <top/>
      <bottom/>
      <diagonal/>
    </border>
    <border>
      <left/>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s>
  <cellStyleXfs count="5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59" fillId="0" borderId="0">
      <alignment vertical="center"/>
    </xf>
    <xf numFmtId="0" fontId="2" fillId="0" borderId="0"/>
    <xf numFmtId="0" fontId="2" fillId="0" borderId="0"/>
    <xf numFmtId="0" fontId="13" fillId="0" borderId="0">
      <alignment vertical="center"/>
    </xf>
    <xf numFmtId="38" fontId="2" fillId="0" borderId="0" applyFont="0" applyFill="0" applyBorder="0" applyAlignment="0" applyProtection="0">
      <alignment vertical="center"/>
    </xf>
  </cellStyleXfs>
  <cellXfs count="1112">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0" fontId="6" fillId="27" borderId="0" xfId="0" applyFont="1" applyFill="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6" fillId="26" borderId="0" xfId="0" applyNumberFormat="1" applyFont="1" applyFill="1" applyAlignment="1">
      <alignment horizontal="righ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5" borderId="10" xfId="0" applyFont="1" applyFill="1" applyBorder="1" applyAlignment="1">
      <alignment horizontal="center" vertical="center"/>
    </xf>
    <xf numFmtId="0" fontId="10" fillId="25" borderId="10" xfId="0" applyFont="1" applyFill="1" applyBorder="1">
      <alignment vertical="center"/>
    </xf>
    <xf numFmtId="0" fontId="10" fillId="25" borderId="20" xfId="0" applyFont="1" applyFill="1" applyBorder="1">
      <alignment vertical="center"/>
    </xf>
    <xf numFmtId="0" fontId="10" fillId="25" borderId="15" xfId="0" applyFont="1" applyFill="1" applyBorder="1">
      <alignment vertical="center"/>
    </xf>
    <xf numFmtId="0" fontId="10" fillId="25" borderId="26"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26"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25" borderId="22" xfId="0" applyFont="1" applyFill="1" applyBorder="1">
      <alignment vertical="center"/>
    </xf>
    <xf numFmtId="0" fontId="10" fillId="25" borderId="23" xfId="0" applyFont="1" applyFill="1" applyBorder="1">
      <alignment vertical="center"/>
    </xf>
    <xf numFmtId="0" fontId="10" fillId="25" borderId="24" xfId="0" applyFont="1" applyFill="1" applyBorder="1">
      <alignment vertical="center"/>
    </xf>
    <xf numFmtId="0" fontId="10" fillId="25" borderId="25"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34" xfId="0" applyFont="1" applyFill="1" applyBorder="1">
      <alignment vertical="center"/>
    </xf>
    <xf numFmtId="0" fontId="10" fillId="25" borderId="35" xfId="0" applyFont="1" applyFill="1" applyBorder="1">
      <alignment vertical="center"/>
    </xf>
    <xf numFmtId="0" fontId="10" fillId="25" borderId="36"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0"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26" xfId="0" applyFont="1" applyFill="1" applyBorder="1">
      <alignment vertical="center"/>
    </xf>
    <xf numFmtId="0" fontId="9" fillId="26" borderId="26"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54" fillId="26" borderId="0" xfId="0" applyFont="1" applyFill="1">
      <alignment vertical="center"/>
    </xf>
    <xf numFmtId="49" fontId="10" fillId="26" borderId="26" xfId="0" applyNumberFormat="1" applyFont="1" applyFill="1" applyBorder="1">
      <alignment vertical="center"/>
    </xf>
    <xf numFmtId="0" fontId="6" fillId="32" borderId="0" xfId="0" applyFont="1" applyFill="1">
      <alignment vertical="center"/>
    </xf>
    <xf numFmtId="0" fontId="6" fillId="32" borderId="11" xfId="0" applyFont="1" applyFill="1" applyBorder="1">
      <alignment vertical="center"/>
    </xf>
    <xf numFmtId="0" fontId="6" fillId="26" borderId="0" xfId="0" applyFont="1" applyFill="1" applyAlignment="1">
      <alignment horizontal="center" vertical="center" textRotation="255"/>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26"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1" xfId="0" applyNumberFormat="1" applyFont="1" applyFill="1" applyBorder="1" applyAlignment="1">
      <alignment horizontal="right" vertical="center"/>
    </xf>
    <xf numFmtId="0" fontId="55" fillId="34" borderId="26" xfId="50" applyFont="1" applyFill="1" applyBorder="1" applyAlignment="1">
      <alignment horizontal="center" vertical="center"/>
    </xf>
    <xf numFmtId="0" fontId="58" fillId="0" borderId="0" xfId="50" applyFont="1">
      <alignment vertical="center"/>
    </xf>
    <xf numFmtId="0" fontId="55" fillId="34" borderId="0" xfId="50" applyFont="1" applyFill="1" applyAlignment="1">
      <alignment horizontal="center" vertical="center"/>
    </xf>
    <xf numFmtId="0" fontId="55" fillId="34" borderId="11" xfId="50" applyFont="1" applyFill="1" applyBorder="1" applyAlignment="1">
      <alignment horizontal="center" vertical="center"/>
    </xf>
    <xf numFmtId="49" fontId="58" fillId="0" borderId="10" xfId="52" applyNumberFormat="1" applyFont="1" applyBorder="1">
      <alignment vertical="center"/>
    </xf>
    <xf numFmtId="0" fontId="58" fillId="0" borderId="0" xfId="52" applyFont="1">
      <alignment vertical="center"/>
    </xf>
    <xf numFmtId="0" fontId="58" fillId="0" borderId="15" xfId="52" applyFont="1" applyBorder="1">
      <alignment vertical="center"/>
    </xf>
    <xf numFmtId="0" fontId="58" fillId="0" borderId="26" xfId="52" applyFont="1" applyBorder="1">
      <alignment vertical="center"/>
    </xf>
    <xf numFmtId="49" fontId="58" fillId="0" borderId="26" xfId="52" applyNumberFormat="1" applyFont="1" applyBorder="1" applyAlignment="1" applyProtection="1">
      <alignment horizontal="center" vertical="center"/>
      <protection locked="0"/>
    </xf>
    <xf numFmtId="49" fontId="58" fillId="0" borderId="26" xfId="52" applyNumberFormat="1" applyFont="1" applyBorder="1" applyAlignment="1">
      <alignment horizontal="center" vertical="center"/>
    </xf>
    <xf numFmtId="49" fontId="58" fillId="0" borderId="16" xfId="52" applyNumberFormat="1" applyFont="1" applyBorder="1">
      <alignment vertical="center"/>
    </xf>
    <xf numFmtId="0" fontId="58" fillId="0" borderId="19" xfId="52" applyFont="1" applyBorder="1">
      <alignment vertical="center"/>
    </xf>
    <xf numFmtId="49" fontId="58" fillId="0" borderId="0" xfId="52" applyNumberFormat="1" applyFont="1" applyProtection="1">
      <alignment vertical="center"/>
      <protection locked="0"/>
    </xf>
    <xf numFmtId="49" fontId="58" fillId="0" borderId="0" xfId="52" applyNumberFormat="1" applyFont="1">
      <alignment vertical="center"/>
    </xf>
    <xf numFmtId="49" fontId="58" fillId="0" borderId="20" xfId="52" applyNumberFormat="1" applyFont="1" applyBorder="1" applyAlignment="1" applyProtection="1">
      <alignment horizontal="center" vertical="center"/>
      <protection locked="0"/>
    </xf>
    <xf numFmtId="0" fontId="61" fillId="0" borderId="0" xfId="52" applyFont="1">
      <alignment vertical="center"/>
    </xf>
    <xf numFmtId="0" fontId="58" fillId="0" borderId="0" xfId="52" applyFont="1" applyAlignment="1">
      <alignment horizontal="center" vertical="center"/>
    </xf>
    <xf numFmtId="0" fontId="58" fillId="0" borderId="0" xfId="54" applyFont="1" applyAlignment="1">
      <alignment vertical="center"/>
    </xf>
    <xf numFmtId="0" fontId="61" fillId="0" borderId="0" xfId="54" applyFont="1"/>
    <xf numFmtId="0" fontId="58" fillId="0" borderId="0" xfId="52" applyFont="1" applyProtection="1">
      <alignment vertical="center"/>
      <protection locked="0"/>
    </xf>
    <xf numFmtId="0" fontId="58" fillId="0" borderId="19" xfId="52" applyFont="1" applyBorder="1" applyProtection="1">
      <alignment vertical="center"/>
      <protection locked="0"/>
    </xf>
    <xf numFmtId="0" fontId="58" fillId="0" borderId="0" xfId="54" applyFont="1"/>
    <xf numFmtId="0" fontId="58" fillId="0" borderId="17" xfId="52" applyFont="1" applyBorder="1">
      <alignment vertical="center"/>
    </xf>
    <xf numFmtId="49" fontId="58" fillId="0" borderId="11" xfId="52" applyNumberFormat="1" applyFont="1" applyBorder="1">
      <alignment vertical="center"/>
    </xf>
    <xf numFmtId="0" fontId="58" fillId="0" borderId="18" xfId="50" applyFont="1" applyBorder="1">
      <alignment vertical="center"/>
    </xf>
    <xf numFmtId="49" fontId="58" fillId="0" borderId="26" xfId="52" applyNumberFormat="1" applyFont="1" applyBorder="1" applyAlignment="1" applyProtection="1">
      <alignment horizontal="left" vertical="center"/>
      <protection locked="0"/>
    </xf>
    <xf numFmtId="49" fontId="58" fillId="0" borderId="26" xfId="52" applyNumberFormat="1" applyFont="1" applyBorder="1">
      <alignment vertical="center"/>
    </xf>
    <xf numFmtId="49" fontId="58" fillId="0" borderId="16" xfId="52" applyNumberFormat="1" applyFont="1" applyBorder="1" applyAlignment="1" applyProtection="1">
      <alignment horizontal="center" vertical="center"/>
      <protection locked="0"/>
    </xf>
    <xf numFmtId="0" fontId="58" fillId="0" borderId="20" xfId="52" applyFont="1" applyBorder="1">
      <alignment vertical="center"/>
    </xf>
    <xf numFmtId="0" fontId="58" fillId="0" borderId="26" xfId="52" applyFont="1" applyBorder="1" applyAlignment="1">
      <alignment horizontal="center" vertical="center"/>
    </xf>
    <xf numFmtId="0" fontId="58" fillId="0" borderId="26" xfId="54" applyFont="1" applyBorder="1" applyAlignment="1">
      <alignment vertical="center"/>
    </xf>
    <xf numFmtId="0" fontId="58" fillId="0" borderId="26" xfId="53" applyFont="1" applyBorder="1" applyAlignment="1">
      <alignment vertical="center"/>
    </xf>
    <xf numFmtId="49" fontId="58" fillId="0" borderId="26" xfId="53" applyNumberFormat="1" applyFont="1" applyBorder="1" applyAlignment="1">
      <alignment horizontal="center" vertical="center"/>
    </xf>
    <xf numFmtId="0" fontId="58" fillId="0" borderId="20" xfId="50" applyFont="1" applyBorder="1">
      <alignment vertical="center"/>
    </xf>
    <xf numFmtId="0" fontId="58" fillId="0" borderId="0" xfId="54" applyFont="1" applyAlignment="1">
      <alignment vertical="center" wrapText="1"/>
    </xf>
    <xf numFmtId="0" fontId="58" fillId="0" borderId="0" xfId="53" applyFont="1" applyAlignment="1">
      <alignment vertical="center" wrapText="1"/>
    </xf>
    <xf numFmtId="49" fontId="58" fillId="0" borderId="0" xfId="52" applyNumberFormat="1" applyFont="1" applyAlignment="1">
      <alignment horizontal="center" vertical="center"/>
    </xf>
    <xf numFmtId="0" fontId="58" fillId="0" borderId="0" xfId="53" applyFont="1"/>
    <xf numFmtId="0" fontId="58" fillId="0" borderId="26" xfId="54" applyFont="1" applyBorder="1"/>
    <xf numFmtId="0" fontId="58" fillId="0" borderId="0" xfId="52" applyFont="1" applyAlignment="1"/>
    <xf numFmtId="0" fontId="58" fillId="35" borderId="44" xfId="52" applyFont="1" applyFill="1" applyBorder="1" applyAlignment="1" applyProtection="1">
      <alignment horizontal="centerContinuous" vertical="center"/>
      <protection locked="0"/>
    </xf>
    <xf numFmtId="49" fontId="58" fillId="35" borderId="45" xfId="52" applyNumberFormat="1" applyFont="1" applyFill="1" applyBorder="1" applyAlignment="1" applyProtection="1">
      <alignment horizontal="centerContinuous" vertical="center"/>
      <protection locked="0"/>
    </xf>
    <xf numFmtId="49" fontId="58" fillId="35" borderId="44" xfId="52" applyNumberFormat="1" applyFont="1" applyFill="1" applyBorder="1" applyProtection="1">
      <alignment vertical="center"/>
      <protection locked="0"/>
    </xf>
    <xf numFmtId="49" fontId="58" fillId="35" borderId="45" xfId="52" applyNumberFormat="1" applyFont="1" applyFill="1" applyBorder="1" applyProtection="1">
      <alignment vertical="center"/>
      <protection locked="0"/>
    </xf>
    <xf numFmtId="49" fontId="63" fillId="35" borderId="46" xfId="55" applyNumberFormat="1" applyFont="1" applyFill="1" applyBorder="1">
      <alignment vertical="center"/>
    </xf>
    <xf numFmtId="49" fontId="58" fillId="35" borderId="45" xfId="52" applyNumberFormat="1" applyFont="1" applyFill="1" applyBorder="1" applyAlignment="1">
      <alignment horizontal="centerContinuous" vertical="center"/>
    </xf>
    <xf numFmtId="49" fontId="58" fillId="35" borderId="45" xfId="53" applyNumberFormat="1" applyFont="1" applyFill="1" applyBorder="1" applyAlignment="1">
      <alignment horizontal="centerContinuous" vertical="center"/>
    </xf>
    <xf numFmtId="49" fontId="58" fillId="35" borderId="46" xfId="53" applyNumberFormat="1" applyFont="1" applyFill="1" applyBorder="1" applyAlignment="1">
      <alignment horizontal="centerContinuous" vertical="center"/>
    </xf>
    <xf numFmtId="0" fontId="58" fillId="35" borderId="41" xfId="52" applyFont="1" applyFill="1" applyBorder="1" applyAlignment="1" applyProtection="1">
      <alignment horizontal="centerContinuous" vertical="center"/>
      <protection locked="0"/>
    </xf>
    <xf numFmtId="49" fontId="58" fillId="35" borderId="42" xfId="52" applyNumberFormat="1" applyFont="1" applyFill="1" applyBorder="1" applyAlignment="1" applyProtection="1">
      <alignment horizontal="centerContinuous" vertical="center"/>
      <protection locked="0"/>
    </xf>
    <xf numFmtId="49" fontId="58" fillId="35" borderId="41" xfId="52" applyNumberFormat="1" applyFont="1" applyFill="1" applyBorder="1" applyProtection="1">
      <alignment vertical="center"/>
      <protection locked="0"/>
    </xf>
    <xf numFmtId="49" fontId="58" fillId="35" borderId="42" xfId="52" applyNumberFormat="1" applyFont="1" applyFill="1" applyBorder="1" applyProtection="1">
      <alignment vertical="center"/>
      <protection locked="0"/>
    </xf>
    <xf numFmtId="49" fontId="63" fillId="35" borderId="43" xfId="55" applyNumberFormat="1" applyFont="1" applyFill="1" applyBorder="1">
      <alignment vertical="center"/>
    </xf>
    <xf numFmtId="49" fontId="58" fillId="35" borderId="42" xfId="52" applyNumberFormat="1" applyFont="1" applyFill="1" applyBorder="1" applyAlignment="1">
      <alignment horizontal="centerContinuous" vertical="center"/>
    </xf>
    <xf numFmtId="49" fontId="58" fillId="35" borderId="42" xfId="53" applyNumberFormat="1" applyFont="1" applyFill="1" applyBorder="1" applyAlignment="1">
      <alignment horizontal="centerContinuous" vertical="center"/>
    </xf>
    <xf numFmtId="49" fontId="58" fillId="35" borderId="43" xfId="53" applyNumberFormat="1" applyFont="1" applyFill="1" applyBorder="1" applyAlignment="1">
      <alignment horizontal="centerContinuous" vertical="center"/>
    </xf>
    <xf numFmtId="0" fontId="58" fillId="35" borderId="47" xfId="52" applyFont="1" applyFill="1" applyBorder="1" applyAlignment="1" applyProtection="1">
      <alignment horizontal="centerContinuous" vertical="center"/>
      <protection locked="0"/>
    </xf>
    <xf numFmtId="49" fontId="58" fillId="35" borderId="48" xfId="52" applyNumberFormat="1" applyFont="1" applyFill="1" applyBorder="1" applyAlignment="1" applyProtection="1">
      <alignment horizontal="centerContinuous" vertical="center"/>
      <protection locked="0"/>
    </xf>
    <xf numFmtId="49" fontId="58" fillId="35" borderId="47" xfId="52" applyNumberFormat="1" applyFont="1" applyFill="1" applyBorder="1" applyProtection="1">
      <alignment vertical="center"/>
      <protection locked="0"/>
    </xf>
    <xf numFmtId="49" fontId="58" fillId="35" borderId="48" xfId="52" applyNumberFormat="1" applyFont="1" applyFill="1" applyBorder="1" applyProtection="1">
      <alignment vertical="center"/>
      <protection locked="0"/>
    </xf>
    <xf numFmtId="49" fontId="63" fillId="35" borderId="49" xfId="55" applyNumberFormat="1" applyFont="1" applyFill="1" applyBorder="1">
      <alignment vertical="center"/>
    </xf>
    <xf numFmtId="49" fontId="58" fillId="35" borderId="48" xfId="52" applyNumberFormat="1" applyFont="1" applyFill="1" applyBorder="1" applyAlignment="1">
      <alignment horizontal="centerContinuous" vertical="center"/>
    </xf>
    <xf numFmtId="49" fontId="58" fillId="35" borderId="48" xfId="53" applyNumberFormat="1" applyFont="1" applyFill="1" applyBorder="1" applyAlignment="1">
      <alignment horizontal="centerContinuous" vertical="center"/>
    </xf>
    <xf numFmtId="49" fontId="58" fillId="35" borderId="49" xfId="53" applyNumberFormat="1" applyFont="1" applyFill="1" applyBorder="1" applyAlignment="1">
      <alignment horizontal="centerContinuous" vertical="center"/>
    </xf>
    <xf numFmtId="0" fontId="58" fillId="35" borderId="38" xfId="52" applyFont="1" applyFill="1" applyBorder="1" applyAlignment="1" applyProtection="1">
      <alignment horizontal="centerContinuous" vertical="center"/>
      <protection locked="0"/>
    </xf>
    <xf numFmtId="49" fontId="58" fillId="35" borderId="38" xfId="52" applyNumberFormat="1" applyFont="1" applyFill="1" applyBorder="1" applyAlignment="1" applyProtection="1">
      <alignment horizontal="centerContinuous" vertical="center"/>
      <protection locked="0"/>
    </xf>
    <xf numFmtId="0" fontId="58" fillId="35" borderId="40" xfId="52" applyFont="1" applyFill="1" applyBorder="1" applyAlignment="1" applyProtection="1">
      <alignment horizontal="centerContinuous" vertical="center"/>
      <protection locked="0"/>
    </xf>
    <xf numFmtId="49" fontId="58" fillId="35" borderId="40" xfId="52" applyNumberFormat="1" applyFont="1" applyFill="1" applyBorder="1" applyAlignment="1" applyProtection="1">
      <alignment horizontal="centerContinuous" vertical="center"/>
      <protection locked="0"/>
    </xf>
    <xf numFmtId="49" fontId="58" fillId="0" borderId="0" xfId="53" applyNumberFormat="1" applyFont="1" applyAlignment="1">
      <alignment horizontal="center" vertical="center"/>
    </xf>
    <xf numFmtId="0" fontId="58" fillId="0" borderId="44" xfId="52" applyFont="1" applyBorder="1" applyAlignment="1" applyProtection="1">
      <alignment horizontal="centerContinuous" vertical="center"/>
      <protection locked="0"/>
    </xf>
    <xf numFmtId="49" fontId="58" fillId="0" borderId="45" xfId="52" applyNumberFormat="1" applyFont="1" applyBorder="1" applyAlignment="1" applyProtection="1">
      <alignment horizontal="centerContinuous" vertical="center"/>
      <protection locked="0"/>
    </xf>
    <xf numFmtId="49" fontId="58" fillId="0" borderId="44" xfId="52" applyNumberFormat="1" applyFont="1" applyBorder="1" applyProtection="1">
      <alignment vertical="center"/>
      <protection locked="0"/>
    </xf>
    <xf numFmtId="49" fontId="58" fillId="0" borderId="45" xfId="52" applyNumberFormat="1" applyFont="1" applyBorder="1" applyProtection="1">
      <alignment vertical="center"/>
      <protection locked="0"/>
    </xf>
    <xf numFmtId="49" fontId="58" fillId="0" borderId="46" xfId="52" applyNumberFormat="1" applyFont="1" applyBorder="1" applyProtection="1">
      <alignment vertical="center"/>
      <protection locked="0"/>
    </xf>
    <xf numFmtId="49" fontId="58" fillId="35" borderId="0" xfId="52" applyNumberFormat="1" applyFont="1" applyFill="1" applyAlignment="1" applyProtection="1">
      <alignment horizontal="center" vertical="center"/>
      <protection locked="0"/>
    </xf>
    <xf numFmtId="49" fontId="58" fillId="35" borderId="0" xfId="52" applyNumberFormat="1" applyFont="1" applyFill="1" applyAlignment="1" applyProtection="1">
      <alignment vertical="center" wrapText="1"/>
      <protection locked="0"/>
    </xf>
    <xf numFmtId="0" fontId="58" fillId="0" borderId="11" xfId="52" applyFont="1" applyBorder="1">
      <alignment vertical="center"/>
    </xf>
    <xf numFmtId="49" fontId="58" fillId="0" borderId="0" xfId="52" applyNumberFormat="1" applyFont="1" applyAlignment="1" applyProtection="1">
      <alignment horizontal="center" vertical="center"/>
      <protection locked="0"/>
    </xf>
    <xf numFmtId="49" fontId="58" fillId="0" borderId="18" xfId="52" applyNumberFormat="1" applyFont="1" applyBorder="1" applyAlignment="1" applyProtection="1">
      <alignment horizontal="center" vertical="center"/>
      <protection locked="0"/>
    </xf>
    <xf numFmtId="0" fontId="58" fillId="0" borderId="19" xfId="50" applyFont="1" applyBorder="1">
      <alignment vertical="center"/>
    </xf>
    <xf numFmtId="0" fontId="58" fillId="0" borderId="15" xfId="50" applyFont="1" applyBorder="1">
      <alignment vertical="center"/>
    </xf>
    <xf numFmtId="0" fontId="58" fillId="0" borderId="26" xfId="50" applyFont="1" applyBorder="1">
      <alignment vertical="center"/>
    </xf>
    <xf numFmtId="0" fontId="58" fillId="0" borderId="41" xfId="52" applyFont="1" applyBorder="1" applyAlignment="1" applyProtection="1">
      <alignment horizontal="centerContinuous" vertical="center"/>
      <protection locked="0"/>
    </xf>
    <xf numFmtId="49" fontId="58" fillId="0" borderId="42" xfId="52" applyNumberFormat="1" applyFont="1" applyBorder="1" applyAlignment="1" applyProtection="1">
      <alignment horizontal="centerContinuous" vertical="center"/>
      <protection locked="0"/>
    </xf>
    <xf numFmtId="49" fontId="58" fillId="0" borderId="41" xfId="52" applyNumberFormat="1" applyFont="1" applyBorder="1" applyProtection="1">
      <alignment vertical="center"/>
      <protection locked="0"/>
    </xf>
    <xf numFmtId="49" fontId="58" fillId="0" borderId="42" xfId="52" applyNumberFormat="1" applyFont="1" applyBorder="1" applyProtection="1">
      <alignment vertical="center"/>
      <protection locked="0"/>
    </xf>
    <xf numFmtId="49" fontId="58" fillId="0" borderId="43" xfId="52" applyNumberFormat="1" applyFont="1" applyBorder="1" applyProtection="1">
      <alignment vertical="center"/>
      <protection locked="0"/>
    </xf>
    <xf numFmtId="0" fontId="58" fillId="0" borderId="47" xfId="52" applyFont="1" applyBorder="1" applyAlignment="1" applyProtection="1">
      <alignment horizontal="centerContinuous" vertical="center"/>
      <protection locked="0"/>
    </xf>
    <xf numFmtId="49" fontId="58" fillId="0" borderId="48" xfId="52" applyNumberFormat="1" applyFont="1" applyBorder="1" applyAlignment="1" applyProtection="1">
      <alignment horizontal="centerContinuous" vertical="center"/>
      <protection locked="0"/>
    </xf>
    <xf numFmtId="49" fontId="58" fillId="0" borderId="47" xfId="52" applyNumberFormat="1" applyFont="1" applyBorder="1" applyProtection="1">
      <alignment vertical="center"/>
      <protection locked="0"/>
    </xf>
    <xf numFmtId="49" fontId="58" fillId="0" borderId="48" xfId="52" applyNumberFormat="1" applyFont="1" applyBorder="1" applyProtection="1">
      <alignment vertical="center"/>
      <protection locked="0"/>
    </xf>
    <xf numFmtId="49" fontId="63" fillId="0" borderId="49" xfId="55" applyNumberFormat="1" applyFont="1" applyBorder="1">
      <alignment vertical="center"/>
    </xf>
    <xf numFmtId="0" fontId="58" fillId="37" borderId="40" xfId="52" applyFont="1" applyFill="1" applyBorder="1" applyAlignment="1" applyProtection="1">
      <alignment horizontal="centerContinuous" vertical="center"/>
      <protection locked="0"/>
    </xf>
    <xf numFmtId="49" fontId="58" fillId="37" borderId="40" xfId="52" applyNumberFormat="1" applyFont="1" applyFill="1" applyBorder="1" applyAlignment="1" applyProtection="1">
      <alignment horizontal="centerContinuous" vertical="center"/>
      <protection locked="0"/>
    </xf>
    <xf numFmtId="49" fontId="58" fillId="0" borderId="0" xfId="52" applyNumberFormat="1" applyFont="1" applyAlignment="1" applyProtection="1">
      <alignment vertical="center" wrapText="1"/>
      <protection locked="0"/>
    </xf>
    <xf numFmtId="0" fontId="58" fillId="0" borderId="17" xfId="50" applyFont="1" applyBorder="1">
      <alignment vertical="center"/>
    </xf>
    <xf numFmtId="0" fontId="58" fillId="0" borderId="11" xfId="50" applyFont="1" applyBorder="1">
      <alignment vertical="center"/>
    </xf>
    <xf numFmtId="49" fontId="10" fillId="0" borderId="26" xfId="0" applyNumberFormat="1" applyFont="1" applyBorder="1">
      <alignment vertical="center"/>
    </xf>
    <xf numFmtId="0" fontId="6" fillId="0" borderId="26" xfId="0" applyFont="1" applyBorder="1" applyAlignment="1">
      <alignment horizontal="left" vertical="center"/>
    </xf>
    <xf numFmtId="0" fontId="6" fillId="0" borderId="26" xfId="0" applyFont="1" applyBorder="1">
      <alignment vertical="center"/>
    </xf>
    <xf numFmtId="0" fontId="34" fillId="0" borderId="26" xfId="0" applyFont="1" applyBorder="1">
      <alignment vertical="center"/>
    </xf>
    <xf numFmtId="0" fontId="37" fillId="0" borderId="26" xfId="0" applyFont="1" applyBorder="1">
      <alignment vertical="center"/>
    </xf>
    <xf numFmtId="0" fontId="9" fillId="0" borderId="26" xfId="0" applyFont="1" applyBorder="1">
      <alignment vertical="center"/>
    </xf>
    <xf numFmtId="0" fontId="9" fillId="0" borderId="26" xfId="0" applyFont="1" applyBorder="1" applyAlignment="1">
      <alignment horizontal="right" vertical="center"/>
    </xf>
    <xf numFmtId="0" fontId="31" fillId="0" borderId="26" xfId="0" applyFont="1" applyBorder="1">
      <alignment vertical="center"/>
    </xf>
    <xf numFmtId="184" fontId="31" fillId="0" borderId="26" xfId="0" applyNumberFormat="1" applyFont="1" applyBorder="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49" fontId="12" fillId="26" borderId="0" xfId="0" applyNumberFormat="1" applyFont="1" applyFill="1" applyAlignment="1">
      <alignment horizontal="center" vertical="center"/>
    </xf>
    <xf numFmtId="49" fontId="12" fillId="26" borderId="11" xfId="0" applyNumberFormat="1" applyFont="1" applyFill="1" applyBorder="1">
      <alignment vertical="center"/>
    </xf>
    <xf numFmtId="49" fontId="12" fillId="26" borderId="26"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0"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26" xfId="0" applyFont="1" applyFill="1" applyBorder="1">
      <alignment vertical="center"/>
    </xf>
    <xf numFmtId="0" fontId="6" fillId="28" borderId="11" xfId="0" applyFont="1" applyFill="1" applyBorder="1">
      <alignment vertical="center"/>
    </xf>
    <xf numFmtId="0" fontId="71"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10" fillId="25" borderId="0" xfId="0" applyFont="1" applyFill="1" applyAlignment="1">
      <alignment horizontal="center"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6" fillId="32" borderId="0" xfId="0" applyFont="1" applyFill="1" applyAlignment="1">
      <alignment horizontal="left" vertical="center"/>
    </xf>
    <xf numFmtId="0" fontId="6" fillId="32" borderId="26" xfId="0" applyFont="1" applyFill="1" applyBorder="1">
      <alignment vertical="center"/>
    </xf>
    <xf numFmtId="0" fontId="6" fillId="32" borderId="16" xfId="0" applyFont="1" applyFill="1" applyBorder="1">
      <alignment vertical="center"/>
    </xf>
    <xf numFmtId="0" fontId="6" fillId="32" borderId="20" xfId="0" applyFont="1" applyFill="1" applyBorder="1">
      <alignment vertical="center"/>
    </xf>
    <xf numFmtId="0" fontId="6" fillId="32" borderId="18" xfId="0" applyFont="1" applyFill="1" applyBorder="1">
      <alignment vertical="center"/>
    </xf>
    <xf numFmtId="0" fontId="6" fillId="26" borderId="0" xfId="0" applyFont="1" applyFill="1" applyAlignment="1" applyProtection="1">
      <alignment vertical="center" shrinkToFit="1"/>
      <protection locked="0"/>
    </xf>
    <xf numFmtId="0" fontId="10" fillId="30" borderId="0" xfId="0" applyFont="1" applyFill="1" applyProtection="1">
      <alignment vertical="center"/>
      <protection locked="0"/>
    </xf>
    <xf numFmtId="0" fontId="6" fillId="26" borderId="26" xfId="0" applyFont="1" applyFill="1" applyBorder="1" applyAlignment="1">
      <alignment vertical="center" shrinkToFit="1"/>
    </xf>
    <xf numFmtId="0" fontId="77" fillId="29" borderId="0" xfId="0" applyFont="1" applyFill="1">
      <alignment vertical="center"/>
    </xf>
    <xf numFmtId="0" fontId="10" fillId="33" borderId="19" xfId="0" applyFont="1" applyFill="1" applyBorder="1" applyAlignment="1">
      <alignment horizontal="left" vertical="center"/>
    </xf>
    <xf numFmtId="0" fontId="72"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wrapText="1"/>
    </xf>
    <xf numFmtId="0" fontId="10" fillId="25" borderId="0" xfId="0" applyFont="1" applyFill="1" applyAlignment="1">
      <alignment horizontal="left" vertical="center" indent="1"/>
    </xf>
    <xf numFmtId="0" fontId="10" fillId="25" borderId="0" xfId="0" applyFont="1" applyFill="1" applyAlignment="1">
      <alignment horizontal="center" vertical="center" textRotation="255"/>
    </xf>
    <xf numFmtId="0" fontId="79" fillId="25" borderId="0" xfId="0" applyFont="1" applyFill="1" applyAlignment="1">
      <alignment horizontal="left"/>
    </xf>
    <xf numFmtId="0" fontId="79" fillId="25" borderId="0" xfId="0" applyFont="1" applyFill="1" applyAlignment="1">
      <alignment horizontal="left" wrapText="1"/>
    </xf>
    <xf numFmtId="0" fontId="31" fillId="25" borderId="0" xfId="0" applyFont="1" applyFill="1">
      <alignment vertical="center"/>
    </xf>
    <xf numFmtId="0" fontId="78" fillId="25" borderId="0" xfId="0" applyFont="1" applyFill="1" applyAlignment="1">
      <alignment horizontal="left"/>
    </xf>
    <xf numFmtId="0" fontId="11" fillId="0" borderId="0" xfId="0" applyFont="1" applyAlignment="1">
      <alignment horizontal="center" vertical="center" textRotation="255"/>
    </xf>
    <xf numFmtId="0" fontId="11" fillId="0" borderId="0" xfId="0" applyFont="1" applyAlignment="1">
      <alignment horizontal="center" vertical="center"/>
    </xf>
    <xf numFmtId="0" fontId="10" fillId="25" borderId="15" xfId="0" applyFont="1" applyFill="1" applyBorder="1" applyProtection="1">
      <alignment vertical="center"/>
      <protection locked="0"/>
    </xf>
    <xf numFmtId="0" fontId="10" fillId="25" borderId="26" xfId="0" applyFont="1" applyFill="1" applyBorder="1" applyProtection="1">
      <alignment vertical="center"/>
      <protection locked="0"/>
    </xf>
    <xf numFmtId="0" fontId="10" fillId="25" borderId="0" xfId="0" applyFont="1" applyFill="1" applyProtection="1">
      <alignment vertical="center"/>
      <protection locked="0"/>
    </xf>
    <xf numFmtId="0" fontId="10" fillId="25" borderId="19" xfId="0" applyFont="1" applyFill="1" applyBorder="1" applyProtection="1">
      <alignment vertical="center"/>
      <protection locked="0"/>
    </xf>
    <xf numFmtId="0" fontId="10" fillId="31" borderId="26" xfId="0" applyFont="1" applyFill="1" applyBorder="1">
      <alignment vertical="center"/>
    </xf>
    <xf numFmtId="0" fontId="10" fillId="25" borderId="24" xfId="0" applyFont="1" applyFill="1" applyBorder="1" applyProtection="1">
      <alignment vertical="center"/>
      <protection locked="0"/>
    </xf>
    <xf numFmtId="0" fontId="10" fillId="25" borderId="32" xfId="0" applyFont="1" applyFill="1" applyBorder="1" applyProtection="1">
      <alignment vertical="center"/>
      <protection locked="0"/>
    </xf>
    <xf numFmtId="0" fontId="10" fillId="25" borderId="35" xfId="0" applyFont="1" applyFill="1" applyBorder="1" applyProtection="1">
      <alignment vertical="center"/>
      <protection locked="0"/>
    </xf>
    <xf numFmtId="0" fontId="10" fillId="25" borderId="11" xfId="0" applyFont="1" applyFill="1" applyBorder="1" applyProtection="1">
      <alignment vertical="center"/>
      <protection locked="0"/>
    </xf>
    <xf numFmtId="0" fontId="10" fillId="38" borderId="0" xfId="0" applyFont="1" applyFill="1">
      <alignment vertical="center"/>
    </xf>
    <xf numFmtId="0" fontId="10" fillId="28" borderId="43" xfId="0" applyFont="1" applyFill="1" applyBorder="1">
      <alignment vertical="center"/>
    </xf>
    <xf numFmtId="0" fontId="12" fillId="28" borderId="41" xfId="0" applyFont="1" applyFill="1" applyBorder="1">
      <alignment vertical="center"/>
    </xf>
    <xf numFmtId="0" fontId="10" fillId="28" borderId="42" xfId="0" applyFont="1" applyFill="1" applyBorder="1">
      <alignment vertical="center"/>
    </xf>
    <xf numFmtId="0" fontId="32" fillId="0" borderId="0" xfId="0" applyFont="1" applyAlignment="1">
      <alignment horizontal="left" vertical="top"/>
    </xf>
    <xf numFmtId="0" fontId="10" fillId="28" borderId="0" xfId="0" applyFont="1" applyFill="1" applyAlignment="1">
      <alignment wrapText="1"/>
    </xf>
    <xf numFmtId="0" fontId="10" fillId="29" borderId="0" xfId="0" applyFont="1" applyFill="1" applyAlignment="1">
      <alignment horizontal="center" vertical="center"/>
    </xf>
    <xf numFmtId="0" fontId="32" fillId="0" borderId="0" xfId="0" applyFont="1" applyAlignment="1">
      <alignment vertical="top"/>
    </xf>
    <xf numFmtId="0" fontId="12" fillId="25" borderId="0" xfId="0" applyFont="1" applyFill="1">
      <alignment vertical="center"/>
    </xf>
    <xf numFmtId="0" fontId="12" fillId="0" borderId="0" xfId="0" applyFont="1" applyAlignment="1">
      <alignment horizontal="left" vertical="center"/>
    </xf>
    <xf numFmtId="0" fontId="81" fillId="0" borderId="0" xfId="0" applyFont="1" applyAlignment="1">
      <alignment vertical="top"/>
    </xf>
    <xf numFmtId="0" fontId="81" fillId="25" borderId="0" xfId="0" applyFont="1" applyFill="1" applyAlignment="1">
      <alignment horizontal="left" vertical="top"/>
    </xf>
    <xf numFmtId="0" fontId="0" fillId="0" borderId="53" xfId="0" applyBorder="1">
      <alignment vertical="center"/>
    </xf>
    <xf numFmtId="0" fontId="0" fillId="0" borderId="54" xfId="0" applyBorder="1">
      <alignment vertical="center"/>
    </xf>
    <xf numFmtId="0" fontId="10" fillId="0" borderId="54" xfId="0" applyFont="1" applyBorder="1" applyAlignment="1">
      <alignment vertical="center" wrapText="1"/>
    </xf>
    <xf numFmtId="0" fontId="0" fillId="0" borderId="55" xfId="0" applyBorder="1">
      <alignment vertical="center"/>
    </xf>
    <xf numFmtId="0" fontId="0" fillId="0" borderId="56" xfId="0" applyBorder="1">
      <alignment vertical="center"/>
    </xf>
    <xf numFmtId="0" fontId="10" fillId="0" borderId="58" xfId="0" applyFont="1" applyBorder="1" applyAlignment="1">
      <alignment horizontal="left" vertical="center"/>
    </xf>
    <xf numFmtId="0" fontId="10" fillId="0" borderId="56" xfId="0" applyFont="1" applyBorder="1" applyAlignment="1">
      <alignment horizontal="left" vertical="center"/>
    </xf>
    <xf numFmtId="0" fontId="10" fillId="0" borderId="58" xfId="0" applyFont="1" applyBorder="1" applyProtection="1">
      <alignment vertical="center"/>
      <protection locked="0"/>
    </xf>
    <xf numFmtId="0" fontId="10" fillId="0" borderId="56" xfId="0" applyFont="1" applyBorder="1" applyProtection="1">
      <alignment vertical="center"/>
      <protection locked="0"/>
    </xf>
    <xf numFmtId="0" fontId="10" fillId="0" borderId="0" xfId="0" applyFont="1" applyProtection="1">
      <alignment vertical="center"/>
      <protection locked="0"/>
    </xf>
    <xf numFmtId="0" fontId="10" fillId="0" borderId="58" xfId="0" applyFont="1" applyBorder="1">
      <alignment vertical="center"/>
    </xf>
    <xf numFmtId="0" fontId="10" fillId="0" borderId="56" xfId="0" applyFont="1" applyBorder="1">
      <alignment vertical="center"/>
    </xf>
    <xf numFmtId="0" fontId="10" fillId="0" borderId="0" xfId="0" applyFont="1" applyAlignment="1" applyProtection="1">
      <alignment horizontal="left" vertical="center"/>
      <protection locked="0"/>
    </xf>
    <xf numFmtId="0" fontId="10" fillId="0" borderId="58" xfId="0" applyFont="1" applyBorder="1" applyAlignment="1">
      <alignment horizontal="center" vertical="center"/>
    </xf>
    <xf numFmtId="0" fontId="10" fillId="0" borderId="56" xfId="0" applyFont="1" applyBorder="1" applyAlignment="1">
      <alignment horizontal="center" vertical="center"/>
    </xf>
    <xf numFmtId="0" fontId="0" fillId="0" borderId="58" xfId="0" applyBorder="1">
      <alignment vertical="center"/>
    </xf>
    <xf numFmtId="0" fontId="11" fillId="28" borderId="0" xfId="0" applyFont="1" applyFill="1" applyAlignment="1">
      <alignment horizontal="center" vertical="center"/>
    </xf>
    <xf numFmtId="49" fontId="10" fillId="0" borderId="11" xfId="0" applyNumberFormat="1" applyFont="1" applyBorder="1">
      <alignment vertical="center"/>
    </xf>
    <xf numFmtId="0" fontId="34" fillId="26" borderId="0" xfId="0" applyFont="1" applyFill="1" applyAlignment="1" applyProtection="1">
      <alignment horizontal="center" vertical="center" shrinkToFit="1"/>
      <protection locked="0"/>
    </xf>
    <xf numFmtId="0" fontId="34" fillId="26" borderId="0" xfId="0" applyFont="1" applyFill="1" applyAlignment="1" applyProtection="1">
      <alignment horizontal="center" vertical="center"/>
      <protection locked="0"/>
    </xf>
    <xf numFmtId="0" fontId="6" fillId="0" borderId="11" xfId="0" applyFont="1" applyBorder="1" applyAlignment="1">
      <alignment vertical="center" wrapText="1"/>
    </xf>
    <xf numFmtId="0" fontId="0" fillId="0" borderId="11" xfId="0" applyBorder="1">
      <alignment vertical="center"/>
    </xf>
    <xf numFmtId="49" fontId="46" fillId="0" borderId="0" xfId="0" applyNumberFormat="1" applyFont="1">
      <alignment vertical="center"/>
    </xf>
    <xf numFmtId="49" fontId="46" fillId="0" borderId="11" xfId="0" applyNumberFormat="1" applyFont="1" applyBorder="1">
      <alignment vertical="center"/>
    </xf>
    <xf numFmtId="0" fontId="46" fillId="0" borderId="0" xfId="0" applyFont="1">
      <alignment vertical="center"/>
    </xf>
    <xf numFmtId="49" fontId="46" fillId="0" borderId="26" xfId="0" applyNumberFormat="1" applyFont="1" applyBorder="1">
      <alignment vertical="center"/>
    </xf>
    <xf numFmtId="0" fontId="9" fillId="0" borderId="19" xfId="0" applyFont="1" applyBorder="1">
      <alignment vertical="center"/>
    </xf>
    <xf numFmtId="49" fontId="46" fillId="0" borderId="16" xfId="0" applyNumberFormat="1" applyFont="1" applyBorder="1">
      <alignment vertical="center"/>
    </xf>
    <xf numFmtId="49" fontId="46" fillId="0" borderId="20" xfId="0" applyNumberFormat="1" applyFont="1" applyBorder="1">
      <alignment vertical="center"/>
    </xf>
    <xf numFmtId="0" fontId="9" fillId="0" borderId="20" xfId="0" applyFont="1" applyBorder="1">
      <alignment vertical="center"/>
    </xf>
    <xf numFmtId="0" fontId="9" fillId="0" borderId="18" xfId="0" applyFont="1" applyBorder="1">
      <alignment vertical="center"/>
    </xf>
    <xf numFmtId="0" fontId="46" fillId="0" borderId="0" xfId="0" applyFont="1" applyAlignment="1"/>
    <xf numFmtId="0" fontId="6" fillId="26" borderId="11" xfId="0" applyFont="1" applyFill="1" applyBorder="1" applyAlignment="1">
      <alignment horizontal="center" vertical="center"/>
    </xf>
    <xf numFmtId="0" fontId="0" fillId="26" borderId="0" xfId="0" applyFill="1" applyAlignment="1">
      <alignment horizontal="center" vertical="center"/>
    </xf>
    <xf numFmtId="0" fontId="6" fillId="0" borderId="0" xfId="0" applyFont="1" applyAlignment="1">
      <alignment vertical="center" shrinkToFit="1"/>
    </xf>
    <xf numFmtId="0" fontId="0" fillId="26" borderId="0" xfId="0" applyFill="1" applyAlignment="1">
      <alignment vertical="top"/>
    </xf>
    <xf numFmtId="0" fontId="0" fillId="33" borderId="0" xfId="0" applyFill="1">
      <alignment vertical="center"/>
    </xf>
    <xf numFmtId="0" fontId="0" fillId="39" borderId="14" xfId="0" applyFill="1" applyBorder="1">
      <alignment vertical="center"/>
    </xf>
    <xf numFmtId="0" fontId="0" fillId="39" borderId="30" xfId="0" applyFill="1" applyBorder="1" applyAlignment="1">
      <alignment horizontal="center" vertical="center"/>
    </xf>
    <xf numFmtId="0" fontId="0" fillId="26" borderId="14" xfId="0" applyFill="1" applyBorder="1" applyAlignment="1">
      <alignment horizontal="center" vertical="center"/>
    </xf>
    <xf numFmtId="189" fontId="0" fillId="26" borderId="14" xfId="0" applyNumberFormat="1" applyFill="1" applyBorder="1" applyAlignment="1">
      <alignment horizontal="center" vertical="center"/>
    </xf>
    <xf numFmtId="0" fontId="0" fillId="39" borderId="14" xfId="0" applyFill="1" applyBorder="1" applyAlignment="1">
      <alignment vertical="center" wrapText="1"/>
    </xf>
    <xf numFmtId="180" fontId="6" fillId="26" borderId="11" xfId="0" applyNumberFormat="1" applyFont="1" applyFill="1" applyBorder="1" applyAlignment="1">
      <alignment horizontal="right" vertical="center" indent="1"/>
    </xf>
    <xf numFmtId="0" fontId="9" fillId="0" borderId="15" xfId="0" applyFont="1" applyBorder="1">
      <alignment vertical="center"/>
    </xf>
    <xf numFmtId="0" fontId="6" fillId="0" borderId="17" xfId="0" applyFont="1" applyBorder="1">
      <alignment vertical="center"/>
    </xf>
    <xf numFmtId="0" fontId="9" fillId="0" borderId="16" xfId="0" applyFont="1" applyBorder="1">
      <alignment vertical="center"/>
    </xf>
    <xf numFmtId="0" fontId="6" fillId="0" borderId="18" xfId="0" applyFont="1" applyBorder="1">
      <alignment vertical="center"/>
    </xf>
    <xf numFmtId="0" fontId="0" fillId="0" borderId="14" xfId="0" applyBorder="1">
      <alignment vertical="center"/>
    </xf>
    <xf numFmtId="0" fontId="0" fillId="0" borderId="21" xfId="0" applyBorder="1">
      <alignment vertical="center"/>
    </xf>
    <xf numFmtId="0" fontId="9" fillId="0" borderId="21" xfId="0" applyFont="1" applyBorder="1">
      <alignment vertical="center"/>
    </xf>
    <xf numFmtId="0" fontId="10" fillId="0" borderId="14" xfId="46" applyFont="1" applyBorder="1" applyAlignment="1">
      <alignment vertical="center"/>
    </xf>
    <xf numFmtId="0" fontId="10" fillId="0" borderId="14" xfId="46" applyFont="1" applyBorder="1"/>
    <xf numFmtId="0" fontId="6" fillId="0" borderId="14" xfId="0" applyFont="1" applyBorder="1">
      <alignment vertical="center"/>
    </xf>
    <xf numFmtId="0" fontId="0" fillId="0" borderId="0" xfId="0" applyAlignment="1">
      <alignment horizontal="center" vertical="center"/>
    </xf>
    <xf numFmtId="0" fontId="46" fillId="0" borderId="14" xfId="0" applyFont="1" applyBorder="1" applyAlignment="1" applyProtection="1">
      <alignment vertical="center" shrinkToFit="1"/>
      <protection locked="0"/>
    </xf>
    <xf numFmtId="0" fontId="83" fillId="40" borderId="0" xfId="0" applyFont="1" applyFill="1" applyAlignment="1">
      <alignment horizontal="center" vertical="center"/>
    </xf>
    <xf numFmtId="0" fontId="84" fillId="0" borderId="0" xfId="0" applyFont="1">
      <alignment vertical="center"/>
    </xf>
    <xf numFmtId="0" fontId="54" fillId="0" borderId="0" xfId="0" applyFont="1">
      <alignment vertical="center"/>
    </xf>
    <xf numFmtId="0" fontId="45" fillId="0" borderId="11" xfId="0" applyFont="1" applyBorder="1">
      <alignment vertical="center"/>
    </xf>
    <xf numFmtId="49" fontId="77" fillId="0" borderId="0" xfId="0" applyNumberFormat="1" applyFont="1">
      <alignment vertical="center"/>
    </xf>
    <xf numFmtId="49" fontId="77" fillId="0" borderId="26" xfId="0" applyNumberFormat="1" applyFont="1" applyBorder="1">
      <alignment vertical="center"/>
    </xf>
    <xf numFmtId="0" fontId="85" fillId="0" borderId="0" xfId="0" applyFont="1">
      <alignment vertical="center"/>
    </xf>
    <xf numFmtId="0" fontId="54" fillId="0" borderId="11" xfId="0" applyFont="1" applyBorder="1">
      <alignment vertical="center"/>
    </xf>
    <xf numFmtId="0" fontId="77" fillId="0" borderId="0" xfId="0" applyFont="1">
      <alignment vertical="center"/>
    </xf>
    <xf numFmtId="0" fontId="77" fillId="0" borderId="0" xfId="0" applyFont="1" applyAlignment="1"/>
    <xf numFmtId="0" fontId="0" fillId="33" borderId="0" xfId="0" applyFill="1" applyAlignment="1">
      <alignment horizontal="center" vertical="center"/>
    </xf>
    <xf numFmtId="0" fontId="82" fillId="33" borderId="0" xfId="0" applyFont="1" applyFill="1" applyAlignment="1">
      <alignment horizontal="center" vertical="center"/>
    </xf>
    <xf numFmtId="0" fontId="6" fillId="0" borderId="0" xfId="0" applyFont="1" applyAlignment="1" applyProtection="1">
      <alignment horizontal="center" vertical="center"/>
      <protection locked="0"/>
    </xf>
    <xf numFmtId="0" fontId="46" fillId="0" borderId="14" xfId="0" applyFon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26" borderId="20" xfId="0" applyFont="1" applyFill="1" applyBorder="1">
      <alignment vertical="center"/>
    </xf>
    <xf numFmtId="0" fontId="6" fillId="0" borderId="18" xfId="0" applyFont="1" applyBorder="1" applyAlignment="1" applyProtection="1">
      <alignment horizontal="center" vertical="center"/>
      <protection locked="0"/>
    </xf>
    <xf numFmtId="0" fontId="6" fillId="26" borderId="16" xfId="0" applyFont="1" applyFill="1" applyBorder="1" applyAlignment="1">
      <alignment horizontal="left" vertical="center"/>
    </xf>
    <xf numFmtId="0" fontId="6" fillId="26" borderId="20" xfId="0" applyFont="1" applyFill="1" applyBorder="1" applyAlignment="1">
      <alignment horizontal="left" vertical="center"/>
    </xf>
    <xf numFmtId="0" fontId="6" fillId="26" borderId="18" xfId="0" applyFont="1" applyFill="1" applyBorder="1">
      <alignment vertical="center"/>
    </xf>
    <xf numFmtId="0" fontId="6" fillId="0" borderId="20" xfId="0" applyFont="1" applyBorder="1">
      <alignment vertical="center"/>
    </xf>
    <xf numFmtId="0" fontId="0" fillId="41" borderId="14" xfId="0" applyFill="1" applyBorder="1" applyAlignment="1">
      <alignment horizontal="center" vertical="center"/>
    </xf>
    <xf numFmtId="0" fontId="0" fillId="41" borderId="14" xfId="0" applyFill="1" applyBorder="1">
      <alignment vertical="center"/>
    </xf>
    <xf numFmtId="0" fontId="0" fillId="26" borderId="0" xfId="0" applyFill="1" applyAlignment="1">
      <alignment horizontal="left" vertical="top"/>
    </xf>
    <xf numFmtId="0" fontId="0" fillId="26" borderId="0" xfId="0" applyFill="1" applyAlignment="1">
      <alignment horizontal="left" vertical="center"/>
    </xf>
    <xf numFmtId="0" fontId="54" fillId="25" borderId="0" xfId="0" applyFont="1" applyFill="1" applyAlignment="1">
      <alignment vertical="center" shrinkToFit="1"/>
    </xf>
    <xf numFmtId="0" fontId="45" fillId="0" borderId="0" xfId="0" applyFont="1" applyAlignment="1">
      <alignment vertical="center" shrinkToFit="1"/>
    </xf>
    <xf numFmtId="0" fontId="9" fillId="0" borderId="0" xfId="0" applyFont="1" applyAlignment="1">
      <alignment horizontal="left" vertical="center"/>
    </xf>
    <xf numFmtId="0" fontId="0" fillId="0" borderId="10" xfId="0" applyBorder="1">
      <alignment vertical="center"/>
    </xf>
    <xf numFmtId="0" fontId="9" fillId="0" borderId="0" xfId="0" applyFont="1" applyAlignment="1">
      <alignment vertical="center" shrinkToFit="1"/>
    </xf>
    <xf numFmtId="0" fontId="0" fillId="0" borderId="14" xfId="0" applyBorder="1" applyAlignment="1">
      <alignment vertical="center" shrinkToFit="1"/>
    </xf>
    <xf numFmtId="0" fontId="0" fillId="0" borderId="0" xfId="0" applyAlignment="1">
      <alignment vertical="center" shrinkToFit="1"/>
    </xf>
    <xf numFmtId="0" fontId="0" fillId="0" borderId="21" xfId="0" applyBorder="1" applyAlignment="1">
      <alignment vertical="center" shrinkToFit="1"/>
    </xf>
    <xf numFmtId="0" fontId="9" fillId="0" borderId="21" xfId="0" applyFont="1" applyBorder="1" applyAlignment="1">
      <alignment vertical="center" shrinkToFit="1"/>
    </xf>
    <xf numFmtId="0" fontId="10" fillId="0" borderId="14" xfId="46" applyFont="1" applyBorder="1" applyAlignment="1">
      <alignment vertical="center" shrinkToFit="1"/>
    </xf>
    <xf numFmtId="0" fontId="6" fillId="0" borderId="14" xfId="0" applyFont="1" applyBorder="1" applyAlignment="1">
      <alignment vertical="center" shrinkToFit="1"/>
    </xf>
    <xf numFmtId="49" fontId="6" fillId="0" borderId="14" xfId="0" applyNumberFormat="1" applyFont="1" applyBorder="1" applyAlignment="1">
      <alignment vertical="center" shrinkToFit="1"/>
    </xf>
    <xf numFmtId="0" fontId="6" fillId="0" borderId="21" xfId="0" applyFont="1" applyBorder="1" applyAlignment="1">
      <alignment vertical="center" shrinkToFit="1"/>
    </xf>
    <xf numFmtId="0" fontId="10" fillId="0" borderId="14" xfId="46" applyFont="1" applyBorder="1" applyAlignment="1">
      <alignment shrinkToFit="1"/>
    </xf>
    <xf numFmtId="0" fontId="10" fillId="0" borderId="0" xfId="46" applyFont="1" applyAlignment="1">
      <alignment vertical="center" shrinkToFit="1"/>
    </xf>
    <xf numFmtId="49" fontId="10" fillId="0" borderId="14" xfId="0" applyNumberFormat="1" applyFont="1" applyBorder="1" applyAlignment="1">
      <alignment vertical="center" shrinkToFit="1"/>
    </xf>
    <xf numFmtId="0" fontId="9" fillId="0" borderId="26" xfId="0" applyFont="1" applyBorder="1" applyAlignment="1">
      <alignment vertical="top"/>
    </xf>
    <xf numFmtId="0" fontId="9" fillId="25" borderId="0" xfId="0" applyFont="1" applyFill="1" applyAlignment="1">
      <alignment horizontal="center" vertical="center" shrinkToFit="1"/>
    </xf>
    <xf numFmtId="0" fontId="87" fillId="0" borderId="0" xfId="0" applyFont="1">
      <alignment vertical="center"/>
    </xf>
    <xf numFmtId="0" fontId="90" fillId="25" borderId="59" xfId="0" applyFont="1" applyFill="1" applyBorder="1" applyAlignment="1">
      <alignment horizontal="center" vertical="center" shrinkToFit="1"/>
    </xf>
    <xf numFmtId="0" fontId="90" fillId="25" borderId="0" xfId="0" applyFont="1" applyFill="1" applyAlignment="1">
      <alignment horizontal="center" vertical="center" shrinkToFit="1"/>
    </xf>
    <xf numFmtId="0" fontId="6" fillId="0" borderId="19" xfId="0" applyFont="1" applyBorder="1">
      <alignment vertical="center"/>
    </xf>
    <xf numFmtId="0" fontId="88" fillId="0" borderId="0" xfId="0" applyFont="1" applyAlignment="1">
      <alignment vertical="center" textRotation="255"/>
    </xf>
    <xf numFmtId="0" fontId="87" fillId="0" borderId="19" xfId="0" applyFont="1" applyBorder="1">
      <alignment vertical="center"/>
    </xf>
    <xf numFmtId="0" fontId="54" fillId="0" borderId="26" xfId="0" applyFont="1" applyBorder="1">
      <alignment vertical="center"/>
    </xf>
    <xf numFmtId="0" fontId="9" fillId="0" borderId="59" xfId="0" applyFont="1" applyBorder="1">
      <alignment vertical="center"/>
    </xf>
    <xf numFmtId="0" fontId="9" fillId="0" borderId="60" xfId="0" applyFont="1" applyBorder="1">
      <alignment vertical="center"/>
    </xf>
    <xf numFmtId="0" fontId="88" fillId="0" borderId="59" xfId="0" applyFont="1" applyBorder="1" applyAlignment="1">
      <alignment vertical="center" textRotation="255"/>
    </xf>
    <xf numFmtId="0" fontId="46" fillId="0" borderId="0" xfId="0" applyFont="1" applyAlignment="1">
      <alignment horizontal="center" vertical="center"/>
    </xf>
    <xf numFmtId="0" fontId="0" fillId="0" borderId="20" xfId="0" applyBorder="1">
      <alignment vertical="center"/>
    </xf>
    <xf numFmtId="0" fontId="6" fillId="0" borderId="16" xfId="0" applyFont="1" applyBorder="1">
      <alignment vertical="center"/>
    </xf>
    <xf numFmtId="49" fontId="10" fillId="0" borderId="20" xfId="0" applyNumberFormat="1" applyFont="1" applyBorder="1">
      <alignment vertical="center"/>
    </xf>
    <xf numFmtId="49" fontId="10" fillId="0" borderId="18" xfId="0" applyNumberFormat="1" applyFont="1" applyBorder="1">
      <alignment vertical="center"/>
    </xf>
    <xf numFmtId="49" fontId="10" fillId="0" borderId="16" xfId="0" applyNumberFormat="1" applyFont="1" applyBorder="1">
      <alignment vertical="center"/>
    </xf>
    <xf numFmtId="0" fontId="6" fillId="0" borderId="22" xfId="0" applyFont="1" applyBorder="1">
      <alignment vertical="center"/>
    </xf>
    <xf numFmtId="0" fontId="6" fillId="0" borderId="20" xfId="0" applyFont="1" applyBorder="1" applyAlignment="1">
      <alignment vertical="center" wrapText="1"/>
    </xf>
    <xf numFmtId="0" fontId="6" fillId="0" borderId="18" xfId="0" applyFont="1" applyBorder="1" applyAlignment="1">
      <alignment vertical="center" wrapText="1"/>
    </xf>
    <xf numFmtId="0" fontId="10" fillId="0" borderId="20" xfId="0" applyFont="1" applyBorder="1" applyAlignment="1"/>
    <xf numFmtId="0" fontId="9" fillId="25" borderId="61" xfId="0" applyFont="1" applyFill="1" applyBorder="1" applyAlignment="1">
      <alignment horizontal="center" vertical="center" shrinkToFit="1"/>
    </xf>
    <xf numFmtId="0" fontId="90" fillId="25" borderId="62" xfId="0" applyFont="1" applyFill="1" applyBorder="1" applyAlignment="1">
      <alignment horizontal="center" vertical="center" shrinkToFit="1"/>
    </xf>
    <xf numFmtId="0" fontId="90" fillId="25" borderId="61" xfId="0" applyFont="1" applyFill="1" applyBorder="1" applyAlignment="1">
      <alignment horizontal="center" vertical="center" shrinkToFit="1"/>
    </xf>
    <xf numFmtId="0" fontId="0" fillId="0" borderId="61" xfId="0" applyBorder="1">
      <alignment vertical="center"/>
    </xf>
    <xf numFmtId="0" fontId="89" fillId="25" borderId="61" xfId="0" applyFont="1" applyFill="1" applyBorder="1" applyAlignment="1">
      <alignment vertical="center" textRotation="255" shrinkToFit="1"/>
    </xf>
    <xf numFmtId="0" fontId="90" fillId="25" borderId="63" xfId="0" applyFont="1" applyFill="1" applyBorder="1" applyAlignment="1">
      <alignment horizontal="center" vertical="center" shrinkToFit="1"/>
    </xf>
    <xf numFmtId="0" fontId="83" fillId="0" borderId="26" xfId="0" applyFont="1" applyBorder="1">
      <alignment vertical="center"/>
    </xf>
    <xf numFmtId="0" fontId="9" fillId="25" borderId="11" xfId="0" applyFont="1" applyFill="1" applyBorder="1">
      <alignment vertical="center"/>
    </xf>
    <xf numFmtId="49" fontId="10" fillId="26" borderId="59" xfId="0" applyNumberFormat="1" applyFont="1" applyFill="1" applyBorder="1">
      <alignment vertical="center"/>
    </xf>
    <xf numFmtId="0" fontId="83" fillId="0" borderId="0" xfId="0" applyFont="1">
      <alignment vertical="center"/>
    </xf>
    <xf numFmtId="0" fontId="6" fillId="26" borderId="11" xfId="0" applyFont="1" applyFill="1" applyBorder="1" applyAlignment="1">
      <alignment horizontal="left" vertical="center" shrinkToFit="1"/>
    </xf>
    <xf numFmtId="0" fontId="6" fillId="26" borderId="0" xfId="0" applyFont="1" applyFill="1" applyAlignment="1" applyProtection="1">
      <alignment horizontal="center" vertical="center"/>
      <protection locked="0"/>
    </xf>
    <xf numFmtId="180" fontId="6" fillId="26" borderId="0" xfId="0" applyNumberFormat="1" applyFont="1" applyFill="1" applyAlignment="1">
      <alignment horizontal="center" vertical="center" shrinkToFit="1"/>
    </xf>
    <xf numFmtId="0" fontId="54" fillId="25" borderId="61" xfId="0" applyFont="1" applyFill="1" applyBorder="1" applyAlignment="1">
      <alignment vertical="center" shrinkToFit="1"/>
    </xf>
    <xf numFmtId="0" fontId="92" fillId="25" borderId="61" xfId="0" applyFont="1" applyFill="1" applyBorder="1" applyAlignment="1">
      <alignment vertical="center" textRotation="255" shrinkToFit="1"/>
    </xf>
    <xf numFmtId="0" fontId="10" fillId="0" borderId="61" xfId="0" applyFont="1" applyBorder="1">
      <alignment vertical="center"/>
    </xf>
    <xf numFmtId="0" fontId="86" fillId="0" borderId="0" xfId="0" applyFont="1">
      <alignment vertical="center"/>
    </xf>
    <xf numFmtId="0" fontId="6" fillId="0" borderId="61" xfId="0" applyFont="1" applyBorder="1">
      <alignment vertical="center"/>
    </xf>
    <xf numFmtId="0" fontId="9" fillId="0" borderId="61" xfId="0" applyFont="1" applyBorder="1">
      <alignment vertical="center"/>
    </xf>
    <xf numFmtId="0" fontId="94" fillId="25" borderId="61" xfId="0" applyFont="1" applyFill="1" applyBorder="1" applyAlignment="1">
      <alignment horizontal="center" vertical="center" shrinkToFit="1"/>
    </xf>
    <xf numFmtId="0" fontId="46" fillId="0" borderId="10" xfId="0" applyFont="1" applyBorder="1">
      <alignment vertical="center"/>
    </xf>
    <xf numFmtId="56" fontId="46" fillId="0" borderId="0" xfId="0" applyNumberFormat="1" applyFont="1">
      <alignment vertical="center"/>
    </xf>
    <xf numFmtId="0" fontId="46" fillId="0" borderId="17" xfId="0" applyFont="1" applyBorder="1">
      <alignment vertical="center"/>
    </xf>
    <xf numFmtId="0" fontId="46" fillId="0" borderId="19" xfId="0" applyFont="1" applyBorder="1">
      <alignment vertical="center"/>
    </xf>
    <xf numFmtId="0" fontId="46" fillId="0" borderId="26" xfId="0" applyFont="1" applyBorder="1">
      <alignment vertical="center"/>
    </xf>
    <xf numFmtId="0" fontId="46" fillId="0" borderId="11" xfId="0" applyFont="1" applyBorder="1">
      <alignment vertical="center"/>
    </xf>
    <xf numFmtId="49" fontId="10" fillId="26" borderId="26" xfId="0" applyNumberFormat="1" applyFont="1" applyFill="1" applyBorder="1" applyAlignment="1">
      <alignment vertical="center" shrinkToFit="1"/>
    </xf>
    <xf numFmtId="49" fontId="10" fillId="26" borderId="11" xfId="0" applyNumberFormat="1" applyFont="1" applyFill="1" applyBorder="1" applyAlignment="1">
      <alignment vertical="center" shrinkToFit="1"/>
    </xf>
    <xf numFmtId="0" fontId="90" fillId="0" borderId="0" xfId="0" applyFont="1">
      <alignment vertical="center"/>
    </xf>
    <xf numFmtId="180" fontId="6" fillId="26" borderId="0" xfId="0" applyNumberFormat="1" applyFont="1" applyFill="1" applyAlignment="1" applyProtection="1">
      <alignment horizontal="center" vertical="center" shrinkToFit="1"/>
      <protection locked="0"/>
    </xf>
    <xf numFmtId="49" fontId="6" fillId="26" borderId="0" xfId="0" applyNumberFormat="1" applyFont="1" applyFill="1" applyAlignment="1">
      <alignment horizontal="right" vertical="center" indent="1"/>
    </xf>
    <xf numFmtId="49" fontId="10" fillId="0" borderId="14" xfId="46" applyNumberFormat="1" applyFont="1" applyBorder="1" applyAlignment="1">
      <alignment vertical="center" shrinkToFit="1"/>
    </xf>
    <xf numFmtId="49" fontId="9" fillId="0" borderId="0" xfId="0" applyNumberFormat="1"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8" xfId="0" applyFont="1" applyBorder="1" applyAlignment="1">
      <alignment horizontal="left" vertical="center" shrinkToFit="1"/>
    </xf>
    <xf numFmtId="180" fontId="6" fillId="0" borderId="0" xfId="0" applyNumberFormat="1" applyFont="1" applyAlignment="1">
      <alignment horizontal="center" vertical="center" shrinkToFit="1"/>
    </xf>
    <xf numFmtId="49" fontId="10" fillId="0" borderId="26"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181"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26" xfId="0" applyFont="1" applyBorder="1" applyAlignment="1">
      <alignment horizontal="right" vertical="center"/>
    </xf>
    <xf numFmtId="49" fontId="6" fillId="0" borderId="0" xfId="0" applyNumberFormat="1" applyFont="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10" fontId="6" fillId="0" borderId="11" xfId="28" applyNumberFormat="1" applyFont="1" applyBorder="1" applyAlignment="1">
      <alignment horizontal="center" vertical="center"/>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178"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26" xfId="0" applyFont="1" applyBorder="1" applyAlignment="1">
      <alignment horizontal="left" vertical="center"/>
    </xf>
    <xf numFmtId="179"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49" fontId="6"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26" xfId="0" applyFont="1" applyBorder="1" applyAlignment="1">
      <alignment horizontal="right" vertical="center" indent="1"/>
    </xf>
    <xf numFmtId="182" fontId="34" fillId="0" borderId="0" xfId="0" applyNumberFormat="1" applyFont="1" applyAlignment="1">
      <alignment horizontal="right" vertical="center"/>
    </xf>
    <xf numFmtId="0" fontId="39" fillId="0" borderId="0" xfId="0" applyFont="1" applyAlignment="1">
      <alignment horizontal="center"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9" fillId="0" borderId="0" xfId="0" applyFont="1" applyAlignment="1">
      <alignment horizontal="left"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horizontal="left" vertical="center"/>
    </xf>
    <xf numFmtId="0" fontId="31" fillId="0" borderId="11" xfId="0" applyFont="1" applyBorder="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26" xfId="0" applyFont="1" applyBorder="1" applyAlignment="1">
      <alignment horizontal="left" vertical="center"/>
    </xf>
    <xf numFmtId="0" fontId="31" fillId="0" borderId="10" xfId="0" applyFont="1" applyBorder="1" applyAlignment="1">
      <alignment horizontal="left" vertical="center"/>
    </xf>
    <xf numFmtId="49" fontId="58" fillId="35" borderId="38" xfId="52" applyNumberFormat="1" applyFont="1" applyFill="1" applyBorder="1" applyAlignment="1">
      <alignment horizontal="center" vertical="center"/>
    </xf>
    <xf numFmtId="49" fontId="58" fillId="35" borderId="38" xfId="54" applyNumberFormat="1" applyFont="1" applyFill="1" applyBorder="1" applyAlignment="1">
      <alignment vertical="center" wrapText="1"/>
    </xf>
    <xf numFmtId="49" fontId="58" fillId="35" borderId="38" xfId="53" applyNumberFormat="1" applyFont="1" applyFill="1" applyBorder="1" applyAlignment="1">
      <alignment vertical="center" wrapText="1"/>
    </xf>
    <xf numFmtId="49" fontId="58" fillId="35" borderId="38" xfId="53" applyNumberFormat="1" applyFont="1" applyFill="1" applyBorder="1" applyAlignment="1">
      <alignment horizontal="center" vertical="center"/>
    </xf>
    <xf numFmtId="49" fontId="58" fillId="35" borderId="39" xfId="52" applyNumberFormat="1" applyFont="1" applyFill="1" applyBorder="1" applyAlignment="1">
      <alignment horizontal="center" vertical="center"/>
    </xf>
    <xf numFmtId="49" fontId="58" fillId="35" borderId="39" xfId="54" applyNumberFormat="1" applyFont="1" applyFill="1" applyBorder="1" applyAlignment="1">
      <alignment vertical="center" wrapText="1"/>
    </xf>
    <xf numFmtId="49" fontId="58" fillId="35" borderId="39" xfId="53" applyNumberFormat="1" applyFont="1" applyFill="1" applyBorder="1" applyAlignment="1">
      <alignment vertical="center" wrapText="1"/>
    </xf>
    <xf numFmtId="49" fontId="58" fillId="35" borderId="39" xfId="53" applyNumberFormat="1" applyFont="1" applyFill="1" applyBorder="1" applyAlignment="1">
      <alignment horizontal="center" vertical="center"/>
    </xf>
    <xf numFmtId="58" fontId="57" fillId="34" borderId="14" xfId="51" applyNumberFormat="1" applyFont="1" applyFill="1" applyBorder="1" applyAlignment="1">
      <alignment horizontal="center" vertical="center"/>
    </xf>
    <xf numFmtId="14" fontId="57" fillId="35" borderId="14" xfId="50" applyNumberFormat="1" applyFont="1" applyFill="1" applyBorder="1" applyAlignment="1">
      <alignment horizontal="center" vertical="center"/>
    </xf>
    <xf numFmtId="0" fontId="57" fillId="35" borderId="14" xfId="50" applyFont="1" applyFill="1" applyBorder="1" applyAlignment="1">
      <alignment horizontal="center" vertical="center"/>
    </xf>
    <xf numFmtId="0" fontId="57" fillId="0" borderId="14" xfId="50" applyFont="1" applyBorder="1" applyAlignment="1">
      <alignment horizontal="center" vertical="center"/>
    </xf>
    <xf numFmtId="187" fontId="57" fillId="0" borderId="14" xfId="51" applyNumberFormat="1" applyFont="1" applyBorder="1" applyAlignment="1">
      <alignment horizontal="center" vertical="center"/>
    </xf>
    <xf numFmtId="0" fontId="58" fillId="36" borderId="21" xfId="52" applyFont="1" applyFill="1" applyBorder="1" applyAlignment="1">
      <alignment horizontal="center" vertical="center"/>
    </xf>
    <xf numFmtId="0" fontId="58" fillId="36" borderId="10" xfId="52" applyFont="1" applyFill="1" applyBorder="1" applyAlignment="1">
      <alignment horizontal="center" vertical="center"/>
    </xf>
    <xf numFmtId="0" fontId="58" fillId="36" borderId="22" xfId="52" applyFont="1" applyFill="1" applyBorder="1" applyAlignment="1">
      <alignment horizontal="center" vertical="center"/>
    </xf>
    <xf numFmtId="0" fontId="58" fillId="0" borderId="10" xfId="53" applyFont="1" applyBorder="1" applyAlignment="1">
      <alignment horizontal="center" vertical="center"/>
    </xf>
    <xf numFmtId="0" fontId="58" fillId="0" borderId="22" xfId="53" applyFont="1" applyBorder="1" applyAlignment="1">
      <alignment horizontal="center" vertical="center"/>
    </xf>
    <xf numFmtId="0" fontId="55" fillId="34" borderId="15" xfId="50" applyFont="1" applyFill="1" applyBorder="1" applyAlignment="1">
      <alignment horizontal="center" vertical="center"/>
    </xf>
    <xf numFmtId="0" fontId="55" fillId="34" borderId="26" xfId="50" applyFont="1" applyFill="1" applyBorder="1" applyAlignment="1">
      <alignment horizontal="center" vertical="center"/>
    </xf>
    <xf numFmtId="0" fontId="55" fillId="34" borderId="19" xfId="50" applyFont="1" applyFill="1" applyBorder="1" applyAlignment="1">
      <alignment horizontal="center" vertical="center"/>
    </xf>
    <xf numFmtId="0" fontId="55" fillId="34" borderId="0" xfId="50" applyFont="1" applyFill="1" applyAlignment="1">
      <alignment horizontal="center" vertical="center"/>
    </xf>
    <xf numFmtId="0" fontId="55" fillId="34" borderId="17" xfId="50" applyFont="1" applyFill="1" applyBorder="1" applyAlignment="1">
      <alignment horizontal="center" vertical="center"/>
    </xf>
    <xf numFmtId="0" fontId="55" fillId="34" borderId="11" xfId="50" applyFont="1" applyFill="1" applyBorder="1" applyAlignment="1">
      <alignment horizontal="center" vertical="center"/>
    </xf>
    <xf numFmtId="0" fontId="56" fillId="35" borderId="29" xfId="50" applyFont="1" applyFill="1" applyBorder="1" applyAlignment="1">
      <alignment horizontal="center" vertical="center"/>
    </xf>
    <xf numFmtId="0" fontId="56" fillId="35" borderId="37" xfId="50" applyFont="1" applyFill="1" applyBorder="1" applyAlignment="1">
      <alignment horizontal="center" vertical="center"/>
    </xf>
    <xf numFmtId="0" fontId="56" fillId="35" borderId="30" xfId="50" applyFont="1" applyFill="1" applyBorder="1" applyAlignment="1">
      <alignment horizontal="center" vertical="center"/>
    </xf>
    <xf numFmtId="0" fontId="56" fillId="35" borderId="15" xfId="50" applyFont="1" applyFill="1" applyBorder="1" applyAlignment="1">
      <alignment horizontal="center" vertical="center"/>
    </xf>
    <xf numFmtId="0" fontId="56" fillId="35" borderId="26" xfId="50" applyFont="1" applyFill="1" applyBorder="1" applyAlignment="1">
      <alignment horizontal="center" vertical="center"/>
    </xf>
    <xf numFmtId="0" fontId="56" fillId="35" borderId="16" xfId="50" applyFont="1" applyFill="1" applyBorder="1" applyAlignment="1">
      <alignment horizontal="center" vertical="center"/>
    </xf>
    <xf numFmtId="0" fontId="56" fillId="35" borderId="19" xfId="50" applyFont="1" applyFill="1" applyBorder="1" applyAlignment="1">
      <alignment horizontal="center" vertical="center"/>
    </xf>
    <xf numFmtId="0" fontId="56" fillId="35" borderId="0" xfId="50" applyFont="1" applyFill="1" applyAlignment="1">
      <alignment horizontal="center" vertical="center"/>
    </xf>
    <xf numFmtId="0" fontId="56" fillId="35" borderId="20" xfId="50" applyFont="1" applyFill="1" applyBorder="1" applyAlignment="1">
      <alignment horizontal="center" vertical="center"/>
    </xf>
    <xf numFmtId="0" fontId="56" fillId="35" borderId="17" xfId="50" applyFont="1" applyFill="1" applyBorder="1" applyAlignment="1">
      <alignment horizontal="center" vertical="center"/>
    </xf>
    <xf numFmtId="0" fontId="56" fillId="35" borderId="11" xfId="50" applyFont="1" applyFill="1" applyBorder="1" applyAlignment="1">
      <alignment horizontal="center" vertical="center"/>
    </xf>
    <xf numFmtId="0" fontId="56" fillId="35" borderId="18" xfId="50" applyFont="1" applyFill="1" applyBorder="1" applyAlignment="1">
      <alignment horizontal="center" vertical="center"/>
    </xf>
    <xf numFmtId="0" fontId="56" fillId="35" borderId="15" xfId="50" applyFont="1" applyFill="1" applyBorder="1" applyAlignment="1">
      <alignment horizontal="center" vertical="center" wrapText="1"/>
    </xf>
    <xf numFmtId="0" fontId="56" fillId="35" borderId="26" xfId="50" applyFont="1" applyFill="1" applyBorder="1" applyAlignment="1">
      <alignment horizontal="center" vertical="center" wrapText="1"/>
    </xf>
    <xf numFmtId="0" fontId="56" fillId="35" borderId="16" xfId="50" applyFont="1" applyFill="1" applyBorder="1" applyAlignment="1">
      <alignment horizontal="center" vertical="center" wrapText="1"/>
    </xf>
    <xf numFmtId="0" fontId="56" fillId="35" borderId="19" xfId="50" applyFont="1" applyFill="1" applyBorder="1" applyAlignment="1">
      <alignment horizontal="center" vertical="center" wrapText="1"/>
    </xf>
    <xf numFmtId="0" fontId="56" fillId="35" borderId="0" xfId="50" applyFont="1" applyFill="1" applyAlignment="1">
      <alignment horizontal="center" vertical="center" wrapText="1"/>
    </xf>
    <xf numFmtId="0" fontId="56" fillId="35" borderId="20" xfId="50" applyFont="1" applyFill="1" applyBorder="1" applyAlignment="1">
      <alignment horizontal="center" vertical="center" wrapText="1"/>
    </xf>
    <xf numFmtId="0" fontId="56" fillId="35" borderId="17" xfId="50" applyFont="1" applyFill="1" applyBorder="1" applyAlignment="1">
      <alignment horizontal="center" vertical="center" wrapText="1"/>
    </xf>
    <xf numFmtId="0" fontId="56" fillId="35" borderId="11" xfId="50" applyFont="1" applyFill="1" applyBorder="1" applyAlignment="1">
      <alignment horizontal="center" vertical="center" wrapText="1"/>
    </xf>
    <xf numFmtId="0" fontId="56" fillId="35" borderId="18" xfId="50" applyFont="1" applyFill="1" applyBorder="1" applyAlignment="1">
      <alignment horizontal="center" vertical="center" wrapText="1"/>
    </xf>
    <xf numFmtId="0" fontId="57" fillId="34" borderId="14" xfId="50" applyFont="1" applyFill="1" applyBorder="1" applyAlignment="1">
      <alignment horizontal="center" vertical="center"/>
    </xf>
    <xf numFmtId="0" fontId="57" fillId="34" borderId="14" xfId="51" applyFont="1" applyFill="1" applyBorder="1" applyAlignment="1">
      <alignment horizontal="center" vertical="center"/>
    </xf>
    <xf numFmtId="49" fontId="58" fillId="35" borderId="40" xfId="52" applyNumberFormat="1" applyFont="1" applyFill="1" applyBorder="1" applyAlignment="1">
      <alignment horizontal="center" vertical="center"/>
    </xf>
    <xf numFmtId="49" fontId="58" fillId="35" borderId="40" xfId="54" applyNumberFormat="1" applyFont="1" applyFill="1" applyBorder="1" applyAlignment="1">
      <alignment vertical="center" wrapText="1"/>
    </xf>
    <xf numFmtId="49" fontId="58" fillId="35" borderId="40" xfId="53" applyNumberFormat="1" applyFont="1" applyFill="1" applyBorder="1" applyAlignment="1">
      <alignment vertical="center" wrapText="1"/>
    </xf>
    <xf numFmtId="49" fontId="58" fillId="35" borderId="40" xfId="53" applyNumberFormat="1" applyFont="1" applyFill="1" applyBorder="1" applyAlignment="1">
      <alignment horizontal="center" vertical="center"/>
    </xf>
    <xf numFmtId="49" fontId="58" fillId="0" borderId="38" xfId="54" applyNumberFormat="1" applyFont="1" applyBorder="1" applyAlignment="1">
      <alignment vertical="center" wrapText="1"/>
    </xf>
    <xf numFmtId="49" fontId="58" fillId="0" borderId="38" xfId="53" applyNumberFormat="1" applyFont="1" applyBorder="1" applyAlignment="1">
      <alignment vertical="center" wrapText="1"/>
    </xf>
    <xf numFmtId="49" fontId="58" fillId="0" borderId="38" xfId="52" applyNumberFormat="1" applyFont="1" applyBorder="1" applyAlignment="1">
      <alignment horizontal="center" vertical="center"/>
    </xf>
    <xf numFmtId="49" fontId="58" fillId="0" borderId="38" xfId="53" applyNumberFormat="1" applyFont="1" applyBorder="1" applyAlignment="1">
      <alignment horizontal="center" vertical="center"/>
    </xf>
    <xf numFmtId="49" fontId="58" fillId="35" borderId="39" xfId="54" applyNumberFormat="1" applyFont="1" applyFill="1" applyBorder="1" applyAlignment="1">
      <alignment vertical="center"/>
    </xf>
    <xf numFmtId="49" fontId="58" fillId="35" borderId="39" xfId="53" applyNumberFormat="1" applyFont="1" applyFill="1" applyBorder="1" applyAlignment="1">
      <alignment vertical="center"/>
    </xf>
    <xf numFmtId="49" fontId="58" fillId="35" borderId="38" xfId="54" applyNumberFormat="1" applyFont="1" applyFill="1" applyBorder="1" applyAlignment="1">
      <alignment vertical="center"/>
    </xf>
    <xf numFmtId="49" fontId="58" fillId="35" borderId="38" xfId="53" applyNumberFormat="1" applyFont="1" applyFill="1" applyBorder="1" applyAlignment="1">
      <alignment vertical="center"/>
    </xf>
    <xf numFmtId="49" fontId="58" fillId="0" borderId="39" xfId="54" applyNumberFormat="1" applyFont="1" applyBorder="1" applyAlignment="1">
      <alignment vertical="center"/>
    </xf>
    <xf numFmtId="49" fontId="58" fillId="0" borderId="39" xfId="53" applyNumberFormat="1" applyFont="1" applyBorder="1" applyAlignment="1">
      <alignment vertical="center"/>
    </xf>
    <xf numFmtId="49" fontId="58" fillId="0" borderId="39" xfId="52" applyNumberFormat="1" applyFont="1" applyBorder="1" applyAlignment="1">
      <alignment horizontal="center" vertical="center"/>
    </xf>
    <xf numFmtId="49" fontId="58" fillId="0" borderId="39" xfId="53" applyNumberFormat="1" applyFont="1" applyBorder="1" applyAlignment="1">
      <alignment horizontal="center" vertical="center"/>
    </xf>
    <xf numFmtId="49" fontId="61" fillId="0" borderId="39" xfId="52" applyNumberFormat="1" applyFont="1" applyBorder="1" applyAlignment="1">
      <alignment horizontal="center" vertical="center"/>
    </xf>
    <xf numFmtId="49" fontId="61" fillId="0" borderId="39" xfId="54" applyNumberFormat="1" applyFont="1" applyBorder="1" applyAlignment="1">
      <alignment vertical="center"/>
    </xf>
    <xf numFmtId="49" fontId="61" fillId="0" borderId="39" xfId="53" applyNumberFormat="1" applyFont="1" applyBorder="1" applyAlignment="1">
      <alignment vertical="center"/>
    </xf>
    <xf numFmtId="49" fontId="58" fillId="0" borderId="39" xfId="54" applyNumberFormat="1" applyFont="1" applyBorder="1" applyAlignment="1">
      <alignment vertical="center" wrapText="1"/>
    </xf>
    <xf numFmtId="49" fontId="58" fillId="0" borderId="39" xfId="53" applyNumberFormat="1" applyFont="1" applyBorder="1" applyAlignment="1">
      <alignment vertical="center" wrapText="1"/>
    </xf>
    <xf numFmtId="49" fontId="58" fillId="35" borderId="40" xfId="54" applyNumberFormat="1" applyFont="1" applyFill="1" applyBorder="1" applyAlignment="1">
      <alignment vertical="center"/>
    </xf>
    <xf numFmtId="49" fontId="58" fillId="35" borderId="40" xfId="53" applyNumberFormat="1" applyFont="1" applyFill="1" applyBorder="1" applyAlignment="1">
      <alignment vertical="center"/>
    </xf>
    <xf numFmtId="49" fontId="58" fillId="35" borderId="39" xfId="53" applyNumberFormat="1" applyFont="1" applyFill="1" applyBorder="1"/>
    <xf numFmtId="49" fontId="58" fillId="0" borderId="41" xfId="54" applyNumberFormat="1" applyFont="1" applyBorder="1" applyAlignment="1">
      <alignment vertical="center" wrapText="1"/>
    </xf>
    <xf numFmtId="49" fontId="58" fillId="0" borderId="42" xfId="54" applyNumberFormat="1" applyFont="1" applyBorder="1" applyAlignment="1">
      <alignment vertical="center" wrapText="1"/>
    </xf>
    <xf numFmtId="49" fontId="58" fillId="0" borderId="43" xfId="54" applyNumberFormat="1" applyFont="1" applyBorder="1" applyAlignment="1">
      <alignment vertical="center" wrapText="1"/>
    </xf>
    <xf numFmtId="49" fontId="58" fillId="35" borderId="40" xfId="53" applyNumberFormat="1" applyFont="1" applyFill="1" applyBorder="1"/>
    <xf numFmtId="49" fontId="58" fillId="0" borderId="40" xfId="52" applyNumberFormat="1" applyFont="1" applyBorder="1" applyAlignment="1">
      <alignment horizontal="center" vertical="center"/>
    </xf>
    <xf numFmtId="49" fontId="58" fillId="0" borderId="39" xfId="53" applyNumberFormat="1" applyFont="1" applyBorder="1"/>
    <xf numFmtId="49" fontId="58" fillId="35" borderId="44" xfId="52" applyNumberFormat="1" applyFont="1" applyFill="1" applyBorder="1">
      <alignment vertical="center"/>
    </xf>
    <xf numFmtId="0" fontId="58" fillId="0" borderId="45" xfId="52" applyFont="1" applyBorder="1">
      <alignment vertical="center"/>
    </xf>
    <xf numFmtId="0" fontId="58" fillId="0" borderId="46" xfId="52" applyFont="1" applyBorder="1">
      <alignment vertical="center"/>
    </xf>
    <xf numFmtId="0" fontId="58" fillId="35" borderId="38" xfId="52" applyFont="1" applyFill="1" applyBorder="1" applyAlignment="1" applyProtection="1">
      <alignment horizontal="center" vertical="center"/>
      <protection locked="0"/>
    </xf>
    <xf numFmtId="49" fontId="58" fillId="35" borderId="38" xfId="52" applyNumberFormat="1" applyFont="1" applyFill="1" applyBorder="1" applyAlignment="1" applyProtection="1">
      <alignment horizontal="center" vertical="center"/>
      <protection locked="0"/>
    </xf>
    <xf numFmtId="49" fontId="58" fillId="35" borderId="38" xfId="52" applyNumberFormat="1" applyFont="1" applyFill="1" applyBorder="1" applyAlignment="1" applyProtection="1">
      <alignment vertical="center" wrapText="1"/>
      <protection locked="0"/>
    </xf>
    <xf numFmtId="49" fontId="63" fillId="35" borderId="38" xfId="55" applyNumberFormat="1" applyFont="1" applyFill="1" applyBorder="1" applyAlignment="1">
      <alignment vertical="center" wrapText="1"/>
    </xf>
    <xf numFmtId="0" fontId="58" fillId="0" borderId="41" xfId="52" applyFont="1" applyBorder="1" applyAlignment="1">
      <alignment horizontal="center" vertical="center"/>
    </xf>
    <xf numFmtId="0" fontId="58" fillId="0" borderId="42" xfId="52" applyFont="1" applyBorder="1" applyAlignment="1">
      <alignment horizontal="center" vertical="center"/>
    </xf>
    <xf numFmtId="0" fontId="58" fillId="0" borderId="43" xfId="52" applyFont="1" applyBorder="1" applyAlignment="1">
      <alignment horizontal="center" vertical="center"/>
    </xf>
    <xf numFmtId="49" fontId="58" fillId="35" borderId="41" xfId="52" applyNumberFormat="1" applyFont="1" applyFill="1" applyBorder="1">
      <alignment vertical="center"/>
    </xf>
    <xf numFmtId="49" fontId="58" fillId="35" borderId="42" xfId="52" applyNumberFormat="1" applyFont="1" applyFill="1" applyBorder="1">
      <alignment vertical="center"/>
    </xf>
    <xf numFmtId="49" fontId="58" fillId="35" borderId="43" xfId="52" applyNumberFormat="1" applyFont="1" applyFill="1" applyBorder="1">
      <alignment vertical="center"/>
    </xf>
    <xf numFmtId="0" fontId="58" fillId="35" borderId="41" xfId="52" applyFont="1" applyFill="1" applyBorder="1" applyAlignment="1">
      <alignment horizontal="center" vertical="center"/>
    </xf>
    <xf numFmtId="0" fontId="58" fillId="35" borderId="42" xfId="52" applyFont="1" applyFill="1" applyBorder="1" applyAlignment="1">
      <alignment horizontal="center" vertical="center"/>
    </xf>
    <xf numFmtId="0" fontId="58" fillId="35" borderId="43" xfId="52" applyFont="1" applyFill="1" applyBorder="1" applyAlignment="1">
      <alignment horizontal="center" vertical="center"/>
    </xf>
    <xf numFmtId="3" fontId="58" fillId="36" borderId="21" xfId="52" applyNumberFormat="1" applyFont="1" applyFill="1" applyBorder="1" applyAlignment="1" applyProtection="1">
      <alignment horizontal="center" vertical="center" wrapText="1"/>
      <protection locked="0"/>
    </xf>
    <xf numFmtId="3" fontId="58" fillId="36" borderId="10" xfId="52" applyNumberFormat="1" applyFont="1" applyFill="1" applyBorder="1" applyAlignment="1" applyProtection="1">
      <alignment horizontal="center" vertical="center" wrapText="1"/>
      <protection locked="0"/>
    </xf>
    <xf numFmtId="0" fontId="63" fillId="36" borderId="22" xfId="55" applyFont="1" applyFill="1" applyBorder="1" applyAlignment="1">
      <alignment horizontal="center" vertical="center" wrapText="1"/>
    </xf>
    <xf numFmtId="0" fontId="58" fillId="0" borderId="44" xfId="52" applyFont="1" applyBorder="1" applyAlignment="1">
      <alignment horizontal="center" vertical="center"/>
    </xf>
    <xf numFmtId="0" fontId="58" fillId="0" borderId="45" xfId="52" applyFont="1" applyBorder="1" applyAlignment="1">
      <alignment horizontal="center" vertical="center"/>
    </xf>
    <xf numFmtId="0" fontId="58" fillId="0" borderId="46" xfId="52" applyFont="1" applyBorder="1" applyAlignment="1">
      <alignment horizontal="center" vertical="center"/>
    </xf>
    <xf numFmtId="49" fontId="58" fillId="35" borderId="45" xfId="52" applyNumberFormat="1" applyFont="1" applyFill="1" applyBorder="1">
      <alignment vertical="center"/>
    </xf>
    <xf numFmtId="49" fontId="58" fillId="35" borderId="46" xfId="52" applyNumberFormat="1" applyFont="1" applyFill="1" applyBorder="1">
      <alignment vertical="center"/>
    </xf>
    <xf numFmtId="0" fontId="58" fillId="35" borderId="44" xfId="52" applyFont="1" applyFill="1" applyBorder="1" applyAlignment="1">
      <alignment horizontal="center" vertical="center"/>
    </xf>
    <xf numFmtId="0" fontId="58" fillId="35" borderId="45" xfId="52" applyFont="1" applyFill="1" applyBorder="1" applyAlignment="1">
      <alignment horizontal="center" vertical="center"/>
    </xf>
    <xf numFmtId="0" fontId="58" fillId="35" borderId="46" xfId="52" applyFont="1" applyFill="1" applyBorder="1" applyAlignment="1">
      <alignment horizontal="center" vertical="center"/>
    </xf>
    <xf numFmtId="0" fontId="58" fillId="35" borderId="40" xfId="52" applyFont="1" applyFill="1" applyBorder="1" applyAlignment="1" applyProtection="1">
      <alignment horizontal="center" vertical="center"/>
      <protection locked="0"/>
    </xf>
    <xf numFmtId="49" fontId="58" fillId="35" borderId="40" xfId="52" applyNumberFormat="1" applyFont="1" applyFill="1" applyBorder="1" applyAlignment="1" applyProtection="1">
      <alignment horizontal="center" vertical="center"/>
      <protection locked="0"/>
    </xf>
    <xf numFmtId="49" fontId="58" fillId="35" borderId="40" xfId="52" applyNumberFormat="1" applyFont="1" applyFill="1" applyBorder="1" applyAlignment="1" applyProtection="1">
      <alignment vertical="center" wrapText="1"/>
      <protection locked="0"/>
    </xf>
    <xf numFmtId="49" fontId="63" fillId="35" borderId="40" xfId="55" applyNumberFormat="1" applyFont="1" applyFill="1" applyBorder="1" applyAlignment="1">
      <alignment vertical="center" wrapText="1"/>
    </xf>
    <xf numFmtId="0" fontId="58" fillId="35" borderId="39" xfId="52" applyFont="1" applyFill="1" applyBorder="1" applyAlignment="1" applyProtection="1">
      <alignment horizontal="center" vertical="center"/>
      <protection locked="0"/>
    </xf>
    <xf numFmtId="49" fontId="58" fillId="35" borderId="39" xfId="52" applyNumberFormat="1" applyFont="1" applyFill="1" applyBorder="1" applyAlignment="1" applyProtection="1">
      <alignment horizontal="center" vertical="center"/>
      <protection locked="0"/>
    </xf>
    <xf numFmtId="49" fontId="58" fillId="35" borderId="39" xfId="52" applyNumberFormat="1" applyFont="1" applyFill="1" applyBorder="1" applyAlignment="1" applyProtection="1">
      <alignment vertical="center" wrapText="1"/>
      <protection locked="0"/>
    </xf>
    <xf numFmtId="49" fontId="63" fillId="35" borderId="39" xfId="55" applyNumberFormat="1" applyFont="1" applyFill="1" applyBorder="1" applyAlignment="1">
      <alignment vertical="center" wrapText="1"/>
    </xf>
    <xf numFmtId="0" fontId="58" fillId="0" borderId="47" xfId="52" applyFont="1" applyBorder="1" applyAlignment="1">
      <alignment horizontal="center" vertical="center"/>
    </xf>
    <xf numFmtId="0" fontId="58" fillId="0" borderId="48" xfId="52" applyFont="1" applyBorder="1" applyAlignment="1">
      <alignment horizontal="center" vertical="center"/>
    </xf>
    <xf numFmtId="0" fontId="58" fillId="0" borderId="49" xfId="52" applyFont="1" applyBorder="1" applyAlignment="1">
      <alignment horizontal="center" vertical="center"/>
    </xf>
    <xf numFmtId="49" fontId="58" fillId="35" borderId="47" xfId="52" applyNumberFormat="1" applyFont="1" applyFill="1" applyBorder="1">
      <alignment vertical="center"/>
    </xf>
    <xf numFmtId="49" fontId="58" fillId="35" borderId="48" xfId="52" applyNumberFormat="1" applyFont="1" applyFill="1" applyBorder="1">
      <alignment vertical="center"/>
    </xf>
    <xf numFmtId="49" fontId="58" fillId="35" borderId="49" xfId="52" applyNumberFormat="1" applyFont="1" applyFill="1" applyBorder="1">
      <alignment vertical="center"/>
    </xf>
    <xf numFmtId="0" fontId="58" fillId="35" borderId="47" xfId="52" applyFont="1" applyFill="1" applyBorder="1" applyAlignment="1">
      <alignment horizontal="center" vertical="center"/>
    </xf>
    <xf numFmtId="0" fontId="58" fillId="35" borderId="48" xfId="52" applyFont="1" applyFill="1" applyBorder="1" applyAlignment="1">
      <alignment horizontal="center" vertical="center"/>
    </xf>
    <xf numFmtId="0" fontId="58" fillId="35" borderId="49" xfId="52" applyFont="1" applyFill="1" applyBorder="1" applyAlignment="1">
      <alignment horizontal="center" vertical="center"/>
    </xf>
    <xf numFmtId="0" fontId="58" fillId="35" borderId="50" xfId="52" applyFont="1" applyFill="1" applyBorder="1" applyAlignment="1" applyProtection="1">
      <alignment horizontal="center" vertical="center"/>
      <protection locked="0"/>
    </xf>
    <xf numFmtId="49" fontId="58" fillId="35" borderId="51" xfId="52" applyNumberFormat="1" applyFont="1" applyFill="1" applyBorder="1" applyAlignment="1" applyProtection="1">
      <alignment horizontal="center" vertical="center"/>
      <protection locked="0"/>
    </xf>
    <xf numFmtId="49" fontId="58" fillId="35" borderId="51" xfId="52" applyNumberFormat="1" applyFont="1" applyFill="1" applyBorder="1" applyAlignment="1" applyProtection="1">
      <alignment vertical="center" wrapText="1"/>
      <protection locked="0"/>
    </xf>
    <xf numFmtId="49" fontId="63" fillId="35" borderId="52" xfId="55" applyNumberFormat="1" applyFont="1" applyFill="1" applyBorder="1" applyAlignment="1">
      <alignment vertical="center" wrapText="1"/>
    </xf>
    <xf numFmtId="3" fontId="58" fillId="36" borderId="22" xfId="52" applyNumberFormat="1" applyFont="1" applyFill="1" applyBorder="1" applyAlignment="1" applyProtection="1">
      <alignment horizontal="center" vertical="center" wrapText="1"/>
      <protection locked="0"/>
    </xf>
    <xf numFmtId="49" fontId="58" fillId="0" borderId="39" xfId="52" applyNumberFormat="1" applyFont="1" applyBorder="1" applyAlignment="1" applyProtection="1">
      <alignment horizontal="center" vertical="center"/>
      <protection locked="0"/>
    </xf>
    <xf numFmtId="49" fontId="58" fillId="0" borderId="39" xfId="52" applyNumberFormat="1" applyFont="1" applyBorder="1" applyAlignment="1" applyProtection="1">
      <alignment vertical="center" wrapText="1"/>
      <protection locked="0"/>
    </xf>
    <xf numFmtId="49" fontId="63" fillId="0" borderId="39" xfId="55" applyNumberFormat="1" applyFont="1" applyBorder="1" applyAlignment="1">
      <alignment vertical="center" wrapText="1"/>
    </xf>
    <xf numFmtId="49" fontId="61" fillId="0" borderId="39" xfId="52" applyNumberFormat="1" applyFont="1" applyBorder="1" applyAlignment="1" applyProtection="1">
      <alignment vertical="center" wrapText="1"/>
      <protection locked="0"/>
    </xf>
    <xf numFmtId="49" fontId="64" fillId="0" borderId="39" xfId="55" applyNumberFormat="1" applyFont="1" applyBorder="1" applyAlignment="1">
      <alignment vertical="center" wrapText="1"/>
    </xf>
    <xf numFmtId="0" fontId="58" fillId="0" borderId="40" xfId="52" applyFont="1" applyBorder="1" applyAlignment="1" applyProtection="1">
      <alignment horizontal="center" vertical="center"/>
      <protection locked="0"/>
    </xf>
    <xf numFmtId="49" fontId="58" fillId="0" borderId="40" xfId="52" applyNumberFormat="1" applyFont="1" applyBorder="1" applyAlignment="1" applyProtection="1">
      <alignment horizontal="center" vertical="center"/>
      <protection locked="0"/>
    </xf>
    <xf numFmtId="49" fontId="58" fillId="0" borderId="40" xfId="52" applyNumberFormat="1" applyFont="1" applyBorder="1" applyAlignment="1" applyProtection="1">
      <alignment vertical="center" wrapText="1"/>
      <protection locked="0"/>
    </xf>
    <xf numFmtId="49" fontId="63" fillId="0" borderId="40" xfId="55" applyNumberFormat="1" applyFont="1" applyBorder="1" applyAlignment="1">
      <alignment vertical="center" wrapText="1"/>
    </xf>
    <xf numFmtId="0" fontId="58" fillId="35" borderId="14" xfId="52" applyFont="1" applyFill="1" applyBorder="1" applyAlignment="1" applyProtection="1">
      <alignment horizontal="center" vertical="center"/>
      <protection locked="0"/>
    </xf>
    <xf numFmtId="49" fontId="58" fillId="35" borderId="14" xfId="52" applyNumberFormat="1" applyFont="1" applyFill="1" applyBorder="1" applyAlignment="1" applyProtection="1">
      <alignment horizontal="center" vertical="center"/>
      <protection locked="0"/>
    </xf>
    <xf numFmtId="49" fontId="58" fillId="35" borderId="14" xfId="52" applyNumberFormat="1" applyFont="1" applyFill="1" applyBorder="1" applyAlignment="1" applyProtection="1">
      <alignment vertical="center" wrapText="1"/>
      <protection locked="0"/>
    </xf>
    <xf numFmtId="49" fontId="63" fillId="35" borderId="14" xfId="55" applyNumberFormat="1" applyFont="1" applyFill="1" applyBorder="1" applyAlignment="1">
      <alignment vertical="center" wrapText="1"/>
    </xf>
    <xf numFmtId="0" fontId="58" fillId="0" borderId="39" xfId="52" applyFont="1" applyBorder="1" applyAlignment="1" applyProtection="1">
      <alignment horizontal="center" vertical="center"/>
      <protection locked="0"/>
    </xf>
    <xf numFmtId="49" fontId="58" fillId="35" borderId="44" xfId="52" applyNumberFormat="1" applyFont="1" applyFill="1" applyBorder="1" applyAlignment="1" applyProtection="1">
      <alignment vertical="center" wrapText="1"/>
      <protection locked="0"/>
    </xf>
    <xf numFmtId="49" fontId="58" fillId="35" borderId="45" xfId="52" applyNumberFormat="1" applyFont="1" applyFill="1" applyBorder="1" applyAlignment="1" applyProtection="1">
      <alignment vertical="center" wrapText="1"/>
      <protection locked="0"/>
    </xf>
    <xf numFmtId="49" fontId="58" fillId="35" borderId="46" xfId="52" applyNumberFormat="1" applyFont="1" applyFill="1" applyBorder="1" applyAlignment="1" applyProtection="1">
      <alignment vertical="center" wrapText="1"/>
      <protection locked="0"/>
    </xf>
    <xf numFmtId="49" fontId="58" fillId="35" borderId="47" xfId="52" applyNumberFormat="1" applyFont="1" applyFill="1" applyBorder="1" applyAlignment="1" applyProtection="1">
      <alignment vertical="center" wrapText="1"/>
      <protection locked="0"/>
    </xf>
    <xf numFmtId="49" fontId="58" fillId="35" borderId="48" xfId="52" applyNumberFormat="1" applyFont="1" applyFill="1" applyBorder="1" applyAlignment="1" applyProtection="1">
      <alignment vertical="center" wrapText="1"/>
      <protection locked="0"/>
    </xf>
    <xf numFmtId="49" fontId="58" fillId="35" borderId="49" xfId="52" applyNumberFormat="1" applyFont="1" applyFill="1" applyBorder="1" applyAlignment="1" applyProtection="1">
      <alignment vertical="center" wrapText="1"/>
      <protection locked="0"/>
    </xf>
    <xf numFmtId="49" fontId="58" fillId="37" borderId="39" xfId="52" applyNumberFormat="1" applyFont="1" applyFill="1" applyBorder="1" applyAlignment="1" applyProtection="1">
      <alignment horizontal="center" vertical="center"/>
      <protection locked="0"/>
    </xf>
    <xf numFmtId="49" fontId="58" fillId="37" borderId="39" xfId="52" applyNumberFormat="1" applyFont="1" applyFill="1" applyBorder="1" applyAlignment="1" applyProtection="1">
      <alignment vertical="center" wrapText="1"/>
      <protection locked="0"/>
    </xf>
    <xf numFmtId="49" fontId="63" fillId="37" borderId="39" xfId="55" applyNumberFormat="1" applyFont="1" applyFill="1" applyBorder="1" applyAlignment="1">
      <alignment vertical="center" wrapText="1"/>
    </xf>
    <xf numFmtId="49" fontId="58" fillId="37" borderId="40" xfId="52" applyNumberFormat="1" applyFont="1" applyFill="1" applyBorder="1" applyAlignment="1" applyProtection="1">
      <alignment horizontal="center" vertical="center"/>
      <protection locked="0"/>
    </xf>
    <xf numFmtId="49" fontId="61" fillId="0" borderId="39" xfId="52" applyNumberFormat="1" applyFont="1" applyBorder="1" applyAlignment="1" applyProtection="1">
      <alignment horizontal="center" vertical="center"/>
      <protection locked="0"/>
    </xf>
    <xf numFmtId="49" fontId="58" fillId="37" borderId="38" xfId="52" applyNumberFormat="1" applyFont="1" applyFill="1" applyBorder="1" applyAlignment="1" applyProtection="1">
      <alignment horizontal="center" vertical="center"/>
      <protection locked="0"/>
    </xf>
    <xf numFmtId="49" fontId="58" fillId="37" borderId="38" xfId="52" applyNumberFormat="1" applyFont="1" applyFill="1" applyBorder="1" applyAlignment="1" applyProtection="1">
      <alignment vertical="center" wrapText="1"/>
      <protection locked="0"/>
    </xf>
    <xf numFmtId="49" fontId="63" fillId="37" borderId="38" xfId="55" applyNumberFormat="1" applyFont="1" applyFill="1" applyBorder="1" applyAlignment="1">
      <alignment vertical="center" wrapText="1"/>
    </xf>
    <xf numFmtId="49" fontId="58" fillId="0" borderId="38" xfId="52" applyNumberFormat="1" applyFont="1" applyBorder="1" applyAlignment="1" applyProtection="1">
      <alignment horizontal="center" vertical="center"/>
      <protection locked="0"/>
    </xf>
    <xf numFmtId="49" fontId="58" fillId="0" borderId="38" xfId="52" applyNumberFormat="1" applyFont="1" applyBorder="1" applyAlignment="1" applyProtection="1">
      <alignment vertical="center" wrapText="1"/>
      <protection locked="0"/>
    </xf>
    <xf numFmtId="49" fontId="63" fillId="0" borderId="38" xfId="55" applyNumberFormat="1" applyFont="1" applyBorder="1" applyAlignment="1">
      <alignment vertical="center" wrapText="1"/>
    </xf>
    <xf numFmtId="0" fontId="58" fillId="0" borderId="44" xfId="52" applyFont="1" applyBorder="1" applyAlignment="1" applyProtection="1">
      <alignment horizontal="center" vertical="center"/>
      <protection locked="0"/>
    </xf>
    <xf numFmtId="49" fontId="58" fillId="0" borderId="45" xfId="52" applyNumberFormat="1" applyFont="1" applyBorder="1" applyAlignment="1" applyProtection="1">
      <alignment horizontal="center" vertical="center"/>
      <protection locked="0"/>
    </xf>
    <xf numFmtId="49" fontId="58" fillId="0" borderId="46" xfId="52" applyNumberFormat="1" applyFont="1" applyBorder="1" applyAlignment="1" applyProtection="1">
      <alignment horizontal="center" vertical="center"/>
      <protection locked="0"/>
    </xf>
    <xf numFmtId="49" fontId="58" fillId="0" borderId="44" xfId="52" applyNumberFormat="1" applyFont="1" applyBorder="1" applyAlignment="1" applyProtection="1">
      <alignment vertical="center" wrapText="1"/>
      <protection locked="0"/>
    </xf>
    <xf numFmtId="49" fontId="58" fillId="0" borderId="45" xfId="52" applyNumberFormat="1" applyFont="1" applyBorder="1" applyAlignment="1" applyProtection="1">
      <alignment vertical="center" wrapText="1"/>
      <protection locked="0"/>
    </xf>
    <xf numFmtId="49" fontId="58" fillId="0" borderId="46" xfId="52" applyNumberFormat="1" applyFont="1" applyBorder="1" applyAlignment="1" applyProtection="1">
      <alignment vertical="center" wrapText="1"/>
      <protection locked="0"/>
    </xf>
    <xf numFmtId="0" fontId="58" fillId="0" borderId="41" xfId="52" applyFont="1" applyBorder="1" applyAlignment="1" applyProtection="1">
      <alignment horizontal="center" vertical="center"/>
      <protection locked="0"/>
    </xf>
    <xf numFmtId="49" fontId="58" fillId="0" borderId="42" xfId="52" applyNumberFormat="1" applyFont="1" applyBorder="1" applyAlignment="1" applyProtection="1">
      <alignment horizontal="center" vertical="center"/>
      <protection locked="0"/>
    </xf>
    <xf numFmtId="49" fontId="58" fillId="0" borderId="43" xfId="52" applyNumberFormat="1" applyFont="1" applyBorder="1" applyAlignment="1" applyProtection="1">
      <alignment horizontal="center" vertical="center"/>
      <protection locked="0"/>
    </xf>
    <xf numFmtId="49" fontId="58" fillId="0" borderId="41" xfId="52" applyNumberFormat="1" applyFont="1" applyBorder="1" applyAlignment="1" applyProtection="1">
      <alignment vertical="center" wrapText="1"/>
      <protection locked="0"/>
    </xf>
    <xf numFmtId="49" fontId="58" fillId="0" borderId="42" xfId="52" applyNumberFormat="1" applyFont="1" applyBorder="1" applyAlignment="1" applyProtection="1">
      <alignment vertical="center" wrapText="1"/>
      <protection locked="0"/>
    </xf>
    <xf numFmtId="49" fontId="58" fillId="0" borderId="43" xfId="52" applyNumberFormat="1" applyFont="1" applyBorder="1" applyAlignment="1" applyProtection="1">
      <alignment vertical="center" wrapText="1"/>
      <protection locked="0"/>
    </xf>
    <xf numFmtId="49" fontId="58" fillId="0" borderId="44" xfId="52" applyNumberFormat="1" applyFont="1" applyBorder="1" applyAlignment="1" applyProtection="1">
      <alignment horizontal="left" vertical="center" wrapText="1"/>
      <protection locked="0"/>
    </xf>
    <xf numFmtId="49" fontId="58" fillId="0" borderId="45" xfId="52" applyNumberFormat="1" applyFont="1" applyBorder="1" applyAlignment="1" applyProtection="1">
      <alignment horizontal="left" vertical="center" wrapText="1"/>
      <protection locked="0"/>
    </xf>
    <xf numFmtId="49" fontId="58" fillId="0" borderId="46" xfId="52" applyNumberFormat="1" applyFont="1" applyBorder="1" applyAlignment="1" applyProtection="1">
      <alignment horizontal="left" vertical="center" wrapText="1"/>
      <protection locked="0"/>
    </xf>
    <xf numFmtId="49" fontId="58" fillId="37" borderId="47" xfId="52" applyNumberFormat="1" applyFont="1" applyFill="1" applyBorder="1" applyAlignment="1" applyProtection="1">
      <alignment horizontal="left" vertical="center" wrapText="1"/>
      <protection locked="0"/>
    </xf>
    <xf numFmtId="49" fontId="58" fillId="37" borderId="48" xfId="52" applyNumberFormat="1" applyFont="1" applyFill="1" applyBorder="1" applyAlignment="1" applyProtection="1">
      <alignment horizontal="left" vertical="center" wrapText="1"/>
      <protection locked="0"/>
    </xf>
    <xf numFmtId="49" fontId="58" fillId="37" borderId="49" xfId="52" applyNumberFormat="1" applyFont="1" applyFill="1" applyBorder="1" applyAlignment="1" applyProtection="1">
      <alignment horizontal="left" vertical="center" wrapText="1"/>
      <protection locked="0"/>
    </xf>
    <xf numFmtId="0" fontId="58" fillId="37" borderId="44" xfId="52" applyFont="1" applyFill="1" applyBorder="1" applyAlignment="1" applyProtection="1">
      <alignment horizontal="center" vertical="center"/>
      <protection locked="0"/>
    </xf>
    <xf numFmtId="49" fontId="58" fillId="37" borderId="45" xfId="52" applyNumberFormat="1" applyFont="1" applyFill="1" applyBorder="1" applyAlignment="1" applyProtection="1">
      <alignment horizontal="center" vertical="center"/>
      <protection locked="0"/>
    </xf>
    <xf numFmtId="49" fontId="58" fillId="37" borderId="46" xfId="52" applyNumberFormat="1" applyFont="1" applyFill="1" applyBorder="1" applyAlignment="1" applyProtection="1">
      <alignment horizontal="center" vertical="center"/>
      <protection locked="0"/>
    </xf>
    <xf numFmtId="49" fontId="58" fillId="37" borderId="44" xfId="52" applyNumberFormat="1" applyFont="1" applyFill="1" applyBorder="1" applyAlignment="1" applyProtection="1">
      <alignment vertical="center" wrapText="1"/>
      <protection locked="0"/>
    </xf>
    <xf numFmtId="49" fontId="58" fillId="37" borderId="45" xfId="52" applyNumberFormat="1" applyFont="1" applyFill="1" applyBorder="1" applyAlignment="1" applyProtection="1">
      <alignment vertical="center" wrapText="1"/>
      <protection locked="0"/>
    </xf>
    <xf numFmtId="49" fontId="58" fillId="37" borderId="46" xfId="52" applyNumberFormat="1" applyFont="1" applyFill="1" applyBorder="1" applyAlignment="1" applyProtection="1">
      <alignment vertical="center" wrapText="1"/>
      <protection locked="0"/>
    </xf>
    <xf numFmtId="0" fontId="58" fillId="37" borderId="47" xfId="52" applyFont="1" applyFill="1" applyBorder="1" applyAlignment="1" applyProtection="1">
      <alignment horizontal="center" vertical="center"/>
      <protection locked="0"/>
    </xf>
    <xf numFmtId="49" fontId="58" fillId="37" borderId="48" xfId="52" applyNumberFormat="1" applyFont="1" applyFill="1" applyBorder="1" applyAlignment="1" applyProtection="1">
      <alignment horizontal="center" vertical="center"/>
      <protection locked="0"/>
    </xf>
    <xf numFmtId="49" fontId="58" fillId="37" borderId="49" xfId="52" applyNumberFormat="1" applyFont="1" applyFill="1" applyBorder="1" applyAlignment="1" applyProtection="1">
      <alignment horizontal="center" vertical="center"/>
      <protection locked="0"/>
    </xf>
    <xf numFmtId="49" fontId="58" fillId="37" borderId="47" xfId="52" applyNumberFormat="1" applyFont="1" applyFill="1" applyBorder="1" applyAlignment="1" applyProtection="1">
      <alignment vertical="center" wrapText="1"/>
      <protection locked="0"/>
    </xf>
    <xf numFmtId="49" fontId="58" fillId="37" borderId="48" xfId="52" applyNumberFormat="1" applyFont="1" applyFill="1" applyBorder="1" applyAlignment="1" applyProtection="1">
      <alignment vertical="center" wrapText="1"/>
      <protection locked="0"/>
    </xf>
    <xf numFmtId="49" fontId="58" fillId="37" borderId="49" xfId="52" applyNumberFormat="1" applyFont="1" applyFill="1" applyBorder="1" applyAlignment="1" applyProtection="1">
      <alignment vertical="center" wrapText="1"/>
      <protection locked="0"/>
    </xf>
    <xf numFmtId="0" fontId="58" fillId="37" borderId="41" xfId="52" applyFont="1" applyFill="1" applyBorder="1" applyAlignment="1" applyProtection="1">
      <alignment horizontal="center" vertical="center"/>
      <protection locked="0"/>
    </xf>
    <xf numFmtId="49" fontId="58" fillId="37" borderId="42" xfId="52" applyNumberFormat="1" applyFont="1" applyFill="1" applyBorder="1" applyAlignment="1" applyProtection="1">
      <alignment horizontal="center" vertical="center"/>
      <protection locked="0"/>
    </xf>
    <xf numFmtId="49" fontId="58" fillId="37" borderId="43" xfId="52" applyNumberFormat="1" applyFont="1" applyFill="1" applyBorder="1" applyAlignment="1" applyProtection="1">
      <alignment horizontal="center" vertical="center"/>
      <protection locked="0"/>
    </xf>
    <xf numFmtId="49" fontId="58" fillId="37" borderId="41" xfId="52" applyNumberFormat="1" applyFont="1" applyFill="1" applyBorder="1" applyAlignment="1" applyProtection="1">
      <alignment vertical="center" wrapText="1"/>
      <protection locked="0"/>
    </xf>
    <xf numFmtId="49" fontId="58" fillId="37" borderId="42" xfId="52" applyNumberFormat="1" applyFont="1" applyFill="1" applyBorder="1" applyAlignment="1" applyProtection="1">
      <alignment vertical="center" wrapText="1"/>
      <protection locked="0"/>
    </xf>
    <xf numFmtId="49" fontId="58" fillId="37" borderId="43" xfId="52" applyNumberFormat="1" applyFont="1" applyFill="1" applyBorder="1" applyAlignment="1" applyProtection="1">
      <alignment vertical="center" wrapText="1"/>
      <protection locked="0"/>
    </xf>
    <xf numFmtId="0" fontId="58" fillId="0" borderId="38" xfId="52" applyFont="1" applyBorder="1" applyAlignment="1" applyProtection="1">
      <alignment horizontal="center" vertical="center"/>
      <protection locked="0"/>
    </xf>
    <xf numFmtId="0" fontId="0" fillId="26" borderId="21" xfId="0" applyFill="1" applyBorder="1" applyAlignment="1">
      <alignment horizontal="center" vertical="center"/>
    </xf>
    <xf numFmtId="0" fontId="0" fillId="26" borderId="22" xfId="0" applyFill="1" applyBorder="1" applyAlignment="1">
      <alignment horizontal="center" vertical="center"/>
    </xf>
    <xf numFmtId="0" fontId="0" fillId="39" borderId="29" xfId="0" applyFill="1" applyBorder="1" applyAlignment="1">
      <alignment horizontal="center" vertical="center"/>
    </xf>
    <xf numFmtId="0" fontId="0" fillId="39" borderId="30" xfId="0" applyFill="1" applyBorder="1" applyAlignment="1">
      <alignment horizontal="center" vertical="center"/>
    </xf>
    <xf numFmtId="0" fontId="0" fillId="39" borderId="29" xfId="0" applyFill="1" applyBorder="1" applyAlignment="1">
      <alignment horizontal="center" vertical="center" wrapText="1"/>
    </xf>
    <xf numFmtId="0" fontId="0" fillId="39" borderId="11" xfId="0" applyFill="1" applyBorder="1" applyAlignment="1">
      <alignment horizontal="center" vertical="center"/>
    </xf>
    <xf numFmtId="0" fontId="0" fillId="39" borderId="18" xfId="0" applyFill="1" applyBorder="1" applyAlignment="1">
      <alignment horizontal="center" vertical="center"/>
    </xf>
    <xf numFmtId="0" fontId="12" fillId="0" borderId="0" xfId="0" applyFont="1" applyAlignment="1" applyProtection="1">
      <alignment horizontal="left" shrinkToFit="1"/>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6" borderId="0" xfId="0" applyFont="1" applyFill="1" applyAlignment="1">
      <alignment horizontal="left" vertical="center"/>
    </xf>
    <xf numFmtId="181" fontId="6" fillId="0" borderId="0" xfId="0" applyNumberFormat="1" applyFont="1" applyAlignment="1" applyProtection="1">
      <alignment horizontal="right" vertical="center" indent="1"/>
      <protection locked="0"/>
    </xf>
    <xf numFmtId="49" fontId="12"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49" fontId="12" fillId="26" borderId="0" xfId="0" applyNumberFormat="1" applyFont="1" applyFill="1" applyAlignment="1">
      <alignment horizontal="center" vertical="center"/>
    </xf>
    <xf numFmtId="180"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center" vertical="center"/>
      <protection locked="0"/>
    </xf>
    <xf numFmtId="0" fontId="6" fillId="26" borderId="0" xfId="0" applyFont="1" applyFill="1" applyAlignment="1">
      <alignment horizontal="left" vertical="center"/>
    </xf>
    <xf numFmtId="0" fontId="6"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6" fillId="26" borderId="0" xfId="0" applyFont="1" applyFill="1" applyAlignment="1">
      <alignment horizontal="center" vertical="center"/>
    </xf>
    <xf numFmtId="0" fontId="6" fillId="0" borderId="0" xfId="0" applyFont="1" applyAlignment="1" applyProtection="1">
      <alignment horizontal="right" vertical="center"/>
      <protection locked="0"/>
    </xf>
    <xf numFmtId="180" fontId="6" fillId="26" borderId="0" xfId="0" applyNumberFormat="1" applyFont="1" applyFill="1" applyAlignment="1">
      <alignment horizontal="right" vertical="center" indent="1"/>
    </xf>
    <xf numFmtId="0" fontId="34" fillId="0" borderId="0" xfId="0" applyFont="1" applyAlignment="1" applyProtection="1">
      <alignment horizontal="left" vertical="center" shrinkToFit="1"/>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center" vertical="center" shrinkToFit="1"/>
      <protection locked="0"/>
    </xf>
    <xf numFmtId="182" fontId="6"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right" vertical="center" indent="1" shrinkToFit="1"/>
      <protection locked="0"/>
    </xf>
    <xf numFmtId="0" fontId="6" fillId="26"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6" fillId="26" borderId="0" xfId="0" applyFont="1" applyFill="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49" fontId="6" fillId="0" borderId="0" xfId="0" applyNumberFormat="1" applyFont="1" applyAlignment="1" applyProtection="1">
      <alignment horizontal="right" vertical="center" indent="1"/>
      <protection locked="0"/>
    </xf>
    <xf numFmtId="180" fontId="6" fillId="0" borderId="0" xfId="0" applyNumberFormat="1" applyFont="1" applyAlignment="1" applyProtection="1">
      <alignment horizontal="center" vertical="center"/>
      <protection locked="0"/>
    </xf>
    <xf numFmtId="10" fontId="6" fillId="26" borderId="0" xfId="28" applyNumberFormat="1" applyFont="1" applyFill="1" applyBorder="1" applyAlignment="1">
      <alignment horizontal="center" vertical="center"/>
    </xf>
    <xf numFmtId="180" fontId="6" fillId="25" borderId="0" xfId="0" applyNumberFormat="1" applyFont="1" applyFill="1" applyAlignment="1">
      <alignment horizontal="center" vertical="center"/>
    </xf>
    <xf numFmtId="180" fontId="6" fillId="26" borderId="0" xfId="0" applyNumberFormat="1" applyFont="1" applyFill="1" applyAlignment="1">
      <alignment horizontal="center" vertical="center"/>
    </xf>
    <xf numFmtId="179" fontId="6" fillId="0" borderId="0" xfId="0" applyNumberFormat="1" applyFont="1" applyAlignment="1" applyProtection="1">
      <alignment horizontal="center" vertical="center" shrinkToFit="1"/>
      <protection locked="0"/>
    </xf>
    <xf numFmtId="180" fontId="6" fillId="0" borderId="0" xfId="0" applyNumberFormat="1"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shrinkToFit="1"/>
      <protection locked="0"/>
    </xf>
    <xf numFmtId="0" fontId="6" fillId="26" borderId="15"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26"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6" fillId="26" borderId="15" xfId="0" applyFont="1" applyFill="1" applyBorder="1" applyAlignment="1">
      <alignment horizontal="center" vertical="center"/>
    </xf>
    <xf numFmtId="0" fontId="6" fillId="26" borderId="26"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8" xfId="0" applyFont="1" applyFill="1" applyBorder="1" applyAlignment="1">
      <alignment horizontal="center" vertical="center"/>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0" fontId="6" fillId="26" borderId="0" xfId="0" applyFont="1" applyFill="1" applyAlignment="1">
      <alignment horizontal="right" vertical="center"/>
    </xf>
    <xf numFmtId="0" fontId="6" fillId="0" borderId="0" xfId="0" applyFont="1" applyAlignment="1" applyProtection="1">
      <alignment horizontal="right" vertical="center" shrinkToFit="1"/>
      <protection locked="0"/>
    </xf>
    <xf numFmtId="0" fontId="4" fillId="26" borderId="0" xfId="0" applyFont="1" applyFill="1" applyAlignment="1">
      <alignment horizontal="center" vertical="center"/>
    </xf>
    <xf numFmtId="0" fontId="0" fillId="0" borderId="0" xfId="0" applyAlignment="1" applyProtection="1">
      <alignment horizontal="center" vertical="center" shrinkToFit="1"/>
      <protection locked="0"/>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xf numFmtId="0" fontId="6" fillId="32" borderId="0" xfId="0" applyFont="1" applyFill="1" applyAlignment="1">
      <alignment horizontal="left" vertical="center" shrinkToFit="1"/>
    </xf>
    <xf numFmtId="0" fontId="6" fillId="32" borderId="0" xfId="0" applyFont="1" applyFill="1" applyAlignment="1">
      <alignment horizontal="left" vertical="center"/>
    </xf>
    <xf numFmtId="0" fontId="5" fillId="32" borderId="0" xfId="0" applyFont="1" applyFill="1" applyAlignment="1">
      <alignment horizontal="center" vertical="center"/>
    </xf>
    <xf numFmtId="0" fontId="6" fillId="26" borderId="26" xfId="0" applyFont="1" applyFill="1" applyBorder="1" applyAlignment="1">
      <alignment horizontal="left" vertical="center"/>
    </xf>
    <xf numFmtId="0" fontId="5" fillId="26" borderId="0" xfId="0" applyFont="1" applyFill="1" applyAlignment="1">
      <alignment horizontal="center" vertical="center"/>
    </xf>
    <xf numFmtId="0" fontId="6" fillId="0" borderId="11" xfId="0" applyFont="1" applyBorder="1" applyAlignment="1" applyProtection="1">
      <alignment horizontal="left" vertical="center"/>
      <protection locked="0"/>
    </xf>
    <xf numFmtId="0" fontId="6" fillId="32" borderId="0" xfId="0" applyFont="1" applyFill="1" applyAlignment="1">
      <alignment horizontal="center" vertical="center"/>
    </xf>
    <xf numFmtId="0" fontId="6" fillId="32" borderId="0" xfId="0" applyFont="1" applyFill="1" applyAlignment="1">
      <alignment horizontal="center" vertical="center" shrinkToFit="1"/>
    </xf>
    <xf numFmtId="0" fontId="6" fillId="32" borderId="20" xfId="0" applyFont="1" applyFill="1" applyBorder="1" applyAlignment="1">
      <alignment horizontal="left" vertical="center" shrinkToFit="1"/>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0" fontId="46" fillId="0" borderId="0" xfId="0" applyFont="1" applyAlignment="1">
      <alignment horizontal="left" vertical="center" wrapText="1"/>
    </xf>
    <xf numFmtId="0" fontId="46" fillId="0" borderId="20" xfId="0" applyFont="1" applyBorder="1" applyAlignment="1">
      <alignment horizontal="left" vertical="center" wrapText="1"/>
    </xf>
    <xf numFmtId="180" fontId="6" fillId="26" borderId="0" xfId="0" applyNumberFormat="1" applyFont="1" applyFill="1" applyAlignment="1" applyProtection="1">
      <alignment horizontal="center" vertical="center"/>
      <protection locked="0"/>
    </xf>
    <xf numFmtId="0" fontId="91" fillId="0" borderId="16" xfId="0" applyFont="1" applyBorder="1" applyAlignment="1">
      <alignment horizontal="center" vertical="center" textRotation="255"/>
    </xf>
    <xf numFmtId="0" fontId="91" fillId="0" borderId="20" xfId="0" applyFont="1" applyBorder="1" applyAlignment="1">
      <alignment horizontal="center" vertical="center" textRotation="255"/>
    </xf>
    <xf numFmtId="0" fontId="91" fillId="0" borderId="18"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20"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5" fillId="26" borderId="0" xfId="0" applyFont="1" applyFill="1" applyAlignment="1">
      <alignment horizontal="left" vertical="center"/>
    </xf>
    <xf numFmtId="0" fontId="6" fillId="33" borderId="0" xfId="0" applyFont="1" applyFill="1" applyAlignment="1" applyProtection="1">
      <alignment horizontal="left" vertical="center" shrinkToFit="1"/>
      <protection locked="0"/>
    </xf>
    <xf numFmtId="0" fontId="4" fillId="26" borderId="0" xfId="0" applyFont="1" applyFill="1" applyAlignment="1">
      <alignment horizontal="center"/>
    </xf>
    <xf numFmtId="0" fontId="6" fillId="26" borderId="0" xfId="0" applyFont="1" applyFill="1" applyAlignment="1" applyProtection="1">
      <alignment horizontal="left" vertical="center" shrinkToFit="1"/>
      <protection locked="0"/>
    </xf>
    <xf numFmtId="49" fontId="12" fillId="0" borderId="0" xfId="0" applyNumberFormat="1" applyFont="1" applyAlignment="1">
      <alignment horizontal="center" vertical="center"/>
    </xf>
    <xf numFmtId="49" fontId="12" fillId="0" borderId="0" xfId="0" applyNumberFormat="1" applyFont="1" applyAlignment="1" applyProtection="1">
      <alignment horizontal="left" vertical="center" shrinkToFit="1"/>
      <protection locked="0"/>
    </xf>
    <xf numFmtId="49" fontId="12" fillId="26" borderId="0" xfId="0" applyNumberFormat="1" applyFont="1" applyFill="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46" fillId="0" borderId="0" xfId="0" applyFont="1" applyAlignment="1">
      <alignment horizontal="center" vertical="center"/>
    </xf>
    <xf numFmtId="180" fontId="6" fillId="26" borderId="0" xfId="0" applyNumberFormat="1" applyFont="1" applyFill="1" applyAlignment="1" applyProtection="1">
      <alignment horizontal="center" vertical="center" shrinkToFit="1"/>
      <protection locked="0"/>
    </xf>
    <xf numFmtId="0" fontId="87" fillId="0" borderId="0" xfId="0" applyFont="1" applyAlignment="1">
      <alignment horizontal="center" vertical="center"/>
    </xf>
    <xf numFmtId="0" fontId="89" fillId="25" borderId="61" xfId="0" applyFont="1" applyFill="1" applyBorder="1" applyAlignment="1">
      <alignment horizontal="center" vertical="center" textRotation="255" shrinkToFit="1"/>
    </xf>
    <xf numFmtId="0" fontId="6" fillId="40" borderId="0" xfId="0" applyFont="1" applyFill="1" applyAlignment="1" applyProtection="1">
      <alignment horizontal="left" vertical="center" shrinkToFit="1"/>
      <protection locked="0"/>
    </xf>
    <xf numFmtId="0" fontId="12" fillId="26" borderId="0" xfId="0" applyFont="1" applyFill="1" applyAlignment="1">
      <alignment horizontal="left" shrinkToFit="1"/>
    </xf>
    <xf numFmtId="0" fontId="88" fillId="0" borderId="0" xfId="0" applyFont="1" applyAlignment="1">
      <alignment horizontal="left" vertical="center" textRotation="255" wrapText="1"/>
    </xf>
    <xf numFmtId="180" fontId="9" fillId="0" borderId="11" xfId="0" applyNumberFormat="1" applyFont="1" applyBorder="1" applyAlignment="1">
      <alignment horizontal="center" vertical="center"/>
    </xf>
    <xf numFmtId="180" fontId="9" fillId="0" borderId="18" xfId="0" applyNumberFormat="1" applyFont="1" applyBorder="1" applyAlignment="1">
      <alignment horizontal="center" vertical="center"/>
    </xf>
    <xf numFmtId="190" fontId="6" fillId="0" borderId="0" xfId="0" applyNumberFormat="1" applyFont="1" applyAlignment="1" applyProtection="1">
      <alignment horizontal="right" vertical="center" indent="1"/>
      <protection locked="0"/>
    </xf>
    <xf numFmtId="0" fontId="93" fillId="25" borderId="61" xfId="0" applyFont="1" applyFill="1" applyBorder="1" applyAlignment="1">
      <alignment horizontal="center" vertical="center" textRotation="255" shrinkToFit="1"/>
    </xf>
    <xf numFmtId="49" fontId="12" fillId="26" borderId="26" xfId="0" applyNumberFormat="1" applyFont="1" applyFill="1" applyBorder="1" applyAlignment="1">
      <alignment horizontal="center" vertical="center"/>
    </xf>
    <xf numFmtId="49" fontId="12" fillId="26" borderId="0" xfId="0" applyNumberFormat="1" applyFont="1" applyFill="1" applyAlignment="1">
      <alignment horizontal="center" vertical="center" shrinkToFit="1"/>
    </xf>
    <xf numFmtId="0" fontId="92" fillId="25" borderId="61" xfId="0" applyFont="1" applyFill="1" applyBorder="1" applyAlignment="1">
      <alignment horizontal="center" vertical="center" textRotation="255" shrinkToFit="1"/>
    </xf>
    <xf numFmtId="0" fontId="5" fillId="26" borderId="11" xfId="0" applyFont="1" applyFill="1" applyBorder="1" applyAlignment="1">
      <alignment horizontal="center" vertical="center"/>
    </xf>
    <xf numFmtId="0" fontId="6" fillId="0" borderId="26"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0" xfId="0" applyFont="1" applyAlignment="1" applyProtection="1">
      <alignment horizontal="left" vertical="center" textRotation="255" shrinkToFit="1"/>
      <protection locked="0"/>
    </xf>
    <xf numFmtId="0" fontId="6" fillId="0" borderId="20" xfId="0" applyFont="1" applyBorder="1" applyAlignment="1" applyProtection="1">
      <alignment horizontal="left" vertical="center" textRotation="255" shrinkToFit="1"/>
      <protection locked="0"/>
    </xf>
    <xf numFmtId="0" fontId="6" fillId="26" borderId="29" xfId="0" applyFont="1" applyFill="1" applyBorder="1" applyAlignment="1">
      <alignment horizontal="center" vertical="center" textRotation="255"/>
    </xf>
    <xf numFmtId="0" fontId="6" fillId="26" borderId="37" xfId="0" applyFont="1" applyFill="1" applyBorder="1" applyAlignment="1">
      <alignment horizontal="center" vertical="center" textRotation="255"/>
    </xf>
    <xf numFmtId="0" fontId="6" fillId="26" borderId="30" xfId="0" applyFont="1" applyFill="1" applyBorder="1" applyAlignment="1">
      <alignment horizontal="center" vertical="center" textRotation="255"/>
    </xf>
    <xf numFmtId="0" fontId="6" fillId="26" borderId="14" xfId="0" applyFont="1" applyFill="1" applyBorder="1" applyAlignment="1">
      <alignment horizontal="center" vertical="center" textRotation="255"/>
    </xf>
    <xf numFmtId="0" fontId="9" fillId="26" borderId="14" xfId="0" applyFont="1" applyFill="1" applyBorder="1" applyAlignment="1">
      <alignment horizontal="center" vertical="center" textRotation="255" wrapText="1"/>
    </xf>
    <xf numFmtId="0" fontId="6" fillId="0" borderId="26" xfId="0" applyFont="1" applyBorder="1" applyAlignment="1" applyProtection="1">
      <alignment horizontal="center" vertical="center"/>
      <protection locked="0"/>
    </xf>
    <xf numFmtId="0" fontId="6" fillId="26" borderId="0" xfId="0" applyFont="1" applyFill="1" applyAlignment="1">
      <alignment horizontal="center"/>
    </xf>
    <xf numFmtId="0" fontId="6" fillId="0" borderId="0" xfId="0" applyFont="1" applyAlignment="1">
      <alignment horizontal="center"/>
    </xf>
    <xf numFmtId="0" fontId="12" fillId="26" borderId="0" xfId="0" applyFont="1" applyFill="1" applyAlignment="1" applyProtection="1">
      <alignment horizontal="left" shrinkToFit="1"/>
      <protection locked="0"/>
    </xf>
    <xf numFmtId="0" fontId="6" fillId="26" borderId="11" xfId="0" applyFont="1" applyFill="1" applyBorder="1" applyAlignment="1">
      <alignment horizontal="left" vertical="center"/>
    </xf>
    <xf numFmtId="180" fontId="6" fillId="26" borderId="11" xfId="0" applyNumberFormat="1" applyFont="1" applyFill="1" applyBorder="1" applyAlignment="1">
      <alignment horizontal="right" vertical="center" indent="1"/>
    </xf>
    <xf numFmtId="0" fontId="96" fillId="26" borderId="0" xfId="0" applyFont="1" applyFill="1" applyAlignment="1">
      <alignment horizontal="center" vertical="center"/>
    </xf>
    <xf numFmtId="0" fontId="0" fillId="0" borderId="0" xfId="0" applyAlignment="1">
      <alignment horizontal="left" vertical="center" shrinkToFit="1"/>
    </xf>
    <xf numFmtId="0" fontId="87" fillId="26" borderId="0" xfId="0" applyFont="1" applyFill="1" applyAlignment="1">
      <alignment horizontal="left" vertical="center" wrapText="1"/>
    </xf>
    <xf numFmtId="49" fontId="6" fillId="26" borderId="0" xfId="0" applyNumberFormat="1" applyFont="1" applyFill="1" applyAlignment="1">
      <alignment horizontal="left" vertical="center" shrinkToFit="1"/>
    </xf>
    <xf numFmtId="0" fontId="87" fillId="26" borderId="0" xfId="0" applyFont="1" applyFill="1" applyAlignment="1">
      <alignment horizontal="left" vertical="center"/>
    </xf>
    <xf numFmtId="0" fontId="6" fillId="28" borderId="11" xfId="0" applyFont="1" applyFill="1" applyBorder="1" applyAlignment="1" applyProtection="1">
      <alignment horizontal="center" vertical="center"/>
      <protection locked="0"/>
    </xf>
    <xf numFmtId="0" fontId="6" fillId="26" borderId="0" xfId="0" applyFont="1" applyFill="1" applyAlignment="1" applyProtection="1">
      <alignment horizontal="center" vertical="center"/>
      <protection locked="0"/>
    </xf>
    <xf numFmtId="0" fontId="6" fillId="26" borderId="11" xfId="0" applyFont="1" applyFill="1" applyBorder="1" applyAlignment="1" applyProtection="1">
      <alignment horizontal="center" vertical="center"/>
      <protection locked="0"/>
    </xf>
    <xf numFmtId="49" fontId="10" fillId="26" borderId="26" xfId="0" applyNumberFormat="1" applyFont="1" applyFill="1" applyBorder="1" applyAlignment="1">
      <alignment horizontal="left" vertical="center"/>
    </xf>
    <xf numFmtId="0" fontId="0" fillId="0" borderId="11" xfId="0" applyBorder="1" applyAlignment="1" applyProtection="1">
      <alignment horizontal="center" vertical="center"/>
      <protection locked="0"/>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65" fillId="0" borderId="0" xfId="0" applyFont="1" applyAlignment="1" applyProtection="1">
      <alignment horizontal="center" vertical="center"/>
      <protection locked="0"/>
    </xf>
    <xf numFmtId="0" fontId="6" fillId="26" borderId="26" xfId="0" quotePrefix="1" applyFont="1" applyFill="1" applyBorder="1" applyAlignment="1">
      <alignment horizontal="left" vertical="distributed"/>
    </xf>
    <xf numFmtId="0" fontId="6" fillId="26" borderId="0" xfId="0" applyFont="1" applyFill="1" applyAlignment="1">
      <alignment horizontal="left" vertical="distributed"/>
    </xf>
    <xf numFmtId="0" fontId="0" fillId="26" borderId="11" xfId="0" applyFill="1" applyBorder="1" applyAlignment="1">
      <alignment horizontal="center" vertical="center"/>
    </xf>
    <xf numFmtId="49" fontId="6" fillId="26" borderId="11" xfId="0" applyNumberFormat="1" applyFont="1" applyFill="1" applyBorder="1" applyAlignment="1">
      <alignment horizontal="center" vertical="center"/>
    </xf>
    <xf numFmtId="49" fontId="0" fillId="26" borderId="11" xfId="0" applyNumberFormat="1" applyFill="1" applyBorder="1" applyAlignment="1">
      <alignment horizontal="center" vertical="center"/>
    </xf>
    <xf numFmtId="0" fontId="0" fillId="26" borderId="0" xfId="0" applyFill="1" applyAlignment="1">
      <alignment horizontal="center" vertical="center"/>
    </xf>
    <xf numFmtId="0" fontId="6" fillId="26" borderId="11" xfId="56" applyNumberFormat="1" applyFont="1" applyFill="1" applyBorder="1" applyAlignment="1" applyProtection="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10" fontId="6" fillId="26" borderId="11" xfId="28" applyNumberFormat="1" applyFont="1" applyFill="1" applyBorder="1" applyAlignment="1" applyProtection="1">
      <alignment horizontal="center" vertical="center"/>
    </xf>
    <xf numFmtId="179" fontId="6" fillId="26" borderId="0" xfId="0" applyNumberFormat="1" applyFont="1" applyFill="1" applyAlignment="1">
      <alignment horizontal="center" vertical="center" shrinkToFit="1"/>
    </xf>
    <xf numFmtId="176"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178" fontId="6" fillId="26" borderId="0" xfId="0" applyNumberFormat="1" applyFont="1" applyFill="1" applyAlignment="1">
      <alignment horizontal="right" vertical="center" shrinkToFit="1"/>
    </xf>
    <xf numFmtId="0" fontId="6" fillId="26" borderId="10" xfId="0" applyFont="1" applyFill="1" applyBorder="1" applyAlignment="1">
      <alignment horizontal="left" vertical="center" shrinkToFit="1"/>
    </xf>
    <xf numFmtId="0" fontId="0" fillId="0" borderId="26" xfId="0" applyBorder="1" applyAlignment="1">
      <alignment horizontal="left" vertical="center" shrinkToFit="1"/>
    </xf>
    <xf numFmtId="49" fontId="6" fillId="26" borderId="0" xfId="0" applyNumberFormat="1" applyFont="1" applyFill="1" applyAlignment="1">
      <alignment horizontal="center" vertical="center" shrinkToFit="1"/>
    </xf>
    <xf numFmtId="0" fontId="53" fillId="26" borderId="0" xfId="0" applyFont="1" applyFill="1" applyAlignment="1">
      <alignment horizontal="center" vertical="center"/>
    </xf>
    <xf numFmtId="0" fontId="86" fillId="0" borderId="0" xfId="0" applyFont="1" applyAlignment="1">
      <alignment horizontal="left" vertical="center"/>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10" fillId="0" borderId="0" xfId="0" applyFont="1" applyAlignment="1">
      <alignment vertical="top" wrapText="1"/>
    </xf>
    <xf numFmtId="0" fontId="10" fillId="0" borderId="14" xfId="0" applyFont="1" applyBorder="1">
      <alignment vertical="center"/>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horizontal="center" vertical="top"/>
    </xf>
    <xf numFmtId="0" fontId="34" fillId="0" borderId="0" xfId="0" applyFont="1" applyAlignment="1" applyProtection="1">
      <alignment horizontal="left" vertical="center"/>
      <protection locked="0"/>
    </xf>
    <xf numFmtId="0" fontId="10" fillId="25" borderId="15"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16" xfId="0" applyFont="1" applyFill="1" applyBorder="1" applyAlignment="1">
      <alignment horizontal="center" vertical="center"/>
    </xf>
    <xf numFmtId="0" fontId="10" fillId="0" borderId="1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xf numFmtId="0" fontId="10" fillId="28" borderId="14" xfId="0" applyFont="1" applyFill="1" applyBorder="1" applyAlignment="1">
      <alignment horizontal="center" vertical="center" shrinkToFit="1"/>
    </xf>
    <xf numFmtId="186" fontId="10" fillId="0" borderId="14" xfId="0" applyNumberFormat="1" applyFont="1" applyBorder="1" applyAlignment="1" applyProtection="1">
      <alignment horizontal="center" vertical="center"/>
      <protection locked="0"/>
    </xf>
    <xf numFmtId="0" fontId="10" fillId="0" borderId="14" xfId="0" applyFont="1" applyBorder="1" applyAlignment="1" applyProtection="1">
      <alignment vertical="center" wrapText="1"/>
      <protection locked="0"/>
    </xf>
    <xf numFmtId="0" fontId="10" fillId="0" borderId="14"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wrapText="1"/>
      <protection locked="0"/>
    </xf>
    <xf numFmtId="0" fontId="10" fillId="28" borderId="14" xfId="0" applyFont="1" applyFill="1" applyBorder="1" applyAlignment="1">
      <alignment horizontal="center" vertical="center" wrapText="1"/>
    </xf>
    <xf numFmtId="0" fontId="10" fillId="25" borderId="14" xfId="0" applyFont="1" applyFill="1" applyBorder="1" applyAlignment="1">
      <alignment horizontal="center" vertical="center" shrinkToFit="1"/>
    </xf>
    <xf numFmtId="0" fontId="10" fillId="0" borderId="21"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22" xfId="0" applyFont="1" applyBorder="1" applyAlignment="1" applyProtection="1">
      <alignment vertical="center" wrapText="1" shrinkToFit="1"/>
      <protection locked="0"/>
    </xf>
    <xf numFmtId="0" fontId="10" fillId="28" borderId="14" xfId="0" applyFont="1" applyFill="1" applyBorder="1" applyAlignment="1">
      <alignment horizontal="center" vertical="center"/>
    </xf>
    <xf numFmtId="0" fontId="12" fillId="25" borderId="14" xfId="0" applyFont="1" applyFill="1" applyBorder="1" applyAlignment="1">
      <alignment horizontal="center" vertical="center" wrapText="1"/>
    </xf>
    <xf numFmtId="0" fontId="12" fillId="25" borderId="14" xfId="0" applyFont="1" applyFill="1" applyBorder="1" applyAlignment="1">
      <alignment horizontal="center" vertical="center" wrapText="1" shrinkToFit="1"/>
    </xf>
    <xf numFmtId="0" fontId="10" fillId="0" borderId="10" xfId="0" applyFont="1" applyBorder="1" applyAlignment="1" applyProtection="1">
      <alignment vertical="center" shrinkToFit="1"/>
      <protection locked="0"/>
    </xf>
    <xf numFmtId="0" fontId="11" fillId="0" borderId="10" xfId="0" applyFont="1" applyBorder="1" applyAlignment="1" applyProtection="1">
      <alignment vertical="center" shrinkToFit="1"/>
      <protection locked="0"/>
    </xf>
    <xf numFmtId="0" fontId="10" fillId="0" borderId="15"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28" borderId="21" xfId="0" applyFont="1" applyFill="1" applyBorder="1" applyAlignment="1">
      <alignment horizontal="center" vertical="center"/>
    </xf>
    <xf numFmtId="0" fontId="10" fillId="28" borderId="10" xfId="0" applyFont="1" applyFill="1" applyBorder="1" applyAlignment="1">
      <alignment horizontal="center" vertical="center"/>
    </xf>
    <xf numFmtId="0" fontId="10" fillId="28" borderId="22" xfId="0" applyFont="1" applyFill="1" applyBorder="1" applyAlignment="1">
      <alignment horizontal="center" vertical="center"/>
    </xf>
    <xf numFmtId="0" fontId="10" fillId="0" borderId="10" xfId="0" applyFont="1" applyBorder="1" applyAlignment="1" applyProtection="1">
      <alignment horizontal="left" vertical="center"/>
      <protection locked="0"/>
    </xf>
    <xf numFmtId="49" fontId="10" fillId="30" borderId="0" xfId="0" applyNumberFormat="1" applyFont="1" applyFill="1" applyAlignment="1" applyProtection="1">
      <alignment horizontal="center" vertical="center" shrinkToFit="1"/>
      <protection locked="0"/>
    </xf>
    <xf numFmtId="0" fontId="10" fillId="30" borderId="0" xfId="0" applyFont="1" applyFill="1" applyAlignment="1" applyProtection="1">
      <alignment horizontal="center" vertical="center"/>
      <protection locked="0"/>
    </xf>
    <xf numFmtId="0" fontId="10" fillId="30" borderId="11" xfId="0" applyFont="1" applyFill="1" applyBorder="1" applyAlignment="1" applyProtection="1">
      <alignment horizontal="center" vertical="center"/>
      <protection locked="0"/>
    </xf>
    <xf numFmtId="0" fontId="10" fillId="0" borderId="1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30" borderId="26" xfId="0" applyFont="1" applyFill="1" applyBorder="1" applyAlignment="1" applyProtection="1">
      <alignment horizontal="center" vertical="center"/>
      <protection locked="0"/>
    </xf>
    <xf numFmtId="49" fontId="10" fillId="30" borderId="26" xfId="0" applyNumberFormat="1" applyFont="1" applyFill="1" applyBorder="1" applyAlignment="1" applyProtection="1">
      <alignment horizontal="center" vertical="center" shrinkToFit="1"/>
      <protection locked="0"/>
    </xf>
    <xf numFmtId="0" fontId="10" fillId="0" borderId="21"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25" borderId="11" xfId="0" applyFont="1" applyFill="1" applyBorder="1">
      <alignment vertical="center"/>
    </xf>
    <xf numFmtId="0" fontId="11" fillId="25" borderId="11" xfId="0" applyFont="1" applyFill="1" applyBorder="1">
      <alignment vertical="center"/>
    </xf>
    <xf numFmtId="49" fontId="10" fillId="30" borderId="11" xfId="0" applyNumberFormat="1" applyFont="1" applyFill="1" applyBorder="1" applyAlignment="1" applyProtection="1">
      <alignment horizontal="center" vertical="center" shrinkToFit="1"/>
      <protection locked="0"/>
    </xf>
    <xf numFmtId="0" fontId="10" fillId="25" borderId="11" xfId="0" applyFont="1" applyFill="1" applyBorder="1" applyAlignment="1">
      <alignment vertical="center" shrinkToFit="1"/>
    </xf>
    <xf numFmtId="49" fontId="10" fillId="30" borderId="11" xfId="0" applyNumberFormat="1" applyFont="1" applyFill="1" applyBorder="1" applyAlignment="1">
      <alignment horizontal="center" vertical="center" shrinkToFit="1"/>
    </xf>
    <xf numFmtId="0" fontId="10" fillId="30" borderId="26" xfId="0" applyFont="1" applyFill="1" applyBorder="1" applyAlignment="1" applyProtection="1">
      <alignment horizontal="left" vertical="center"/>
      <protection locked="0"/>
    </xf>
    <xf numFmtId="0" fontId="10" fillId="28" borderId="29" xfId="0" applyFont="1" applyFill="1" applyBorder="1" applyAlignment="1">
      <alignment horizontal="center" vertical="center"/>
    </xf>
    <xf numFmtId="0" fontId="52" fillId="28" borderId="30" xfId="0" applyFont="1" applyFill="1" applyBorder="1" applyAlignment="1">
      <alignment horizontal="center" vertical="center" shrinkToFit="1"/>
    </xf>
    <xf numFmtId="0" fontId="10" fillId="30" borderId="11" xfId="0" applyFont="1" applyFill="1" applyBorder="1" applyProtection="1">
      <alignment vertical="center"/>
      <protection locked="0"/>
    </xf>
    <xf numFmtId="0" fontId="12" fillId="28" borderId="14" xfId="0" applyFont="1" applyFill="1" applyBorder="1" applyAlignment="1">
      <alignment horizontal="center" vertical="center" wrapText="1"/>
    </xf>
    <xf numFmtId="0" fontId="10" fillId="30" borderId="26" xfId="0" applyFont="1" applyFill="1" applyBorder="1" applyProtection="1">
      <alignment vertical="center"/>
      <protection locked="0"/>
    </xf>
    <xf numFmtId="188" fontId="10" fillId="30" borderId="11" xfId="0" applyNumberFormat="1" applyFont="1" applyFill="1" applyBorder="1" applyAlignment="1" applyProtection="1">
      <alignment horizontal="center" vertical="center"/>
      <protection locked="0"/>
    </xf>
    <xf numFmtId="10" fontId="10" fillId="30" borderId="26" xfId="0" applyNumberFormat="1" applyFont="1" applyFill="1" applyBorder="1" applyAlignment="1" applyProtection="1">
      <alignment horizontal="center" vertical="center"/>
      <protection locked="0"/>
    </xf>
    <xf numFmtId="0" fontId="10" fillId="28" borderId="30" xfId="0" applyFont="1" applyFill="1" applyBorder="1" applyAlignment="1">
      <alignment horizontal="center" vertical="center"/>
    </xf>
    <xf numFmtId="10" fontId="10" fillId="30" borderId="11" xfId="0" applyNumberFormat="1" applyFont="1" applyFill="1" applyBorder="1" applyAlignment="1" applyProtection="1">
      <alignment horizontal="center" vertical="center"/>
      <protection locked="0"/>
    </xf>
    <xf numFmtId="0" fontId="10" fillId="28" borderId="57" xfId="0" applyFont="1" applyFill="1" applyBorder="1" applyAlignment="1">
      <alignment horizontal="center" vertical="center"/>
    </xf>
    <xf numFmtId="0" fontId="10" fillId="0" borderId="57" xfId="0" applyFont="1" applyBorder="1" applyAlignment="1" applyProtection="1">
      <alignment horizontal="left" vertical="center"/>
      <protection locked="0"/>
    </xf>
    <xf numFmtId="0" fontId="48" fillId="28" borderId="0" xfId="0" applyFont="1" applyFill="1" applyAlignment="1">
      <alignment horizontal="center" vertical="center"/>
    </xf>
    <xf numFmtId="0" fontId="10" fillId="28" borderId="0" xfId="0" applyFont="1" applyFill="1" applyAlignment="1">
      <alignment horizontal="left" vertical="center"/>
    </xf>
    <xf numFmtId="0" fontId="11" fillId="0" borderId="11" xfId="0" applyFont="1" applyBorder="1" applyAlignment="1" applyProtection="1">
      <alignment vertical="center" shrinkToFit="1"/>
      <protection locked="0"/>
    </xf>
    <xf numFmtId="0" fontId="10" fillId="0" borderId="53" xfId="0" applyFont="1" applyBorder="1" applyAlignment="1">
      <alignment horizontal="left" wrapText="1"/>
    </xf>
    <xf numFmtId="0" fontId="10" fillId="28" borderId="57" xfId="0" applyFont="1" applyFill="1" applyBorder="1" applyAlignment="1">
      <alignment horizontal="center" vertical="center" wrapText="1"/>
    </xf>
    <xf numFmtId="0" fontId="10" fillId="0" borderId="57" xfId="0" applyFont="1" applyBorder="1" applyAlignment="1" applyProtection="1">
      <alignment horizontal="left" vertical="center" wrapText="1"/>
      <protection locked="0"/>
    </xf>
    <xf numFmtId="0" fontId="11" fillId="28" borderId="40" xfId="0" applyFont="1" applyFill="1" applyBorder="1" applyAlignment="1">
      <alignment horizontal="center" vertical="center"/>
    </xf>
    <xf numFmtId="0" fontId="10" fillId="0" borderId="40" xfId="0" applyFont="1" applyBorder="1" applyAlignment="1" applyProtection="1">
      <alignment horizontal="center" vertical="center"/>
      <protection locked="0"/>
    </xf>
    <xf numFmtId="0" fontId="31" fillId="28" borderId="40" xfId="0" applyFont="1" applyFill="1" applyBorder="1" applyAlignment="1">
      <alignment horizontal="left" vertical="center" wrapText="1"/>
    </xf>
    <xf numFmtId="0" fontId="10" fillId="0" borderId="14" xfId="0" applyFont="1" applyBorder="1" applyAlignment="1" applyProtection="1">
      <alignment horizontal="center" vertical="center"/>
      <protection locked="0"/>
    </xf>
    <xf numFmtId="0" fontId="10" fillId="28" borderId="39" xfId="0" applyFont="1" applyFill="1" applyBorder="1" applyAlignment="1">
      <alignment horizontal="center" vertical="center"/>
    </xf>
    <xf numFmtId="0" fontId="10" fillId="0" borderId="39" xfId="0" applyFont="1" applyBorder="1" applyAlignment="1" applyProtection="1">
      <alignment horizontal="center" vertical="center"/>
      <protection locked="0"/>
    </xf>
    <xf numFmtId="0" fontId="10" fillId="28" borderId="40" xfId="0" applyFont="1" applyFill="1" applyBorder="1" applyAlignment="1">
      <alignment horizontal="left" vertical="center"/>
    </xf>
    <xf numFmtId="0" fontId="10" fillId="28" borderId="38" xfId="0" applyFont="1" applyFill="1" applyBorder="1" applyAlignment="1">
      <alignment horizontal="center" vertical="center" wrapText="1"/>
    </xf>
    <xf numFmtId="0" fontId="10" fillId="28" borderId="39" xfId="0" applyFont="1" applyFill="1" applyBorder="1" applyAlignment="1">
      <alignment horizontal="center" vertical="center" wrapText="1"/>
    </xf>
    <xf numFmtId="0" fontId="10" fillId="28" borderId="38" xfId="0" applyFont="1" applyFill="1" applyBorder="1" applyAlignment="1">
      <alignment horizontal="center" vertical="center"/>
    </xf>
    <xf numFmtId="0" fontId="10" fillId="25" borderId="38" xfId="0" applyFont="1" applyFill="1" applyBorder="1" applyAlignment="1" applyProtection="1">
      <alignment horizontal="left" vertical="center"/>
      <protection locked="0"/>
    </xf>
    <xf numFmtId="0" fontId="12" fillId="28" borderId="39" xfId="0" applyFont="1" applyFill="1" applyBorder="1" applyAlignment="1">
      <alignment horizontal="center" vertical="center"/>
    </xf>
    <xf numFmtId="0" fontId="10" fillId="28" borderId="39" xfId="0" applyFont="1" applyFill="1" applyBorder="1" applyAlignment="1">
      <alignment horizontal="left" vertical="center" wrapText="1"/>
    </xf>
    <xf numFmtId="0" fontId="11" fillId="28" borderId="38" xfId="0" applyFont="1" applyFill="1" applyBorder="1" applyAlignment="1">
      <alignment horizontal="center" vertical="center" textRotation="255"/>
    </xf>
    <xf numFmtId="0" fontId="11" fillId="28" borderId="39" xfId="0" applyFont="1" applyFill="1" applyBorder="1" applyAlignment="1">
      <alignment horizontal="center" vertical="center" textRotation="255"/>
    </xf>
    <xf numFmtId="0" fontId="11" fillId="28" borderId="40" xfId="0" applyFont="1" applyFill="1" applyBorder="1" applyAlignment="1">
      <alignment horizontal="center" vertical="center" textRotation="255"/>
    </xf>
    <xf numFmtId="0" fontId="11" fillId="28" borderId="38" xfId="0" applyFont="1" applyFill="1" applyBorder="1" applyAlignment="1">
      <alignment horizontal="center" vertical="center"/>
    </xf>
    <xf numFmtId="0" fontId="10" fillId="0" borderId="38" xfId="0" applyFont="1" applyBorder="1" applyAlignment="1" applyProtection="1">
      <alignment horizontal="center" vertical="center"/>
      <protection locked="0"/>
    </xf>
    <xf numFmtId="0" fontId="10" fillId="28" borderId="38" xfId="0" applyFont="1" applyFill="1" applyBorder="1" applyAlignment="1">
      <alignment horizontal="left" vertical="center"/>
    </xf>
    <xf numFmtId="0" fontId="11" fillId="28" borderId="39" xfId="0" applyFont="1" applyFill="1" applyBorder="1" applyAlignment="1">
      <alignment horizontal="center" vertical="center"/>
    </xf>
    <xf numFmtId="0" fontId="10" fillId="28" borderId="39" xfId="0" applyFont="1" applyFill="1" applyBorder="1" applyAlignment="1">
      <alignment horizontal="left" vertical="center"/>
    </xf>
    <xf numFmtId="0" fontId="47" fillId="25" borderId="0" xfId="0" applyFont="1" applyFill="1" applyAlignment="1">
      <alignment horizontal="center"/>
    </xf>
    <xf numFmtId="0" fontId="10" fillId="0" borderId="38"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28" borderId="39" xfId="0" applyFont="1" applyFill="1" applyBorder="1" applyAlignment="1">
      <alignment horizontal="center" vertical="center" textRotation="255" wrapText="1"/>
    </xf>
    <xf numFmtId="0" fontId="10" fillId="28" borderId="40" xfId="0" applyFont="1" applyFill="1" applyBorder="1" applyAlignment="1">
      <alignment horizontal="center" vertical="center" textRotation="255" wrapText="1"/>
    </xf>
    <xf numFmtId="0" fontId="10" fillId="0" borderId="39" xfId="0" applyFont="1" applyBorder="1" applyAlignment="1" applyProtection="1">
      <alignment horizontal="left" vertical="center" shrinkToFit="1"/>
      <protection locked="0"/>
    </xf>
    <xf numFmtId="0" fontId="10" fillId="28" borderId="40" xfId="0" applyFont="1" applyFill="1" applyBorder="1" applyAlignment="1">
      <alignment horizontal="center" vertical="center"/>
    </xf>
    <xf numFmtId="0" fontId="10" fillId="0" borderId="40" xfId="0" applyFont="1" applyBorder="1" applyProtection="1">
      <alignment vertical="center"/>
      <protection locked="0"/>
    </xf>
    <xf numFmtId="0" fontId="10" fillId="0" borderId="39" xfId="0" applyFont="1" applyBorder="1" applyProtection="1">
      <alignment vertical="center"/>
      <protection locked="0"/>
    </xf>
    <xf numFmtId="0" fontId="10" fillId="28" borderId="38" xfId="0" applyFont="1" applyFill="1" applyBorder="1" applyAlignment="1">
      <alignment horizontal="center" vertical="center" textRotation="255" wrapText="1"/>
    </xf>
    <xf numFmtId="0" fontId="10" fillId="28" borderId="40" xfId="0" applyFont="1" applyFill="1" applyBorder="1" applyAlignment="1">
      <alignment horizontal="center" vertical="center" wrapText="1"/>
    </xf>
    <xf numFmtId="0" fontId="10" fillId="0" borderId="29" xfId="0" applyFont="1" applyBorder="1" applyAlignment="1" applyProtection="1">
      <alignment horizontal="center" vertical="center"/>
      <protection locked="0"/>
    </xf>
    <xf numFmtId="0" fontId="10" fillId="0" borderId="40" xfId="0" applyFont="1" applyBorder="1" applyAlignment="1" applyProtection="1">
      <alignment horizontal="center" vertical="center" shrinkToFit="1"/>
      <protection locked="0"/>
    </xf>
    <xf numFmtId="0" fontId="51" fillId="28" borderId="40" xfId="0" applyFont="1" applyFill="1" applyBorder="1" applyAlignment="1">
      <alignment horizontal="left" vertical="center"/>
    </xf>
    <xf numFmtId="0" fontId="12" fillId="0" borderId="0" xfId="0" applyFont="1" applyAlignment="1">
      <alignment horizontal="left" vertical="center"/>
    </xf>
    <xf numFmtId="0" fontId="10" fillId="28" borderId="41" xfId="0" applyFont="1" applyFill="1" applyBorder="1" applyAlignment="1">
      <alignment horizontal="center" vertical="center"/>
    </xf>
    <xf numFmtId="0" fontId="10" fillId="28" borderId="42" xfId="0" applyFont="1" applyFill="1" applyBorder="1" applyAlignment="1">
      <alignment horizontal="center" vertical="center"/>
    </xf>
    <xf numFmtId="0" fontId="10" fillId="28" borderId="43" xfId="0" applyFont="1" applyFill="1" applyBorder="1" applyAlignment="1">
      <alignment horizontal="center" vertical="center"/>
    </xf>
    <xf numFmtId="0" fontId="10" fillId="28" borderId="39" xfId="0" applyFont="1" applyFill="1" applyBorder="1" applyAlignment="1">
      <alignment horizontal="left" vertical="center" indent="1"/>
    </xf>
    <xf numFmtId="0" fontId="10" fillId="28" borderId="40" xfId="0" applyFont="1" applyFill="1" applyBorder="1" applyAlignment="1">
      <alignment horizontal="left" vertical="center" indent="1"/>
    </xf>
    <xf numFmtId="0" fontId="10" fillId="28" borderId="39" xfId="0" applyFont="1" applyFill="1" applyBorder="1" applyAlignment="1">
      <alignment horizontal="center" vertical="center" textRotation="255"/>
    </xf>
    <xf numFmtId="0" fontId="10" fillId="28" borderId="40" xfId="0" applyFont="1" applyFill="1" applyBorder="1" applyAlignment="1">
      <alignment horizontal="center" vertical="center" textRotation="255"/>
    </xf>
    <xf numFmtId="0" fontId="10" fillId="28" borderId="38" xfId="0" applyFont="1" applyFill="1" applyBorder="1" applyAlignment="1">
      <alignment horizontal="center" vertical="center" textRotation="255"/>
    </xf>
    <xf numFmtId="0" fontId="51" fillId="28" borderId="39" xfId="0" applyFont="1" applyFill="1" applyBorder="1" applyAlignment="1">
      <alignment horizontal="center" vertical="center"/>
    </xf>
    <xf numFmtId="0" fontId="80" fillId="28" borderId="40" xfId="0" applyFont="1" applyFill="1" applyBorder="1" applyAlignment="1">
      <alignment horizontal="center" vertical="center" wrapText="1"/>
    </xf>
    <xf numFmtId="14" fontId="10" fillId="0" borderId="40" xfId="0" applyNumberFormat="1" applyFont="1" applyBorder="1" applyAlignment="1" applyProtection="1">
      <alignment horizontal="center" vertical="center"/>
      <protection locked="0"/>
    </xf>
    <xf numFmtId="0" fontId="51" fillId="28" borderId="40" xfId="0" applyFont="1" applyFill="1" applyBorder="1" applyAlignment="1">
      <alignment horizontal="center" vertical="center" wrapText="1"/>
    </xf>
    <xf numFmtId="0" fontId="51" fillId="28" borderId="40" xfId="0" applyFont="1" applyFill="1" applyBorder="1" applyAlignment="1">
      <alignment horizontal="center" vertical="center"/>
    </xf>
    <xf numFmtId="0" fontId="10" fillId="0" borderId="40" xfId="0" applyFont="1" applyBorder="1" applyAlignment="1" applyProtection="1">
      <alignment horizontal="center" vertical="center" wrapText="1"/>
      <protection locked="0"/>
    </xf>
    <xf numFmtId="0" fontId="12" fillId="28" borderId="38" xfId="0" applyFont="1" applyFill="1" applyBorder="1" applyAlignment="1">
      <alignment horizontal="center" vertical="center" wrapText="1"/>
    </xf>
    <xf numFmtId="0" fontId="10" fillId="25" borderId="38" xfId="0" applyFont="1" applyFill="1" applyBorder="1" applyAlignment="1" applyProtection="1">
      <alignment horizontal="left" vertical="center" wrapText="1"/>
      <protection locked="0"/>
    </xf>
    <xf numFmtId="0" fontId="51" fillId="28" borderId="39" xfId="0" applyFont="1" applyFill="1" applyBorder="1" applyAlignment="1">
      <alignment horizontal="left" vertical="center" wrapText="1"/>
    </xf>
    <xf numFmtId="0" fontId="72" fillId="28" borderId="40" xfId="0" applyFont="1" applyFill="1" applyBorder="1" applyAlignment="1">
      <alignment horizontal="center" vertical="center"/>
    </xf>
    <xf numFmtId="0" fontId="10" fillId="0" borderId="38" xfId="0" applyFont="1" applyBorder="1" applyAlignment="1" applyProtection="1">
      <alignment horizontal="left" vertical="center"/>
      <protection locked="0"/>
    </xf>
    <xf numFmtId="0" fontId="72" fillId="28" borderId="39" xfId="0" applyFont="1" applyFill="1" applyBorder="1" applyAlignment="1">
      <alignment horizontal="center" vertical="center"/>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51" fillId="28" borderId="39" xfId="0" applyFont="1" applyFill="1" applyBorder="1" applyAlignment="1">
      <alignment horizontal="left" vertical="center"/>
    </xf>
    <xf numFmtId="0" fontId="51" fillId="28" borderId="41" xfId="0" applyFont="1" applyFill="1" applyBorder="1" applyAlignment="1">
      <alignment horizontal="left" vertical="center"/>
    </xf>
    <xf numFmtId="0" fontId="51" fillId="28" borderId="42" xfId="0" applyFont="1" applyFill="1" applyBorder="1" applyAlignment="1">
      <alignment horizontal="left" vertical="center"/>
    </xf>
    <xf numFmtId="0" fontId="51" fillId="28" borderId="43" xfId="0" applyFont="1" applyFill="1" applyBorder="1" applyAlignment="1">
      <alignment horizontal="left" vertical="center"/>
    </xf>
    <xf numFmtId="0" fontId="0" fillId="28" borderId="39" xfId="0" applyFill="1" applyBorder="1" applyAlignment="1">
      <alignment horizontal="center" vertical="center"/>
    </xf>
    <xf numFmtId="0" fontId="6" fillId="26" borderId="18" xfId="0" applyFont="1" applyFill="1" applyBorder="1" applyAlignment="1" applyProtection="1">
      <alignment horizontal="center" vertical="center"/>
      <protection locked="0"/>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56"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FFCC"/>
      <color rgb="FFFF5050"/>
      <color rgb="FFFF99CC"/>
      <color rgb="FFFF7C80"/>
      <color rgb="FFCCECFF"/>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195262</xdr:colOff>
      <xdr:row>47</xdr:row>
      <xdr:rowOff>38100</xdr:rowOff>
    </xdr:from>
    <xdr:ext cx="4276725" cy="996156"/>
    <xdr:sp macro="" textlink="">
      <xdr:nvSpPr>
        <xdr:cNvPr id="2" name="正方形/長方形 1">
          <a:extLst>
            <a:ext uri="{FF2B5EF4-FFF2-40B4-BE49-F238E27FC236}">
              <a16:creationId xmlns:a16="http://schemas.microsoft.com/office/drawing/2014/main" id="{75698F99-ABB4-4C1C-9F0F-214712FB24E7}"/>
            </a:ext>
          </a:extLst>
        </xdr:cNvPr>
        <xdr:cNvSpPr/>
      </xdr:nvSpPr>
      <xdr:spPr>
        <a:xfrm>
          <a:off x="7443787" y="4648200"/>
          <a:ext cx="4276725"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400" b="1" u="none">
              <a:latin typeface="+mn-ea"/>
              <a:ea typeface="+mn-ea"/>
            </a:rPr>
            <a:t>申請書入力後、こちらの表を修正をした場合、</a:t>
          </a:r>
          <a:endParaRPr kumimoji="1" lang="en-US" altLang="ja-JP" sz="1400" b="1" u="none">
            <a:latin typeface="+mn-ea"/>
            <a:ea typeface="+mn-ea"/>
          </a:endParaRPr>
        </a:p>
        <a:p>
          <a:pPr algn="l"/>
          <a:r>
            <a:rPr kumimoji="1" lang="ja-JP" altLang="en-US" sz="1400" b="1" u="none">
              <a:latin typeface="+mn-ea"/>
              <a:ea typeface="+mn-ea"/>
            </a:rPr>
            <a:t>入力準備②に再度進んでください。</a:t>
          </a:r>
          <a:endParaRPr kumimoji="1" lang="en-US" altLang="ja-JP" sz="1400" b="1" u="none">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C045C29A-2315-4CC1-A14D-742D4E518460}"/>
            </a:ext>
          </a:extLst>
        </xdr:cNvPr>
        <xdr:cNvSpPr/>
      </xdr:nvSpPr>
      <xdr:spPr>
        <a:xfrm>
          <a:off x="6381749"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368</xdr:row>
      <xdr:rowOff>71158</xdr:rowOff>
    </xdr:from>
    <xdr:to>
      <xdr:col>90</xdr:col>
      <xdr:colOff>202825</xdr:colOff>
      <xdr:row>398</xdr:row>
      <xdr:rowOff>52000</xdr:rowOff>
    </xdr:to>
    <xdr:grpSp>
      <xdr:nvGrpSpPr>
        <xdr:cNvPr id="3" name="グループ化 2">
          <a:extLst>
            <a:ext uri="{FF2B5EF4-FFF2-40B4-BE49-F238E27FC236}">
              <a16:creationId xmlns:a16="http://schemas.microsoft.com/office/drawing/2014/main" id="{682F7A43-CD3E-4CBD-91E7-01AE35741166}"/>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FB04454E-9C2D-C465-7602-DC3A68377F79}"/>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9C55EDB9-5243-712D-65E2-82114DA722E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3FCA400E-D986-4B99-30C5-BC9A0C4F7F65}"/>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63313</xdr:rowOff>
    </xdr:from>
    <xdr:to>
      <xdr:col>90</xdr:col>
      <xdr:colOff>250451</xdr:colOff>
      <xdr:row>306</xdr:row>
      <xdr:rowOff>188711</xdr:rowOff>
    </xdr:to>
    <xdr:grpSp>
      <xdr:nvGrpSpPr>
        <xdr:cNvPr id="7" name="グループ化 6">
          <a:extLst>
            <a:ext uri="{FF2B5EF4-FFF2-40B4-BE49-F238E27FC236}">
              <a16:creationId xmlns:a16="http://schemas.microsoft.com/office/drawing/2014/main" id="{A24D00E7-79AA-43D8-B527-D9BCA3E825DC}"/>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433BA6B4-4B7E-449E-E202-E82C2C261A1A}"/>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56363BFD-06E2-D5B0-AFA4-C13B8FA0AC04}"/>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403EFB03-B5A5-31CC-B45F-B58047DA7C6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483</xdr:row>
      <xdr:rowOff>30256</xdr:rowOff>
    </xdr:from>
    <xdr:to>
      <xdr:col>90</xdr:col>
      <xdr:colOff>204506</xdr:colOff>
      <xdr:row>522</xdr:row>
      <xdr:rowOff>40233</xdr:rowOff>
    </xdr:to>
    <xdr:grpSp>
      <xdr:nvGrpSpPr>
        <xdr:cNvPr id="11" name="グループ化 10">
          <a:extLst>
            <a:ext uri="{FF2B5EF4-FFF2-40B4-BE49-F238E27FC236}">
              <a16:creationId xmlns:a16="http://schemas.microsoft.com/office/drawing/2014/main" id="{97BC6AE6-C7A4-4C42-9F69-BE0475EE6AF3}"/>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D407249B-D215-02FD-5EBD-845D51A471B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B3E71501-8241-D508-5943-075887F9BAF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A13632F0-80AD-C0CA-5985-36E64067D88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2</xdr:row>
      <xdr:rowOff>200023</xdr:rowOff>
    </xdr:from>
    <xdr:ext cx="6810375" cy="1466851"/>
    <xdr:sp macro="" textlink="">
      <xdr:nvSpPr>
        <xdr:cNvPr id="15" name="正方形/長方形 14">
          <a:extLst>
            <a:ext uri="{FF2B5EF4-FFF2-40B4-BE49-F238E27FC236}">
              <a16:creationId xmlns:a16="http://schemas.microsoft.com/office/drawing/2014/main" id="{20C320C7-6038-49D0-9097-4895871440F7}"/>
            </a:ext>
          </a:extLst>
        </xdr:cNvPr>
        <xdr:cNvSpPr/>
      </xdr:nvSpPr>
      <xdr:spPr>
        <a:xfrm>
          <a:off x="6381749" y="1023936"/>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10</xdr:row>
      <xdr:rowOff>76200</xdr:rowOff>
    </xdr:from>
    <xdr:ext cx="6829425" cy="904876"/>
    <xdr:sp macro="" textlink="">
      <xdr:nvSpPr>
        <xdr:cNvPr id="16" name="正方形/長方形 15">
          <a:extLst>
            <a:ext uri="{FF2B5EF4-FFF2-40B4-BE49-F238E27FC236}">
              <a16:creationId xmlns:a16="http://schemas.microsoft.com/office/drawing/2014/main" id="{1DE91181-9307-4616-8B77-FC22849A6954}"/>
            </a:ext>
          </a:extLst>
        </xdr:cNvPr>
        <xdr:cNvSpPr/>
      </xdr:nvSpPr>
      <xdr:spPr>
        <a:xfrm>
          <a:off x="6391274" y="2614613"/>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474</xdr:row>
      <xdr:rowOff>0</xdr:rowOff>
    </xdr:from>
    <xdr:to>
      <xdr:col>92</xdr:col>
      <xdr:colOff>409575</xdr:colOff>
      <xdr:row>484</xdr:row>
      <xdr:rowOff>38100</xdr:rowOff>
    </xdr:to>
    <xdr:sp macro="" textlink="">
      <xdr:nvSpPr>
        <xdr:cNvPr id="17" name="正方形/長方形 16">
          <a:extLst>
            <a:ext uri="{FF2B5EF4-FFF2-40B4-BE49-F238E27FC236}">
              <a16:creationId xmlns:a16="http://schemas.microsoft.com/office/drawing/2014/main" id="{ACFEA629-3328-4774-9E74-F954A3637766}"/>
            </a:ext>
          </a:extLst>
        </xdr:cNvPr>
        <xdr:cNvSpPr/>
      </xdr:nvSpPr>
      <xdr:spPr>
        <a:xfrm>
          <a:off x="6543675" y="85134450"/>
          <a:ext cx="3700463" cy="12239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87</xdr:col>
      <xdr:colOff>133351</xdr:colOff>
      <xdr:row>0</xdr:row>
      <xdr:rowOff>83936</xdr:rowOff>
    </xdr:from>
    <xdr:ext cx="2571750" cy="165222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19901" y="8393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198344</xdr:colOff>
      <xdr:row>340</xdr:row>
      <xdr:rowOff>23533</xdr:rowOff>
    </xdr:from>
    <xdr:to>
      <xdr:col>90</xdr:col>
      <xdr:colOff>240925</xdr:colOff>
      <xdr:row>367</xdr:row>
      <xdr:rowOff>156775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884894" y="65917483"/>
          <a:ext cx="2423831" cy="5276742"/>
          <a:chOff x="7451912" y="66977559"/>
          <a:chExt cx="2442881" cy="5342857"/>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4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4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297517</xdr:colOff>
      <xdr:row>259</xdr:row>
      <xdr:rowOff>101413</xdr:rowOff>
    </xdr:from>
    <xdr:to>
      <xdr:col>90</xdr:col>
      <xdr:colOff>336176</xdr:colOff>
      <xdr:row>287</xdr:row>
      <xdr:rowOff>36311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84067" y="50564863"/>
          <a:ext cx="2419909" cy="5268898"/>
          <a:chOff x="7451912" y="66977559"/>
          <a:chExt cx="2442881" cy="5342857"/>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0000000-0008-0000-0400-00000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0000000-0008-0000-0400-00000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228600</xdr:colOff>
      <xdr:row>439</xdr:row>
      <xdr:rowOff>171450</xdr:rowOff>
    </xdr:from>
    <xdr:to>
      <xdr:col>90</xdr:col>
      <xdr:colOff>271181</xdr:colOff>
      <xdr:row>467</xdr:row>
      <xdr:rowOff>167420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915150" y="84924900"/>
          <a:ext cx="2423831" cy="5329970"/>
          <a:chOff x="7451912" y="66977559"/>
          <a:chExt cx="2442881" cy="5342857"/>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00000000-0008-0000-0400-00000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00000000-0008-0000-0400-00000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drawings/drawing7.xml><?xml version="1.0" encoding="utf-8"?>
<xdr:wsDr xmlns:xdr="http://schemas.openxmlformats.org/drawingml/2006/spreadsheetDrawing" xmlns:a="http://schemas.openxmlformats.org/drawingml/2006/main">
  <xdr:oneCellAnchor>
    <xdr:from>
      <xdr:col>80</xdr:col>
      <xdr:colOff>172242</xdr:colOff>
      <xdr:row>3</xdr:row>
      <xdr:rowOff>61912</xdr:rowOff>
    </xdr:from>
    <xdr:ext cx="3529014" cy="99615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302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238126</xdr:colOff>
      <xdr:row>47</xdr:row>
      <xdr:rowOff>176212</xdr:rowOff>
    </xdr:from>
    <xdr:to>
      <xdr:col>83</xdr:col>
      <xdr:colOff>414339</xdr:colOff>
      <xdr:row>50</xdr:row>
      <xdr:rowOff>133350</xdr:rowOff>
    </xdr:to>
    <xdr:sp macro="" textlink="">
      <xdr:nvSpPr>
        <xdr:cNvPr id="3" name="テキスト ボックス 2">
          <a:extLst>
            <a:ext uri="{FF2B5EF4-FFF2-40B4-BE49-F238E27FC236}">
              <a16:creationId xmlns:a16="http://schemas.microsoft.com/office/drawing/2014/main" id="{FF342F57-4895-4B13-961E-00CD9B2D88C4}"/>
            </a:ext>
          </a:extLst>
        </xdr:cNvPr>
        <xdr:cNvSpPr txBox="1"/>
      </xdr:nvSpPr>
      <xdr:spPr>
        <a:xfrm>
          <a:off x="7196139" y="10420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a:t>
          </a:r>
          <a:endParaRPr kumimoji="1" lang="en-US" altLang="ja-JP" sz="1100"/>
        </a:p>
        <a:p>
          <a:r>
            <a:rPr kumimoji="1" lang="ja-JP" altLang="en-US" sz="1100"/>
            <a:t>２面（別紙）を活用ください。</a:t>
          </a:r>
          <a:endParaRPr kumimoji="1" lang="en-US" altLang="ja-JP" sz="1100"/>
        </a:p>
        <a:p>
          <a:r>
            <a:rPr kumimoji="1" lang="ja-JP" altLang="en-US" sz="1100"/>
            <a:t>概（別紙</a:t>
          </a:r>
        </a:p>
      </xdr:txBody>
    </xdr:sp>
    <xdr:clientData/>
  </xdr:twoCellAnchor>
  <xdr:twoCellAnchor>
    <xdr:from>
      <xdr:col>80</xdr:col>
      <xdr:colOff>223839</xdr:colOff>
      <xdr:row>56</xdr:row>
      <xdr:rowOff>128588</xdr:rowOff>
    </xdr:from>
    <xdr:to>
      <xdr:col>83</xdr:col>
      <xdr:colOff>400052</xdr:colOff>
      <xdr:row>59</xdr:row>
      <xdr:rowOff>85725</xdr:rowOff>
    </xdr:to>
    <xdr:sp macro="" textlink="">
      <xdr:nvSpPr>
        <xdr:cNvPr id="4" name="テキスト ボックス 3">
          <a:extLst>
            <a:ext uri="{FF2B5EF4-FFF2-40B4-BE49-F238E27FC236}">
              <a16:creationId xmlns:a16="http://schemas.microsoft.com/office/drawing/2014/main" id="{7EF6E567-959A-C4C5-9F33-5348B3D0A63D}"/>
            </a:ext>
          </a:extLst>
        </xdr:cNvPr>
        <xdr:cNvSpPr txBox="1"/>
      </xdr:nvSpPr>
      <xdr:spPr>
        <a:xfrm>
          <a:off x="7181852" y="11977688"/>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219077</xdr:colOff>
      <xdr:row>65</xdr:row>
      <xdr:rowOff>71438</xdr:rowOff>
    </xdr:from>
    <xdr:to>
      <xdr:col>83</xdr:col>
      <xdr:colOff>395290</xdr:colOff>
      <xdr:row>68</xdr:row>
      <xdr:rowOff>28576</xdr:rowOff>
    </xdr:to>
    <xdr:sp macro="" textlink="">
      <xdr:nvSpPr>
        <xdr:cNvPr id="5" name="テキスト ボックス 4">
          <a:extLst>
            <a:ext uri="{FF2B5EF4-FFF2-40B4-BE49-F238E27FC236}">
              <a16:creationId xmlns:a16="http://schemas.microsoft.com/office/drawing/2014/main" id="{5A2A6F91-2BB8-6E85-5CFF-3B920416A701}"/>
            </a:ext>
          </a:extLst>
        </xdr:cNvPr>
        <xdr:cNvSpPr txBox="1"/>
      </xdr:nvSpPr>
      <xdr:spPr>
        <a:xfrm>
          <a:off x="7177090" y="13525501"/>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79</xdr:col>
      <xdr:colOff>47624</xdr:colOff>
      <xdr:row>114</xdr:row>
      <xdr:rowOff>76199</xdr:rowOff>
    </xdr:from>
    <xdr:to>
      <xdr:col>83</xdr:col>
      <xdr:colOff>71437</xdr:colOff>
      <xdr:row>115</xdr:row>
      <xdr:rowOff>461962</xdr:rowOff>
    </xdr:to>
    <xdr:sp macro="" textlink="">
      <xdr:nvSpPr>
        <xdr:cNvPr id="6" name="テキスト ボックス 5">
          <a:extLst>
            <a:ext uri="{FF2B5EF4-FFF2-40B4-BE49-F238E27FC236}">
              <a16:creationId xmlns:a16="http://schemas.microsoft.com/office/drawing/2014/main" id="{9D209AE9-80CF-4ADC-B284-98F514B8F141}"/>
            </a:ext>
          </a:extLst>
        </xdr:cNvPr>
        <xdr:cNvSpPr txBox="1"/>
      </xdr:nvSpPr>
      <xdr:spPr>
        <a:xfrm>
          <a:off x="6853237" y="22769512"/>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83</xdr:col>
      <xdr:colOff>147637</xdr:colOff>
      <xdr:row>217</xdr:row>
      <xdr:rowOff>42862</xdr:rowOff>
    </xdr:from>
    <xdr:to>
      <xdr:col>86</xdr:col>
      <xdr:colOff>628649</xdr:colOff>
      <xdr:row>220</xdr:row>
      <xdr:rowOff>0</xdr:rowOff>
    </xdr:to>
    <xdr:sp macro="" textlink="">
      <xdr:nvSpPr>
        <xdr:cNvPr id="7" name="テキスト ボックス 6">
          <a:extLst>
            <a:ext uri="{FF2B5EF4-FFF2-40B4-BE49-F238E27FC236}">
              <a16:creationId xmlns:a16="http://schemas.microsoft.com/office/drawing/2014/main" id="{CE2A0E65-DE6C-475B-B1A4-6AFCC5A96AF4}"/>
            </a:ext>
          </a:extLst>
        </xdr:cNvPr>
        <xdr:cNvSpPr txBox="1"/>
      </xdr:nvSpPr>
      <xdr:spPr>
        <a:xfrm>
          <a:off x="9339262" y="42424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261937</xdr:colOff>
      <xdr:row>176</xdr:row>
      <xdr:rowOff>66676</xdr:rowOff>
    </xdr:from>
    <xdr:to>
      <xdr:col>83</xdr:col>
      <xdr:colOff>438150</xdr:colOff>
      <xdr:row>179</xdr:row>
      <xdr:rowOff>23814</xdr:rowOff>
    </xdr:to>
    <xdr:sp macro="" textlink="">
      <xdr:nvSpPr>
        <xdr:cNvPr id="8" name="テキスト ボックス 7">
          <a:extLst>
            <a:ext uri="{FF2B5EF4-FFF2-40B4-BE49-F238E27FC236}">
              <a16:creationId xmlns:a16="http://schemas.microsoft.com/office/drawing/2014/main" id="{D70D16F2-B6CD-4A6B-B94E-1332C4A1C977}"/>
            </a:ext>
          </a:extLst>
        </xdr:cNvPr>
        <xdr:cNvSpPr txBox="1"/>
      </xdr:nvSpPr>
      <xdr:spPr>
        <a:xfrm>
          <a:off x="7219950" y="34923414"/>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228598</xdr:colOff>
      <xdr:row>12</xdr:row>
      <xdr:rowOff>128587</xdr:rowOff>
    </xdr:from>
    <xdr:to>
      <xdr:col>85</xdr:col>
      <xdr:colOff>147637</xdr:colOff>
      <xdr:row>17</xdr:row>
      <xdr:rowOff>4762</xdr:rowOff>
    </xdr:to>
    <xdr:sp macro="" textlink="">
      <xdr:nvSpPr>
        <xdr:cNvPr id="9" name="テキスト ボックス 8">
          <a:extLst>
            <a:ext uri="{FF2B5EF4-FFF2-40B4-BE49-F238E27FC236}">
              <a16:creationId xmlns:a16="http://schemas.microsoft.com/office/drawing/2014/main" id="{E7AF6910-8156-9DE5-376B-C4D8B5EF5059}"/>
            </a:ext>
          </a:extLst>
        </xdr:cNvPr>
        <xdr:cNvSpPr txBox="1"/>
      </xdr:nvSpPr>
      <xdr:spPr>
        <a:xfrm>
          <a:off x="71866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80</xdr:col>
      <xdr:colOff>91541</xdr:colOff>
      <xdr:row>114</xdr:row>
      <xdr:rowOff>91092</xdr:rowOff>
    </xdr:from>
    <xdr:to>
      <xdr:col>86</xdr:col>
      <xdr:colOff>33544</xdr:colOff>
      <xdr:row>119</xdr:row>
      <xdr:rowOff>112230</xdr:rowOff>
    </xdr:to>
    <xdr:sp macro="" textlink="">
      <xdr:nvSpPr>
        <xdr:cNvPr id="3" name="正方形/長方形 2">
          <a:extLst>
            <a:ext uri="{FF2B5EF4-FFF2-40B4-BE49-F238E27FC236}">
              <a16:creationId xmlns:a16="http://schemas.microsoft.com/office/drawing/2014/main" id="{50C15E1A-9F85-4C6B-B417-038B8BB4D8DD}"/>
            </a:ext>
          </a:extLst>
        </xdr:cNvPr>
        <xdr:cNvSpPr/>
      </xdr:nvSpPr>
      <xdr:spPr>
        <a:xfrm>
          <a:off x="6901916" y="19426842"/>
          <a:ext cx="36138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195262</xdr:colOff>
      <xdr:row>157</xdr:row>
      <xdr:rowOff>61912</xdr:rowOff>
    </xdr:from>
    <xdr:ext cx="4467225" cy="633413"/>
    <xdr:sp macro="" textlink="">
      <xdr:nvSpPr>
        <xdr:cNvPr id="2" name="正方形/長方形 1">
          <a:extLst>
            <a:ext uri="{FF2B5EF4-FFF2-40B4-BE49-F238E27FC236}">
              <a16:creationId xmlns:a16="http://schemas.microsoft.com/office/drawing/2014/main" id="{099DF708-B187-4D03-960F-191848E7DA44}"/>
            </a:ext>
          </a:extLst>
        </xdr:cNvPr>
        <xdr:cNvSpPr/>
      </xdr:nvSpPr>
      <xdr:spPr>
        <a:xfrm>
          <a:off x="7500937" y="27608212"/>
          <a:ext cx="4467225"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↙申請建物が２以上ある場合は、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改ページ（青いライン）を下にドラッグして入力してください。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91541</xdr:colOff>
      <xdr:row>275</xdr:row>
      <xdr:rowOff>91092</xdr:rowOff>
    </xdr:from>
    <xdr:to>
      <xdr:col>86</xdr:col>
      <xdr:colOff>33544</xdr:colOff>
      <xdr:row>280</xdr:row>
      <xdr:rowOff>112230</xdr:rowOff>
    </xdr:to>
    <xdr:sp macro="" textlink="">
      <xdr:nvSpPr>
        <xdr:cNvPr id="4" name="正方形/長方形 3">
          <a:extLst>
            <a:ext uri="{FF2B5EF4-FFF2-40B4-BE49-F238E27FC236}">
              <a16:creationId xmlns:a16="http://schemas.microsoft.com/office/drawing/2014/main" id="{663B2E4D-7C70-47D3-A407-F57223E15874}"/>
            </a:ext>
          </a:extLst>
        </xdr:cNvPr>
        <xdr:cNvSpPr/>
      </xdr:nvSpPr>
      <xdr:spPr>
        <a:xfrm>
          <a:off x="6901916" y="194363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twoCellAnchor>
    <xdr:from>
      <xdr:col>80</xdr:col>
      <xdr:colOff>91541</xdr:colOff>
      <xdr:row>436</xdr:row>
      <xdr:rowOff>91092</xdr:rowOff>
    </xdr:from>
    <xdr:to>
      <xdr:col>86</xdr:col>
      <xdr:colOff>33544</xdr:colOff>
      <xdr:row>441</xdr:row>
      <xdr:rowOff>112230</xdr:rowOff>
    </xdr:to>
    <xdr:sp macro="" textlink="">
      <xdr:nvSpPr>
        <xdr:cNvPr id="8" name="正方形/長方形 7">
          <a:extLst>
            <a:ext uri="{FF2B5EF4-FFF2-40B4-BE49-F238E27FC236}">
              <a16:creationId xmlns:a16="http://schemas.microsoft.com/office/drawing/2014/main" id="{05804BDB-D9A2-4AF4-A593-EA41C9C06D3C}"/>
            </a:ext>
          </a:extLst>
        </xdr:cNvPr>
        <xdr:cNvSpPr/>
      </xdr:nvSpPr>
      <xdr:spPr>
        <a:xfrm>
          <a:off x="6901916" y="477446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195263</xdr:colOff>
      <xdr:row>479</xdr:row>
      <xdr:rowOff>61912</xdr:rowOff>
    </xdr:from>
    <xdr:ext cx="3529014" cy="633413"/>
    <xdr:sp macro="" textlink="">
      <xdr:nvSpPr>
        <xdr:cNvPr id="9" name="正方形/長方形 8">
          <a:extLst>
            <a:ext uri="{FF2B5EF4-FFF2-40B4-BE49-F238E27FC236}">
              <a16:creationId xmlns:a16="http://schemas.microsoft.com/office/drawing/2014/main" id="{7FD64F2E-3B4D-49C9-9CB3-062E9920B6D7}"/>
            </a:ext>
          </a:extLst>
        </xdr:cNvPr>
        <xdr:cNvSpPr/>
      </xdr:nvSpPr>
      <xdr:spPr>
        <a:xfrm>
          <a:off x="7500938" y="55916512"/>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83</xdr:col>
      <xdr:colOff>333375</xdr:colOff>
      <xdr:row>80</xdr:row>
      <xdr:rowOff>52388</xdr:rowOff>
    </xdr:from>
    <xdr:to>
      <xdr:col>88</xdr:col>
      <xdr:colOff>171450</xdr:colOff>
      <xdr:row>83</xdr:row>
      <xdr:rowOff>9525</xdr:rowOff>
    </xdr:to>
    <xdr:sp macro="" textlink="">
      <xdr:nvSpPr>
        <xdr:cNvPr id="5" name="テキスト ボックス 4">
          <a:extLst>
            <a:ext uri="{FF2B5EF4-FFF2-40B4-BE49-F238E27FC236}">
              <a16:creationId xmlns:a16="http://schemas.microsoft.com/office/drawing/2014/main" id="{FB2E2440-8E49-1426-4853-F7B5B113E98C}"/>
            </a:ext>
          </a:extLst>
        </xdr:cNvPr>
        <xdr:cNvSpPr txBox="1"/>
      </xdr:nvSpPr>
      <xdr:spPr>
        <a:xfrm>
          <a:off x="9429750" y="14025563"/>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欄が足りない場合は、４面（別紙）を活用ください。</a:t>
          </a:r>
        </a:p>
      </xdr:txBody>
    </xdr:sp>
    <xdr:clientData/>
  </xdr:twoCellAnchor>
  <xdr:twoCellAnchor>
    <xdr:from>
      <xdr:col>81</xdr:col>
      <xdr:colOff>47624</xdr:colOff>
      <xdr:row>5</xdr:row>
      <xdr:rowOff>257175</xdr:rowOff>
    </xdr:from>
    <xdr:to>
      <xdr:col>86</xdr:col>
      <xdr:colOff>176211</xdr:colOff>
      <xdr:row>9</xdr:row>
      <xdr:rowOff>190500</xdr:rowOff>
    </xdr:to>
    <xdr:sp macro="" textlink="">
      <xdr:nvSpPr>
        <xdr:cNvPr id="6" name="テキスト ボックス 5">
          <a:extLst>
            <a:ext uri="{FF2B5EF4-FFF2-40B4-BE49-F238E27FC236}">
              <a16:creationId xmlns:a16="http://schemas.microsoft.com/office/drawing/2014/main" id="{491068C7-A65C-49CB-8E74-14FF01C4EB10}"/>
            </a:ext>
          </a:extLst>
        </xdr:cNvPr>
        <xdr:cNvSpPr txBox="1"/>
      </xdr:nvSpPr>
      <xdr:spPr>
        <a:xfrm>
          <a:off x="7553324" y="966788"/>
          <a:ext cx="3648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185735</xdr:colOff>
      <xdr:row>66</xdr:row>
      <xdr:rowOff>9525</xdr:rowOff>
    </xdr:from>
    <xdr:to>
      <xdr:col>88</xdr:col>
      <xdr:colOff>571499</xdr:colOff>
      <xdr:row>72</xdr:row>
      <xdr:rowOff>180974</xdr:rowOff>
    </xdr:to>
    <xdr:sp macro="" textlink="">
      <xdr:nvSpPr>
        <xdr:cNvPr id="3" name="テキスト ボックス 2">
          <a:extLst>
            <a:ext uri="{FF2B5EF4-FFF2-40B4-BE49-F238E27FC236}">
              <a16:creationId xmlns:a16="http://schemas.microsoft.com/office/drawing/2014/main" id="{13E372A2-29BE-485E-81A9-1C91EA24C459}"/>
            </a:ext>
          </a:extLst>
        </xdr:cNvPr>
        <xdr:cNvSpPr txBox="1"/>
      </xdr:nvSpPr>
      <xdr:spPr>
        <a:xfrm>
          <a:off x="7900985" y="8953500"/>
          <a:ext cx="4548189"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階数が３以上ある場合、建物が複数棟ある場合は、</a:t>
          </a:r>
          <a:endParaRPr kumimoji="1" lang="en-US" altLang="ja-JP" sz="1600"/>
        </a:p>
        <a:p>
          <a:r>
            <a:rPr kumimoji="1" lang="ja-JP" altLang="en-US" sz="1600"/>
            <a:t>←改ページ（青いライン）を動かして</a:t>
          </a:r>
          <a:endParaRPr kumimoji="1" lang="en-US" altLang="ja-JP" sz="1600"/>
        </a:p>
        <a:p>
          <a:r>
            <a:rPr kumimoji="1" lang="ja-JP" altLang="en-US" sz="1600"/>
            <a:t>下のページを追加してください。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81</xdr:col>
      <xdr:colOff>23813</xdr:colOff>
      <xdr:row>52</xdr:row>
      <xdr:rowOff>104774</xdr:rowOff>
    </xdr:from>
    <xdr:ext cx="3529014" cy="633413"/>
    <xdr:sp macro="" textlink="">
      <xdr:nvSpPr>
        <xdr:cNvPr id="5" name="正方形/長方形 4">
          <a:extLst>
            <a:ext uri="{FF2B5EF4-FFF2-40B4-BE49-F238E27FC236}">
              <a16:creationId xmlns:a16="http://schemas.microsoft.com/office/drawing/2014/main" id="{4C633C21-5192-4AEE-A99B-411C1193A9C4}"/>
            </a:ext>
          </a:extLst>
        </xdr:cNvPr>
        <xdr:cNvSpPr/>
      </xdr:nvSpPr>
      <xdr:spPr>
        <a:xfrm>
          <a:off x="6986588" y="24926924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↙構造棟２～は、以下、改ページを動かして入力してください。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144316</xdr:colOff>
      <xdr:row>0</xdr:row>
      <xdr:rowOff>76970</xdr:rowOff>
    </xdr:from>
    <xdr:to>
      <xdr:col>88</xdr:col>
      <xdr:colOff>110643</xdr:colOff>
      <xdr:row>3</xdr:row>
      <xdr:rowOff>9621</xdr:rowOff>
    </xdr:to>
    <xdr:sp macro="" textlink="">
      <xdr:nvSpPr>
        <xdr:cNvPr id="2" name="テキスト ボックス 1">
          <a:extLst>
            <a:ext uri="{FF2B5EF4-FFF2-40B4-BE49-F238E27FC236}">
              <a16:creationId xmlns:a16="http://schemas.microsoft.com/office/drawing/2014/main" id="{487DB9E6-4DC6-4985-A3E7-F2CA0335443F}"/>
            </a:ext>
          </a:extLst>
        </xdr:cNvPr>
        <xdr:cNvSpPr txBox="1"/>
      </xdr:nvSpPr>
      <xdr:spPr>
        <a:xfrm>
          <a:off x="7663294" y="76970"/>
          <a:ext cx="4651857" cy="38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構造計算が無くても第６面の添付は必要です。</a:t>
          </a:r>
        </a:p>
      </xdr:txBody>
    </xdr:sp>
    <xdr:clientData/>
  </xdr:twoCellAnchor>
  <xdr:twoCellAnchor>
    <xdr:from>
      <xdr:col>80</xdr:col>
      <xdr:colOff>298255</xdr:colOff>
      <xdr:row>44</xdr:row>
      <xdr:rowOff>62538</xdr:rowOff>
    </xdr:from>
    <xdr:to>
      <xdr:col>88</xdr:col>
      <xdr:colOff>264582</xdr:colOff>
      <xdr:row>47</xdr:row>
      <xdr:rowOff>153938</xdr:rowOff>
    </xdr:to>
    <xdr:sp macro="" textlink="">
      <xdr:nvSpPr>
        <xdr:cNvPr id="3" name="テキスト ボックス 2">
          <a:extLst>
            <a:ext uri="{FF2B5EF4-FFF2-40B4-BE49-F238E27FC236}">
              <a16:creationId xmlns:a16="http://schemas.microsoft.com/office/drawing/2014/main" id="{EDE8F51A-4548-07B0-693C-3A8530C6E085}"/>
            </a:ext>
          </a:extLst>
        </xdr:cNvPr>
        <xdr:cNvSpPr txBox="1"/>
      </xdr:nvSpPr>
      <xdr:spPr>
        <a:xfrm>
          <a:off x="7817233" y="7013864"/>
          <a:ext cx="4651857" cy="74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6</a:t>
          </a:r>
          <a:r>
            <a:rPr kumimoji="1" lang="ja-JP" altLang="en-US" sz="1800"/>
            <a:t>面の入力が終わったら概要２面１８、１９欄をチェックしてください。</a:t>
          </a:r>
          <a:endParaRPr kumimoji="1" lang="en-US" altLang="ja-JP" sz="18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81</xdr:col>
      <xdr:colOff>323852</xdr:colOff>
      <xdr:row>39</xdr:row>
      <xdr:rowOff>90489</xdr:rowOff>
    </xdr:from>
    <xdr:ext cx="3529014" cy="633413"/>
    <xdr:sp macro="" textlink="">
      <xdr:nvSpPr>
        <xdr:cNvPr id="4" name="正方形/長方形 3">
          <a:extLst>
            <a:ext uri="{FF2B5EF4-FFF2-40B4-BE49-F238E27FC236}">
              <a16:creationId xmlns:a16="http://schemas.microsoft.com/office/drawing/2014/main" id="{1B486D2A-B29F-49BA-9293-BC000EBF4A90}"/>
            </a:ext>
          </a:extLst>
        </xdr:cNvPr>
        <xdr:cNvSpPr/>
      </xdr:nvSpPr>
      <xdr:spPr>
        <a:xfrm>
          <a:off x="8210552" y="744378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309563</xdr:colOff>
      <xdr:row>80</xdr:row>
      <xdr:rowOff>119063</xdr:rowOff>
    </xdr:from>
    <xdr:ext cx="3529014" cy="633413"/>
    <xdr:sp macro="" textlink="">
      <xdr:nvSpPr>
        <xdr:cNvPr id="7" name="正方形/長方形 6">
          <a:extLst>
            <a:ext uri="{FF2B5EF4-FFF2-40B4-BE49-F238E27FC236}">
              <a16:creationId xmlns:a16="http://schemas.microsoft.com/office/drawing/2014/main" id="{8487E316-4B8A-4F62-B380-6C415ECE7B85}"/>
            </a:ext>
          </a:extLst>
        </xdr:cNvPr>
        <xdr:cNvSpPr/>
      </xdr:nvSpPr>
      <xdr:spPr>
        <a:xfrm>
          <a:off x="8196263" y="15216188"/>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↙申請建物３～で必要な場合は、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162</xdr:row>
          <xdr:rowOff>9525</xdr:rowOff>
        </xdr:from>
        <xdr:to>
          <xdr:col>5</xdr:col>
          <xdr:colOff>0</xdr:colOff>
          <xdr:row>163</xdr:row>
          <xdr:rowOff>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1A00-00000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162</xdr:row>
          <xdr:rowOff>9525</xdr:rowOff>
        </xdr:from>
        <xdr:to>
          <xdr:col>10</xdr:col>
          <xdr:colOff>0</xdr:colOff>
          <xdr:row>163</xdr:row>
          <xdr:rowOff>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1A00-00000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162</xdr:row>
          <xdr:rowOff>9525</xdr:rowOff>
        </xdr:from>
        <xdr:to>
          <xdr:col>16</xdr:col>
          <xdr:colOff>0</xdr:colOff>
          <xdr:row>163</xdr:row>
          <xdr:rowOff>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1A00-00000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163</xdr:row>
          <xdr:rowOff>9525</xdr:rowOff>
        </xdr:from>
        <xdr:to>
          <xdr:col>6</xdr:col>
          <xdr:colOff>0</xdr:colOff>
          <xdr:row>163</xdr:row>
          <xdr:rowOff>190500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1A00-00000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163</xdr:row>
          <xdr:rowOff>9525</xdr:rowOff>
        </xdr:from>
        <xdr:to>
          <xdr:col>10</xdr:col>
          <xdr:colOff>0</xdr:colOff>
          <xdr:row>163</xdr:row>
          <xdr:rowOff>190500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1A00-00000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163</xdr:row>
          <xdr:rowOff>9525</xdr:rowOff>
        </xdr:from>
        <xdr:to>
          <xdr:col>16</xdr:col>
          <xdr:colOff>0</xdr:colOff>
          <xdr:row>163</xdr:row>
          <xdr:rowOff>190500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1A00-00000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164</xdr:row>
          <xdr:rowOff>9525</xdr:rowOff>
        </xdr:from>
        <xdr:to>
          <xdr:col>11</xdr:col>
          <xdr:colOff>0</xdr:colOff>
          <xdr:row>164</xdr:row>
          <xdr:rowOff>190500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1A00-00000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164</xdr:row>
          <xdr:rowOff>9525</xdr:rowOff>
        </xdr:from>
        <xdr:to>
          <xdr:col>15</xdr:col>
          <xdr:colOff>0</xdr:colOff>
          <xdr:row>164</xdr:row>
          <xdr:rowOff>190500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1A00-00000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165</xdr:row>
          <xdr:rowOff>9525</xdr:rowOff>
        </xdr:from>
        <xdr:to>
          <xdr:col>5</xdr:col>
          <xdr:colOff>0</xdr:colOff>
          <xdr:row>165</xdr:row>
          <xdr:rowOff>190500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1A00-00000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165</xdr:row>
          <xdr:rowOff>9525</xdr:rowOff>
        </xdr:from>
        <xdr:to>
          <xdr:col>13</xdr:col>
          <xdr:colOff>0</xdr:colOff>
          <xdr:row>165</xdr:row>
          <xdr:rowOff>190500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1A00-00000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166</xdr:row>
          <xdr:rowOff>9525</xdr:rowOff>
        </xdr:from>
        <xdr:to>
          <xdr:col>5</xdr:col>
          <xdr:colOff>0</xdr:colOff>
          <xdr:row>166</xdr:row>
          <xdr:rowOff>190500</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1A00-00000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167</xdr:row>
          <xdr:rowOff>9525</xdr:rowOff>
        </xdr:from>
        <xdr:to>
          <xdr:col>5</xdr:col>
          <xdr:colOff>0</xdr:colOff>
          <xdr:row>167</xdr:row>
          <xdr:rowOff>190500</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1A00-00000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168</xdr:row>
          <xdr:rowOff>9525</xdr:rowOff>
        </xdr:from>
        <xdr:to>
          <xdr:col>5</xdr:col>
          <xdr:colOff>0</xdr:colOff>
          <xdr:row>168</xdr:row>
          <xdr:rowOff>190500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1A00-00000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169</xdr:row>
          <xdr:rowOff>9525</xdr:rowOff>
        </xdr:from>
        <xdr:to>
          <xdr:col>5</xdr:col>
          <xdr:colOff>0</xdr:colOff>
          <xdr:row>169</xdr:row>
          <xdr:rowOff>190500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1A00-00000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9525</xdr:rowOff>
        </xdr:from>
        <xdr:to>
          <xdr:col>11</xdr:col>
          <xdr:colOff>0</xdr:colOff>
          <xdr:row>167</xdr:row>
          <xdr:rowOff>190500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1A00-00000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168</xdr:row>
          <xdr:rowOff>9525</xdr:rowOff>
        </xdr:from>
        <xdr:to>
          <xdr:col>11</xdr:col>
          <xdr:colOff>0</xdr:colOff>
          <xdr:row>168</xdr:row>
          <xdr:rowOff>190500</xdr:rowOff>
        </xdr:to>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1A00-00001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167</xdr:row>
          <xdr:rowOff>9525</xdr:rowOff>
        </xdr:from>
        <xdr:to>
          <xdr:col>18</xdr:col>
          <xdr:colOff>0</xdr:colOff>
          <xdr:row>167</xdr:row>
          <xdr:rowOff>190500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A00-00001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169</xdr:row>
          <xdr:rowOff>9525</xdr:rowOff>
        </xdr:from>
        <xdr:to>
          <xdr:col>11</xdr:col>
          <xdr:colOff>0</xdr:colOff>
          <xdr:row>169</xdr:row>
          <xdr:rowOff>190500</xdr:rowOff>
        </xdr:to>
        <xdr:sp macro="" textlink="">
          <xdr:nvSpPr>
            <xdr:cNvPr id="102418" name="Check Box 22" hidden="1">
              <a:extLst>
                <a:ext uri="{63B3BB69-23CF-44E3-9099-C40C66FF867C}">
                  <a14:compatExt spid="_x0000_s102418"/>
                </a:ext>
                <a:ext uri="{FF2B5EF4-FFF2-40B4-BE49-F238E27FC236}">
                  <a16:creationId xmlns:a16="http://schemas.microsoft.com/office/drawing/2014/main" id="{00000000-0008-0000-1A00-00001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169</xdr:row>
          <xdr:rowOff>9525</xdr:rowOff>
        </xdr:from>
        <xdr:to>
          <xdr:col>15</xdr:col>
          <xdr:colOff>0</xdr:colOff>
          <xdr:row>169</xdr:row>
          <xdr:rowOff>190500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A00-00001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169</xdr:row>
          <xdr:rowOff>9525</xdr:rowOff>
        </xdr:from>
        <xdr:to>
          <xdr:col>20</xdr:col>
          <xdr:colOff>0</xdr:colOff>
          <xdr:row>169</xdr:row>
          <xdr:rowOff>190500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A00-00001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166</xdr:row>
          <xdr:rowOff>9525</xdr:rowOff>
        </xdr:from>
        <xdr:to>
          <xdr:col>13</xdr:col>
          <xdr:colOff>0</xdr:colOff>
          <xdr:row>166</xdr:row>
          <xdr:rowOff>190500</xdr:rowOff>
        </xdr:to>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1A00-00001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172</xdr:row>
          <xdr:rowOff>9525</xdr:rowOff>
        </xdr:from>
        <xdr:to>
          <xdr:col>5</xdr:col>
          <xdr:colOff>0</xdr:colOff>
          <xdr:row>172</xdr:row>
          <xdr:rowOff>190500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1A00-00001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172</xdr:row>
          <xdr:rowOff>9525</xdr:rowOff>
        </xdr:from>
        <xdr:to>
          <xdr:col>9</xdr:col>
          <xdr:colOff>0</xdr:colOff>
          <xdr:row>172</xdr:row>
          <xdr:rowOff>190500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1A00-00001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172</xdr:row>
          <xdr:rowOff>9525</xdr:rowOff>
        </xdr:from>
        <xdr:to>
          <xdr:col>14</xdr:col>
          <xdr:colOff>0</xdr:colOff>
          <xdr:row>172</xdr:row>
          <xdr:rowOff>190500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1A00-00001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173</xdr:row>
          <xdr:rowOff>9525</xdr:rowOff>
        </xdr:from>
        <xdr:to>
          <xdr:col>5</xdr:col>
          <xdr:colOff>0</xdr:colOff>
          <xdr:row>173</xdr:row>
          <xdr:rowOff>190500</xdr:rowOff>
        </xdr:to>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1A00-00001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173</xdr:row>
          <xdr:rowOff>9525</xdr:rowOff>
        </xdr:from>
        <xdr:to>
          <xdr:col>11</xdr:col>
          <xdr:colOff>0</xdr:colOff>
          <xdr:row>173</xdr:row>
          <xdr:rowOff>190500</xdr:rowOff>
        </xdr:to>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1A00-00001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174</xdr:row>
          <xdr:rowOff>9525</xdr:rowOff>
        </xdr:from>
        <xdr:to>
          <xdr:col>5</xdr:col>
          <xdr:colOff>0</xdr:colOff>
          <xdr:row>174</xdr:row>
          <xdr:rowOff>190500</xdr:rowOff>
        </xdr:to>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1A00-00001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176</xdr:row>
          <xdr:rowOff>9525</xdr:rowOff>
        </xdr:from>
        <xdr:to>
          <xdr:col>5</xdr:col>
          <xdr:colOff>0</xdr:colOff>
          <xdr:row>176</xdr:row>
          <xdr:rowOff>190500</xdr:rowOff>
        </xdr:to>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1A00-00001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178</xdr:row>
          <xdr:rowOff>9525</xdr:rowOff>
        </xdr:from>
        <xdr:to>
          <xdr:col>5</xdr:col>
          <xdr:colOff>0</xdr:colOff>
          <xdr:row>178</xdr:row>
          <xdr:rowOff>190500</xdr:rowOff>
        </xdr:to>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1A00-00001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176</xdr:row>
          <xdr:rowOff>9525</xdr:rowOff>
        </xdr:from>
        <xdr:to>
          <xdr:col>19</xdr:col>
          <xdr:colOff>0</xdr:colOff>
          <xdr:row>176</xdr:row>
          <xdr:rowOff>190500</xdr:rowOff>
        </xdr:to>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1A00-00001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178</xdr:row>
          <xdr:rowOff>9525</xdr:rowOff>
        </xdr:from>
        <xdr:to>
          <xdr:col>8</xdr:col>
          <xdr:colOff>0</xdr:colOff>
          <xdr:row>178</xdr:row>
          <xdr:rowOff>190500</xdr:rowOff>
        </xdr:to>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1A00-00001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178</xdr:row>
          <xdr:rowOff>9525</xdr:rowOff>
        </xdr:from>
        <xdr:to>
          <xdr:col>11</xdr:col>
          <xdr:colOff>0</xdr:colOff>
          <xdr:row>178</xdr:row>
          <xdr:rowOff>190500</xdr:rowOff>
        </xdr:to>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1A00-00002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178</xdr:row>
          <xdr:rowOff>9525</xdr:rowOff>
        </xdr:from>
        <xdr:to>
          <xdr:col>15</xdr:col>
          <xdr:colOff>0</xdr:colOff>
          <xdr:row>178</xdr:row>
          <xdr:rowOff>190500</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1A00-00002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177</xdr:row>
          <xdr:rowOff>9525</xdr:rowOff>
        </xdr:from>
        <xdr:to>
          <xdr:col>5</xdr:col>
          <xdr:colOff>0</xdr:colOff>
          <xdr:row>177</xdr:row>
          <xdr:rowOff>190500</xdr:rowOff>
        </xdr:to>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1A00-00002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9525</xdr:rowOff>
        </xdr:from>
        <xdr:to>
          <xdr:col>8</xdr:col>
          <xdr:colOff>0</xdr:colOff>
          <xdr:row>177</xdr:row>
          <xdr:rowOff>190500</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1A00-00002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175</xdr:row>
          <xdr:rowOff>9525</xdr:rowOff>
        </xdr:from>
        <xdr:to>
          <xdr:col>18</xdr:col>
          <xdr:colOff>0</xdr:colOff>
          <xdr:row>175</xdr:row>
          <xdr:rowOff>190500</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1A00-00002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174</xdr:row>
          <xdr:rowOff>9525</xdr:rowOff>
        </xdr:from>
        <xdr:to>
          <xdr:col>10</xdr:col>
          <xdr:colOff>0</xdr:colOff>
          <xdr:row>174</xdr:row>
          <xdr:rowOff>190500</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1A00-00002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174</xdr:row>
          <xdr:rowOff>9525</xdr:rowOff>
        </xdr:from>
        <xdr:to>
          <xdr:col>15</xdr:col>
          <xdr:colOff>0</xdr:colOff>
          <xdr:row>174</xdr:row>
          <xdr:rowOff>190500</xdr:rowOff>
        </xdr:to>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1A00-00002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174</xdr:row>
          <xdr:rowOff>9525</xdr:rowOff>
        </xdr:from>
        <xdr:to>
          <xdr:col>21</xdr:col>
          <xdr:colOff>0</xdr:colOff>
          <xdr:row>174</xdr:row>
          <xdr:rowOff>190500</xdr:rowOff>
        </xdr:to>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1A00-00002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174</xdr:row>
          <xdr:rowOff>9525</xdr:rowOff>
        </xdr:from>
        <xdr:to>
          <xdr:col>24</xdr:col>
          <xdr:colOff>0</xdr:colOff>
          <xdr:row>174</xdr:row>
          <xdr:rowOff>190500</xdr:rowOff>
        </xdr:to>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1A00-00002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179</xdr:row>
          <xdr:rowOff>9525</xdr:rowOff>
        </xdr:from>
        <xdr:to>
          <xdr:col>20</xdr:col>
          <xdr:colOff>0</xdr:colOff>
          <xdr:row>179</xdr:row>
          <xdr:rowOff>190500</xdr:rowOff>
        </xdr:to>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1A00-00002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9525</xdr:rowOff>
        </xdr:from>
        <xdr:to>
          <xdr:col>11</xdr:col>
          <xdr:colOff>0</xdr:colOff>
          <xdr:row>180</xdr:row>
          <xdr:rowOff>190500</xdr:rowOff>
        </xdr:to>
        <xdr:sp macro="" textlink="">
          <xdr:nvSpPr>
            <xdr:cNvPr id="102442" name="Check Box 50" hidden="1">
              <a:extLst>
                <a:ext uri="{63B3BB69-23CF-44E3-9099-C40C66FF867C}">
                  <a14:compatExt spid="_x0000_s102442"/>
                </a:ext>
                <a:ext uri="{FF2B5EF4-FFF2-40B4-BE49-F238E27FC236}">
                  <a16:creationId xmlns:a16="http://schemas.microsoft.com/office/drawing/2014/main" id="{00000000-0008-0000-1A00-00002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180</xdr:row>
          <xdr:rowOff>9525</xdr:rowOff>
        </xdr:from>
        <xdr:to>
          <xdr:col>8</xdr:col>
          <xdr:colOff>0</xdr:colOff>
          <xdr:row>180</xdr:row>
          <xdr:rowOff>190500</xdr:rowOff>
        </xdr:to>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1A00-00002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180</xdr:row>
          <xdr:rowOff>9525</xdr:rowOff>
        </xdr:from>
        <xdr:to>
          <xdr:col>5</xdr:col>
          <xdr:colOff>0</xdr:colOff>
          <xdr:row>180</xdr:row>
          <xdr:rowOff>190500</xdr:rowOff>
        </xdr:to>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1A00-00002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10</xdr:col>
          <xdr:colOff>0</xdr:colOff>
          <xdr:row>181</xdr:row>
          <xdr:rowOff>190500</xdr:rowOff>
        </xdr:to>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1A00-00002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10</xdr:col>
          <xdr:colOff>0</xdr:colOff>
          <xdr:row>181</xdr:row>
          <xdr:rowOff>190500</xdr:rowOff>
        </xdr:to>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1A00-00002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181</xdr:row>
          <xdr:rowOff>9525</xdr:rowOff>
        </xdr:from>
        <xdr:to>
          <xdr:col>14</xdr:col>
          <xdr:colOff>0</xdr:colOff>
          <xdr:row>181</xdr:row>
          <xdr:rowOff>190500</xdr:rowOff>
        </xdr:to>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1A00-00002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181</xdr:row>
          <xdr:rowOff>9525</xdr:rowOff>
        </xdr:from>
        <xdr:to>
          <xdr:col>18</xdr:col>
          <xdr:colOff>0</xdr:colOff>
          <xdr:row>181</xdr:row>
          <xdr:rowOff>190500</xdr:rowOff>
        </xdr:to>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1A00-00003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182</xdr:row>
          <xdr:rowOff>9525</xdr:rowOff>
        </xdr:from>
        <xdr:to>
          <xdr:col>18</xdr:col>
          <xdr:colOff>0</xdr:colOff>
          <xdr:row>182</xdr:row>
          <xdr:rowOff>190500</xdr:rowOff>
        </xdr:to>
        <xdr:sp macro="" textlink="">
          <xdr:nvSpPr>
            <xdr:cNvPr id="102449" name="Check Box 56" hidden="1">
              <a:extLst>
                <a:ext uri="{63B3BB69-23CF-44E3-9099-C40C66FF867C}">
                  <a14:compatExt spid="_x0000_s102449"/>
                </a:ext>
                <a:ext uri="{FF2B5EF4-FFF2-40B4-BE49-F238E27FC236}">
                  <a16:creationId xmlns:a16="http://schemas.microsoft.com/office/drawing/2014/main" id="{00000000-0008-0000-1A00-00003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182</xdr:row>
          <xdr:rowOff>9525</xdr:rowOff>
        </xdr:from>
        <xdr:to>
          <xdr:col>14</xdr:col>
          <xdr:colOff>0</xdr:colOff>
          <xdr:row>182</xdr:row>
          <xdr:rowOff>190500</xdr:rowOff>
        </xdr:to>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1A00-00003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182</xdr:row>
          <xdr:rowOff>9525</xdr:rowOff>
        </xdr:from>
        <xdr:to>
          <xdr:col>10</xdr:col>
          <xdr:colOff>0</xdr:colOff>
          <xdr:row>182</xdr:row>
          <xdr:rowOff>190500</xdr:rowOff>
        </xdr:to>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1A00-00003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9525</xdr:rowOff>
        </xdr:from>
        <xdr:to>
          <xdr:col>18</xdr:col>
          <xdr:colOff>0</xdr:colOff>
          <xdr:row>183</xdr:row>
          <xdr:rowOff>190500</xdr:rowOff>
        </xdr:to>
        <xdr:sp macro="" textlink="">
          <xdr:nvSpPr>
            <xdr:cNvPr id="102452" name="Check Box 59" hidden="1">
              <a:extLst>
                <a:ext uri="{63B3BB69-23CF-44E3-9099-C40C66FF867C}">
                  <a14:compatExt spid="_x0000_s102452"/>
                </a:ext>
                <a:ext uri="{FF2B5EF4-FFF2-40B4-BE49-F238E27FC236}">
                  <a16:creationId xmlns:a16="http://schemas.microsoft.com/office/drawing/2014/main" id="{00000000-0008-0000-1A00-00003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183</xdr:row>
          <xdr:rowOff>9525</xdr:rowOff>
        </xdr:from>
        <xdr:to>
          <xdr:col>14</xdr:col>
          <xdr:colOff>0</xdr:colOff>
          <xdr:row>183</xdr:row>
          <xdr:rowOff>190500</xdr:rowOff>
        </xdr:to>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1A00-00003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183</xdr:row>
          <xdr:rowOff>9525</xdr:rowOff>
        </xdr:from>
        <xdr:to>
          <xdr:col>10</xdr:col>
          <xdr:colOff>0</xdr:colOff>
          <xdr:row>183</xdr:row>
          <xdr:rowOff>190500</xdr:rowOff>
        </xdr:to>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1A00-00003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184</xdr:row>
          <xdr:rowOff>9525</xdr:rowOff>
        </xdr:from>
        <xdr:to>
          <xdr:col>24</xdr:col>
          <xdr:colOff>0</xdr:colOff>
          <xdr:row>184</xdr:row>
          <xdr:rowOff>190500</xdr:rowOff>
        </xdr:to>
        <xdr:sp macro="" textlink="">
          <xdr:nvSpPr>
            <xdr:cNvPr id="102455" name="Check Box 60" hidden="1">
              <a:extLst>
                <a:ext uri="{63B3BB69-23CF-44E3-9099-C40C66FF867C}">
                  <a14:compatExt spid="_x0000_s102455"/>
                </a:ext>
                <a:ext uri="{FF2B5EF4-FFF2-40B4-BE49-F238E27FC236}">
                  <a16:creationId xmlns:a16="http://schemas.microsoft.com/office/drawing/2014/main" id="{00000000-0008-0000-1A00-00003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184</xdr:row>
          <xdr:rowOff>9525</xdr:rowOff>
        </xdr:from>
        <xdr:to>
          <xdr:col>11</xdr:col>
          <xdr:colOff>0</xdr:colOff>
          <xdr:row>184</xdr:row>
          <xdr:rowOff>190500</xdr:rowOff>
        </xdr:to>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1A00-00003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184</xdr:row>
          <xdr:rowOff>9525</xdr:rowOff>
        </xdr:from>
        <xdr:to>
          <xdr:col>8</xdr:col>
          <xdr:colOff>0</xdr:colOff>
          <xdr:row>184</xdr:row>
          <xdr:rowOff>190500</xdr:rowOff>
        </xdr:to>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1A00-00003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184</xdr:row>
          <xdr:rowOff>9525</xdr:rowOff>
        </xdr:from>
        <xdr:to>
          <xdr:col>5</xdr:col>
          <xdr:colOff>0</xdr:colOff>
          <xdr:row>184</xdr:row>
          <xdr:rowOff>190500</xdr:rowOff>
        </xdr:to>
        <xdr:sp macro="" textlink="">
          <xdr:nvSpPr>
            <xdr:cNvPr id="102458" name="Check Box 61" hidden="1">
              <a:extLst>
                <a:ext uri="{63B3BB69-23CF-44E3-9099-C40C66FF867C}">
                  <a14:compatExt spid="_x0000_s102458"/>
                </a:ext>
                <a:ext uri="{FF2B5EF4-FFF2-40B4-BE49-F238E27FC236}">
                  <a16:creationId xmlns:a16="http://schemas.microsoft.com/office/drawing/2014/main" id="{00000000-0008-0000-1A00-00003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185</xdr:row>
          <xdr:rowOff>9525</xdr:rowOff>
        </xdr:from>
        <xdr:to>
          <xdr:col>7</xdr:col>
          <xdr:colOff>0</xdr:colOff>
          <xdr:row>185</xdr:row>
          <xdr:rowOff>190500</xdr:rowOff>
        </xdr:to>
        <xdr:sp macro="" textlink="">
          <xdr:nvSpPr>
            <xdr:cNvPr id="102459" name="Check Box 64" hidden="1">
              <a:extLst>
                <a:ext uri="{63B3BB69-23CF-44E3-9099-C40C66FF867C}">
                  <a14:compatExt spid="_x0000_s102459"/>
                </a:ext>
                <a:ext uri="{FF2B5EF4-FFF2-40B4-BE49-F238E27FC236}">
                  <a16:creationId xmlns:a16="http://schemas.microsoft.com/office/drawing/2014/main" id="{00000000-0008-0000-1A00-00003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9525</xdr:rowOff>
        </xdr:from>
        <xdr:to>
          <xdr:col>9</xdr:col>
          <xdr:colOff>0</xdr:colOff>
          <xdr:row>185</xdr:row>
          <xdr:rowOff>190500</xdr:rowOff>
        </xdr:to>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1A00-00003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187</xdr:row>
          <xdr:rowOff>9525</xdr:rowOff>
        </xdr:from>
        <xdr:to>
          <xdr:col>8</xdr:col>
          <xdr:colOff>0</xdr:colOff>
          <xdr:row>187</xdr:row>
          <xdr:rowOff>190500</xdr:rowOff>
        </xdr:to>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1A00-00003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187</xdr:row>
          <xdr:rowOff>9525</xdr:rowOff>
        </xdr:from>
        <xdr:to>
          <xdr:col>10</xdr:col>
          <xdr:colOff>0</xdr:colOff>
          <xdr:row>187</xdr:row>
          <xdr:rowOff>190500</xdr:rowOff>
        </xdr:to>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1A00-00003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187</xdr:row>
          <xdr:rowOff>9525</xdr:rowOff>
        </xdr:from>
        <xdr:to>
          <xdr:col>15</xdr:col>
          <xdr:colOff>0</xdr:colOff>
          <xdr:row>187</xdr:row>
          <xdr:rowOff>190500</xdr:rowOff>
        </xdr:to>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1A00-00003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187</xdr:row>
          <xdr:rowOff>9525</xdr:rowOff>
        </xdr:from>
        <xdr:to>
          <xdr:col>17</xdr:col>
          <xdr:colOff>0</xdr:colOff>
          <xdr:row>187</xdr:row>
          <xdr:rowOff>190500</xdr:rowOff>
        </xdr:to>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1A00-00004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189</xdr:row>
          <xdr:rowOff>9525</xdr:rowOff>
        </xdr:from>
        <xdr:to>
          <xdr:col>24</xdr:col>
          <xdr:colOff>0</xdr:colOff>
          <xdr:row>189</xdr:row>
          <xdr:rowOff>190500</xdr:rowOff>
        </xdr:to>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1A00-00004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192</xdr:row>
          <xdr:rowOff>9525</xdr:rowOff>
        </xdr:from>
        <xdr:to>
          <xdr:col>23</xdr:col>
          <xdr:colOff>0</xdr:colOff>
          <xdr:row>192</xdr:row>
          <xdr:rowOff>190500</xdr:rowOff>
        </xdr:to>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1A00-00004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186</xdr:row>
          <xdr:rowOff>9525</xdr:rowOff>
        </xdr:from>
        <xdr:to>
          <xdr:col>22</xdr:col>
          <xdr:colOff>0</xdr:colOff>
          <xdr:row>186</xdr:row>
          <xdr:rowOff>190500</xdr:rowOff>
        </xdr:to>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1A00-00004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186</xdr:row>
          <xdr:rowOff>9525</xdr:rowOff>
        </xdr:from>
        <xdr:to>
          <xdr:col>24</xdr:col>
          <xdr:colOff>0</xdr:colOff>
          <xdr:row>186</xdr:row>
          <xdr:rowOff>190500</xdr:rowOff>
        </xdr:to>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1A00-00004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188</xdr:row>
          <xdr:rowOff>9525</xdr:rowOff>
        </xdr:from>
        <xdr:to>
          <xdr:col>8</xdr:col>
          <xdr:colOff>0</xdr:colOff>
          <xdr:row>188</xdr:row>
          <xdr:rowOff>190500</xdr:rowOff>
        </xdr:to>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1A00-00004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188</xdr:row>
          <xdr:rowOff>9525</xdr:rowOff>
        </xdr:from>
        <xdr:to>
          <xdr:col>10</xdr:col>
          <xdr:colOff>0</xdr:colOff>
          <xdr:row>188</xdr:row>
          <xdr:rowOff>190500</xdr:rowOff>
        </xdr:to>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1A00-00004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188</xdr:row>
          <xdr:rowOff>9525</xdr:rowOff>
        </xdr:from>
        <xdr:to>
          <xdr:col>13</xdr:col>
          <xdr:colOff>0</xdr:colOff>
          <xdr:row>188</xdr:row>
          <xdr:rowOff>190500</xdr:rowOff>
        </xdr:to>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1A00-00004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188</xdr:row>
          <xdr:rowOff>9525</xdr:rowOff>
        </xdr:from>
        <xdr:to>
          <xdr:col>19</xdr:col>
          <xdr:colOff>0</xdr:colOff>
          <xdr:row>188</xdr:row>
          <xdr:rowOff>190500</xdr:rowOff>
        </xdr:to>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1A00-00004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191</xdr:row>
          <xdr:rowOff>9525</xdr:rowOff>
        </xdr:from>
        <xdr:to>
          <xdr:col>9</xdr:col>
          <xdr:colOff>0</xdr:colOff>
          <xdr:row>191</xdr:row>
          <xdr:rowOff>190500</xdr:rowOff>
        </xdr:to>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1A00-00004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191</xdr:row>
          <xdr:rowOff>9525</xdr:rowOff>
        </xdr:from>
        <xdr:to>
          <xdr:col>17</xdr:col>
          <xdr:colOff>0</xdr:colOff>
          <xdr:row>191</xdr:row>
          <xdr:rowOff>190500</xdr:rowOff>
        </xdr:to>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1A00-00004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189</xdr:row>
          <xdr:rowOff>9525</xdr:rowOff>
        </xdr:from>
        <xdr:to>
          <xdr:col>12</xdr:col>
          <xdr:colOff>0</xdr:colOff>
          <xdr:row>189</xdr:row>
          <xdr:rowOff>190500</xdr:rowOff>
        </xdr:to>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1A00-00004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9525</xdr:rowOff>
        </xdr:from>
        <xdr:to>
          <xdr:col>5</xdr:col>
          <xdr:colOff>0</xdr:colOff>
          <xdr:row>189</xdr:row>
          <xdr:rowOff>190500</xdr:rowOff>
        </xdr:to>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1A00-00004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9525</xdr:rowOff>
        </xdr:from>
        <xdr:to>
          <xdr:col>8</xdr:col>
          <xdr:colOff>0</xdr:colOff>
          <xdr:row>190</xdr:row>
          <xdr:rowOff>190500</xdr:rowOff>
        </xdr:to>
        <xdr:sp macro="" textlink="">
          <xdr:nvSpPr>
            <xdr:cNvPr id="102477" name="Check Box 83" hidden="1">
              <a:extLst>
                <a:ext uri="{63B3BB69-23CF-44E3-9099-C40C66FF867C}">
                  <a14:compatExt spid="_x0000_s102477"/>
                </a:ext>
                <a:ext uri="{FF2B5EF4-FFF2-40B4-BE49-F238E27FC236}">
                  <a16:creationId xmlns:a16="http://schemas.microsoft.com/office/drawing/2014/main" id="{00000000-0008-0000-1A00-00004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190</xdr:row>
          <xdr:rowOff>9525</xdr:rowOff>
        </xdr:from>
        <xdr:to>
          <xdr:col>11</xdr:col>
          <xdr:colOff>0</xdr:colOff>
          <xdr:row>190</xdr:row>
          <xdr:rowOff>190500</xdr:rowOff>
        </xdr:to>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1A00-00004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193</xdr:row>
          <xdr:rowOff>9525</xdr:rowOff>
        </xdr:from>
        <xdr:to>
          <xdr:col>5</xdr:col>
          <xdr:colOff>0</xdr:colOff>
          <xdr:row>193</xdr:row>
          <xdr:rowOff>190500</xdr:rowOff>
        </xdr:to>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1A00-00004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190500</xdr:rowOff>
        </xdr:from>
        <xdr:to>
          <xdr:col>4</xdr:col>
          <xdr:colOff>228600</xdr:colOff>
          <xdr:row>195</xdr:row>
          <xdr:rowOff>9525</xdr:rowOff>
        </xdr:to>
        <xdr:sp macro="" textlink="">
          <xdr:nvSpPr>
            <xdr:cNvPr id="102480" name="Check Box 89" hidden="1">
              <a:extLst>
                <a:ext uri="{63B3BB69-23CF-44E3-9099-C40C66FF867C}">
                  <a14:compatExt spid="_x0000_s102480"/>
                </a:ext>
                <a:ext uri="{FF2B5EF4-FFF2-40B4-BE49-F238E27FC236}">
                  <a16:creationId xmlns:a16="http://schemas.microsoft.com/office/drawing/2014/main" id="{00000000-0008-0000-1A00-00005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194</xdr:row>
          <xdr:rowOff>9525</xdr:rowOff>
        </xdr:from>
        <xdr:to>
          <xdr:col>5</xdr:col>
          <xdr:colOff>0</xdr:colOff>
          <xdr:row>194</xdr:row>
          <xdr:rowOff>190500</xdr:rowOff>
        </xdr:to>
        <xdr:sp macro="" textlink="">
          <xdr:nvSpPr>
            <xdr:cNvPr id="102481" name="Check Box 90" hidden="1">
              <a:extLst>
                <a:ext uri="{63B3BB69-23CF-44E3-9099-C40C66FF867C}">
                  <a14:compatExt spid="_x0000_s102481"/>
                </a:ext>
                <a:ext uri="{FF2B5EF4-FFF2-40B4-BE49-F238E27FC236}">
                  <a16:creationId xmlns:a16="http://schemas.microsoft.com/office/drawing/2014/main" id="{00000000-0008-0000-1A00-00005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194</xdr:row>
          <xdr:rowOff>190500</xdr:rowOff>
        </xdr:from>
        <xdr:to>
          <xdr:col>4</xdr:col>
          <xdr:colOff>228600</xdr:colOff>
          <xdr:row>196</xdr:row>
          <xdr:rowOff>9525</xdr:rowOff>
        </xdr:to>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1A00-00005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195</xdr:row>
          <xdr:rowOff>9525</xdr:rowOff>
        </xdr:from>
        <xdr:to>
          <xdr:col>5</xdr:col>
          <xdr:colOff>0</xdr:colOff>
          <xdr:row>195</xdr:row>
          <xdr:rowOff>190500</xdr:rowOff>
        </xdr:to>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1A00-00005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195</xdr:row>
          <xdr:rowOff>190500</xdr:rowOff>
        </xdr:from>
        <xdr:to>
          <xdr:col>4</xdr:col>
          <xdr:colOff>228600</xdr:colOff>
          <xdr:row>197</xdr:row>
          <xdr:rowOff>9525</xdr:rowOff>
        </xdr:to>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1A00-00005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196</xdr:row>
          <xdr:rowOff>9525</xdr:rowOff>
        </xdr:from>
        <xdr:to>
          <xdr:col>5</xdr:col>
          <xdr:colOff>0</xdr:colOff>
          <xdr:row>196</xdr:row>
          <xdr:rowOff>190500</xdr:rowOff>
        </xdr:to>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1A00-00005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196</xdr:row>
          <xdr:rowOff>190500</xdr:rowOff>
        </xdr:from>
        <xdr:to>
          <xdr:col>4</xdr:col>
          <xdr:colOff>228600</xdr:colOff>
          <xdr:row>198</xdr:row>
          <xdr:rowOff>9525</xdr:rowOff>
        </xdr:to>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1A00-00005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9525</xdr:rowOff>
        </xdr:from>
        <xdr:to>
          <xdr:col>5</xdr:col>
          <xdr:colOff>0</xdr:colOff>
          <xdr:row>197</xdr:row>
          <xdr:rowOff>190500</xdr:rowOff>
        </xdr:to>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1A00-00005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190500</xdr:rowOff>
        </xdr:from>
        <xdr:to>
          <xdr:col>4</xdr:col>
          <xdr:colOff>228600</xdr:colOff>
          <xdr:row>200</xdr:row>
          <xdr:rowOff>9525</xdr:rowOff>
        </xdr:to>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1A00-00005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199</xdr:row>
          <xdr:rowOff>9525</xdr:rowOff>
        </xdr:from>
        <xdr:to>
          <xdr:col>5</xdr:col>
          <xdr:colOff>0</xdr:colOff>
          <xdr:row>199</xdr:row>
          <xdr:rowOff>190500</xdr:rowOff>
        </xdr:to>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1A00-00005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190500</xdr:rowOff>
        </xdr:from>
        <xdr:to>
          <xdr:col>4</xdr:col>
          <xdr:colOff>228600</xdr:colOff>
          <xdr:row>202</xdr:row>
          <xdr:rowOff>9525</xdr:rowOff>
        </xdr:to>
        <xdr:sp macro="" textlink="">
          <xdr:nvSpPr>
            <xdr:cNvPr id="102490" name="Check Box 99" hidden="1">
              <a:extLst>
                <a:ext uri="{63B3BB69-23CF-44E3-9099-C40C66FF867C}">
                  <a14:compatExt spid="_x0000_s102490"/>
                </a:ext>
                <a:ext uri="{FF2B5EF4-FFF2-40B4-BE49-F238E27FC236}">
                  <a16:creationId xmlns:a16="http://schemas.microsoft.com/office/drawing/2014/main" id="{00000000-0008-0000-1A00-00005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201</xdr:row>
          <xdr:rowOff>9525</xdr:rowOff>
        </xdr:from>
        <xdr:to>
          <xdr:col>5</xdr:col>
          <xdr:colOff>0</xdr:colOff>
          <xdr:row>201</xdr:row>
          <xdr:rowOff>190500</xdr:rowOff>
        </xdr:to>
        <xdr:sp macro="" textlink="">
          <xdr:nvSpPr>
            <xdr:cNvPr id="102491" name="Check Box 100" hidden="1">
              <a:extLst>
                <a:ext uri="{63B3BB69-23CF-44E3-9099-C40C66FF867C}">
                  <a14:compatExt spid="_x0000_s102491"/>
                </a:ext>
                <a:ext uri="{FF2B5EF4-FFF2-40B4-BE49-F238E27FC236}">
                  <a16:creationId xmlns:a16="http://schemas.microsoft.com/office/drawing/2014/main" id="{00000000-0008-0000-1A00-00005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200</xdr:row>
          <xdr:rowOff>9525</xdr:rowOff>
        </xdr:from>
        <xdr:to>
          <xdr:col>24</xdr:col>
          <xdr:colOff>0</xdr:colOff>
          <xdr:row>200</xdr:row>
          <xdr:rowOff>190500</xdr:rowOff>
        </xdr:to>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1A00-00005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200</xdr:row>
          <xdr:rowOff>9525</xdr:rowOff>
        </xdr:from>
        <xdr:to>
          <xdr:col>11</xdr:col>
          <xdr:colOff>0</xdr:colOff>
          <xdr:row>200</xdr:row>
          <xdr:rowOff>190500</xdr:rowOff>
        </xdr:to>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1A00-00005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207</xdr:row>
          <xdr:rowOff>57150</xdr:rowOff>
        </xdr:from>
        <xdr:to>
          <xdr:col>5</xdr:col>
          <xdr:colOff>0</xdr:colOff>
          <xdr:row>208</xdr:row>
          <xdr:rowOff>0</xdr:rowOff>
        </xdr:to>
        <xdr:sp macro="" textlink="">
          <xdr:nvSpPr>
            <xdr:cNvPr id="102494" name="Check Box 102" hidden="1">
              <a:extLst>
                <a:ext uri="{63B3BB69-23CF-44E3-9099-C40C66FF867C}">
                  <a14:compatExt spid="_x0000_s102494"/>
                </a:ext>
                <a:ext uri="{FF2B5EF4-FFF2-40B4-BE49-F238E27FC236}">
                  <a16:creationId xmlns:a16="http://schemas.microsoft.com/office/drawing/2014/main" id="{00000000-0008-0000-1A00-00005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208</xdr:row>
          <xdr:rowOff>57150</xdr:rowOff>
        </xdr:from>
        <xdr:to>
          <xdr:col>5</xdr:col>
          <xdr:colOff>0</xdr:colOff>
          <xdr:row>208</xdr:row>
          <xdr:rowOff>238125</xdr:rowOff>
        </xdr:to>
        <xdr:sp macro="" textlink="">
          <xdr:nvSpPr>
            <xdr:cNvPr id="102495" name="Check Box 95" hidden="1">
              <a:extLst>
                <a:ext uri="{63B3BB69-23CF-44E3-9099-C40C66FF867C}">
                  <a14:compatExt spid="_x0000_s102495"/>
                </a:ext>
                <a:ext uri="{FF2B5EF4-FFF2-40B4-BE49-F238E27FC236}">
                  <a16:creationId xmlns:a16="http://schemas.microsoft.com/office/drawing/2014/main" id="{00000000-0008-0000-1A00-00005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209</xdr:row>
          <xdr:rowOff>57150</xdr:rowOff>
        </xdr:from>
        <xdr:to>
          <xdr:col>5</xdr:col>
          <xdr:colOff>0</xdr:colOff>
          <xdr:row>209</xdr:row>
          <xdr:rowOff>238125</xdr:rowOff>
        </xdr:to>
        <xdr:sp macro="" textlink="">
          <xdr:nvSpPr>
            <xdr:cNvPr id="102496" name="Check Box 96" hidden="1">
              <a:extLst>
                <a:ext uri="{63B3BB69-23CF-44E3-9099-C40C66FF867C}">
                  <a14:compatExt spid="_x0000_s102496"/>
                </a:ext>
                <a:ext uri="{FF2B5EF4-FFF2-40B4-BE49-F238E27FC236}">
                  <a16:creationId xmlns:a16="http://schemas.microsoft.com/office/drawing/2014/main" id="{00000000-0008-0000-1A00-00006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210</xdr:row>
          <xdr:rowOff>57150</xdr:rowOff>
        </xdr:from>
        <xdr:to>
          <xdr:col>5</xdr:col>
          <xdr:colOff>0</xdr:colOff>
          <xdr:row>210</xdr:row>
          <xdr:rowOff>238125</xdr:rowOff>
        </xdr:to>
        <xdr:sp macro="" textlink="">
          <xdr:nvSpPr>
            <xdr:cNvPr id="102497" name="Check Box 97" hidden="1">
              <a:extLst>
                <a:ext uri="{63B3BB69-23CF-44E3-9099-C40C66FF867C}">
                  <a14:compatExt spid="_x0000_s102497"/>
                </a:ext>
                <a:ext uri="{FF2B5EF4-FFF2-40B4-BE49-F238E27FC236}">
                  <a16:creationId xmlns:a16="http://schemas.microsoft.com/office/drawing/2014/main" id="{00000000-0008-0000-1A00-00006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211</xdr:row>
          <xdr:rowOff>57150</xdr:rowOff>
        </xdr:from>
        <xdr:to>
          <xdr:col>5</xdr:col>
          <xdr:colOff>0</xdr:colOff>
          <xdr:row>211</xdr:row>
          <xdr:rowOff>238125</xdr:rowOff>
        </xdr:to>
        <xdr:sp macro="" textlink="">
          <xdr:nvSpPr>
            <xdr:cNvPr id="102498" name="Check Box 98" hidden="1">
              <a:extLst>
                <a:ext uri="{63B3BB69-23CF-44E3-9099-C40C66FF867C}">
                  <a14:compatExt spid="_x0000_s102498"/>
                </a:ext>
                <a:ext uri="{FF2B5EF4-FFF2-40B4-BE49-F238E27FC236}">
                  <a16:creationId xmlns:a16="http://schemas.microsoft.com/office/drawing/2014/main" id="{00000000-0008-0000-1A00-00006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212</xdr:row>
          <xdr:rowOff>57150</xdr:rowOff>
        </xdr:from>
        <xdr:to>
          <xdr:col>5</xdr:col>
          <xdr:colOff>0</xdr:colOff>
          <xdr:row>212</xdr:row>
          <xdr:rowOff>238125</xdr:rowOff>
        </xdr:to>
        <xdr:sp macro="" textlink="">
          <xdr:nvSpPr>
            <xdr:cNvPr id="102499" name="Check Box 99" hidden="1">
              <a:extLst>
                <a:ext uri="{63B3BB69-23CF-44E3-9099-C40C66FF867C}">
                  <a14:compatExt spid="_x0000_s102499"/>
                </a:ext>
                <a:ext uri="{FF2B5EF4-FFF2-40B4-BE49-F238E27FC236}">
                  <a16:creationId xmlns:a16="http://schemas.microsoft.com/office/drawing/2014/main" id="{00000000-0008-0000-1A00-00006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213</xdr:row>
          <xdr:rowOff>57150</xdr:rowOff>
        </xdr:from>
        <xdr:to>
          <xdr:col>5</xdr:col>
          <xdr:colOff>0</xdr:colOff>
          <xdr:row>213</xdr:row>
          <xdr:rowOff>238125</xdr:rowOff>
        </xdr:to>
        <xdr:sp macro="" textlink="">
          <xdr:nvSpPr>
            <xdr:cNvPr id="102500" name="Check Box 100" hidden="1">
              <a:extLst>
                <a:ext uri="{63B3BB69-23CF-44E3-9099-C40C66FF867C}">
                  <a14:compatExt spid="_x0000_s102500"/>
                </a:ext>
                <a:ext uri="{FF2B5EF4-FFF2-40B4-BE49-F238E27FC236}">
                  <a16:creationId xmlns:a16="http://schemas.microsoft.com/office/drawing/2014/main" id="{00000000-0008-0000-1A00-00006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214</xdr:row>
          <xdr:rowOff>57150</xdr:rowOff>
        </xdr:from>
        <xdr:to>
          <xdr:col>5</xdr:col>
          <xdr:colOff>0</xdr:colOff>
          <xdr:row>214</xdr:row>
          <xdr:rowOff>238125</xdr:rowOff>
        </xdr:to>
        <xdr:sp macro="" textlink="">
          <xdr:nvSpPr>
            <xdr:cNvPr id="102501" name="Check Box 101" hidden="1">
              <a:extLst>
                <a:ext uri="{63B3BB69-23CF-44E3-9099-C40C66FF867C}">
                  <a14:compatExt spid="_x0000_s102501"/>
                </a:ext>
                <a:ext uri="{FF2B5EF4-FFF2-40B4-BE49-F238E27FC236}">
                  <a16:creationId xmlns:a16="http://schemas.microsoft.com/office/drawing/2014/main" id="{00000000-0008-0000-1A00-00006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215</xdr:row>
          <xdr:rowOff>57150</xdr:rowOff>
        </xdr:from>
        <xdr:to>
          <xdr:col>5</xdr:col>
          <xdr:colOff>0</xdr:colOff>
          <xdr:row>215</xdr:row>
          <xdr:rowOff>238125</xdr:rowOff>
        </xdr:to>
        <xdr:sp macro="" textlink="">
          <xdr:nvSpPr>
            <xdr:cNvPr id="102502" name="Check Box 102" hidden="1">
              <a:extLst>
                <a:ext uri="{63B3BB69-23CF-44E3-9099-C40C66FF867C}">
                  <a14:compatExt spid="_x0000_s102502"/>
                </a:ext>
                <a:ext uri="{FF2B5EF4-FFF2-40B4-BE49-F238E27FC236}">
                  <a16:creationId xmlns:a16="http://schemas.microsoft.com/office/drawing/2014/main" id="{00000000-0008-0000-1A00-00006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215</xdr:row>
          <xdr:rowOff>57150</xdr:rowOff>
        </xdr:from>
        <xdr:to>
          <xdr:col>8</xdr:col>
          <xdr:colOff>0</xdr:colOff>
          <xdr:row>215</xdr:row>
          <xdr:rowOff>238125</xdr:rowOff>
        </xdr:to>
        <xdr:sp macro="" textlink="">
          <xdr:nvSpPr>
            <xdr:cNvPr id="102503" name="Check Box 103" hidden="1">
              <a:extLst>
                <a:ext uri="{63B3BB69-23CF-44E3-9099-C40C66FF867C}">
                  <a14:compatExt spid="_x0000_s102503"/>
                </a:ext>
                <a:ext uri="{FF2B5EF4-FFF2-40B4-BE49-F238E27FC236}">
                  <a16:creationId xmlns:a16="http://schemas.microsoft.com/office/drawing/2014/main" id="{00000000-0008-0000-1A00-00006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214</xdr:row>
          <xdr:rowOff>57150</xdr:rowOff>
        </xdr:from>
        <xdr:to>
          <xdr:col>10</xdr:col>
          <xdr:colOff>0</xdr:colOff>
          <xdr:row>214</xdr:row>
          <xdr:rowOff>238125</xdr:rowOff>
        </xdr:to>
        <xdr:sp macro="" textlink="">
          <xdr:nvSpPr>
            <xdr:cNvPr id="102504" name="Check Box 104" hidden="1">
              <a:extLst>
                <a:ext uri="{63B3BB69-23CF-44E3-9099-C40C66FF867C}">
                  <a14:compatExt spid="_x0000_s102504"/>
                </a:ext>
                <a:ext uri="{FF2B5EF4-FFF2-40B4-BE49-F238E27FC236}">
                  <a16:creationId xmlns:a16="http://schemas.microsoft.com/office/drawing/2014/main" id="{00000000-0008-0000-1A00-00006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213</xdr:row>
          <xdr:rowOff>57150</xdr:rowOff>
        </xdr:from>
        <xdr:to>
          <xdr:col>8</xdr:col>
          <xdr:colOff>0</xdr:colOff>
          <xdr:row>213</xdr:row>
          <xdr:rowOff>238125</xdr:rowOff>
        </xdr:to>
        <xdr:sp macro="" textlink="">
          <xdr:nvSpPr>
            <xdr:cNvPr id="102505" name="Check Box 105" hidden="1">
              <a:extLst>
                <a:ext uri="{63B3BB69-23CF-44E3-9099-C40C66FF867C}">
                  <a14:compatExt spid="_x0000_s102505"/>
                </a:ext>
                <a:ext uri="{FF2B5EF4-FFF2-40B4-BE49-F238E27FC236}">
                  <a16:creationId xmlns:a16="http://schemas.microsoft.com/office/drawing/2014/main" id="{00000000-0008-0000-1A00-00006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57150</xdr:rowOff>
        </xdr:from>
        <xdr:to>
          <xdr:col>8</xdr:col>
          <xdr:colOff>0</xdr:colOff>
          <xdr:row>212</xdr:row>
          <xdr:rowOff>238125</xdr:rowOff>
        </xdr:to>
        <xdr:sp macro="" textlink="">
          <xdr:nvSpPr>
            <xdr:cNvPr id="102506" name="Check Box 106" hidden="1">
              <a:extLst>
                <a:ext uri="{63B3BB69-23CF-44E3-9099-C40C66FF867C}">
                  <a14:compatExt spid="_x0000_s102506"/>
                </a:ext>
                <a:ext uri="{FF2B5EF4-FFF2-40B4-BE49-F238E27FC236}">
                  <a16:creationId xmlns:a16="http://schemas.microsoft.com/office/drawing/2014/main" id="{00000000-0008-0000-1A00-00006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57150</xdr:rowOff>
        </xdr:from>
        <xdr:to>
          <xdr:col>8</xdr:col>
          <xdr:colOff>0</xdr:colOff>
          <xdr:row>212</xdr:row>
          <xdr:rowOff>238125</xdr:rowOff>
        </xdr:to>
        <xdr:sp macro="" textlink="">
          <xdr:nvSpPr>
            <xdr:cNvPr id="102507" name="Check Box 107" hidden="1">
              <a:extLst>
                <a:ext uri="{63B3BB69-23CF-44E3-9099-C40C66FF867C}">
                  <a14:compatExt spid="_x0000_s102507"/>
                </a:ext>
                <a:ext uri="{FF2B5EF4-FFF2-40B4-BE49-F238E27FC236}">
                  <a16:creationId xmlns:a16="http://schemas.microsoft.com/office/drawing/2014/main" id="{00000000-0008-0000-1A00-00006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211</xdr:row>
          <xdr:rowOff>57150</xdr:rowOff>
        </xdr:from>
        <xdr:to>
          <xdr:col>8</xdr:col>
          <xdr:colOff>0</xdr:colOff>
          <xdr:row>211</xdr:row>
          <xdr:rowOff>238125</xdr:rowOff>
        </xdr:to>
        <xdr:sp macro="" textlink="">
          <xdr:nvSpPr>
            <xdr:cNvPr id="102508" name="Check Box 108" hidden="1">
              <a:extLst>
                <a:ext uri="{63B3BB69-23CF-44E3-9099-C40C66FF867C}">
                  <a14:compatExt spid="_x0000_s102508"/>
                </a:ext>
                <a:ext uri="{FF2B5EF4-FFF2-40B4-BE49-F238E27FC236}">
                  <a16:creationId xmlns:a16="http://schemas.microsoft.com/office/drawing/2014/main" id="{00000000-0008-0000-1A00-00006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209</xdr:row>
          <xdr:rowOff>57150</xdr:rowOff>
        </xdr:from>
        <xdr:to>
          <xdr:col>8</xdr:col>
          <xdr:colOff>0</xdr:colOff>
          <xdr:row>209</xdr:row>
          <xdr:rowOff>238125</xdr:rowOff>
        </xdr:to>
        <xdr:sp macro="" textlink="">
          <xdr:nvSpPr>
            <xdr:cNvPr id="102509" name="Check Box 109" hidden="1">
              <a:extLst>
                <a:ext uri="{63B3BB69-23CF-44E3-9099-C40C66FF867C}">
                  <a14:compatExt spid="_x0000_s102509"/>
                </a:ext>
                <a:ext uri="{FF2B5EF4-FFF2-40B4-BE49-F238E27FC236}">
                  <a16:creationId xmlns:a16="http://schemas.microsoft.com/office/drawing/2014/main" id="{00000000-0008-0000-1A00-00006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208</xdr:row>
          <xdr:rowOff>57150</xdr:rowOff>
        </xdr:from>
        <xdr:to>
          <xdr:col>8</xdr:col>
          <xdr:colOff>0</xdr:colOff>
          <xdr:row>208</xdr:row>
          <xdr:rowOff>238125</xdr:rowOff>
        </xdr:to>
        <xdr:sp macro="" textlink="">
          <xdr:nvSpPr>
            <xdr:cNvPr id="102510" name="Check Box 110" hidden="1">
              <a:extLst>
                <a:ext uri="{63B3BB69-23CF-44E3-9099-C40C66FF867C}">
                  <a14:compatExt spid="_x0000_s102510"/>
                </a:ext>
                <a:ext uri="{FF2B5EF4-FFF2-40B4-BE49-F238E27FC236}">
                  <a16:creationId xmlns:a16="http://schemas.microsoft.com/office/drawing/2014/main" id="{00000000-0008-0000-1A00-00006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207</xdr:row>
          <xdr:rowOff>57150</xdr:rowOff>
        </xdr:from>
        <xdr:to>
          <xdr:col>23</xdr:col>
          <xdr:colOff>0</xdr:colOff>
          <xdr:row>208</xdr:row>
          <xdr:rowOff>0</xdr:rowOff>
        </xdr:to>
        <xdr:sp macro="" textlink="">
          <xdr:nvSpPr>
            <xdr:cNvPr id="102511" name="Check Box 111" hidden="1">
              <a:extLst>
                <a:ext uri="{63B3BB69-23CF-44E3-9099-C40C66FF867C}">
                  <a14:compatExt spid="_x0000_s102511"/>
                </a:ext>
                <a:ext uri="{FF2B5EF4-FFF2-40B4-BE49-F238E27FC236}">
                  <a16:creationId xmlns:a16="http://schemas.microsoft.com/office/drawing/2014/main" id="{00000000-0008-0000-1A00-00006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210</xdr:row>
          <xdr:rowOff>57150</xdr:rowOff>
        </xdr:from>
        <xdr:to>
          <xdr:col>11</xdr:col>
          <xdr:colOff>0</xdr:colOff>
          <xdr:row>210</xdr:row>
          <xdr:rowOff>238125</xdr:rowOff>
        </xdr:to>
        <xdr:sp macro="" textlink="">
          <xdr:nvSpPr>
            <xdr:cNvPr id="102512" name="Check Box 112" hidden="1">
              <a:extLst>
                <a:ext uri="{63B3BB69-23CF-44E3-9099-C40C66FF867C}">
                  <a14:compatExt spid="_x0000_s102512"/>
                </a:ext>
                <a:ext uri="{FF2B5EF4-FFF2-40B4-BE49-F238E27FC236}">
                  <a16:creationId xmlns:a16="http://schemas.microsoft.com/office/drawing/2014/main" id="{00000000-0008-0000-1A00-00007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210</xdr:row>
          <xdr:rowOff>57150</xdr:rowOff>
        </xdr:from>
        <xdr:to>
          <xdr:col>16</xdr:col>
          <xdr:colOff>0</xdr:colOff>
          <xdr:row>210</xdr:row>
          <xdr:rowOff>238125</xdr:rowOff>
        </xdr:to>
        <xdr:sp macro="" textlink="">
          <xdr:nvSpPr>
            <xdr:cNvPr id="102513" name="Check Box 113" hidden="1">
              <a:extLst>
                <a:ext uri="{63B3BB69-23CF-44E3-9099-C40C66FF867C}">
                  <a14:compatExt spid="_x0000_s102513"/>
                </a:ext>
                <a:ext uri="{FF2B5EF4-FFF2-40B4-BE49-F238E27FC236}">
                  <a16:creationId xmlns:a16="http://schemas.microsoft.com/office/drawing/2014/main" id="{00000000-0008-0000-1A00-00007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210</xdr:row>
          <xdr:rowOff>57150</xdr:rowOff>
        </xdr:from>
        <xdr:to>
          <xdr:col>21</xdr:col>
          <xdr:colOff>0</xdr:colOff>
          <xdr:row>210</xdr:row>
          <xdr:rowOff>238125</xdr:rowOff>
        </xdr:to>
        <xdr:sp macro="" textlink="">
          <xdr:nvSpPr>
            <xdr:cNvPr id="102514" name="Check Box 114" hidden="1">
              <a:extLst>
                <a:ext uri="{63B3BB69-23CF-44E3-9099-C40C66FF867C}">
                  <a14:compatExt spid="_x0000_s102514"/>
                </a:ext>
                <a:ext uri="{FF2B5EF4-FFF2-40B4-BE49-F238E27FC236}">
                  <a16:creationId xmlns:a16="http://schemas.microsoft.com/office/drawing/2014/main" id="{00000000-0008-0000-1A00-00007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210</xdr:row>
          <xdr:rowOff>57150</xdr:rowOff>
        </xdr:from>
        <xdr:to>
          <xdr:col>24</xdr:col>
          <xdr:colOff>0</xdr:colOff>
          <xdr:row>210</xdr:row>
          <xdr:rowOff>238125</xdr:rowOff>
        </xdr:to>
        <xdr:sp macro="" textlink="">
          <xdr:nvSpPr>
            <xdr:cNvPr id="102515" name="Check Box 115" hidden="1">
              <a:extLst>
                <a:ext uri="{63B3BB69-23CF-44E3-9099-C40C66FF867C}">
                  <a14:compatExt spid="_x0000_s102515"/>
                </a:ext>
                <a:ext uri="{FF2B5EF4-FFF2-40B4-BE49-F238E27FC236}">
                  <a16:creationId xmlns:a16="http://schemas.microsoft.com/office/drawing/2014/main" id="{00000000-0008-0000-1A00-00007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211</xdr:row>
          <xdr:rowOff>57150</xdr:rowOff>
        </xdr:from>
        <xdr:to>
          <xdr:col>14</xdr:col>
          <xdr:colOff>0</xdr:colOff>
          <xdr:row>211</xdr:row>
          <xdr:rowOff>238125</xdr:rowOff>
        </xdr:to>
        <xdr:sp macro="" textlink="">
          <xdr:nvSpPr>
            <xdr:cNvPr id="102516" name="Check Box 116" hidden="1">
              <a:extLst>
                <a:ext uri="{63B3BB69-23CF-44E3-9099-C40C66FF867C}">
                  <a14:compatExt spid="_x0000_s102516"/>
                </a:ext>
                <a:ext uri="{FF2B5EF4-FFF2-40B4-BE49-F238E27FC236}">
                  <a16:creationId xmlns:a16="http://schemas.microsoft.com/office/drawing/2014/main" id="{00000000-0008-0000-1A00-00007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211</xdr:row>
          <xdr:rowOff>57150</xdr:rowOff>
        </xdr:from>
        <xdr:to>
          <xdr:col>17</xdr:col>
          <xdr:colOff>0</xdr:colOff>
          <xdr:row>211</xdr:row>
          <xdr:rowOff>238125</xdr:rowOff>
        </xdr:to>
        <xdr:sp macro="" textlink="">
          <xdr:nvSpPr>
            <xdr:cNvPr id="102517" name="Check Box 117" hidden="1">
              <a:extLst>
                <a:ext uri="{63B3BB69-23CF-44E3-9099-C40C66FF867C}">
                  <a14:compatExt spid="_x0000_s102517"/>
                </a:ext>
                <a:ext uri="{FF2B5EF4-FFF2-40B4-BE49-F238E27FC236}">
                  <a16:creationId xmlns:a16="http://schemas.microsoft.com/office/drawing/2014/main" id="{00000000-0008-0000-1A00-00007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212</xdr:row>
          <xdr:rowOff>57150</xdr:rowOff>
        </xdr:from>
        <xdr:to>
          <xdr:col>14</xdr:col>
          <xdr:colOff>0</xdr:colOff>
          <xdr:row>212</xdr:row>
          <xdr:rowOff>238125</xdr:rowOff>
        </xdr:to>
        <xdr:sp macro="" textlink="">
          <xdr:nvSpPr>
            <xdr:cNvPr id="102518" name="Check Box 118" hidden="1">
              <a:extLst>
                <a:ext uri="{63B3BB69-23CF-44E3-9099-C40C66FF867C}">
                  <a14:compatExt spid="_x0000_s102518"/>
                </a:ext>
                <a:ext uri="{FF2B5EF4-FFF2-40B4-BE49-F238E27FC236}">
                  <a16:creationId xmlns:a16="http://schemas.microsoft.com/office/drawing/2014/main" id="{00000000-0008-0000-1A00-00007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212</xdr:row>
          <xdr:rowOff>57150</xdr:rowOff>
        </xdr:from>
        <xdr:to>
          <xdr:col>17</xdr:col>
          <xdr:colOff>0</xdr:colOff>
          <xdr:row>212</xdr:row>
          <xdr:rowOff>238125</xdr:rowOff>
        </xdr:to>
        <xdr:sp macro="" textlink="">
          <xdr:nvSpPr>
            <xdr:cNvPr id="102519" name="Check Box 119" hidden="1">
              <a:extLst>
                <a:ext uri="{63B3BB69-23CF-44E3-9099-C40C66FF867C}">
                  <a14:compatExt spid="_x0000_s102519"/>
                </a:ext>
                <a:ext uri="{FF2B5EF4-FFF2-40B4-BE49-F238E27FC236}">
                  <a16:creationId xmlns:a16="http://schemas.microsoft.com/office/drawing/2014/main" id="{00000000-0008-0000-1A00-00007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213</xdr:row>
          <xdr:rowOff>57150</xdr:rowOff>
        </xdr:from>
        <xdr:to>
          <xdr:col>13</xdr:col>
          <xdr:colOff>0</xdr:colOff>
          <xdr:row>213</xdr:row>
          <xdr:rowOff>238125</xdr:rowOff>
        </xdr:to>
        <xdr:sp macro="" textlink="">
          <xdr:nvSpPr>
            <xdr:cNvPr id="102520" name="Check Box 120" hidden="1">
              <a:extLst>
                <a:ext uri="{63B3BB69-23CF-44E3-9099-C40C66FF867C}">
                  <a14:compatExt spid="_x0000_s102520"/>
                </a:ext>
                <a:ext uri="{FF2B5EF4-FFF2-40B4-BE49-F238E27FC236}">
                  <a16:creationId xmlns:a16="http://schemas.microsoft.com/office/drawing/2014/main" id="{00000000-0008-0000-1A00-00007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57150</xdr:rowOff>
        </xdr:from>
        <xdr:to>
          <xdr:col>16</xdr:col>
          <xdr:colOff>0</xdr:colOff>
          <xdr:row>213</xdr:row>
          <xdr:rowOff>238125</xdr:rowOff>
        </xdr:to>
        <xdr:sp macro="" textlink="">
          <xdr:nvSpPr>
            <xdr:cNvPr id="102521" name="Check Box 121" hidden="1">
              <a:extLst>
                <a:ext uri="{63B3BB69-23CF-44E3-9099-C40C66FF867C}">
                  <a14:compatExt spid="_x0000_s102521"/>
                </a:ext>
                <a:ext uri="{FF2B5EF4-FFF2-40B4-BE49-F238E27FC236}">
                  <a16:creationId xmlns:a16="http://schemas.microsoft.com/office/drawing/2014/main" id="{00000000-0008-0000-1A00-00007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215</xdr:row>
          <xdr:rowOff>57150</xdr:rowOff>
        </xdr:from>
        <xdr:to>
          <xdr:col>11</xdr:col>
          <xdr:colOff>0</xdr:colOff>
          <xdr:row>215</xdr:row>
          <xdr:rowOff>238125</xdr:rowOff>
        </xdr:to>
        <xdr:sp macro="" textlink="">
          <xdr:nvSpPr>
            <xdr:cNvPr id="102522" name="Check Box 122" hidden="1">
              <a:extLst>
                <a:ext uri="{63B3BB69-23CF-44E3-9099-C40C66FF867C}">
                  <a14:compatExt spid="_x0000_s102522"/>
                </a:ext>
                <a:ext uri="{FF2B5EF4-FFF2-40B4-BE49-F238E27FC236}">
                  <a16:creationId xmlns:a16="http://schemas.microsoft.com/office/drawing/2014/main" id="{00000000-0008-0000-1A00-00007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215</xdr:row>
          <xdr:rowOff>57150</xdr:rowOff>
        </xdr:from>
        <xdr:to>
          <xdr:col>14</xdr:col>
          <xdr:colOff>0</xdr:colOff>
          <xdr:row>215</xdr:row>
          <xdr:rowOff>238125</xdr:rowOff>
        </xdr:to>
        <xdr:sp macro="" textlink="">
          <xdr:nvSpPr>
            <xdr:cNvPr id="102523" name="Check Box 123" hidden="1">
              <a:extLst>
                <a:ext uri="{63B3BB69-23CF-44E3-9099-C40C66FF867C}">
                  <a14:compatExt spid="_x0000_s102523"/>
                </a:ext>
                <a:ext uri="{FF2B5EF4-FFF2-40B4-BE49-F238E27FC236}">
                  <a16:creationId xmlns:a16="http://schemas.microsoft.com/office/drawing/2014/main" id="{00000000-0008-0000-1A00-00007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192</xdr:row>
          <xdr:rowOff>9525</xdr:rowOff>
        </xdr:from>
        <xdr:to>
          <xdr:col>7</xdr:col>
          <xdr:colOff>142875</xdr:colOff>
          <xdr:row>192</xdr:row>
          <xdr:rowOff>190500</xdr:rowOff>
        </xdr:to>
        <xdr:sp macro="" textlink="">
          <xdr:nvSpPr>
            <xdr:cNvPr id="102524" name="Check Box 87" hidden="1">
              <a:extLst>
                <a:ext uri="{63B3BB69-23CF-44E3-9099-C40C66FF867C}">
                  <a14:compatExt spid="_x0000_s102524"/>
                </a:ext>
                <a:ext uri="{FF2B5EF4-FFF2-40B4-BE49-F238E27FC236}">
                  <a16:creationId xmlns:a16="http://schemas.microsoft.com/office/drawing/2014/main" id="{00000000-0008-0000-1A00-00007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4.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row>
    <row r="5" spans="1:90" s="1" customFormat="1" ht="15" customHeight="1">
      <c r="A5" s="520" t="s">
        <v>3</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0"/>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520" t="s">
        <v>11</v>
      </c>
      <c r="AY18" s="520"/>
      <c r="AZ18" s="520"/>
      <c r="BA18" s="520"/>
      <c r="BB18" s="520"/>
      <c r="BC18" s="520"/>
      <c r="BD18" s="520"/>
      <c r="BE18" s="520"/>
      <c r="BF18" s="520" t="s">
        <v>12</v>
      </c>
      <c r="BG18" s="520"/>
      <c r="BH18" s="520"/>
      <c r="BI18" s="521"/>
      <c r="BJ18" s="521"/>
      <c r="BK18" s="521"/>
      <c r="BL18" s="520" t="s">
        <v>13</v>
      </c>
      <c r="BM18" s="520"/>
      <c r="BN18" s="520"/>
      <c r="BO18" s="521"/>
      <c r="BP18" s="521"/>
      <c r="BQ18" s="521"/>
      <c r="BR18" s="520" t="s">
        <v>14</v>
      </c>
      <c r="BS18" s="520"/>
      <c r="BT18" s="520"/>
    </row>
    <row r="19" spans="23:77" s="2" customFormat="1" ht="15" customHeight="1"/>
    <row r="20" spans="23:77" s="2" customFormat="1" ht="15" customHeight="1"/>
    <row r="21" spans="23:77" s="2" customFormat="1" ht="15" customHeight="1"/>
    <row r="22" spans="23:77" s="2" customFormat="1" ht="15" customHeight="1">
      <c r="W22" s="517" t="s">
        <v>15</v>
      </c>
      <c r="X22" s="517"/>
      <c r="Y22" s="517"/>
      <c r="Z22" s="517"/>
      <c r="AA22" s="517"/>
      <c r="AB22" s="517"/>
      <c r="AC22" s="517"/>
      <c r="AD22" s="517"/>
      <c r="AE22" s="517"/>
      <c r="AF22" s="517"/>
      <c r="AG22" s="517"/>
      <c r="AH22" s="517"/>
      <c r="AI22" s="517"/>
      <c r="AJ22" s="517"/>
      <c r="AK22" s="517"/>
      <c r="AL22" s="517"/>
      <c r="AM22" s="517"/>
      <c r="AN22" s="517"/>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101"/>
      <c r="BU22" s="518" t="s">
        <v>16</v>
      </c>
      <c r="BV22" s="518"/>
      <c r="BW22" s="48"/>
    </row>
    <row r="23" spans="23:77" s="2" customFormat="1" ht="15" customHeight="1">
      <c r="W23" s="48"/>
      <c r="X23" s="48"/>
      <c r="Y23" s="48"/>
      <c r="Z23" s="48"/>
      <c r="AA23" s="48"/>
      <c r="AB23" s="48"/>
      <c r="AC23" s="48"/>
      <c r="AD23" s="48"/>
      <c r="AE23" s="48"/>
      <c r="AF23" s="48"/>
      <c r="AG23" s="516"/>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c r="BE23" s="516"/>
      <c r="BF23" s="516"/>
      <c r="BG23" s="516"/>
      <c r="BH23" s="516"/>
      <c r="BI23" s="516"/>
      <c r="BJ23" s="516"/>
      <c r="BK23" s="516"/>
      <c r="BL23" s="516"/>
      <c r="BM23" s="516"/>
      <c r="BN23" s="516"/>
      <c r="BO23" s="516"/>
      <c r="BP23" s="516"/>
      <c r="BQ23" s="516"/>
      <c r="BR23" s="516"/>
      <c r="BS23" s="516"/>
      <c r="BT23" s="101"/>
      <c r="BU23" s="518"/>
      <c r="BV23" s="518"/>
      <c r="BW23" s="48"/>
    </row>
    <row r="24" spans="23:77" s="2" customFormat="1" ht="15" customHeight="1">
      <c r="W24" s="48"/>
      <c r="X24" s="48"/>
      <c r="Y24" s="48"/>
      <c r="Z24" s="48"/>
      <c r="AA24" s="48"/>
      <c r="AB24" s="48"/>
      <c r="AC24" s="48"/>
      <c r="AD24" s="48"/>
      <c r="AE24" s="48"/>
      <c r="AF24" s="48"/>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516"/>
      <c r="BO24" s="516"/>
      <c r="BP24" s="516"/>
      <c r="BQ24" s="516"/>
      <c r="BR24" s="516"/>
      <c r="BS24" s="516"/>
      <c r="BT24" s="516"/>
      <c r="BU24" s="516"/>
      <c r="BV24" s="516"/>
      <c r="BW24" s="101"/>
      <c r="BX24" s="100"/>
      <c r="BY24" s="100"/>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c r="BS25" s="516"/>
      <c r="BT25" s="516"/>
      <c r="BU25" s="516"/>
      <c r="BV25" s="516"/>
      <c r="BW25" s="101"/>
      <c r="BX25" s="100"/>
      <c r="BY25" s="100"/>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0"/>
      <c r="BY26" s="100"/>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517" t="s">
        <v>17</v>
      </c>
      <c r="X28" s="517"/>
      <c r="Y28" s="517"/>
      <c r="Z28" s="517"/>
      <c r="AA28" s="517"/>
      <c r="AB28" s="517"/>
      <c r="AC28" s="517"/>
      <c r="AD28" s="517"/>
      <c r="AE28" s="517"/>
      <c r="AF28" s="517"/>
      <c r="AG28" s="517"/>
      <c r="AH28" s="517"/>
      <c r="AI28" s="517"/>
      <c r="AJ28" s="517"/>
      <c r="AK28" s="517"/>
      <c r="AL28" s="517"/>
      <c r="AM28" s="517"/>
      <c r="AN28" s="517"/>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16"/>
      <c r="BN28" s="516"/>
      <c r="BO28" s="516"/>
      <c r="BP28" s="516"/>
      <c r="BQ28" s="516"/>
      <c r="BR28" s="516"/>
      <c r="BS28" s="516"/>
      <c r="BT28" s="101"/>
      <c r="BU28" s="518" t="s">
        <v>16</v>
      </c>
      <c r="BV28" s="518"/>
      <c r="BW28" s="48"/>
    </row>
    <row r="29" spans="23:77" s="2" customFormat="1" ht="15" customHeight="1">
      <c r="W29" s="48"/>
      <c r="X29" s="48"/>
      <c r="Y29" s="48"/>
      <c r="Z29" s="48"/>
      <c r="AA29" s="48"/>
      <c r="AB29" s="48"/>
      <c r="AC29" s="48"/>
      <c r="AD29" s="48"/>
      <c r="AE29" s="48"/>
      <c r="AF29" s="48"/>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101"/>
      <c r="BU29" s="518"/>
      <c r="BV29" s="518"/>
      <c r="BW29" s="48"/>
    </row>
    <row r="30" spans="23:77" s="2" customFormat="1" ht="15" customHeight="1">
      <c r="BW30" s="100"/>
      <c r="BX30" s="100"/>
      <c r="BY30" s="100"/>
    </row>
    <row r="31" spans="23:77" s="2" customFormat="1" ht="15" customHeight="1">
      <c r="AG31" s="100"/>
      <c r="AH31" s="101" t="s">
        <v>18</v>
      </c>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23:77" s="2" customFormat="1" ht="15" customHeight="1">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8" s="2" customFormat="1" ht="15" customHeight="1">
      <c r="X33" s="48"/>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row>
    <row r="34" spans="1:78" s="2" customFormat="1" ht="15" customHeight="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row>
    <row r="35" spans="1:78" s="2" customFormat="1" ht="15" customHeight="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row>
    <row r="36" spans="1:78" s="2" customFormat="1" ht="15" customHeight="1">
      <c r="BW36" s="100"/>
      <c r="BX36" s="100"/>
      <c r="BY36" s="100"/>
    </row>
    <row r="37" spans="1:78" s="2" customFormat="1" ht="15" customHeight="1">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row>
    <row r="38" spans="1:78" s="2" customFormat="1" ht="15" customHeight="1"/>
    <row r="39" spans="1:78" s="2" customFormat="1" ht="15" customHeight="1">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row>
    <row r="40" spans="1:78" s="2" customFormat="1" ht="15" customHeight="1"/>
    <row r="41" spans="1:78" s="2" customFormat="1" ht="15" customHeight="1"/>
    <row r="42" spans="1:78" s="2" customFormat="1" ht="18.75" customHeight="1">
      <c r="A42" s="522" t="s">
        <v>19</v>
      </c>
      <c r="B42" s="523"/>
      <c r="C42" s="523"/>
      <c r="D42" s="523"/>
      <c r="E42" s="523"/>
      <c r="F42" s="523"/>
      <c r="G42" s="523"/>
      <c r="H42" s="523"/>
      <c r="I42" s="523"/>
      <c r="J42" s="523"/>
      <c r="K42" s="523"/>
      <c r="L42" s="523"/>
      <c r="M42" s="523"/>
      <c r="N42" s="523"/>
      <c r="O42" s="523"/>
      <c r="P42" s="523"/>
      <c r="Q42" s="523"/>
      <c r="R42" s="523"/>
      <c r="S42" s="523"/>
      <c r="T42" s="523"/>
      <c r="U42" s="523"/>
      <c r="V42" s="523"/>
      <c r="W42" s="524"/>
      <c r="X42" s="522" t="s">
        <v>20</v>
      </c>
      <c r="Y42" s="523"/>
      <c r="Z42" s="523"/>
      <c r="AA42" s="523"/>
      <c r="AB42" s="523"/>
      <c r="AC42" s="523"/>
      <c r="AD42" s="523"/>
      <c r="AE42" s="523"/>
      <c r="AF42" s="523"/>
      <c r="AG42" s="523"/>
      <c r="AH42" s="523"/>
      <c r="AI42" s="523"/>
      <c r="AJ42" s="523"/>
      <c r="AK42" s="523"/>
      <c r="AL42" s="523"/>
      <c r="AM42" s="523"/>
      <c r="AN42" s="523"/>
      <c r="AO42" s="523"/>
      <c r="AP42" s="522" t="s">
        <v>21</v>
      </c>
      <c r="AQ42" s="523"/>
      <c r="AR42" s="523"/>
      <c r="AS42" s="523"/>
      <c r="AT42" s="523"/>
      <c r="AU42" s="523"/>
      <c r="AV42" s="523"/>
      <c r="AW42" s="523"/>
      <c r="AX42" s="523"/>
      <c r="AY42" s="523"/>
      <c r="AZ42" s="523"/>
      <c r="BA42" s="523"/>
      <c r="BB42" s="523"/>
      <c r="BC42" s="524"/>
      <c r="BD42" s="522" t="s">
        <v>22</v>
      </c>
      <c r="BE42" s="523"/>
      <c r="BF42" s="523"/>
      <c r="BG42" s="523"/>
      <c r="BH42" s="523"/>
      <c r="BI42" s="523"/>
      <c r="BJ42" s="523"/>
      <c r="BK42" s="523"/>
      <c r="BL42" s="523"/>
      <c r="BM42" s="523"/>
      <c r="BN42" s="523"/>
      <c r="BO42" s="523"/>
      <c r="BP42" s="523"/>
      <c r="BQ42" s="523"/>
      <c r="BR42" s="523"/>
      <c r="BS42" s="523"/>
      <c r="BT42" s="523"/>
      <c r="BU42" s="523"/>
      <c r="BV42" s="523"/>
      <c r="BW42" s="523"/>
      <c r="BX42" s="523"/>
      <c r="BY42" s="523"/>
      <c r="BZ42" s="524"/>
    </row>
    <row r="43" spans="1:78" s="2" customFormat="1" ht="18.7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7"/>
      <c r="X43" s="525"/>
      <c r="Y43" s="526"/>
      <c r="Z43" s="526"/>
      <c r="AA43" s="526"/>
      <c r="AB43" s="526"/>
      <c r="AC43" s="526"/>
      <c r="AD43" s="526"/>
      <c r="AE43" s="526"/>
      <c r="AF43" s="526"/>
      <c r="AG43" s="526"/>
      <c r="AH43" s="526"/>
      <c r="AI43" s="526"/>
      <c r="AJ43" s="526"/>
      <c r="AK43" s="526"/>
      <c r="AL43" s="526"/>
      <c r="AM43" s="526"/>
      <c r="AN43" s="526"/>
      <c r="AO43" s="526"/>
      <c r="AP43" s="525"/>
      <c r="AQ43" s="526"/>
      <c r="AR43" s="526"/>
      <c r="AS43" s="526"/>
      <c r="AT43" s="526"/>
      <c r="AU43" s="526"/>
      <c r="AV43" s="526"/>
      <c r="AW43" s="526"/>
      <c r="AX43" s="526"/>
      <c r="AY43" s="526"/>
      <c r="AZ43" s="526"/>
      <c r="BA43" s="526"/>
      <c r="BB43" s="526"/>
      <c r="BC43" s="527"/>
      <c r="BD43" s="525"/>
      <c r="BE43" s="526"/>
      <c r="BF43" s="526"/>
      <c r="BG43" s="526"/>
      <c r="BH43" s="526"/>
      <c r="BI43" s="526"/>
      <c r="BJ43" s="526"/>
      <c r="BK43" s="526"/>
      <c r="BL43" s="526"/>
      <c r="BM43" s="526"/>
      <c r="BN43" s="526"/>
      <c r="BO43" s="526"/>
      <c r="BP43" s="526"/>
      <c r="BQ43" s="526"/>
      <c r="BR43" s="526"/>
      <c r="BS43" s="526"/>
      <c r="BT43" s="526"/>
      <c r="BU43" s="526"/>
      <c r="BV43" s="526"/>
      <c r="BW43" s="526"/>
      <c r="BX43" s="526"/>
      <c r="BY43" s="526"/>
      <c r="BZ43" s="527"/>
    </row>
    <row r="44" spans="1:78" s="2" customFormat="1" ht="18.75" customHeight="1">
      <c r="A44" s="528" t="s">
        <v>23</v>
      </c>
      <c r="B44" s="529"/>
      <c r="C44" s="529"/>
      <c r="D44" s="529"/>
      <c r="E44" s="529"/>
      <c r="F44" s="529"/>
      <c r="G44" s="529"/>
      <c r="H44" s="529"/>
      <c r="I44" s="529"/>
      <c r="J44" s="529"/>
      <c r="K44" s="529"/>
      <c r="L44" s="529"/>
      <c r="M44" s="529"/>
      <c r="N44" s="529"/>
      <c r="O44" s="529"/>
      <c r="P44" s="529"/>
      <c r="Q44" s="529"/>
      <c r="R44" s="529"/>
      <c r="S44" s="529"/>
      <c r="T44" s="529"/>
      <c r="U44" s="529"/>
      <c r="V44" s="529"/>
      <c r="W44" s="530"/>
      <c r="X44" s="528"/>
      <c r="Y44" s="529"/>
      <c r="Z44" s="529"/>
      <c r="AA44" s="529"/>
      <c r="AB44" s="529"/>
      <c r="AC44" s="529"/>
      <c r="AD44" s="529"/>
      <c r="AE44" s="529"/>
      <c r="AF44" s="529"/>
      <c r="AG44" s="529"/>
      <c r="AH44" s="529"/>
      <c r="AI44" s="529"/>
      <c r="AJ44" s="529"/>
      <c r="AK44" s="529"/>
      <c r="AL44" s="529"/>
      <c r="AM44" s="529"/>
      <c r="AN44" s="529"/>
      <c r="AO44" s="530"/>
      <c r="AP44" s="528"/>
      <c r="AQ44" s="529"/>
      <c r="AR44" s="529"/>
      <c r="AS44" s="529"/>
      <c r="AT44" s="529"/>
      <c r="AU44" s="529"/>
      <c r="AV44" s="529"/>
      <c r="AW44" s="529"/>
      <c r="AX44" s="529"/>
      <c r="AY44" s="529"/>
      <c r="AZ44" s="529"/>
      <c r="BA44" s="529"/>
      <c r="BB44" s="529"/>
      <c r="BC44" s="530"/>
      <c r="BD44" s="528" t="s">
        <v>23</v>
      </c>
      <c r="BE44" s="529"/>
      <c r="BF44" s="529"/>
      <c r="BG44" s="529"/>
      <c r="BH44" s="529"/>
      <c r="BI44" s="529"/>
      <c r="BJ44" s="529"/>
      <c r="BK44" s="529"/>
      <c r="BL44" s="529"/>
      <c r="BM44" s="529"/>
      <c r="BN44" s="529"/>
      <c r="BO44" s="529"/>
      <c r="BP44" s="529"/>
      <c r="BQ44" s="529"/>
      <c r="BR44" s="529"/>
      <c r="BS44" s="529"/>
      <c r="BT44" s="529"/>
      <c r="BU44" s="529"/>
      <c r="BV44" s="529"/>
      <c r="BW44" s="529"/>
      <c r="BX44" s="529"/>
      <c r="BY44" s="529"/>
      <c r="BZ44" s="530"/>
    </row>
    <row r="45" spans="1:78" s="2" customFormat="1" ht="18.75" customHeight="1">
      <c r="A45" s="531"/>
      <c r="B45" s="532"/>
      <c r="C45" s="532"/>
      <c r="D45" s="532"/>
      <c r="E45" s="532"/>
      <c r="F45" s="532"/>
      <c r="G45" s="532"/>
      <c r="H45" s="532"/>
      <c r="I45" s="532"/>
      <c r="J45" s="532"/>
      <c r="K45" s="532"/>
      <c r="L45" s="532"/>
      <c r="M45" s="532"/>
      <c r="N45" s="532"/>
      <c r="O45" s="532"/>
      <c r="P45" s="532"/>
      <c r="Q45" s="532"/>
      <c r="R45" s="532"/>
      <c r="S45" s="532"/>
      <c r="T45" s="532"/>
      <c r="U45" s="532"/>
      <c r="V45" s="532"/>
      <c r="W45" s="533"/>
      <c r="X45" s="534"/>
      <c r="Y45" s="521"/>
      <c r="Z45" s="521"/>
      <c r="AA45" s="521"/>
      <c r="AB45" s="521"/>
      <c r="AC45" s="521"/>
      <c r="AD45" s="521"/>
      <c r="AE45" s="521"/>
      <c r="AF45" s="521"/>
      <c r="AG45" s="521"/>
      <c r="AH45" s="521"/>
      <c r="AI45" s="521"/>
      <c r="AJ45" s="521"/>
      <c r="AK45" s="521"/>
      <c r="AL45" s="521"/>
      <c r="AM45" s="521"/>
      <c r="AN45" s="521"/>
      <c r="AO45" s="535"/>
      <c r="AP45" s="534"/>
      <c r="AQ45" s="521"/>
      <c r="AR45" s="521"/>
      <c r="AS45" s="521"/>
      <c r="AT45" s="521"/>
      <c r="AU45" s="521"/>
      <c r="AV45" s="521"/>
      <c r="AW45" s="521"/>
      <c r="AX45" s="521"/>
      <c r="AY45" s="521"/>
      <c r="AZ45" s="521"/>
      <c r="BA45" s="521"/>
      <c r="BB45" s="521"/>
      <c r="BC45" s="535"/>
      <c r="BD45" s="531"/>
      <c r="BE45" s="532"/>
      <c r="BF45" s="532"/>
      <c r="BG45" s="532"/>
      <c r="BH45" s="532"/>
      <c r="BI45" s="532"/>
      <c r="BJ45" s="532"/>
      <c r="BK45" s="532"/>
      <c r="BL45" s="532"/>
      <c r="BM45" s="532"/>
      <c r="BN45" s="532"/>
      <c r="BO45" s="532"/>
      <c r="BP45" s="532"/>
      <c r="BQ45" s="532"/>
      <c r="BR45" s="532"/>
      <c r="BS45" s="532"/>
      <c r="BT45" s="532"/>
      <c r="BU45" s="532"/>
      <c r="BV45" s="532"/>
      <c r="BW45" s="532"/>
      <c r="BX45" s="532"/>
      <c r="BY45" s="532"/>
      <c r="BZ45" s="533"/>
    </row>
    <row r="46" spans="1:78" s="2" customFormat="1" ht="18.75" customHeight="1">
      <c r="A46" s="528" t="s">
        <v>24</v>
      </c>
      <c r="B46" s="529"/>
      <c r="C46" s="529"/>
      <c r="D46" s="529"/>
      <c r="E46" s="529"/>
      <c r="F46" s="529"/>
      <c r="G46" s="529"/>
      <c r="H46" s="529"/>
      <c r="I46" s="529"/>
      <c r="J46" s="529"/>
      <c r="K46" s="529"/>
      <c r="L46" s="529"/>
      <c r="M46" s="529"/>
      <c r="N46" s="529"/>
      <c r="O46" s="529"/>
      <c r="P46" s="529"/>
      <c r="Q46" s="529"/>
      <c r="R46" s="529"/>
      <c r="S46" s="529"/>
      <c r="T46" s="529"/>
      <c r="U46" s="529"/>
      <c r="V46" s="529"/>
      <c r="W46" s="530"/>
      <c r="X46" s="534"/>
      <c r="Y46" s="521"/>
      <c r="Z46" s="521"/>
      <c r="AA46" s="521"/>
      <c r="AB46" s="521"/>
      <c r="AC46" s="521"/>
      <c r="AD46" s="521"/>
      <c r="AE46" s="521"/>
      <c r="AF46" s="521"/>
      <c r="AG46" s="521"/>
      <c r="AH46" s="521"/>
      <c r="AI46" s="521"/>
      <c r="AJ46" s="521"/>
      <c r="AK46" s="521"/>
      <c r="AL46" s="521"/>
      <c r="AM46" s="521"/>
      <c r="AN46" s="521"/>
      <c r="AO46" s="535"/>
      <c r="AP46" s="534"/>
      <c r="AQ46" s="521"/>
      <c r="AR46" s="521"/>
      <c r="AS46" s="521"/>
      <c r="AT46" s="521"/>
      <c r="AU46" s="521"/>
      <c r="AV46" s="521"/>
      <c r="AW46" s="521"/>
      <c r="AX46" s="521"/>
      <c r="AY46" s="521"/>
      <c r="AZ46" s="521"/>
      <c r="BA46" s="521"/>
      <c r="BB46" s="521"/>
      <c r="BC46" s="535"/>
      <c r="BD46" s="528" t="s">
        <v>24</v>
      </c>
      <c r="BE46" s="529"/>
      <c r="BF46" s="529"/>
      <c r="BG46" s="529"/>
      <c r="BH46" s="529"/>
      <c r="BI46" s="529"/>
      <c r="BJ46" s="529"/>
      <c r="BK46" s="529"/>
      <c r="BL46" s="529"/>
      <c r="BM46" s="529"/>
      <c r="BN46" s="529"/>
      <c r="BO46" s="529"/>
      <c r="BP46" s="529"/>
      <c r="BQ46" s="529"/>
      <c r="BR46" s="529"/>
      <c r="BS46" s="529"/>
      <c r="BT46" s="529"/>
      <c r="BU46" s="529"/>
      <c r="BV46" s="529"/>
      <c r="BW46" s="529"/>
      <c r="BX46" s="529"/>
      <c r="BY46" s="529"/>
      <c r="BZ46" s="530"/>
    </row>
    <row r="47" spans="1:78" s="2" customFormat="1" ht="18.75" customHeight="1">
      <c r="A47" s="531"/>
      <c r="B47" s="532"/>
      <c r="C47" s="532"/>
      <c r="D47" s="532"/>
      <c r="E47" s="532"/>
      <c r="F47" s="532"/>
      <c r="G47" s="532"/>
      <c r="H47" s="532"/>
      <c r="I47" s="532"/>
      <c r="J47" s="532"/>
      <c r="K47" s="532"/>
      <c r="L47" s="532"/>
      <c r="M47" s="532"/>
      <c r="N47" s="532"/>
      <c r="O47" s="532"/>
      <c r="P47" s="532"/>
      <c r="Q47" s="532"/>
      <c r="R47" s="532"/>
      <c r="S47" s="532"/>
      <c r="T47" s="532"/>
      <c r="U47" s="532"/>
      <c r="V47" s="532"/>
      <c r="W47" s="533"/>
      <c r="X47" s="534"/>
      <c r="Y47" s="521"/>
      <c r="Z47" s="521"/>
      <c r="AA47" s="521"/>
      <c r="AB47" s="521"/>
      <c r="AC47" s="521"/>
      <c r="AD47" s="521"/>
      <c r="AE47" s="521"/>
      <c r="AF47" s="521"/>
      <c r="AG47" s="521"/>
      <c r="AH47" s="521"/>
      <c r="AI47" s="521"/>
      <c r="AJ47" s="521"/>
      <c r="AK47" s="521"/>
      <c r="AL47" s="521"/>
      <c r="AM47" s="521"/>
      <c r="AN47" s="521"/>
      <c r="AO47" s="535"/>
      <c r="AP47" s="534"/>
      <c r="AQ47" s="521"/>
      <c r="AR47" s="521"/>
      <c r="AS47" s="521"/>
      <c r="AT47" s="521"/>
      <c r="AU47" s="521"/>
      <c r="AV47" s="521"/>
      <c r="AW47" s="521"/>
      <c r="AX47" s="521"/>
      <c r="AY47" s="521"/>
      <c r="AZ47" s="521"/>
      <c r="BA47" s="521"/>
      <c r="BB47" s="521"/>
      <c r="BC47" s="535"/>
      <c r="BD47" s="531"/>
      <c r="BE47" s="532"/>
      <c r="BF47" s="532"/>
      <c r="BG47" s="532"/>
      <c r="BH47" s="532"/>
      <c r="BI47" s="532"/>
      <c r="BJ47" s="532"/>
      <c r="BK47" s="532"/>
      <c r="BL47" s="532"/>
      <c r="BM47" s="532"/>
      <c r="BN47" s="532"/>
      <c r="BO47" s="532"/>
      <c r="BP47" s="532"/>
      <c r="BQ47" s="532"/>
      <c r="BR47" s="532"/>
      <c r="BS47" s="532"/>
      <c r="BT47" s="532"/>
      <c r="BU47" s="532"/>
      <c r="BV47" s="532"/>
      <c r="BW47" s="532"/>
      <c r="BX47" s="532"/>
      <c r="BY47" s="532"/>
      <c r="BZ47" s="533"/>
    </row>
    <row r="48" spans="1:78" s="2" customFormat="1" ht="18.75" customHeight="1">
      <c r="A48" s="536" t="s">
        <v>25</v>
      </c>
      <c r="B48" s="537"/>
      <c r="C48" s="537"/>
      <c r="D48" s="537"/>
      <c r="E48" s="537"/>
      <c r="F48" s="537"/>
      <c r="G48" s="537"/>
      <c r="H48" s="537"/>
      <c r="I48" s="537"/>
      <c r="J48" s="537"/>
      <c r="K48" s="537"/>
      <c r="L48" s="537"/>
      <c r="M48" s="537"/>
      <c r="N48" s="537"/>
      <c r="O48" s="537"/>
      <c r="P48" s="537"/>
      <c r="Q48" s="537"/>
      <c r="R48" s="537"/>
      <c r="S48" s="537"/>
      <c r="T48" s="537"/>
      <c r="U48" s="537"/>
      <c r="V48" s="537"/>
      <c r="W48" s="538"/>
      <c r="X48" s="534"/>
      <c r="Y48" s="521"/>
      <c r="Z48" s="521"/>
      <c r="AA48" s="521"/>
      <c r="AB48" s="521"/>
      <c r="AC48" s="521"/>
      <c r="AD48" s="521"/>
      <c r="AE48" s="521"/>
      <c r="AF48" s="521"/>
      <c r="AG48" s="521"/>
      <c r="AH48" s="521"/>
      <c r="AI48" s="521"/>
      <c r="AJ48" s="521"/>
      <c r="AK48" s="521"/>
      <c r="AL48" s="521"/>
      <c r="AM48" s="521"/>
      <c r="AN48" s="521"/>
      <c r="AO48" s="535"/>
      <c r="AP48" s="534"/>
      <c r="AQ48" s="521"/>
      <c r="AR48" s="521"/>
      <c r="AS48" s="521"/>
      <c r="AT48" s="521"/>
      <c r="AU48" s="521"/>
      <c r="AV48" s="521"/>
      <c r="AW48" s="521"/>
      <c r="AX48" s="521"/>
      <c r="AY48" s="521"/>
      <c r="AZ48" s="521"/>
      <c r="BA48" s="521"/>
      <c r="BB48" s="521"/>
      <c r="BC48" s="535"/>
      <c r="BD48" s="536" t="s">
        <v>25</v>
      </c>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8"/>
    </row>
    <row r="49" spans="1:78" s="2" customFormat="1" ht="18.75" customHeight="1">
      <c r="A49" s="539"/>
      <c r="B49" s="540"/>
      <c r="C49" s="540"/>
      <c r="D49" s="540"/>
      <c r="E49" s="540"/>
      <c r="F49" s="540"/>
      <c r="G49" s="540"/>
      <c r="H49" s="540"/>
      <c r="I49" s="540"/>
      <c r="J49" s="540"/>
      <c r="K49" s="540"/>
      <c r="L49" s="540"/>
      <c r="M49" s="540"/>
      <c r="N49" s="540"/>
      <c r="O49" s="540"/>
      <c r="P49" s="540"/>
      <c r="Q49" s="540"/>
      <c r="R49" s="540"/>
      <c r="S49" s="540"/>
      <c r="T49" s="540"/>
      <c r="U49" s="540"/>
      <c r="V49" s="540"/>
      <c r="W49" s="541"/>
      <c r="X49" s="531"/>
      <c r="Y49" s="532"/>
      <c r="Z49" s="532"/>
      <c r="AA49" s="532"/>
      <c r="AB49" s="532"/>
      <c r="AC49" s="532"/>
      <c r="AD49" s="532"/>
      <c r="AE49" s="532"/>
      <c r="AF49" s="532"/>
      <c r="AG49" s="532"/>
      <c r="AH49" s="532"/>
      <c r="AI49" s="532"/>
      <c r="AJ49" s="532"/>
      <c r="AK49" s="532"/>
      <c r="AL49" s="532"/>
      <c r="AM49" s="532"/>
      <c r="AN49" s="532"/>
      <c r="AO49" s="533"/>
      <c r="AP49" s="531"/>
      <c r="AQ49" s="532"/>
      <c r="AR49" s="532"/>
      <c r="AS49" s="532"/>
      <c r="AT49" s="532"/>
      <c r="AU49" s="532"/>
      <c r="AV49" s="532"/>
      <c r="AW49" s="532"/>
      <c r="AX49" s="532"/>
      <c r="AY49" s="532"/>
      <c r="AZ49" s="532"/>
      <c r="BA49" s="532"/>
      <c r="BB49" s="532"/>
      <c r="BC49" s="533"/>
      <c r="BD49" s="539"/>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1"/>
    </row>
    <row r="50" spans="1:78" s="2" customFormat="1" ht="18.75" customHeight="1">
      <c r="C50" s="2" t="s">
        <v>26</v>
      </c>
    </row>
    <row r="51" spans="1:78" s="2" customFormat="1" ht="15" hidden="1" customHeight="1"/>
    <row r="52" spans="1:78" s="2" customFormat="1" ht="15" hidden="1" customHeight="1"/>
    <row r="53" spans="1:78" s="2" customFormat="1" ht="15" hidden="1" customHeight="1">
      <c r="A53" s="520" t="s">
        <v>27</v>
      </c>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c r="AV53" s="520"/>
      <c r="AW53" s="520"/>
      <c r="AX53" s="520"/>
      <c r="AY53" s="520"/>
      <c r="AZ53" s="520"/>
      <c r="BA53" s="520"/>
      <c r="BB53" s="520"/>
      <c r="BC53" s="520"/>
      <c r="BD53" s="520"/>
      <c r="BE53" s="520"/>
      <c r="BF53" s="520"/>
      <c r="BG53" s="520"/>
      <c r="BH53" s="520"/>
      <c r="BI53" s="520"/>
      <c r="BJ53" s="520"/>
      <c r="BK53" s="520"/>
      <c r="BL53" s="520"/>
      <c r="BM53" s="520"/>
      <c r="BN53" s="520"/>
      <c r="BO53" s="520"/>
      <c r="BP53" s="520"/>
      <c r="BQ53" s="520"/>
      <c r="BR53" s="520"/>
      <c r="BS53" s="520"/>
      <c r="BT53" s="520"/>
      <c r="BU53" s="520"/>
      <c r="BV53" s="520"/>
      <c r="BW53" s="520"/>
      <c r="BX53" s="520"/>
      <c r="BY53" s="520"/>
      <c r="BZ53" s="520"/>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row>
    <row r="58" spans="1:78" s="2" customFormat="1" ht="15.75" hidden="1" customHeight="1">
      <c r="B58" s="2" t="s">
        <v>31</v>
      </c>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515"/>
      <c r="BZ58" s="515"/>
    </row>
    <row r="59" spans="1:78" s="2" customFormat="1" ht="15.75" hidden="1" customHeight="1">
      <c r="B59" s="2" t="s">
        <v>32</v>
      </c>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515"/>
      <c r="BZ59" s="515"/>
    </row>
    <row r="60" spans="1:78" s="2" customFormat="1" ht="15.75" hidden="1" customHeight="1">
      <c r="B60" s="2" t="s">
        <v>33</v>
      </c>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c r="BG60" s="515"/>
      <c r="BH60" s="515"/>
      <c r="BI60" s="515"/>
      <c r="BJ60" s="515"/>
      <c r="BK60" s="515"/>
      <c r="BL60" s="515"/>
      <c r="BM60" s="515"/>
      <c r="BN60" s="515"/>
      <c r="BO60" s="515"/>
      <c r="BP60" s="515"/>
      <c r="BQ60" s="515"/>
      <c r="BR60" s="515"/>
      <c r="BS60" s="515"/>
      <c r="BT60" s="515"/>
      <c r="BU60" s="515"/>
      <c r="BV60" s="515"/>
      <c r="BW60" s="515"/>
      <c r="BX60" s="515"/>
      <c r="BY60" s="515"/>
      <c r="BZ60" s="515"/>
    </row>
    <row r="61" spans="1:78" s="2" customFormat="1" ht="15.75" hidden="1" customHeight="1">
      <c r="B61" s="2" t="s">
        <v>34</v>
      </c>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5"/>
      <c r="BU61" s="515"/>
      <c r="BV61" s="515"/>
      <c r="BW61" s="515"/>
      <c r="BX61" s="515"/>
      <c r="BY61" s="515"/>
      <c r="BZ61" s="515"/>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515"/>
      <c r="V65" s="515"/>
      <c r="W65" s="515"/>
      <c r="X65" s="515"/>
      <c r="Y65" s="100" t="s">
        <v>38</v>
      </c>
      <c r="AI65" s="2" t="s">
        <v>37</v>
      </c>
      <c r="AK65" s="520"/>
      <c r="AL65" s="520"/>
      <c r="AM65" s="520"/>
      <c r="AN65" s="520"/>
      <c r="AO65" s="520"/>
      <c r="AP65" s="520"/>
      <c r="AQ65" s="520"/>
      <c r="AR65" s="520"/>
      <c r="AS65" s="520"/>
      <c r="AT65" s="520"/>
      <c r="AU65" s="520"/>
      <c r="AV65" s="520"/>
      <c r="AW65" s="100" t="s">
        <v>39</v>
      </c>
      <c r="BF65" s="515"/>
      <c r="BG65" s="515"/>
      <c r="BH65" s="515"/>
      <c r="BI65" s="515"/>
      <c r="BJ65" s="515"/>
      <c r="BK65" s="515"/>
      <c r="BL65" s="515"/>
      <c r="BM65" s="515"/>
      <c r="BN65" s="515"/>
      <c r="BO65" s="515"/>
      <c r="BP65" s="515"/>
      <c r="BQ65" s="515"/>
      <c r="BR65" s="100" t="s">
        <v>40</v>
      </c>
      <c r="CI65" s="2" t="s">
        <v>41</v>
      </c>
    </row>
    <row r="66" spans="1:87" s="2" customFormat="1" ht="15.75" hidden="1" customHeight="1">
      <c r="B66" s="2" t="s">
        <v>31</v>
      </c>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M66" s="515"/>
      <c r="BN66" s="515"/>
      <c r="BO66" s="515"/>
      <c r="BP66" s="515"/>
      <c r="BQ66" s="515"/>
      <c r="BR66" s="515"/>
      <c r="BS66" s="515"/>
      <c r="BT66" s="515"/>
      <c r="BU66" s="515"/>
      <c r="BV66" s="515"/>
      <c r="BW66" s="515"/>
      <c r="BX66" s="515"/>
      <c r="BY66" s="515"/>
      <c r="BZ66" s="515"/>
    </row>
    <row r="67" spans="1:87" s="2" customFormat="1" ht="15.75" hidden="1" customHeight="1">
      <c r="B67" s="2" t="s">
        <v>42</v>
      </c>
      <c r="S67" s="2" t="s">
        <v>37</v>
      </c>
      <c r="U67" s="515"/>
      <c r="V67" s="515"/>
      <c r="W67" s="515"/>
      <c r="X67" s="515"/>
      <c r="Y67" s="100" t="s">
        <v>43</v>
      </c>
      <c r="AI67" s="2" t="s">
        <v>37</v>
      </c>
      <c r="AK67" s="515"/>
      <c r="AL67" s="515"/>
      <c r="AM67" s="515"/>
      <c r="AN67" s="515"/>
      <c r="AO67" s="515"/>
      <c r="AP67" s="515"/>
      <c r="AQ67" s="515"/>
      <c r="AR67" s="515"/>
      <c r="AS67" s="515"/>
      <c r="AT67" s="2" t="s">
        <v>44</v>
      </c>
      <c r="AX67" s="100"/>
      <c r="BF67" s="515"/>
      <c r="BG67" s="515"/>
      <c r="BH67" s="515"/>
      <c r="BI67" s="515"/>
      <c r="BJ67" s="515"/>
      <c r="BK67" s="515"/>
      <c r="BL67" s="515"/>
      <c r="BM67" s="515"/>
      <c r="BN67" s="515"/>
      <c r="BO67" s="515"/>
      <c r="BP67" s="515"/>
      <c r="BQ67" s="515"/>
      <c r="BR67" s="100" t="s">
        <v>40</v>
      </c>
      <c r="CI67" s="2" t="s">
        <v>45</v>
      </c>
    </row>
    <row r="68" spans="1:87" s="2" customFormat="1" ht="15.75" hidden="1" customHeight="1">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c r="BM68" s="515"/>
      <c r="BN68" s="515"/>
      <c r="BO68" s="515"/>
      <c r="BP68" s="515"/>
      <c r="BQ68" s="515"/>
      <c r="BR68" s="515"/>
      <c r="BS68" s="515"/>
      <c r="BT68" s="515"/>
      <c r="BU68" s="515"/>
      <c r="BV68" s="515"/>
      <c r="BW68" s="515"/>
      <c r="BX68" s="515"/>
      <c r="BY68" s="515"/>
      <c r="BZ68" s="515"/>
      <c r="CI68" s="2" t="s">
        <v>46</v>
      </c>
    </row>
    <row r="69" spans="1:87" s="2" customFormat="1" ht="15.75" hidden="1" customHeight="1">
      <c r="B69" s="2" t="s">
        <v>47</v>
      </c>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row>
    <row r="70" spans="1:87" s="2" customFormat="1" ht="15.75" hidden="1" customHeight="1">
      <c r="B70" s="2" t="s">
        <v>48</v>
      </c>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515"/>
      <c r="BZ70" s="515"/>
    </row>
    <row r="71" spans="1:87" s="2" customFormat="1" ht="15.75" hidden="1" customHeight="1">
      <c r="B71" s="2" t="s">
        <v>49</v>
      </c>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c r="AS71" s="515"/>
      <c r="AT71" s="515"/>
      <c r="AU71" s="515"/>
      <c r="AV71" s="515"/>
      <c r="AW71" s="515"/>
      <c r="AX71" s="515"/>
      <c r="AY71" s="515"/>
      <c r="AZ71" s="515"/>
      <c r="BA71" s="515"/>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515"/>
      <c r="BZ71" s="515"/>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515"/>
      <c r="V76" s="515"/>
      <c r="W76" s="515"/>
      <c r="X76" s="515"/>
      <c r="Y76" s="100" t="s">
        <v>38</v>
      </c>
      <c r="AI76" s="2" t="s">
        <v>37</v>
      </c>
      <c r="AK76" s="520"/>
      <c r="AL76" s="520"/>
      <c r="AM76" s="520"/>
      <c r="AN76" s="520"/>
      <c r="AO76" s="520"/>
      <c r="AP76" s="520"/>
      <c r="AQ76" s="520"/>
      <c r="AR76" s="520"/>
      <c r="AS76" s="520"/>
      <c r="AT76" s="520"/>
      <c r="AU76" s="520"/>
      <c r="AV76" s="520"/>
      <c r="AW76" s="100" t="s">
        <v>39</v>
      </c>
      <c r="BF76" s="515"/>
      <c r="BG76" s="515"/>
      <c r="BH76" s="515"/>
      <c r="BI76" s="515"/>
      <c r="BJ76" s="515"/>
      <c r="BK76" s="515"/>
      <c r="BL76" s="515"/>
      <c r="BM76" s="515"/>
      <c r="BN76" s="515"/>
      <c r="BO76" s="515"/>
      <c r="BP76" s="515"/>
      <c r="BQ76" s="515"/>
      <c r="BR76" s="100" t="s">
        <v>40</v>
      </c>
    </row>
    <row r="77" spans="1:87" s="2" customFormat="1" ht="15.75" hidden="1" customHeight="1">
      <c r="B77" s="2" t="s">
        <v>31</v>
      </c>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5"/>
      <c r="AY77" s="515"/>
      <c r="AZ77" s="515"/>
      <c r="BA77" s="515"/>
      <c r="BB77" s="515"/>
      <c r="BC77" s="515"/>
      <c r="BD77" s="515"/>
      <c r="BE77" s="515"/>
      <c r="BF77" s="515"/>
      <c r="BG77" s="515"/>
      <c r="BH77" s="515"/>
      <c r="BI77" s="515"/>
      <c r="BJ77" s="515"/>
      <c r="BK77" s="515"/>
      <c r="BL77" s="515"/>
      <c r="BM77" s="515"/>
      <c r="BN77" s="515"/>
      <c r="BO77" s="515"/>
      <c r="BP77" s="515"/>
      <c r="BQ77" s="515"/>
      <c r="BR77" s="515"/>
      <c r="BS77" s="515"/>
      <c r="BT77" s="515"/>
      <c r="BU77" s="515"/>
      <c r="BV77" s="515"/>
      <c r="BW77" s="515"/>
      <c r="BX77" s="515"/>
      <c r="BY77" s="515"/>
      <c r="BZ77" s="515"/>
    </row>
    <row r="78" spans="1:87" s="2" customFormat="1" ht="15.75" hidden="1" customHeight="1">
      <c r="B78" s="2" t="s">
        <v>42</v>
      </c>
      <c r="S78" s="2" t="s">
        <v>37</v>
      </c>
      <c r="U78" s="515"/>
      <c r="V78" s="515"/>
      <c r="W78" s="515"/>
      <c r="X78" s="515"/>
      <c r="Y78" s="100" t="s">
        <v>43</v>
      </c>
      <c r="AI78" s="2" t="s">
        <v>37</v>
      </c>
      <c r="AK78" s="515"/>
      <c r="AL78" s="515"/>
      <c r="AM78" s="515"/>
      <c r="AN78" s="515"/>
      <c r="AO78" s="515"/>
      <c r="AP78" s="515"/>
      <c r="AQ78" s="515"/>
      <c r="AR78" s="515"/>
      <c r="AS78" s="515"/>
      <c r="AT78" s="2" t="s">
        <v>44</v>
      </c>
      <c r="AX78" s="100"/>
      <c r="BF78" s="515"/>
      <c r="BG78" s="515"/>
      <c r="BH78" s="515"/>
      <c r="BI78" s="515"/>
      <c r="BJ78" s="515"/>
      <c r="BK78" s="515"/>
      <c r="BL78" s="515"/>
      <c r="BM78" s="515"/>
      <c r="BN78" s="515"/>
      <c r="BO78" s="515"/>
      <c r="BP78" s="515"/>
      <c r="BQ78" s="515"/>
      <c r="BR78" s="100" t="s">
        <v>40</v>
      </c>
    </row>
    <row r="79" spans="1:87" s="2" customFormat="1" ht="15.75" hidden="1" customHeight="1">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c r="AT79" s="515"/>
      <c r="AU79" s="515"/>
      <c r="AV79" s="515"/>
      <c r="AW79" s="515"/>
      <c r="AX79" s="515"/>
      <c r="AY79" s="515"/>
      <c r="AZ79" s="515"/>
      <c r="BA79" s="515"/>
      <c r="BB79" s="515"/>
      <c r="BC79" s="515"/>
      <c r="BD79" s="515"/>
      <c r="BE79" s="515"/>
      <c r="BF79" s="515"/>
      <c r="BG79" s="515"/>
      <c r="BH79" s="515"/>
      <c r="BI79" s="515"/>
      <c r="BJ79" s="515"/>
      <c r="BK79" s="515"/>
      <c r="BL79" s="515"/>
      <c r="BM79" s="515"/>
      <c r="BN79" s="515"/>
      <c r="BO79" s="515"/>
      <c r="BP79" s="515"/>
      <c r="BQ79" s="515"/>
      <c r="BR79" s="515"/>
      <c r="BS79" s="515"/>
      <c r="BT79" s="515"/>
      <c r="BU79" s="515"/>
      <c r="BV79" s="515"/>
      <c r="BW79" s="515"/>
      <c r="BX79" s="515"/>
      <c r="BY79" s="515"/>
      <c r="BZ79" s="515"/>
    </row>
    <row r="80" spans="1:87" s="2" customFormat="1" ht="15.75" hidden="1" customHeight="1">
      <c r="B80" s="2" t="s">
        <v>47</v>
      </c>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BB80" s="515"/>
      <c r="BC80" s="515"/>
      <c r="BD80" s="515"/>
      <c r="BE80" s="515"/>
      <c r="BF80" s="515"/>
      <c r="BG80" s="515"/>
      <c r="BH80" s="515"/>
      <c r="BI80" s="515"/>
      <c r="BJ80" s="515"/>
      <c r="BK80" s="515"/>
      <c r="BL80" s="515"/>
      <c r="BM80" s="515"/>
      <c r="BN80" s="515"/>
      <c r="BO80" s="515"/>
      <c r="BP80" s="515"/>
      <c r="BQ80" s="515"/>
      <c r="BR80" s="515"/>
      <c r="BS80" s="515"/>
      <c r="BT80" s="515"/>
      <c r="BU80" s="515"/>
      <c r="BV80" s="515"/>
      <c r="BW80" s="515"/>
      <c r="BX80" s="515"/>
      <c r="BY80" s="515"/>
      <c r="BZ80" s="515"/>
    </row>
    <row r="81" spans="2:78" s="2" customFormat="1" ht="15.75" hidden="1" customHeight="1">
      <c r="B81" s="2" t="s">
        <v>48</v>
      </c>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15"/>
      <c r="AY81" s="515"/>
      <c r="AZ81" s="515"/>
      <c r="BA81" s="515"/>
      <c r="BB81" s="515"/>
      <c r="BC81" s="515"/>
      <c r="BD81" s="515"/>
      <c r="BE81" s="515"/>
      <c r="BF81" s="515"/>
      <c r="BG81" s="515"/>
      <c r="BH81" s="515"/>
      <c r="BI81" s="515"/>
      <c r="BJ81" s="515"/>
      <c r="BK81" s="515"/>
      <c r="BL81" s="515"/>
      <c r="BM81" s="515"/>
      <c r="BN81" s="515"/>
      <c r="BO81" s="515"/>
      <c r="BP81" s="515"/>
      <c r="BQ81" s="515"/>
      <c r="BR81" s="515"/>
      <c r="BS81" s="515"/>
      <c r="BT81" s="515"/>
      <c r="BU81" s="515"/>
      <c r="BV81" s="515"/>
      <c r="BW81" s="515"/>
      <c r="BX81" s="515"/>
      <c r="BY81" s="515"/>
      <c r="BZ81" s="515"/>
    </row>
    <row r="82" spans="2:78" s="2" customFormat="1" ht="15.75" hidden="1" customHeight="1">
      <c r="B82" s="2" t="s">
        <v>49</v>
      </c>
      <c r="R82" s="515"/>
      <c r="S82" s="515"/>
      <c r="T82" s="515"/>
      <c r="U82" s="515"/>
      <c r="V82" s="515"/>
      <c r="W82" s="515"/>
      <c r="X82" s="515"/>
      <c r="Y82" s="515"/>
      <c r="Z82" s="515"/>
      <c r="AA82" s="515"/>
      <c r="AB82" s="515"/>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5"/>
      <c r="AY82" s="515"/>
      <c r="AZ82" s="515"/>
      <c r="BA82" s="515"/>
      <c r="BB82" s="515"/>
      <c r="BC82" s="515"/>
      <c r="BD82" s="515"/>
      <c r="BE82" s="515"/>
      <c r="BF82" s="515"/>
      <c r="BG82" s="515"/>
      <c r="BH82" s="515"/>
      <c r="BI82" s="515"/>
      <c r="BJ82" s="515"/>
      <c r="BK82" s="515"/>
      <c r="BL82" s="515"/>
      <c r="BM82" s="515"/>
      <c r="BN82" s="515"/>
      <c r="BO82" s="515"/>
      <c r="BP82" s="515"/>
      <c r="BQ82" s="515"/>
      <c r="BR82" s="515"/>
      <c r="BS82" s="515"/>
      <c r="BT82" s="515"/>
      <c r="BU82" s="515"/>
      <c r="BV82" s="515"/>
      <c r="BW82" s="515"/>
      <c r="BX82" s="515"/>
      <c r="BY82" s="515"/>
      <c r="BZ82" s="515"/>
    </row>
    <row r="83" spans="2:78" s="2" customFormat="1" ht="15.75" hidden="1" customHeight="1">
      <c r="B83" s="2" t="s">
        <v>52</v>
      </c>
      <c r="AA83" s="515"/>
      <c r="AB83" s="515"/>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5"/>
      <c r="AY83" s="515"/>
      <c r="AZ83" s="515"/>
      <c r="BA83" s="515"/>
      <c r="BB83" s="515"/>
      <c r="BC83" s="515"/>
      <c r="BD83" s="515"/>
      <c r="BE83" s="515"/>
      <c r="BF83" s="515"/>
      <c r="BG83" s="515"/>
      <c r="BH83" s="515"/>
      <c r="BI83" s="515"/>
      <c r="BJ83" s="515"/>
      <c r="BK83" s="515"/>
      <c r="BL83" s="515"/>
      <c r="BM83" s="515"/>
      <c r="BN83" s="515"/>
      <c r="BO83" s="515"/>
      <c r="BP83" s="515"/>
      <c r="BQ83" s="515"/>
      <c r="BR83" s="515"/>
      <c r="BS83" s="515"/>
      <c r="BT83" s="515"/>
      <c r="BU83" s="515"/>
      <c r="BV83" s="515"/>
      <c r="BW83" s="515"/>
      <c r="BX83" s="515"/>
      <c r="BY83" s="515"/>
      <c r="BZ83" s="515"/>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515"/>
      <c r="V87" s="515"/>
      <c r="W87" s="515"/>
      <c r="X87" s="515"/>
      <c r="Y87" s="100" t="s">
        <v>38</v>
      </c>
      <c r="AI87" s="2" t="s">
        <v>37</v>
      </c>
      <c r="AK87" s="520"/>
      <c r="AL87" s="520"/>
      <c r="AM87" s="520"/>
      <c r="AN87" s="520"/>
      <c r="AO87" s="520"/>
      <c r="AP87" s="520"/>
      <c r="AQ87" s="520"/>
      <c r="AR87" s="520"/>
      <c r="AS87" s="520"/>
      <c r="AT87" s="520"/>
      <c r="AU87" s="520"/>
      <c r="AV87" s="520"/>
      <c r="AW87" s="100" t="s">
        <v>39</v>
      </c>
      <c r="BF87" s="515"/>
      <c r="BG87" s="515"/>
      <c r="BH87" s="515"/>
      <c r="BI87" s="515"/>
      <c r="BJ87" s="515"/>
      <c r="BK87" s="515"/>
      <c r="BL87" s="515"/>
      <c r="BM87" s="515"/>
      <c r="BN87" s="515"/>
      <c r="BO87" s="515"/>
      <c r="BP87" s="515"/>
      <c r="BQ87" s="515"/>
      <c r="BR87" s="100" t="s">
        <v>40</v>
      </c>
    </row>
    <row r="88" spans="2:78" s="2" customFormat="1" ht="15.75" hidden="1" customHeight="1">
      <c r="B88" s="2" t="s">
        <v>31</v>
      </c>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5"/>
      <c r="AZ88" s="515"/>
      <c r="BA88" s="515"/>
      <c r="BB88" s="515"/>
      <c r="BC88" s="515"/>
      <c r="BD88" s="515"/>
      <c r="BE88" s="515"/>
      <c r="BF88" s="515"/>
      <c r="BG88" s="515"/>
      <c r="BH88" s="515"/>
      <c r="BI88" s="515"/>
      <c r="BJ88" s="515"/>
      <c r="BK88" s="515"/>
      <c r="BL88" s="515"/>
      <c r="BM88" s="515"/>
      <c r="BN88" s="515"/>
      <c r="BO88" s="515"/>
      <c r="BP88" s="515"/>
      <c r="BQ88" s="515"/>
      <c r="BR88" s="515"/>
      <c r="BS88" s="515"/>
      <c r="BT88" s="515"/>
      <c r="BU88" s="515"/>
      <c r="BV88" s="515"/>
      <c r="BW88" s="515"/>
      <c r="BX88" s="515"/>
      <c r="BY88" s="515"/>
      <c r="BZ88" s="515"/>
    </row>
    <row r="89" spans="2:78" s="2" customFormat="1" ht="15.75" hidden="1" customHeight="1">
      <c r="B89" s="2" t="s">
        <v>42</v>
      </c>
      <c r="S89" s="2" t="s">
        <v>37</v>
      </c>
      <c r="U89" s="515"/>
      <c r="V89" s="515"/>
      <c r="W89" s="515"/>
      <c r="X89" s="515"/>
      <c r="Y89" s="100" t="s">
        <v>43</v>
      </c>
      <c r="AI89" s="2" t="s">
        <v>37</v>
      </c>
      <c r="AK89" s="515"/>
      <c r="AL89" s="515"/>
      <c r="AM89" s="515"/>
      <c r="AN89" s="515"/>
      <c r="AO89" s="515"/>
      <c r="AP89" s="515"/>
      <c r="AQ89" s="515"/>
      <c r="AR89" s="515"/>
      <c r="AS89" s="515"/>
      <c r="AT89" s="2" t="s">
        <v>44</v>
      </c>
      <c r="AX89" s="100"/>
      <c r="BF89" s="515"/>
      <c r="BG89" s="515"/>
      <c r="BH89" s="515"/>
      <c r="BI89" s="515"/>
      <c r="BJ89" s="515"/>
      <c r="BK89" s="515"/>
      <c r="BL89" s="515"/>
      <c r="BM89" s="515"/>
      <c r="BN89" s="515"/>
      <c r="BO89" s="515"/>
      <c r="BP89" s="515"/>
      <c r="BQ89" s="515"/>
      <c r="BR89" s="100" t="s">
        <v>40</v>
      </c>
    </row>
    <row r="90" spans="2:78" s="2" customFormat="1" ht="15.75" hidden="1" customHeight="1">
      <c r="R90" s="515"/>
      <c r="S90" s="515"/>
      <c r="T90" s="515"/>
      <c r="U90" s="515"/>
      <c r="V90" s="515"/>
      <c r="W90" s="515"/>
      <c r="X90" s="515"/>
      <c r="Y90" s="515"/>
      <c r="Z90" s="515"/>
      <c r="AA90" s="515"/>
      <c r="AB90" s="515"/>
      <c r="AC90" s="515"/>
      <c r="AD90" s="515"/>
      <c r="AE90" s="515"/>
      <c r="AF90" s="515"/>
      <c r="AG90" s="515"/>
      <c r="AH90" s="515"/>
      <c r="AI90" s="515"/>
      <c r="AJ90" s="515"/>
      <c r="AK90" s="515"/>
      <c r="AL90" s="515"/>
      <c r="AM90" s="515"/>
      <c r="AN90" s="515"/>
      <c r="AO90" s="515"/>
      <c r="AP90" s="515"/>
      <c r="AQ90" s="515"/>
      <c r="AR90" s="515"/>
      <c r="AS90" s="515"/>
      <c r="AT90" s="515"/>
      <c r="AU90" s="515"/>
      <c r="AV90" s="515"/>
      <c r="AW90" s="515"/>
      <c r="AX90" s="515"/>
      <c r="AY90" s="515"/>
      <c r="AZ90" s="515"/>
      <c r="BA90" s="515"/>
      <c r="BB90" s="515"/>
      <c r="BC90" s="515"/>
      <c r="BD90" s="515"/>
      <c r="BE90" s="515"/>
      <c r="BF90" s="515"/>
      <c r="BG90" s="515"/>
      <c r="BH90" s="515"/>
      <c r="BI90" s="515"/>
      <c r="BJ90" s="515"/>
      <c r="BK90" s="515"/>
      <c r="BL90" s="515"/>
      <c r="BM90" s="515"/>
      <c r="BN90" s="515"/>
      <c r="BO90" s="515"/>
      <c r="BP90" s="515"/>
      <c r="BQ90" s="515"/>
      <c r="BR90" s="515"/>
      <c r="BS90" s="515"/>
      <c r="BT90" s="515"/>
      <c r="BU90" s="515"/>
      <c r="BV90" s="515"/>
      <c r="BW90" s="515"/>
      <c r="BX90" s="515"/>
      <c r="BY90" s="515"/>
      <c r="BZ90" s="515"/>
    </row>
    <row r="91" spans="2:78" s="2" customFormat="1" ht="15.75" hidden="1" customHeight="1">
      <c r="B91" s="2" t="s">
        <v>47</v>
      </c>
      <c r="R91" s="515"/>
      <c r="S91" s="515"/>
      <c r="T91" s="515"/>
      <c r="U91" s="515"/>
      <c r="V91" s="515"/>
      <c r="W91" s="515"/>
      <c r="X91" s="515"/>
      <c r="Y91" s="515"/>
      <c r="Z91" s="515"/>
      <c r="AA91" s="515"/>
      <c r="AB91" s="515"/>
      <c r="AC91" s="515"/>
      <c r="AD91" s="515"/>
      <c r="AE91" s="515"/>
      <c r="AF91" s="515"/>
      <c r="AG91" s="515"/>
      <c r="AH91" s="515"/>
      <c r="AI91" s="515"/>
      <c r="AJ91" s="515"/>
      <c r="AK91" s="515"/>
      <c r="AL91" s="515"/>
      <c r="AM91" s="515"/>
      <c r="AN91" s="515"/>
      <c r="AO91" s="515"/>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5"/>
      <c r="BN91" s="515"/>
      <c r="BO91" s="515"/>
      <c r="BP91" s="515"/>
      <c r="BQ91" s="515"/>
      <c r="BR91" s="515"/>
      <c r="BS91" s="515"/>
      <c r="BT91" s="515"/>
      <c r="BU91" s="515"/>
      <c r="BV91" s="515"/>
      <c r="BW91" s="515"/>
      <c r="BX91" s="515"/>
      <c r="BY91" s="515"/>
      <c r="BZ91" s="515"/>
    </row>
    <row r="92" spans="2:78" s="2" customFormat="1" ht="15.75" hidden="1" customHeight="1">
      <c r="B92" s="2" t="s">
        <v>48</v>
      </c>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15"/>
      <c r="AP92" s="515"/>
      <c r="AQ92" s="515"/>
      <c r="AR92" s="515"/>
      <c r="AS92" s="515"/>
      <c r="AT92" s="515"/>
      <c r="AU92" s="515"/>
      <c r="AV92" s="515"/>
      <c r="AW92" s="515"/>
      <c r="AX92" s="515"/>
      <c r="AY92" s="515"/>
      <c r="AZ92" s="515"/>
      <c r="BA92" s="515"/>
      <c r="BB92" s="515"/>
      <c r="BC92" s="515"/>
      <c r="BD92" s="515"/>
      <c r="BE92" s="515"/>
      <c r="BF92" s="515"/>
      <c r="BG92" s="515"/>
      <c r="BH92" s="515"/>
      <c r="BI92" s="515"/>
      <c r="BJ92" s="515"/>
      <c r="BK92" s="515"/>
      <c r="BL92" s="515"/>
      <c r="BM92" s="515"/>
      <c r="BN92" s="515"/>
      <c r="BO92" s="515"/>
      <c r="BP92" s="515"/>
      <c r="BQ92" s="515"/>
      <c r="BR92" s="515"/>
      <c r="BS92" s="515"/>
      <c r="BT92" s="515"/>
      <c r="BU92" s="515"/>
      <c r="BV92" s="515"/>
      <c r="BW92" s="515"/>
      <c r="BX92" s="515"/>
      <c r="BY92" s="515"/>
      <c r="BZ92" s="515"/>
    </row>
    <row r="93" spans="2:78" s="2" customFormat="1" ht="15.75" hidden="1" customHeight="1">
      <c r="B93" s="2" t="s">
        <v>49</v>
      </c>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c r="AS93" s="515"/>
      <c r="AT93" s="515"/>
      <c r="AU93" s="515"/>
      <c r="AV93" s="515"/>
      <c r="AW93" s="515"/>
      <c r="AX93" s="515"/>
      <c r="AY93" s="515"/>
      <c r="AZ93" s="515"/>
      <c r="BA93" s="515"/>
      <c r="BB93" s="515"/>
      <c r="BC93" s="515"/>
      <c r="BD93" s="515"/>
      <c r="BE93" s="515"/>
      <c r="BF93" s="515"/>
      <c r="BG93" s="515"/>
      <c r="BH93" s="515"/>
      <c r="BI93" s="515"/>
      <c r="BJ93" s="515"/>
      <c r="BK93" s="515"/>
      <c r="BL93" s="515"/>
      <c r="BM93" s="515"/>
      <c r="BN93" s="515"/>
      <c r="BO93" s="515"/>
      <c r="BP93" s="515"/>
      <c r="BQ93" s="515"/>
      <c r="BR93" s="515"/>
      <c r="BS93" s="515"/>
      <c r="BT93" s="515"/>
      <c r="BU93" s="515"/>
      <c r="BV93" s="515"/>
      <c r="BW93" s="515"/>
      <c r="BX93" s="515"/>
      <c r="BY93" s="515"/>
      <c r="BZ93" s="515"/>
    </row>
    <row r="94" spans="2:78" s="2" customFormat="1" ht="15.75" hidden="1" customHeight="1">
      <c r="B94" s="2" t="s">
        <v>52</v>
      </c>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5"/>
      <c r="BC94" s="515"/>
      <c r="BD94" s="515"/>
      <c r="BE94" s="515"/>
      <c r="BF94" s="515"/>
      <c r="BG94" s="515"/>
      <c r="BH94" s="515"/>
      <c r="BI94" s="515"/>
      <c r="BJ94" s="515"/>
      <c r="BK94" s="515"/>
      <c r="BL94" s="515"/>
      <c r="BM94" s="515"/>
      <c r="BN94" s="515"/>
      <c r="BO94" s="515"/>
      <c r="BP94" s="515"/>
      <c r="BQ94" s="515"/>
      <c r="BR94" s="515"/>
      <c r="BS94" s="515"/>
      <c r="BT94" s="515"/>
      <c r="BU94" s="515"/>
      <c r="BV94" s="515"/>
      <c r="BW94" s="515"/>
      <c r="BX94" s="515"/>
      <c r="BY94" s="515"/>
      <c r="BZ94" s="515"/>
    </row>
    <row r="95" spans="2:78" s="2" customFormat="1" ht="7.5" hidden="1" customHeight="1"/>
    <row r="96" spans="2:78" s="2" customFormat="1" ht="7.5" hidden="1" customHeight="1"/>
    <row r="97" spans="2:78" s="2" customFormat="1" ht="15.75" hidden="1" customHeight="1">
      <c r="B97" s="2" t="s">
        <v>36</v>
      </c>
      <c r="S97" s="2" t="s">
        <v>37</v>
      </c>
      <c r="U97" s="515"/>
      <c r="V97" s="515"/>
      <c r="W97" s="515"/>
      <c r="X97" s="515"/>
      <c r="Y97" s="100" t="s">
        <v>38</v>
      </c>
      <c r="AI97" s="2" t="s">
        <v>37</v>
      </c>
      <c r="AK97" s="520"/>
      <c r="AL97" s="520"/>
      <c r="AM97" s="520"/>
      <c r="AN97" s="520"/>
      <c r="AO97" s="520"/>
      <c r="AP97" s="520"/>
      <c r="AQ97" s="520"/>
      <c r="AR97" s="520"/>
      <c r="AS97" s="520"/>
      <c r="AT97" s="520"/>
      <c r="AU97" s="520"/>
      <c r="AV97" s="520"/>
      <c r="AW97" s="100" t="s">
        <v>39</v>
      </c>
      <c r="BF97" s="515"/>
      <c r="BG97" s="515"/>
      <c r="BH97" s="515"/>
      <c r="BI97" s="515"/>
      <c r="BJ97" s="515"/>
      <c r="BK97" s="515"/>
      <c r="BL97" s="515"/>
      <c r="BM97" s="515"/>
      <c r="BN97" s="515"/>
      <c r="BO97" s="515"/>
      <c r="BP97" s="515"/>
      <c r="BQ97" s="515"/>
      <c r="BR97" s="100" t="s">
        <v>40</v>
      </c>
    </row>
    <row r="98" spans="2:78" s="2" customFormat="1" ht="15.75" hidden="1" customHeight="1">
      <c r="B98" s="2" t="s">
        <v>31</v>
      </c>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5"/>
      <c r="AZ98" s="515"/>
      <c r="BA98" s="515"/>
      <c r="BB98" s="515"/>
      <c r="BC98" s="515"/>
      <c r="BD98" s="515"/>
      <c r="BE98" s="515"/>
      <c r="BF98" s="515"/>
      <c r="BG98" s="515"/>
      <c r="BH98" s="515"/>
      <c r="BI98" s="515"/>
      <c r="BJ98" s="515"/>
      <c r="BK98" s="515"/>
      <c r="BL98" s="515"/>
      <c r="BM98" s="515"/>
      <c r="BN98" s="515"/>
      <c r="BO98" s="515"/>
      <c r="BP98" s="515"/>
      <c r="BQ98" s="515"/>
      <c r="BR98" s="515"/>
      <c r="BS98" s="515"/>
      <c r="BT98" s="515"/>
      <c r="BU98" s="515"/>
      <c r="BV98" s="515"/>
      <c r="BW98" s="515"/>
      <c r="BX98" s="515"/>
      <c r="BY98" s="515"/>
      <c r="BZ98" s="515"/>
    </row>
    <row r="99" spans="2:78" s="2" customFormat="1" ht="15.75" hidden="1" customHeight="1">
      <c r="B99" s="2" t="s">
        <v>42</v>
      </c>
      <c r="S99" s="2" t="s">
        <v>37</v>
      </c>
      <c r="U99" s="515"/>
      <c r="V99" s="515"/>
      <c r="W99" s="515"/>
      <c r="X99" s="515"/>
      <c r="Y99" s="100" t="s">
        <v>43</v>
      </c>
      <c r="AI99" s="2" t="s">
        <v>37</v>
      </c>
      <c r="AK99" s="515"/>
      <c r="AL99" s="515"/>
      <c r="AM99" s="515"/>
      <c r="AN99" s="515"/>
      <c r="AO99" s="515"/>
      <c r="AP99" s="515"/>
      <c r="AQ99" s="515"/>
      <c r="AR99" s="515"/>
      <c r="AS99" s="515"/>
      <c r="AT99" s="2" t="s">
        <v>44</v>
      </c>
      <c r="AX99" s="100"/>
      <c r="BF99" s="515"/>
      <c r="BG99" s="515"/>
      <c r="BH99" s="515"/>
      <c r="BI99" s="515"/>
      <c r="BJ99" s="515"/>
      <c r="BK99" s="515"/>
      <c r="BL99" s="515"/>
      <c r="BM99" s="515"/>
      <c r="BN99" s="515"/>
      <c r="BO99" s="515"/>
      <c r="BP99" s="515"/>
      <c r="BQ99" s="515"/>
      <c r="BR99" s="100" t="s">
        <v>40</v>
      </c>
    </row>
    <row r="100" spans="2:78" s="2" customFormat="1" ht="15.75" hidden="1" customHeight="1">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5"/>
      <c r="AY100" s="515"/>
      <c r="AZ100" s="515"/>
      <c r="BA100" s="515"/>
      <c r="BB100" s="515"/>
      <c r="BC100" s="515"/>
      <c r="BD100" s="515"/>
      <c r="BE100" s="515"/>
      <c r="BF100" s="515"/>
      <c r="BG100" s="515"/>
      <c r="BH100" s="515"/>
      <c r="BI100" s="515"/>
      <c r="BJ100" s="515"/>
      <c r="BK100" s="515"/>
      <c r="BL100" s="515"/>
      <c r="BM100" s="515"/>
      <c r="BN100" s="515"/>
      <c r="BO100" s="515"/>
      <c r="BP100" s="515"/>
      <c r="BQ100" s="515"/>
      <c r="BR100" s="515"/>
      <c r="BS100" s="515"/>
      <c r="BT100" s="515"/>
      <c r="BU100" s="515"/>
      <c r="BV100" s="515"/>
      <c r="BW100" s="515"/>
      <c r="BX100" s="515"/>
      <c r="BY100" s="515"/>
      <c r="BZ100" s="515"/>
    </row>
    <row r="101" spans="2:78" s="2" customFormat="1" ht="15.75" hidden="1" customHeight="1">
      <c r="B101" s="2" t="s">
        <v>47</v>
      </c>
      <c r="R101" s="515"/>
      <c r="S101" s="515"/>
      <c r="T101" s="515"/>
      <c r="U101" s="515"/>
      <c r="V101" s="515"/>
      <c r="W101" s="515"/>
      <c r="X101" s="515"/>
      <c r="Y101" s="515"/>
      <c r="Z101" s="515"/>
      <c r="AA101" s="515"/>
      <c r="AB101" s="515"/>
      <c r="AC101" s="515"/>
      <c r="AD101" s="515"/>
      <c r="AE101" s="515"/>
      <c r="AF101" s="515"/>
      <c r="AG101" s="515"/>
      <c r="AH101" s="515"/>
      <c r="AI101" s="515"/>
      <c r="AJ101" s="515"/>
      <c r="AK101" s="515"/>
      <c r="AL101" s="515"/>
      <c r="AM101" s="515"/>
      <c r="AN101" s="515"/>
      <c r="AO101" s="515"/>
      <c r="AP101" s="515"/>
      <c r="AQ101" s="515"/>
      <c r="AR101" s="515"/>
      <c r="AS101" s="515"/>
      <c r="AT101" s="515"/>
      <c r="AU101" s="515"/>
      <c r="AV101" s="515"/>
      <c r="AW101" s="515"/>
      <c r="AX101" s="515"/>
      <c r="AY101" s="515"/>
      <c r="AZ101" s="515"/>
      <c r="BA101" s="515"/>
      <c r="BB101" s="515"/>
      <c r="BC101" s="515"/>
      <c r="BD101" s="515"/>
      <c r="BE101" s="515"/>
      <c r="BF101" s="515"/>
      <c r="BG101" s="515"/>
      <c r="BH101" s="515"/>
      <c r="BI101" s="515"/>
      <c r="BJ101" s="515"/>
      <c r="BK101" s="515"/>
      <c r="BL101" s="515"/>
      <c r="BM101" s="515"/>
      <c r="BN101" s="515"/>
      <c r="BO101" s="515"/>
      <c r="BP101" s="515"/>
      <c r="BQ101" s="515"/>
      <c r="BR101" s="515"/>
      <c r="BS101" s="515"/>
      <c r="BT101" s="515"/>
      <c r="BU101" s="515"/>
      <c r="BV101" s="515"/>
      <c r="BW101" s="515"/>
      <c r="BX101" s="515"/>
      <c r="BY101" s="515"/>
      <c r="BZ101" s="515"/>
    </row>
    <row r="102" spans="2:78" s="2" customFormat="1" ht="15.75" hidden="1" customHeight="1">
      <c r="B102" s="2" t="s">
        <v>48</v>
      </c>
      <c r="R102" s="515"/>
      <c r="S102" s="515"/>
      <c r="T102" s="515"/>
      <c r="U102" s="515"/>
      <c r="V102" s="515"/>
      <c r="W102" s="515"/>
      <c r="X102" s="515"/>
      <c r="Y102" s="515"/>
      <c r="Z102" s="515"/>
      <c r="AA102" s="515"/>
      <c r="AB102" s="515"/>
      <c r="AC102" s="515"/>
      <c r="AD102" s="515"/>
      <c r="AE102" s="515"/>
      <c r="AF102" s="515"/>
      <c r="AG102" s="515"/>
      <c r="AH102" s="515"/>
      <c r="AI102" s="515"/>
      <c r="AJ102" s="515"/>
      <c r="AK102" s="515"/>
      <c r="AL102" s="515"/>
      <c r="AM102" s="515"/>
      <c r="AN102" s="515"/>
      <c r="AO102" s="515"/>
      <c r="AP102" s="515"/>
      <c r="AQ102" s="515"/>
      <c r="AR102" s="515"/>
      <c r="AS102" s="515"/>
      <c r="AT102" s="515"/>
      <c r="AU102" s="515"/>
      <c r="AV102" s="515"/>
      <c r="AW102" s="515"/>
      <c r="AX102" s="515"/>
      <c r="AY102" s="515"/>
      <c r="AZ102" s="515"/>
      <c r="BA102" s="515"/>
      <c r="BB102" s="515"/>
      <c r="BC102" s="515"/>
      <c r="BD102" s="515"/>
      <c r="BE102" s="515"/>
      <c r="BF102" s="515"/>
      <c r="BG102" s="515"/>
      <c r="BH102" s="515"/>
      <c r="BI102" s="515"/>
      <c r="BJ102" s="515"/>
      <c r="BK102" s="515"/>
      <c r="BL102" s="515"/>
      <c r="BM102" s="515"/>
      <c r="BN102" s="515"/>
      <c r="BO102" s="515"/>
      <c r="BP102" s="515"/>
      <c r="BQ102" s="515"/>
      <c r="BR102" s="515"/>
      <c r="BS102" s="515"/>
      <c r="BT102" s="515"/>
      <c r="BU102" s="515"/>
      <c r="BV102" s="515"/>
      <c r="BW102" s="515"/>
      <c r="BX102" s="515"/>
      <c r="BY102" s="515"/>
      <c r="BZ102" s="515"/>
    </row>
    <row r="103" spans="2:78" s="2" customFormat="1" ht="15.75" hidden="1" customHeight="1">
      <c r="B103" s="2" t="s">
        <v>49</v>
      </c>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515"/>
      <c r="BZ103" s="515"/>
    </row>
    <row r="104" spans="2:78" s="2" customFormat="1" ht="15.75" hidden="1" customHeight="1">
      <c r="B104" s="2" t="s">
        <v>52</v>
      </c>
      <c r="AA104" s="515"/>
      <c r="AB104" s="515"/>
      <c r="AC104" s="515"/>
      <c r="AD104" s="515"/>
      <c r="AE104" s="515"/>
      <c r="AF104" s="515"/>
      <c r="AG104" s="515"/>
      <c r="AH104" s="515"/>
      <c r="AI104" s="515"/>
      <c r="AJ104" s="515"/>
      <c r="AK104" s="515"/>
      <c r="AL104" s="515"/>
      <c r="AM104" s="515"/>
      <c r="AN104" s="515"/>
      <c r="AO104" s="515"/>
      <c r="AP104" s="515"/>
      <c r="AQ104" s="515"/>
      <c r="AR104" s="515"/>
      <c r="AS104" s="515"/>
      <c r="AT104" s="515"/>
      <c r="AU104" s="515"/>
      <c r="AV104" s="515"/>
      <c r="AW104" s="515"/>
      <c r="AX104" s="515"/>
      <c r="AY104" s="515"/>
      <c r="AZ104" s="515"/>
      <c r="BA104" s="515"/>
      <c r="BB104" s="515"/>
      <c r="BC104" s="515"/>
      <c r="BD104" s="515"/>
      <c r="BE104" s="515"/>
      <c r="BF104" s="515"/>
      <c r="BG104" s="515"/>
      <c r="BH104" s="515"/>
      <c r="BI104" s="515"/>
      <c r="BJ104" s="515"/>
      <c r="BK104" s="515"/>
      <c r="BL104" s="515"/>
      <c r="BM104" s="515"/>
      <c r="BN104" s="515"/>
      <c r="BO104" s="515"/>
      <c r="BP104" s="515"/>
      <c r="BQ104" s="515"/>
      <c r="BR104" s="515"/>
      <c r="BS104" s="515"/>
      <c r="BT104" s="515"/>
      <c r="BU104" s="515"/>
      <c r="BV104" s="515"/>
      <c r="BW104" s="515"/>
      <c r="BX104" s="515"/>
      <c r="BY104" s="515"/>
      <c r="BZ104" s="515"/>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515"/>
      <c r="V109" s="515"/>
      <c r="W109" s="515"/>
      <c r="X109" s="515"/>
      <c r="Y109" s="100" t="s">
        <v>38</v>
      </c>
      <c r="AI109" s="2" t="s">
        <v>37</v>
      </c>
      <c r="AK109" s="520"/>
      <c r="AL109" s="520"/>
      <c r="AM109" s="520"/>
      <c r="AN109" s="520"/>
      <c r="AO109" s="520"/>
      <c r="AP109" s="520"/>
      <c r="AQ109" s="520"/>
      <c r="AR109" s="520"/>
      <c r="AS109" s="520"/>
      <c r="AT109" s="520"/>
      <c r="AU109" s="520"/>
      <c r="AV109" s="520"/>
      <c r="AW109" s="100" t="s">
        <v>39</v>
      </c>
      <c r="BF109" s="515"/>
      <c r="BG109" s="515"/>
      <c r="BH109" s="515"/>
      <c r="BI109" s="515"/>
      <c r="BJ109" s="515"/>
      <c r="BK109" s="515"/>
      <c r="BL109" s="515"/>
      <c r="BM109" s="515"/>
      <c r="BN109" s="515"/>
      <c r="BO109" s="515"/>
      <c r="BP109" s="515"/>
      <c r="BQ109" s="515"/>
      <c r="BR109" s="100" t="s">
        <v>40</v>
      </c>
    </row>
    <row r="110" spans="2:78" s="2" customFormat="1" ht="16.5" hidden="1" customHeight="1">
      <c r="B110" s="2" t="s">
        <v>31</v>
      </c>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5"/>
      <c r="AY110" s="515"/>
      <c r="AZ110" s="515"/>
      <c r="BA110" s="515"/>
      <c r="BB110" s="515"/>
      <c r="BC110" s="515"/>
      <c r="BD110" s="515"/>
      <c r="BE110" s="515"/>
      <c r="BF110" s="515"/>
      <c r="BG110" s="515"/>
      <c r="BH110" s="515"/>
      <c r="BI110" s="515"/>
      <c r="BJ110" s="515"/>
      <c r="BK110" s="515"/>
      <c r="BL110" s="515"/>
      <c r="BM110" s="515"/>
      <c r="BN110" s="515"/>
      <c r="BO110" s="515"/>
      <c r="BP110" s="515"/>
      <c r="BQ110" s="515"/>
      <c r="BR110" s="515"/>
      <c r="BS110" s="515"/>
      <c r="BT110" s="515"/>
      <c r="BU110" s="515"/>
      <c r="BV110" s="515"/>
      <c r="BW110" s="515"/>
      <c r="BX110" s="515"/>
      <c r="BY110" s="515"/>
      <c r="BZ110" s="515"/>
    </row>
    <row r="111" spans="2:78" s="2" customFormat="1" ht="16.5" hidden="1" customHeight="1">
      <c r="B111" s="2" t="s">
        <v>42</v>
      </c>
      <c r="S111" s="2" t="s">
        <v>37</v>
      </c>
      <c r="U111" s="515"/>
      <c r="V111" s="515"/>
      <c r="W111" s="515"/>
      <c r="X111" s="515"/>
      <c r="Y111" s="100" t="s">
        <v>43</v>
      </c>
      <c r="AI111" s="2" t="s">
        <v>37</v>
      </c>
      <c r="AK111" s="515"/>
      <c r="AL111" s="515"/>
      <c r="AM111" s="515"/>
      <c r="AN111" s="515"/>
      <c r="AO111" s="515"/>
      <c r="AP111" s="515"/>
      <c r="AQ111" s="515"/>
      <c r="AR111" s="515"/>
      <c r="AS111" s="515"/>
      <c r="AT111" s="2" t="s">
        <v>44</v>
      </c>
      <c r="AX111" s="100"/>
      <c r="BF111" s="515"/>
      <c r="BG111" s="515"/>
      <c r="BH111" s="515"/>
      <c r="BI111" s="515"/>
      <c r="BJ111" s="515"/>
      <c r="BK111" s="515"/>
      <c r="BL111" s="515"/>
      <c r="BM111" s="515"/>
      <c r="BN111" s="515"/>
      <c r="BO111" s="515"/>
      <c r="BP111" s="515"/>
      <c r="BQ111" s="515"/>
      <c r="BR111" s="100" t="s">
        <v>40</v>
      </c>
    </row>
    <row r="112" spans="2:78" s="2" customFormat="1" ht="16.5" hidden="1" customHeight="1">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5"/>
      <c r="AM112" s="515"/>
      <c r="AN112" s="515"/>
      <c r="AO112" s="515"/>
      <c r="AP112" s="515"/>
      <c r="AQ112" s="515"/>
      <c r="AR112" s="515"/>
      <c r="AS112" s="515"/>
      <c r="AT112" s="515"/>
      <c r="AU112" s="515"/>
      <c r="AV112" s="515"/>
      <c r="AW112" s="515"/>
      <c r="AX112" s="515"/>
      <c r="AY112" s="515"/>
      <c r="AZ112" s="515"/>
      <c r="BA112" s="515"/>
      <c r="BB112" s="515"/>
      <c r="BC112" s="515"/>
      <c r="BD112" s="515"/>
      <c r="BE112" s="515"/>
      <c r="BF112" s="515"/>
      <c r="BG112" s="515"/>
      <c r="BH112" s="515"/>
      <c r="BI112" s="515"/>
      <c r="BJ112" s="515"/>
      <c r="BK112" s="515"/>
      <c r="BL112" s="515"/>
      <c r="BM112" s="515"/>
      <c r="BN112" s="515"/>
      <c r="BO112" s="515"/>
      <c r="BP112" s="515"/>
      <c r="BQ112" s="515"/>
      <c r="BR112" s="515"/>
      <c r="BS112" s="515"/>
      <c r="BT112" s="515"/>
      <c r="BU112" s="515"/>
      <c r="BV112" s="515"/>
      <c r="BW112" s="515"/>
      <c r="BX112" s="515"/>
      <c r="BY112" s="515"/>
      <c r="BZ112" s="515"/>
    </row>
    <row r="113" spans="1:78" s="2" customFormat="1" ht="16.5" hidden="1" customHeight="1">
      <c r="B113" s="2" t="s">
        <v>47</v>
      </c>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5"/>
      <c r="AM113" s="515"/>
      <c r="AN113" s="515"/>
      <c r="AO113" s="515"/>
      <c r="AP113" s="515"/>
      <c r="AQ113" s="515"/>
      <c r="AR113" s="515"/>
      <c r="AS113" s="515"/>
      <c r="AT113" s="515"/>
      <c r="AU113" s="515"/>
      <c r="AV113" s="515"/>
      <c r="AW113" s="515"/>
      <c r="AX113" s="515"/>
      <c r="AY113" s="515"/>
      <c r="AZ113" s="515"/>
      <c r="BA113" s="515"/>
      <c r="BB113" s="515"/>
      <c r="BC113" s="515"/>
      <c r="BD113" s="515"/>
      <c r="BE113" s="515"/>
      <c r="BF113" s="515"/>
      <c r="BG113" s="515"/>
      <c r="BH113" s="515"/>
      <c r="BI113" s="515"/>
      <c r="BJ113" s="515"/>
      <c r="BK113" s="515"/>
      <c r="BL113" s="515"/>
      <c r="BM113" s="515"/>
      <c r="BN113" s="515"/>
      <c r="BO113" s="515"/>
      <c r="BP113" s="515"/>
      <c r="BQ113" s="515"/>
      <c r="BR113" s="515"/>
      <c r="BS113" s="515"/>
      <c r="BT113" s="515"/>
      <c r="BU113" s="515"/>
      <c r="BV113" s="515"/>
      <c r="BW113" s="515"/>
      <c r="BX113" s="515"/>
      <c r="BY113" s="515"/>
      <c r="BZ113" s="515"/>
    </row>
    <row r="114" spans="1:78" s="2" customFormat="1" ht="16.5" hidden="1" customHeight="1">
      <c r="B114" s="2" t="s">
        <v>48</v>
      </c>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5"/>
      <c r="AY114" s="515"/>
      <c r="AZ114" s="515"/>
      <c r="BA114" s="515"/>
      <c r="BB114" s="515"/>
      <c r="BC114" s="515"/>
      <c r="BD114" s="515"/>
      <c r="BE114" s="515"/>
      <c r="BF114" s="515"/>
      <c r="BG114" s="515"/>
      <c r="BH114" s="515"/>
      <c r="BI114" s="515"/>
      <c r="BJ114" s="515"/>
      <c r="BK114" s="515"/>
      <c r="BL114" s="515"/>
      <c r="BM114" s="515"/>
      <c r="BN114" s="515"/>
      <c r="BO114" s="515"/>
      <c r="BP114" s="515"/>
      <c r="BQ114" s="515"/>
      <c r="BR114" s="515"/>
      <c r="BS114" s="515"/>
      <c r="BT114" s="515"/>
      <c r="BU114" s="515"/>
      <c r="BV114" s="515"/>
      <c r="BW114" s="515"/>
      <c r="BX114" s="515"/>
      <c r="BY114" s="515"/>
      <c r="BZ114" s="515"/>
    </row>
    <row r="115" spans="1:78" s="2" customFormat="1" ht="16.5" hidden="1" customHeight="1">
      <c r="B115" s="2" t="s">
        <v>49</v>
      </c>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15"/>
      <c r="AY115" s="515"/>
      <c r="AZ115" s="515"/>
      <c r="BA115" s="515"/>
      <c r="BB115" s="515"/>
      <c r="BC115" s="515"/>
      <c r="BD115" s="515"/>
      <c r="BE115" s="515"/>
      <c r="BF115" s="515"/>
      <c r="BG115" s="515"/>
      <c r="BH115" s="515"/>
      <c r="BI115" s="515"/>
      <c r="BJ115" s="515"/>
      <c r="BK115" s="515"/>
      <c r="BL115" s="515"/>
      <c r="BM115" s="515"/>
      <c r="BN115" s="515"/>
      <c r="BO115" s="515"/>
      <c r="BP115" s="515"/>
      <c r="BQ115" s="515"/>
      <c r="BR115" s="515"/>
      <c r="BS115" s="515"/>
      <c r="BT115" s="515"/>
      <c r="BU115" s="515"/>
      <c r="BV115" s="515"/>
      <c r="BW115" s="515"/>
      <c r="BX115" s="515"/>
      <c r="BY115" s="515"/>
      <c r="BZ115" s="515"/>
    </row>
    <row r="116" spans="1:78" s="2" customFormat="1" ht="16.5" hidden="1" customHeight="1">
      <c r="B116" s="2" t="s">
        <v>52</v>
      </c>
      <c r="AA116" s="515"/>
      <c r="AB116" s="515"/>
      <c r="AC116" s="515"/>
      <c r="AD116" s="515"/>
      <c r="AE116" s="515"/>
      <c r="AF116" s="515"/>
      <c r="AG116" s="515"/>
      <c r="AH116" s="515"/>
      <c r="AI116" s="515"/>
      <c r="AJ116" s="515"/>
      <c r="AK116" s="515"/>
      <c r="AL116" s="515"/>
      <c r="AM116" s="515"/>
      <c r="AN116" s="515"/>
      <c r="AO116" s="515"/>
      <c r="AP116" s="515"/>
      <c r="AQ116" s="515"/>
      <c r="AR116" s="515"/>
      <c r="AS116" s="515"/>
      <c r="AT116" s="515"/>
      <c r="AU116" s="515"/>
      <c r="AV116" s="515"/>
      <c r="AW116" s="515"/>
      <c r="AX116" s="515"/>
      <c r="AY116" s="515"/>
      <c r="AZ116" s="515"/>
      <c r="BA116" s="515"/>
      <c r="BB116" s="515"/>
      <c r="BC116" s="515"/>
      <c r="BD116" s="515"/>
      <c r="BE116" s="515"/>
      <c r="BF116" s="515"/>
      <c r="BG116" s="515"/>
      <c r="BH116" s="515"/>
      <c r="BI116" s="515"/>
      <c r="BJ116" s="515"/>
      <c r="BK116" s="515"/>
      <c r="BL116" s="515"/>
      <c r="BM116" s="515"/>
      <c r="BN116" s="515"/>
      <c r="BO116" s="515"/>
      <c r="BP116" s="515"/>
      <c r="BQ116" s="515"/>
      <c r="BR116" s="515"/>
      <c r="BS116" s="515"/>
      <c r="BT116" s="515"/>
      <c r="BU116" s="515"/>
      <c r="BV116" s="515"/>
      <c r="BW116" s="515"/>
      <c r="BX116" s="515"/>
      <c r="BY116" s="515"/>
      <c r="BZ116" s="515"/>
    </row>
    <row r="117" spans="1:78" s="2" customFormat="1" ht="7.5" hidden="1" customHeight="1">
      <c r="A117" s="5"/>
      <c r="B117" s="5"/>
      <c r="C117" s="5"/>
      <c r="D117" s="5"/>
      <c r="E117" s="5"/>
      <c r="F117" s="5"/>
      <c r="G117" s="5"/>
      <c r="H117" s="5"/>
      <c r="I117" s="5"/>
      <c r="J117" s="5"/>
      <c r="K117" s="5"/>
      <c r="L117" s="5"/>
      <c r="M117" s="5"/>
      <c r="N117" s="5"/>
      <c r="O117" s="5"/>
      <c r="P117" s="5"/>
      <c r="Q117" s="5"/>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row>
    <row r="118" spans="1:78" s="2" customFormat="1" ht="7.5" hidden="1" customHeight="1">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6.5" hidden="1" customHeight="1">
      <c r="B119" s="2" t="s">
        <v>54</v>
      </c>
    </row>
    <row r="120" spans="1:78" s="2" customFormat="1" ht="16.5" hidden="1" customHeight="1">
      <c r="A120" s="11"/>
      <c r="B120" s="2" t="s">
        <v>55</v>
      </c>
    </row>
    <row r="121" spans="1:78" s="2" customFormat="1" ht="16.5" hidden="1" customHeight="1">
      <c r="B121" s="520" t="s">
        <v>56</v>
      </c>
      <c r="C121" s="520"/>
      <c r="E121" s="2" t="s">
        <v>57</v>
      </c>
    </row>
    <row r="122" spans="1:78" s="2" customFormat="1" ht="16.5" hidden="1" customHeight="1">
      <c r="B122" s="2" t="s">
        <v>58</v>
      </c>
      <c r="L122" s="520"/>
      <c r="M122" s="520"/>
      <c r="N122" s="520"/>
      <c r="O122" s="520"/>
      <c r="P122" s="520"/>
      <c r="Q122" s="520"/>
      <c r="R122" s="520"/>
      <c r="S122" s="520"/>
      <c r="T122" s="520"/>
      <c r="U122" s="520"/>
      <c r="V122" s="520"/>
      <c r="W122" s="520"/>
      <c r="X122" s="520"/>
      <c r="Y122" s="520"/>
      <c r="Z122" s="520"/>
      <c r="AA122" s="520"/>
      <c r="AB122" s="520"/>
      <c r="AC122" s="520"/>
      <c r="AD122" s="520"/>
      <c r="AE122" s="520"/>
      <c r="AF122" s="520"/>
      <c r="AG122" s="520"/>
      <c r="AH122" s="520"/>
    </row>
    <row r="123" spans="1:78" s="2" customFormat="1" ht="16.5" hidden="1" customHeight="1">
      <c r="B123" s="2" t="s">
        <v>59</v>
      </c>
    </row>
    <row r="124" spans="1:78" s="2" customFormat="1" ht="16.5" hidden="1" customHeight="1">
      <c r="B124" s="520" t="s">
        <v>56</v>
      </c>
      <c r="C124" s="520"/>
      <c r="E124" s="2" t="s">
        <v>60</v>
      </c>
    </row>
    <row r="125" spans="1:78" s="2" customFormat="1" ht="16.5" hidden="1" customHeight="1">
      <c r="B125" s="2" t="s">
        <v>58</v>
      </c>
      <c r="L125" s="520"/>
      <c r="M125" s="520"/>
      <c r="N125" s="520"/>
      <c r="O125" s="520"/>
      <c r="P125" s="520"/>
      <c r="Q125" s="520"/>
      <c r="R125" s="520"/>
      <c r="S125" s="520"/>
      <c r="T125" s="520"/>
      <c r="U125" s="520"/>
      <c r="V125" s="520"/>
      <c r="W125" s="520"/>
      <c r="X125" s="520"/>
      <c r="Y125" s="520"/>
      <c r="Z125" s="520"/>
      <c r="AA125" s="520"/>
      <c r="AB125" s="520"/>
      <c r="AC125" s="520"/>
      <c r="AD125" s="520"/>
      <c r="AE125" s="520"/>
      <c r="AF125" s="520"/>
      <c r="AG125" s="520"/>
      <c r="AH125" s="520"/>
    </row>
    <row r="126" spans="1:78" s="2" customFormat="1" ht="16.5" hidden="1" customHeight="1">
      <c r="B126" s="2" t="s">
        <v>59</v>
      </c>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6.5" hidden="1" customHeight="1">
      <c r="B127" s="520" t="s">
        <v>56</v>
      </c>
      <c r="C127" s="520"/>
      <c r="E127" s="2" t="s">
        <v>61</v>
      </c>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6.5" hidden="1" customHeight="1">
      <c r="B128" s="2" t="s">
        <v>58</v>
      </c>
      <c r="L128" s="520"/>
      <c r="M128" s="520"/>
      <c r="N128" s="520"/>
      <c r="O128" s="520"/>
      <c r="P128" s="520"/>
      <c r="Q128" s="520"/>
      <c r="R128" s="520"/>
      <c r="S128" s="520"/>
      <c r="T128" s="520"/>
      <c r="U128" s="520"/>
      <c r="V128" s="520"/>
      <c r="W128" s="520"/>
      <c r="X128" s="520"/>
      <c r="Y128" s="520"/>
      <c r="Z128" s="520"/>
      <c r="AA128" s="520"/>
      <c r="AB128" s="520"/>
      <c r="AC128" s="520"/>
      <c r="AD128" s="520"/>
      <c r="AE128" s="520"/>
      <c r="AF128" s="520"/>
      <c r="AG128" s="520"/>
      <c r="AH128" s="52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row>
    <row r="129" spans="1:78" s="2" customFormat="1" ht="16.5" hidden="1" customHeight="1">
      <c r="B129" s="2" t="s">
        <v>62</v>
      </c>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row>
    <row r="130" spans="1:78" s="2" customFormat="1" ht="16.5" hidden="1" customHeight="1">
      <c r="B130" s="2" t="s">
        <v>58</v>
      </c>
      <c r="L130" s="520"/>
      <c r="M130" s="520"/>
      <c r="N130" s="520"/>
      <c r="O130" s="520"/>
      <c r="P130" s="520"/>
      <c r="Q130" s="520"/>
      <c r="R130" s="520"/>
      <c r="S130" s="520"/>
      <c r="T130" s="520"/>
      <c r="U130" s="520"/>
      <c r="V130" s="520"/>
      <c r="W130" s="520"/>
      <c r="X130" s="520"/>
      <c r="Y130" s="520"/>
      <c r="Z130" s="520"/>
      <c r="AA130" s="520"/>
      <c r="AB130" s="520"/>
      <c r="AC130" s="520"/>
      <c r="AD130" s="520"/>
      <c r="AE130" s="520"/>
      <c r="AF130" s="520"/>
      <c r="AG130" s="520"/>
      <c r="AH130" s="52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row>
    <row r="131" spans="1:78" s="2" customFormat="1" ht="16.5" hidden="1" customHeight="1">
      <c r="B131" s="2" t="s">
        <v>62</v>
      </c>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row>
    <row r="132" spans="1:78" s="2" customFormat="1" ht="16.5" hidden="1" customHeight="1">
      <c r="B132" s="2" t="s">
        <v>58</v>
      </c>
      <c r="L132" s="520"/>
      <c r="M132" s="520"/>
      <c r="N132" s="520"/>
      <c r="O132" s="520"/>
      <c r="P132" s="520"/>
      <c r="Q132" s="520"/>
      <c r="R132" s="520"/>
      <c r="S132" s="520"/>
      <c r="T132" s="520"/>
      <c r="U132" s="520"/>
      <c r="V132" s="520"/>
      <c r="W132" s="520"/>
      <c r="X132" s="520"/>
      <c r="Y132" s="520"/>
      <c r="Z132" s="520"/>
      <c r="AA132" s="520"/>
      <c r="AB132" s="520"/>
      <c r="AC132" s="520"/>
      <c r="AD132" s="520"/>
      <c r="AE132" s="520"/>
      <c r="AF132" s="520"/>
      <c r="AG132" s="520"/>
      <c r="AH132" s="52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row>
    <row r="133" spans="1:78" s="2" customFormat="1" ht="16.5" hidden="1" customHeight="1">
      <c r="B133" s="2" t="s">
        <v>62</v>
      </c>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6.5" hidden="1" customHeight="1">
      <c r="B134" s="520" t="s">
        <v>56</v>
      </c>
      <c r="C134" s="520"/>
      <c r="E134" s="2" t="s">
        <v>63</v>
      </c>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6.5" hidden="1" customHeight="1">
      <c r="B135" s="2" t="s">
        <v>58</v>
      </c>
      <c r="L135" s="520"/>
      <c r="M135" s="520"/>
      <c r="N135" s="520"/>
      <c r="O135" s="520"/>
      <c r="P135" s="520"/>
      <c r="Q135" s="520"/>
      <c r="R135" s="520"/>
      <c r="S135" s="520"/>
      <c r="T135" s="520"/>
      <c r="U135" s="520"/>
      <c r="V135" s="520"/>
      <c r="W135" s="520"/>
      <c r="X135" s="520"/>
      <c r="Y135" s="520"/>
      <c r="Z135" s="520"/>
      <c r="AA135" s="520"/>
      <c r="AB135" s="520"/>
      <c r="AC135" s="520"/>
      <c r="AD135" s="520"/>
      <c r="AE135" s="520"/>
      <c r="AF135" s="520"/>
      <c r="AG135" s="520"/>
      <c r="AH135" s="52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row>
    <row r="136" spans="1:78" s="2" customFormat="1" ht="16.5" hidden="1" customHeight="1">
      <c r="B136" s="2" t="s">
        <v>62</v>
      </c>
      <c r="R136" s="100"/>
      <c r="S136" s="100"/>
      <c r="T136" s="100"/>
    </row>
    <row r="137" spans="1:78" s="2" customFormat="1" ht="16.5" hidden="1" customHeight="1">
      <c r="B137" s="2" t="s">
        <v>58</v>
      </c>
      <c r="L137" s="520"/>
      <c r="M137" s="520"/>
      <c r="N137" s="520"/>
      <c r="O137" s="520"/>
      <c r="P137" s="520"/>
      <c r="Q137" s="520"/>
      <c r="R137" s="520"/>
      <c r="S137" s="520"/>
      <c r="T137" s="520"/>
      <c r="U137" s="520"/>
      <c r="V137" s="520"/>
      <c r="W137" s="520"/>
      <c r="X137" s="520"/>
      <c r="Y137" s="520"/>
      <c r="Z137" s="520"/>
      <c r="AA137" s="520"/>
      <c r="AB137" s="520"/>
      <c r="AC137" s="520"/>
      <c r="AD137" s="520"/>
      <c r="AE137" s="520"/>
      <c r="AF137" s="520"/>
      <c r="AG137" s="520"/>
      <c r="AH137" s="520"/>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row>
    <row r="138" spans="1:78" s="2" customFormat="1" ht="16.5" hidden="1" customHeight="1">
      <c r="B138" s="2" t="s">
        <v>62</v>
      </c>
      <c r="R138" s="100"/>
      <c r="S138" s="100"/>
      <c r="T138" s="100"/>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row>
    <row r="139" spans="1:78" s="2" customFormat="1" ht="16.5" hidden="1" customHeight="1">
      <c r="B139" s="2" t="s">
        <v>58</v>
      </c>
      <c r="L139" s="520"/>
      <c r="M139" s="520"/>
      <c r="N139" s="520"/>
      <c r="O139" s="520"/>
      <c r="P139" s="520"/>
      <c r="Q139" s="520"/>
      <c r="R139" s="520"/>
      <c r="S139" s="520"/>
      <c r="T139" s="520"/>
      <c r="U139" s="520"/>
      <c r="V139" s="520"/>
      <c r="W139" s="520"/>
      <c r="X139" s="520"/>
      <c r="Y139" s="520"/>
      <c r="Z139" s="520"/>
      <c r="AA139" s="520"/>
      <c r="AB139" s="520"/>
      <c r="AC139" s="520"/>
      <c r="AD139" s="520"/>
      <c r="AE139" s="520"/>
      <c r="AF139" s="520"/>
      <c r="AG139" s="520"/>
      <c r="AH139" s="520"/>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78" s="2" customFormat="1" ht="16.5" hidden="1" customHeight="1">
      <c r="B140" s="2" t="s">
        <v>62</v>
      </c>
      <c r="R140" s="100"/>
      <c r="S140" s="100"/>
      <c r="T140" s="100"/>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row>
    <row r="141" spans="1:78" s="2" customFormat="1" ht="7.5" hidden="1" customHeight="1">
      <c r="A141" s="5"/>
      <c r="B141" s="5"/>
      <c r="C141" s="5"/>
      <c r="D141" s="5"/>
      <c r="E141" s="5"/>
      <c r="F141" s="5"/>
      <c r="G141" s="5"/>
      <c r="H141" s="5"/>
      <c r="I141" s="5"/>
      <c r="J141" s="5"/>
      <c r="K141" s="5"/>
      <c r="L141" s="5"/>
      <c r="M141" s="5"/>
      <c r="N141" s="5"/>
      <c r="O141" s="5"/>
      <c r="P141" s="5"/>
      <c r="Q141" s="5"/>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s="2" customFormat="1" ht="7.5" hidden="1" customHeight="1">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row>
    <row r="143" spans="1:78" s="2" customFormat="1" ht="16.5" hidden="1" customHeight="1">
      <c r="A143" s="2" t="s">
        <v>64</v>
      </c>
    </row>
    <row r="144" spans="1:78" s="2" customFormat="1" ht="16.5" hidden="1" customHeight="1">
      <c r="B144" s="2" t="s">
        <v>65</v>
      </c>
    </row>
    <row r="145" spans="2:78" s="2" customFormat="1" ht="16.5" hidden="1" customHeight="1">
      <c r="B145" s="2" t="s">
        <v>66</v>
      </c>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5"/>
      <c r="AY145" s="515"/>
      <c r="AZ145" s="515"/>
      <c r="BA145" s="515"/>
      <c r="BB145" s="515"/>
      <c r="BC145" s="515"/>
      <c r="BD145" s="515"/>
      <c r="BE145" s="515"/>
      <c r="BF145" s="515"/>
      <c r="BG145" s="515"/>
      <c r="BH145" s="515"/>
      <c r="BI145" s="515"/>
      <c r="BJ145" s="515"/>
      <c r="BK145" s="515"/>
      <c r="BL145" s="515"/>
      <c r="BM145" s="515"/>
      <c r="BN145" s="515"/>
      <c r="BO145" s="515"/>
      <c r="BP145" s="515"/>
      <c r="BQ145" s="515"/>
      <c r="BR145" s="515"/>
      <c r="BS145" s="515"/>
      <c r="BT145" s="515"/>
      <c r="BU145" s="515"/>
      <c r="BV145" s="515"/>
      <c r="BW145" s="515"/>
      <c r="BX145" s="515"/>
      <c r="BY145" s="515"/>
      <c r="BZ145" s="515"/>
    </row>
    <row r="146" spans="2:78" s="2" customFormat="1" ht="16.5" hidden="1" customHeight="1">
      <c r="B146" s="2" t="s">
        <v>67</v>
      </c>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5"/>
      <c r="AP146" s="515"/>
      <c r="AQ146" s="515"/>
      <c r="AR146" s="515"/>
      <c r="AS146" s="515"/>
      <c r="AT146" s="515"/>
      <c r="AU146" s="515"/>
      <c r="AV146" s="515"/>
      <c r="AW146" s="515"/>
      <c r="AX146" s="515"/>
      <c r="AY146" s="515"/>
      <c r="AZ146" s="515"/>
      <c r="BA146" s="515"/>
      <c r="BB146" s="515"/>
      <c r="BC146" s="515"/>
      <c r="BD146" s="515"/>
      <c r="BE146" s="515"/>
      <c r="BF146" s="515"/>
      <c r="BG146" s="515"/>
      <c r="BH146" s="515"/>
      <c r="BI146" s="515"/>
      <c r="BJ146" s="515"/>
      <c r="BK146" s="515"/>
      <c r="BL146" s="515"/>
      <c r="BM146" s="515"/>
      <c r="BN146" s="515"/>
      <c r="BO146" s="515"/>
      <c r="BP146" s="515"/>
      <c r="BQ146" s="515"/>
      <c r="BR146" s="515"/>
      <c r="BS146" s="515"/>
      <c r="BT146" s="515"/>
      <c r="BU146" s="515"/>
      <c r="BV146" s="515"/>
      <c r="BW146" s="515"/>
      <c r="BX146" s="515"/>
      <c r="BY146" s="515"/>
      <c r="BZ146" s="515"/>
    </row>
    <row r="147" spans="2:78" s="2" customFormat="1" ht="16.5" hidden="1" customHeight="1">
      <c r="B147" s="2" t="s">
        <v>32</v>
      </c>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5"/>
      <c r="AY147" s="515"/>
      <c r="AZ147" s="515"/>
      <c r="BA147" s="515"/>
      <c r="BB147" s="515"/>
      <c r="BC147" s="515"/>
      <c r="BD147" s="515"/>
      <c r="BE147" s="515"/>
      <c r="BF147" s="515"/>
      <c r="BG147" s="515"/>
      <c r="BH147" s="515"/>
      <c r="BI147" s="515"/>
      <c r="BJ147" s="515"/>
      <c r="BK147" s="515"/>
      <c r="BL147" s="515"/>
      <c r="BM147" s="515"/>
      <c r="BN147" s="515"/>
      <c r="BO147" s="515"/>
      <c r="BP147" s="515"/>
      <c r="BQ147" s="515"/>
      <c r="BR147" s="515"/>
      <c r="BS147" s="515"/>
      <c r="BT147" s="515"/>
      <c r="BU147" s="515"/>
      <c r="BV147" s="515"/>
      <c r="BW147" s="515"/>
      <c r="BX147" s="515"/>
      <c r="BY147" s="515"/>
      <c r="BZ147" s="515"/>
    </row>
    <row r="148" spans="2:78" s="2" customFormat="1" ht="16.5" hidden="1" customHeight="1">
      <c r="B148" s="2" t="s">
        <v>68</v>
      </c>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5"/>
      <c r="AY148" s="515"/>
      <c r="AZ148" s="515"/>
      <c r="BA148" s="515"/>
      <c r="BB148" s="515"/>
      <c r="BC148" s="515"/>
      <c r="BD148" s="515"/>
      <c r="BE148" s="515"/>
      <c r="BF148" s="515"/>
      <c r="BG148" s="515"/>
      <c r="BH148" s="515"/>
      <c r="BI148" s="515"/>
      <c r="BJ148" s="515"/>
      <c r="BK148" s="515"/>
      <c r="BL148" s="515"/>
      <c r="BM148" s="515"/>
      <c r="BN148" s="515"/>
      <c r="BO148" s="515"/>
      <c r="BP148" s="515"/>
      <c r="BQ148" s="515"/>
      <c r="BR148" s="515"/>
      <c r="BS148" s="515"/>
      <c r="BT148" s="515"/>
      <c r="BU148" s="515"/>
      <c r="BV148" s="515"/>
      <c r="BW148" s="515"/>
      <c r="BX148" s="515"/>
      <c r="BY148" s="515"/>
      <c r="BZ148" s="515"/>
    </row>
    <row r="149" spans="2:78" s="2" customFormat="1" ht="16.5" hidden="1" customHeight="1">
      <c r="B149" s="2" t="s">
        <v>34</v>
      </c>
      <c r="R149" s="515"/>
      <c r="S149" s="515"/>
      <c r="T149" s="515"/>
      <c r="U149" s="515"/>
      <c r="V149" s="515"/>
      <c r="W149" s="515"/>
      <c r="X149" s="515"/>
      <c r="Y149" s="515"/>
      <c r="Z149" s="515"/>
      <c r="AA149" s="515"/>
      <c r="AB149" s="515"/>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15"/>
      <c r="AY149" s="515"/>
      <c r="AZ149" s="515"/>
      <c r="BA149" s="515"/>
      <c r="BB149" s="515"/>
      <c r="BC149" s="515"/>
      <c r="BD149" s="515"/>
      <c r="BE149" s="515"/>
      <c r="BF149" s="515"/>
      <c r="BG149" s="515"/>
      <c r="BH149" s="515"/>
      <c r="BI149" s="515"/>
      <c r="BJ149" s="515"/>
      <c r="BK149" s="515"/>
      <c r="BL149" s="515"/>
      <c r="BM149" s="515"/>
      <c r="BN149" s="515"/>
      <c r="BO149" s="515"/>
      <c r="BP149" s="515"/>
      <c r="BQ149" s="515"/>
      <c r="BR149" s="515"/>
      <c r="BS149" s="515"/>
      <c r="BT149" s="515"/>
      <c r="BU149" s="515"/>
      <c r="BV149" s="515"/>
      <c r="BW149" s="515"/>
      <c r="BX149" s="515"/>
      <c r="BY149" s="515"/>
      <c r="BZ149" s="515"/>
    </row>
    <row r="150" spans="2:78" s="2" customFormat="1" ht="16.5" hidden="1" customHeight="1">
      <c r="B150" s="2" t="s">
        <v>69</v>
      </c>
      <c r="R150" s="515"/>
      <c r="S150" s="515"/>
      <c r="T150" s="515"/>
      <c r="U150" s="515"/>
      <c r="V150" s="515"/>
      <c r="W150" s="515"/>
      <c r="X150" s="515"/>
      <c r="Y150" s="515"/>
      <c r="Z150" s="515"/>
      <c r="AA150" s="515"/>
      <c r="AB150" s="515"/>
      <c r="AC150" s="515"/>
      <c r="AD150" s="515"/>
      <c r="AE150" s="515"/>
      <c r="AF150" s="515"/>
      <c r="AG150" s="515"/>
      <c r="AH150" s="515"/>
      <c r="AI150" s="515"/>
      <c r="AJ150" s="515"/>
      <c r="AK150" s="515"/>
      <c r="AL150" s="515"/>
      <c r="AM150" s="515"/>
      <c r="AN150" s="515"/>
      <c r="AO150" s="515"/>
      <c r="AP150" s="515"/>
      <c r="AQ150" s="515"/>
      <c r="AR150" s="515"/>
      <c r="AS150" s="515"/>
      <c r="AT150" s="515"/>
      <c r="AU150" s="515"/>
      <c r="AV150" s="515"/>
      <c r="AW150" s="515"/>
      <c r="AX150" s="515"/>
      <c r="AY150" s="515"/>
      <c r="AZ150" s="515"/>
      <c r="BA150" s="515"/>
      <c r="BB150" s="515"/>
      <c r="BC150" s="515"/>
      <c r="BD150" s="515"/>
      <c r="BE150" s="515"/>
      <c r="BF150" s="515"/>
      <c r="BG150" s="515"/>
      <c r="BH150" s="515"/>
      <c r="BI150" s="515"/>
      <c r="BJ150" s="515"/>
      <c r="BK150" s="515"/>
      <c r="BL150" s="515"/>
      <c r="BM150" s="515"/>
      <c r="BN150" s="515"/>
      <c r="BO150" s="515"/>
      <c r="BP150" s="515"/>
      <c r="BQ150" s="515"/>
      <c r="BR150" s="515"/>
      <c r="BS150" s="515"/>
      <c r="BT150" s="515"/>
      <c r="BU150" s="515"/>
      <c r="BV150" s="515"/>
      <c r="BW150" s="515"/>
      <c r="BX150" s="515"/>
      <c r="BY150" s="515"/>
      <c r="BZ150" s="515"/>
    </row>
    <row r="151" spans="2:78" s="2" customFormat="1" ht="16.5" hidden="1" customHeight="1">
      <c r="B151" s="2" t="s">
        <v>70</v>
      </c>
      <c r="R151" s="100"/>
      <c r="S151" s="100"/>
      <c r="T151" s="100"/>
      <c r="X151" s="520"/>
      <c r="Y151" s="520"/>
      <c r="Z151" s="520"/>
      <c r="AA151" s="520"/>
      <c r="AB151" s="520"/>
      <c r="AC151" s="520"/>
      <c r="AD151" s="520"/>
      <c r="AE151" s="520"/>
      <c r="AF151" s="520"/>
      <c r="AG151" s="520"/>
      <c r="AH151" s="520"/>
      <c r="AI151" s="520"/>
      <c r="AJ151" s="520"/>
      <c r="AK151" s="520"/>
      <c r="AL151" s="520"/>
      <c r="AM151" s="520"/>
      <c r="AN151" s="520"/>
      <c r="AO151" s="520"/>
      <c r="AP151" s="520"/>
      <c r="AQ151" s="520"/>
      <c r="AR151" s="520"/>
      <c r="AS151" s="520"/>
      <c r="AT151" s="520"/>
      <c r="AU151" s="520"/>
      <c r="AV151" s="520"/>
      <c r="AW151" s="520"/>
      <c r="AX151" s="520"/>
      <c r="AY151" s="520"/>
      <c r="AZ151" s="520"/>
      <c r="BA151" s="520"/>
      <c r="BB151" s="520"/>
      <c r="BC151" s="520"/>
      <c r="BD151" s="520"/>
      <c r="BE151" s="520"/>
      <c r="BF151" s="520"/>
      <c r="BG151" s="520"/>
      <c r="BH151" s="520"/>
      <c r="BI151" s="520"/>
      <c r="BJ151" s="520"/>
      <c r="BK151" s="520"/>
      <c r="BL151" s="520"/>
      <c r="BM151" s="520"/>
      <c r="BN151" s="520"/>
      <c r="BO151" s="520"/>
      <c r="BP151" s="520"/>
      <c r="BQ151" s="520"/>
      <c r="BR151" s="520"/>
      <c r="BS151" s="520"/>
      <c r="BT151" s="520"/>
      <c r="BU151" s="520"/>
      <c r="BV151" s="520"/>
      <c r="BW151" s="520"/>
      <c r="BX151" s="520"/>
      <c r="BY151" s="520"/>
      <c r="BZ151" s="520"/>
    </row>
    <row r="152" spans="2:78" s="2" customFormat="1" ht="7.5" hidden="1" customHeight="1"/>
    <row r="153" spans="2:78" s="2" customFormat="1" ht="7.5" hidden="1" customHeight="1"/>
    <row r="154" spans="2:78" s="2" customFormat="1" ht="7.5" hidden="1" customHeight="1">
      <c r="R154" s="100"/>
      <c r="S154" s="100"/>
      <c r="T154" s="100"/>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row>
    <row r="155" spans="2:78" s="2" customFormat="1" ht="16.5" hidden="1" customHeight="1">
      <c r="B155" s="2" t="s">
        <v>71</v>
      </c>
    </row>
    <row r="156" spans="2:78" s="2" customFormat="1" ht="16.5" hidden="1" customHeight="1">
      <c r="B156" s="2" t="s">
        <v>66</v>
      </c>
      <c r="R156" s="515"/>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5"/>
      <c r="BC156" s="515"/>
      <c r="BD156" s="515"/>
      <c r="BE156" s="515"/>
      <c r="BF156" s="515"/>
      <c r="BG156" s="515"/>
      <c r="BH156" s="515"/>
      <c r="BI156" s="515"/>
      <c r="BJ156" s="515"/>
      <c r="BK156" s="515"/>
      <c r="BL156" s="515"/>
      <c r="BM156" s="515"/>
      <c r="BN156" s="515"/>
      <c r="BO156" s="515"/>
      <c r="BP156" s="515"/>
      <c r="BQ156" s="515"/>
      <c r="BR156" s="515"/>
      <c r="BS156" s="515"/>
      <c r="BT156" s="515"/>
      <c r="BU156" s="515"/>
      <c r="BV156" s="515"/>
      <c r="BW156" s="515"/>
      <c r="BX156" s="515"/>
      <c r="BY156" s="515"/>
      <c r="BZ156" s="515"/>
    </row>
    <row r="157" spans="2:78" s="2" customFormat="1" ht="16.5" hidden="1" customHeight="1">
      <c r="B157" s="2" t="s">
        <v>67</v>
      </c>
      <c r="R157" s="515"/>
      <c r="S157" s="515"/>
      <c r="T157" s="515"/>
      <c r="U157" s="515"/>
      <c r="V157" s="515"/>
      <c r="W157" s="515"/>
      <c r="X157" s="515"/>
      <c r="Y157" s="515"/>
      <c r="Z157" s="515"/>
      <c r="AA157" s="515"/>
      <c r="AB157" s="515"/>
      <c r="AC157" s="515"/>
      <c r="AD157" s="515"/>
      <c r="AE157" s="515"/>
      <c r="AF157" s="515"/>
      <c r="AG157" s="515"/>
      <c r="AH157" s="515"/>
      <c r="AI157" s="515"/>
      <c r="AJ157" s="515"/>
      <c r="AK157" s="515"/>
      <c r="AL157" s="515"/>
      <c r="AM157" s="515"/>
      <c r="AN157" s="515"/>
      <c r="AO157" s="515"/>
      <c r="AP157" s="515"/>
      <c r="AQ157" s="515"/>
      <c r="AR157" s="515"/>
      <c r="AS157" s="515"/>
      <c r="AT157" s="515"/>
      <c r="AU157" s="515"/>
      <c r="AV157" s="515"/>
      <c r="AW157" s="515"/>
      <c r="AX157" s="515"/>
      <c r="AY157" s="515"/>
      <c r="AZ157" s="515"/>
      <c r="BA157" s="515"/>
      <c r="BB157" s="515"/>
      <c r="BC157" s="515"/>
      <c r="BD157" s="515"/>
      <c r="BE157" s="515"/>
      <c r="BF157" s="515"/>
      <c r="BG157" s="515"/>
      <c r="BH157" s="515"/>
      <c r="BI157" s="515"/>
      <c r="BJ157" s="515"/>
      <c r="BK157" s="515"/>
      <c r="BL157" s="515"/>
      <c r="BM157" s="515"/>
      <c r="BN157" s="515"/>
      <c r="BO157" s="515"/>
      <c r="BP157" s="515"/>
      <c r="BQ157" s="515"/>
      <c r="BR157" s="515"/>
      <c r="BS157" s="515"/>
      <c r="BT157" s="515"/>
      <c r="BU157" s="515"/>
      <c r="BV157" s="515"/>
      <c r="BW157" s="515"/>
      <c r="BX157" s="515"/>
      <c r="BY157" s="515"/>
      <c r="BZ157" s="515"/>
    </row>
    <row r="158" spans="2:78" s="2" customFormat="1" ht="16.5" hidden="1" customHeight="1">
      <c r="B158" s="2" t="s">
        <v>32</v>
      </c>
      <c r="R158" s="515"/>
      <c r="S158" s="515"/>
      <c r="T158" s="515"/>
      <c r="U158" s="515"/>
      <c r="V158" s="515"/>
      <c r="W158" s="515"/>
      <c r="X158" s="515"/>
      <c r="Y158" s="515"/>
      <c r="Z158" s="515"/>
      <c r="AA158" s="515"/>
      <c r="AB158" s="515"/>
      <c r="AC158" s="515"/>
      <c r="AD158" s="515"/>
      <c r="AE158" s="515"/>
      <c r="AF158" s="515"/>
      <c r="AG158" s="515"/>
      <c r="AH158" s="515"/>
      <c r="AI158" s="515"/>
      <c r="AJ158" s="515"/>
      <c r="AK158" s="515"/>
      <c r="AL158" s="515"/>
      <c r="AM158" s="515"/>
      <c r="AN158" s="515"/>
      <c r="AO158" s="515"/>
      <c r="AP158" s="515"/>
      <c r="AQ158" s="515"/>
      <c r="AR158" s="515"/>
      <c r="AS158" s="515"/>
      <c r="AT158" s="515"/>
      <c r="AU158" s="515"/>
      <c r="AV158" s="515"/>
      <c r="AW158" s="515"/>
      <c r="AX158" s="515"/>
      <c r="AY158" s="515"/>
      <c r="AZ158" s="515"/>
      <c r="BA158" s="515"/>
      <c r="BB158" s="515"/>
      <c r="BC158" s="515"/>
      <c r="BD158" s="515"/>
      <c r="BE158" s="515"/>
      <c r="BF158" s="515"/>
      <c r="BG158" s="515"/>
      <c r="BH158" s="515"/>
      <c r="BI158" s="515"/>
      <c r="BJ158" s="515"/>
      <c r="BK158" s="515"/>
      <c r="BL158" s="515"/>
      <c r="BM158" s="515"/>
      <c r="BN158" s="515"/>
      <c r="BO158" s="515"/>
      <c r="BP158" s="515"/>
      <c r="BQ158" s="515"/>
      <c r="BR158" s="515"/>
      <c r="BS158" s="515"/>
      <c r="BT158" s="515"/>
      <c r="BU158" s="515"/>
      <c r="BV158" s="515"/>
      <c r="BW158" s="515"/>
      <c r="BX158" s="515"/>
      <c r="BY158" s="515"/>
      <c r="BZ158" s="515"/>
    </row>
    <row r="159" spans="2:78" s="2" customFormat="1" ht="16.5" hidden="1" customHeight="1">
      <c r="B159" s="2" t="s">
        <v>68</v>
      </c>
      <c r="R159" s="515"/>
      <c r="S159" s="515"/>
      <c r="T159" s="515"/>
      <c r="U159" s="515"/>
      <c r="V159" s="515"/>
      <c r="W159" s="515"/>
      <c r="X159" s="515"/>
      <c r="Y159" s="515"/>
      <c r="Z159" s="515"/>
      <c r="AA159" s="515"/>
      <c r="AB159" s="515"/>
      <c r="AC159" s="515"/>
      <c r="AD159" s="515"/>
      <c r="AE159" s="515"/>
      <c r="AF159" s="515"/>
      <c r="AG159" s="515"/>
      <c r="AH159" s="515"/>
      <c r="AI159" s="515"/>
      <c r="AJ159" s="515"/>
      <c r="AK159" s="515"/>
      <c r="AL159" s="515"/>
      <c r="AM159" s="515"/>
      <c r="AN159" s="515"/>
      <c r="AO159" s="515"/>
      <c r="AP159" s="515"/>
      <c r="AQ159" s="515"/>
      <c r="AR159" s="515"/>
      <c r="AS159" s="515"/>
      <c r="AT159" s="515"/>
      <c r="AU159" s="515"/>
      <c r="AV159" s="515"/>
      <c r="AW159" s="515"/>
      <c r="AX159" s="515"/>
      <c r="AY159" s="515"/>
      <c r="AZ159" s="515"/>
      <c r="BA159" s="515"/>
      <c r="BB159" s="515"/>
      <c r="BC159" s="515"/>
      <c r="BD159" s="515"/>
      <c r="BE159" s="515"/>
      <c r="BF159" s="515"/>
      <c r="BG159" s="515"/>
      <c r="BH159" s="515"/>
      <c r="BI159" s="515"/>
      <c r="BJ159" s="515"/>
      <c r="BK159" s="515"/>
      <c r="BL159" s="515"/>
      <c r="BM159" s="515"/>
      <c r="BN159" s="515"/>
      <c r="BO159" s="515"/>
      <c r="BP159" s="515"/>
      <c r="BQ159" s="515"/>
      <c r="BR159" s="515"/>
      <c r="BS159" s="515"/>
      <c r="BT159" s="515"/>
      <c r="BU159" s="515"/>
      <c r="BV159" s="515"/>
      <c r="BW159" s="515"/>
      <c r="BX159" s="515"/>
      <c r="BY159" s="515"/>
      <c r="BZ159" s="515"/>
    </row>
    <row r="160" spans="2:78" s="2" customFormat="1" ht="16.5" hidden="1" customHeight="1">
      <c r="B160" s="2" t="s">
        <v>34</v>
      </c>
      <c r="R160" s="515"/>
      <c r="S160" s="515"/>
      <c r="T160" s="515"/>
      <c r="U160" s="515"/>
      <c r="V160" s="515"/>
      <c r="W160" s="515"/>
      <c r="X160" s="515"/>
      <c r="Y160" s="515"/>
      <c r="Z160" s="515"/>
      <c r="AA160" s="515"/>
      <c r="AB160" s="515"/>
      <c r="AC160" s="515"/>
      <c r="AD160" s="515"/>
      <c r="AE160" s="515"/>
      <c r="AF160" s="515"/>
      <c r="AG160" s="515"/>
      <c r="AH160" s="515"/>
      <c r="AI160" s="515"/>
      <c r="AJ160" s="515"/>
      <c r="AK160" s="515"/>
      <c r="AL160" s="515"/>
      <c r="AM160" s="515"/>
      <c r="AN160" s="515"/>
      <c r="AO160" s="515"/>
      <c r="AP160" s="515"/>
      <c r="AQ160" s="515"/>
      <c r="AR160" s="515"/>
      <c r="AS160" s="515"/>
      <c r="AT160" s="515"/>
      <c r="AU160" s="515"/>
      <c r="AV160" s="515"/>
      <c r="AW160" s="515"/>
      <c r="AX160" s="515"/>
      <c r="AY160" s="515"/>
      <c r="AZ160" s="515"/>
      <c r="BA160" s="515"/>
      <c r="BB160" s="515"/>
      <c r="BC160" s="515"/>
      <c r="BD160" s="515"/>
      <c r="BE160" s="515"/>
      <c r="BF160" s="515"/>
      <c r="BG160" s="515"/>
      <c r="BH160" s="515"/>
      <c r="BI160" s="515"/>
      <c r="BJ160" s="515"/>
      <c r="BK160" s="515"/>
      <c r="BL160" s="515"/>
      <c r="BM160" s="515"/>
      <c r="BN160" s="515"/>
      <c r="BO160" s="515"/>
      <c r="BP160" s="515"/>
      <c r="BQ160" s="515"/>
      <c r="BR160" s="515"/>
      <c r="BS160" s="515"/>
      <c r="BT160" s="515"/>
      <c r="BU160" s="515"/>
      <c r="BV160" s="515"/>
      <c r="BW160" s="515"/>
      <c r="BX160" s="515"/>
      <c r="BY160" s="515"/>
      <c r="BZ160" s="515"/>
    </row>
    <row r="161" spans="2:78" s="2" customFormat="1" ht="16.5" hidden="1" customHeight="1">
      <c r="B161" s="2" t="s">
        <v>69</v>
      </c>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5"/>
      <c r="AY161" s="515"/>
      <c r="AZ161" s="515"/>
      <c r="BA161" s="515"/>
      <c r="BB161" s="515"/>
      <c r="BC161" s="515"/>
      <c r="BD161" s="515"/>
      <c r="BE161" s="515"/>
      <c r="BF161" s="515"/>
      <c r="BG161" s="515"/>
      <c r="BH161" s="515"/>
      <c r="BI161" s="515"/>
      <c r="BJ161" s="515"/>
      <c r="BK161" s="515"/>
      <c r="BL161" s="515"/>
      <c r="BM161" s="515"/>
      <c r="BN161" s="515"/>
      <c r="BO161" s="515"/>
      <c r="BP161" s="515"/>
      <c r="BQ161" s="515"/>
      <c r="BR161" s="515"/>
      <c r="BS161" s="515"/>
      <c r="BT161" s="515"/>
      <c r="BU161" s="515"/>
      <c r="BV161" s="515"/>
      <c r="BW161" s="515"/>
      <c r="BX161" s="515"/>
      <c r="BY161" s="515"/>
      <c r="BZ161" s="515"/>
    </row>
    <row r="162" spans="2:78" s="2" customFormat="1" ht="16.5" hidden="1" customHeight="1">
      <c r="B162" s="2" t="s">
        <v>70</v>
      </c>
      <c r="R162" s="100"/>
      <c r="S162" s="100"/>
      <c r="T162" s="10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520"/>
      <c r="AY162" s="520"/>
      <c r="AZ162" s="520"/>
      <c r="BA162" s="520"/>
      <c r="BB162" s="520"/>
      <c r="BC162" s="520"/>
      <c r="BD162" s="520"/>
      <c r="BE162" s="520"/>
      <c r="BF162" s="520"/>
      <c r="BG162" s="520"/>
      <c r="BH162" s="520"/>
      <c r="BI162" s="520"/>
      <c r="BJ162" s="520"/>
      <c r="BK162" s="520"/>
      <c r="BL162" s="520"/>
      <c r="BM162" s="520"/>
      <c r="BN162" s="520"/>
      <c r="BO162" s="520"/>
      <c r="BP162" s="520"/>
      <c r="BQ162" s="520"/>
      <c r="BR162" s="520"/>
      <c r="BS162" s="520"/>
      <c r="BT162" s="520"/>
      <c r="BU162" s="520"/>
      <c r="BV162" s="520"/>
      <c r="BW162" s="520"/>
      <c r="BX162" s="520"/>
      <c r="BY162" s="520"/>
      <c r="BZ162" s="520"/>
    </row>
    <row r="163" spans="2:78" s="2" customFormat="1" ht="7.5" hidden="1" customHeight="1"/>
    <row r="164" spans="2:78" s="2" customFormat="1" ht="7.5" hidden="1" customHeight="1"/>
    <row r="165" spans="2:78" s="2" customFormat="1" ht="16.5" hidden="1" customHeight="1">
      <c r="B165" s="2" t="s">
        <v>66</v>
      </c>
      <c r="R165" s="515"/>
      <c r="S165" s="515"/>
      <c r="T165" s="515"/>
      <c r="U165" s="515"/>
      <c r="V165" s="515"/>
      <c r="W165" s="515"/>
      <c r="X165" s="515"/>
      <c r="Y165" s="515"/>
      <c r="Z165" s="515"/>
      <c r="AA165" s="515"/>
      <c r="AB165" s="515"/>
      <c r="AC165" s="515"/>
      <c r="AD165" s="515"/>
      <c r="AE165" s="515"/>
      <c r="AF165" s="515"/>
      <c r="AG165" s="515"/>
      <c r="AH165" s="515"/>
      <c r="AI165" s="515"/>
      <c r="AJ165" s="515"/>
      <c r="AK165" s="515"/>
      <c r="AL165" s="515"/>
      <c r="AM165" s="515"/>
      <c r="AN165" s="515"/>
      <c r="AO165" s="515"/>
      <c r="AP165" s="515"/>
      <c r="AQ165" s="515"/>
      <c r="AR165" s="515"/>
      <c r="AS165" s="515"/>
      <c r="AT165" s="515"/>
      <c r="AU165" s="515"/>
      <c r="AV165" s="515"/>
      <c r="AW165" s="515"/>
      <c r="AX165" s="515"/>
      <c r="AY165" s="515"/>
      <c r="AZ165" s="515"/>
      <c r="BA165" s="515"/>
      <c r="BB165" s="515"/>
      <c r="BC165" s="515"/>
      <c r="BD165" s="515"/>
      <c r="BE165" s="515"/>
      <c r="BF165" s="515"/>
      <c r="BG165" s="515"/>
      <c r="BH165" s="515"/>
      <c r="BI165" s="515"/>
      <c r="BJ165" s="515"/>
      <c r="BK165" s="515"/>
      <c r="BL165" s="515"/>
      <c r="BM165" s="515"/>
      <c r="BN165" s="515"/>
      <c r="BO165" s="515"/>
      <c r="BP165" s="515"/>
      <c r="BQ165" s="515"/>
      <c r="BR165" s="515"/>
      <c r="BS165" s="515"/>
      <c r="BT165" s="515"/>
      <c r="BU165" s="515"/>
      <c r="BV165" s="515"/>
      <c r="BW165" s="515"/>
      <c r="BX165" s="515"/>
      <c r="BY165" s="515"/>
      <c r="BZ165" s="515"/>
    </row>
    <row r="166" spans="2:78" s="2" customFormat="1" ht="16.5" hidden="1" customHeight="1">
      <c r="B166" s="2" t="s">
        <v>67</v>
      </c>
      <c r="R166" s="515"/>
      <c r="S166" s="515"/>
      <c r="T166" s="515"/>
      <c r="U166" s="515"/>
      <c r="V166" s="515"/>
      <c r="W166" s="515"/>
      <c r="X166" s="515"/>
      <c r="Y166" s="515"/>
      <c r="Z166" s="515"/>
      <c r="AA166" s="515"/>
      <c r="AB166" s="515"/>
      <c r="AC166" s="515"/>
      <c r="AD166" s="515"/>
      <c r="AE166" s="515"/>
      <c r="AF166" s="515"/>
      <c r="AG166" s="515"/>
      <c r="AH166" s="515"/>
      <c r="AI166" s="515"/>
      <c r="AJ166" s="515"/>
      <c r="AK166" s="515"/>
      <c r="AL166" s="515"/>
      <c r="AM166" s="515"/>
      <c r="AN166" s="515"/>
      <c r="AO166" s="515"/>
      <c r="AP166" s="515"/>
      <c r="AQ166" s="515"/>
      <c r="AR166" s="515"/>
      <c r="AS166" s="515"/>
      <c r="AT166" s="515"/>
      <c r="AU166" s="515"/>
      <c r="AV166" s="515"/>
      <c r="AW166" s="515"/>
      <c r="AX166" s="515"/>
      <c r="AY166" s="515"/>
      <c r="AZ166" s="515"/>
      <c r="BA166" s="515"/>
      <c r="BB166" s="515"/>
      <c r="BC166" s="515"/>
      <c r="BD166" s="515"/>
      <c r="BE166" s="515"/>
      <c r="BF166" s="515"/>
      <c r="BG166" s="515"/>
      <c r="BH166" s="515"/>
      <c r="BI166" s="515"/>
      <c r="BJ166" s="515"/>
      <c r="BK166" s="515"/>
      <c r="BL166" s="515"/>
      <c r="BM166" s="515"/>
      <c r="BN166" s="515"/>
      <c r="BO166" s="515"/>
      <c r="BP166" s="515"/>
      <c r="BQ166" s="515"/>
      <c r="BR166" s="515"/>
      <c r="BS166" s="515"/>
      <c r="BT166" s="515"/>
      <c r="BU166" s="515"/>
      <c r="BV166" s="515"/>
      <c r="BW166" s="515"/>
      <c r="BX166" s="515"/>
      <c r="BY166" s="515"/>
      <c r="BZ166" s="515"/>
    </row>
    <row r="167" spans="2:78" s="2" customFormat="1" ht="16.5" hidden="1" customHeight="1">
      <c r="B167" s="2" t="s">
        <v>32</v>
      </c>
      <c r="R167" s="515"/>
      <c r="S167" s="515"/>
      <c r="T167" s="515"/>
      <c r="U167" s="515"/>
      <c r="V167" s="515"/>
      <c r="W167" s="515"/>
      <c r="X167" s="515"/>
      <c r="Y167" s="515"/>
      <c r="Z167" s="515"/>
      <c r="AA167" s="515"/>
      <c r="AB167" s="515"/>
      <c r="AC167" s="515"/>
      <c r="AD167" s="515"/>
      <c r="AE167" s="515"/>
      <c r="AF167" s="515"/>
      <c r="AG167" s="515"/>
      <c r="AH167" s="515"/>
      <c r="AI167" s="515"/>
      <c r="AJ167" s="515"/>
      <c r="AK167" s="515"/>
      <c r="AL167" s="515"/>
      <c r="AM167" s="515"/>
      <c r="AN167" s="515"/>
      <c r="AO167" s="515"/>
      <c r="AP167" s="515"/>
      <c r="AQ167" s="515"/>
      <c r="AR167" s="515"/>
      <c r="AS167" s="515"/>
      <c r="AT167" s="515"/>
      <c r="AU167" s="515"/>
      <c r="AV167" s="515"/>
      <c r="AW167" s="515"/>
      <c r="AX167" s="515"/>
      <c r="AY167" s="515"/>
      <c r="AZ167" s="515"/>
      <c r="BA167" s="515"/>
      <c r="BB167" s="515"/>
      <c r="BC167" s="515"/>
      <c r="BD167" s="515"/>
      <c r="BE167" s="515"/>
      <c r="BF167" s="515"/>
      <c r="BG167" s="515"/>
      <c r="BH167" s="515"/>
      <c r="BI167" s="515"/>
      <c r="BJ167" s="515"/>
      <c r="BK167" s="515"/>
      <c r="BL167" s="515"/>
      <c r="BM167" s="515"/>
      <c r="BN167" s="515"/>
      <c r="BO167" s="515"/>
      <c r="BP167" s="515"/>
      <c r="BQ167" s="515"/>
      <c r="BR167" s="515"/>
      <c r="BS167" s="515"/>
      <c r="BT167" s="515"/>
      <c r="BU167" s="515"/>
      <c r="BV167" s="515"/>
      <c r="BW167" s="515"/>
      <c r="BX167" s="515"/>
      <c r="BY167" s="515"/>
      <c r="BZ167" s="515"/>
    </row>
    <row r="168" spans="2:78" s="2" customFormat="1" ht="16.5" hidden="1" customHeight="1">
      <c r="B168" s="2" t="s">
        <v>68</v>
      </c>
      <c r="R168" s="515"/>
      <c r="S168" s="515"/>
      <c r="T168" s="515"/>
      <c r="U168" s="515"/>
      <c r="V168" s="515"/>
      <c r="W168" s="515"/>
      <c r="X168" s="515"/>
      <c r="Y168" s="515"/>
      <c r="Z168" s="515"/>
      <c r="AA168" s="515"/>
      <c r="AB168" s="515"/>
      <c r="AC168" s="515"/>
      <c r="AD168" s="515"/>
      <c r="AE168" s="515"/>
      <c r="AF168" s="515"/>
      <c r="AG168" s="515"/>
      <c r="AH168" s="515"/>
      <c r="AI168" s="515"/>
      <c r="AJ168" s="515"/>
      <c r="AK168" s="515"/>
      <c r="AL168" s="515"/>
      <c r="AM168" s="515"/>
      <c r="AN168" s="515"/>
      <c r="AO168" s="515"/>
      <c r="AP168" s="515"/>
      <c r="AQ168" s="515"/>
      <c r="AR168" s="515"/>
      <c r="AS168" s="515"/>
      <c r="AT168" s="515"/>
      <c r="AU168" s="515"/>
      <c r="AV168" s="515"/>
      <c r="AW168" s="515"/>
      <c r="AX168" s="515"/>
      <c r="AY168" s="515"/>
      <c r="AZ168" s="515"/>
      <c r="BA168" s="515"/>
      <c r="BB168" s="515"/>
      <c r="BC168" s="515"/>
      <c r="BD168" s="515"/>
      <c r="BE168" s="515"/>
      <c r="BF168" s="515"/>
      <c r="BG168" s="515"/>
      <c r="BH168" s="515"/>
      <c r="BI168" s="515"/>
      <c r="BJ168" s="515"/>
      <c r="BK168" s="515"/>
      <c r="BL168" s="515"/>
      <c r="BM168" s="515"/>
      <c r="BN168" s="515"/>
      <c r="BO168" s="515"/>
      <c r="BP168" s="515"/>
      <c r="BQ168" s="515"/>
      <c r="BR168" s="515"/>
      <c r="BS168" s="515"/>
      <c r="BT168" s="515"/>
      <c r="BU168" s="515"/>
      <c r="BV168" s="515"/>
      <c r="BW168" s="515"/>
      <c r="BX168" s="515"/>
      <c r="BY168" s="515"/>
      <c r="BZ168" s="515"/>
    </row>
    <row r="169" spans="2:78" s="2" customFormat="1" ht="16.5" hidden="1" customHeight="1">
      <c r="B169" s="2" t="s">
        <v>34</v>
      </c>
      <c r="R169" s="515"/>
      <c r="S169" s="515"/>
      <c r="T169" s="515"/>
      <c r="U169" s="515"/>
      <c r="V169" s="515"/>
      <c r="W169" s="515"/>
      <c r="X169" s="515"/>
      <c r="Y169" s="515"/>
      <c r="Z169" s="515"/>
      <c r="AA169" s="515"/>
      <c r="AB169" s="515"/>
      <c r="AC169" s="515"/>
      <c r="AD169" s="515"/>
      <c r="AE169" s="515"/>
      <c r="AF169" s="515"/>
      <c r="AG169" s="515"/>
      <c r="AH169" s="515"/>
      <c r="AI169" s="515"/>
      <c r="AJ169" s="515"/>
      <c r="AK169" s="515"/>
      <c r="AL169" s="515"/>
      <c r="AM169" s="515"/>
      <c r="AN169" s="515"/>
      <c r="AO169" s="515"/>
      <c r="AP169" s="515"/>
      <c r="AQ169" s="515"/>
      <c r="AR169" s="515"/>
      <c r="AS169" s="515"/>
      <c r="AT169" s="515"/>
      <c r="AU169" s="515"/>
      <c r="AV169" s="515"/>
      <c r="AW169" s="515"/>
      <c r="AX169" s="515"/>
      <c r="AY169" s="515"/>
      <c r="AZ169" s="515"/>
      <c r="BA169" s="515"/>
      <c r="BB169" s="515"/>
      <c r="BC169" s="515"/>
      <c r="BD169" s="515"/>
      <c r="BE169" s="515"/>
      <c r="BF169" s="515"/>
      <c r="BG169" s="515"/>
      <c r="BH169" s="515"/>
      <c r="BI169" s="515"/>
      <c r="BJ169" s="515"/>
      <c r="BK169" s="515"/>
      <c r="BL169" s="515"/>
      <c r="BM169" s="515"/>
      <c r="BN169" s="515"/>
      <c r="BO169" s="515"/>
      <c r="BP169" s="515"/>
      <c r="BQ169" s="515"/>
      <c r="BR169" s="515"/>
      <c r="BS169" s="515"/>
      <c r="BT169" s="515"/>
      <c r="BU169" s="515"/>
      <c r="BV169" s="515"/>
      <c r="BW169" s="515"/>
      <c r="BX169" s="515"/>
      <c r="BY169" s="515"/>
      <c r="BZ169" s="515"/>
    </row>
    <row r="170" spans="2:78" s="2" customFormat="1" ht="16.5" hidden="1" customHeight="1">
      <c r="B170" s="2" t="s">
        <v>69</v>
      </c>
      <c r="R170" s="515"/>
      <c r="S170" s="515"/>
      <c r="T170" s="515"/>
      <c r="U170" s="515"/>
      <c r="V170" s="515"/>
      <c r="W170" s="515"/>
      <c r="X170" s="515"/>
      <c r="Y170" s="515"/>
      <c r="Z170" s="515"/>
      <c r="AA170" s="515"/>
      <c r="AB170" s="515"/>
      <c r="AC170" s="515"/>
      <c r="AD170" s="515"/>
      <c r="AE170" s="515"/>
      <c r="AF170" s="515"/>
      <c r="AG170" s="515"/>
      <c r="AH170" s="515"/>
      <c r="AI170" s="515"/>
      <c r="AJ170" s="515"/>
      <c r="AK170" s="515"/>
      <c r="AL170" s="515"/>
      <c r="AM170" s="515"/>
      <c r="AN170" s="515"/>
      <c r="AO170" s="515"/>
      <c r="AP170" s="515"/>
      <c r="AQ170" s="515"/>
      <c r="AR170" s="515"/>
      <c r="AS170" s="515"/>
      <c r="AT170" s="515"/>
      <c r="AU170" s="515"/>
      <c r="AV170" s="515"/>
      <c r="AW170" s="515"/>
      <c r="AX170" s="515"/>
      <c r="AY170" s="515"/>
      <c r="AZ170" s="515"/>
      <c r="BA170" s="515"/>
      <c r="BB170" s="515"/>
      <c r="BC170" s="515"/>
      <c r="BD170" s="515"/>
      <c r="BE170" s="515"/>
      <c r="BF170" s="515"/>
      <c r="BG170" s="515"/>
      <c r="BH170" s="515"/>
      <c r="BI170" s="515"/>
      <c r="BJ170" s="515"/>
      <c r="BK170" s="515"/>
      <c r="BL170" s="515"/>
      <c r="BM170" s="515"/>
      <c r="BN170" s="515"/>
      <c r="BO170" s="515"/>
      <c r="BP170" s="515"/>
      <c r="BQ170" s="515"/>
      <c r="BR170" s="515"/>
      <c r="BS170" s="515"/>
      <c r="BT170" s="515"/>
      <c r="BU170" s="515"/>
      <c r="BV170" s="515"/>
      <c r="BW170" s="515"/>
      <c r="BX170" s="515"/>
      <c r="BY170" s="515"/>
      <c r="BZ170" s="515"/>
    </row>
    <row r="171" spans="2:78" s="2" customFormat="1" ht="16.5" hidden="1" customHeight="1">
      <c r="B171" s="2" t="s">
        <v>70</v>
      </c>
      <c r="R171" s="100"/>
      <c r="S171" s="100"/>
      <c r="T171" s="100"/>
      <c r="X171" s="520"/>
      <c r="Y171" s="520"/>
      <c r="Z171" s="520"/>
      <c r="AA171" s="520"/>
      <c r="AB171" s="520"/>
      <c r="AC171" s="520"/>
      <c r="AD171" s="520"/>
      <c r="AE171" s="520"/>
      <c r="AF171" s="520"/>
      <c r="AG171" s="520"/>
      <c r="AH171" s="520"/>
      <c r="AI171" s="520"/>
      <c r="AJ171" s="520"/>
      <c r="AK171" s="520"/>
      <c r="AL171" s="520"/>
      <c r="AM171" s="520"/>
      <c r="AN171" s="520"/>
      <c r="AO171" s="520"/>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c r="BX171" s="520"/>
      <c r="BY171" s="520"/>
      <c r="BZ171" s="520"/>
    </row>
    <row r="172" spans="2:78" s="2" customFormat="1" ht="7.5" hidden="1" customHeight="1"/>
    <row r="173" spans="2:78" s="2" customFormat="1" ht="7.5" hidden="1" customHeight="1"/>
    <row r="174" spans="2:78" s="2" customFormat="1" ht="16.5" hidden="1" customHeight="1">
      <c r="B174" s="2" t="s">
        <v>66</v>
      </c>
      <c r="R174" s="515"/>
      <c r="S174" s="515"/>
      <c r="T174" s="515"/>
      <c r="U174" s="515"/>
      <c r="V174" s="515"/>
      <c r="W174" s="515"/>
      <c r="X174" s="515"/>
      <c r="Y174" s="515"/>
      <c r="Z174" s="515"/>
      <c r="AA174" s="515"/>
      <c r="AB174" s="515"/>
      <c r="AC174" s="515"/>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515"/>
      <c r="AY174" s="515"/>
      <c r="AZ174" s="515"/>
      <c r="BA174" s="515"/>
      <c r="BB174" s="515"/>
      <c r="BC174" s="515"/>
      <c r="BD174" s="515"/>
      <c r="BE174" s="515"/>
      <c r="BF174" s="515"/>
      <c r="BG174" s="515"/>
      <c r="BH174" s="515"/>
      <c r="BI174" s="515"/>
      <c r="BJ174" s="515"/>
      <c r="BK174" s="515"/>
      <c r="BL174" s="515"/>
      <c r="BM174" s="515"/>
      <c r="BN174" s="515"/>
      <c r="BO174" s="515"/>
      <c r="BP174" s="515"/>
      <c r="BQ174" s="515"/>
      <c r="BR174" s="515"/>
      <c r="BS174" s="515"/>
      <c r="BT174" s="515"/>
      <c r="BU174" s="515"/>
      <c r="BV174" s="515"/>
      <c r="BW174" s="515"/>
      <c r="BX174" s="515"/>
      <c r="BY174" s="515"/>
      <c r="BZ174" s="515"/>
    </row>
    <row r="175" spans="2:78" s="2" customFormat="1" ht="16.5" hidden="1" customHeight="1">
      <c r="B175" s="2" t="s">
        <v>67</v>
      </c>
      <c r="R175" s="515"/>
      <c r="S175" s="515"/>
      <c r="T175" s="515"/>
      <c r="U175" s="515"/>
      <c r="V175" s="515"/>
      <c r="W175" s="515"/>
      <c r="X175" s="515"/>
      <c r="Y175" s="515"/>
      <c r="Z175" s="515"/>
      <c r="AA175" s="515"/>
      <c r="AB175" s="515"/>
      <c r="AC175" s="515"/>
      <c r="AD175" s="515"/>
      <c r="AE175" s="515"/>
      <c r="AF175" s="515"/>
      <c r="AG175" s="515"/>
      <c r="AH175" s="515"/>
      <c r="AI175" s="515"/>
      <c r="AJ175" s="515"/>
      <c r="AK175" s="515"/>
      <c r="AL175" s="515"/>
      <c r="AM175" s="515"/>
      <c r="AN175" s="515"/>
      <c r="AO175" s="515"/>
      <c r="AP175" s="515"/>
      <c r="AQ175" s="515"/>
      <c r="AR175" s="515"/>
      <c r="AS175" s="515"/>
      <c r="AT175" s="515"/>
      <c r="AU175" s="515"/>
      <c r="AV175" s="515"/>
      <c r="AW175" s="515"/>
      <c r="AX175" s="515"/>
      <c r="AY175" s="515"/>
      <c r="AZ175" s="515"/>
      <c r="BA175" s="515"/>
      <c r="BB175" s="515"/>
      <c r="BC175" s="515"/>
      <c r="BD175" s="515"/>
      <c r="BE175" s="515"/>
      <c r="BF175" s="515"/>
      <c r="BG175" s="515"/>
      <c r="BH175" s="515"/>
      <c r="BI175" s="515"/>
      <c r="BJ175" s="515"/>
      <c r="BK175" s="515"/>
      <c r="BL175" s="515"/>
      <c r="BM175" s="515"/>
      <c r="BN175" s="515"/>
      <c r="BO175" s="515"/>
      <c r="BP175" s="515"/>
      <c r="BQ175" s="515"/>
      <c r="BR175" s="515"/>
      <c r="BS175" s="515"/>
      <c r="BT175" s="515"/>
      <c r="BU175" s="515"/>
      <c r="BV175" s="515"/>
      <c r="BW175" s="515"/>
      <c r="BX175" s="515"/>
      <c r="BY175" s="515"/>
      <c r="BZ175" s="515"/>
    </row>
    <row r="176" spans="2:78" s="2" customFormat="1" ht="16.5" hidden="1" customHeight="1">
      <c r="B176" s="2" t="s">
        <v>32</v>
      </c>
      <c r="R176" s="515"/>
      <c r="S176" s="515"/>
      <c r="T176" s="515"/>
      <c r="U176" s="515"/>
      <c r="V176" s="515"/>
      <c r="W176" s="515"/>
      <c r="X176" s="515"/>
      <c r="Y176" s="515"/>
      <c r="Z176" s="515"/>
      <c r="AA176" s="515"/>
      <c r="AB176" s="515"/>
      <c r="AC176" s="515"/>
      <c r="AD176" s="515"/>
      <c r="AE176" s="515"/>
      <c r="AF176" s="515"/>
      <c r="AG176" s="515"/>
      <c r="AH176" s="515"/>
      <c r="AI176" s="515"/>
      <c r="AJ176" s="515"/>
      <c r="AK176" s="515"/>
      <c r="AL176" s="515"/>
      <c r="AM176" s="515"/>
      <c r="AN176" s="515"/>
      <c r="AO176" s="515"/>
      <c r="AP176" s="515"/>
      <c r="AQ176" s="515"/>
      <c r="AR176" s="515"/>
      <c r="AS176" s="515"/>
      <c r="AT176" s="515"/>
      <c r="AU176" s="515"/>
      <c r="AV176" s="515"/>
      <c r="AW176" s="515"/>
      <c r="AX176" s="515"/>
      <c r="AY176" s="515"/>
      <c r="AZ176" s="515"/>
      <c r="BA176" s="515"/>
      <c r="BB176" s="515"/>
      <c r="BC176" s="515"/>
      <c r="BD176" s="515"/>
      <c r="BE176" s="515"/>
      <c r="BF176" s="515"/>
      <c r="BG176" s="515"/>
      <c r="BH176" s="515"/>
      <c r="BI176" s="515"/>
      <c r="BJ176" s="515"/>
      <c r="BK176" s="515"/>
      <c r="BL176" s="515"/>
      <c r="BM176" s="515"/>
      <c r="BN176" s="515"/>
      <c r="BO176" s="515"/>
      <c r="BP176" s="515"/>
      <c r="BQ176" s="515"/>
      <c r="BR176" s="515"/>
      <c r="BS176" s="515"/>
      <c r="BT176" s="515"/>
      <c r="BU176" s="515"/>
      <c r="BV176" s="515"/>
      <c r="BW176" s="515"/>
      <c r="BX176" s="515"/>
      <c r="BY176" s="515"/>
      <c r="BZ176" s="515"/>
    </row>
    <row r="177" spans="1:78" s="2" customFormat="1" ht="16.5" hidden="1" customHeight="1">
      <c r="B177" s="2" t="s">
        <v>68</v>
      </c>
      <c r="R177" s="515"/>
      <c r="S177" s="515"/>
      <c r="T177" s="515"/>
      <c r="U177" s="515"/>
      <c r="V177" s="515"/>
      <c r="W177" s="515"/>
      <c r="X177" s="515"/>
      <c r="Y177" s="515"/>
      <c r="Z177" s="515"/>
      <c r="AA177" s="515"/>
      <c r="AB177" s="515"/>
      <c r="AC177" s="515"/>
      <c r="AD177" s="515"/>
      <c r="AE177" s="515"/>
      <c r="AF177" s="515"/>
      <c r="AG177" s="515"/>
      <c r="AH177" s="515"/>
      <c r="AI177" s="515"/>
      <c r="AJ177" s="515"/>
      <c r="AK177" s="515"/>
      <c r="AL177" s="515"/>
      <c r="AM177" s="515"/>
      <c r="AN177" s="515"/>
      <c r="AO177" s="515"/>
      <c r="AP177" s="515"/>
      <c r="AQ177" s="515"/>
      <c r="AR177" s="515"/>
      <c r="AS177" s="515"/>
      <c r="AT177" s="515"/>
      <c r="AU177" s="515"/>
      <c r="AV177" s="515"/>
      <c r="AW177" s="515"/>
      <c r="AX177" s="515"/>
      <c r="AY177" s="515"/>
      <c r="AZ177" s="515"/>
      <c r="BA177" s="515"/>
      <c r="BB177" s="515"/>
      <c r="BC177" s="515"/>
      <c r="BD177" s="515"/>
      <c r="BE177" s="515"/>
      <c r="BF177" s="515"/>
      <c r="BG177" s="515"/>
      <c r="BH177" s="515"/>
      <c r="BI177" s="515"/>
      <c r="BJ177" s="515"/>
      <c r="BK177" s="515"/>
      <c r="BL177" s="515"/>
      <c r="BM177" s="515"/>
      <c r="BN177" s="515"/>
      <c r="BO177" s="515"/>
      <c r="BP177" s="515"/>
      <c r="BQ177" s="515"/>
      <c r="BR177" s="515"/>
      <c r="BS177" s="515"/>
      <c r="BT177" s="515"/>
      <c r="BU177" s="515"/>
      <c r="BV177" s="515"/>
      <c r="BW177" s="515"/>
      <c r="BX177" s="515"/>
      <c r="BY177" s="515"/>
      <c r="BZ177" s="515"/>
    </row>
    <row r="178" spans="1:78" s="2" customFormat="1" ht="16.5" hidden="1" customHeight="1">
      <c r="B178" s="2" t="s">
        <v>34</v>
      </c>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5"/>
      <c r="AY178" s="515"/>
      <c r="AZ178" s="515"/>
      <c r="BA178" s="515"/>
      <c r="BB178" s="515"/>
      <c r="BC178" s="515"/>
      <c r="BD178" s="515"/>
      <c r="BE178" s="515"/>
      <c r="BF178" s="515"/>
      <c r="BG178" s="515"/>
      <c r="BH178" s="515"/>
      <c r="BI178" s="515"/>
      <c r="BJ178" s="515"/>
      <c r="BK178" s="515"/>
      <c r="BL178" s="515"/>
      <c r="BM178" s="515"/>
      <c r="BN178" s="515"/>
      <c r="BO178" s="515"/>
      <c r="BP178" s="515"/>
      <c r="BQ178" s="515"/>
      <c r="BR178" s="515"/>
      <c r="BS178" s="515"/>
      <c r="BT178" s="515"/>
      <c r="BU178" s="515"/>
      <c r="BV178" s="515"/>
      <c r="BW178" s="515"/>
      <c r="BX178" s="515"/>
      <c r="BY178" s="515"/>
      <c r="BZ178" s="515"/>
    </row>
    <row r="179" spans="1:78" s="2" customFormat="1" ht="16.5" hidden="1" customHeight="1">
      <c r="B179" s="2" t="s">
        <v>69</v>
      </c>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5"/>
      <c r="AY179" s="515"/>
      <c r="AZ179" s="515"/>
      <c r="BA179" s="515"/>
      <c r="BB179" s="515"/>
      <c r="BC179" s="515"/>
      <c r="BD179" s="515"/>
      <c r="BE179" s="515"/>
      <c r="BF179" s="515"/>
      <c r="BG179" s="515"/>
      <c r="BH179" s="515"/>
      <c r="BI179" s="515"/>
      <c r="BJ179" s="515"/>
      <c r="BK179" s="515"/>
      <c r="BL179" s="515"/>
      <c r="BM179" s="515"/>
      <c r="BN179" s="515"/>
      <c r="BO179" s="515"/>
      <c r="BP179" s="515"/>
      <c r="BQ179" s="515"/>
      <c r="BR179" s="515"/>
      <c r="BS179" s="515"/>
      <c r="BT179" s="515"/>
      <c r="BU179" s="515"/>
      <c r="BV179" s="515"/>
      <c r="BW179" s="515"/>
      <c r="BX179" s="515"/>
      <c r="BY179" s="515"/>
      <c r="BZ179" s="515"/>
    </row>
    <row r="180" spans="1:78" s="2" customFormat="1" ht="16.5" hidden="1" customHeight="1">
      <c r="B180" s="2" t="s">
        <v>70</v>
      </c>
      <c r="R180" s="100"/>
      <c r="S180" s="100"/>
      <c r="T180" s="100"/>
      <c r="X180" s="520"/>
      <c r="Y180" s="520"/>
      <c r="Z180" s="520"/>
      <c r="AA180" s="520"/>
      <c r="AB180" s="520"/>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0"/>
      <c r="AY180" s="520"/>
      <c r="AZ180" s="520"/>
      <c r="BA180" s="520"/>
      <c r="BB180" s="520"/>
      <c r="BC180" s="520"/>
      <c r="BD180" s="520"/>
      <c r="BE180" s="520"/>
      <c r="BF180" s="520"/>
      <c r="BG180" s="520"/>
      <c r="BH180" s="520"/>
      <c r="BI180" s="520"/>
      <c r="BJ180" s="520"/>
      <c r="BK180" s="520"/>
      <c r="BL180" s="520"/>
      <c r="BM180" s="520"/>
      <c r="BN180" s="520"/>
      <c r="BO180" s="520"/>
      <c r="BP180" s="520"/>
      <c r="BQ180" s="520"/>
      <c r="BR180" s="520"/>
      <c r="BS180" s="520"/>
      <c r="BT180" s="520"/>
      <c r="BU180" s="520"/>
      <c r="BV180" s="520"/>
      <c r="BW180" s="520"/>
      <c r="BX180" s="520"/>
      <c r="BY180" s="520"/>
      <c r="BZ180" s="520"/>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100"/>
      <c r="S182" s="100"/>
      <c r="T182" s="100"/>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515"/>
      <c r="V185" s="515"/>
      <c r="W185" s="515"/>
      <c r="X185" s="515"/>
      <c r="Y185" s="100" t="s">
        <v>38</v>
      </c>
      <c r="AI185" s="2" t="s">
        <v>37</v>
      </c>
      <c r="AK185" s="520"/>
      <c r="AL185" s="520"/>
      <c r="AM185" s="520"/>
      <c r="AN185" s="520"/>
      <c r="AO185" s="520"/>
      <c r="AP185" s="520"/>
      <c r="AQ185" s="520"/>
      <c r="AR185" s="520"/>
      <c r="AS185" s="520"/>
      <c r="AT185" s="520"/>
      <c r="AU185" s="520"/>
      <c r="AV185" s="520"/>
      <c r="AW185" s="100" t="s">
        <v>39</v>
      </c>
      <c r="BF185" s="515"/>
      <c r="BG185" s="515"/>
      <c r="BH185" s="515"/>
      <c r="BI185" s="515"/>
      <c r="BJ185" s="515"/>
      <c r="BK185" s="515"/>
      <c r="BL185" s="515"/>
      <c r="BM185" s="515"/>
      <c r="BN185" s="515"/>
      <c r="BO185" s="515"/>
      <c r="BP185" s="515"/>
      <c r="BQ185" s="515"/>
      <c r="BR185" s="100" t="s">
        <v>40</v>
      </c>
    </row>
    <row r="186" spans="1:78" s="2" customFormat="1" ht="15" hidden="1" customHeight="1">
      <c r="B186" s="2" t="s">
        <v>31</v>
      </c>
      <c r="R186" s="515"/>
      <c r="S186" s="515"/>
      <c r="T186" s="515"/>
      <c r="U186" s="515"/>
      <c r="V186" s="515"/>
      <c r="W186" s="515"/>
      <c r="X186" s="515"/>
      <c r="Y186" s="515"/>
      <c r="Z186" s="515"/>
      <c r="AA186" s="515"/>
      <c r="AB186" s="515"/>
      <c r="AC186" s="515"/>
      <c r="AD186" s="515"/>
      <c r="AE186" s="515"/>
      <c r="AF186" s="515"/>
      <c r="AG186" s="515"/>
      <c r="AH186" s="515"/>
      <c r="AI186" s="515"/>
      <c r="AJ186" s="515"/>
      <c r="AK186" s="515"/>
      <c r="AL186" s="515"/>
      <c r="AM186" s="515"/>
      <c r="AN186" s="515"/>
      <c r="AO186" s="515"/>
      <c r="AP186" s="515"/>
      <c r="AQ186" s="515"/>
      <c r="AR186" s="515"/>
      <c r="AS186" s="515"/>
      <c r="AT186" s="515"/>
      <c r="AU186" s="515"/>
      <c r="AV186" s="515"/>
      <c r="AW186" s="515"/>
      <c r="AX186" s="515"/>
      <c r="AY186" s="515"/>
      <c r="AZ186" s="515"/>
      <c r="BA186" s="515"/>
      <c r="BB186" s="515"/>
      <c r="BC186" s="515"/>
      <c r="BD186" s="515"/>
      <c r="BE186" s="515"/>
      <c r="BF186" s="515"/>
      <c r="BG186" s="515"/>
      <c r="BH186" s="515"/>
      <c r="BI186" s="515"/>
      <c r="BJ186" s="515"/>
      <c r="BK186" s="515"/>
      <c r="BL186" s="515"/>
      <c r="BM186" s="515"/>
      <c r="BN186" s="515"/>
      <c r="BO186" s="515"/>
      <c r="BP186" s="515"/>
      <c r="BQ186" s="515"/>
      <c r="BR186" s="515"/>
      <c r="BS186" s="515"/>
      <c r="BT186" s="515"/>
      <c r="BU186" s="515"/>
      <c r="BV186" s="515"/>
      <c r="BW186" s="515"/>
      <c r="BX186" s="515"/>
      <c r="BY186" s="515"/>
      <c r="BZ186" s="515"/>
    </row>
    <row r="187" spans="1:78" s="2" customFormat="1" ht="15" hidden="1" customHeight="1">
      <c r="B187" s="2" t="s">
        <v>42</v>
      </c>
      <c r="S187" s="2" t="s">
        <v>37</v>
      </c>
      <c r="U187" s="515"/>
      <c r="V187" s="515"/>
      <c r="W187" s="515"/>
      <c r="X187" s="515"/>
      <c r="Y187" s="100" t="s">
        <v>43</v>
      </c>
      <c r="AI187" s="2" t="s">
        <v>37</v>
      </c>
      <c r="AK187" s="515"/>
      <c r="AL187" s="515"/>
      <c r="AM187" s="515"/>
      <c r="AN187" s="515"/>
      <c r="AO187" s="515"/>
      <c r="AP187" s="515"/>
      <c r="AQ187" s="515"/>
      <c r="AR187" s="515"/>
      <c r="AS187" s="515"/>
      <c r="AT187" s="2" t="s">
        <v>44</v>
      </c>
      <c r="AX187" s="100"/>
      <c r="BF187" s="515"/>
      <c r="BG187" s="515"/>
      <c r="BH187" s="515"/>
      <c r="BI187" s="515"/>
      <c r="BJ187" s="515"/>
      <c r="BK187" s="515"/>
      <c r="BL187" s="515"/>
      <c r="BM187" s="515"/>
      <c r="BN187" s="515"/>
      <c r="BO187" s="515"/>
      <c r="BP187" s="515"/>
      <c r="BQ187" s="515"/>
      <c r="BR187" s="100" t="s">
        <v>40</v>
      </c>
    </row>
    <row r="188" spans="1:78" s="2" customFormat="1" ht="15" hidden="1" customHeight="1">
      <c r="R188" s="515"/>
      <c r="S188" s="515"/>
      <c r="T188" s="515"/>
      <c r="U188" s="515"/>
      <c r="V188" s="515"/>
      <c r="W188" s="515"/>
      <c r="X188" s="515"/>
      <c r="Y188" s="515"/>
      <c r="Z188" s="515"/>
      <c r="AA188" s="515"/>
      <c r="AB188" s="515"/>
      <c r="AC188" s="515"/>
      <c r="AD188" s="515"/>
      <c r="AE188" s="515"/>
      <c r="AF188" s="515"/>
      <c r="AG188" s="515"/>
      <c r="AH188" s="515"/>
      <c r="AI188" s="515"/>
      <c r="AJ188" s="515"/>
      <c r="AK188" s="515"/>
      <c r="AL188" s="515"/>
      <c r="AM188" s="515"/>
      <c r="AN188" s="515"/>
      <c r="AO188" s="515"/>
      <c r="AP188" s="515"/>
      <c r="AQ188" s="515"/>
      <c r="AR188" s="515"/>
      <c r="AS188" s="515"/>
      <c r="AT188" s="515"/>
      <c r="AU188" s="515"/>
      <c r="AV188" s="515"/>
      <c r="AW188" s="515"/>
      <c r="AX188" s="515"/>
      <c r="AY188" s="515"/>
      <c r="AZ188" s="515"/>
      <c r="BA188" s="515"/>
      <c r="BB188" s="515"/>
      <c r="BC188" s="515"/>
      <c r="BD188" s="515"/>
      <c r="BE188" s="515"/>
      <c r="BF188" s="515"/>
      <c r="BG188" s="515"/>
      <c r="BH188" s="515"/>
      <c r="BI188" s="515"/>
      <c r="BJ188" s="515"/>
      <c r="BK188" s="515"/>
      <c r="BL188" s="515"/>
      <c r="BM188" s="515"/>
      <c r="BN188" s="515"/>
      <c r="BO188" s="515"/>
      <c r="BP188" s="515"/>
      <c r="BQ188" s="515"/>
      <c r="BR188" s="515"/>
      <c r="BS188" s="515"/>
      <c r="BT188" s="515"/>
      <c r="BU188" s="515"/>
      <c r="BV188" s="515"/>
      <c r="BW188" s="515"/>
      <c r="BX188" s="515"/>
      <c r="BY188" s="515"/>
      <c r="BZ188" s="515"/>
    </row>
    <row r="189" spans="1:78" s="2" customFormat="1" ht="15" hidden="1" customHeight="1">
      <c r="B189" s="2" t="s">
        <v>47</v>
      </c>
      <c r="R189" s="515"/>
      <c r="S189" s="515"/>
      <c r="T189" s="515"/>
      <c r="U189" s="515"/>
      <c r="V189" s="515"/>
      <c r="W189" s="515"/>
      <c r="X189" s="515"/>
      <c r="Y189" s="515"/>
      <c r="Z189" s="515"/>
      <c r="AA189" s="515"/>
      <c r="AB189" s="515"/>
      <c r="AC189" s="515"/>
      <c r="AD189" s="515"/>
      <c r="AE189" s="515"/>
      <c r="AF189" s="515"/>
      <c r="AG189" s="515"/>
      <c r="AH189" s="515"/>
      <c r="AI189" s="515"/>
      <c r="AJ189" s="515"/>
      <c r="AK189" s="515"/>
      <c r="AL189" s="515"/>
      <c r="AM189" s="515"/>
      <c r="AN189" s="515"/>
      <c r="AO189" s="515"/>
      <c r="AP189" s="515"/>
      <c r="AQ189" s="515"/>
      <c r="AR189" s="515"/>
      <c r="AS189" s="515"/>
      <c r="AT189" s="515"/>
      <c r="AU189" s="515"/>
      <c r="AV189" s="515"/>
      <c r="AW189" s="515"/>
      <c r="AX189" s="515"/>
      <c r="AY189" s="515"/>
      <c r="AZ189" s="515"/>
      <c r="BA189" s="515"/>
      <c r="BB189" s="515"/>
      <c r="BC189" s="515"/>
      <c r="BD189" s="515"/>
      <c r="BE189" s="515"/>
      <c r="BF189" s="515"/>
      <c r="BG189" s="515"/>
      <c r="BH189" s="515"/>
      <c r="BI189" s="515"/>
      <c r="BJ189" s="515"/>
      <c r="BK189" s="515"/>
      <c r="BL189" s="515"/>
      <c r="BM189" s="515"/>
      <c r="BN189" s="515"/>
      <c r="BO189" s="515"/>
      <c r="BP189" s="515"/>
      <c r="BQ189" s="515"/>
      <c r="BR189" s="515"/>
      <c r="BS189" s="515"/>
      <c r="BT189" s="515"/>
      <c r="BU189" s="515"/>
      <c r="BV189" s="515"/>
      <c r="BW189" s="515"/>
      <c r="BX189" s="515"/>
      <c r="BY189" s="515"/>
      <c r="BZ189" s="515"/>
    </row>
    <row r="190" spans="1:78" s="2" customFormat="1" ht="15" hidden="1" customHeight="1">
      <c r="B190" s="2" t="s">
        <v>48</v>
      </c>
      <c r="R190" s="515"/>
      <c r="S190" s="515"/>
      <c r="T190" s="515"/>
      <c r="U190" s="515"/>
      <c r="V190" s="515"/>
      <c r="W190" s="515"/>
      <c r="X190" s="515"/>
      <c r="Y190" s="515"/>
      <c r="Z190" s="515"/>
      <c r="AA190" s="515"/>
      <c r="AB190" s="515"/>
      <c r="AC190" s="515"/>
      <c r="AD190" s="515"/>
      <c r="AE190" s="515"/>
      <c r="AF190" s="515"/>
      <c r="AG190" s="515"/>
      <c r="AH190" s="515"/>
      <c r="AI190" s="515"/>
      <c r="AJ190" s="515"/>
      <c r="AK190" s="515"/>
      <c r="AL190" s="515"/>
      <c r="AM190" s="515"/>
      <c r="AN190" s="515"/>
      <c r="AO190" s="515"/>
      <c r="AP190" s="515"/>
      <c r="AQ190" s="515"/>
      <c r="AR190" s="515"/>
      <c r="AS190" s="515"/>
      <c r="AT190" s="515"/>
      <c r="AU190" s="515"/>
      <c r="AV190" s="515"/>
      <c r="AW190" s="515"/>
      <c r="AX190" s="515"/>
      <c r="AY190" s="515"/>
      <c r="AZ190" s="515"/>
      <c r="BA190" s="515"/>
      <c r="BB190" s="515"/>
      <c r="BC190" s="515"/>
      <c r="BD190" s="515"/>
      <c r="BE190" s="515"/>
      <c r="BF190" s="515"/>
      <c r="BG190" s="515"/>
      <c r="BH190" s="515"/>
      <c r="BI190" s="515"/>
      <c r="BJ190" s="515"/>
      <c r="BK190" s="515"/>
      <c r="BL190" s="515"/>
      <c r="BM190" s="515"/>
      <c r="BN190" s="515"/>
      <c r="BO190" s="515"/>
      <c r="BP190" s="515"/>
      <c r="BQ190" s="515"/>
      <c r="BR190" s="515"/>
      <c r="BS190" s="515"/>
      <c r="BT190" s="515"/>
      <c r="BU190" s="515"/>
      <c r="BV190" s="515"/>
      <c r="BW190" s="515"/>
      <c r="BX190" s="515"/>
      <c r="BY190" s="515"/>
      <c r="BZ190" s="515"/>
    </row>
    <row r="191" spans="1:78" s="2" customFormat="1" ht="15" hidden="1" customHeight="1">
      <c r="B191" s="2" t="s">
        <v>49</v>
      </c>
      <c r="R191" s="515"/>
      <c r="S191" s="515"/>
      <c r="T191" s="515"/>
      <c r="U191" s="515"/>
      <c r="V191" s="515"/>
      <c r="W191" s="515"/>
      <c r="X191" s="515"/>
      <c r="Y191" s="515"/>
      <c r="Z191" s="515"/>
      <c r="AA191" s="515"/>
      <c r="AB191" s="515"/>
      <c r="AC191" s="515"/>
      <c r="AD191" s="515"/>
      <c r="AE191" s="515"/>
      <c r="AF191" s="515"/>
      <c r="AG191" s="515"/>
      <c r="AH191" s="515"/>
      <c r="AI191" s="515"/>
      <c r="AJ191" s="515"/>
      <c r="AK191" s="515"/>
      <c r="AL191" s="515"/>
      <c r="AM191" s="515"/>
      <c r="AN191" s="515"/>
      <c r="AO191" s="515"/>
      <c r="AP191" s="515"/>
      <c r="AQ191" s="515"/>
      <c r="AR191" s="515"/>
      <c r="AS191" s="515"/>
      <c r="AT191" s="515"/>
      <c r="AU191" s="515"/>
      <c r="AV191" s="515"/>
      <c r="AW191" s="515"/>
      <c r="AX191" s="515"/>
      <c r="AY191" s="515"/>
      <c r="AZ191" s="515"/>
      <c r="BA191" s="515"/>
      <c r="BB191" s="515"/>
      <c r="BC191" s="515"/>
      <c r="BD191" s="515"/>
      <c r="BE191" s="515"/>
      <c r="BF191" s="515"/>
      <c r="BG191" s="515"/>
      <c r="BH191" s="515"/>
      <c r="BI191" s="515"/>
      <c r="BJ191" s="515"/>
      <c r="BK191" s="515"/>
      <c r="BL191" s="515"/>
      <c r="BM191" s="515"/>
      <c r="BN191" s="515"/>
      <c r="BO191" s="515"/>
      <c r="BP191" s="515"/>
      <c r="BQ191" s="515"/>
      <c r="BR191" s="515"/>
      <c r="BS191" s="515"/>
      <c r="BT191" s="515"/>
      <c r="BU191" s="515"/>
      <c r="BV191" s="515"/>
      <c r="BW191" s="515"/>
      <c r="BX191" s="515"/>
      <c r="BY191" s="515"/>
      <c r="BZ191" s="515"/>
    </row>
    <row r="192" spans="1:78" s="2" customFormat="1" ht="15" hidden="1" customHeight="1">
      <c r="B192" s="2" t="s">
        <v>74</v>
      </c>
      <c r="R192" s="100"/>
      <c r="S192" s="100"/>
      <c r="T192" s="100"/>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5"/>
      <c r="BC192" s="515"/>
      <c r="BD192" s="515"/>
      <c r="BE192" s="515"/>
      <c r="BF192" s="515"/>
      <c r="BG192" s="515"/>
      <c r="BH192" s="515"/>
      <c r="BI192" s="515"/>
      <c r="BJ192" s="515"/>
      <c r="BK192" s="515"/>
      <c r="BL192" s="515"/>
      <c r="BM192" s="515"/>
      <c r="BN192" s="515"/>
      <c r="BO192" s="515"/>
      <c r="BP192" s="515"/>
      <c r="BQ192" s="515"/>
      <c r="BR192" s="515"/>
      <c r="BS192" s="515"/>
      <c r="BT192" s="515"/>
      <c r="BU192" s="515"/>
      <c r="BV192" s="515"/>
      <c r="BW192" s="515"/>
      <c r="BX192" s="515"/>
      <c r="BY192" s="515"/>
      <c r="BZ192" s="515"/>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515"/>
      <c r="V197" s="515"/>
      <c r="W197" s="515"/>
      <c r="X197" s="515"/>
      <c r="Y197" s="100" t="s">
        <v>38</v>
      </c>
      <c r="AI197" s="2" t="s">
        <v>37</v>
      </c>
      <c r="AK197" s="520"/>
      <c r="AL197" s="520"/>
      <c r="AM197" s="520"/>
      <c r="AN197" s="520"/>
      <c r="AO197" s="520"/>
      <c r="AP197" s="520"/>
      <c r="AQ197" s="520"/>
      <c r="AR197" s="520"/>
      <c r="AS197" s="520"/>
      <c r="AT197" s="520"/>
      <c r="AU197" s="520"/>
      <c r="AV197" s="520"/>
      <c r="AW197" s="100" t="s">
        <v>39</v>
      </c>
      <c r="BF197" s="515"/>
      <c r="BG197" s="515"/>
      <c r="BH197" s="515"/>
      <c r="BI197" s="515"/>
      <c r="BJ197" s="515"/>
      <c r="BK197" s="515"/>
      <c r="BL197" s="515"/>
      <c r="BM197" s="515"/>
      <c r="BN197" s="515"/>
      <c r="BO197" s="515"/>
      <c r="BP197" s="515"/>
      <c r="BQ197" s="515"/>
      <c r="BR197" s="100" t="s">
        <v>40</v>
      </c>
    </row>
    <row r="198" spans="2:78" s="2" customFormat="1" ht="15" customHeight="1">
      <c r="B198" s="2" t="s">
        <v>31</v>
      </c>
      <c r="R198" s="515"/>
      <c r="S198" s="515"/>
      <c r="T198" s="515"/>
      <c r="U198" s="515"/>
      <c r="V198" s="515"/>
      <c r="W198" s="515"/>
      <c r="X198" s="515"/>
      <c r="Y198" s="515"/>
      <c r="Z198" s="515"/>
      <c r="AA198" s="515"/>
      <c r="AB198" s="515"/>
      <c r="AC198" s="515"/>
      <c r="AD198" s="515"/>
      <c r="AE198" s="515"/>
      <c r="AF198" s="515"/>
      <c r="AG198" s="515"/>
      <c r="AH198" s="515"/>
      <c r="AI198" s="515"/>
      <c r="AJ198" s="515"/>
      <c r="AK198" s="515"/>
      <c r="AL198" s="515"/>
      <c r="AM198" s="515"/>
      <c r="AN198" s="515"/>
      <c r="AO198" s="515"/>
      <c r="AP198" s="515"/>
      <c r="AQ198" s="515"/>
      <c r="AR198" s="515"/>
      <c r="AS198" s="515"/>
      <c r="AT198" s="515"/>
      <c r="AU198" s="515"/>
      <c r="AV198" s="515"/>
      <c r="AW198" s="515"/>
      <c r="AX198" s="515"/>
      <c r="AY198" s="515"/>
      <c r="AZ198" s="515"/>
      <c r="BA198" s="515"/>
      <c r="BB198" s="515"/>
      <c r="BC198" s="515"/>
      <c r="BD198" s="515"/>
      <c r="BE198" s="515"/>
      <c r="BF198" s="515"/>
      <c r="BG198" s="515"/>
      <c r="BH198" s="515"/>
      <c r="BI198" s="515"/>
      <c r="BJ198" s="515"/>
      <c r="BK198" s="515"/>
      <c r="BL198" s="515"/>
      <c r="BM198" s="515"/>
      <c r="BN198" s="515"/>
      <c r="BO198" s="515"/>
      <c r="BP198" s="515"/>
      <c r="BQ198" s="515"/>
      <c r="BR198" s="515"/>
      <c r="BS198" s="515"/>
      <c r="BT198" s="515"/>
      <c r="BU198" s="515"/>
      <c r="BV198" s="515"/>
      <c r="BW198" s="515"/>
      <c r="BX198" s="515"/>
      <c r="BY198" s="515"/>
      <c r="BZ198" s="515"/>
    </row>
    <row r="199" spans="2:78" s="2" customFormat="1" ht="15" customHeight="1">
      <c r="B199" s="2" t="s">
        <v>42</v>
      </c>
      <c r="S199" s="2" t="s">
        <v>37</v>
      </c>
      <c r="U199" s="515"/>
      <c r="V199" s="515"/>
      <c r="W199" s="515"/>
      <c r="X199" s="515"/>
      <c r="Y199" s="100" t="s">
        <v>43</v>
      </c>
      <c r="AI199" s="2" t="s">
        <v>37</v>
      </c>
      <c r="AK199" s="515"/>
      <c r="AL199" s="515"/>
      <c r="AM199" s="515"/>
      <c r="AN199" s="515"/>
      <c r="AO199" s="515"/>
      <c r="AP199" s="515"/>
      <c r="AQ199" s="515"/>
      <c r="AR199" s="515"/>
      <c r="AS199" s="515"/>
      <c r="AT199" s="2" t="s">
        <v>44</v>
      </c>
      <c r="AX199" s="100"/>
      <c r="BF199" s="515"/>
      <c r="BG199" s="515"/>
      <c r="BH199" s="515"/>
      <c r="BI199" s="515"/>
      <c r="BJ199" s="515"/>
      <c r="BK199" s="515"/>
      <c r="BL199" s="515"/>
      <c r="BM199" s="515"/>
      <c r="BN199" s="515"/>
      <c r="BO199" s="515"/>
      <c r="BP199" s="515"/>
      <c r="BQ199" s="515"/>
      <c r="BR199" s="100" t="s">
        <v>40</v>
      </c>
    </row>
    <row r="200" spans="2:78" s="2" customFormat="1" ht="15" customHeight="1">
      <c r="R200" s="515"/>
      <c r="S200" s="515"/>
      <c r="T200" s="515"/>
      <c r="U200" s="515"/>
      <c r="V200" s="515"/>
      <c r="W200" s="515"/>
      <c r="X200" s="515"/>
      <c r="Y200" s="515"/>
      <c r="Z200" s="515"/>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515"/>
      <c r="AY200" s="515"/>
      <c r="AZ200" s="515"/>
      <c r="BA200" s="515"/>
      <c r="BB200" s="515"/>
      <c r="BC200" s="515"/>
      <c r="BD200" s="515"/>
      <c r="BE200" s="515"/>
      <c r="BF200" s="515"/>
      <c r="BG200" s="515"/>
      <c r="BH200" s="515"/>
      <c r="BI200" s="515"/>
      <c r="BJ200" s="515"/>
      <c r="BK200" s="515"/>
      <c r="BL200" s="515"/>
      <c r="BM200" s="515"/>
      <c r="BN200" s="515"/>
      <c r="BO200" s="515"/>
      <c r="BP200" s="515"/>
      <c r="BQ200" s="515"/>
      <c r="BR200" s="515"/>
      <c r="BS200" s="515"/>
      <c r="BT200" s="515"/>
      <c r="BU200" s="515"/>
      <c r="BV200" s="515"/>
      <c r="BW200" s="515"/>
      <c r="BX200" s="515"/>
      <c r="BY200" s="515"/>
      <c r="BZ200" s="515"/>
    </row>
    <row r="201" spans="2:78" s="2" customFormat="1" ht="15" customHeight="1">
      <c r="B201" s="2" t="s">
        <v>47</v>
      </c>
      <c r="R201" s="515"/>
      <c r="S201" s="515"/>
      <c r="T201" s="515"/>
      <c r="U201" s="515"/>
      <c r="V201" s="515"/>
      <c r="W201" s="515"/>
      <c r="X201" s="515"/>
      <c r="Y201" s="515"/>
      <c r="Z201" s="515"/>
      <c r="AA201" s="515"/>
      <c r="AB201" s="515"/>
      <c r="AC201" s="515"/>
      <c r="AD201" s="515"/>
      <c r="AE201" s="515"/>
      <c r="AF201" s="515"/>
      <c r="AG201" s="515"/>
      <c r="AH201" s="515"/>
      <c r="AI201" s="515"/>
      <c r="AJ201" s="515"/>
      <c r="AK201" s="515"/>
      <c r="AL201" s="515"/>
      <c r="AM201" s="515"/>
      <c r="AN201" s="515"/>
      <c r="AO201" s="515"/>
      <c r="AP201" s="515"/>
      <c r="AQ201" s="515"/>
      <c r="AR201" s="515"/>
      <c r="AS201" s="515"/>
      <c r="AT201" s="515"/>
      <c r="AU201" s="515"/>
      <c r="AV201" s="515"/>
      <c r="AW201" s="515"/>
      <c r="AX201" s="515"/>
      <c r="AY201" s="515"/>
      <c r="AZ201" s="515"/>
      <c r="BA201" s="515"/>
      <c r="BB201" s="515"/>
      <c r="BC201" s="515"/>
      <c r="BD201" s="515"/>
      <c r="BE201" s="515"/>
      <c r="BF201" s="515"/>
      <c r="BG201" s="515"/>
      <c r="BH201" s="515"/>
      <c r="BI201" s="515"/>
      <c r="BJ201" s="515"/>
      <c r="BK201" s="515"/>
      <c r="BL201" s="515"/>
      <c r="BM201" s="515"/>
      <c r="BN201" s="515"/>
      <c r="BO201" s="515"/>
      <c r="BP201" s="515"/>
      <c r="BQ201" s="515"/>
      <c r="BR201" s="515"/>
      <c r="BS201" s="515"/>
      <c r="BT201" s="515"/>
      <c r="BU201" s="515"/>
      <c r="BV201" s="515"/>
      <c r="BW201" s="515"/>
      <c r="BX201" s="515"/>
      <c r="BY201" s="515"/>
      <c r="BZ201" s="515"/>
    </row>
    <row r="202" spans="2:78" s="2" customFormat="1" ht="15" customHeight="1">
      <c r="B202" s="2" t="s">
        <v>48</v>
      </c>
      <c r="R202" s="515"/>
      <c r="S202" s="515"/>
      <c r="T202" s="515"/>
      <c r="U202" s="515"/>
      <c r="V202" s="515"/>
      <c r="W202" s="515"/>
      <c r="X202" s="515"/>
      <c r="Y202" s="515"/>
      <c r="Z202" s="515"/>
      <c r="AA202" s="515"/>
      <c r="AB202" s="515"/>
      <c r="AC202" s="515"/>
      <c r="AD202" s="515"/>
      <c r="AE202" s="515"/>
      <c r="AF202" s="515"/>
      <c r="AG202" s="515"/>
      <c r="AH202" s="515"/>
      <c r="AI202" s="515"/>
      <c r="AJ202" s="515"/>
      <c r="AK202" s="515"/>
      <c r="AL202" s="515"/>
      <c r="AM202" s="515"/>
      <c r="AN202" s="515"/>
      <c r="AO202" s="515"/>
      <c r="AP202" s="515"/>
      <c r="AQ202" s="515"/>
      <c r="AR202" s="515"/>
      <c r="AS202" s="515"/>
      <c r="AT202" s="515"/>
      <c r="AU202" s="515"/>
      <c r="AV202" s="515"/>
      <c r="AW202" s="515"/>
      <c r="AX202" s="515"/>
      <c r="AY202" s="515"/>
      <c r="AZ202" s="515"/>
      <c r="BA202" s="515"/>
      <c r="BB202" s="515"/>
      <c r="BC202" s="515"/>
      <c r="BD202" s="515"/>
      <c r="BE202" s="515"/>
      <c r="BF202" s="515"/>
      <c r="BG202" s="515"/>
      <c r="BH202" s="515"/>
      <c r="BI202" s="515"/>
      <c r="BJ202" s="515"/>
      <c r="BK202" s="515"/>
      <c r="BL202" s="515"/>
      <c r="BM202" s="515"/>
      <c r="BN202" s="515"/>
      <c r="BO202" s="515"/>
      <c r="BP202" s="515"/>
      <c r="BQ202" s="515"/>
      <c r="BR202" s="515"/>
      <c r="BS202" s="515"/>
      <c r="BT202" s="515"/>
      <c r="BU202" s="515"/>
      <c r="BV202" s="515"/>
      <c r="BW202" s="515"/>
      <c r="BX202" s="515"/>
      <c r="BY202" s="515"/>
      <c r="BZ202" s="515"/>
    </row>
    <row r="203" spans="2:78" s="2" customFormat="1" ht="15" customHeight="1">
      <c r="B203" s="2" t="s">
        <v>49</v>
      </c>
      <c r="R203" s="515"/>
      <c r="S203" s="515"/>
      <c r="T203" s="515"/>
      <c r="U203" s="515"/>
      <c r="V203" s="515"/>
      <c r="W203" s="515"/>
      <c r="X203" s="515"/>
      <c r="Y203" s="515"/>
      <c r="Z203" s="515"/>
      <c r="AA203" s="515"/>
      <c r="AB203" s="515"/>
      <c r="AC203" s="515"/>
      <c r="AD203" s="515"/>
      <c r="AE203" s="515"/>
      <c r="AF203" s="515"/>
      <c r="AG203" s="515"/>
      <c r="AH203" s="515"/>
      <c r="AI203" s="515"/>
      <c r="AJ203" s="515"/>
      <c r="AK203" s="515"/>
      <c r="AL203" s="515"/>
      <c r="AM203" s="515"/>
      <c r="AN203" s="515"/>
      <c r="AO203" s="515"/>
      <c r="AP203" s="515"/>
      <c r="AQ203" s="515"/>
      <c r="AR203" s="515"/>
      <c r="AS203" s="515"/>
      <c r="AT203" s="515"/>
      <c r="AU203" s="515"/>
      <c r="AV203" s="515"/>
      <c r="AW203" s="515"/>
      <c r="AX203" s="515"/>
      <c r="AY203" s="515"/>
      <c r="AZ203" s="515"/>
      <c r="BA203" s="515"/>
      <c r="BB203" s="515"/>
      <c r="BC203" s="515"/>
      <c r="BD203" s="515"/>
      <c r="BE203" s="515"/>
      <c r="BF203" s="515"/>
      <c r="BG203" s="515"/>
      <c r="BH203" s="515"/>
      <c r="BI203" s="515"/>
      <c r="BJ203" s="515"/>
      <c r="BK203" s="515"/>
      <c r="BL203" s="515"/>
      <c r="BM203" s="515"/>
      <c r="BN203" s="515"/>
      <c r="BO203" s="515"/>
      <c r="BP203" s="515"/>
      <c r="BQ203" s="515"/>
      <c r="BR203" s="515"/>
      <c r="BS203" s="515"/>
      <c r="BT203" s="515"/>
      <c r="BU203" s="515"/>
      <c r="BV203" s="515"/>
      <c r="BW203" s="515"/>
      <c r="BX203" s="515"/>
      <c r="BY203" s="515"/>
      <c r="BZ203" s="515"/>
    </row>
    <row r="204" spans="2:78" s="2" customFormat="1" ht="15.75" customHeight="1">
      <c r="B204" s="2" t="s">
        <v>74</v>
      </c>
      <c r="R204" s="100"/>
      <c r="S204" s="100"/>
      <c r="T204" s="100"/>
      <c r="Y204" s="515"/>
      <c r="Z204" s="515"/>
      <c r="AA204" s="515"/>
      <c r="AB204" s="515"/>
      <c r="AC204" s="515"/>
      <c r="AD204" s="515"/>
      <c r="AE204" s="515"/>
      <c r="AF204" s="515"/>
      <c r="AG204" s="515"/>
      <c r="AH204" s="515"/>
      <c r="AI204" s="515"/>
      <c r="AJ204" s="515"/>
      <c r="AK204" s="515"/>
      <c r="AL204" s="515"/>
      <c r="AM204" s="515"/>
      <c r="AN204" s="515"/>
      <c r="AO204" s="515"/>
      <c r="AP204" s="515"/>
      <c r="AQ204" s="515"/>
      <c r="AR204" s="515"/>
      <c r="AS204" s="515"/>
      <c r="AT204" s="515"/>
      <c r="AU204" s="515"/>
      <c r="AV204" s="515"/>
      <c r="AW204" s="515"/>
      <c r="AX204" s="515"/>
      <c r="AY204" s="515"/>
      <c r="AZ204" s="515"/>
      <c r="BA204" s="515"/>
      <c r="BB204" s="515"/>
      <c r="BC204" s="515"/>
      <c r="BD204" s="515"/>
      <c r="BE204" s="515"/>
      <c r="BF204" s="515"/>
      <c r="BG204" s="515"/>
      <c r="BH204" s="515"/>
      <c r="BI204" s="515"/>
      <c r="BJ204" s="515"/>
      <c r="BK204" s="515"/>
      <c r="BL204" s="515"/>
      <c r="BM204" s="515"/>
      <c r="BN204" s="515"/>
      <c r="BO204" s="515"/>
      <c r="BP204" s="515"/>
      <c r="BQ204" s="515"/>
      <c r="BR204" s="515"/>
      <c r="BS204" s="515"/>
      <c r="BT204" s="515"/>
      <c r="BU204" s="515"/>
      <c r="BV204" s="515"/>
      <c r="BW204" s="515"/>
      <c r="BX204" s="515"/>
      <c r="BY204" s="515"/>
      <c r="BZ204" s="515"/>
    </row>
    <row r="205" spans="2:78" s="2" customFormat="1" ht="7.5" customHeight="1"/>
    <row r="206" spans="2:78" s="2" customFormat="1" ht="7.5" customHeight="1"/>
    <row r="207" spans="2:78" s="2" customFormat="1" ht="15" customHeight="1">
      <c r="B207" s="2" t="s">
        <v>36</v>
      </c>
      <c r="S207" s="2" t="s">
        <v>37</v>
      </c>
      <c r="U207" s="515"/>
      <c r="V207" s="515"/>
      <c r="W207" s="515"/>
      <c r="X207" s="515"/>
      <c r="Y207" s="100" t="s">
        <v>38</v>
      </c>
      <c r="AI207" s="2" t="s">
        <v>37</v>
      </c>
      <c r="AK207" s="520"/>
      <c r="AL207" s="520"/>
      <c r="AM207" s="520"/>
      <c r="AN207" s="520"/>
      <c r="AO207" s="520"/>
      <c r="AP207" s="520"/>
      <c r="AQ207" s="520"/>
      <c r="AR207" s="520"/>
      <c r="AS207" s="520"/>
      <c r="AT207" s="520"/>
      <c r="AU207" s="520"/>
      <c r="AV207" s="520"/>
      <c r="AW207" s="100" t="s">
        <v>39</v>
      </c>
      <c r="BF207" s="515"/>
      <c r="BG207" s="515"/>
      <c r="BH207" s="515"/>
      <c r="BI207" s="515"/>
      <c r="BJ207" s="515"/>
      <c r="BK207" s="515"/>
      <c r="BL207" s="515"/>
      <c r="BM207" s="515"/>
      <c r="BN207" s="515"/>
      <c r="BO207" s="515"/>
      <c r="BP207" s="515"/>
      <c r="BQ207" s="515"/>
      <c r="BR207" s="100" t="s">
        <v>40</v>
      </c>
    </row>
    <row r="208" spans="2:78" s="2" customFormat="1" ht="15" customHeight="1">
      <c r="B208" s="2" t="s">
        <v>31</v>
      </c>
      <c r="R208" s="515"/>
      <c r="S208" s="515"/>
      <c r="T208" s="515"/>
      <c r="U208" s="515"/>
      <c r="V208" s="515"/>
      <c r="W208" s="515"/>
      <c r="X208" s="515"/>
      <c r="Y208" s="515"/>
      <c r="Z208" s="515"/>
      <c r="AA208" s="515"/>
      <c r="AB208" s="515"/>
      <c r="AC208" s="515"/>
      <c r="AD208" s="515"/>
      <c r="AE208" s="515"/>
      <c r="AF208" s="515"/>
      <c r="AG208" s="515"/>
      <c r="AH208" s="515"/>
      <c r="AI208" s="515"/>
      <c r="AJ208" s="515"/>
      <c r="AK208" s="515"/>
      <c r="AL208" s="515"/>
      <c r="AM208" s="515"/>
      <c r="AN208" s="515"/>
      <c r="AO208" s="515"/>
      <c r="AP208" s="515"/>
      <c r="AQ208" s="515"/>
      <c r="AR208" s="515"/>
      <c r="AS208" s="515"/>
      <c r="AT208" s="515"/>
      <c r="AU208" s="515"/>
      <c r="AV208" s="515"/>
      <c r="AW208" s="515"/>
      <c r="AX208" s="515"/>
      <c r="AY208" s="515"/>
      <c r="AZ208" s="515"/>
      <c r="BA208" s="515"/>
      <c r="BB208" s="515"/>
      <c r="BC208" s="515"/>
      <c r="BD208" s="515"/>
      <c r="BE208" s="515"/>
      <c r="BF208" s="515"/>
      <c r="BG208" s="515"/>
      <c r="BH208" s="515"/>
      <c r="BI208" s="515"/>
      <c r="BJ208" s="515"/>
      <c r="BK208" s="515"/>
      <c r="BL208" s="515"/>
      <c r="BM208" s="515"/>
      <c r="BN208" s="515"/>
      <c r="BO208" s="515"/>
      <c r="BP208" s="515"/>
      <c r="BQ208" s="515"/>
      <c r="BR208" s="515"/>
      <c r="BS208" s="515"/>
      <c r="BT208" s="515"/>
      <c r="BU208" s="515"/>
      <c r="BV208" s="515"/>
      <c r="BW208" s="515"/>
      <c r="BX208" s="515"/>
      <c r="BY208" s="515"/>
      <c r="BZ208" s="515"/>
    </row>
    <row r="209" spans="2:78" s="2" customFormat="1" ht="15" customHeight="1">
      <c r="B209" s="2" t="s">
        <v>42</v>
      </c>
      <c r="S209" s="2" t="s">
        <v>37</v>
      </c>
      <c r="U209" s="515"/>
      <c r="V209" s="515"/>
      <c r="W209" s="515"/>
      <c r="X209" s="515"/>
      <c r="Y209" s="100" t="s">
        <v>43</v>
      </c>
      <c r="AI209" s="2" t="s">
        <v>37</v>
      </c>
      <c r="AK209" s="515"/>
      <c r="AL209" s="515"/>
      <c r="AM209" s="515"/>
      <c r="AN209" s="515"/>
      <c r="AO209" s="515"/>
      <c r="AP209" s="515"/>
      <c r="AQ209" s="515"/>
      <c r="AR209" s="515"/>
      <c r="AS209" s="515"/>
      <c r="AT209" s="2" t="s">
        <v>44</v>
      </c>
      <c r="AX209" s="100"/>
      <c r="BF209" s="515"/>
      <c r="BG209" s="515"/>
      <c r="BH209" s="515"/>
      <c r="BI209" s="515"/>
      <c r="BJ209" s="515"/>
      <c r="BK209" s="515"/>
      <c r="BL209" s="515"/>
      <c r="BM209" s="515"/>
      <c r="BN209" s="515"/>
      <c r="BO209" s="515"/>
      <c r="BP209" s="515"/>
      <c r="BQ209" s="515"/>
      <c r="BR209" s="100" t="s">
        <v>40</v>
      </c>
    </row>
    <row r="210" spans="2:78" s="2" customFormat="1" ht="15" customHeight="1">
      <c r="R210" s="515"/>
      <c r="S210" s="515"/>
      <c r="T210" s="515"/>
      <c r="U210" s="515"/>
      <c r="V210" s="515"/>
      <c r="W210" s="515"/>
      <c r="X210" s="515"/>
      <c r="Y210" s="515"/>
      <c r="Z210" s="515"/>
      <c r="AA210" s="515"/>
      <c r="AB210" s="515"/>
      <c r="AC210" s="515"/>
      <c r="AD210" s="515"/>
      <c r="AE210" s="515"/>
      <c r="AF210" s="515"/>
      <c r="AG210" s="515"/>
      <c r="AH210" s="515"/>
      <c r="AI210" s="515"/>
      <c r="AJ210" s="515"/>
      <c r="AK210" s="515"/>
      <c r="AL210" s="515"/>
      <c r="AM210" s="515"/>
      <c r="AN210" s="515"/>
      <c r="AO210" s="515"/>
      <c r="AP210" s="515"/>
      <c r="AQ210" s="515"/>
      <c r="AR210" s="515"/>
      <c r="AS210" s="515"/>
      <c r="AT210" s="515"/>
      <c r="AU210" s="515"/>
      <c r="AV210" s="515"/>
      <c r="AW210" s="515"/>
      <c r="AX210" s="515"/>
      <c r="AY210" s="515"/>
      <c r="AZ210" s="515"/>
      <c r="BA210" s="515"/>
      <c r="BB210" s="515"/>
      <c r="BC210" s="515"/>
      <c r="BD210" s="515"/>
      <c r="BE210" s="515"/>
      <c r="BF210" s="515"/>
      <c r="BG210" s="515"/>
      <c r="BH210" s="515"/>
      <c r="BI210" s="515"/>
      <c r="BJ210" s="515"/>
      <c r="BK210" s="515"/>
      <c r="BL210" s="515"/>
      <c r="BM210" s="515"/>
      <c r="BN210" s="515"/>
      <c r="BO210" s="515"/>
      <c r="BP210" s="515"/>
      <c r="BQ210" s="515"/>
      <c r="BR210" s="515"/>
      <c r="BS210" s="515"/>
      <c r="BT210" s="515"/>
      <c r="BU210" s="515"/>
      <c r="BV210" s="515"/>
      <c r="BW210" s="515"/>
      <c r="BX210" s="515"/>
      <c r="BY210" s="515"/>
      <c r="BZ210" s="515"/>
    </row>
    <row r="211" spans="2:78" s="2" customFormat="1" ht="15" customHeight="1">
      <c r="B211" s="2" t="s">
        <v>47</v>
      </c>
      <c r="R211" s="515"/>
      <c r="S211" s="515"/>
      <c r="T211" s="515"/>
      <c r="U211" s="515"/>
      <c r="V211" s="515"/>
      <c r="W211" s="515"/>
      <c r="X211" s="515"/>
      <c r="Y211" s="515"/>
      <c r="Z211" s="515"/>
      <c r="AA211" s="515"/>
      <c r="AB211" s="515"/>
      <c r="AC211" s="515"/>
      <c r="AD211" s="515"/>
      <c r="AE211" s="515"/>
      <c r="AF211" s="515"/>
      <c r="AG211" s="515"/>
      <c r="AH211" s="515"/>
      <c r="AI211" s="515"/>
      <c r="AJ211" s="515"/>
      <c r="AK211" s="515"/>
      <c r="AL211" s="515"/>
      <c r="AM211" s="515"/>
      <c r="AN211" s="515"/>
      <c r="AO211" s="515"/>
      <c r="AP211" s="515"/>
      <c r="AQ211" s="515"/>
      <c r="AR211" s="515"/>
      <c r="AS211" s="515"/>
      <c r="AT211" s="515"/>
      <c r="AU211" s="515"/>
      <c r="AV211" s="515"/>
      <c r="AW211" s="515"/>
      <c r="AX211" s="515"/>
      <c r="AY211" s="515"/>
      <c r="AZ211" s="515"/>
      <c r="BA211" s="515"/>
      <c r="BB211" s="515"/>
      <c r="BC211" s="515"/>
      <c r="BD211" s="515"/>
      <c r="BE211" s="515"/>
      <c r="BF211" s="515"/>
      <c r="BG211" s="515"/>
      <c r="BH211" s="515"/>
      <c r="BI211" s="515"/>
      <c r="BJ211" s="515"/>
      <c r="BK211" s="515"/>
      <c r="BL211" s="515"/>
      <c r="BM211" s="515"/>
      <c r="BN211" s="515"/>
      <c r="BO211" s="515"/>
      <c r="BP211" s="515"/>
      <c r="BQ211" s="515"/>
      <c r="BR211" s="515"/>
      <c r="BS211" s="515"/>
      <c r="BT211" s="515"/>
      <c r="BU211" s="515"/>
      <c r="BV211" s="515"/>
      <c r="BW211" s="515"/>
      <c r="BX211" s="515"/>
      <c r="BY211" s="515"/>
      <c r="BZ211" s="515"/>
    </row>
    <row r="212" spans="2:78" s="2" customFormat="1" ht="15" customHeight="1">
      <c r="B212" s="2" t="s">
        <v>48</v>
      </c>
      <c r="R212" s="515"/>
      <c r="S212" s="515"/>
      <c r="T212" s="515"/>
      <c r="U212" s="515"/>
      <c r="V212" s="515"/>
      <c r="W212" s="515"/>
      <c r="X212" s="515"/>
      <c r="Y212" s="515"/>
      <c r="Z212" s="515"/>
      <c r="AA212" s="515"/>
      <c r="AB212" s="515"/>
      <c r="AC212" s="515"/>
      <c r="AD212" s="515"/>
      <c r="AE212" s="515"/>
      <c r="AF212" s="515"/>
      <c r="AG212" s="515"/>
      <c r="AH212" s="515"/>
      <c r="AI212" s="515"/>
      <c r="AJ212" s="515"/>
      <c r="AK212" s="515"/>
      <c r="AL212" s="515"/>
      <c r="AM212" s="515"/>
      <c r="AN212" s="515"/>
      <c r="AO212" s="515"/>
      <c r="AP212" s="515"/>
      <c r="AQ212" s="515"/>
      <c r="AR212" s="515"/>
      <c r="AS212" s="515"/>
      <c r="AT212" s="515"/>
      <c r="AU212" s="515"/>
      <c r="AV212" s="515"/>
      <c r="AW212" s="515"/>
      <c r="AX212" s="515"/>
      <c r="AY212" s="515"/>
      <c r="AZ212" s="515"/>
      <c r="BA212" s="515"/>
      <c r="BB212" s="515"/>
      <c r="BC212" s="515"/>
      <c r="BD212" s="515"/>
      <c r="BE212" s="515"/>
      <c r="BF212" s="515"/>
      <c r="BG212" s="515"/>
      <c r="BH212" s="515"/>
      <c r="BI212" s="515"/>
      <c r="BJ212" s="515"/>
      <c r="BK212" s="515"/>
      <c r="BL212" s="515"/>
      <c r="BM212" s="515"/>
      <c r="BN212" s="515"/>
      <c r="BO212" s="515"/>
      <c r="BP212" s="515"/>
      <c r="BQ212" s="515"/>
      <c r="BR212" s="515"/>
      <c r="BS212" s="515"/>
      <c r="BT212" s="515"/>
      <c r="BU212" s="515"/>
      <c r="BV212" s="515"/>
      <c r="BW212" s="515"/>
      <c r="BX212" s="515"/>
      <c r="BY212" s="515"/>
      <c r="BZ212" s="515"/>
    </row>
    <row r="213" spans="2:78" s="2" customFormat="1" ht="15" customHeight="1">
      <c r="B213" s="2" t="s">
        <v>49</v>
      </c>
      <c r="R213" s="515"/>
      <c r="S213" s="515"/>
      <c r="T213" s="515"/>
      <c r="U213" s="515"/>
      <c r="V213" s="515"/>
      <c r="W213" s="515"/>
      <c r="X213" s="51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5"/>
      <c r="AY213" s="515"/>
      <c r="AZ213" s="515"/>
      <c r="BA213" s="515"/>
      <c r="BB213" s="515"/>
      <c r="BC213" s="515"/>
      <c r="BD213" s="515"/>
      <c r="BE213" s="515"/>
      <c r="BF213" s="515"/>
      <c r="BG213" s="515"/>
      <c r="BH213" s="515"/>
      <c r="BI213" s="515"/>
      <c r="BJ213" s="515"/>
      <c r="BK213" s="515"/>
      <c r="BL213" s="515"/>
      <c r="BM213" s="515"/>
      <c r="BN213" s="515"/>
      <c r="BO213" s="515"/>
      <c r="BP213" s="515"/>
      <c r="BQ213" s="515"/>
      <c r="BR213" s="515"/>
      <c r="BS213" s="515"/>
      <c r="BT213" s="515"/>
      <c r="BU213" s="515"/>
      <c r="BV213" s="515"/>
      <c r="BW213" s="515"/>
      <c r="BX213" s="515"/>
      <c r="BY213" s="515"/>
      <c r="BZ213" s="515"/>
    </row>
    <row r="214" spans="2:78" s="2" customFormat="1" ht="15" customHeight="1">
      <c r="B214" s="2" t="s">
        <v>74</v>
      </c>
      <c r="R214" s="100"/>
      <c r="S214" s="100"/>
      <c r="T214" s="100"/>
      <c r="Y214" s="515"/>
      <c r="Z214" s="515"/>
      <c r="AA214" s="515"/>
      <c r="AB214" s="515"/>
      <c r="AC214" s="515"/>
      <c r="AD214" s="515"/>
      <c r="AE214" s="515"/>
      <c r="AF214" s="515"/>
      <c r="AG214" s="515"/>
      <c r="AH214" s="515"/>
      <c r="AI214" s="515"/>
      <c r="AJ214" s="515"/>
      <c r="AK214" s="515"/>
      <c r="AL214" s="515"/>
      <c r="AM214" s="515"/>
      <c r="AN214" s="515"/>
      <c r="AO214" s="515"/>
      <c r="AP214" s="515"/>
      <c r="AQ214" s="515"/>
      <c r="AR214" s="515"/>
      <c r="AS214" s="515"/>
      <c r="AT214" s="515"/>
      <c r="AU214" s="515"/>
      <c r="AV214" s="515"/>
      <c r="AW214" s="515"/>
      <c r="AX214" s="515"/>
      <c r="AY214" s="515"/>
      <c r="AZ214" s="515"/>
      <c r="BA214" s="515"/>
      <c r="BB214" s="515"/>
      <c r="BC214" s="515"/>
      <c r="BD214" s="515"/>
      <c r="BE214" s="515"/>
      <c r="BF214" s="515"/>
      <c r="BG214" s="515"/>
      <c r="BH214" s="515"/>
      <c r="BI214" s="515"/>
      <c r="BJ214" s="515"/>
      <c r="BK214" s="515"/>
      <c r="BL214" s="515"/>
      <c r="BM214" s="515"/>
      <c r="BN214" s="515"/>
      <c r="BO214" s="515"/>
      <c r="BP214" s="515"/>
      <c r="BQ214" s="515"/>
      <c r="BR214" s="515"/>
      <c r="BS214" s="515"/>
      <c r="BT214" s="515"/>
      <c r="BU214" s="515"/>
      <c r="BV214" s="515"/>
      <c r="BW214" s="515"/>
      <c r="BX214" s="515"/>
      <c r="BY214" s="515"/>
      <c r="BZ214" s="515"/>
    </row>
    <row r="215" spans="2:78" s="2" customFormat="1" ht="7.5" customHeight="1"/>
    <row r="216" spans="2:78" s="2" customFormat="1" ht="7.5" customHeight="1"/>
    <row r="217" spans="2:78" s="2" customFormat="1" ht="15" customHeight="1">
      <c r="B217" s="2" t="s">
        <v>36</v>
      </c>
      <c r="S217" s="2" t="s">
        <v>37</v>
      </c>
      <c r="U217" s="515"/>
      <c r="V217" s="515"/>
      <c r="W217" s="515"/>
      <c r="X217" s="515"/>
      <c r="Y217" s="100" t="s">
        <v>38</v>
      </c>
      <c r="AI217" s="2" t="s">
        <v>37</v>
      </c>
      <c r="AK217" s="520"/>
      <c r="AL217" s="520"/>
      <c r="AM217" s="520"/>
      <c r="AN217" s="520"/>
      <c r="AO217" s="520"/>
      <c r="AP217" s="520"/>
      <c r="AQ217" s="520"/>
      <c r="AR217" s="520"/>
      <c r="AS217" s="520"/>
      <c r="AT217" s="520"/>
      <c r="AU217" s="520"/>
      <c r="AV217" s="520"/>
      <c r="AW217" s="100" t="s">
        <v>39</v>
      </c>
      <c r="BF217" s="515"/>
      <c r="BG217" s="515"/>
      <c r="BH217" s="515"/>
      <c r="BI217" s="515"/>
      <c r="BJ217" s="515"/>
      <c r="BK217" s="515"/>
      <c r="BL217" s="515"/>
      <c r="BM217" s="515"/>
      <c r="BN217" s="515"/>
      <c r="BO217" s="515"/>
      <c r="BP217" s="515"/>
      <c r="BQ217" s="515"/>
      <c r="BR217" s="100" t="s">
        <v>40</v>
      </c>
    </row>
    <row r="218" spans="2:78" s="2" customFormat="1" ht="15" customHeight="1">
      <c r="B218" s="2" t="s">
        <v>31</v>
      </c>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5"/>
      <c r="AY218" s="515"/>
      <c r="AZ218" s="515"/>
      <c r="BA218" s="515"/>
      <c r="BB218" s="515"/>
      <c r="BC218" s="515"/>
      <c r="BD218" s="515"/>
      <c r="BE218" s="515"/>
      <c r="BF218" s="515"/>
      <c r="BG218" s="515"/>
      <c r="BH218" s="515"/>
      <c r="BI218" s="515"/>
      <c r="BJ218" s="515"/>
      <c r="BK218" s="515"/>
      <c r="BL218" s="515"/>
      <c r="BM218" s="515"/>
      <c r="BN218" s="515"/>
      <c r="BO218" s="515"/>
      <c r="BP218" s="515"/>
      <c r="BQ218" s="515"/>
      <c r="BR218" s="515"/>
      <c r="BS218" s="515"/>
      <c r="BT218" s="515"/>
      <c r="BU218" s="515"/>
      <c r="BV218" s="515"/>
      <c r="BW218" s="515"/>
      <c r="BX218" s="515"/>
      <c r="BY218" s="515"/>
      <c r="BZ218" s="515"/>
    </row>
    <row r="219" spans="2:78" s="2" customFormat="1" ht="15" customHeight="1">
      <c r="B219" s="2" t="s">
        <v>42</v>
      </c>
      <c r="S219" s="2" t="s">
        <v>37</v>
      </c>
      <c r="U219" s="515"/>
      <c r="V219" s="515"/>
      <c r="W219" s="515"/>
      <c r="X219" s="515"/>
      <c r="Y219" s="100" t="s">
        <v>43</v>
      </c>
      <c r="AI219" s="2" t="s">
        <v>37</v>
      </c>
      <c r="AK219" s="515"/>
      <c r="AL219" s="515"/>
      <c r="AM219" s="515"/>
      <c r="AN219" s="515"/>
      <c r="AO219" s="515"/>
      <c r="AP219" s="515"/>
      <c r="AQ219" s="515"/>
      <c r="AR219" s="515"/>
      <c r="AS219" s="515"/>
      <c r="AT219" s="2" t="s">
        <v>44</v>
      </c>
      <c r="AX219" s="100"/>
      <c r="BF219" s="515"/>
      <c r="BG219" s="515"/>
      <c r="BH219" s="515"/>
      <c r="BI219" s="515"/>
      <c r="BJ219" s="515"/>
      <c r="BK219" s="515"/>
      <c r="BL219" s="515"/>
      <c r="BM219" s="515"/>
      <c r="BN219" s="515"/>
      <c r="BO219" s="515"/>
      <c r="BP219" s="515"/>
      <c r="BQ219" s="515"/>
      <c r="BR219" s="100" t="s">
        <v>40</v>
      </c>
    </row>
    <row r="220" spans="2:78" s="2" customFormat="1" ht="15" customHeight="1">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5"/>
      <c r="AY220" s="515"/>
      <c r="AZ220" s="515"/>
      <c r="BA220" s="515"/>
      <c r="BB220" s="515"/>
      <c r="BC220" s="515"/>
      <c r="BD220" s="515"/>
      <c r="BE220" s="515"/>
      <c r="BF220" s="515"/>
      <c r="BG220" s="515"/>
      <c r="BH220" s="515"/>
      <c r="BI220" s="515"/>
      <c r="BJ220" s="515"/>
      <c r="BK220" s="515"/>
      <c r="BL220" s="515"/>
      <c r="BM220" s="515"/>
      <c r="BN220" s="515"/>
      <c r="BO220" s="515"/>
      <c r="BP220" s="515"/>
      <c r="BQ220" s="515"/>
      <c r="BR220" s="515"/>
      <c r="BS220" s="515"/>
      <c r="BT220" s="515"/>
      <c r="BU220" s="515"/>
      <c r="BV220" s="515"/>
      <c r="BW220" s="515"/>
      <c r="BX220" s="515"/>
      <c r="BY220" s="515"/>
      <c r="BZ220" s="515"/>
    </row>
    <row r="221" spans="2:78" s="2" customFormat="1" ht="15" customHeight="1">
      <c r="B221" s="2" t="s">
        <v>47</v>
      </c>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5"/>
      <c r="AY221" s="515"/>
      <c r="AZ221" s="515"/>
      <c r="BA221" s="515"/>
      <c r="BB221" s="515"/>
      <c r="BC221" s="515"/>
      <c r="BD221" s="515"/>
      <c r="BE221" s="515"/>
      <c r="BF221" s="515"/>
      <c r="BG221" s="515"/>
      <c r="BH221" s="515"/>
      <c r="BI221" s="515"/>
      <c r="BJ221" s="515"/>
      <c r="BK221" s="515"/>
      <c r="BL221" s="515"/>
      <c r="BM221" s="515"/>
      <c r="BN221" s="515"/>
      <c r="BO221" s="515"/>
      <c r="BP221" s="515"/>
      <c r="BQ221" s="515"/>
      <c r="BR221" s="515"/>
      <c r="BS221" s="515"/>
      <c r="BT221" s="515"/>
      <c r="BU221" s="515"/>
      <c r="BV221" s="515"/>
      <c r="BW221" s="515"/>
      <c r="BX221" s="515"/>
      <c r="BY221" s="515"/>
      <c r="BZ221" s="515"/>
    </row>
    <row r="222" spans="2:78" s="2" customFormat="1" ht="15" customHeight="1">
      <c r="B222" s="2" t="s">
        <v>48</v>
      </c>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5"/>
      <c r="AY222" s="515"/>
      <c r="AZ222" s="515"/>
      <c r="BA222" s="515"/>
      <c r="BB222" s="515"/>
      <c r="BC222" s="515"/>
      <c r="BD222" s="515"/>
      <c r="BE222" s="515"/>
      <c r="BF222" s="515"/>
      <c r="BG222" s="515"/>
      <c r="BH222" s="515"/>
      <c r="BI222" s="515"/>
      <c r="BJ222" s="515"/>
      <c r="BK222" s="515"/>
      <c r="BL222" s="515"/>
      <c r="BM222" s="515"/>
      <c r="BN222" s="515"/>
      <c r="BO222" s="515"/>
      <c r="BP222" s="515"/>
      <c r="BQ222" s="515"/>
      <c r="BR222" s="515"/>
      <c r="BS222" s="515"/>
      <c r="BT222" s="515"/>
      <c r="BU222" s="515"/>
      <c r="BV222" s="515"/>
      <c r="BW222" s="515"/>
      <c r="BX222" s="515"/>
      <c r="BY222" s="515"/>
      <c r="BZ222" s="515"/>
    </row>
    <row r="223" spans="2:78" s="2" customFormat="1" ht="15" customHeight="1">
      <c r="B223" s="2" t="s">
        <v>49</v>
      </c>
      <c r="R223" s="515"/>
      <c r="S223" s="515"/>
      <c r="T223" s="515"/>
      <c r="U223" s="515"/>
      <c r="V223" s="515"/>
      <c r="W223" s="515"/>
      <c r="X223" s="515"/>
      <c r="Y223" s="515"/>
      <c r="Z223" s="515"/>
      <c r="AA223" s="515"/>
      <c r="AB223" s="515"/>
      <c r="AC223" s="515"/>
      <c r="AD223" s="515"/>
      <c r="AE223" s="515"/>
      <c r="AF223" s="515"/>
      <c r="AG223" s="515"/>
      <c r="AH223" s="515"/>
      <c r="AI223" s="515"/>
      <c r="AJ223" s="515"/>
      <c r="AK223" s="515"/>
      <c r="AL223" s="515"/>
      <c r="AM223" s="515"/>
      <c r="AN223" s="515"/>
      <c r="AO223" s="515"/>
      <c r="AP223" s="515"/>
      <c r="AQ223" s="515"/>
      <c r="AR223" s="515"/>
      <c r="AS223" s="515"/>
      <c r="AT223" s="515"/>
      <c r="AU223" s="515"/>
      <c r="AV223" s="515"/>
      <c r="AW223" s="515"/>
      <c r="AX223" s="515"/>
      <c r="AY223" s="515"/>
      <c r="AZ223" s="515"/>
      <c r="BA223" s="515"/>
      <c r="BB223" s="515"/>
      <c r="BC223" s="515"/>
      <c r="BD223" s="515"/>
      <c r="BE223" s="515"/>
      <c r="BF223" s="515"/>
      <c r="BG223" s="515"/>
      <c r="BH223" s="515"/>
      <c r="BI223" s="515"/>
      <c r="BJ223" s="515"/>
      <c r="BK223" s="515"/>
      <c r="BL223" s="515"/>
      <c r="BM223" s="515"/>
      <c r="BN223" s="515"/>
      <c r="BO223" s="515"/>
      <c r="BP223" s="515"/>
      <c r="BQ223" s="515"/>
      <c r="BR223" s="515"/>
      <c r="BS223" s="515"/>
      <c r="BT223" s="515"/>
      <c r="BU223" s="515"/>
      <c r="BV223" s="515"/>
      <c r="BW223" s="515"/>
      <c r="BX223" s="515"/>
      <c r="BY223" s="515"/>
      <c r="BZ223" s="515"/>
    </row>
    <row r="224" spans="2:78" s="2" customFormat="1" ht="15" customHeight="1">
      <c r="B224" s="2" t="s">
        <v>74</v>
      </c>
      <c r="R224" s="100"/>
      <c r="S224" s="100"/>
      <c r="T224" s="100"/>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5"/>
      <c r="AY224" s="515"/>
      <c r="AZ224" s="515"/>
      <c r="BA224" s="515"/>
      <c r="BB224" s="515"/>
      <c r="BC224" s="515"/>
      <c r="BD224" s="515"/>
      <c r="BE224" s="515"/>
      <c r="BF224" s="515"/>
      <c r="BG224" s="515"/>
      <c r="BH224" s="515"/>
      <c r="BI224" s="515"/>
      <c r="BJ224" s="515"/>
      <c r="BK224" s="515"/>
      <c r="BL224" s="515"/>
      <c r="BM224" s="515"/>
      <c r="BN224" s="515"/>
      <c r="BO224" s="515"/>
      <c r="BP224" s="515"/>
      <c r="BQ224" s="515"/>
      <c r="BR224" s="515"/>
      <c r="BS224" s="515"/>
      <c r="BT224" s="515"/>
      <c r="BU224" s="515"/>
      <c r="BV224" s="515"/>
      <c r="BW224" s="515"/>
      <c r="BX224" s="515"/>
      <c r="BY224" s="515"/>
      <c r="BZ224" s="515"/>
    </row>
    <row r="225" spans="1:78" s="2" customFormat="1" ht="7.5" customHeight="1">
      <c r="A225" s="5"/>
      <c r="B225" s="5"/>
      <c r="C225" s="5"/>
      <c r="D225" s="5"/>
      <c r="E225" s="5"/>
      <c r="F225" s="5"/>
      <c r="G225" s="5"/>
      <c r="H225" s="5"/>
      <c r="I225" s="5"/>
      <c r="J225" s="5"/>
      <c r="K225" s="5"/>
      <c r="L225" s="5"/>
      <c r="M225" s="5"/>
      <c r="N225" s="5"/>
      <c r="O225" s="5"/>
      <c r="P225" s="5"/>
      <c r="Q225" s="5"/>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2" customFormat="1" ht="7.5" customHeight="1">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row>
    <row r="227" spans="1:78" s="2" customFormat="1" ht="15" customHeight="1">
      <c r="A227" s="2" t="s">
        <v>76</v>
      </c>
    </row>
    <row r="228" spans="1:78" s="2" customFormat="1" ht="15" customHeight="1">
      <c r="B228" s="2" t="s">
        <v>66</v>
      </c>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5"/>
      <c r="AY228" s="515"/>
      <c r="AZ228" s="515"/>
      <c r="BA228" s="515"/>
      <c r="BB228" s="515"/>
      <c r="BC228" s="515"/>
      <c r="BD228" s="515"/>
      <c r="BE228" s="515"/>
      <c r="BF228" s="515"/>
      <c r="BG228" s="515"/>
      <c r="BH228" s="515"/>
      <c r="BI228" s="515"/>
      <c r="BJ228" s="515"/>
      <c r="BK228" s="515"/>
      <c r="BL228" s="515"/>
      <c r="BM228" s="515"/>
      <c r="BN228" s="515"/>
      <c r="BO228" s="515"/>
      <c r="BP228" s="515"/>
      <c r="BQ228" s="515"/>
      <c r="BR228" s="515"/>
      <c r="BS228" s="515"/>
      <c r="BT228" s="515"/>
      <c r="BU228" s="515"/>
      <c r="BV228" s="515"/>
      <c r="BW228" s="515"/>
      <c r="BX228" s="515"/>
      <c r="BY228" s="515"/>
      <c r="BZ228" s="515"/>
    </row>
    <row r="229" spans="1:78" s="2" customFormat="1" ht="15" customHeight="1">
      <c r="B229" s="2" t="s">
        <v>77</v>
      </c>
      <c r="N229" s="2" t="s">
        <v>78</v>
      </c>
      <c r="Y229" s="2" t="s">
        <v>79</v>
      </c>
      <c r="AA229" s="520"/>
      <c r="AB229" s="520"/>
      <c r="AC229" s="520"/>
      <c r="AD229" s="520"/>
      <c r="AE229" s="520"/>
      <c r="AF229" s="520"/>
      <c r="AG229" s="520"/>
      <c r="AH229" s="520"/>
      <c r="AI229" s="520"/>
      <c r="AJ229" s="520"/>
      <c r="AK229" s="520"/>
      <c r="AL229" s="520"/>
      <c r="AM229" s="520"/>
      <c r="AN229" s="2" t="s">
        <v>80</v>
      </c>
      <c r="AS229" s="2" t="s">
        <v>81</v>
      </c>
      <c r="AU229" s="520"/>
      <c r="AV229" s="520"/>
      <c r="AW229" s="520"/>
      <c r="AX229" s="520"/>
      <c r="AY229" s="520"/>
      <c r="AZ229" s="520"/>
      <c r="BA229" s="520"/>
      <c r="BB229" s="520"/>
      <c r="BC229" s="520"/>
      <c r="BD229" s="520"/>
      <c r="BE229" s="520"/>
      <c r="BF229" s="520"/>
      <c r="BG229" s="520"/>
      <c r="BH229" s="2" t="s">
        <v>40</v>
      </c>
    </row>
    <row r="230" spans="1:78" s="2" customFormat="1" ht="15" customHeight="1">
      <c r="R230" s="515"/>
      <c r="S230" s="515"/>
      <c r="T230" s="515"/>
      <c r="U230" s="515"/>
      <c r="V230" s="515"/>
      <c r="W230" s="515"/>
      <c r="X230" s="515"/>
      <c r="Y230" s="515"/>
      <c r="Z230" s="515"/>
      <c r="AA230" s="515"/>
      <c r="AB230" s="515"/>
      <c r="AC230" s="515"/>
      <c r="AD230" s="515"/>
      <c r="AE230" s="515"/>
      <c r="AF230" s="515"/>
      <c r="AG230" s="515"/>
      <c r="AH230" s="515"/>
      <c r="AI230" s="515"/>
      <c r="AJ230" s="515"/>
      <c r="AK230" s="515"/>
      <c r="AL230" s="515"/>
      <c r="AM230" s="515"/>
      <c r="AN230" s="515"/>
      <c r="AO230" s="515"/>
      <c r="AP230" s="515"/>
      <c r="AQ230" s="515"/>
      <c r="AR230" s="515"/>
      <c r="AS230" s="515"/>
      <c r="AT230" s="515"/>
      <c r="AU230" s="515"/>
      <c r="AV230" s="515"/>
      <c r="AW230" s="515"/>
      <c r="AX230" s="515"/>
      <c r="AY230" s="515"/>
      <c r="AZ230" s="515"/>
      <c r="BA230" s="515"/>
      <c r="BB230" s="515"/>
      <c r="BC230" s="515"/>
      <c r="BD230" s="515"/>
      <c r="BE230" s="515"/>
      <c r="BF230" s="515"/>
      <c r="BG230" s="515"/>
      <c r="BH230" s="515"/>
      <c r="BI230" s="515"/>
      <c r="BJ230" s="515"/>
      <c r="BK230" s="515"/>
      <c r="BL230" s="515"/>
      <c r="BM230" s="515"/>
      <c r="BN230" s="515"/>
      <c r="BO230" s="515"/>
      <c r="BP230" s="515"/>
      <c r="BQ230" s="515"/>
      <c r="BR230" s="515"/>
      <c r="BS230" s="515"/>
      <c r="BT230" s="515"/>
      <c r="BU230" s="515"/>
      <c r="BV230" s="515"/>
      <c r="BW230" s="515"/>
      <c r="BX230" s="515"/>
      <c r="BY230" s="515"/>
      <c r="BZ230" s="515"/>
    </row>
    <row r="231" spans="1:78" s="2" customFormat="1" ht="15" customHeight="1">
      <c r="B231" s="2" t="s">
        <v>32</v>
      </c>
      <c r="R231" s="515"/>
      <c r="S231" s="515"/>
      <c r="T231" s="515"/>
      <c r="U231" s="515"/>
      <c r="V231" s="515"/>
      <c r="W231" s="515"/>
      <c r="X231" s="515"/>
      <c r="Y231" s="515"/>
      <c r="Z231" s="515"/>
      <c r="AA231" s="515"/>
      <c r="AB231" s="515"/>
      <c r="AC231" s="515"/>
      <c r="AD231" s="515"/>
      <c r="AE231" s="515"/>
      <c r="AF231" s="515"/>
      <c r="AG231" s="515"/>
      <c r="AH231" s="515"/>
      <c r="AI231" s="515"/>
      <c r="AJ231" s="515"/>
      <c r="AK231" s="515"/>
      <c r="AL231" s="515"/>
      <c r="AM231" s="515"/>
      <c r="AN231" s="515"/>
      <c r="AO231" s="515"/>
      <c r="AP231" s="515"/>
      <c r="AQ231" s="515"/>
      <c r="AR231" s="515"/>
      <c r="AS231" s="515"/>
      <c r="AT231" s="515"/>
      <c r="AU231" s="515"/>
      <c r="AV231" s="515"/>
      <c r="AW231" s="515"/>
      <c r="AX231" s="515"/>
      <c r="AY231" s="515"/>
      <c r="AZ231" s="515"/>
      <c r="BA231" s="515"/>
      <c r="BB231" s="515"/>
      <c r="BC231" s="515"/>
      <c r="BD231" s="515"/>
      <c r="BE231" s="515"/>
      <c r="BF231" s="515"/>
      <c r="BG231" s="515"/>
      <c r="BH231" s="515"/>
      <c r="BI231" s="515"/>
      <c r="BJ231" s="515"/>
      <c r="BK231" s="515"/>
      <c r="BL231" s="515"/>
      <c r="BM231" s="515"/>
      <c r="BN231" s="515"/>
      <c r="BO231" s="515"/>
      <c r="BP231" s="515"/>
      <c r="BQ231" s="515"/>
      <c r="BR231" s="515"/>
      <c r="BS231" s="515"/>
      <c r="BT231" s="515"/>
      <c r="BU231" s="515"/>
      <c r="BV231" s="515"/>
      <c r="BW231" s="515"/>
      <c r="BX231" s="515"/>
      <c r="BY231" s="515"/>
      <c r="BZ231" s="515"/>
    </row>
    <row r="232" spans="1:78" s="2" customFormat="1" ht="15" customHeight="1">
      <c r="B232" s="2" t="s">
        <v>68</v>
      </c>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5"/>
      <c r="AY232" s="515"/>
      <c r="AZ232" s="515"/>
      <c r="BA232" s="515"/>
      <c r="BB232" s="515"/>
      <c r="BC232" s="515"/>
      <c r="BD232" s="515"/>
      <c r="BE232" s="515"/>
      <c r="BF232" s="515"/>
      <c r="BG232" s="515"/>
      <c r="BH232" s="515"/>
      <c r="BI232" s="515"/>
      <c r="BJ232" s="515"/>
      <c r="BK232" s="515"/>
      <c r="BL232" s="515"/>
      <c r="BM232" s="515"/>
      <c r="BN232" s="515"/>
      <c r="BO232" s="515"/>
      <c r="BP232" s="515"/>
      <c r="BQ232" s="515"/>
      <c r="BR232" s="515"/>
      <c r="BS232" s="515"/>
      <c r="BT232" s="515"/>
      <c r="BU232" s="515"/>
      <c r="BV232" s="515"/>
      <c r="BW232" s="515"/>
      <c r="BX232" s="515"/>
      <c r="BY232" s="515"/>
      <c r="BZ232" s="515"/>
    </row>
    <row r="233" spans="1:78" s="2" customFormat="1" ht="15" customHeight="1">
      <c r="B233" s="2" t="s">
        <v>34</v>
      </c>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5"/>
      <c r="AY233" s="515"/>
      <c r="AZ233" s="515"/>
      <c r="BA233" s="515"/>
      <c r="BB233" s="515"/>
      <c r="BC233" s="515"/>
      <c r="BD233" s="515"/>
      <c r="BE233" s="515"/>
      <c r="BF233" s="515"/>
      <c r="BG233" s="515"/>
      <c r="BH233" s="515"/>
      <c r="BI233" s="515"/>
      <c r="BJ233" s="515"/>
      <c r="BK233" s="515"/>
      <c r="BL233" s="515"/>
      <c r="BM233" s="515"/>
      <c r="BN233" s="515"/>
      <c r="BO233" s="515"/>
      <c r="BP233" s="515"/>
      <c r="BQ233" s="515"/>
      <c r="BR233" s="515"/>
      <c r="BS233" s="515"/>
      <c r="BT233" s="515"/>
      <c r="BU233" s="515"/>
      <c r="BV233" s="515"/>
      <c r="BW233" s="515"/>
      <c r="BX233" s="515"/>
      <c r="BY233" s="515"/>
      <c r="BZ233" s="515"/>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544" t="s">
        <v>56</v>
      </c>
      <c r="L236" s="544"/>
      <c r="M236" s="544"/>
      <c r="N236" s="27" t="s">
        <v>83</v>
      </c>
      <c r="O236" s="27"/>
      <c r="P236" s="27"/>
      <c r="Q236" s="27"/>
      <c r="R236" s="27"/>
      <c r="S236" s="27"/>
      <c r="T236" s="27"/>
      <c r="U236" s="27"/>
      <c r="V236" s="104" t="s">
        <v>84</v>
      </c>
      <c r="W236" s="545"/>
      <c r="X236" s="545"/>
      <c r="Y236" s="545"/>
      <c r="Z236" s="545"/>
      <c r="AA236" s="545"/>
      <c r="AB236" s="545"/>
      <c r="AC236" s="545"/>
      <c r="AD236" s="545"/>
      <c r="AE236" s="545"/>
      <c r="AF236" s="545"/>
      <c r="AG236" s="545"/>
      <c r="AH236" s="545"/>
      <c r="AI236" s="545"/>
      <c r="AJ236" s="545"/>
      <c r="AK236" s="545"/>
      <c r="AL236" s="545"/>
      <c r="AM236" s="545"/>
      <c r="AN236" s="545"/>
      <c r="AO236" s="545"/>
      <c r="AP236" s="545"/>
      <c r="AQ236" s="545"/>
      <c r="AR236" s="545"/>
      <c r="AS236" s="545"/>
      <c r="AT236" s="545"/>
      <c r="AU236" s="545"/>
      <c r="AV236" s="545"/>
      <c r="AW236" s="545"/>
      <c r="AX236" s="545"/>
      <c r="AY236" s="545"/>
      <c r="AZ236" s="545"/>
      <c r="BA236" s="545"/>
      <c r="BB236" s="545"/>
      <c r="BC236" s="545"/>
      <c r="BD236" s="545"/>
      <c r="BE236" s="545"/>
      <c r="BF236" s="545"/>
      <c r="BG236" s="545"/>
      <c r="BH236" s="545"/>
      <c r="BI236" s="545"/>
      <c r="BJ236" s="545"/>
      <c r="BK236" s="545"/>
      <c r="BL236" s="545"/>
      <c r="BM236" s="545"/>
      <c r="BN236" s="545"/>
      <c r="BO236" s="545"/>
      <c r="BP236" s="545"/>
      <c r="BQ236" s="545"/>
      <c r="BR236" s="545"/>
      <c r="BS236" s="545"/>
      <c r="BT236" s="545"/>
      <c r="BU236" s="545"/>
      <c r="BV236" s="545"/>
      <c r="BW236" s="27" t="s">
        <v>85</v>
      </c>
      <c r="BX236" s="27"/>
      <c r="BY236" s="27"/>
      <c r="BZ236" s="27"/>
    </row>
    <row r="237" spans="1:78" s="26" customFormat="1" ht="15" customHeight="1">
      <c r="A237" s="27"/>
      <c r="B237" s="27"/>
      <c r="C237" s="27"/>
      <c r="D237" s="27"/>
      <c r="E237" s="27"/>
      <c r="F237" s="27"/>
      <c r="G237" s="27"/>
      <c r="H237" s="27"/>
      <c r="I237" s="27"/>
      <c r="J237" s="27"/>
      <c r="K237" s="544" t="s">
        <v>86</v>
      </c>
      <c r="L237" s="544"/>
      <c r="M237" s="544"/>
      <c r="N237" s="27" t="s">
        <v>87</v>
      </c>
      <c r="O237" s="27"/>
      <c r="P237" s="27"/>
      <c r="Q237" s="27"/>
      <c r="R237" s="27"/>
      <c r="S237" s="27"/>
      <c r="T237" s="27"/>
      <c r="U237" s="27"/>
      <c r="V237" s="104" t="s">
        <v>84</v>
      </c>
      <c r="W237" s="545"/>
      <c r="X237" s="545"/>
      <c r="Y237" s="545"/>
      <c r="Z237" s="545"/>
      <c r="AA237" s="545"/>
      <c r="AB237" s="545"/>
      <c r="AC237" s="545"/>
      <c r="AD237" s="545"/>
      <c r="AE237" s="545"/>
      <c r="AF237" s="545"/>
      <c r="AG237" s="545"/>
      <c r="AH237" s="545"/>
      <c r="AI237" s="545"/>
      <c r="AJ237" s="545"/>
      <c r="AK237" s="545"/>
      <c r="AL237" s="545"/>
      <c r="AM237" s="545"/>
      <c r="AN237" s="545"/>
      <c r="AO237" s="545"/>
      <c r="AP237" s="545"/>
      <c r="AQ237" s="545"/>
      <c r="AR237" s="545"/>
      <c r="AS237" s="545"/>
      <c r="AT237" s="545"/>
      <c r="AU237" s="545"/>
      <c r="AV237" s="545"/>
      <c r="AW237" s="545"/>
      <c r="AX237" s="545"/>
      <c r="AY237" s="545"/>
      <c r="AZ237" s="545"/>
      <c r="BA237" s="545"/>
      <c r="BB237" s="545"/>
      <c r="BC237" s="545"/>
      <c r="BD237" s="545"/>
      <c r="BE237" s="545"/>
      <c r="BF237" s="545"/>
      <c r="BG237" s="545"/>
      <c r="BH237" s="545"/>
      <c r="BI237" s="545"/>
      <c r="BJ237" s="545"/>
      <c r="BK237" s="545"/>
      <c r="BL237" s="545"/>
      <c r="BM237" s="545"/>
      <c r="BN237" s="545"/>
      <c r="BO237" s="545"/>
      <c r="BP237" s="545"/>
      <c r="BQ237" s="545"/>
      <c r="BR237" s="545"/>
      <c r="BS237" s="545"/>
      <c r="BT237" s="545"/>
      <c r="BU237" s="545"/>
      <c r="BV237" s="545"/>
      <c r="BW237" s="27" t="s">
        <v>85</v>
      </c>
      <c r="BX237" s="27"/>
      <c r="BY237" s="27"/>
      <c r="BZ237" s="27"/>
    </row>
    <row r="238" spans="1:78" s="26" customFormat="1" ht="15" customHeight="1">
      <c r="A238" s="27"/>
      <c r="B238" s="27"/>
      <c r="C238" s="27"/>
      <c r="D238" s="27"/>
      <c r="E238" s="27"/>
      <c r="F238" s="27"/>
      <c r="G238" s="27"/>
      <c r="H238" s="27"/>
      <c r="I238" s="27"/>
      <c r="J238" s="27"/>
      <c r="K238" s="544" t="s">
        <v>86</v>
      </c>
      <c r="L238" s="544"/>
      <c r="M238" s="544"/>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546" t="s">
        <v>56</v>
      </c>
      <c r="L241" s="546"/>
      <c r="M241" s="546"/>
      <c r="N241" s="26" t="s">
        <v>90</v>
      </c>
      <c r="V241" s="105" t="s">
        <v>84</v>
      </c>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7"/>
      <c r="AY241" s="547"/>
      <c r="AZ241" s="547"/>
      <c r="BA241" s="547"/>
      <c r="BB241" s="547"/>
      <c r="BC241" s="547"/>
      <c r="BD241" s="547"/>
      <c r="BE241" s="547"/>
      <c r="BF241" s="547"/>
      <c r="BG241" s="547"/>
      <c r="BH241" s="547"/>
      <c r="BI241" s="547"/>
      <c r="BJ241" s="547"/>
      <c r="BK241" s="547"/>
      <c r="BL241" s="547"/>
      <c r="BM241" s="547"/>
      <c r="BN241" s="547"/>
      <c r="BO241" s="547"/>
      <c r="BP241" s="547"/>
      <c r="BQ241" s="547"/>
      <c r="BR241" s="547"/>
      <c r="BS241" s="547"/>
      <c r="BT241" s="547"/>
      <c r="BU241" s="547"/>
      <c r="BV241" s="547"/>
      <c r="BW241" s="26" t="s">
        <v>85</v>
      </c>
    </row>
    <row r="242" spans="1:78" s="26" customFormat="1" ht="15" customHeight="1">
      <c r="K242" s="546" t="s">
        <v>86</v>
      </c>
      <c r="L242" s="546"/>
      <c r="M242" s="546"/>
      <c r="N242" s="26" t="s">
        <v>91</v>
      </c>
      <c r="V242" s="105" t="s">
        <v>84</v>
      </c>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7"/>
      <c r="AY242" s="547"/>
      <c r="AZ242" s="547"/>
      <c r="BA242" s="547"/>
      <c r="BB242" s="547"/>
      <c r="BC242" s="547"/>
      <c r="BD242" s="547"/>
      <c r="BE242" s="547"/>
      <c r="BF242" s="547"/>
      <c r="BG242" s="547"/>
      <c r="BH242" s="547"/>
      <c r="BI242" s="547"/>
      <c r="BJ242" s="547"/>
      <c r="BK242" s="547"/>
      <c r="BL242" s="547"/>
      <c r="BM242" s="547"/>
      <c r="BN242" s="547"/>
      <c r="BO242" s="547"/>
      <c r="BP242" s="547"/>
      <c r="BQ242" s="547"/>
      <c r="BR242" s="547"/>
      <c r="BS242" s="547"/>
      <c r="BT242" s="547"/>
      <c r="BU242" s="547"/>
      <c r="BV242" s="547"/>
      <c r="BW242" s="26" t="s">
        <v>85</v>
      </c>
    </row>
    <row r="243" spans="1:78" s="26" customFormat="1" ht="15" customHeight="1">
      <c r="K243" s="546" t="s">
        <v>86</v>
      </c>
      <c r="L243" s="546"/>
      <c r="M243" s="546"/>
      <c r="N243" s="26" t="s">
        <v>92</v>
      </c>
      <c r="AB243" s="26" t="s">
        <v>93</v>
      </c>
    </row>
    <row r="244" spans="1:78" s="26" customFormat="1" ht="9" customHeight="1">
      <c r="K244" s="106"/>
      <c r="L244" s="106"/>
      <c r="M244" s="106"/>
      <c r="N244" s="106"/>
      <c r="O244" s="106"/>
      <c r="P244" s="106"/>
      <c r="Q244" s="106"/>
      <c r="R244" s="106"/>
      <c r="S244" s="106"/>
      <c r="T244" s="106"/>
      <c r="U244" s="106"/>
    </row>
    <row r="245" spans="1:78" s="27" customFormat="1" ht="15" customHeight="1">
      <c r="A245" s="280" t="s">
        <v>94</v>
      </c>
      <c r="B245" s="280"/>
      <c r="C245" s="280"/>
      <c r="D245" s="280"/>
      <c r="E245" s="280"/>
      <c r="F245" s="280"/>
      <c r="G245" s="280"/>
      <c r="H245" s="280"/>
      <c r="I245" s="280"/>
      <c r="J245" s="280"/>
      <c r="K245" s="280"/>
      <c r="L245" s="543"/>
      <c r="M245" s="543"/>
      <c r="N245" s="543"/>
      <c r="O245" s="543"/>
      <c r="P245" s="543"/>
      <c r="Q245" s="543"/>
      <c r="R245" s="543"/>
      <c r="S245" s="543"/>
      <c r="T245" s="543"/>
      <c r="U245" s="543"/>
      <c r="V245" s="543"/>
      <c r="W245" s="543"/>
      <c r="X245" s="543"/>
      <c r="Y245" s="543"/>
      <c r="Z245" s="543"/>
      <c r="AA245" s="543"/>
      <c r="AB245" s="543"/>
      <c r="AC245" s="543"/>
      <c r="AD245" s="543"/>
      <c r="AE245" s="543"/>
      <c r="AF245" s="543"/>
      <c r="AG245" s="543"/>
      <c r="AH245" s="543"/>
      <c r="AI245" s="543"/>
      <c r="AJ245" s="543"/>
      <c r="AK245" s="543"/>
      <c r="AL245" s="543"/>
      <c r="AM245" s="543"/>
      <c r="AN245" s="543"/>
      <c r="AO245" s="543"/>
      <c r="AP245" s="543"/>
      <c r="AQ245" s="543"/>
      <c r="AR245" s="543"/>
      <c r="AS245" s="543"/>
      <c r="AT245" s="543"/>
      <c r="AU245" s="543"/>
      <c r="AV245" s="543"/>
      <c r="AW245" s="543"/>
      <c r="AX245" s="543"/>
      <c r="AY245" s="543"/>
      <c r="AZ245" s="543"/>
      <c r="BA245" s="543"/>
      <c r="BB245" s="543"/>
      <c r="BC245" s="543"/>
      <c r="BD245" s="543"/>
      <c r="BE245" s="543"/>
      <c r="BF245" s="543"/>
      <c r="BG245" s="543"/>
      <c r="BH245" s="543"/>
      <c r="BI245" s="543"/>
      <c r="BJ245" s="543"/>
      <c r="BK245" s="543"/>
      <c r="BL245" s="543"/>
      <c r="BM245" s="543"/>
      <c r="BN245" s="543"/>
      <c r="BO245" s="280"/>
      <c r="BP245" s="280"/>
      <c r="BQ245" s="280"/>
      <c r="BR245" s="280"/>
      <c r="BS245" s="280"/>
      <c r="BT245" s="280"/>
      <c r="BU245" s="280"/>
      <c r="BV245" s="280"/>
      <c r="BW245" s="280"/>
      <c r="BX245" s="280"/>
      <c r="BY245" s="280"/>
      <c r="BZ245" s="280"/>
    </row>
    <row r="246" spans="1:78" s="27" customFormat="1" ht="15" customHeight="1"/>
    <row r="247" spans="1:78" s="27" customFormat="1" ht="15" customHeight="1"/>
    <row r="248" spans="1:78" s="27" customFormat="1" ht="8.25" customHeight="1">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0"/>
      <c r="BF248" s="280"/>
      <c r="BG248" s="280"/>
      <c r="BH248" s="280"/>
      <c r="BI248" s="280"/>
      <c r="BJ248" s="280"/>
      <c r="BK248" s="280"/>
      <c r="BL248" s="280"/>
      <c r="BM248" s="280"/>
      <c r="BN248" s="280"/>
      <c r="BO248" s="280"/>
      <c r="BP248" s="280"/>
      <c r="BQ248" s="280"/>
      <c r="BR248" s="280"/>
      <c r="BS248" s="280"/>
      <c r="BT248" s="280"/>
      <c r="BU248" s="280"/>
      <c r="BV248" s="280"/>
      <c r="BW248" s="280"/>
      <c r="BX248" s="280"/>
      <c r="BY248" s="280"/>
      <c r="BZ248" s="280"/>
    </row>
    <row r="249" spans="1:78" s="2" customFormat="1" ht="8.25" hidden="1" customHeight="1"/>
    <row r="250" spans="1:78" s="2" customFormat="1" ht="14.25" hidden="1" customHeight="1">
      <c r="A250" s="520" t="s">
        <v>95</v>
      </c>
      <c r="B250" s="520"/>
      <c r="C250" s="520"/>
      <c r="D250" s="520"/>
      <c r="E250" s="520"/>
      <c r="F250" s="520"/>
      <c r="G250" s="520"/>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c r="AG250" s="520"/>
      <c r="AH250" s="520"/>
      <c r="AI250" s="520"/>
      <c r="AJ250" s="520"/>
      <c r="AK250" s="520"/>
      <c r="AL250" s="520"/>
      <c r="AM250" s="520"/>
      <c r="AN250" s="520"/>
      <c r="AO250" s="520"/>
      <c r="AP250" s="520"/>
      <c r="AQ250" s="520"/>
      <c r="AR250" s="520"/>
      <c r="AS250" s="520"/>
      <c r="AT250" s="520"/>
      <c r="AU250" s="520"/>
      <c r="AV250" s="520"/>
      <c r="AW250" s="520"/>
      <c r="AX250" s="520"/>
      <c r="AY250" s="520"/>
      <c r="AZ250" s="520"/>
      <c r="BA250" s="520"/>
      <c r="BB250" s="520"/>
      <c r="BC250" s="520"/>
      <c r="BD250" s="520"/>
      <c r="BE250" s="520"/>
      <c r="BF250" s="520"/>
      <c r="BG250" s="520"/>
      <c r="BH250" s="520"/>
      <c r="BI250" s="520"/>
      <c r="BJ250" s="520"/>
      <c r="BK250" s="520"/>
      <c r="BL250" s="520"/>
      <c r="BM250" s="520"/>
      <c r="BN250" s="520"/>
      <c r="BO250" s="520"/>
      <c r="BP250" s="520"/>
      <c r="BQ250" s="520"/>
      <c r="BR250" s="520"/>
      <c r="BS250" s="520"/>
      <c r="BT250" s="520"/>
      <c r="BU250" s="520"/>
      <c r="BV250" s="520"/>
      <c r="BW250" s="520"/>
      <c r="BX250" s="520"/>
      <c r="BY250" s="520"/>
      <c r="BZ250" s="520"/>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2"/>
      <c r="N252" s="112"/>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59"/>
      <c r="AL252" s="559"/>
      <c r="AM252" s="559"/>
      <c r="AN252" s="559"/>
      <c r="AO252" s="559"/>
      <c r="AP252" s="559"/>
      <c r="AQ252" s="559"/>
      <c r="AR252" s="559"/>
      <c r="AS252" s="559"/>
      <c r="AT252" s="559"/>
      <c r="AU252" s="559"/>
      <c r="AV252" s="559"/>
      <c r="AW252" s="559"/>
      <c r="AX252" s="559"/>
      <c r="AY252" s="559"/>
      <c r="AZ252" s="559"/>
      <c r="BA252" s="559"/>
      <c r="BB252" s="559"/>
      <c r="BC252" s="559"/>
      <c r="BD252" s="559"/>
      <c r="BE252" s="559"/>
      <c r="BF252" s="559"/>
      <c r="BG252" s="559"/>
      <c r="BH252" s="559"/>
      <c r="BI252" s="559"/>
      <c r="BJ252" s="559"/>
      <c r="BK252" s="559"/>
      <c r="BL252" s="559"/>
      <c r="BM252" s="559"/>
      <c r="BN252" s="559"/>
      <c r="BO252" s="559"/>
      <c r="BP252" s="559"/>
      <c r="BQ252" s="559"/>
      <c r="BR252" s="559"/>
      <c r="BS252" s="559"/>
      <c r="BT252" s="559"/>
      <c r="BU252" s="559"/>
      <c r="BV252" s="559"/>
      <c r="BW252" s="112"/>
      <c r="BX252" s="112"/>
      <c r="BY252" s="112"/>
      <c r="BZ252" s="112"/>
    </row>
    <row r="253" spans="1:78" s="2" customFormat="1" ht="14.25" hidden="1" customHeight="1">
      <c r="A253" s="7"/>
      <c r="B253" s="7" t="s">
        <v>98</v>
      </c>
      <c r="C253" s="7"/>
      <c r="D253" s="7"/>
      <c r="E253" s="7"/>
      <c r="F253" s="7"/>
      <c r="G253" s="7"/>
      <c r="H253" s="7"/>
      <c r="I253" s="7"/>
      <c r="J253" s="7"/>
      <c r="K253" s="7"/>
      <c r="L253" s="7"/>
      <c r="M253" s="112"/>
      <c r="N253" s="112"/>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59"/>
      <c r="AY253" s="559"/>
      <c r="AZ253" s="559"/>
      <c r="BA253" s="559"/>
      <c r="BB253" s="559"/>
      <c r="BC253" s="559"/>
      <c r="BD253" s="559"/>
      <c r="BE253" s="559"/>
      <c r="BF253" s="559"/>
      <c r="BG253" s="559"/>
      <c r="BH253" s="559"/>
      <c r="BI253" s="559"/>
      <c r="BJ253" s="559"/>
      <c r="BK253" s="559"/>
      <c r="BL253" s="559"/>
      <c r="BM253" s="559"/>
      <c r="BN253" s="559"/>
      <c r="BO253" s="559"/>
      <c r="BP253" s="559"/>
      <c r="BQ253" s="559"/>
      <c r="BR253" s="559"/>
      <c r="BS253" s="559"/>
      <c r="BT253" s="559"/>
      <c r="BU253" s="559"/>
      <c r="BV253" s="559"/>
      <c r="BW253" s="112"/>
      <c r="BX253" s="112"/>
      <c r="BY253" s="112"/>
      <c r="BZ253" s="112"/>
    </row>
    <row r="254" spans="1:78" s="2" customFormat="1" ht="14.25" hidden="1" customHeight="1">
      <c r="B254" s="2" t="s">
        <v>99</v>
      </c>
    </row>
    <row r="255" spans="1:78" s="2" customFormat="1" ht="14.25" hidden="1" customHeight="1">
      <c r="G255" s="520" t="s">
        <v>56</v>
      </c>
      <c r="H255" s="520"/>
      <c r="I255" s="520"/>
      <c r="K255" s="2" t="s">
        <v>100</v>
      </c>
      <c r="X255" s="2" t="s">
        <v>37</v>
      </c>
      <c r="Y255" s="520" t="s">
        <v>56</v>
      </c>
      <c r="Z255" s="520"/>
      <c r="AA255" s="520"/>
      <c r="AC255" s="2" t="s">
        <v>101</v>
      </c>
      <c r="AK255" s="520" t="s">
        <v>56</v>
      </c>
      <c r="AL255" s="520"/>
      <c r="AM255" s="520"/>
      <c r="AO255" s="2" t="s">
        <v>102</v>
      </c>
      <c r="AZ255" s="520" t="s">
        <v>56</v>
      </c>
      <c r="BA255" s="520"/>
      <c r="BB255" s="520"/>
      <c r="BD255" s="2" t="s">
        <v>103</v>
      </c>
      <c r="BY255" s="2" t="s">
        <v>80</v>
      </c>
    </row>
    <row r="256" spans="1:78" s="2" customFormat="1" ht="14.25" hidden="1" customHeight="1">
      <c r="G256" s="520" t="s">
        <v>56</v>
      </c>
      <c r="H256" s="520"/>
      <c r="I256" s="520"/>
      <c r="K256" s="2" t="s">
        <v>104</v>
      </c>
      <c r="AD256" s="520" t="s">
        <v>56</v>
      </c>
      <c r="AE256" s="520"/>
      <c r="AF256" s="520"/>
      <c r="AH256" s="2" t="s">
        <v>105</v>
      </c>
    </row>
    <row r="257" spans="1:124" s="2" customFormat="1" ht="14.25" hidden="1" customHeight="1">
      <c r="A257" s="7"/>
      <c r="B257" s="7" t="s">
        <v>106</v>
      </c>
      <c r="C257" s="7"/>
      <c r="D257" s="7"/>
      <c r="E257" s="7"/>
      <c r="F257" s="7"/>
      <c r="G257" s="7"/>
      <c r="H257" s="7"/>
      <c r="I257" s="7"/>
      <c r="J257" s="7"/>
      <c r="K257" s="7"/>
      <c r="L257" s="7"/>
      <c r="M257" s="7"/>
      <c r="N257" s="7"/>
      <c r="O257" s="561" t="s">
        <v>56</v>
      </c>
      <c r="P257" s="561"/>
      <c r="Q257" s="561"/>
      <c r="R257" s="7"/>
      <c r="S257" s="7" t="s">
        <v>107</v>
      </c>
      <c r="T257" s="7"/>
      <c r="U257" s="7"/>
      <c r="V257" s="7"/>
      <c r="W257" s="7"/>
      <c r="X257" s="7"/>
      <c r="Y257" s="7"/>
      <c r="Z257" s="7"/>
      <c r="AA257" s="7"/>
      <c r="AB257" s="7"/>
      <c r="AC257" s="7"/>
      <c r="AD257" s="7"/>
      <c r="AE257" s="7"/>
      <c r="AF257" s="561" t="s">
        <v>56</v>
      </c>
      <c r="AG257" s="561"/>
      <c r="AH257" s="561"/>
      <c r="AI257" s="7"/>
      <c r="AJ257" s="7" t="s">
        <v>108</v>
      </c>
      <c r="AK257" s="7"/>
      <c r="AL257" s="7"/>
      <c r="AM257" s="7"/>
      <c r="AN257" s="7"/>
      <c r="AO257" s="7"/>
      <c r="AP257" s="7"/>
      <c r="AQ257" s="7"/>
      <c r="AR257" s="7"/>
      <c r="AS257" s="7"/>
      <c r="AT257" s="7"/>
      <c r="AU257" s="7"/>
      <c r="AV257" s="7"/>
      <c r="AW257" s="7"/>
      <c r="AX257" s="7"/>
      <c r="AY257" s="7"/>
      <c r="AZ257" s="7"/>
      <c r="BA257" s="113" t="s">
        <v>56</v>
      </c>
      <c r="BB257" s="113"/>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515"/>
      <c r="AE258" s="515"/>
      <c r="AF258" s="515"/>
      <c r="AG258" s="515"/>
      <c r="AH258" s="515"/>
      <c r="AI258" s="515"/>
      <c r="AJ258" s="515"/>
      <c r="AK258" s="515"/>
      <c r="AL258" s="515"/>
      <c r="AM258" s="515"/>
      <c r="AN258" s="515"/>
      <c r="AO258" s="515"/>
      <c r="AP258" s="515"/>
      <c r="AQ258" s="515"/>
      <c r="AR258" s="515"/>
      <c r="AS258" s="515"/>
      <c r="AT258" s="515"/>
      <c r="AU258" s="515"/>
      <c r="AV258" s="515"/>
      <c r="AW258" s="515"/>
      <c r="AX258" s="515"/>
      <c r="AY258" s="515"/>
      <c r="AZ258" s="515"/>
      <c r="BA258" s="515"/>
      <c r="BB258" s="515"/>
      <c r="BC258" s="515"/>
      <c r="BD258" s="562"/>
      <c r="BE258" s="562"/>
      <c r="BF258" s="562"/>
      <c r="BG258" s="562"/>
      <c r="BH258" s="562"/>
      <c r="BI258" s="562"/>
      <c r="BJ258" s="562"/>
      <c r="BK258" s="562"/>
      <c r="BL258" s="562"/>
      <c r="BM258" s="562"/>
      <c r="BN258" s="562"/>
      <c r="BO258" s="562"/>
      <c r="BP258" s="562"/>
      <c r="BQ258" s="562"/>
      <c r="BR258" s="562"/>
      <c r="BS258" s="562"/>
      <c r="BT258" s="562"/>
      <c r="BU258" s="562"/>
      <c r="BV258" s="562"/>
      <c r="BW258" s="562"/>
      <c r="BX258" s="281"/>
      <c r="BY258" s="281"/>
      <c r="BZ258" s="281"/>
      <c r="CA258" s="515"/>
      <c r="CB258" s="515"/>
      <c r="CC258" s="515"/>
      <c r="CD258" s="515"/>
      <c r="CE258" s="515"/>
      <c r="CF258" s="515"/>
      <c r="CG258" s="515"/>
      <c r="CH258" s="515"/>
      <c r="CI258" s="515"/>
      <c r="CJ258" s="515"/>
      <c r="CK258" s="515"/>
      <c r="CL258" s="515"/>
      <c r="CM258" s="515"/>
      <c r="CN258" s="515"/>
      <c r="CO258" s="515"/>
      <c r="CP258" s="515"/>
      <c r="CQ258" s="515"/>
      <c r="CR258" s="515"/>
      <c r="CS258" s="515"/>
      <c r="CT258" s="515"/>
      <c r="CU258" s="515"/>
      <c r="CV258" s="515"/>
      <c r="CW258" s="515"/>
      <c r="CX258" s="515"/>
      <c r="CY258" s="515"/>
      <c r="CZ258" s="515"/>
      <c r="DA258" s="515"/>
      <c r="DB258" s="515"/>
      <c r="DC258" s="515"/>
      <c r="DD258" s="515"/>
      <c r="DE258" s="515"/>
      <c r="DF258" s="515"/>
      <c r="DG258" s="515"/>
      <c r="DH258" s="515"/>
      <c r="DI258" s="515"/>
      <c r="DJ258" s="515"/>
      <c r="DK258" s="515"/>
      <c r="DL258" s="515"/>
      <c r="DM258" s="515"/>
      <c r="DN258" s="515"/>
      <c r="DO258" s="515"/>
      <c r="DP258" s="515"/>
      <c r="DQ258" s="515"/>
      <c r="DR258" s="515"/>
      <c r="DS258" s="515"/>
      <c r="DT258" s="515"/>
    </row>
    <row r="259" spans="1:124" s="2" customFormat="1" ht="14.25" hidden="1" customHeight="1">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6"/>
      <c r="AL259" s="556"/>
      <c r="AM259" s="556"/>
      <c r="AN259" s="556"/>
      <c r="AO259" s="556"/>
      <c r="AP259" s="556"/>
      <c r="AQ259" s="556"/>
      <c r="AR259" s="556"/>
      <c r="AS259" s="556"/>
      <c r="AT259" s="556"/>
      <c r="AU259" s="556"/>
      <c r="AV259" s="556"/>
      <c r="AW259" s="556"/>
      <c r="AX259" s="556"/>
      <c r="AY259" s="556"/>
      <c r="AZ259" s="556"/>
      <c r="BA259" s="556"/>
      <c r="BB259" s="556"/>
      <c r="BC259" s="556"/>
      <c r="BD259" s="556"/>
      <c r="BE259" s="556"/>
      <c r="BF259" s="556"/>
      <c r="BG259" s="556"/>
      <c r="BH259" s="556"/>
      <c r="BI259" s="556"/>
      <c r="BJ259" s="556"/>
      <c r="BK259" s="556"/>
      <c r="BL259" s="556"/>
      <c r="BM259" s="556"/>
      <c r="BN259" s="556"/>
      <c r="BO259" s="556"/>
      <c r="BP259" s="556"/>
      <c r="BQ259" s="556"/>
      <c r="BR259" s="556"/>
      <c r="BS259" s="556"/>
      <c r="BT259" s="556"/>
      <c r="BU259" s="556"/>
      <c r="BV259" s="556"/>
      <c r="BW259" s="556"/>
      <c r="BX259" s="109"/>
      <c r="BY259" s="109"/>
      <c r="BZ259" s="109"/>
    </row>
    <row r="260" spans="1:124" s="2" customFormat="1" ht="14.25" hidden="1" customHeight="1">
      <c r="A260" s="282"/>
      <c r="B260" s="282" t="s">
        <v>111</v>
      </c>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c r="AI260" s="282"/>
      <c r="AJ260" s="282"/>
      <c r="AK260" s="282"/>
      <c r="AL260" s="282"/>
      <c r="AM260" s="282"/>
      <c r="AN260" s="282"/>
      <c r="AO260" s="282"/>
      <c r="AP260" s="282"/>
      <c r="AQ260" s="282"/>
      <c r="AR260" s="282"/>
      <c r="AS260" s="282"/>
      <c r="AT260" s="282"/>
      <c r="AU260" s="282"/>
      <c r="AV260" s="282"/>
      <c r="AW260" s="282"/>
      <c r="AX260" s="282"/>
      <c r="AY260" s="282"/>
      <c r="AZ260" s="282"/>
      <c r="BA260" s="282"/>
      <c r="BB260" s="282"/>
      <c r="BC260" s="282"/>
      <c r="BD260" s="282"/>
      <c r="BE260" s="282"/>
      <c r="BF260" s="282"/>
      <c r="BG260" s="282"/>
      <c r="BH260" s="282"/>
      <c r="BI260" s="282"/>
      <c r="BJ260" s="282"/>
      <c r="BK260" s="282"/>
      <c r="BL260" s="282"/>
      <c r="BM260" s="282"/>
      <c r="BN260" s="282"/>
      <c r="BO260" s="282"/>
      <c r="BP260" s="282"/>
      <c r="BQ260" s="282"/>
      <c r="BR260" s="282"/>
      <c r="BS260" s="282"/>
      <c r="BT260" s="282"/>
      <c r="BU260" s="282"/>
      <c r="BV260" s="282"/>
      <c r="BW260" s="282"/>
      <c r="BX260" s="282"/>
      <c r="BY260" s="282"/>
      <c r="BZ260" s="282"/>
    </row>
    <row r="261" spans="1:124" s="2" customFormat="1" ht="14.25" hidden="1" customHeight="1">
      <c r="D261" s="2" t="s">
        <v>112</v>
      </c>
      <c r="AF261" s="560"/>
      <c r="AG261" s="560"/>
      <c r="AH261" s="560"/>
      <c r="AI261" s="560"/>
      <c r="AJ261" s="560"/>
      <c r="AK261" s="560"/>
      <c r="AL261" s="560"/>
      <c r="AM261" s="560"/>
      <c r="AN261" s="560"/>
      <c r="AO261" s="560"/>
      <c r="AP261" s="560"/>
      <c r="AQ261" s="560"/>
      <c r="AR261" s="560"/>
      <c r="AS261" s="560"/>
      <c r="AT261" s="560"/>
      <c r="AU261" s="560"/>
      <c r="AV261" s="560"/>
      <c r="AW261" s="560"/>
      <c r="AX261" s="560"/>
      <c r="AY261" s="560"/>
      <c r="AZ261" s="560"/>
      <c r="BA261" s="560"/>
      <c r="BB261" s="560"/>
      <c r="BC261" s="560"/>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65"/>
      <c r="AG262" s="565"/>
      <c r="AH262" s="565"/>
      <c r="AI262" s="565"/>
      <c r="AJ262" s="565"/>
      <c r="AK262" s="565"/>
      <c r="AL262" s="565"/>
      <c r="AM262" s="565"/>
      <c r="AN262" s="565"/>
      <c r="AO262" s="565"/>
      <c r="AP262" s="565"/>
      <c r="AQ262" s="565"/>
      <c r="AR262" s="565"/>
      <c r="AS262" s="565"/>
      <c r="AT262" s="565"/>
      <c r="AU262" s="565"/>
      <c r="AV262" s="565"/>
      <c r="AW262" s="565"/>
      <c r="AX262" s="565"/>
      <c r="AY262" s="565"/>
      <c r="AZ262" s="565"/>
      <c r="BA262" s="565"/>
      <c r="BB262" s="565"/>
      <c r="BC262" s="565"/>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542"/>
      <c r="U264" s="542"/>
      <c r="V264" s="542"/>
      <c r="W264" s="542"/>
      <c r="X264" s="542"/>
      <c r="Y264" s="542"/>
      <c r="Z264" s="542"/>
      <c r="AA264" s="542"/>
      <c r="AB264" s="542"/>
      <c r="AC264" s="21"/>
      <c r="AD264" s="21"/>
      <c r="AE264" s="24" t="s">
        <v>117</v>
      </c>
      <c r="AF264" s="114"/>
      <c r="AG264" s="114"/>
      <c r="AH264" s="542"/>
      <c r="AI264" s="542"/>
      <c r="AJ264" s="542"/>
      <c r="AK264" s="542"/>
      <c r="AL264" s="542"/>
      <c r="AM264" s="542"/>
      <c r="AN264" s="542"/>
      <c r="AO264" s="542"/>
      <c r="AP264" s="542"/>
      <c r="AQ264" s="21"/>
      <c r="AR264" s="21"/>
      <c r="AS264" s="24" t="s">
        <v>117</v>
      </c>
      <c r="AT264" s="114"/>
      <c r="AU264" s="114"/>
      <c r="AV264" s="542"/>
      <c r="AW264" s="542"/>
      <c r="AX264" s="542"/>
      <c r="AY264" s="542"/>
      <c r="AZ264" s="542"/>
      <c r="BA264" s="542"/>
      <c r="BB264" s="542"/>
      <c r="BC264" s="542"/>
      <c r="BD264" s="542"/>
      <c r="BE264" s="21"/>
      <c r="BF264" s="21"/>
      <c r="BG264" s="24" t="s">
        <v>117</v>
      </c>
      <c r="BH264" s="114"/>
      <c r="BI264" s="114"/>
      <c r="BJ264" s="542"/>
      <c r="BK264" s="542"/>
      <c r="BL264" s="542"/>
      <c r="BM264" s="542"/>
      <c r="BN264" s="542"/>
      <c r="BO264" s="542"/>
      <c r="BP264" s="542"/>
      <c r="BQ264" s="542"/>
      <c r="BR264" s="542"/>
      <c r="BS264" s="542"/>
      <c r="BT264" s="542"/>
      <c r="BU264" s="21"/>
      <c r="BV264" s="17" t="s">
        <v>85</v>
      </c>
      <c r="BW264" s="17"/>
      <c r="BX264" s="17"/>
      <c r="BY264" s="17"/>
      <c r="BZ264" s="17"/>
      <c r="CA264" s="102"/>
      <c r="CB264" s="102"/>
      <c r="CI264" s="2" t="s">
        <v>118</v>
      </c>
    </row>
    <row r="265" spans="1:124" s="2" customFormat="1" ht="14.25" hidden="1" customHeight="1">
      <c r="P265" s="8" t="s">
        <v>119</v>
      </c>
      <c r="Q265" s="8"/>
      <c r="R265" s="8"/>
      <c r="S265" s="8"/>
      <c r="T265" s="542"/>
      <c r="U265" s="542"/>
      <c r="V265" s="542"/>
      <c r="W265" s="542"/>
      <c r="X265" s="542"/>
      <c r="Y265" s="542"/>
      <c r="Z265" s="542"/>
      <c r="AA265" s="542"/>
      <c r="AB265" s="542"/>
      <c r="AC265" s="21"/>
      <c r="AD265" s="21"/>
      <c r="AE265" s="24" t="s">
        <v>117</v>
      </c>
      <c r="AF265" s="114"/>
      <c r="AG265" s="114"/>
      <c r="AH265" s="542"/>
      <c r="AI265" s="542"/>
      <c r="AJ265" s="542"/>
      <c r="AK265" s="542"/>
      <c r="AL265" s="542"/>
      <c r="AM265" s="542"/>
      <c r="AN265" s="542"/>
      <c r="AO265" s="542"/>
      <c r="AP265" s="542"/>
      <c r="AQ265" s="21"/>
      <c r="AR265" s="21"/>
      <c r="AS265" s="24" t="s">
        <v>117</v>
      </c>
      <c r="AT265" s="114"/>
      <c r="AU265" s="114"/>
      <c r="AV265" s="542"/>
      <c r="AW265" s="542"/>
      <c r="AX265" s="542"/>
      <c r="AY265" s="542"/>
      <c r="AZ265" s="542"/>
      <c r="BA265" s="542"/>
      <c r="BB265" s="542"/>
      <c r="BC265" s="542"/>
      <c r="BD265" s="542"/>
      <c r="BE265" s="21"/>
      <c r="BF265" s="21"/>
      <c r="BG265" s="24" t="s">
        <v>117</v>
      </c>
      <c r="BH265" s="114"/>
      <c r="BI265" s="114"/>
      <c r="BJ265" s="542"/>
      <c r="BK265" s="542"/>
      <c r="BL265" s="542"/>
      <c r="BM265" s="542"/>
      <c r="BN265" s="542"/>
      <c r="BO265" s="542"/>
      <c r="BP265" s="542"/>
      <c r="BQ265" s="542"/>
      <c r="BR265" s="542"/>
      <c r="BS265" s="542"/>
      <c r="BT265" s="542"/>
      <c r="BU265" s="21"/>
      <c r="BV265" s="17" t="s">
        <v>85</v>
      </c>
      <c r="BW265" s="17"/>
      <c r="BX265" s="17"/>
      <c r="BY265" s="17"/>
      <c r="BZ265" s="17"/>
      <c r="CA265" s="102"/>
      <c r="CB265" s="102"/>
    </row>
    <row r="266" spans="1:124" s="2" customFormat="1" ht="14.25" hidden="1" customHeight="1">
      <c r="D266" s="2" t="s">
        <v>120</v>
      </c>
      <c r="R266" s="2" t="s">
        <v>37</v>
      </c>
      <c r="S266" s="521"/>
      <c r="T266" s="521"/>
      <c r="U266" s="521"/>
      <c r="V266" s="521"/>
      <c r="W266" s="521"/>
      <c r="X266" s="521"/>
      <c r="Y266" s="521"/>
      <c r="Z266" s="521"/>
      <c r="AA266" s="521"/>
      <c r="AB266" s="521"/>
      <c r="AC266" s="521"/>
      <c r="AD266" s="20"/>
      <c r="AE266" s="24" t="s">
        <v>117</v>
      </c>
      <c r="AF266" s="114"/>
      <c r="AG266" s="521"/>
      <c r="AH266" s="521"/>
      <c r="AI266" s="521"/>
      <c r="AJ266" s="521"/>
      <c r="AK266" s="521"/>
      <c r="AL266" s="521"/>
      <c r="AM266" s="521"/>
      <c r="AN266" s="521"/>
      <c r="AO266" s="521"/>
      <c r="AP266" s="521"/>
      <c r="AQ266" s="521"/>
      <c r="AR266" s="20"/>
      <c r="AS266" s="24" t="s">
        <v>117</v>
      </c>
      <c r="AT266" s="114"/>
      <c r="AU266" s="521"/>
      <c r="AV266" s="521"/>
      <c r="AW266" s="521"/>
      <c r="AX266" s="521"/>
      <c r="AY266" s="521"/>
      <c r="AZ266" s="521"/>
      <c r="BA266" s="521"/>
      <c r="BB266" s="521"/>
      <c r="BC266" s="521"/>
      <c r="BD266" s="521"/>
      <c r="BE266" s="521"/>
      <c r="BF266" s="20"/>
      <c r="BG266" s="24" t="s">
        <v>117</v>
      </c>
      <c r="BH266" s="114"/>
      <c r="BI266" s="564"/>
      <c r="BJ266" s="564"/>
      <c r="BK266" s="564"/>
      <c r="BL266" s="564"/>
      <c r="BM266" s="564"/>
      <c r="BN266" s="564"/>
      <c r="BO266" s="564"/>
      <c r="BP266" s="564"/>
      <c r="BQ266" s="564"/>
      <c r="BR266" s="564"/>
      <c r="BS266" s="564"/>
      <c r="BT266" s="564"/>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563"/>
      <c r="U268" s="563"/>
      <c r="V268" s="563"/>
      <c r="W268" s="563"/>
      <c r="X268" s="563"/>
      <c r="Y268" s="563"/>
      <c r="Z268" s="563"/>
      <c r="AA268" s="563"/>
      <c r="AB268" s="563"/>
      <c r="AC268" s="16"/>
      <c r="AD268" s="16"/>
      <c r="AE268" s="24" t="s">
        <v>117</v>
      </c>
      <c r="AF268" s="114"/>
      <c r="AG268" s="114"/>
      <c r="AH268" s="563"/>
      <c r="AI268" s="563"/>
      <c r="AJ268" s="563"/>
      <c r="AK268" s="563"/>
      <c r="AL268" s="563"/>
      <c r="AM268" s="563"/>
      <c r="AN268" s="563"/>
      <c r="AO268" s="563"/>
      <c r="AP268" s="563"/>
      <c r="AQ268" s="16"/>
      <c r="AR268" s="16"/>
      <c r="AS268" s="24" t="s">
        <v>117</v>
      </c>
      <c r="AT268" s="114"/>
      <c r="AU268" s="114"/>
      <c r="AV268" s="563"/>
      <c r="AW268" s="563"/>
      <c r="AX268" s="563"/>
      <c r="AY268" s="563"/>
      <c r="AZ268" s="563"/>
      <c r="BA268" s="563"/>
      <c r="BB268" s="563"/>
      <c r="BC268" s="563"/>
      <c r="BD268" s="563"/>
      <c r="BE268" s="16"/>
      <c r="BF268" s="16"/>
      <c r="BG268" s="24" t="s">
        <v>117</v>
      </c>
      <c r="BH268" s="114"/>
      <c r="BI268" s="114"/>
      <c r="BJ268" s="563"/>
      <c r="BK268" s="563"/>
      <c r="BL268" s="563"/>
      <c r="BM268" s="563"/>
      <c r="BN268" s="563"/>
      <c r="BO268" s="563"/>
      <c r="BP268" s="563"/>
      <c r="BQ268" s="563"/>
      <c r="BR268" s="563"/>
      <c r="BS268" s="563"/>
      <c r="BT268" s="563"/>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563"/>
      <c r="U270" s="563"/>
      <c r="V270" s="563"/>
      <c r="W270" s="563"/>
      <c r="X270" s="563"/>
      <c r="Y270" s="563"/>
      <c r="Z270" s="563"/>
      <c r="AA270" s="563"/>
      <c r="AB270" s="563"/>
      <c r="AC270" s="16"/>
      <c r="AD270" s="16"/>
      <c r="AE270" s="24" t="s">
        <v>117</v>
      </c>
      <c r="AF270" s="114"/>
      <c r="AG270" s="114"/>
      <c r="AH270" s="563"/>
      <c r="AI270" s="563"/>
      <c r="AJ270" s="563"/>
      <c r="AK270" s="563"/>
      <c r="AL270" s="563"/>
      <c r="AM270" s="563"/>
      <c r="AN270" s="563"/>
      <c r="AO270" s="563"/>
      <c r="AP270" s="563"/>
      <c r="AQ270" s="16"/>
      <c r="AR270" s="16"/>
      <c r="AS270" s="24" t="s">
        <v>117</v>
      </c>
      <c r="AT270" s="114"/>
      <c r="AU270" s="114"/>
      <c r="AV270" s="563"/>
      <c r="AW270" s="563"/>
      <c r="AX270" s="563"/>
      <c r="AY270" s="563"/>
      <c r="AZ270" s="563"/>
      <c r="BA270" s="563"/>
      <c r="BB270" s="563"/>
      <c r="BC270" s="563"/>
      <c r="BD270" s="563"/>
      <c r="BE270" s="16"/>
      <c r="BF270" s="16"/>
      <c r="BG270" s="24" t="s">
        <v>117</v>
      </c>
      <c r="BH270" s="114"/>
      <c r="BI270" s="114"/>
      <c r="BJ270" s="563"/>
      <c r="BK270" s="563"/>
      <c r="BL270" s="563"/>
      <c r="BM270" s="563"/>
      <c r="BN270" s="563"/>
      <c r="BO270" s="563"/>
      <c r="BP270" s="563"/>
      <c r="BQ270" s="563"/>
      <c r="BR270" s="563"/>
      <c r="BS270" s="563"/>
      <c r="BT270" s="563"/>
      <c r="BU270" s="16"/>
      <c r="BV270" s="17" t="s">
        <v>85</v>
      </c>
      <c r="BW270" s="17"/>
      <c r="BX270" s="17"/>
      <c r="BY270" s="17"/>
      <c r="BZ270" s="17"/>
      <c r="CI270" s="2" t="s">
        <v>127</v>
      </c>
    </row>
    <row r="271" spans="1:124" s="2" customFormat="1" ht="14.25" hidden="1" customHeight="1">
      <c r="D271" s="2" t="s">
        <v>128</v>
      </c>
      <c r="V271" s="8" t="s">
        <v>129</v>
      </c>
      <c r="AB271" s="548">
        <f>T264+AH264+AV264+BJ264</f>
        <v>0</v>
      </c>
      <c r="AC271" s="548"/>
      <c r="AD271" s="548"/>
      <c r="AE271" s="548"/>
      <c r="AF271" s="548"/>
      <c r="AG271" s="548"/>
      <c r="AH271" s="548"/>
      <c r="AI271" s="548"/>
      <c r="AJ271" s="548"/>
      <c r="AK271" s="548"/>
      <c r="AL271" s="18"/>
      <c r="AM271" s="18"/>
      <c r="AN271" s="18"/>
      <c r="CI271" s="2" t="s">
        <v>130</v>
      </c>
    </row>
    <row r="272" spans="1:124" s="2" customFormat="1" ht="14.25" hidden="1" customHeight="1">
      <c r="V272" s="8" t="s">
        <v>131</v>
      </c>
      <c r="AB272" s="548">
        <f>T265+AH265+AV265+BJ265</f>
        <v>0</v>
      </c>
      <c r="AC272" s="548"/>
      <c r="AD272" s="548"/>
      <c r="AE272" s="548"/>
      <c r="AF272" s="548"/>
      <c r="AG272" s="548"/>
      <c r="AH272" s="548"/>
      <c r="AI272" s="548"/>
      <c r="AJ272" s="548"/>
      <c r="AK272" s="548"/>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563"/>
      <c r="BM273" s="563"/>
      <c r="BN273" s="563"/>
      <c r="BO273" s="563"/>
      <c r="BP273" s="563"/>
      <c r="BQ273" s="563"/>
      <c r="BR273" s="563"/>
      <c r="BS273" s="563"/>
      <c r="BT273" s="563"/>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563"/>
      <c r="BM274" s="563"/>
      <c r="BN274" s="563"/>
      <c r="BO274" s="563"/>
      <c r="BP274" s="563"/>
      <c r="BQ274" s="563"/>
      <c r="BR274" s="563"/>
      <c r="BS274" s="563"/>
      <c r="BT274" s="563"/>
      <c r="CI274" s="2" t="s">
        <v>136</v>
      </c>
    </row>
    <row r="275" spans="1:87" s="2" customFormat="1" ht="14.25" hidden="1" customHeight="1">
      <c r="D275" s="2" t="s">
        <v>137</v>
      </c>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6"/>
      <c r="AL275" s="556"/>
      <c r="AM275" s="556"/>
      <c r="AN275" s="556"/>
      <c r="AO275" s="556"/>
      <c r="AP275" s="556"/>
      <c r="AQ275" s="556"/>
      <c r="AR275" s="556"/>
      <c r="AS275" s="556"/>
      <c r="AT275" s="556"/>
      <c r="AU275" s="556"/>
      <c r="AV275" s="556"/>
      <c r="AW275" s="556"/>
      <c r="AX275" s="556"/>
      <c r="AY275" s="556"/>
      <c r="AZ275" s="556"/>
      <c r="BA275" s="556"/>
      <c r="BB275" s="556"/>
      <c r="BC275" s="556"/>
      <c r="BD275" s="556"/>
      <c r="BE275" s="556"/>
      <c r="BF275" s="556"/>
      <c r="BG275" s="556"/>
      <c r="BH275" s="556"/>
      <c r="BI275" s="556"/>
      <c r="BJ275" s="556"/>
      <c r="BK275" s="556"/>
      <c r="BL275" s="556"/>
      <c r="BM275" s="556"/>
      <c r="BN275" s="556"/>
      <c r="BO275" s="556"/>
      <c r="BP275" s="556"/>
      <c r="BQ275" s="556"/>
      <c r="BR275" s="556"/>
      <c r="BS275" s="556"/>
      <c r="BT275" s="556"/>
      <c r="BU275" s="108"/>
      <c r="BV275" s="108"/>
      <c r="BW275" s="108"/>
      <c r="BX275" s="108"/>
      <c r="BY275" s="108"/>
      <c r="BZ275" s="108"/>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566"/>
      <c r="S276" s="566"/>
      <c r="T276" s="566"/>
      <c r="U276" s="566"/>
      <c r="V276" s="566"/>
      <c r="W276" s="566"/>
      <c r="X276" s="566"/>
      <c r="Y276" s="566"/>
      <c r="Z276" s="115"/>
      <c r="AA276" s="7" t="s">
        <v>80</v>
      </c>
      <c r="AB276" s="7"/>
      <c r="AC276" s="567"/>
      <c r="AD276" s="567"/>
      <c r="AE276" s="567"/>
      <c r="AF276" s="567"/>
      <c r="AG276" s="567"/>
      <c r="AH276" s="567"/>
      <c r="AI276" s="567"/>
      <c r="AJ276" s="567"/>
      <c r="AK276" s="567"/>
      <c r="AL276" s="567"/>
      <c r="AM276" s="567"/>
      <c r="AN276" s="567"/>
      <c r="AO276" s="567"/>
      <c r="AP276" s="567"/>
      <c r="AQ276" s="567"/>
      <c r="AR276" s="567"/>
      <c r="AS276" s="567"/>
      <c r="AT276" s="567"/>
      <c r="AU276" s="567"/>
      <c r="AV276" s="567"/>
      <c r="AW276" s="567"/>
      <c r="AX276" s="567"/>
      <c r="AY276" s="567"/>
      <c r="AZ276" s="567"/>
      <c r="BA276" s="567"/>
      <c r="BB276" s="567"/>
      <c r="BC276" s="567"/>
      <c r="BD276" s="567"/>
      <c r="BE276" s="567"/>
      <c r="BF276" s="567"/>
      <c r="BG276" s="567"/>
      <c r="BH276" s="567"/>
      <c r="BI276" s="567"/>
      <c r="BJ276" s="567"/>
      <c r="BK276" s="567"/>
      <c r="BL276" s="567"/>
      <c r="BM276" s="567"/>
      <c r="BN276" s="567"/>
      <c r="BO276" s="567"/>
      <c r="BP276" s="567"/>
      <c r="BQ276" s="567"/>
      <c r="BR276" s="567"/>
      <c r="BS276" s="567"/>
      <c r="BT276" s="567"/>
      <c r="BU276" s="567"/>
      <c r="BV276" s="567"/>
      <c r="BW276" s="567"/>
      <c r="BX276" s="567"/>
      <c r="BY276" s="567"/>
      <c r="BZ276" s="116"/>
      <c r="CI276" s="2" t="s">
        <v>140</v>
      </c>
    </row>
    <row r="277" spans="1:87" s="2" customFormat="1" ht="14.25" hidden="1" customHeight="1">
      <c r="B277" s="2" t="s">
        <v>141</v>
      </c>
      <c r="CI277" s="2" t="s">
        <v>142</v>
      </c>
    </row>
    <row r="278" spans="1:87" s="2" customFormat="1" ht="14.25" hidden="1" customHeight="1">
      <c r="D278" s="526" t="s">
        <v>56</v>
      </c>
      <c r="E278" s="526"/>
      <c r="F278" s="526"/>
      <c r="G278" s="2" t="s">
        <v>143</v>
      </c>
      <c r="L278" s="526" t="s">
        <v>56</v>
      </c>
      <c r="M278" s="526"/>
      <c r="N278" s="526"/>
      <c r="O278" s="2" t="s">
        <v>144</v>
      </c>
      <c r="T278" s="526" t="s">
        <v>56</v>
      </c>
      <c r="U278" s="526"/>
      <c r="V278" s="526"/>
      <c r="W278" s="2" t="s">
        <v>145</v>
      </c>
      <c r="AB278" s="526" t="s">
        <v>56</v>
      </c>
      <c r="AC278" s="526"/>
      <c r="AD278" s="526"/>
      <c r="AE278" s="2" t="s">
        <v>146</v>
      </c>
      <c r="AJ278" s="526" t="s">
        <v>56</v>
      </c>
      <c r="AK278" s="526"/>
      <c r="AL278" s="526"/>
      <c r="AM278" s="2" t="s">
        <v>147</v>
      </c>
      <c r="AU278" s="526" t="s">
        <v>56</v>
      </c>
      <c r="AV278" s="526"/>
      <c r="AW278" s="526"/>
      <c r="AX278" s="2" t="s">
        <v>148</v>
      </c>
      <c r="BI278" s="526" t="s">
        <v>56</v>
      </c>
      <c r="BJ278" s="526"/>
      <c r="BK278" s="526"/>
      <c r="BL278" s="2" t="s">
        <v>149</v>
      </c>
      <c r="CI278" s="2" t="s">
        <v>109</v>
      </c>
    </row>
    <row r="279" spans="1:87" s="2" customFormat="1" ht="14.25" hidden="1" customHeight="1">
      <c r="A279" s="282"/>
      <c r="B279" s="282" t="s">
        <v>150</v>
      </c>
      <c r="C279" s="282"/>
      <c r="D279" s="282"/>
      <c r="E279" s="282"/>
      <c r="F279" s="282"/>
      <c r="G279" s="282"/>
      <c r="H279" s="282"/>
      <c r="I279" s="282"/>
      <c r="J279" s="282"/>
      <c r="K279" s="282"/>
      <c r="L279" s="282"/>
      <c r="M279" s="282"/>
      <c r="N279" s="282"/>
      <c r="O279" s="282"/>
      <c r="P279" s="282"/>
      <c r="Q279" s="282"/>
      <c r="R279" s="282"/>
      <c r="S279" s="282"/>
      <c r="T279" s="282"/>
      <c r="U279" s="282"/>
      <c r="V279" s="282" t="s">
        <v>151</v>
      </c>
      <c r="W279" s="282"/>
      <c r="X279" s="282"/>
      <c r="Y279" s="282"/>
      <c r="Z279" s="282"/>
      <c r="AA279" s="282"/>
      <c r="AB279" s="282"/>
      <c r="AC279" s="282"/>
      <c r="AD279" s="282"/>
      <c r="AE279" s="282"/>
      <c r="AF279" s="282"/>
      <c r="AG279" s="282"/>
      <c r="AH279" s="282"/>
      <c r="AI279" s="282"/>
      <c r="AJ279" s="282"/>
      <c r="AK279" s="282"/>
      <c r="AL279" s="282" t="s">
        <v>152</v>
      </c>
      <c r="AM279" s="282"/>
      <c r="AN279" s="282"/>
      <c r="AO279" s="282"/>
      <c r="AP279" s="282"/>
      <c r="AQ279" s="282"/>
      <c r="AR279" s="282"/>
      <c r="AS279" s="282"/>
      <c r="AT279" s="282"/>
      <c r="AU279" s="282"/>
      <c r="AV279" s="282"/>
      <c r="AW279" s="282"/>
      <c r="AX279" s="282"/>
      <c r="AY279" s="282"/>
      <c r="AZ279" s="282"/>
      <c r="BA279" s="282"/>
      <c r="BB279" s="282"/>
      <c r="BC279" s="282" t="s">
        <v>153</v>
      </c>
      <c r="BD279" s="282"/>
      <c r="BE279" s="282"/>
      <c r="BF279" s="282"/>
      <c r="BG279" s="282"/>
      <c r="BH279" s="282"/>
      <c r="BI279" s="282"/>
      <c r="BJ279" s="282"/>
      <c r="BK279" s="282"/>
      <c r="BL279" s="282"/>
      <c r="BM279" s="282"/>
      <c r="BN279" s="282"/>
      <c r="BO279" s="282"/>
      <c r="BP279" s="282"/>
      <c r="BQ279" s="282"/>
      <c r="BR279" s="282"/>
      <c r="BS279" s="282"/>
      <c r="BT279" s="282"/>
      <c r="BU279" s="282" t="s">
        <v>85</v>
      </c>
      <c r="BV279" s="282"/>
      <c r="BW279" s="282"/>
      <c r="BX279" s="282"/>
      <c r="BY279" s="282"/>
      <c r="BZ279" s="282"/>
    </row>
    <row r="280" spans="1:87" s="2" customFormat="1" ht="14.25" hidden="1" customHeight="1">
      <c r="D280" s="2" t="s">
        <v>154</v>
      </c>
      <c r="V280" s="2" t="s">
        <v>37</v>
      </c>
      <c r="W280" s="110"/>
      <c r="X280" s="548"/>
      <c r="Y280" s="548"/>
      <c r="Z280" s="548"/>
      <c r="AA280" s="548"/>
      <c r="AB280" s="548"/>
      <c r="AC280" s="548"/>
      <c r="AD280" s="548"/>
      <c r="AE280" s="548"/>
      <c r="AF280" s="548"/>
      <c r="AG280" s="548"/>
      <c r="AH280" s="548"/>
      <c r="AI280" s="548"/>
      <c r="AJ280" s="548"/>
      <c r="AK280" s="110"/>
      <c r="AL280" s="2" t="s">
        <v>117</v>
      </c>
      <c r="AN280" s="110"/>
      <c r="AO280" s="548"/>
      <c r="AP280" s="548"/>
      <c r="AQ280" s="548"/>
      <c r="AR280" s="548"/>
      <c r="AS280" s="548"/>
      <c r="AT280" s="548"/>
      <c r="AU280" s="548"/>
      <c r="AV280" s="548"/>
      <c r="AW280" s="548"/>
      <c r="AX280" s="548"/>
      <c r="AY280" s="548"/>
      <c r="AZ280" s="548"/>
      <c r="BA280" s="548"/>
      <c r="BB280" s="110"/>
      <c r="BC280" s="2" t="s">
        <v>117</v>
      </c>
      <c r="BE280" s="548">
        <f>X280+AO280</f>
        <v>0</v>
      </c>
      <c r="BF280" s="548"/>
      <c r="BG280" s="548"/>
      <c r="BH280" s="548"/>
      <c r="BI280" s="548"/>
      <c r="BJ280" s="548"/>
      <c r="BK280" s="548"/>
      <c r="BL280" s="548"/>
      <c r="BM280" s="548"/>
      <c r="BN280" s="548"/>
      <c r="BO280" s="548"/>
      <c r="BP280" s="548"/>
      <c r="BQ280" s="548"/>
      <c r="BR280" s="548"/>
      <c r="BS280" s="548"/>
      <c r="BT280" s="110"/>
      <c r="BU280" s="102" t="s">
        <v>85</v>
      </c>
      <c r="BV280" s="102"/>
      <c r="BW280" s="102"/>
      <c r="BX280" s="102"/>
      <c r="BY280" s="102"/>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55" t="str">
        <f>IF(AB271,ROUNDUP(BE280/AB271,4),IF(AB272,ROUNDUP(BE280/AB272,4),""))</f>
        <v/>
      </c>
      <c r="BF281" s="555"/>
      <c r="BG281" s="555"/>
      <c r="BH281" s="555"/>
      <c r="BI281" s="555"/>
      <c r="BJ281" s="555"/>
      <c r="BK281" s="555"/>
      <c r="BL281" s="555"/>
      <c r="BM281" s="555"/>
      <c r="BN281" s="555"/>
      <c r="BO281" s="555"/>
      <c r="BP281" s="555"/>
      <c r="BQ281" s="555"/>
      <c r="BR281" s="555"/>
      <c r="BS281" s="555"/>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10"/>
      <c r="X283" s="548"/>
      <c r="Y283" s="548"/>
      <c r="Z283" s="548"/>
      <c r="AA283" s="548"/>
      <c r="AB283" s="548"/>
      <c r="AC283" s="548"/>
      <c r="AD283" s="548"/>
      <c r="AE283" s="548"/>
      <c r="AF283" s="548"/>
      <c r="AG283" s="548"/>
      <c r="AH283" s="548"/>
      <c r="AI283" s="548"/>
      <c r="AJ283" s="548"/>
      <c r="AK283" s="110"/>
      <c r="AL283" s="2" t="s">
        <v>117</v>
      </c>
      <c r="AN283" s="110"/>
      <c r="AO283" s="548"/>
      <c r="AP283" s="548"/>
      <c r="AQ283" s="548"/>
      <c r="AR283" s="548"/>
      <c r="AS283" s="548"/>
      <c r="AT283" s="548"/>
      <c r="AU283" s="548"/>
      <c r="AV283" s="548"/>
      <c r="AW283" s="548"/>
      <c r="AX283" s="548"/>
      <c r="AY283" s="548"/>
      <c r="AZ283" s="548"/>
      <c r="BA283" s="548"/>
      <c r="BB283" s="110"/>
      <c r="BC283" s="2" t="s">
        <v>117</v>
      </c>
      <c r="BE283" s="110">
        <f>W283+AN283</f>
        <v>0</v>
      </c>
      <c r="BF283" s="548">
        <f>X283+AO283</f>
        <v>0</v>
      </c>
      <c r="BG283" s="548"/>
      <c r="BH283" s="548"/>
      <c r="BI283" s="548"/>
      <c r="BJ283" s="548"/>
      <c r="BK283" s="548"/>
      <c r="BL283" s="548"/>
      <c r="BM283" s="548"/>
      <c r="BN283" s="548"/>
      <c r="BO283" s="548"/>
      <c r="BP283" s="548"/>
      <c r="BQ283" s="548"/>
      <c r="BR283" s="548"/>
      <c r="BS283" s="548"/>
      <c r="BT283" s="110"/>
      <c r="BU283" s="102" t="s">
        <v>85</v>
      </c>
      <c r="BV283" s="102"/>
      <c r="BW283" s="102"/>
      <c r="BX283" s="102"/>
      <c r="BY283" s="102"/>
    </row>
    <row r="284" spans="1:87" s="2" customFormat="1" ht="14.25" hidden="1" customHeight="1">
      <c r="E284" s="28" t="s">
        <v>158</v>
      </c>
      <c r="W284" s="110"/>
      <c r="X284" s="107"/>
      <c r="Y284" s="107"/>
      <c r="Z284" s="107"/>
      <c r="AA284" s="107"/>
      <c r="AB284" s="107"/>
      <c r="AC284" s="107"/>
      <c r="AD284" s="107"/>
      <c r="AE284" s="107"/>
      <c r="AF284" s="107"/>
      <c r="AG284" s="107"/>
      <c r="AH284" s="107"/>
      <c r="AI284" s="107"/>
      <c r="AJ284" s="107"/>
      <c r="AK284" s="110"/>
      <c r="AN284" s="110"/>
      <c r="AO284" s="107"/>
      <c r="AP284" s="107"/>
      <c r="AQ284" s="107"/>
      <c r="AR284" s="107"/>
      <c r="AS284" s="107"/>
      <c r="AT284" s="107"/>
      <c r="AU284" s="107"/>
      <c r="AV284" s="107"/>
      <c r="AW284" s="107"/>
      <c r="AX284" s="107"/>
      <c r="AY284" s="107"/>
      <c r="AZ284" s="107"/>
      <c r="BA284" s="107"/>
      <c r="BB284" s="110"/>
      <c r="BE284" s="110"/>
      <c r="BF284" s="107"/>
      <c r="BG284" s="107"/>
      <c r="BH284" s="107"/>
      <c r="BI284" s="107"/>
      <c r="BJ284" s="107"/>
      <c r="BK284" s="107"/>
      <c r="BL284" s="107"/>
      <c r="BM284" s="107"/>
      <c r="BN284" s="107"/>
      <c r="BO284" s="107"/>
      <c r="BP284" s="107"/>
      <c r="BQ284" s="107"/>
      <c r="BR284" s="107"/>
      <c r="BS284" s="107"/>
      <c r="BT284" s="110"/>
      <c r="BU284" s="102"/>
      <c r="BV284" s="102"/>
      <c r="BW284" s="102"/>
      <c r="BX284" s="102"/>
      <c r="BY284" s="102"/>
    </row>
    <row r="285" spans="1:87" s="2" customFormat="1" ht="14.25" hidden="1" customHeight="1">
      <c r="V285" s="2" t="s">
        <v>37</v>
      </c>
      <c r="W285" s="110"/>
      <c r="X285" s="548"/>
      <c r="Y285" s="548"/>
      <c r="Z285" s="548"/>
      <c r="AA285" s="548"/>
      <c r="AB285" s="548"/>
      <c r="AC285" s="548"/>
      <c r="AD285" s="548"/>
      <c r="AE285" s="548"/>
      <c r="AF285" s="548"/>
      <c r="AG285" s="548"/>
      <c r="AH285" s="548"/>
      <c r="AI285" s="548"/>
      <c r="AJ285" s="548"/>
      <c r="AK285" s="110"/>
      <c r="AL285" s="2" t="s">
        <v>117</v>
      </c>
      <c r="AN285" s="110"/>
      <c r="AO285" s="548"/>
      <c r="AP285" s="548"/>
      <c r="AQ285" s="548"/>
      <c r="AR285" s="548"/>
      <c r="AS285" s="548"/>
      <c r="AT285" s="548"/>
      <c r="AU285" s="548"/>
      <c r="AV285" s="548"/>
      <c r="AW285" s="548"/>
      <c r="AX285" s="548"/>
      <c r="AY285" s="548"/>
      <c r="AZ285" s="548"/>
      <c r="BA285" s="548"/>
      <c r="BB285" s="110"/>
      <c r="BC285" s="2" t="s">
        <v>117</v>
      </c>
      <c r="BE285" s="110">
        <f>W285+AN285</f>
        <v>0</v>
      </c>
      <c r="BF285" s="548">
        <f>X285+AO285</f>
        <v>0</v>
      </c>
      <c r="BG285" s="548"/>
      <c r="BH285" s="548"/>
      <c r="BI285" s="548"/>
      <c r="BJ285" s="548"/>
      <c r="BK285" s="548"/>
      <c r="BL285" s="548"/>
      <c r="BM285" s="548"/>
      <c r="BN285" s="548"/>
      <c r="BO285" s="548"/>
      <c r="BP285" s="548"/>
      <c r="BQ285" s="548"/>
      <c r="BR285" s="548"/>
      <c r="BS285" s="548"/>
      <c r="BT285" s="110"/>
      <c r="BU285" s="102" t="s">
        <v>85</v>
      </c>
    </row>
    <row r="286" spans="1:87" s="2" customFormat="1" ht="14.25" hidden="1" customHeight="1">
      <c r="D286" s="2" t="s">
        <v>159</v>
      </c>
      <c r="W286" s="110"/>
      <c r="X286" s="110"/>
      <c r="Y286" s="110"/>
      <c r="Z286" s="110"/>
      <c r="AA286" s="110"/>
      <c r="AB286" s="110"/>
      <c r="AC286" s="110"/>
      <c r="AD286" s="110"/>
      <c r="AE286" s="110"/>
      <c r="AF286" s="110"/>
      <c r="AG286" s="110"/>
      <c r="AH286" s="110"/>
      <c r="AI286" s="110"/>
      <c r="AJ286" s="110"/>
      <c r="AK286" s="110"/>
      <c r="AN286" s="110"/>
      <c r="AO286" s="110"/>
      <c r="AP286" s="110"/>
      <c r="AQ286" s="110"/>
      <c r="AR286" s="110"/>
      <c r="AS286" s="110"/>
      <c r="AT286" s="110"/>
      <c r="AU286" s="110"/>
      <c r="AV286" s="110"/>
      <c r="AW286" s="110"/>
      <c r="AX286" s="110"/>
      <c r="AY286" s="110"/>
      <c r="AZ286" s="110"/>
      <c r="BA286" s="110"/>
      <c r="BB286" s="110"/>
      <c r="BE286" s="110"/>
      <c r="BF286" s="110"/>
      <c r="BG286" s="110"/>
      <c r="BH286" s="110"/>
      <c r="BI286" s="110"/>
      <c r="BJ286" s="110"/>
      <c r="BK286" s="110"/>
      <c r="BL286" s="110"/>
      <c r="BM286" s="110"/>
      <c r="BN286" s="110"/>
      <c r="BO286" s="110"/>
      <c r="BP286" s="110"/>
      <c r="BQ286" s="110"/>
      <c r="BR286" s="110"/>
      <c r="BS286" s="110"/>
      <c r="BT286" s="110"/>
      <c r="BU286" s="102"/>
    </row>
    <row r="287" spans="1:87" s="2" customFormat="1" ht="14.25" hidden="1" customHeight="1">
      <c r="V287" s="2" t="s">
        <v>37</v>
      </c>
      <c r="W287" s="110"/>
      <c r="X287" s="548"/>
      <c r="Y287" s="548"/>
      <c r="Z287" s="548"/>
      <c r="AA287" s="548"/>
      <c r="AB287" s="548"/>
      <c r="AC287" s="548"/>
      <c r="AD287" s="548"/>
      <c r="AE287" s="548"/>
      <c r="AF287" s="548"/>
      <c r="AG287" s="548"/>
      <c r="AH287" s="548"/>
      <c r="AI287" s="548"/>
      <c r="AJ287" s="548"/>
      <c r="AK287" s="110"/>
      <c r="AL287" s="2" t="s">
        <v>117</v>
      </c>
      <c r="AN287" s="110"/>
      <c r="AO287" s="548"/>
      <c r="AP287" s="548"/>
      <c r="AQ287" s="548"/>
      <c r="AR287" s="548"/>
      <c r="AS287" s="548"/>
      <c r="AT287" s="548"/>
      <c r="AU287" s="548"/>
      <c r="AV287" s="548"/>
      <c r="AW287" s="548"/>
      <c r="AX287" s="548"/>
      <c r="AY287" s="548"/>
      <c r="AZ287" s="548"/>
      <c r="BA287" s="548"/>
      <c r="BB287" s="110"/>
      <c r="BC287" s="2" t="s">
        <v>117</v>
      </c>
      <c r="BE287" s="110">
        <f>W287+AN287</f>
        <v>0</v>
      </c>
      <c r="BF287" s="548">
        <f>X287+AO287</f>
        <v>0</v>
      </c>
      <c r="BG287" s="548"/>
      <c r="BH287" s="548"/>
      <c r="BI287" s="548"/>
      <c r="BJ287" s="548"/>
      <c r="BK287" s="548"/>
      <c r="BL287" s="548"/>
      <c r="BM287" s="548"/>
      <c r="BN287" s="548"/>
      <c r="BO287" s="548"/>
      <c r="BP287" s="548"/>
      <c r="BQ287" s="548"/>
      <c r="BR287" s="548"/>
      <c r="BS287" s="548"/>
      <c r="BT287" s="110"/>
      <c r="BU287" s="102" t="s">
        <v>85</v>
      </c>
    </row>
    <row r="288" spans="1:87" s="2" customFormat="1" ht="14.25" hidden="1" customHeight="1">
      <c r="D288" s="2" t="s">
        <v>160</v>
      </c>
    </row>
    <row r="289" spans="1:78" s="2" customFormat="1" ht="14.25" hidden="1" customHeight="1">
      <c r="V289" s="2" t="s">
        <v>37</v>
      </c>
      <c r="W289" s="110"/>
      <c r="X289" s="548"/>
      <c r="Y289" s="548"/>
      <c r="Z289" s="548"/>
      <c r="AA289" s="548"/>
      <c r="AB289" s="548"/>
      <c r="AC289" s="548"/>
      <c r="AD289" s="548"/>
      <c r="AE289" s="548"/>
      <c r="AF289" s="548"/>
      <c r="AG289" s="548"/>
      <c r="AH289" s="548"/>
      <c r="AI289" s="548"/>
      <c r="AJ289" s="548"/>
      <c r="AK289" s="110"/>
      <c r="AL289" s="2" t="s">
        <v>117</v>
      </c>
      <c r="AN289" s="110"/>
      <c r="AO289" s="548"/>
      <c r="AP289" s="548"/>
      <c r="AQ289" s="548"/>
      <c r="AR289" s="548"/>
      <c r="AS289" s="548"/>
      <c r="AT289" s="548"/>
      <c r="AU289" s="548"/>
      <c r="AV289" s="548"/>
      <c r="AW289" s="548"/>
      <c r="AX289" s="548"/>
      <c r="AY289" s="548"/>
      <c r="AZ289" s="548"/>
      <c r="BA289" s="548"/>
      <c r="BB289" s="110"/>
      <c r="BC289" s="2" t="s">
        <v>117</v>
      </c>
      <c r="BE289" s="110">
        <f t="shared" ref="BE289:BF292" si="0">W289+AN289</f>
        <v>0</v>
      </c>
      <c r="BF289" s="548">
        <f t="shared" si="0"/>
        <v>0</v>
      </c>
      <c r="BG289" s="548"/>
      <c r="BH289" s="548"/>
      <c r="BI289" s="548"/>
      <c r="BJ289" s="548"/>
      <c r="BK289" s="548"/>
      <c r="BL289" s="548"/>
      <c r="BM289" s="548"/>
      <c r="BN289" s="548"/>
      <c r="BO289" s="548"/>
      <c r="BP289" s="548"/>
      <c r="BQ289" s="548"/>
      <c r="BR289" s="548"/>
      <c r="BS289" s="548"/>
      <c r="BT289" s="110"/>
      <c r="BU289" s="102" t="s">
        <v>85</v>
      </c>
      <c r="BV289" s="102"/>
      <c r="BW289" s="102"/>
      <c r="BX289" s="102"/>
      <c r="BY289" s="102"/>
    </row>
    <row r="290" spans="1:78" s="2" customFormat="1" ht="14.25" hidden="1" customHeight="1">
      <c r="D290" s="2" t="s">
        <v>161</v>
      </c>
      <c r="V290" s="2" t="s">
        <v>37</v>
      </c>
      <c r="W290" s="110"/>
      <c r="X290" s="548"/>
      <c r="Y290" s="548"/>
      <c r="Z290" s="548"/>
      <c r="AA290" s="548"/>
      <c r="AB290" s="548"/>
      <c r="AC290" s="548"/>
      <c r="AD290" s="548"/>
      <c r="AE290" s="548"/>
      <c r="AF290" s="548"/>
      <c r="AG290" s="548"/>
      <c r="AH290" s="548"/>
      <c r="AI290" s="548"/>
      <c r="AJ290" s="548"/>
      <c r="AK290" s="110"/>
      <c r="AL290" s="2" t="s">
        <v>117</v>
      </c>
      <c r="AN290" s="110"/>
      <c r="AO290" s="548"/>
      <c r="AP290" s="548"/>
      <c r="AQ290" s="548"/>
      <c r="AR290" s="548"/>
      <c r="AS290" s="548"/>
      <c r="AT290" s="548"/>
      <c r="AU290" s="548"/>
      <c r="AV290" s="548"/>
      <c r="AW290" s="548"/>
      <c r="AX290" s="548"/>
      <c r="AY290" s="548"/>
      <c r="AZ290" s="548"/>
      <c r="BA290" s="548"/>
      <c r="BB290" s="110"/>
      <c r="BC290" s="2" t="s">
        <v>117</v>
      </c>
      <c r="BE290" s="110">
        <f t="shared" si="0"/>
        <v>0</v>
      </c>
      <c r="BF290" s="548">
        <f t="shared" si="0"/>
        <v>0</v>
      </c>
      <c r="BG290" s="548"/>
      <c r="BH290" s="548"/>
      <c r="BI290" s="548"/>
      <c r="BJ290" s="548"/>
      <c r="BK290" s="548"/>
      <c r="BL290" s="548"/>
      <c r="BM290" s="548"/>
      <c r="BN290" s="548"/>
      <c r="BO290" s="548"/>
      <c r="BP290" s="548"/>
      <c r="BQ290" s="548"/>
      <c r="BR290" s="548"/>
      <c r="BS290" s="548"/>
      <c r="BT290" s="110"/>
      <c r="BU290" s="102" t="s">
        <v>85</v>
      </c>
      <c r="BV290" s="102"/>
      <c r="BW290" s="102"/>
      <c r="BX290" s="102"/>
      <c r="BY290" s="102"/>
    </row>
    <row r="291" spans="1:78" s="2" customFormat="1" ht="14.25" hidden="1" customHeight="1">
      <c r="D291" s="2" t="s">
        <v>162</v>
      </c>
      <c r="V291" s="2" t="s">
        <v>37</v>
      </c>
      <c r="W291" s="110"/>
      <c r="X291" s="548"/>
      <c r="Y291" s="548"/>
      <c r="Z291" s="548"/>
      <c r="AA291" s="548"/>
      <c r="AB291" s="548"/>
      <c r="AC291" s="548"/>
      <c r="AD291" s="548"/>
      <c r="AE291" s="548"/>
      <c r="AF291" s="548"/>
      <c r="AG291" s="548"/>
      <c r="AH291" s="548"/>
      <c r="AI291" s="548"/>
      <c r="AJ291" s="548"/>
      <c r="AK291" s="110"/>
      <c r="AL291" s="2" t="s">
        <v>117</v>
      </c>
      <c r="AN291" s="110"/>
      <c r="AO291" s="548"/>
      <c r="AP291" s="548"/>
      <c r="AQ291" s="548"/>
      <c r="AR291" s="548"/>
      <c r="AS291" s="548"/>
      <c r="AT291" s="548"/>
      <c r="AU291" s="548"/>
      <c r="AV291" s="548"/>
      <c r="AW291" s="548"/>
      <c r="AX291" s="548"/>
      <c r="AY291" s="548"/>
      <c r="AZ291" s="548"/>
      <c r="BA291" s="548"/>
      <c r="BB291" s="110"/>
      <c r="BC291" s="2" t="s">
        <v>117</v>
      </c>
      <c r="BE291" s="110">
        <f t="shared" si="0"/>
        <v>0</v>
      </c>
      <c r="BF291" s="548">
        <f t="shared" si="0"/>
        <v>0</v>
      </c>
      <c r="BG291" s="548"/>
      <c r="BH291" s="548"/>
      <c r="BI291" s="548"/>
      <c r="BJ291" s="548"/>
      <c r="BK291" s="548"/>
      <c r="BL291" s="548"/>
      <c r="BM291" s="548"/>
      <c r="BN291" s="548"/>
      <c r="BO291" s="548"/>
      <c r="BP291" s="548"/>
      <c r="BQ291" s="548"/>
      <c r="BR291" s="548"/>
      <c r="BS291" s="548"/>
      <c r="BT291" s="110"/>
      <c r="BU291" s="102" t="s">
        <v>85</v>
      </c>
      <c r="BV291" s="102"/>
      <c r="BW291" s="102"/>
      <c r="BX291" s="102"/>
      <c r="BY291" s="102"/>
    </row>
    <row r="292" spans="1:78" s="2" customFormat="1" ht="14.25" hidden="1" customHeight="1">
      <c r="D292" s="2" t="s">
        <v>163</v>
      </c>
      <c r="V292" s="2" t="s">
        <v>37</v>
      </c>
      <c r="W292" s="110"/>
      <c r="X292" s="548"/>
      <c r="Y292" s="548"/>
      <c r="Z292" s="548"/>
      <c r="AA292" s="548"/>
      <c r="AB292" s="548"/>
      <c r="AC292" s="548"/>
      <c r="AD292" s="548"/>
      <c r="AE292" s="548"/>
      <c r="AF292" s="548"/>
      <c r="AG292" s="548"/>
      <c r="AH292" s="548"/>
      <c r="AI292" s="548"/>
      <c r="AJ292" s="548"/>
      <c r="AK292" s="110"/>
      <c r="AL292" s="2" t="s">
        <v>117</v>
      </c>
      <c r="AN292" s="110"/>
      <c r="AO292" s="548"/>
      <c r="AP292" s="548"/>
      <c r="AQ292" s="548"/>
      <c r="AR292" s="548"/>
      <c r="AS292" s="548"/>
      <c r="AT292" s="548"/>
      <c r="AU292" s="548"/>
      <c r="AV292" s="548"/>
      <c r="AW292" s="548"/>
      <c r="AX292" s="548"/>
      <c r="AY292" s="548"/>
      <c r="AZ292" s="548"/>
      <c r="BA292" s="548"/>
      <c r="BB292" s="110"/>
      <c r="BC292" s="2" t="s">
        <v>117</v>
      </c>
      <c r="BE292" s="110">
        <f t="shared" si="0"/>
        <v>0</v>
      </c>
      <c r="BF292" s="548">
        <f t="shared" si="0"/>
        <v>0</v>
      </c>
      <c r="BG292" s="548"/>
      <c r="BH292" s="548"/>
      <c r="BI292" s="548"/>
      <c r="BJ292" s="548"/>
      <c r="BK292" s="548"/>
      <c r="BL292" s="548"/>
      <c r="BM292" s="548"/>
      <c r="BN292" s="548"/>
      <c r="BO292" s="548"/>
      <c r="BP292" s="548"/>
      <c r="BQ292" s="548"/>
      <c r="BR292" s="548"/>
      <c r="BS292" s="548"/>
      <c r="BT292" s="110"/>
      <c r="BU292" s="102" t="s">
        <v>85</v>
      </c>
      <c r="BV292" s="102"/>
      <c r="BW292" s="102"/>
      <c r="BX292" s="102"/>
      <c r="BY292" s="102"/>
    </row>
    <row r="293" spans="1:78" s="2" customFormat="1" ht="14.25" hidden="1" customHeight="1">
      <c r="D293" s="2" t="s">
        <v>164</v>
      </c>
      <c r="BW293" s="102"/>
      <c r="BX293" s="102"/>
      <c r="BY293" s="102"/>
    </row>
    <row r="294" spans="1:78" s="2" customFormat="1" ht="14.25" hidden="1" customHeight="1">
      <c r="V294" s="2" t="s">
        <v>37</v>
      </c>
      <c r="W294" s="110"/>
      <c r="X294" s="548"/>
      <c r="Y294" s="548"/>
      <c r="Z294" s="548"/>
      <c r="AA294" s="548"/>
      <c r="AB294" s="548"/>
      <c r="AC294" s="548"/>
      <c r="AD294" s="548"/>
      <c r="AE294" s="548"/>
      <c r="AF294" s="548"/>
      <c r="AG294" s="548"/>
      <c r="AH294" s="548"/>
      <c r="AI294" s="548"/>
      <c r="AJ294" s="548"/>
      <c r="AK294" s="110"/>
      <c r="AL294" s="2" t="s">
        <v>117</v>
      </c>
      <c r="AN294" s="110"/>
      <c r="AO294" s="548"/>
      <c r="AP294" s="548"/>
      <c r="AQ294" s="548"/>
      <c r="AR294" s="548"/>
      <c r="AS294" s="548"/>
      <c r="AT294" s="548"/>
      <c r="AU294" s="548"/>
      <c r="AV294" s="548"/>
      <c r="AW294" s="548"/>
      <c r="AX294" s="548"/>
      <c r="AY294" s="548"/>
      <c r="AZ294" s="548"/>
      <c r="BA294" s="548"/>
      <c r="BB294" s="110"/>
      <c r="BC294" s="2" t="s">
        <v>117</v>
      </c>
      <c r="BE294" s="110">
        <f t="shared" ref="BE294:BF296" si="1">W294+AN294</f>
        <v>0</v>
      </c>
      <c r="BF294" s="548">
        <f t="shared" si="1"/>
        <v>0</v>
      </c>
      <c r="BG294" s="548"/>
      <c r="BH294" s="548"/>
      <c r="BI294" s="548"/>
      <c r="BJ294" s="548"/>
      <c r="BK294" s="548"/>
      <c r="BL294" s="548"/>
      <c r="BM294" s="548"/>
      <c r="BN294" s="548"/>
      <c r="BO294" s="548"/>
      <c r="BP294" s="548"/>
      <c r="BQ294" s="548"/>
      <c r="BR294" s="548"/>
      <c r="BS294" s="548"/>
      <c r="BT294" s="110"/>
      <c r="BU294" s="102" t="s">
        <v>85</v>
      </c>
      <c r="BV294" s="102"/>
      <c r="BW294" s="102"/>
      <c r="BX294" s="102"/>
      <c r="BY294" s="102"/>
    </row>
    <row r="295" spans="1:78" s="2" customFormat="1" ht="14.25" hidden="1" customHeight="1">
      <c r="D295" s="2" t="s">
        <v>165</v>
      </c>
      <c r="V295" s="2" t="s">
        <v>37</v>
      </c>
      <c r="W295" s="110"/>
      <c r="X295" s="548"/>
      <c r="Y295" s="548"/>
      <c r="Z295" s="548"/>
      <c r="AA295" s="548"/>
      <c r="AB295" s="548"/>
      <c r="AC295" s="548"/>
      <c r="AD295" s="548"/>
      <c r="AE295" s="548"/>
      <c r="AF295" s="548"/>
      <c r="AG295" s="548"/>
      <c r="AH295" s="548"/>
      <c r="AI295" s="548"/>
      <c r="AJ295" s="548"/>
      <c r="AK295" s="110"/>
      <c r="AL295" s="2" t="s">
        <v>117</v>
      </c>
      <c r="AN295" s="110"/>
      <c r="AO295" s="548"/>
      <c r="AP295" s="548"/>
      <c r="AQ295" s="548"/>
      <c r="AR295" s="548"/>
      <c r="AS295" s="548"/>
      <c r="AT295" s="548"/>
      <c r="AU295" s="548"/>
      <c r="AV295" s="548"/>
      <c r="AW295" s="548"/>
      <c r="AX295" s="548"/>
      <c r="AY295" s="548"/>
      <c r="AZ295" s="548"/>
      <c r="BA295" s="548"/>
      <c r="BB295" s="110"/>
      <c r="BC295" s="2" t="s">
        <v>117</v>
      </c>
      <c r="BE295" s="110">
        <f t="shared" si="1"/>
        <v>0</v>
      </c>
      <c r="BF295" s="548">
        <f t="shared" si="1"/>
        <v>0</v>
      </c>
      <c r="BG295" s="548"/>
      <c r="BH295" s="548"/>
      <c r="BI295" s="548"/>
      <c r="BJ295" s="548"/>
      <c r="BK295" s="548"/>
      <c r="BL295" s="548"/>
      <c r="BM295" s="548"/>
      <c r="BN295" s="548"/>
      <c r="BO295" s="548"/>
      <c r="BP295" s="548"/>
      <c r="BQ295" s="548"/>
      <c r="BR295" s="548"/>
      <c r="BS295" s="548"/>
      <c r="BT295" s="110"/>
      <c r="BU295" s="102" t="s">
        <v>85</v>
      </c>
      <c r="BV295" s="102"/>
      <c r="BW295" s="102"/>
      <c r="BX295" s="102"/>
      <c r="BY295" s="102"/>
    </row>
    <row r="296" spans="1:78" s="2" customFormat="1" ht="14.25" hidden="1" customHeight="1">
      <c r="D296" s="2" t="s">
        <v>166</v>
      </c>
      <c r="V296" s="2" t="s">
        <v>37</v>
      </c>
      <c r="W296" s="110"/>
      <c r="X296" s="548"/>
      <c r="Y296" s="548"/>
      <c r="Z296" s="548"/>
      <c r="AA296" s="548"/>
      <c r="AB296" s="548"/>
      <c r="AC296" s="548"/>
      <c r="AD296" s="548"/>
      <c r="AE296" s="548"/>
      <c r="AF296" s="548"/>
      <c r="AG296" s="548"/>
      <c r="AH296" s="548"/>
      <c r="AI296" s="548"/>
      <c r="AJ296" s="548"/>
      <c r="AK296" s="110"/>
      <c r="AL296" s="2" t="s">
        <v>117</v>
      </c>
      <c r="AN296" s="110"/>
      <c r="AO296" s="548"/>
      <c r="AP296" s="548"/>
      <c r="AQ296" s="548"/>
      <c r="AR296" s="548"/>
      <c r="AS296" s="548"/>
      <c r="AT296" s="548"/>
      <c r="AU296" s="548"/>
      <c r="AV296" s="548"/>
      <c r="AW296" s="548"/>
      <c r="AX296" s="548"/>
      <c r="AY296" s="548"/>
      <c r="AZ296" s="548"/>
      <c r="BA296" s="548"/>
      <c r="BB296" s="110"/>
      <c r="BC296" s="2" t="s">
        <v>117</v>
      </c>
      <c r="BE296" s="110">
        <f t="shared" si="1"/>
        <v>0</v>
      </c>
      <c r="BF296" s="548">
        <f t="shared" si="1"/>
        <v>0</v>
      </c>
      <c r="BG296" s="548"/>
      <c r="BH296" s="548"/>
      <c r="BI296" s="548"/>
      <c r="BJ296" s="548"/>
      <c r="BK296" s="548"/>
      <c r="BL296" s="548"/>
      <c r="BM296" s="548"/>
      <c r="BN296" s="548"/>
      <c r="BO296" s="548"/>
      <c r="BP296" s="548"/>
      <c r="BQ296" s="548"/>
      <c r="BR296" s="548"/>
      <c r="BS296" s="548"/>
      <c r="BT296" s="110"/>
      <c r="BU296" s="102" t="s">
        <v>85</v>
      </c>
      <c r="BV296" s="102"/>
      <c r="BW296" s="102"/>
      <c r="BX296" s="102"/>
      <c r="BY296" s="102"/>
    </row>
    <row r="297" spans="1:78" s="2" customFormat="1" ht="14.25" hidden="1" customHeight="1">
      <c r="E297" s="26" t="s">
        <v>167</v>
      </c>
      <c r="W297" s="110"/>
      <c r="X297" s="107"/>
      <c r="Y297" s="107"/>
      <c r="Z297" s="107"/>
      <c r="AA297" s="107"/>
      <c r="AB297" s="107"/>
      <c r="AC297" s="107"/>
      <c r="AD297" s="107"/>
      <c r="AE297" s="107"/>
      <c r="AF297" s="107"/>
      <c r="AG297" s="107"/>
      <c r="AH297" s="107"/>
      <c r="AI297" s="107"/>
      <c r="AJ297" s="107"/>
      <c r="AK297" s="110"/>
      <c r="AN297" s="110"/>
      <c r="AO297" s="107"/>
      <c r="AP297" s="107"/>
      <c r="AQ297" s="107"/>
      <c r="AR297" s="107"/>
      <c r="AS297" s="107"/>
      <c r="AT297" s="107"/>
      <c r="AU297" s="107"/>
      <c r="AV297" s="107"/>
      <c r="AW297" s="107"/>
      <c r="AX297" s="107"/>
      <c r="AY297" s="107"/>
      <c r="AZ297" s="107"/>
      <c r="BA297" s="107"/>
      <c r="BB297" s="110"/>
      <c r="BE297" s="110"/>
      <c r="BF297" s="107"/>
      <c r="BG297" s="107"/>
      <c r="BH297" s="107"/>
      <c r="BI297" s="107"/>
      <c r="BJ297" s="107"/>
      <c r="BK297" s="107"/>
      <c r="BL297" s="107"/>
      <c r="BM297" s="107"/>
      <c r="BN297" s="107"/>
      <c r="BO297" s="107"/>
      <c r="BP297" s="107"/>
      <c r="BQ297" s="107"/>
      <c r="BR297" s="107"/>
      <c r="BS297" s="107"/>
      <c r="BT297" s="110"/>
      <c r="BU297" s="102"/>
      <c r="BV297" s="102"/>
      <c r="BW297" s="102"/>
      <c r="BX297" s="102"/>
      <c r="BY297" s="102"/>
    </row>
    <row r="298" spans="1:78" s="2" customFormat="1" ht="14.25" hidden="1" customHeight="1">
      <c r="V298" s="2" t="s">
        <v>37</v>
      </c>
      <c r="W298" s="110"/>
      <c r="X298" s="548"/>
      <c r="Y298" s="548"/>
      <c r="Z298" s="548"/>
      <c r="AA298" s="548"/>
      <c r="AB298" s="548"/>
      <c r="AC298" s="548"/>
      <c r="AD298" s="548"/>
      <c r="AE298" s="548"/>
      <c r="AF298" s="548"/>
      <c r="AG298" s="548"/>
      <c r="AH298" s="548"/>
      <c r="AI298" s="548"/>
      <c r="AJ298" s="548"/>
      <c r="AK298" s="110"/>
      <c r="AL298" s="2" t="s">
        <v>117</v>
      </c>
      <c r="AN298" s="110"/>
      <c r="AO298" s="548"/>
      <c r="AP298" s="548"/>
      <c r="AQ298" s="548"/>
      <c r="AR298" s="548"/>
      <c r="AS298" s="548"/>
      <c r="AT298" s="548"/>
      <c r="AU298" s="548"/>
      <c r="AV298" s="548"/>
      <c r="AW298" s="548"/>
      <c r="AX298" s="548"/>
      <c r="AY298" s="548"/>
      <c r="AZ298" s="548"/>
      <c r="BA298" s="548"/>
      <c r="BB298" s="110"/>
      <c r="BC298" s="2" t="s">
        <v>117</v>
      </c>
      <c r="BE298" s="110">
        <f>W298+AN298</f>
        <v>0</v>
      </c>
      <c r="BF298" s="548">
        <f>X298+AO298</f>
        <v>0</v>
      </c>
      <c r="BG298" s="548"/>
      <c r="BH298" s="548"/>
      <c r="BI298" s="548"/>
      <c r="BJ298" s="548"/>
      <c r="BK298" s="548"/>
      <c r="BL298" s="548"/>
      <c r="BM298" s="548"/>
      <c r="BN298" s="548"/>
      <c r="BO298" s="548"/>
      <c r="BP298" s="548"/>
      <c r="BQ298" s="548"/>
      <c r="BR298" s="548"/>
      <c r="BS298" s="548"/>
      <c r="BT298" s="110"/>
      <c r="BU298" s="102" t="s">
        <v>85</v>
      </c>
      <c r="BV298" s="102"/>
      <c r="BW298" s="102"/>
      <c r="BX298" s="102"/>
      <c r="BY298" s="102"/>
    </row>
    <row r="299" spans="1:78" s="2" customFormat="1" ht="14.25" hidden="1" customHeight="1">
      <c r="D299" s="2" t="s">
        <v>168</v>
      </c>
      <c r="W299" s="110"/>
      <c r="X299" s="110"/>
      <c r="Y299" s="110"/>
      <c r="Z299" s="110"/>
      <c r="AA299" s="110"/>
      <c r="AB299" s="110"/>
      <c r="AC299" s="110"/>
      <c r="AD299" s="110"/>
      <c r="AE299" s="110"/>
      <c r="AF299" s="110"/>
      <c r="AG299" s="110"/>
      <c r="AH299" s="110"/>
      <c r="AI299" s="110"/>
      <c r="AJ299" s="110"/>
      <c r="AK299" s="110"/>
      <c r="AN299" s="110"/>
      <c r="AO299" s="110"/>
      <c r="AP299" s="110"/>
      <c r="AQ299" s="110"/>
      <c r="AR299" s="110"/>
      <c r="AS299" s="110"/>
      <c r="AT299" s="110"/>
      <c r="AU299" s="110"/>
      <c r="AV299" s="110"/>
      <c r="AW299" s="110"/>
      <c r="AX299" s="110"/>
      <c r="AY299" s="110"/>
      <c r="AZ299" s="110"/>
      <c r="BA299" s="110"/>
      <c r="BB299" s="110"/>
      <c r="BE299" s="548"/>
      <c r="BF299" s="548"/>
      <c r="BG299" s="548"/>
      <c r="BH299" s="548"/>
      <c r="BI299" s="548"/>
      <c r="BJ299" s="548"/>
      <c r="BK299" s="548"/>
      <c r="BL299" s="548"/>
      <c r="BM299" s="548"/>
      <c r="BN299" s="548"/>
      <c r="BO299" s="548"/>
      <c r="BP299" s="548"/>
      <c r="BQ299" s="548"/>
      <c r="BR299" s="548"/>
      <c r="BS299" s="548"/>
      <c r="BT299" s="110"/>
      <c r="BU299" s="102"/>
      <c r="BV299" s="102"/>
      <c r="BW299" s="102"/>
      <c r="BX299" s="102"/>
      <c r="BY299" s="102"/>
    </row>
    <row r="300" spans="1:78" s="2" customFormat="1" ht="14.25" hidden="1" customHeight="1">
      <c r="D300" s="2" t="s">
        <v>169</v>
      </c>
      <c r="BE300" s="555" t="str">
        <f>IF(AB271,ROUNDUP(BE299/AB271,4),IF(AB272,ROUNDUP(BE299/AB272,4),""))</f>
        <v/>
      </c>
      <c r="BF300" s="555"/>
      <c r="BG300" s="555"/>
      <c r="BH300" s="555"/>
      <c r="BI300" s="555"/>
      <c r="BJ300" s="555"/>
      <c r="BK300" s="555"/>
      <c r="BL300" s="555"/>
      <c r="BM300" s="555"/>
      <c r="BN300" s="555"/>
      <c r="BO300" s="555"/>
      <c r="BP300" s="555"/>
      <c r="BQ300" s="555"/>
      <c r="BR300" s="555"/>
      <c r="BS300" s="555"/>
    </row>
    <row r="301" spans="1:78" s="2" customFormat="1" ht="14.25" hidden="1" customHeight="1">
      <c r="A301" s="282"/>
      <c r="B301" s="282" t="s">
        <v>170</v>
      </c>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2"/>
      <c r="Z301" s="282"/>
      <c r="AA301" s="282"/>
      <c r="AB301" s="282"/>
      <c r="AC301" s="282"/>
      <c r="AD301" s="282"/>
      <c r="AE301" s="282"/>
      <c r="AF301" s="282"/>
      <c r="AG301" s="282"/>
      <c r="AH301" s="282"/>
      <c r="AI301" s="282"/>
      <c r="AJ301" s="282"/>
      <c r="AK301" s="282"/>
      <c r="AL301" s="282"/>
      <c r="AM301" s="282"/>
      <c r="AN301" s="282"/>
      <c r="AO301" s="282"/>
      <c r="AP301" s="282"/>
      <c r="AQ301" s="282"/>
      <c r="AR301" s="282"/>
      <c r="AS301" s="282"/>
      <c r="AT301" s="282"/>
      <c r="AU301" s="282"/>
      <c r="AV301" s="282"/>
      <c r="AW301" s="282"/>
      <c r="AX301" s="282"/>
      <c r="AY301" s="282"/>
      <c r="AZ301" s="282"/>
      <c r="BA301" s="282"/>
      <c r="BB301" s="282"/>
      <c r="BC301" s="282"/>
      <c r="BD301" s="282"/>
      <c r="BE301" s="282"/>
      <c r="BF301" s="282"/>
      <c r="BG301" s="282"/>
      <c r="BH301" s="282"/>
      <c r="BI301" s="282"/>
      <c r="BJ301" s="282"/>
      <c r="BK301" s="282"/>
      <c r="BL301" s="282"/>
      <c r="BM301" s="282"/>
      <c r="BN301" s="282"/>
      <c r="BO301" s="282"/>
      <c r="BP301" s="282"/>
      <c r="BQ301" s="282"/>
      <c r="BR301" s="282"/>
      <c r="BS301" s="282"/>
      <c r="BT301" s="282"/>
      <c r="BU301" s="282"/>
      <c r="BV301" s="282"/>
      <c r="BW301" s="282"/>
      <c r="BX301" s="282"/>
      <c r="BY301" s="282"/>
      <c r="BZ301" s="282"/>
    </row>
    <row r="302" spans="1:78" s="2" customFormat="1" ht="14.25" hidden="1" customHeight="1">
      <c r="D302" s="2" t="s">
        <v>171</v>
      </c>
      <c r="AH302" s="520"/>
      <c r="AI302" s="520"/>
      <c r="AJ302" s="520"/>
      <c r="AK302" s="111"/>
      <c r="AL302" s="111"/>
      <c r="AM302" s="111"/>
      <c r="AN302" s="111"/>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50" t="s">
        <v>173</v>
      </c>
      <c r="AI303" s="550"/>
      <c r="AJ303" s="550"/>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282"/>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c r="Y304" s="282"/>
      <c r="Z304" s="282"/>
      <c r="AA304" s="282"/>
      <c r="AB304" s="282"/>
      <c r="AC304" s="282"/>
      <c r="AD304" s="282"/>
      <c r="AE304" s="282"/>
      <c r="AF304" s="282"/>
      <c r="AG304" s="282"/>
      <c r="AH304" s="282"/>
      <c r="AI304" s="551"/>
      <c r="AJ304" s="551"/>
      <c r="AK304" s="551"/>
      <c r="AL304" s="551"/>
      <c r="AM304" s="551"/>
      <c r="AN304" s="551"/>
      <c r="AO304" s="282"/>
      <c r="AP304" s="282"/>
      <c r="AQ304" s="282"/>
      <c r="AR304" s="282"/>
      <c r="AS304" s="282"/>
      <c r="AT304" s="282"/>
      <c r="AU304" s="282"/>
      <c r="AV304" s="282"/>
      <c r="AW304" s="282"/>
      <c r="AX304" s="282"/>
      <c r="AY304" s="282"/>
      <c r="AZ304" s="282"/>
      <c r="BA304" s="282"/>
      <c r="BB304" s="282"/>
      <c r="BC304" s="282"/>
      <c r="BD304" s="282"/>
      <c r="BE304" s="282"/>
      <c r="BF304" s="282"/>
      <c r="BG304" s="282"/>
      <c r="BH304" s="282"/>
      <c r="BI304" s="282"/>
      <c r="BJ304" s="282"/>
      <c r="BK304" s="282"/>
      <c r="BL304" s="282"/>
      <c r="BM304" s="282"/>
      <c r="BN304" s="282"/>
      <c r="BO304" s="282"/>
      <c r="BP304" s="282"/>
      <c r="BQ304" s="282"/>
      <c r="BR304" s="282"/>
      <c r="BS304" s="282"/>
      <c r="BT304" s="282"/>
      <c r="BU304" s="282"/>
      <c r="BV304" s="282"/>
      <c r="BW304" s="282"/>
      <c r="BX304" s="282"/>
      <c r="BY304" s="282"/>
      <c r="BZ304" s="282"/>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549"/>
      <c r="X307" s="549"/>
      <c r="Y307" s="549"/>
      <c r="Z307" s="549"/>
      <c r="AA307" s="549"/>
      <c r="AB307" s="549"/>
      <c r="AC307" s="549"/>
      <c r="AD307" s="549"/>
      <c r="AE307" s="549"/>
      <c r="AF307" s="549"/>
      <c r="AG307" s="549"/>
      <c r="AH307" s="549"/>
      <c r="AI307" s="549"/>
      <c r="AJ307" s="549"/>
      <c r="AK307" s="549"/>
      <c r="AL307" s="2" t="s">
        <v>117</v>
      </c>
      <c r="AN307" s="549"/>
      <c r="AO307" s="549"/>
      <c r="AP307" s="549"/>
      <c r="AQ307" s="549"/>
      <c r="AR307" s="549"/>
      <c r="AS307" s="549"/>
      <c r="AT307" s="549"/>
      <c r="AU307" s="549"/>
      <c r="AV307" s="549"/>
      <c r="AW307" s="549"/>
      <c r="AX307" s="549"/>
      <c r="AY307" s="549"/>
      <c r="AZ307" s="549"/>
      <c r="BA307" s="549"/>
      <c r="BB307" s="549"/>
      <c r="BC307" s="2" t="s">
        <v>85</v>
      </c>
    </row>
    <row r="308" spans="1:78" s="2" customFormat="1" ht="15" hidden="1" customHeight="1">
      <c r="D308" s="2" t="s">
        <v>178</v>
      </c>
      <c r="V308" s="2" t="s">
        <v>37</v>
      </c>
      <c r="W308" s="552"/>
      <c r="X308" s="552"/>
      <c r="Y308" s="552"/>
      <c r="Z308" s="552"/>
      <c r="AA308" s="552"/>
      <c r="AB308" s="552"/>
      <c r="AC308" s="552"/>
      <c r="AD308" s="552"/>
      <c r="AE308" s="552"/>
      <c r="AF308" s="552"/>
      <c r="AG308" s="552"/>
      <c r="AH308" s="552"/>
      <c r="AI308" s="552"/>
      <c r="AJ308" s="552"/>
      <c r="AK308" s="552"/>
      <c r="AL308" s="2" t="s">
        <v>117</v>
      </c>
      <c r="AN308" s="552"/>
      <c r="AO308" s="552"/>
      <c r="AP308" s="552"/>
      <c r="AQ308" s="552"/>
      <c r="AR308" s="552"/>
      <c r="AS308" s="552"/>
      <c r="AT308" s="552"/>
      <c r="AU308" s="552"/>
      <c r="AV308" s="552"/>
      <c r="AW308" s="552"/>
      <c r="AX308" s="552"/>
      <c r="AY308" s="552"/>
      <c r="AZ308" s="552"/>
      <c r="BA308" s="552"/>
      <c r="BB308" s="552"/>
      <c r="BC308" s="2" t="s">
        <v>85</v>
      </c>
    </row>
    <row r="309" spans="1:78" s="2" customFormat="1" ht="15" hidden="1" customHeight="1">
      <c r="D309" s="2" t="s">
        <v>179</v>
      </c>
      <c r="V309" s="2" t="s">
        <v>37</v>
      </c>
      <c r="W309" s="552"/>
      <c r="X309" s="552"/>
      <c r="Y309" s="552"/>
      <c r="Z309" s="552"/>
      <c r="AA309" s="552"/>
      <c r="AB309" s="552"/>
      <c r="AC309" s="552"/>
      <c r="AD309" s="552"/>
      <c r="AE309" s="552"/>
      <c r="AF309" s="552"/>
      <c r="AG309" s="552"/>
      <c r="AH309" s="552"/>
      <c r="AI309" s="552"/>
      <c r="AJ309" s="552"/>
      <c r="AK309" s="552"/>
      <c r="AL309" s="2" t="s">
        <v>117</v>
      </c>
      <c r="AN309" s="552"/>
      <c r="AO309" s="552"/>
      <c r="AP309" s="552"/>
      <c r="AQ309" s="552"/>
      <c r="AR309" s="552"/>
      <c r="AS309" s="552"/>
      <c r="AT309" s="552"/>
      <c r="AU309" s="552"/>
      <c r="AV309" s="552"/>
      <c r="AW309" s="552"/>
      <c r="AX309" s="552"/>
      <c r="AY309" s="552"/>
      <c r="AZ309" s="552"/>
      <c r="BA309" s="552"/>
      <c r="BB309" s="552"/>
      <c r="BC309" s="2" t="s">
        <v>85</v>
      </c>
    </row>
    <row r="310" spans="1:78" s="2" customFormat="1" ht="15" hidden="1" customHeight="1">
      <c r="D310" s="2" t="s">
        <v>180</v>
      </c>
      <c r="Q310" s="553"/>
      <c r="R310" s="553"/>
      <c r="S310" s="553"/>
      <c r="T310" s="553"/>
      <c r="U310" s="553"/>
      <c r="V310" s="553"/>
      <c r="W310" s="553"/>
      <c r="X310" s="553"/>
      <c r="Y310" s="553"/>
      <c r="Z310" s="553"/>
      <c r="AA310" s="553"/>
      <c r="AB310" s="553"/>
      <c r="AC310" s="553"/>
      <c r="AD310" s="553"/>
      <c r="AE310" s="553"/>
      <c r="AF310" s="553"/>
      <c r="AG310" s="553"/>
      <c r="AH310" s="553"/>
      <c r="AI310" s="553"/>
      <c r="AJ310" s="2" t="s">
        <v>181</v>
      </c>
      <c r="AT310" s="553"/>
      <c r="AU310" s="553"/>
      <c r="AV310" s="553"/>
      <c r="AW310" s="553"/>
      <c r="AX310" s="553"/>
      <c r="AY310" s="553"/>
      <c r="AZ310" s="553"/>
      <c r="BA310" s="553"/>
      <c r="BB310" s="553"/>
      <c r="BC310" s="553"/>
      <c r="BD310" s="553"/>
      <c r="BE310" s="553"/>
      <c r="BF310" s="553"/>
      <c r="BG310" s="553"/>
      <c r="BH310" s="553"/>
      <c r="BI310" s="553"/>
      <c r="BJ310" s="553"/>
      <c r="BK310" s="553"/>
      <c r="BL310" s="553"/>
      <c r="BM310" s="2" t="s">
        <v>182</v>
      </c>
    </row>
    <row r="311" spans="1:78" s="2" customFormat="1" ht="15" hidden="1" customHeight="1">
      <c r="D311" s="2" t="s">
        <v>183</v>
      </c>
      <c r="AU311" s="520" t="s">
        <v>56</v>
      </c>
      <c r="AV311" s="520"/>
      <c r="AX311" s="2" t="s">
        <v>184</v>
      </c>
      <c r="BC311" s="520" t="s">
        <v>56</v>
      </c>
      <c r="BD311" s="520"/>
      <c r="BF311" s="2" t="s">
        <v>185</v>
      </c>
    </row>
    <row r="312" spans="1:78" s="2" customFormat="1" ht="15" hidden="1" customHeight="1">
      <c r="D312" s="2" t="s">
        <v>186</v>
      </c>
    </row>
    <row r="313" spans="1:78" s="2" customFormat="1" ht="15" hidden="1" customHeight="1">
      <c r="M313" s="520" t="s">
        <v>56</v>
      </c>
      <c r="N313" s="520"/>
      <c r="P313" s="2" t="s">
        <v>187</v>
      </c>
      <c r="AF313" s="520" t="s">
        <v>56</v>
      </c>
      <c r="AG313" s="520"/>
      <c r="AI313" s="2" t="s">
        <v>188</v>
      </c>
      <c r="AX313" s="520" t="s">
        <v>56</v>
      </c>
      <c r="AY313" s="520"/>
      <c r="BA313" s="2" t="s">
        <v>189</v>
      </c>
    </row>
    <row r="314" spans="1:78" s="2" customFormat="1" ht="15" hidden="1" customHeight="1">
      <c r="A314" s="5"/>
      <c r="B314" s="5"/>
      <c r="C314" s="5"/>
      <c r="D314" s="5"/>
      <c r="E314" s="5"/>
      <c r="F314" s="5"/>
      <c r="G314" s="5"/>
      <c r="H314" s="5"/>
      <c r="I314" s="5"/>
      <c r="J314" s="5"/>
      <c r="K314" s="5"/>
      <c r="L314" s="5"/>
      <c r="M314" s="103"/>
      <c r="N314" s="103"/>
      <c r="O314" s="5"/>
      <c r="P314" s="5"/>
      <c r="Q314" s="5"/>
      <c r="R314" s="5"/>
      <c r="S314" s="5"/>
      <c r="T314" s="5"/>
      <c r="U314" s="5"/>
      <c r="V314" s="5"/>
      <c r="W314" s="5"/>
      <c r="X314" s="5"/>
      <c r="Y314" s="5"/>
      <c r="Z314" s="5"/>
      <c r="AA314" s="5"/>
      <c r="AB314" s="5"/>
      <c r="AC314" s="5"/>
      <c r="AD314" s="5"/>
      <c r="AE314" s="5"/>
      <c r="AF314" s="103"/>
      <c r="AG314" s="103"/>
      <c r="AH314" s="5"/>
      <c r="AI314" s="5"/>
      <c r="AJ314" s="5"/>
      <c r="AK314" s="5"/>
      <c r="AL314" s="5"/>
      <c r="AM314" s="5"/>
      <c r="AN314" s="5"/>
      <c r="AO314" s="5"/>
      <c r="AP314" s="5"/>
      <c r="AQ314" s="5"/>
      <c r="AR314" s="5"/>
      <c r="AS314" s="5"/>
      <c r="AT314" s="5"/>
      <c r="AU314" s="5"/>
      <c r="AV314" s="5"/>
      <c r="AW314" s="5"/>
      <c r="AX314" s="103"/>
      <c r="AY314" s="103"/>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282"/>
      <c r="B315" s="282" t="s">
        <v>190</v>
      </c>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c r="AA315" s="282"/>
      <c r="AB315" s="282"/>
      <c r="AC315" s="282"/>
      <c r="AD315" s="282"/>
      <c r="AE315" s="282"/>
      <c r="AF315" s="282"/>
      <c r="AG315" s="282"/>
      <c r="AH315" s="282"/>
      <c r="AI315" s="282"/>
      <c r="AJ315" s="282"/>
      <c r="AK315" s="282"/>
      <c r="AL315" s="282"/>
      <c r="AM315" s="282"/>
      <c r="AN315" s="282"/>
      <c r="AO315" s="282"/>
      <c r="AP315" s="282"/>
      <c r="AQ315" s="282"/>
      <c r="AR315" s="282"/>
      <c r="AS315" s="282"/>
      <c r="AT315" s="282"/>
      <c r="AU315" s="282"/>
      <c r="AV315" s="282"/>
      <c r="AW315" s="282"/>
      <c r="AX315" s="282"/>
      <c r="AY315" s="282"/>
      <c r="AZ315" s="282"/>
      <c r="BA315" s="282"/>
      <c r="BB315" s="282"/>
      <c r="BC315" s="282"/>
      <c r="BD315" s="282"/>
      <c r="BE315" s="282"/>
      <c r="BF315" s="282"/>
      <c r="BG315" s="282"/>
      <c r="BH315" s="282"/>
      <c r="BI315" s="282"/>
      <c r="BJ315" s="282"/>
      <c r="BK315" s="282"/>
      <c r="BL315" s="282"/>
      <c r="BM315" s="282"/>
      <c r="BN315" s="282"/>
      <c r="BO315" s="282"/>
      <c r="BP315" s="282"/>
      <c r="BQ315" s="282"/>
      <c r="BR315" s="282"/>
      <c r="BS315" s="282"/>
      <c r="BT315" s="282"/>
      <c r="BU315" s="282"/>
      <c r="BV315" s="282"/>
      <c r="BW315" s="282"/>
      <c r="BX315" s="282"/>
      <c r="BY315" s="282"/>
      <c r="BZ315" s="282"/>
    </row>
    <row r="316" spans="1:78" s="2" customFormat="1" ht="15" hidden="1" customHeight="1">
      <c r="O316" s="515"/>
      <c r="P316" s="515"/>
      <c r="Q316" s="515"/>
      <c r="R316" s="515"/>
      <c r="S316" s="515"/>
      <c r="T316" s="515"/>
      <c r="U316" s="515"/>
      <c r="V316" s="515"/>
      <c r="W316" s="515"/>
      <c r="X316" s="515"/>
      <c r="Y316" s="515"/>
      <c r="Z316" s="515"/>
      <c r="AA316" s="515"/>
      <c r="AB316" s="515"/>
      <c r="AC316" s="515"/>
      <c r="AD316" s="515"/>
      <c r="AE316" s="515"/>
      <c r="AF316" s="515"/>
      <c r="AG316" s="515"/>
      <c r="AH316" s="515"/>
      <c r="AI316" s="515"/>
      <c r="AJ316" s="515"/>
      <c r="AK316" s="515"/>
      <c r="AL316" s="515"/>
      <c r="AM316" s="515"/>
      <c r="AN316" s="515"/>
      <c r="AO316" s="515"/>
      <c r="AP316" s="515"/>
      <c r="AQ316" s="515"/>
      <c r="AR316" s="515"/>
      <c r="AS316" s="515"/>
      <c r="AT316" s="515"/>
      <c r="AU316" s="515"/>
      <c r="AV316" s="515"/>
      <c r="AW316" s="515"/>
      <c r="AX316" s="515"/>
      <c r="AY316" s="515"/>
      <c r="AZ316" s="515"/>
      <c r="BA316" s="515"/>
      <c r="BB316" s="515"/>
      <c r="BC316" s="515"/>
      <c r="BD316" s="515"/>
      <c r="BE316" s="515"/>
      <c r="BF316" s="515"/>
      <c r="BG316" s="515"/>
      <c r="BH316" s="515"/>
      <c r="BI316" s="515"/>
      <c r="BJ316" s="515"/>
      <c r="BK316" s="515"/>
      <c r="BL316" s="515"/>
      <c r="BM316" s="515"/>
      <c r="BN316" s="515"/>
      <c r="BO316" s="515"/>
      <c r="BP316" s="515"/>
      <c r="BQ316" s="515"/>
      <c r="BR316" s="515"/>
      <c r="BS316" s="515"/>
      <c r="BT316" s="515"/>
      <c r="BU316" s="515"/>
      <c r="BV316" s="515"/>
      <c r="BW316" s="515"/>
      <c r="BX316" s="515"/>
      <c r="BY316" s="515"/>
      <c r="BZ316" s="515"/>
    </row>
    <row r="317" spans="1:78" s="2" customFormat="1" ht="15" hidden="1" customHeight="1">
      <c r="O317" s="515"/>
      <c r="P317" s="515"/>
      <c r="Q317" s="515"/>
      <c r="R317" s="515"/>
      <c r="S317" s="515"/>
      <c r="T317" s="515"/>
      <c r="U317" s="515"/>
      <c r="V317" s="515"/>
      <c r="W317" s="515"/>
      <c r="X317" s="515"/>
      <c r="Y317" s="515"/>
      <c r="Z317" s="515"/>
      <c r="AA317" s="515"/>
      <c r="AB317" s="515"/>
      <c r="AC317" s="515"/>
      <c r="AD317" s="515"/>
      <c r="AE317" s="515"/>
      <c r="AF317" s="515"/>
      <c r="AG317" s="515"/>
      <c r="AH317" s="515"/>
      <c r="AI317" s="515"/>
      <c r="AJ317" s="515"/>
      <c r="AK317" s="515"/>
      <c r="AL317" s="515"/>
      <c r="AM317" s="515"/>
      <c r="AN317" s="515"/>
      <c r="AO317" s="515"/>
      <c r="AP317" s="515"/>
      <c r="AQ317" s="515"/>
      <c r="AR317" s="515"/>
      <c r="AS317" s="515"/>
      <c r="AT317" s="515"/>
      <c r="AU317" s="515"/>
      <c r="AV317" s="515"/>
      <c r="AW317" s="515"/>
      <c r="AX317" s="515"/>
      <c r="AY317" s="515"/>
      <c r="AZ317" s="515"/>
      <c r="BA317" s="515"/>
      <c r="BB317" s="515"/>
      <c r="BC317" s="515"/>
      <c r="BD317" s="515"/>
      <c r="BE317" s="515"/>
      <c r="BF317" s="515"/>
      <c r="BG317" s="515"/>
      <c r="BH317" s="515"/>
      <c r="BI317" s="515"/>
      <c r="BJ317" s="515"/>
      <c r="BK317" s="515"/>
      <c r="BL317" s="515"/>
      <c r="BM317" s="515"/>
      <c r="BN317" s="515"/>
      <c r="BO317" s="515"/>
      <c r="BP317" s="515"/>
      <c r="BQ317" s="515"/>
      <c r="BR317" s="515"/>
      <c r="BS317" s="515"/>
      <c r="BT317" s="515"/>
      <c r="BU317" s="515"/>
      <c r="BV317" s="515"/>
      <c r="BW317" s="515"/>
      <c r="BX317" s="515"/>
      <c r="BY317" s="515"/>
      <c r="BZ317" s="515"/>
    </row>
    <row r="318" spans="1:78" s="2" customFormat="1" ht="15" hidden="1" customHeight="1">
      <c r="O318" s="515"/>
      <c r="P318" s="515"/>
      <c r="Q318" s="515"/>
      <c r="R318" s="515"/>
      <c r="S318" s="515"/>
      <c r="T318" s="515"/>
      <c r="U318" s="515"/>
      <c r="V318" s="515"/>
      <c r="W318" s="515"/>
      <c r="X318" s="515"/>
      <c r="Y318" s="515"/>
      <c r="Z318" s="515"/>
      <c r="AA318" s="515"/>
      <c r="AB318" s="515"/>
      <c r="AC318" s="515"/>
      <c r="AD318" s="515"/>
      <c r="AE318" s="515"/>
      <c r="AF318" s="515"/>
      <c r="AG318" s="515"/>
      <c r="AH318" s="515"/>
      <c r="AI318" s="515"/>
      <c r="AJ318" s="515"/>
      <c r="AK318" s="515"/>
      <c r="AL318" s="515"/>
      <c r="AM318" s="515"/>
      <c r="AN318" s="515"/>
      <c r="AO318" s="515"/>
      <c r="AP318" s="515"/>
      <c r="AQ318" s="515"/>
      <c r="AR318" s="515"/>
      <c r="AS318" s="515"/>
      <c r="AT318" s="515"/>
      <c r="AU318" s="515"/>
      <c r="AV318" s="515"/>
      <c r="AW318" s="515"/>
      <c r="AX318" s="515"/>
      <c r="AY318" s="515"/>
      <c r="AZ318" s="515"/>
      <c r="BA318" s="515"/>
      <c r="BB318" s="515"/>
      <c r="BC318" s="515"/>
      <c r="BD318" s="515"/>
      <c r="BE318" s="515"/>
      <c r="BF318" s="515"/>
      <c r="BG318" s="515"/>
      <c r="BH318" s="515"/>
      <c r="BI318" s="515"/>
      <c r="BJ318" s="515"/>
      <c r="BK318" s="515"/>
      <c r="BL318" s="515"/>
      <c r="BM318" s="515"/>
      <c r="BN318" s="515"/>
      <c r="BO318" s="515"/>
      <c r="BP318" s="515"/>
      <c r="BQ318" s="515"/>
      <c r="BR318" s="515"/>
      <c r="BS318" s="515"/>
      <c r="BT318" s="515"/>
      <c r="BU318" s="515"/>
      <c r="BV318" s="515"/>
      <c r="BW318" s="515"/>
      <c r="BX318" s="515"/>
      <c r="BY318" s="515"/>
      <c r="BZ318" s="515"/>
    </row>
    <row r="319" spans="1:78" s="2" customFormat="1" ht="15" hidden="1" customHeight="1">
      <c r="A319" s="5"/>
      <c r="B319" s="5"/>
      <c r="C319" s="5"/>
      <c r="D319" s="5"/>
      <c r="E319" s="5"/>
      <c r="F319" s="5"/>
      <c r="G319" s="5"/>
      <c r="H319" s="5"/>
      <c r="I319" s="5"/>
      <c r="J319" s="5"/>
      <c r="K319" s="5"/>
      <c r="L319" s="5"/>
      <c r="M319" s="5"/>
      <c r="N319" s="5"/>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6"/>
      <c r="AY319" s="556"/>
      <c r="AZ319" s="556"/>
      <c r="BA319" s="556"/>
      <c r="BB319" s="556"/>
      <c r="BC319" s="556"/>
      <c r="BD319" s="556"/>
      <c r="BE319" s="556"/>
      <c r="BF319" s="556"/>
      <c r="BG319" s="556"/>
      <c r="BH319" s="556"/>
      <c r="BI319" s="556"/>
      <c r="BJ319" s="556"/>
      <c r="BK319" s="556"/>
      <c r="BL319" s="556"/>
      <c r="BM319" s="556"/>
      <c r="BN319" s="556"/>
      <c r="BO319" s="556"/>
      <c r="BP319" s="556"/>
      <c r="BQ319" s="556"/>
      <c r="BR319" s="556"/>
      <c r="BS319" s="556"/>
      <c r="BT319" s="556"/>
      <c r="BU319" s="556"/>
      <c r="BV319" s="556"/>
      <c r="BW319" s="556"/>
      <c r="BX319" s="556"/>
      <c r="BY319" s="556"/>
      <c r="BZ319" s="556"/>
    </row>
    <row r="320" spans="1:78" s="2" customFormat="1" ht="15" hidden="1" customHeight="1">
      <c r="A320" s="282"/>
      <c r="B320" s="282" t="s">
        <v>191</v>
      </c>
      <c r="C320" s="281"/>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282"/>
      <c r="AK320" s="282"/>
      <c r="AL320" s="282"/>
      <c r="AM320" s="282"/>
      <c r="AN320" s="282"/>
      <c r="AO320" s="282"/>
      <c r="AP320" s="282"/>
      <c r="AQ320" s="282"/>
      <c r="AR320" s="282"/>
      <c r="AS320" s="282"/>
      <c r="AT320" s="282"/>
      <c r="AU320" s="282"/>
      <c r="AV320" s="282"/>
      <c r="AW320" s="282"/>
      <c r="AX320" s="282"/>
      <c r="AY320" s="282"/>
      <c r="AZ320" s="282"/>
      <c r="BA320" s="282"/>
      <c r="BB320" s="282"/>
      <c r="BC320" s="282"/>
      <c r="BD320" s="282"/>
      <c r="BE320" s="282"/>
      <c r="BF320" s="282"/>
      <c r="BG320" s="282"/>
      <c r="BH320" s="282"/>
      <c r="BI320" s="282"/>
      <c r="BJ320" s="282"/>
      <c r="BK320" s="282"/>
      <c r="BL320" s="282"/>
      <c r="BM320" s="282"/>
      <c r="BN320" s="282"/>
      <c r="BO320" s="282"/>
      <c r="BP320" s="282"/>
      <c r="BQ320" s="282"/>
      <c r="BR320" s="282"/>
      <c r="BS320" s="282"/>
      <c r="BT320" s="282"/>
      <c r="BU320" s="282"/>
      <c r="BV320" s="282"/>
      <c r="BW320" s="282"/>
      <c r="BX320" s="282"/>
      <c r="BY320" s="282"/>
      <c r="BZ320" s="282"/>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526" t="s">
        <v>11</v>
      </c>
      <c r="W321" s="526"/>
      <c r="X321" s="526"/>
      <c r="Y321" s="526"/>
      <c r="Z321" s="526"/>
      <c r="AA321" s="526"/>
      <c r="AB321" s="526"/>
      <c r="AC321" s="526" t="s">
        <v>12</v>
      </c>
      <c r="AD321" s="526"/>
      <c r="AE321" s="526"/>
      <c r="AF321" s="526"/>
      <c r="AG321" s="526"/>
      <c r="AH321" s="526" t="s">
        <v>13</v>
      </c>
      <c r="AI321" s="526"/>
      <c r="AJ321" s="526"/>
      <c r="AK321" s="526"/>
      <c r="AL321" s="526"/>
      <c r="AM321" s="526" t="s">
        <v>14</v>
      </c>
      <c r="AN321" s="526"/>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282"/>
      <c r="B322" s="282" t="s">
        <v>192</v>
      </c>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2"/>
      <c r="Z322" s="282"/>
      <c r="AA322" s="282"/>
      <c r="AB322" s="282"/>
      <c r="AC322" s="282"/>
      <c r="AD322" s="282"/>
      <c r="AE322" s="282"/>
      <c r="AF322" s="282"/>
      <c r="AG322" s="282"/>
      <c r="AH322" s="282"/>
      <c r="AI322" s="282"/>
      <c r="AJ322" s="282"/>
      <c r="AK322" s="282"/>
      <c r="AL322" s="282"/>
      <c r="AM322" s="282"/>
      <c r="AN322" s="282"/>
      <c r="AO322" s="282"/>
      <c r="AP322" s="282"/>
      <c r="AQ322" s="282"/>
      <c r="AR322" s="282"/>
      <c r="AS322" s="282"/>
      <c r="AT322" s="282"/>
      <c r="AU322" s="282"/>
      <c r="AV322" s="282"/>
      <c r="AW322" s="282"/>
      <c r="AX322" s="282"/>
      <c r="AY322" s="282"/>
      <c r="AZ322" s="282"/>
      <c r="BA322" s="282"/>
      <c r="BB322" s="282"/>
      <c r="BC322" s="282"/>
      <c r="BD322" s="282"/>
      <c r="BE322" s="282"/>
      <c r="BF322" s="282"/>
      <c r="BG322" s="282"/>
      <c r="BH322" s="282"/>
      <c r="BI322" s="282"/>
      <c r="BJ322" s="282"/>
      <c r="BK322" s="282"/>
      <c r="BL322" s="282"/>
      <c r="BM322" s="282"/>
      <c r="BN322" s="282"/>
      <c r="BO322" s="282"/>
      <c r="BP322" s="282"/>
      <c r="BQ322" s="282"/>
      <c r="BR322" s="282"/>
      <c r="BS322" s="282"/>
      <c r="BT322" s="282"/>
      <c r="BU322" s="282"/>
      <c r="BV322" s="282"/>
      <c r="BW322" s="282"/>
      <c r="BX322" s="282"/>
      <c r="BY322" s="282"/>
      <c r="BZ322" s="282"/>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526" t="s">
        <v>11</v>
      </c>
      <c r="W323" s="526"/>
      <c r="X323" s="526"/>
      <c r="Y323" s="526"/>
      <c r="Z323" s="526"/>
      <c r="AA323" s="526"/>
      <c r="AB323" s="526"/>
      <c r="AC323" s="526" t="s">
        <v>12</v>
      </c>
      <c r="AD323" s="526"/>
      <c r="AE323" s="526"/>
      <c r="AF323" s="526"/>
      <c r="AG323" s="526"/>
      <c r="AH323" s="526" t="s">
        <v>13</v>
      </c>
      <c r="AI323" s="526"/>
      <c r="AJ323" s="526"/>
      <c r="AK323" s="526"/>
      <c r="AL323" s="526"/>
      <c r="AM323" s="526" t="s">
        <v>14</v>
      </c>
      <c r="AN323" s="526"/>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520" t="s">
        <v>195</v>
      </c>
      <c r="F325" s="520"/>
      <c r="G325" s="520"/>
      <c r="H325" s="520"/>
      <c r="I325" s="520"/>
      <c r="J325" s="520" t="s">
        <v>196</v>
      </c>
      <c r="K325" s="520"/>
      <c r="L325" s="520"/>
      <c r="O325" s="520" t="s">
        <v>11</v>
      </c>
      <c r="P325" s="520"/>
      <c r="Q325" s="520"/>
      <c r="R325" s="520"/>
      <c r="S325" s="520"/>
      <c r="T325" s="520"/>
      <c r="U325" s="520"/>
      <c r="V325" s="520" t="s">
        <v>12</v>
      </c>
      <c r="W325" s="520"/>
      <c r="X325" s="520"/>
      <c r="Y325" s="520"/>
      <c r="Z325" s="520"/>
      <c r="AA325" s="520" t="s">
        <v>13</v>
      </c>
      <c r="AB325" s="520"/>
      <c r="AC325" s="520"/>
      <c r="AD325" s="520"/>
      <c r="AE325" s="520"/>
      <c r="AF325" s="520" t="s">
        <v>14</v>
      </c>
      <c r="AG325" s="520"/>
      <c r="AJ325" s="2" t="s">
        <v>37</v>
      </c>
      <c r="AL325" s="554"/>
      <c r="AM325" s="554"/>
      <c r="AN325" s="554"/>
      <c r="AO325" s="554"/>
      <c r="AP325" s="554"/>
      <c r="AQ325" s="554"/>
      <c r="AR325" s="554"/>
      <c r="AS325" s="554"/>
      <c r="AT325" s="554"/>
      <c r="AU325" s="554"/>
      <c r="AV325" s="554"/>
      <c r="AW325" s="554"/>
      <c r="AX325" s="554"/>
      <c r="AY325" s="554"/>
      <c r="AZ325" s="554"/>
      <c r="BA325" s="554"/>
      <c r="BB325" s="554"/>
      <c r="BC325" s="554"/>
      <c r="BD325" s="554"/>
      <c r="BE325" s="554"/>
      <c r="BF325" s="554"/>
      <c r="BG325" s="554"/>
      <c r="BH325" s="554"/>
      <c r="BI325" s="554"/>
      <c r="BJ325" s="554"/>
      <c r="BK325" s="554"/>
      <c r="BL325" s="554"/>
      <c r="BM325" s="554"/>
      <c r="BN325" s="554"/>
      <c r="BO325" s="554"/>
      <c r="BP325" s="554"/>
      <c r="BQ325" s="554"/>
      <c r="BR325" s="554"/>
      <c r="BS325" s="554"/>
      <c r="BT325" s="554"/>
      <c r="BU325" s="554"/>
      <c r="BV325" s="554"/>
      <c r="BW325" s="108"/>
      <c r="BX325" s="108"/>
      <c r="BY325" s="108"/>
      <c r="BZ325" s="2" t="s">
        <v>85</v>
      </c>
    </row>
    <row r="326" spans="1:78" s="2" customFormat="1" ht="15" hidden="1" customHeight="1">
      <c r="E326" s="520" t="s">
        <v>195</v>
      </c>
      <c r="F326" s="520"/>
      <c r="G326" s="520"/>
      <c r="H326" s="520"/>
      <c r="I326" s="520"/>
      <c r="J326" s="520" t="s">
        <v>196</v>
      </c>
      <c r="K326" s="520"/>
      <c r="L326" s="520"/>
      <c r="O326" s="520" t="s">
        <v>11</v>
      </c>
      <c r="P326" s="520"/>
      <c r="Q326" s="520"/>
      <c r="R326" s="520"/>
      <c r="S326" s="520"/>
      <c r="T326" s="520"/>
      <c r="U326" s="520"/>
      <c r="V326" s="520" t="s">
        <v>12</v>
      </c>
      <c r="W326" s="520"/>
      <c r="X326" s="520"/>
      <c r="Y326" s="520"/>
      <c r="Z326" s="520"/>
      <c r="AA326" s="520" t="s">
        <v>13</v>
      </c>
      <c r="AB326" s="520"/>
      <c r="AC326" s="520"/>
      <c r="AD326" s="520"/>
      <c r="AE326" s="520"/>
      <c r="AF326" s="520" t="s">
        <v>14</v>
      </c>
      <c r="AG326" s="520"/>
      <c r="AJ326" s="2" t="s">
        <v>37</v>
      </c>
      <c r="AL326" s="554"/>
      <c r="AM326" s="554"/>
      <c r="AN326" s="554"/>
      <c r="AO326" s="554"/>
      <c r="AP326" s="554"/>
      <c r="AQ326" s="554"/>
      <c r="AR326" s="554"/>
      <c r="AS326" s="554"/>
      <c r="AT326" s="554"/>
      <c r="AU326" s="554"/>
      <c r="AV326" s="554"/>
      <c r="AW326" s="554"/>
      <c r="AX326" s="554"/>
      <c r="AY326" s="554"/>
      <c r="AZ326" s="554"/>
      <c r="BA326" s="554"/>
      <c r="BB326" s="554"/>
      <c r="BC326" s="554"/>
      <c r="BD326" s="554"/>
      <c r="BE326" s="554"/>
      <c r="BF326" s="554"/>
      <c r="BG326" s="554"/>
      <c r="BH326" s="554"/>
      <c r="BI326" s="554"/>
      <c r="BJ326" s="554"/>
      <c r="BK326" s="554"/>
      <c r="BL326" s="554"/>
      <c r="BM326" s="554"/>
      <c r="BN326" s="554"/>
      <c r="BO326" s="554"/>
      <c r="BP326" s="554"/>
      <c r="BQ326" s="554"/>
      <c r="BR326" s="554"/>
      <c r="BS326" s="554"/>
      <c r="BT326" s="554"/>
      <c r="BU326" s="554"/>
      <c r="BV326" s="554"/>
      <c r="BW326" s="108"/>
      <c r="BX326" s="108"/>
      <c r="BY326" s="108"/>
      <c r="BZ326" s="2" t="s">
        <v>85</v>
      </c>
    </row>
    <row r="327" spans="1:78" s="2" customFormat="1" ht="15" hidden="1" customHeight="1">
      <c r="E327" s="520" t="s">
        <v>195</v>
      </c>
      <c r="F327" s="520"/>
      <c r="G327" s="520"/>
      <c r="H327" s="520"/>
      <c r="I327" s="520"/>
      <c r="J327" s="520" t="s">
        <v>196</v>
      </c>
      <c r="K327" s="520"/>
      <c r="L327" s="520"/>
      <c r="O327" s="520" t="s">
        <v>11</v>
      </c>
      <c r="P327" s="520"/>
      <c r="Q327" s="520"/>
      <c r="R327" s="520"/>
      <c r="S327" s="520"/>
      <c r="T327" s="520"/>
      <c r="U327" s="520"/>
      <c r="V327" s="520" t="s">
        <v>12</v>
      </c>
      <c r="W327" s="520"/>
      <c r="X327" s="520"/>
      <c r="Y327" s="520"/>
      <c r="Z327" s="520"/>
      <c r="AA327" s="520" t="s">
        <v>13</v>
      </c>
      <c r="AB327" s="520"/>
      <c r="AC327" s="520"/>
      <c r="AD327" s="520"/>
      <c r="AE327" s="520"/>
      <c r="AF327" s="520" t="s">
        <v>14</v>
      </c>
      <c r="AG327" s="520"/>
      <c r="AJ327" s="2" t="s">
        <v>37</v>
      </c>
      <c r="AL327" s="554"/>
      <c r="AM327" s="554"/>
      <c r="AN327" s="554"/>
      <c r="AO327" s="554"/>
      <c r="AP327" s="554"/>
      <c r="AQ327" s="554"/>
      <c r="AR327" s="554"/>
      <c r="AS327" s="554"/>
      <c r="AT327" s="554"/>
      <c r="AU327" s="554"/>
      <c r="AV327" s="554"/>
      <c r="AW327" s="554"/>
      <c r="AX327" s="554"/>
      <c r="AY327" s="554"/>
      <c r="AZ327" s="554"/>
      <c r="BA327" s="554"/>
      <c r="BB327" s="554"/>
      <c r="BC327" s="554"/>
      <c r="BD327" s="554"/>
      <c r="BE327" s="554"/>
      <c r="BF327" s="554"/>
      <c r="BG327" s="554"/>
      <c r="BH327" s="554"/>
      <c r="BI327" s="554"/>
      <c r="BJ327" s="554"/>
      <c r="BK327" s="554"/>
      <c r="BL327" s="554"/>
      <c r="BM327" s="554"/>
      <c r="BN327" s="554"/>
      <c r="BO327" s="554"/>
      <c r="BP327" s="554"/>
      <c r="BQ327" s="554"/>
      <c r="BR327" s="554"/>
      <c r="BS327" s="554"/>
      <c r="BT327" s="554"/>
      <c r="BU327" s="554"/>
      <c r="BV327" s="554"/>
      <c r="BW327" s="108"/>
      <c r="BX327" s="108"/>
      <c r="BY327" s="108"/>
      <c r="BZ327" s="2" t="s">
        <v>85</v>
      </c>
    </row>
    <row r="328" spans="1:78" s="2" customFormat="1" ht="15" hidden="1" customHeight="1">
      <c r="A328" s="282"/>
      <c r="B328" s="282" t="s">
        <v>197</v>
      </c>
      <c r="C328" s="282"/>
      <c r="D328" s="282"/>
      <c r="E328" s="282"/>
      <c r="F328" s="282"/>
      <c r="G328" s="282"/>
      <c r="H328" s="282"/>
      <c r="I328" s="282"/>
      <c r="J328" s="282"/>
      <c r="K328" s="282"/>
      <c r="L328" s="282"/>
      <c r="M328" s="282"/>
      <c r="N328" s="282"/>
      <c r="O328" s="282"/>
      <c r="P328" s="282"/>
      <c r="Q328" s="282"/>
      <c r="R328" s="282"/>
      <c r="S328" s="537"/>
      <c r="T328" s="537"/>
      <c r="U328" s="537"/>
      <c r="V328" s="537"/>
      <c r="W328" s="537"/>
      <c r="X328" s="537"/>
      <c r="Y328" s="537"/>
      <c r="Z328" s="537"/>
      <c r="AA328" s="537"/>
      <c r="AB328" s="537"/>
      <c r="AC328" s="537"/>
      <c r="AD328" s="537"/>
      <c r="AE328" s="537"/>
      <c r="AF328" s="537"/>
      <c r="AG328" s="537"/>
      <c r="AH328" s="537"/>
      <c r="AI328" s="537"/>
      <c r="AJ328" s="537"/>
      <c r="AK328" s="537"/>
      <c r="AL328" s="537"/>
      <c r="AM328" s="537"/>
      <c r="AN328" s="537"/>
      <c r="AO328" s="537"/>
      <c r="AP328" s="537"/>
      <c r="AQ328" s="537"/>
      <c r="AR328" s="537"/>
      <c r="AS328" s="537"/>
      <c r="AT328" s="537"/>
      <c r="AU328" s="537"/>
      <c r="AV328" s="537"/>
      <c r="AW328" s="537"/>
      <c r="AX328" s="537"/>
      <c r="AY328" s="537"/>
      <c r="AZ328" s="537"/>
      <c r="BA328" s="537"/>
      <c r="BB328" s="537"/>
      <c r="BC328" s="537"/>
      <c r="BD328" s="537"/>
      <c r="BE328" s="537"/>
      <c r="BF328" s="537"/>
      <c r="BG328" s="537"/>
      <c r="BH328" s="537"/>
      <c r="BI328" s="537"/>
      <c r="BJ328" s="537"/>
      <c r="BK328" s="537"/>
      <c r="BL328" s="537"/>
      <c r="BM328" s="537"/>
      <c r="BN328" s="537"/>
      <c r="BO328" s="537"/>
      <c r="BP328" s="537"/>
      <c r="BQ328" s="537"/>
      <c r="BR328" s="537"/>
      <c r="BS328" s="537"/>
      <c r="BT328" s="537"/>
      <c r="BU328" s="537"/>
      <c r="BV328" s="537"/>
      <c r="BW328" s="537"/>
      <c r="BX328" s="537"/>
      <c r="BY328" s="537"/>
      <c r="BZ328" s="537"/>
    </row>
    <row r="329" spans="1:78" s="2" customFormat="1" ht="15" hidden="1" customHeight="1">
      <c r="S329" s="554"/>
      <c r="T329" s="554"/>
      <c r="U329" s="554"/>
      <c r="V329" s="554"/>
      <c r="W329" s="554"/>
      <c r="X329" s="554"/>
      <c r="Y329" s="554"/>
      <c r="Z329" s="554"/>
      <c r="AA329" s="554"/>
      <c r="AB329" s="554"/>
      <c r="AC329" s="554"/>
      <c r="AD329" s="554"/>
      <c r="AE329" s="554"/>
      <c r="AF329" s="554"/>
      <c r="AG329" s="554"/>
      <c r="AH329" s="554"/>
      <c r="AI329" s="554"/>
      <c r="AJ329" s="554"/>
      <c r="AK329" s="554"/>
      <c r="AL329" s="554"/>
      <c r="AM329" s="554"/>
      <c r="AN329" s="554"/>
      <c r="AO329" s="554"/>
      <c r="AP329" s="554"/>
      <c r="AQ329" s="554"/>
      <c r="AR329" s="554"/>
      <c r="AS329" s="554"/>
      <c r="AT329" s="554"/>
      <c r="AU329" s="554"/>
      <c r="AV329" s="554"/>
      <c r="AW329" s="554"/>
      <c r="AX329" s="554"/>
      <c r="AY329" s="554"/>
      <c r="AZ329" s="554"/>
      <c r="BA329" s="554"/>
      <c r="BB329" s="554"/>
      <c r="BC329" s="554"/>
      <c r="BD329" s="554"/>
      <c r="BE329" s="554"/>
      <c r="BF329" s="554"/>
      <c r="BG329" s="554"/>
      <c r="BH329" s="554"/>
      <c r="BI329" s="554"/>
      <c r="BJ329" s="554"/>
      <c r="BK329" s="554"/>
      <c r="BL329" s="554"/>
      <c r="BM329" s="554"/>
      <c r="BN329" s="554"/>
      <c r="BO329" s="554"/>
      <c r="BP329" s="554"/>
      <c r="BQ329" s="554"/>
      <c r="BR329" s="554"/>
      <c r="BS329" s="554"/>
      <c r="BT329" s="554"/>
      <c r="BU329" s="554"/>
      <c r="BV329" s="554"/>
      <c r="BW329" s="554"/>
      <c r="BX329" s="554"/>
      <c r="BY329" s="554"/>
      <c r="BZ329" s="554"/>
    </row>
    <row r="330" spans="1:78" s="2" customFormat="1" ht="15" hidden="1" customHeight="1">
      <c r="S330" s="554"/>
      <c r="T330" s="554"/>
      <c r="U330" s="554"/>
      <c r="V330" s="554"/>
      <c r="W330" s="554"/>
      <c r="X330" s="554"/>
      <c r="Y330" s="554"/>
      <c r="Z330" s="554"/>
      <c r="AA330" s="554"/>
      <c r="AB330" s="554"/>
      <c r="AC330" s="554"/>
      <c r="AD330" s="554"/>
      <c r="AE330" s="554"/>
      <c r="AF330" s="554"/>
      <c r="AG330" s="554"/>
      <c r="AH330" s="554"/>
      <c r="AI330" s="554"/>
      <c r="AJ330" s="554"/>
      <c r="AK330" s="554"/>
      <c r="AL330" s="554"/>
      <c r="AM330" s="554"/>
      <c r="AN330" s="554"/>
      <c r="AO330" s="554"/>
      <c r="AP330" s="554"/>
      <c r="AQ330" s="554"/>
      <c r="AR330" s="554"/>
      <c r="AS330" s="554"/>
      <c r="AT330" s="554"/>
      <c r="AU330" s="554"/>
      <c r="AV330" s="554"/>
      <c r="AW330" s="554"/>
      <c r="AX330" s="554"/>
      <c r="AY330" s="554"/>
      <c r="AZ330" s="554"/>
      <c r="BA330" s="554"/>
      <c r="BB330" s="554"/>
      <c r="BC330" s="554"/>
      <c r="BD330" s="554"/>
      <c r="BE330" s="554"/>
      <c r="BF330" s="554"/>
      <c r="BG330" s="554"/>
      <c r="BH330" s="554"/>
      <c r="BI330" s="554"/>
      <c r="BJ330" s="554"/>
      <c r="BK330" s="554"/>
      <c r="BL330" s="554"/>
      <c r="BM330" s="554"/>
      <c r="BN330" s="554"/>
      <c r="BO330" s="554"/>
      <c r="BP330" s="554"/>
      <c r="BQ330" s="554"/>
      <c r="BR330" s="554"/>
      <c r="BS330" s="554"/>
      <c r="BT330" s="554"/>
      <c r="BU330" s="554"/>
      <c r="BV330" s="554"/>
      <c r="BW330" s="554"/>
      <c r="BX330" s="554"/>
      <c r="BY330" s="554"/>
      <c r="BZ330" s="554"/>
    </row>
    <row r="331" spans="1:78" s="2" customFormat="1" ht="15" hidden="1" customHeight="1">
      <c r="S331" s="554"/>
      <c r="T331" s="554"/>
      <c r="U331" s="554"/>
      <c r="V331" s="554"/>
      <c r="W331" s="554"/>
      <c r="X331" s="554"/>
      <c r="Y331" s="554"/>
      <c r="Z331" s="554"/>
      <c r="AA331" s="554"/>
      <c r="AB331" s="554"/>
      <c r="AC331" s="554"/>
      <c r="AD331" s="554"/>
      <c r="AE331" s="554"/>
      <c r="AF331" s="554"/>
      <c r="AG331" s="554"/>
      <c r="AH331" s="554"/>
      <c r="AI331" s="554"/>
      <c r="AJ331" s="554"/>
      <c r="AK331" s="554"/>
      <c r="AL331" s="554"/>
      <c r="AM331" s="554"/>
      <c r="AN331" s="554"/>
      <c r="AO331" s="554"/>
      <c r="AP331" s="554"/>
      <c r="AQ331" s="554"/>
      <c r="AR331" s="554"/>
      <c r="AS331" s="554"/>
      <c r="AT331" s="554"/>
      <c r="AU331" s="554"/>
      <c r="AV331" s="554"/>
      <c r="AW331" s="554"/>
      <c r="AX331" s="554"/>
      <c r="AY331" s="554"/>
      <c r="AZ331" s="554"/>
      <c r="BA331" s="554"/>
      <c r="BB331" s="554"/>
      <c r="BC331" s="554"/>
      <c r="BD331" s="554"/>
      <c r="BE331" s="554"/>
      <c r="BF331" s="554"/>
      <c r="BG331" s="554"/>
      <c r="BH331" s="554"/>
      <c r="BI331" s="554"/>
      <c r="BJ331" s="554"/>
      <c r="BK331" s="554"/>
      <c r="BL331" s="554"/>
      <c r="BM331" s="554"/>
      <c r="BN331" s="554"/>
      <c r="BO331" s="554"/>
      <c r="BP331" s="554"/>
      <c r="BQ331" s="554"/>
      <c r="BR331" s="554"/>
      <c r="BS331" s="554"/>
      <c r="BT331" s="554"/>
      <c r="BU331" s="554"/>
      <c r="BV331" s="554"/>
      <c r="BW331" s="554"/>
      <c r="BX331" s="554"/>
      <c r="BY331" s="554"/>
      <c r="BZ331" s="554"/>
    </row>
    <row r="332" spans="1:78" s="2" customFormat="1" ht="15" hidden="1" customHeight="1">
      <c r="A332" s="5"/>
      <c r="B332" s="5"/>
      <c r="C332" s="5"/>
      <c r="D332" s="5"/>
      <c r="E332" s="5"/>
      <c r="F332" s="5"/>
      <c r="G332" s="5"/>
      <c r="H332" s="5"/>
      <c r="I332" s="5"/>
      <c r="J332" s="5"/>
      <c r="K332" s="5"/>
      <c r="L332" s="5"/>
      <c r="M332" s="5"/>
      <c r="N332" s="5"/>
      <c r="O332" s="5"/>
      <c r="P332" s="5"/>
      <c r="Q332" s="5"/>
      <c r="R332" s="5"/>
      <c r="S332" s="540"/>
      <c r="T332" s="540"/>
      <c r="U332" s="540"/>
      <c r="V332" s="540"/>
      <c r="W332" s="540"/>
      <c r="X332" s="540"/>
      <c r="Y332" s="540"/>
      <c r="Z332" s="540"/>
      <c r="AA332" s="540"/>
      <c r="AB332" s="540"/>
      <c r="AC332" s="540"/>
      <c r="AD332" s="540"/>
      <c r="AE332" s="540"/>
      <c r="AF332" s="540"/>
      <c r="AG332" s="540"/>
      <c r="AH332" s="540"/>
      <c r="AI332" s="540"/>
      <c r="AJ332" s="540"/>
      <c r="AK332" s="540"/>
      <c r="AL332" s="540"/>
      <c r="AM332" s="540"/>
      <c r="AN332" s="540"/>
      <c r="AO332" s="540"/>
      <c r="AP332" s="540"/>
      <c r="AQ332" s="540"/>
      <c r="AR332" s="540"/>
      <c r="AS332" s="540"/>
      <c r="AT332" s="540"/>
      <c r="AU332" s="540"/>
      <c r="AV332" s="540"/>
      <c r="AW332" s="540"/>
      <c r="AX332" s="540"/>
      <c r="AY332" s="540"/>
      <c r="AZ332" s="540"/>
      <c r="BA332" s="540"/>
      <c r="BB332" s="540"/>
      <c r="BC332" s="540"/>
      <c r="BD332" s="540"/>
      <c r="BE332" s="540"/>
      <c r="BF332" s="540"/>
      <c r="BG332" s="540"/>
      <c r="BH332" s="540"/>
      <c r="BI332" s="540"/>
      <c r="BJ332" s="540"/>
      <c r="BK332" s="540"/>
      <c r="BL332" s="540"/>
      <c r="BM332" s="540"/>
      <c r="BN332" s="540"/>
      <c r="BO332" s="540"/>
      <c r="BP332" s="540"/>
      <c r="BQ332" s="540"/>
      <c r="BR332" s="540"/>
      <c r="BS332" s="540"/>
      <c r="BT332" s="540"/>
      <c r="BU332" s="540"/>
      <c r="BV332" s="540"/>
      <c r="BW332" s="540"/>
      <c r="BX332" s="540"/>
      <c r="BY332" s="540"/>
      <c r="BZ332" s="540"/>
    </row>
    <row r="333" spans="1:78" s="2" customFormat="1" ht="15" hidden="1" customHeight="1">
      <c r="B333" s="2" t="s">
        <v>198</v>
      </c>
      <c r="S333" s="537"/>
      <c r="T333" s="537"/>
      <c r="U333" s="537"/>
      <c r="V333" s="537"/>
      <c r="W333" s="537"/>
      <c r="X333" s="537"/>
      <c r="Y333" s="537"/>
      <c r="Z333" s="537"/>
      <c r="AA333" s="537"/>
      <c r="AB333" s="537"/>
      <c r="AC333" s="537"/>
      <c r="AD333" s="537"/>
      <c r="AE333" s="537"/>
      <c r="AF333" s="537"/>
      <c r="AG333" s="537"/>
      <c r="AH333" s="537"/>
      <c r="AI333" s="537"/>
      <c r="AJ333" s="537"/>
      <c r="AK333" s="537"/>
      <c r="AL333" s="537"/>
      <c r="AM333" s="537"/>
      <c r="AN333" s="537"/>
      <c r="AO333" s="537"/>
      <c r="AP333" s="537"/>
      <c r="AQ333" s="537"/>
      <c r="AR333" s="537"/>
      <c r="AS333" s="537"/>
      <c r="AT333" s="537"/>
      <c r="AU333" s="537"/>
      <c r="AV333" s="537"/>
      <c r="AW333" s="537"/>
      <c r="AX333" s="537"/>
      <c r="AY333" s="537"/>
      <c r="AZ333" s="537"/>
      <c r="BA333" s="537"/>
      <c r="BB333" s="537"/>
      <c r="BC333" s="537"/>
      <c r="BD333" s="537"/>
      <c r="BE333" s="537"/>
      <c r="BF333" s="537"/>
      <c r="BG333" s="537"/>
      <c r="BH333" s="537"/>
      <c r="BI333" s="537"/>
      <c r="BJ333" s="537"/>
      <c r="BK333" s="537"/>
      <c r="BL333" s="537"/>
      <c r="BM333" s="537"/>
      <c r="BN333" s="537"/>
      <c r="BO333" s="537"/>
      <c r="BP333" s="537"/>
      <c r="BQ333" s="537"/>
      <c r="BR333" s="537"/>
      <c r="BS333" s="537"/>
      <c r="BT333" s="537"/>
      <c r="BU333" s="537"/>
      <c r="BV333" s="537"/>
      <c r="BW333" s="537"/>
      <c r="BX333" s="537"/>
      <c r="BY333" s="537"/>
      <c r="BZ333" s="537"/>
    </row>
    <row r="334" spans="1:78" s="2" customFormat="1" ht="15" hidden="1" customHeight="1">
      <c r="S334" s="554"/>
      <c r="T334" s="554"/>
      <c r="U334" s="554"/>
      <c r="V334" s="554"/>
      <c r="W334" s="554"/>
      <c r="X334" s="554"/>
      <c r="Y334" s="554"/>
      <c r="Z334" s="554"/>
      <c r="AA334" s="554"/>
      <c r="AB334" s="554"/>
      <c r="AC334" s="554"/>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4"/>
      <c r="AY334" s="554"/>
      <c r="AZ334" s="554"/>
      <c r="BA334" s="554"/>
      <c r="BB334" s="554"/>
      <c r="BC334" s="554"/>
      <c r="BD334" s="554"/>
      <c r="BE334" s="554"/>
      <c r="BF334" s="554"/>
      <c r="BG334" s="554"/>
      <c r="BH334" s="554"/>
      <c r="BI334" s="554"/>
      <c r="BJ334" s="554"/>
      <c r="BK334" s="554"/>
      <c r="BL334" s="554"/>
      <c r="BM334" s="554"/>
      <c r="BN334" s="554"/>
      <c r="BO334" s="554"/>
      <c r="BP334" s="554"/>
      <c r="BQ334" s="554"/>
      <c r="BR334" s="554"/>
      <c r="BS334" s="554"/>
      <c r="BT334" s="554"/>
      <c r="BU334" s="554"/>
      <c r="BV334" s="554"/>
      <c r="BW334" s="554"/>
      <c r="BX334" s="554"/>
      <c r="BY334" s="554"/>
      <c r="BZ334" s="554"/>
    </row>
    <row r="335" spans="1:78" s="2" customFormat="1" ht="15" hidden="1" customHeight="1">
      <c r="S335" s="554"/>
      <c r="T335" s="554"/>
      <c r="U335" s="554"/>
      <c r="V335" s="554"/>
      <c r="W335" s="554"/>
      <c r="X335" s="554"/>
      <c r="Y335" s="554"/>
      <c r="Z335" s="554"/>
      <c r="AA335" s="554"/>
      <c r="AB335" s="554"/>
      <c r="AC335" s="554"/>
      <c r="AD335" s="554"/>
      <c r="AE335" s="554"/>
      <c r="AF335" s="554"/>
      <c r="AG335" s="554"/>
      <c r="AH335" s="554"/>
      <c r="AI335" s="554"/>
      <c r="AJ335" s="554"/>
      <c r="AK335" s="554"/>
      <c r="AL335" s="554"/>
      <c r="AM335" s="554"/>
      <c r="AN335" s="554"/>
      <c r="AO335" s="554"/>
      <c r="AP335" s="554"/>
      <c r="AQ335" s="554"/>
      <c r="AR335" s="554"/>
      <c r="AS335" s="554"/>
      <c r="AT335" s="554"/>
      <c r="AU335" s="554"/>
      <c r="AV335" s="554"/>
      <c r="AW335" s="554"/>
      <c r="AX335" s="554"/>
      <c r="AY335" s="554"/>
      <c r="AZ335" s="554"/>
      <c r="BA335" s="554"/>
      <c r="BB335" s="554"/>
      <c r="BC335" s="554"/>
      <c r="BD335" s="554"/>
      <c r="BE335" s="554"/>
      <c r="BF335" s="554"/>
      <c r="BG335" s="554"/>
      <c r="BH335" s="554"/>
      <c r="BI335" s="554"/>
      <c r="BJ335" s="554"/>
      <c r="BK335" s="554"/>
      <c r="BL335" s="554"/>
      <c r="BM335" s="554"/>
      <c r="BN335" s="554"/>
      <c r="BO335" s="554"/>
      <c r="BP335" s="554"/>
      <c r="BQ335" s="554"/>
      <c r="BR335" s="554"/>
      <c r="BS335" s="554"/>
      <c r="BT335" s="554"/>
      <c r="BU335" s="554"/>
      <c r="BV335" s="554"/>
      <c r="BW335" s="554"/>
      <c r="BX335" s="554"/>
      <c r="BY335" s="554"/>
      <c r="BZ335" s="554"/>
    </row>
    <row r="336" spans="1:78" s="2" customFormat="1" ht="15" hidden="1" customHeight="1">
      <c r="S336" s="554"/>
      <c r="T336" s="554"/>
      <c r="U336" s="554"/>
      <c r="V336" s="554"/>
      <c r="W336" s="554"/>
      <c r="X336" s="554"/>
      <c r="Y336" s="554"/>
      <c r="Z336" s="554"/>
      <c r="AA336" s="554"/>
      <c r="AB336" s="554"/>
      <c r="AC336" s="554"/>
      <c r="AD336" s="554"/>
      <c r="AE336" s="554"/>
      <c r="AF336" s="554"/>
      <c r="AG336" s="554"/>
      <c r="AH336" s="554"/>
      <c r="AI336" s="554"/>
      <c r="AJ336" s="554"/>
      <c r="AK336" s="554"/>
      <c r="AL336" s="554"/>
      <c r="AM336" s="554"/>
      <c r="AN336" s="554"/>
      <c r="AO336" s="554"/>
      <c r="AP336" s="554"/>
      <c r="AQ336" s="554"/>
      <c r="AR336" s="554"/>
      <c r="AS336" s="554"/>
      <c r="AT336" s="554"/>
      <c r="AU336" s="554"/>
      <c r="AV336" s="554"/>
      <c r="AW336" s="554"/>
      <c r="AX336" s="554"/>
      <c r="AY336" s="554"/>
      <c r="AZ336" s="554"/>
      <c r="BA336" s="554"/>
      <c r="BB336" s="554"/>
      <c r="BC336" s="554"/>
      <c r="BD336" s="554"/>
      <c r="BE336" s="554"/>
      <c r="BF336" s="554"/>
      <c r="BG336" s="554"/>
      <c r="BH336" s="554"/>
      <c r="BI336" s="554"/>
      <c r="BJ336" s="554"/>
      <c r="BK336" s="554"/>
      <c r="BL336" s="554"/>
      <c r="BM336" s="554"/>
      <c r="BN336" s="554"/>
      <c r="BO336" s="554"/>
      <c r="BP336" s="554"/>
      <c r="BQ336" s="554"/>
      <c r="BR336" s="554"/>
      <c r="BS336" s="554"/>
      <c r="BT336" s="554"/>
      <c r="BU336" s="554"/>
      <c r="BV336" s="554"/>
      <c r="BW336" s="554"/>
      <c r="BX336" s="554"/>
      <c r="BY336" s="554"/>
      <c r="BZ336" s="554"/>
    </row>
    <row r="337" spans="1:78" s="2" customFormat="1" ht="15" hidden="1" customHeight="1">
      <c r="S337" s="554"/>
      <c r="T337" s="554"/>
      <c r="U337" s="554"/>
      <c r="V337" s="554"/>
      <c r="W337" s="554"/>
      <c r="X337" s="554"/>
      <c r="Y337" s="554"/>
      <c r="Z337" s="554"/>
      <c r="AA337" s="554"/>
      <c r="AB337" s="554"/>
      <c r="AC337" s="554"/>
      <c r="AD337" s="554"/>
      <c r="AE337" s="554"/>
      <c r="AF337" s="554"/>
      <c r="AG337" s="554"/>
      <c r="AH337" s="554"/>
      <c r="AI337" s="554"/>
      <c r="AJ337" s="554"/>
      <c r="AK337" s="554"/>
      <c r="AL337" s="554"/>
      <c r="AM337" s="554"/>
      <c r="AN337" s="554"/>
      <c r="AO337" s="554"/>
      <c r="AP337" s="554"/>
      <c r="AQ337" s="554"/>
      <c r="AR337" s="554"/>
      <c r="AS337" s="554"/>
      <c r="AT337" s="554"/>
      <c r="AU337" s="554"/>
      <c r="AV337" s="554"/>
      <c r="AW337" s="554"/>
      <c r="AX337" s="554"/>
      <c r="AY337" s="554"/>
      <c r="AZ337" s="554"/>
      <c r="BA337" s="554"/>
      <c r="BB337" s="554"/>
      <c r="BC337" s="554"/>
      <c r="BD337" s="554"/>
      <c r="BE337" s="554"/>
      <c r="BF337" s="554"/>
      <c r="BG337" s="554"/>
      <c r="BH337" s="554"/>
      <c r="BI337" s="554"/>
      <c r="BJ337" s="554"/>
      <c r="BK337" s="554"/>
      <c r="BL337" s="554"/>
      <c r="BM337" s="554"/>
      <c r="BN337" s="554"/>
      <c r="BO337" s="554"/>
      <c r="BP337" s="554"/>
      <c r="BQ337" s="554"/>
      <c r="BR337" s="554"/>
      <c r="BS337" s="554"/>
      <c r="BT337" s="554"/>
      <c r="BU337" s="554"/>
      <c r="BV337" s="554"/>
      <c r="BW337" s="554"/>
      <c r="BX337" s="554"/>
      <c r="BY337" s="554"/>
      <c r="BZ337" s="554"/>
    </row>
    <row r="338" spans="1:78" s="2" customFormat="1" ht="15" hidden="1" customHeight="1">
      <c r="S338" s="554"/>
      <c r="T338" s="554"/>
      <c r="U338" s="554"/>
      <c r="V338" s="554"/>
      <c r="W338" s="554"/>
      <c r="X338" s="554"/>
      <c r="Y338" s="554"/>
      <c r="Z338" s="554"/>
      <c r="AA338" s="554"/>
      <c r="AB338" s="554"/>
      <c r="AC338" s="554"/>
      <c r="AD338" s="554"/>
      <c r="AE338" s="554"/>
      <c r="AF338" s="554"/>
      <c r="AG338" s="554"/>
      <c r="AH338" s="554"/>
      <c r="AI338" s="554"/>
      <c r="AJ338" s="554"/>
      <c r="AK338" s="554"/>
      <c r="AL338" s="554"/>
      <c r="AM338" s="554"/>
      <c r="AN338" s="554"/>
      <c r="AO338" s="554"/>
      <c r="AP338" s="554"/>
      <c r="AQ338" s="554"/>
      <c r="AR338" s="554"/>
      <c r="AS338" s="554"/>
      <c r="AT338" s="554"/>
      <c r="AU338" s="554"/>
      <c r="AV338" s="554"/>
      <c r="AW338" s="554"/>
      <c r="AX338" s="554"/>
      <c r="AY338" s="554"/>
      <c r="AZ338" s="554"/>
      <c r="BA338" s="554"/>
      <c r="BB338" s="554"/>
      <c r="BC338" s="554"/>
      <c r="BD338" s="554"/>
      <c r="BE338" s="554"/>
      <c r="BF338" s="554"/>
      <c r="BG338" s="554"/>
      <c r="BH338" s="554"/>
      <c r="BI338" s="554"/>
      <c r="BJ338" s="554"/>
      <c r="BK338" s="554"/>
      <c r="BL338" s="554"/>
      <c r="BM338" s="554"/>
      <c r="BN338" s="554"/>
      <c r="BO338" s="554"/>
      <c r="BP338" s="554"/>
      <c r="BQ338" s="554"/>
      <c r="BR338" s="554"/>
      <c r="BS338" s="554"/>
      <c r="BT338" s="554"/>
      <c r="BU338" s="554"/>
      <c r="BV338" s="554"/>
      <c r="BW338" s="554"/>
      <c r="BX338" s="554"/>
      <c r="BY338" s="554"/>
      <c r="BZ338" s="554"/>
    </row>
    <row r="339" spans="1:78" s="2" customFormat="1" ht="15" hidden="1" customHeight="1">
      <c r="A339" s="5"/>
      <c r="B339" s="5"/>
      <c r="C339" s="5"/>
      <c r="D339" s="5"/>
      <c r="E339" s="5"/>
      <c r="F339" s="5"/>
      <c r="G339" s="5"/>
      <c r="H339" s="5"/>
      <c r="I339" s="5"/>
      <c r="J339" s="5"/>
      <c r="K339" s="5"/>
      <c r="L339" s="5"/>
      <c r="M339" s="5"/>
      <c r="N339" s="5"/>
      <c r="O339" s="5"/>
      <c r="P339" s="5"/>
      <c r="Q339" s="5"/>
      <c r="R339" s="5"/>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c r="AU339" s="540"/>
      <c r="AV339" s="540"/>
      <c r="AW339" s="540"/>
      <c r="AX339" s="540"/>
      <c r="AY339" s="540"/>
      <c r="AZ339" s="540"/>
      <c r="BA339" s="540"/>
      <c r="BB339" s="540"/>
      <c r="BC339" s="540"/>
      <c r="BD339" s="540"/>
      <c r="BE339" s="540"/>
      <c r="BF339" s="540"/>
      <c r="BG339" s="540"/>
      <c r="BH339" s="540"/>
      <c r="BI339" s="540"/>
      <c r="BJ339" s="540"/>
      <c r="BK339" s="540"/>
      <c r="BL339" s="540"/>
      <c r="BM339" s="540"/>
      <c r="BN339" s="540"/>
      <c r="BO339" s="540"/>
      <c r="BP339" s="540"/>
      <c r="BQ339" s="540"/>
      <c r="BR339" s="540"/>
      <c r="BS339" s="540"/>
      <c r="BT339" s="540"/>
      <c r="BU339" s="540"/>
      <c r="BV339" s="540"/>
      <c r="BW339" s="540"/>
      <c r="BX339" s="540"/>
      <c r="BY339" s="540"/>
      <c r="BZ339" s="540"/>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520" t="s">
        <v>199</v>
      </c>
      <c r="B359" s="520"/>
      <c r="C359" s="520"/>
      <c r="D359" s="520"/>
      <c r="E359" s="520"/>
      <c r="F359" s="520"/>
      <c r="G359" s="520"/>
      <c r="H359" s="520"/>
      <c r="I359" s="520"/>
      <c r="J359" s="520"/>
      <c r="K359" s="520"/>
      <c r="L359" s="520"/>
      <c r="M359" s="520"/>
      <c r="N359" s="520"/>
      <c r="O359" s="520"/>
      <c r="P359" s="520"/>
      <c r="Q359" s="520"/>
      <c r="R359" s="520"/>
      <c r="S359" s="520"/>
      <c r="T359" s="520"/>
      <c r="U359" s="520"/>
      <c r="V359" s="520"/>
      <c r="W359" s="520"/>
      <c r="X359" s="520"/>
      <c r="Y359" s="520"/>
      <c r="Z359" s="520"/>
      <c r="AA359" s="520"/>
      <c r="AB359" s="520"/>
      <c r="AC359" s="520"/>
      <c r="AD359" s="520"/>
      <c r="AE359" s="520"/>
      <c r="AF359" s="520"/>
      <c r="AG359" s="520"/>
      <c r="AH359" s="520"/>
      <c r="AI359" s="520"/>
      <c r="AJ359" s="520"/>
      <c r="AK359" s="520"/>
      <c r="AL359" s="520"/>
      <c r="AM359" s="520"/>
      <c r="AN359" s="520"/>
      <c r="AO359" s="520"/>
      <c r="AP359" s="520"/>
      <c r="AQ359" s="520"/>
      <c r="AR359" s="520"/>
      <c r="AS359" s="520"/>
      <c r="AT359" s="520"/>
      <c r="AU359" s="520"/>
      <c r="AV359" s="520"/>
      <c r="AW359" s="520"/>
      <c r="AX359" s="520"/>
      <c r="AY359" s="520"/>
      <c r="AZ359" s="520"/>
      <c r="BA359" s="520"/>
      <c r="BB359" s="520"/>
      <c r="BC359" s="520"/>
      <c r="BD359" s="520"/>
      <c r="BE359" s="520"/>
      <c r="BF359" s="520"/>
      <c r="BG359" s="520"/>
      <c r="BH359" s="520"/>
      <c r="BI359" s="520"/>
      <c r="BJ359" s="520"/>
      <c r="BK359" s="520"/>
      <c r="BL359" s="520"/>
      <c r="BM359" s="520"/>
      <c r="BN359" s="520"/>
      <c r="BO359" s="520"/>
      <c r="BP359" s="520"/>
      <c r="BQ359" s="520"/>
      <c r="BR359" s="520"/>
      <c r="BS359" s="520"/>
      <c r="BT359" s="520"/>
      <c r="BU359" s="520"/>
      <c r="BV359" s="520"/>
      <c r="BW359" s="520"/>
      <c r="BX359" s="520"/>
      <c r="BY359" s="520"/>
      <c r="BZ359" s="520"/>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523"/>
      <c r="O361" s="523"/>
      <c r="P361" s="523"/>
      <c r="Q361" s="523"/>
      <c r="R361" s="523"/>
      <c r="S361" s="523"/>
      <c r="T361" s="523"/>
      <c r="U361" s="523"/>
    </row>
    <row r="362" spans="1:78" s="2" customFormat="1" ht="14.25" hidden="1" customHeight="1">
      <c r="B362" s="2" t="s">
        <v>202</v>
      </c>
      <c r="M362" s="520" t="s">
        <v>203</v>
      </c>
      <c r="N362" s="520"/>
      <c r="O362" s="520"/>
      <c r="P362" s="520"/>
      <c r="Q362" s="520"/>
      <c r="R362" s="568"/>
      <c r="S362" s="568"/>
      <c r="T362" s="568"/>
      <c r="U362" s="568"/>
      <c r="V362" s="568"/>
      <c r="W362" s="568"/>
      <c r="X362" s="568"/>
      <c r="Y362" s="568"/>
      <c r="Z362" s="568"/>
      <c r="AA362" s="2" t="s">
        <v>85</v>
      </c>
      <c r="AD362" s="515"/>
      <c r="AE362" s="515"/>
      <c r="AF362" s="515"/>
      <c r="AG362" s="515"/>
      <c r="AH362" s="515"/>
      <c r="AI362" s="515"/>
      <c r="AJ362" s="515"/>
      <c r="AK362" s="515"/>
      <c r="AL362" s="515"/>
      <c r="AM362" s="515"/>
      <c r="AN362" s="515"/>
      <c r="AO362" s="515"/>
      <c r="AP362" s="515"/>
      <c r="AQ362" s="515"/>
      <c r="AR362" s="515"/>
      <c r="AS362" s="515"/>
      <c r="AT362" s="515"/>
      <c r="AU362" s="515"/>
      <c r="AV362" s="515"/>
      <c r="AW362" s="515"/>
      <c r="AX362" s="515"/>
      <c r="AY362" s="515"/>
      <c r="AZ362" s="515"/>
      <c r="BA362" s="515"/>
      <c r="BB362" s="515"/>
      <c r="BC362" s="515"/>
      <c r="BD362" s="515"/>
      <c r="BE362" s="515"/>
      <c r="BF362" s="515"/>
      <c r="BG362" s="515"/>
      <c r="BH362" s="515"/>
      <c r="BI362" s="515"/>
      <c r="BJ362" s="515"/>
      <c r="BK362" s="515"/>
      <c r="BL362" s="515"/>
      <c r="BM362" s="515"/>
      <c r="BN362" s="515"/>
      <c r="BO362" s="515"/>
    </row>
    <row r="363" spans="1:78" s="2" customFormat="1" ht="14.25" hidden="1" customHeight="1">
      <c r="M363" s="520" t="s">
        <v>203</v>
      </c>
      <c r="N363" s="520"/>
      <c r="O363" s="520"/>
      <c r="P363" s="520"/>
      <c r="Q363" s="520"/>
      <c r="R363" s="568"/>
      <c r="S363" s="568"/>
      <c r="T363" s="568"/>
      <c r="U363" s="568"/>
      <c r="V363" s="568"/>
      <c r="W363" s="568"/>
      <c r="X363" s="568"/>
      <c r="Y363" s="568"/>
      <c r="Z363" s="568"/>
      <c r="AA363" s="2" t="s">
        <v>85</v>
      </c>
      <c r="AD363" s="515"/>
      <c r="AE363" s="515"/>
      <c r="AF363" s="515"/>
      <c r="AG363" s="515"/>
      <c r="AH363" s="515"/>
      <c r="AI363" s="515"/>
      <c r="AJ363" s="515"/>
      <c r="AK363" s="515"/>
      <c r="AL363" s="515"/>
      <c r="AM363" s="515"/>
      <c r="AN363" s="515"/>
      <c r="AO363" s="515"/>
      <c r="AP363" s="515"/>
      <c r="AQ363" s="515"/>
      <c r="AR363" s="515"/>
      <c r="AS363" s="515"/>
      <c r="AT363" s="515"/>
      <c r="AU363" s="515"/>
      <c r="AV363" s="515"/>
      <c r="AW363" s="515"/>
      <c r="AX363" s="515"/>
      <c r="AY363" s="515"/>
      <c r="AZ363" s="515"/>
      <c r="BA363" s="515"/>
      <c r="BB363" s="515"/>
      <c r="BC363" s="515"/>
      <c r="BD363" s="515"/>
      <c r="BE363" s="515"/>
      <c r="BF363" s="515"/>
      <c r="BG363" s="515"/>
      <c r="BH363" s="515"/>
      <c r="BI363" s="515"/>
      <c r="BJ363" s="515"/>
      <c r="BK363" s="515"/>
      <c r="BL363" s="515"/>
      <c r="BM363" s="515"/>
      <c r="BN363" s="515"/>
      <c r="BO363" s="515"/>
    </row>
    <row r="364" spans="1:78" s="2" customFormat="1" ht="14.25" hidden="1" customHeight="1">
      <c r="M364" s="520" t="s">
        <v>203</v>
      </c>
      <c r="N364" s="520"/>
      <c r="O364" s="520"/>
      <c r="P364" s="520"/>
      <c r="Q364" s="520"/>
      <c r="R364" s="568"/>
      <c r="S364" s="568"/>
      <c r="T364" s="568"/>
      <c r="U364" s="568"/>
      <c r="V364" s="568"/>
      <c r="W364" s="568"/>
      <c r="X364" s="568"/>
      <c r="Y364" s="568"/>
      <c r="Z364" s="568"/>
      <c r="AA364" s="2" t="s">
        <v>85</v>
      </c>
      <c r="AD364" s="515"/>
      <c r="AE364" s="515"/>
      <c r="AF364" s="515"/>
      <c r="AG364" s="515"/>
      <c r="AH364" s="515"/>
      <c r="AI364" s="515"/>
      <c r="AJ364" s="515"/>
      <c r="AK364" s="515"/>
      <c r="AL364" s="515"/>
      <c r="AM364" s="515"/>
      <c r="AN364" s="515"/>
      <c r="AO364" s="515"/>
      <c r="AP364" s="515"/>
      <c r="AQ364" s="515"/>
      <c r="AR364" s="515"/>
      <c r="AS364" s="515"/>
      <c r="AT364" s="515"/>
      <c r="AU364" s="515"/>
      <c r="AV364" s="515"/>
      <c r="AW364" s="515"/>
      <c r="AX364" s="515"/>
      <c r="AY364" s="515"/>
      <c r="AZ364" s="515"/>
      <c r="BA364" s="515"/>
      <c r="BB364" s="515"/>
      <c r="BC364" s="515"/>
      <c r="BD364" s="515"/>
      <c r="BE364" s="515"/>
      <c r="BF364" s="515"/>
      <c r="BG364" s="515"/>
      <c r="BH364" s="515"/>
      <c r="BI364" s="515"/>
      <c r="BJ364" s="515"/>
      <c r="BK364" s="515"/>
      <c r="BL364" s="515"/>
      <c r="BM364" s="515"/>
      <c r="BN364" s="515"/>
      <c r="BO364" s="515"/>
    </row>
    <row r="365" spans="1:78" s="2" customFormat="1" ht="14.25" hidden="1" customHeight="1">
      <c r="M365" s="520" t="s">
        <v>203</v>
      </c>
      <c r="N365" s="520"/>
      <c r="O365" s="520"/>
      <c r="P365" s="520"/>
      <c r="Q365" s="520"/>
      <c r="R365" s="568"/>
      <c r="S365" s="568"/>
      <c r="T365" s="568"/>
      <c r="U365" s="568"/>
      <c r="V365" s="568"/>
      <c r="W365" s="568"/>
      <c r="X365" s="568"/>
      <c r="Y365" s="568"/>
      <c r="Z365" s="568"/>
      <c r="AA365" s="2" t="s">
        <v>85</v>
      </c>
      <c r="AD365" s="515"/>
      <c r="AE365" s="515"/>
      <c r="AF365" s="515"/>
      <c r="AG365" s="515"/>
      <c r="AH365" s="515"/>
      <c r="AI365" s="515"/>
      <c r="AJ365" s="515"/>
      <c r="AK365" s="515"/>
      <c r="AL365" s="515"/>
      <c r="AM365" s="515"/>
      <c r="AN365" s="515"/>
      <c r="AO365" s="515"/>
      <c r="AP365" s="515"/>
      <c r="AQ365" s="515"/>
      <c r="AR365" s="515"/>
      <c r="AS365" s="515"/>
      <c r="AT365" s="515"/>
      <c r="AU365" s="515"/>
      <c r="AV365" s="515"/>
      <c r="AW365" s="515"/>
      <c r="AX365" s="515"/>
      <c r="AY365" s="515"/>
      <c r="AZ365" s="515"/>
      <c r="BA365" s="515"/>
      <c r="BB365" s="515"/>
      <c r="BC365" s="515"/>
      <c r="BD365" s="515"/>
      <c r="BE365" s="515"/>
      <c r="BF365" s="515"/>
      <c r="BG365" s="515"/>
      <c r="BH365" s="515"/>
      <c r="BI365" s="515"/>
      <c r="BJ365" s="515"/>
      <c r="BK365" s="515"/>
      <c r="BL365" s="515"/>
      <c r="BM365" s="515"/>
      <c r="BN365" s="515"/>
      <c r="BO365" s="515"/>
    </row>
    <row r="366" spans="1:78" s="2" customFormat="1" ht="14.25" hidden="1" customHeight="1">
      <c r="M366" s="520" t="s">
        <v>203</v>
      </c>
      <c r="N366" s="520"/>
      <c r="O366" s="520"/>
      <c r="P366" s="520"/>
      <c r="Q366" s="520"/>
      <c r="R366" s="568"/>
      <c r="S366" s="568"/>
      <c r="T366" s="568"/>
      <c r="U366" s="568"/>
      <c r="V366" s="568"/>
      <c r="W366" s="568"/>
      <c r="X366" s="568"/>
      <c r="Y366" s="568"/>
      <c r="Z366" s="568"/>
      <c r="AA366" s="2" t="s">
        <v>85</v>
      </c>
      <c r="AD366" s="515"/>
      <c r="AE366" s="515"/>
      <c r="AF366" s="515"/>
      <c r="AG366" s="515"/>
      <c r="AH366" s="515"/>
      <c r="AI366" s="515"/>
      <c r="AJ366" s="515"/>
      <c r="AK366" s="515"/>
      <c r="AL366" s="515"/>
      <c r="AM366" s="515"/>
      <c r="AN366" s="515"/>
      <c r="AO366" s="515"/>
      <c r="AP366" s="515"/>
      <c r="AQ366" s="515"/>
      <c r="AR366" s="515"/>
      <c r="AS366" s="515"/>
      <c r="AT366" s="515"/>
      <c r="AU366" s="515"/>
      <c r="AV366" s="515"/>
      <c r="AW366" s="515"/>
      <c r="AX366" s="515"/>
      <c r="AY366" s="515"/>
      <c r="AZ366" s="515"/>
      <c r="BA366" s="515"/>
      <c r="BB366" s="515"/>
      <c r="BC366" s="515"/>
      <c r="BD366" s="515"/>
      <c r="BE366" s="515"/>
      <c r="BF366" s="515"/>
      <c r="BG366" s="515"/>
      <c r="BH366" s="515"/>
      <c r="BI366" s="515"/>
      <c r="BJ366" s="515"/>
      <c r="BK366" s="515"/>
      <c r="BL366" s="515"/>
      <c r="BM366" s="515"/>
      <c r="BN366" s="515"/>
      <c r="BO366" s="515"/>
    </row>
    <row r="367" spans="1:78" s="2" customFormat="1" ht="14.25" hidden="1" customHeight="1">
      <c r="A367" s="282"/>
      <c r="B367" s="282" t="s">
        <v>204</v>
      </c>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2"/>
      <c r="Z367" s="282"/>
      <c r="AA367" s="282"/>
      <c r="AB367" s="282"/>
      <c r="AC367" s="282"/>
      <c r="AD367" s="282"/>
      <c r="AE367" s="282"/>
      <c r="AF367" s="282"/>
      <c r="AG367" s="282"/>
      <c r="AH367" s="282"/>
      <c r="AI367" s="282"/>
      <c r="AJ367" s="282"/>
      <c r="AK367" s="282"/>
      <c r="AL367" s="282"/>
      <c r="AM367" s="282"/>
      <c r="AN367" s="282"/>
      <c r="AO367" s="282"/>
      <c r="AP367" s="282"/>
      <c r="AQ367" s="282"/>
      <c r="AR367" s="282"/>
      <c r="AS367" s="282"/>
      <c r="AT367" s="282"/>
      <c r="AU367" s="282"/>
      <c r="AV367" s="282"/>
      <c r="AW367" s="282"/>
      <c r="AX367" s="282"/>
      <c r="AY367" s="282"/>
      <c r="AZ367" s="282"/>
      <c r="BA367" s="282"/>
      <c r="BB367" s="282"/>
      <c r="BC367" s="282"/>
      <c r="BD367" s="282"/>
      <c r="BE367" s="282"/>
      <c r="BF367" s="282"/>
      <c r="BG367" s="282"/>
      <c r="BH367" s="282"/>
      <c r="BI367" s="282"/>
      <c r="BJ367" s="282"/>
      <c r="BK367" s="282"/>
      <c r="BL367" s="282"/>
      <c r="BM367" s="282"/>
      <c r="BN367" s="282"/>
      <c r="BO367" s="282"/>
      <c r="BP367" s="282"/>
      <c r="BQ367" s="282"/>
      <c r="BR367" s="282"/>
      <c r="BS367" s="282"/>
      <c r="BT367" s="282"/>
      <c r="BU367" s="282"/>
      <c r="BV367" s="282"/>
      <c r="BW367" s="282"/>
      <c r="BX367" s="282"/>
      <c r="BY367" s="282"/>
      <c r="BZ367" s="282"/>
    </row>
    <row r="368" spans="1:78" s="2" customFormat="1" ht="14.25" hidden="1" customHeight="1">
      <c r="A368" s="5"/>
      <c r="B368" s="5"/>
      <c r="C368" s="5"/>
      <c r="D368" s="5"/>
      <c r="E368" s="526" t="s">
        <v>56</v>
      </c>
      <c r="F368" s="526"/>
      <c r="G368" s="5" t="s">
        <v>143</v>
      </c>
      <c r="H368" s="5"/>
      <c r="I368" s="5"/>
      <c r="J368" s="5"/>
      <c r="K368" s="5"/>
      <c r="L368" s="5"/>
      <c r="M368" s="526" t="s">
        <v>56</v>
      </c>
      <c r="N368" s="526"/>
      <c r="O368" s="5" t="s">
        <v>144</v>
      </c>
      <c r="P368" s="5"/>
      <c r="Q368" s="5"/>
      <c r="R368" s="5"/>
      <c r="S368" s="5"/>
      <c r="T368" s="5"/>
      <c r="U368" s="526" t="s">
        <v>56</v>
      </c>
      <c r="V368" s="526"/>
      <c r="W368" s="5" t="s">
        <v>145</v>
      </c>
      <c r="X368" s="5"/>
      <c r="Y368" s="5"/>
      <c r="Z368" s="5"/>
      <c r="AA368" s="5"/>
      <c r="AB368" s="5"/>
      <c r="AC368" s="526" t="s">
        <v>56</v>
      </c>
      <c r="AD368" s="526"/>
      <c r="AE368" s="5" t="s">
        <v>146</v>
      </c>
      <c r="AF368" s="5"/>
      <c r="AG368" s="5"/>
      <c r="AH368" s="5"/>
      <c r="AI368" s="5"/>
      <c r="AJ368" s="5"/>
      <c r="AK368" s="526" t="s">
        <v>56</v>
      </c>
      <c r="AL368" s="526"/>
      <c r="AM368" s="5" t="s">
        <v>147</v>
      </c>
      <c r="AN368" s="5"/>
      <c r="AO368" s="5"/>
      <c r="AP368" s="5"/>
      <c r="AQ368" s="5"/>
      <c r="AR368" s="5"/>
      <c r="AS368" s="5"/>
      <c r="AT368" s="5"/>
      <c r="AU368" s="5"/>
      <c r="AV368" s="526" t="s">
        <v>56</v>
      </c>
      <c r="AW368" s="526"/>
      <c r="AX368" s="5" t="s">
        <v>148</v>
      </c>
      <c r="AY368" s="5"/>
      <c r="AZ368" s="5"/>
      <c r="BA368" s="5"/>
      <c r="BB368" s="5"/>
      <c r="BC368" s="5"/>
      <c r="BD368" s="5"/>
      <c r="BE368" s="5"/>
      <c r="BF368" s="5"/>
      <c r="BG368" s="5"/>
      <c r="BH368" s="5"/>
      <c r="BI368" s="5"/>
      <c r="BJ368" s="526" t="s">
        <v>56</v>
      </c>
      <c r="BK368" s="526"/>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553"/>
      <c r="R369" s="553"/>
      <c r="S369" s="553"/>
      <c r="T369" s="553"/>
      <c r="U369" s="553"/>
      <c r="V369" s="553"/>
      <c r="W369" s="553"/>
      <c r="X369" s="553"/>
      <c r="Y369" s="553"/>
      <c r="Z369" s="553"/>
      <c r="AA369" s="553"/>
      <c r="AB369" s="553"/>
      <c r="AC369" s="553"/>
      <c r="AD369" s="553"/>
      <c r="AE369" s="553"/>
      <c r="AF369" s="553"/>
      <c r="AG369" s="553"/>
      <c r="AH369" s="553"/>
      <c r="AI369" s="553"/>
      <c r="AJ369" s="2" t="s">
        <v>206</v>
      </c>
      <c r="AT369" s="553"/>
      <c r="AU369" s="553"/>
      <c r="AV369" s="553"/>
      <c r="AW369" s="553"/>
      <c r="AX369" s="553"/>
      <c r="AY369" s="553"/>
      <c r="AZ369" s="553"/>
      <c r="BA369" s="553"/>
      <c r="BB369" s="553"/>
      <c r="BC369" s="553"/>
      <c r="BD369" s="553"/>
      <c r="BE369" s="553"/>
      <c r="BF369" s="553"/>
      <c r="BG369" s="553"/>
      <c r="BH369" s="553"/>
      <c r="BI369" s="553"/>
      <c r="BJ369" s="553"/>
      <c r="BK369" s="553"/>
      <c r="BL369" s="553"/>
      <c r="BM369" s="2" t="s">
        <v>182</v>
      </c>
    </row>
    <row r="370" spans="1:78" s="2" customFormat="1" ht="14.25" hidden="1" customHeight="1">
      <c r="A370" s="282"/>
      <c r="B370" s="283" t="s">
        <v>207</v>
      </c>
      <c r="C370" s="283"/>
      <c r="D370" s="283"/>
      <c r="E370" s="283"/>
      <c r="F370" s="283"/>
      <c r="G370" s="283"/>
      <c r="H370" s="283"/>
      <c r="I370" s="283"/>
      <c r="J370" s="283"/>
      <c r="K370" s="283"/>
      <c r="L370" s="283"/>
      <c r="M370" s="283"/>
      <c r="N370" s="283"/>
      <c r="O370" s="283"/>
      <c r="P370" s="283"/>
      <c r="Q370" s="573"/>
      <c r="R370" s="573"/>
      <c r="S370" s="573"/>
      <c r="T370" s="573"/>
      <c r="U370" s="573"/>
      <c r="V370" s="573"/>
      <c r="W370" s="573"/>
      <c r="X370" s="573"/>
      <c r="Y370" s="573"/>
      <c r="Z370" s="573"/>
      <c r="AA370" s="573"/>
      <c r="AB370" s="573"/>
      <c r="AC370" s="573"/>
      <c r="AD370" s="573"/>
      <c r="AE370" s="573"/>
      <c r="AF370" s="573"/>
      <c r="AG370" s="573"/>
      <c r="AH370" s="573"/>
      <c r="AI370" s="573"/>
      <c r="AJ370" s="283"/>
      <c r="AK370" s="283"/>
      <c r="AL370" s="283"/>
      <c r="AM370" s="283"/>
      <c r="AN370" s="283"/>
      <c r="AO370" s="283"/>
      <c r="AP370" s="283"/>
      <c r="AQ370" s="283"/>
      <c r="AR370" s="283"/>
      <c r="AS370" s="283"/>
      <c r="AT370" s="283"/>
      <c r="AU370" s="283"/>
      <c r="AV370" s="283"/>
      <c r="AW370" s="283"/>
      <c r="AX370" s="283"/>
      <c r="AY370" s="283"/>
      <c r="AZ370" s="283"/>
      <c r="BA370" s="283"/>
      <c r="BB370" s="283"/>
      <c r="BC370" s="283"/>
      <c r="BD370" s="283"/>
      <c r="BE370" s="283"/>
      <c r="BF370" s="283"/>
      <c r="BG370" s="283"/>
      <c r="BH370" s="283"/>
      <c r="BI370" s="283"/>
      <c r="BJ370" s="283"/>
      <c r="BK370" s="283"/>
      <c r="BL370" s="283"/>
      <c r="BM370" s="283"/>
      <c r="BN370" s="283"/>
      <c r="BO370" s="283"/>
      <c r="BP370" s="283"/>
      <c r="BQ370" s="283"/>
      <c r="BR370" s="283"/>
      <c r="BS370" s="283"/>
      <c r="BT370" s="283"/>
      <c r="BU370" s="283"/>
      <c r="BV370" s="283"/>
      <c r="BW370" s="283"/>
      <c r="BX370" s="283"/>
      <c r="BY370" s="283"/>
      <c r="BZ370" s="283"/>
    </row>
    <row r="371" spans="1:78" s="29" customFormat="1" ht="14.25" hidden="1" customHeight="1">
      <c r="B371" s="571" t="s">
        <v>208</v>
      </c>
      <c r="C371" s="571"/>
      <c r="D371" s="571"/>
      <c r="E371" s="571"/>
      <c r="F371" s="571"/>
      <c r="G371" s="571"/>
      <c r="H371" s="571"/>
      <c r="I371" s="571"/>
      <c r="J371" s="571"/>
      <c r="K371" s="571"/>
      <c r="L371" s="571"/>
      <c r="M371" s="571"/>
      <c r="N371" s="49"/>
      <c r="O371" s="49"/>
      <c r="P371" s="49"/>
      <c r="Q371" s="49"/>
      <c r="R371" s="571" t="s">
        <v>209</v>
      </c>
      <c r="S371" s="571"/>
      <c r="T371" s="571"/>
      <c r="U371" s="571"/>
      <c r="V371" s="571"/>
      <c r="W371" s="571"/>
      <c r="X371" s="571"/>
      <c r="Y371" s="571"/>
      <c r="Z371" s="571"/>
      <c r="AA371" s="571"/>
      <c r="AB371" s="571"/>
      <c r="AC371" s="571"/>
      <c r="AD371" s="571"/>
      <c r="AE371" s="571"/>
      <c r="AF371" s="571"/>
      <c r="AG371" s="571"/>
      <c r="AH371" s="571"/>
      <c r="AI371" s="49"/>
      <c r="AJ371" s="49"/>
      <c r="AK371" s="49"/>
      <c r="AL371" s="49"/>
      <c r="AM371" s="571" t="s">
        <v>210</v>
      </c>
      <c r="AN371" s="571"/>
      <c r="AO371" s="571"/>
      <c r="AP371" s="571"/>
      <c r="AQ371" s="571"/>
      <c r="AR371" s="571"/>
      <c r="AS371" s="571"/>
      <c r="AT371" s="571"/>
      <c r="AU371" s="571"/>
      <c r="AV371" s="571"/>
      <c r="AW371" s="571"/>
      <c r="AX371" s="571"/>
      <c r="AY371" s="571"/>
      <c r="AZ371" s="571"/>
      <c r="BA371" s="571"/>
      <c r="BB371" s="571"/>
      <c r="BC371" s="49"/>
      <c r="BD371" s="49"/>
      <c r="BE371" s="49"/>
      <c r="BF371" s="49"/>
      <c r="BG371" s="571" t="s">
        <v>211</v>
      </c>
      <c r="BH371" s="571"/>
      <c r="BI371" s="571"/>
      <c r="BJ371" s="571"/>
      <c r="BK371" s="571"/>
      <c r="BL371" s="571"/>
      <c r="BM371" s="571"/>
      <c r="BN371" s="571"/>
      <c r="BO371" s="571"/>
      <c r="BP371" s="571"/>
      <c r="BQ371" s="571"/>
      <c r="BR371" s="571"/>
      <c r="BS371" s="571"/>
      <c r="BT371" s="571"/>
      <c r="BU371" s="571"/>
      <c r="BV371" s="49"/>
      <c r="BW371" s="49"/>
      <c r="BX371" s="49"/>
      <c r="BY371" s="49"/>
      <c r="BZ371" s="49"/>
    </row>
    <row r="372" spans="1:78" s="29" customFormat="1" ht="14.25" hidden="1" customHeight="1">
      <c r="B372" s="572" t="s">
        <v>212</v>
      </c>
      <c r="C372" s="572"/>
      <c r="D372" s="572"/>
      <c r="E372" s="572"/>
      <c r="F372" s="572"/>
      <c r="G372" s="572"/>
      <c r="H372" s="572"/>
      <c r="I372" s="572"/>
      <c r="J372" s="572"/>
      <c r="K372" s="572"/>
      <c r="L372" s="572"/>
      <c r="M372" s="572"/>
      <c r="N372" s="572"/>
      <c r="O372" s="572"/>
      <c r="P372" s="572"/>
      <c r="Q372" s="572"/>
      <c r="R372" s="572"/>
      <c r="S372" s="50"/>
      <c r="T372" s="50"/>
      <c r="U372" s="49"/>
      <c r="V372" s="572" t="s">
        <v>213</v>
      </c>
      <c r="W372" s="572"/>
      <c r="X372" s="572"/>
      <c r="Y372" s="572"/>
      <c r="Z372" s="572"/>
      <c r="AA372" s="572"/>
      <c r="AB372" s="572"/>
      <c r="AC372" s="572"/>
      <c r="AD372" s="572"/>
      <c r="AE372" s="572"/>
      <c r="AF372" s="572"/>
      <c r="AG372" s="572"/>
      <c r="AH372" s="572"/>
      <c r="AI372" s="572"/>
      <c r="AJ372" s="49"/>
      <c r="AK372" s="49"/>
      <c r="AL372" s="49"/>
      <c r="AM372" s="572" t="s">
        <v>214</v>
      </c>
      <c r="AN372" s="572"/>
      <c r="AO372" s="572"/>
      <c r="AP372" s="572"/>
      <c r="AQ372" s="572"/>
      <c r="AR372" s="572"/>
      <c r="AS372" s="572"/>
      <c r="AT372" s="572"/>
      <c r="AU372" s="572"/>
      <c r="AV372" s="572"/>
      <c r="AW372" s="572"/>
      <c r="AX372" s="572"/>
      <c r="AY372" s="572"/>
      <c r="AZ372" s="572"/>
      <c r="BA372" s="572"/>
      <c r="BB372" s="572"/>
      <c r="BC372" s="572"/>
      <c r="BD372" s="572"/>
      <c r="BE372" s="572"/>
      <c r="BF372" s="572"/>
      <c r="BG372" s="572"/>
      <c r="BH372" s="572"/>
      <c r="BI372" s="572"/>
      <c r="BJ372" s="572"/>
      <c r="BK372" s="572"/>
      <c r="BL372" s="49"/>
      <c r="BM372" s="49"/>
      <c r="BN372" s="49"/>
      <c r="BO372" s="572" t="s">
        <v>215</v>
      </c>
      <c r="BP372" s="572"/>
      <c r="BQ372" s="572"/>
      <c r="BR372" s="572"/>
      <c r="BS372" s="572"/>
      <c r="BT372" s="572"/>
      <c r="BU372" s="572"/>
      <c r="BV372" s="572"/>
      <c r="BW372" s="49"/>
      <c r="BX372" s="49"/>
      <c r="BY372" s="49"/>
      <c r="BZ372" s="49"/>
    </row>
    <row r="373" spans="1:78" s="2" customFormat="1" ht="14.25" hidden="1" customHeight="1">
      <c r="A373" s="282"/>
      <c r="B373" s="283" t="s">
        <v>216</v>
      </c>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c r="BT373" s="283"/>
      <c r="BU373" s="283"/>
      <c r="BV373" s="283"/>
      <c r="BW373" s="283"/>
      <c r="BX373" s="283"/>
      <c r="BY373" s="283"/>
      <c r="BZ373" s="283"/>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574"/>
      <c r="AA374" s="574"/>
      <c r="AB374" s="574"/>
      <c r="AC374" s="574"/>
      <c r="AD374" s="574"/>
      <c r="AE374" s="574"/>
      <c r="AF374" s="574"/>
      <c r="AG374" s="574"/>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574"/>
      <c r="AA375" s="574"/>
      <c r="AB375" s="574"/>
      <c r="AC375" s="574"/>
      <c r="AD375" s="574"/>
      <c r="AE375" s="574"/>
      <c r="AF375" s="574"/>
      <c r="AG375" s="574"/>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574"/>
      <c r="AA376" s="574"/>
      <c r="AB376" s="574"/>
      <c r="AC376" s="574"/>
      <c r="AD376" s="574"/>
      <c r="AE376" s="574"/>
      <c r="AF376" s="574"/>
      <c r="AG376" s="574"/>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574"/>
      <c r="AA377" s="574"/>
      <c r="AB377" s="574"/>
      <c r="AC377" s="574"/>
      <c r="AD377" s="574"/>
      <c r="AE377" s="574"/>
      <c r="AF377" s="574"/>
      <c r="AG377" s="574"/>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282"/>
      <c r="B378" s="283" t="s">
        <v>221</v>
      </c>
      <c r="C378" s="283"/>
      <c r="D378" s="283"/>
      <c r="E378" s="283"/>
      <c r="F378" s="283"/>
      <c r="G378" s="283"/>
      <c r="H378" s="283"/>
      <c r="I378" s="283"/>
      <c r="J378" s="283"/>
      <c r="K378" s="283"/>
      <c r="L378" s="283"/>
      <c r="M378" s="283"/>
      <c r="N378" s="283"/>
      <c r="O378" s="283"/>
      <c r="P378" s="283"/>
      <c r="Q378" s="283"/>
      <c r="R378" s="283"/>
      <c r="S378" s="283"/>
      <c r="T378" s="283"/>
      <c r="U378" s="283"/>
      <c r="V378" s="283"/>
      <c r="W378" s="283"/>
      <c r="X378" s="283"/>
      <c r="Y378" s="283"/>
      <c r="Z378" s="283">
        <v>3</v>
      </c>
      <c r="AA378" s="283"/>
      <c r="AB378" s="283"/>
      <c r="AC378" s="283"/>
      <c r="AD378" s="283"/>
      <c r="AE378" s="283"/>
      <c r="AF378" s="283"/>
      <c r="AG378" s="283"/>
      <c r="AH378" s="283"/>
      <c r="AI378" s="283"/>
      <c r="AJ378" s="283"/>
      <c r="AK378" s="283"/>
      <c r="AL378" s="283"/>
      <c r="AM378" s="283"/>
      <c r="AN378" s="283"/>
      <c r="AO378" s="283"/>
      <c r="AP378" s="283"/>
      <c r="AQ378" s="284"/>
      <c r="AR378" s="284"/>
      <c r="AS378" s="284"/>
      <c r="AT378" s="284"/>
      <c r="AU378" s="284"/>
      <c r="AV378" s="284"/>
      <c r="AW378" s="284"/>
      <c r="AX378" s="284"/>
      <c r="AY378" s="284"/>
      <c r="AZ378" s="284"/>
      <c r="BA378" s="284"/>
      <c r="BB378" s="284"/>
      <c r="BC378" s="284"/>
      <c r="BD378" s="284"/>
      <c r="BE378" s="284"/>
      <c r="BF378" s="284"/>
      <c r="BG378" s="284"/>
      <c r="BH378" s="284"/>
      <c r="BI378" s="284"/>
      <c r="BJ378" s="284"/>
      <c r="BK378" s="284"/>
      <c r="BL378" s="284"/>
      <c r="BM378" s="284"/>
      <c r="BN378" s="284"/>
      <c r="BO378" s="284"/>
      <c r="BP378" s="284"/>
      <c r="BQ378" s="284"/>
      <c r="BR378" s="284"/>
      <c r="BS378" s="284"/>
      <c r="BT378" s="284"/>
      <c r="BU378" s="284"/>
      <c r="BV378" s="284"/>
      <c r="BW378" s="284"/>
      <c r="BX378" s="284"/>
      <c r="BY378" s="284"/>
      <c r="BZ378" s="284"/>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576"/>
      <c r="AA379" s="576"/>
      <c r="AB379" s="576"/>
      <c r="AC379" s="576"/>
      <c r="AD379" s="576"/>
      <c r="AE379" s="576"/>
      <c r="AF379" s="576"/>
      <c r="AG379" s="576"/>
      <c r="AH379" s="576"/>
      <c r="AI379" s="576"/>
      <c r="AJ379" s="576"/>
      <c r="AK379" s="576"/>
      <c r="AL379" s="576"/>
      <c r="AM379" s="576"/>
      <c r="AN379" s="576"/>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577"/>
      <c r="AA380" s="577"/>
      <c r="AB380" s="577"/>
      <c r="AC380" s="577"/>
      <c r="AD380" s="577"/>
      <c r="AE380" s="577"/>
      <c r="AF380" s="577"/>
      <c r="AG380" s="577"/>
      <c r="AH380" s="577"/>
      <c r="AI380" s="577"/>
      <c r="AJ380" s="577"/>
      <c r="AK380" s="577"/>
      <c r="AL380" s="577"/>
      <c r="AM380" s="577"/>
      <c r="AN380" s="577"/>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570"/>
      <c r="U381" s="570"/>
      <c r="V381" s="570"/>
      <c r="W381" s="570"/>
      <c r="X381" s="570"/>
      <c r="Y381" s="570"/>
      <c r="Z381" s="570"/>
      <c r="AA381" s="570"/>
      <c r="AB381" s="570"/>
      <c r="AC381" s="570"/>
      <c r="AD381" s="570"/>
      <c r="AE381" s="570"/>
      <c r="AF381" s="570"/>
      <c r="AG381" s="570"/>
      <c r="AH381" s="570"/>
      <c r="AI381" s="570"/>
      <c r="AJ381" s="570"/>
      <c r="AK381" s="570"/>
      <c r="AL381" s="570"/>
      <c r="AM381" s="570"/>
      <c r="AN381" s="570"/>
      <c r="AO381" s="570"/>
      <c r="AP381" s="570"/>
      <c r="AQ381" s="570"/>
      <c r="AR381" s="570"/>
      <c r="AS381" s="570"/>
      <c r="AT381" s="570"/>
      <c r="AU381" s="570"/>
      <c r="AV381" s="570"/>
      <c r="AW381" s="570"/>
      <c r="AX381" s="570"/>
      <c r="AY381" s="570"/>
      <c r="AZ381" s="570"/>
      <c r="BA381" s="570"/>
      <c r="BB381" s="570"/>
      <c r="BC381" s="570"/>
      <c r="BD381" s="570"/>
      <c r="BE381" s="570"/>
      <c r="BF381" s="570"/>
      <c r="BG381" s="570"/>
      <c r="BH381" s="570"/>
      <c r="BI381" s="570"/>
      <c r="BJ381" s="570"/>
      <c r="BK381" s="570"/>
      <c r="BL381" s="570"/>
      <c r="BM381" s="570"/>
      <c r="BN381" s="570"/>
      <c r="BO381" s="570"/>
      <c r="BP381" s="570"/>
      <c r="BQ381" s="570"/>
      <c r="BR381" s="570"/>
      <c r="BS381" s="570"/>
      <c r="BT381" s="570"/>
      <c r="BU381" s="570"/>
      <c r="BV381" s="570"/>
      <c r="BW381" s="570"/>
      <c r="BX381" s="570"/>
      <c r="BY381" s="570"/>
      <c r="BZ381" s="570"/>
    </row>
    <row r="382" spans="1:78" s="1" customFormat="1" ht="14.25" hidden="1" customHeight="1">
      <c r="A382" s="282"/>
      <c r="B382" s="283" t="s">
        <v>224</v>
      </c>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c r="Y382" s="283"/>
      <c r="Z382" s="283"/>
      <c r="AA382" s="283"/>
      <c r="AB382" s="283"/>
      <c r="AC382" s="283"/>
      <c r="AD382" s="283"/>
      <c r="AE382" s="283"/>
      <c r="AF382" s="283"/>
      <c r="AG382" s="283"/>
      <c r="AH382" s="283"/>
      <c r="AI382" s="283"/>
      <c r="AJ382" s="283"/>
      <c r="AK382" s="283"/>
      <c r="AL382" s="283"/>
      <c r="AM382" s="283"/>
      <c r="AN382" s="283"/>
      <c r="AO382" s="283"/>
      <c r="AP382" s="283"/>
      <c r="AQ382" s="284"/>
      <c r="AR382" s="284"/>
      <c r="AS382" s="284"/>
      <c r="AT382" s="284"/>
      <c r="AU382" s="284"/>
      <c r="AV382" s="284"/>
      <c r="AW382" s="284"/>
      <c r="AX382" s="284"/>
      <c r="AY382" s="284"/>
      <c r="AZ382" s="284"/>
      <c r="BA382" s="284"/>
      <c r="BB382" s="284"/>
      <c r="BC382" s="284"/>
      <c r="BD382" s="284"/>
      <c r="BE382" s="284"/>
      <c r="BF382" s="284"/>
      <c r="BG382" s="284"/>
      <c r="BH382" s="284"/>
      <c r="BI382" s="284"/>
      <c r="BJ382" s="284"/>
      <c r="BK382" s="284"/>
      <c r="BL382" s="284"/>
      <c r="BM382" s="284"/>
      <c r="BN382" s="284"/>
      <c r="BO382" s="284"/>
      <c r="BP382" s="284"/>
      <c r="BQ382" s="284"/>
      <c r="BR382" s="284"/>
      <c r="BS382" s="284"/>
      <c r="BT382" s="284"/>
      <c r="BU382" s="284"/>
      <c r="BV382" s="284"/>
      <c r="BW382" s="284"/>
      <c r="BX382" s="284"/>
      <c r="BY382" s="284"/>
      <c r="BZ382" s="284"/>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569" t="s">
        <v>56</v>
      </c>
      <c r="BD384" s="569"/>
      <c r="BE384" s="51"/>
      <c r="BF384" s="51" t="s">
        <v>184</v>
      </c>
      <c r="BG384" s="51"/>
      <c r="BH384" s="51"/>
      <c r="BI384" s="51"/>
      <c r="BJ384" s="51"/>
      <c r="BK384" s="569" t="s">
        <v>56</v>
      </c>
      <c r="BL384" s="569"/>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569" t="s">
        <v>56</v>
      </c>
      <c r="BD385" s="569"/>
      <c r="BE385" s="51"/>
      <c r="BF385" s="51" t="s">
        <v>184</v>
      </c>
      <c r="BG385" s="51"/>
      <c r="BH385" s="51"/>
      <c r="BI385" s="51"/>
      <c r="BJ385" s="51"/>
      <c r="BK385" s="569" t="s">
        <v>56</v>
      </c>
      <c r="BL385" s="569"/>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569"/>
      <c r="AL387" s="569"/>
      <c r="AM387" s="569"/>
      <c r="AN387" s="569"/>
      <c r="AO387" s="569"/>
      <c r="AP387" s="569"/>
      <c r="AQ387" s="569"/>
      <c r="AR387" s="569"/>
      <c r="AS387" s="569"/>
      <c r="AT387" s="569"/>
      <c r="AU387" s="569"/>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575"/>
      <c r="AL388" s="575"/>
      <c r="AM388" s="575"/>
      <c r="AN388" s="575"/>
      <c r="AO388" s="575"/>
      <c r="AP388" s="575"/>
      <c r="AQ388" s="575"/>
      <c r="AR388" s="575"/>
      <c r="AS388" s="575"/>
      <c r="AT388" s="575"/>
      <c r="AU388" s="575"/>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75" t="s">
        <v>56</v>
      </c>
      <c r="AC389" s="575"/>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75" t="s">
        <v>56</v>
      </c>
      <c r="AC390" s="575"/>
      <c r="AD390" s="56"/>
      <c r="AE390" s="56" t="s">
        <v>231</v>
      </c>
      <c r="AF390" s="56"/>
      <c r="AG390" s="56"/>
      <c r="AH390" s="56"/>
      <c r="AI390" s="56"/>
      <c r="AJ390" s="56"/>
      <c r="AK390" s="118"/>
      <c r="AL390" s="118"/>
      <c r="AM390" s="118"/>
      <c r="AN390" s="118"/>
      <c r="AO390" s="118"/>
      <c r="AP390" s="118"/>
      <c r="AQ390" s="118"/>
      <c r="AR390" s="118"/>
      <c r="AS390" s="118"/>
      <c r="AT390" s="118"/>
      <c r="AU390" s="118"/>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78"/>
      <c r="AC391" s="578"/>
      <c r="AD391" s="578"/>
      <c r="AE391" s="578"/>
      <c r="AF391" s="578"/>
      <c r="AG391" s="578"/>
      <c r="AH391" s="578"/>
      <c r="AI391" s="578"/>
      <c r="AJ391" s="578"/>
      <c r="AK391" s="578"/>
      <c r="AL391" s="578"/>
      <c r="AM391" s="578"/>
      <c r="AN391" s="578"/>
      <c r="AO391" s="578"/>
      <c r="AP391" s="578"/>
      <c r="AQ391" s="578"/>
      <c r="AR391" s="578"/>
      <c r="AS391" s="578"/>
      <c r="AT391" s="578"/>
      <c r="AU391" s="578"/>
      <c r="AV391" s="578"/>
      <c r="AW391" s="578"/>
      <c r="AX391" s="578"/>
      <c r="AY391" s="578"/>
      <c r="AZ391" s="578"/>
      <c r="BA391" s="578"/>
      <c r="BB391" s="578"/>
      <c r="BC391" s="578"/>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282"/>
      <c r="B393" s="282" t="s">
        <v>233</v>
      </c>
      <c r="C393" s="282"/>
      <c r="D393" s="282"/>
      <c r="E393" s="282"/>
      <c r="F393" s="282"/>
      <c r="G393" s="282"/>
      <c r="H393" s="282"/>
      <c r="I393" s="282"/>
      <c r="J393" s="282"/>
      <c r="K393" s="282"/>
      <c r="L393" s="282"/>
      <c r="M393" s="282"/>
      <c r="N393" s="282"/>
      <c r="O393" s="282"/>
      <c r="P393" s="282"/>
      <c r="Q393" s="282"/>
      <c r="R393" s="282"/>
      <c r="S393" s="282"/>
      <c r="T393" s="282"/>
      <c r="U393" s="282"/>
      <c r="V393" s="282" t="s">
        <v>151</v>
      </c>
      <c r="W393" s="282"/>
      <c r="X393" s="282"/>
      <c r="Y393" s="282"/>
      <c r="Z393" s="282"/>
      <c r="AA393" s="282"/>
      <c r="AB393" s="282"/>
      <c r="AC393" s="282"/>
      <c r="AD393" s="282"/>
      <c r="AE393" s="282"/>
      <c r="AF393" s="282"/>
      <c r="AG393" s="282"/>
      <c r="AH393" s="282"/>
      <c r="AI393" s="282"/>
      <c r="AJ393" s="282"/>
      <c r="AK393" s="282"/>
      <c r="AL393" s="282" t="s">
        <v>152</v>
      </c>
      <c r="AM393" s="282"/>
      <c r="AN393" s="282"/>
      <c r="AO393" s="282"/>
      <c r="AP393" s="282"/>
      <c r="AQ393" s="282"/>
      <c r="AR393" s="282"/>
      <c r="AS393" s="282"/>
      <c r="AT393" s="282"/>
      <c r="AU393" s="282"/>
      <c r="AV393" s="282"/>
      <c r="AW393" s="282"/>
      <c r="AX393" s="282"/>
      <c r="AY393" s="282"/>
      <c r="AZ393" s="282"/>
      <c r="BA393" s="282"/>
      <c r="BB393" s="282"/>
      <c r="BC393" s="282" t="s">
        <v>153</v>
      </c>
      <c r="BD393" s="282"/>
      <c r="BE393" s="282"/>
      <c r="BF393" s="282"/>
      <c r="BG393" s="282"/>
      <c r="BH393" s="282"/>
      <c r="BI393" s="282"/>
      <c r="BJ393" s="282"/>
      <c r="BK393" s="282"/>
      <c r="BL393" s="282"/>
      <c r="BM393" s="282"/>
      <c r="BN393" s="282"/>
      <c r="BO393" s="282"/>
      <c r="BP393" s="282"/>
      <c r="BQ393" s="282"/>
      <c r="BR393" s="282"/>
      <c r="BS393" s="282"/>
      <c r="BT393" s="282"/>
      <c r="BU393" s="282" t="s">
        <v>85</v>
      </c>
      <c r="BV393" s="282"/>
      <c r="BW393" s="282"/>
      <c r="BX393" s="282"/>
      <c r="BY393" s="282"/>
      <c r="BZ393" s="282"/>
    </row>
    <row r="394" spans="1:78" s="1" customFormat="1" ht="14.25" hidden="1" customHeight="1">
      <c r="A394" s="2"/>
      <c r="B394" s="2"/>
      <c r="C394" s="2"/>
      <c r="D394" s="515" t="s">
        <v>234</v>
      </c>
      <c r="E394" s="515"/>
      <c r="F394" s="515"/>
      <c r="G394" s="515"/>
      <c r="H394" s="515"/>
      <c r="I394" s="515"/>
      <c r="J394" s="515"/>
      <c r="K394" s="515"/>
      <c r="L394" s="2" t="s">
        <v>37</v>
      </c>
      <c r="M394" s="2"/>
      <c r="N394" s="558"/>
      <c r="O394" s="558"/>
      <c r="P394" s="558"/>
      <c r="Q394" s="558"/>
      <c r="R394" s="520" t="s">
        <v>235</v>
      </c>
      <c r="S394" s="520"/>
      <c r="T394" s="520"/>
      <c r="U394" s="2"/>
      <c r="V394" s="2" t="s">
        <v>37</v>
      </c>
      <c r="W394" s="557"/>
      <c r="X394" s="557"/>
      <c r="Y394" s="557"/>
      <c r="Z394" s="557"/>
      <c r="AA394" s="557"/>
      <c r="AB394" s="557"/>
      <c r="AC394" s="557"/>
      <c r="AD394" s="557"/>
      <c r="AE394" s="557"/>
      <c r="AF394" s="557"/>
      <c r="AG394" s="557"/>
      <c r="AH394" s="557"/>
      <c r="AI394" s="557"/>
      <c r="AJ394" s="557"/>
      <c r="AK394" s="557"/>
      <c r="AL394" s="2" t="s">
        <v>117</v>
      </c>
      <c r="AM394" s="2"/>
      <c r="AN394" s="557"/>
      <c r="AO394" s="557"/>
      <c r="AP394" s="557"/>
      <c r="AQ394" s="557"/>
      <c r="AR394" s="557"/>
      <c r="AS394" s="557"/>
      <c r="AT394" s="557"/>
      <c r="AU394" s="557"/>
      <c r="AV394" s="557"/>
      <c r="AW394" s="557"/>
      <c r="AX394" s="557"/>
      <c r="AY394" s="557"/>
      <c r="AZ394" s="557"/>
      <c r="BA394" s="557"/>
      <c r="BB394" s="557"/>
      <c r="BC394" s="2" t="s">
        <v>117</v>
      </c>
      <c r="BD394" s="2"/>
      <c r="BE394" s="557">
        <f>W394+AN394</f>
        <v>0</v>
      </c>
      <c r="BF394" s="557"/>
      <c r="BG394" s="557"/>
      <c r="BH394" s="557"/>
      <c r="BI394" s="557"/>
      <c r="BJ394" s="557"/>
      <c r="BK394" s="557"/>
      <c r="BL394" s="557"/>
      <c r="BM394" s="557"/>
      <c r="BN394" s="557"/>
      <c r="BO394" s="557"/>
      <c r="BP394" s="557"/>
      <c r="BQ394" s="557"/>
      <c r="BR394" s="557"/>
      <c r="BS394" s="557"/>
      <c r="BT394" s="110"/>
      <c r="BU394" s="102" t="s">
        <v>85</v>
      </c>
      <c r="BV394" s="102"/>
      <c r="BW394" s="102"/>
      <c r="BX394" s="102"/>
      <c r="BY394" s="102"/>
      <c r="BZ394" s="2"/>
    </row>
    <row r="395" spans="1:78" s="1" customFormat="1" ht="14.25" hidden="1" customHeight="1">
      <c r="A395" s="2"/>
      <c r="B395" s="2"/>
      <c r="C395" s="2"/>
      <c r="D395" s="2"/>
      <c r="E395" s="2"/>
      <c r="F395" s="2"/>
      <c r="G395" s="2"/>
      <c r="H395" s="2"/>
      <c r="I395" s="2"/>
      <c r="J395" s="2"/>
      <c r="K395" s="2"/>
      <c r="L395" s="2" t="s">
        <v>37</v>
      </c>
      <c r="M395" s="2"/>
      <c r="N395" s="558"/>
      <c r="O395" s="558"/>
      <c r="P395" s="558"/>
      <c r="Q395" s="558"/>
      <c r="R395" s="520" t="s">
        <v>235</v>
      </c>
      <c r="S395" s="520"/>
      <c r="T395" s="520"/>
      <c r="U395" s="2"/>
      <c r="V395" s="2" t="s">
        <v>37</v>
      </c>
      <c r="W395" s="557"/>
      <c r="X395" s="557"/>
      <c r="Y395" s="557"/>
      <c r="Z395" s="557"/>
      <c r="AA395" s="557"/>
      <c r="AB395" s="557"/>
      <c r="AC395" s="557"/>
      <c r="AD395" s="557"/>
      <c r="AE395" s="557"/>
      <c r="AF395" s="557"/>
      <c r="AG395" s="557"/>
      <c r="AH395" s="557"/>
      <c r="AI395" s="557"/>
      <c r="AJ395" s="557"/>
      <c r="AK395" s="557"/>
      <c r="AL395" s="2" t="s">
        <v>117</v>
      </c>
      <c r="AM395" s="2"/>
      <c r="AN395" s="557"/>
      <c r="AO395" s="557"/>
      <c r="AP395" s="557"/>
      <c r="AQ395" s="557"/>
      <c r="AR395" s="557"/>
      <c r="AS395" s="557"/>
      <c r="AT395" s="557"/>
      <c r="AU395" s="557"/>
      <c r="AV395" s="557"/>
      <c r="AW395" s="557"/>
      <c r="AX395" s="557"/>
      <c r="AY395" s="557"/>
      <c r="AZ395" s="557"/>
      <c r="BA395" s="557"/>
      <c r="BB395" s="557"/>
      <c r="BC395" s="2" t="s">
        <v>117</v>
      </c>
      <c r="BD395" s="2"/>
      <c r="BE395" s="557">
        <f t="shared" ref="BE395:BE402" si="2">W395+AN395</f>
        <v>0</v>
      </c>
      <c r="BF395" s="557"/>
      <c r="BG395" s="557"/>
      <c r="BH395" s="557"/>
      <c r="BI395" s="557"/>
      <c r="BJ395" s="557"/>
      <c r="BK395" s="557"/>
      <c r="BL395" s="557"/>
      <c r="BM395" s="557"/>
      <c r="BN395" s="557"/>
      <c r="BO395" s="557"/>
      <c r="BP395" s="557"/>
      <c r="BQ395" s="557"/>
      <c r="BR395" s="557"/>
      <c r="BS395" s="557"/>
      <c r="BT395" s="110"/>
      <c r="BU395" s="102" t="s">
        <v>85</v>
      </c>
      <c r="BV395" s="102"/>
      <c r="BW395" s="102"/>
      <c r="BX395" s="102"/>
      <c r="BY395" s="102"/>
      <c r="BZ395" s="2"/>
    </row>
    <row r="396" spans="1:78" s="1" customFormat="1" ht="14.25" hidden="1" customHeight="1">
      <c r="A396" s="2"/>
      <c r="B396" s="2"/>
      <c r="C396" s="2"/>
      <c r="D396" s="2"/>
      <c r="E396" s="2"/>
      <c r="F396" s="2"/>
      <c r="G396" s="2"/>
      <c r="H396" s="2"/>
      <c r="I396" s="2"/>
      <c r="J396" s="2"/>
      <c r="K396" s="2"/>
      <c r="L396" s="2" t="s">
        <v>37</v>
      </c>
      <c r="M396" s="2"/>
      <c r="N396" s="558"/>
      <c r="O396" s="558"/>
      <c r="P396" s="558"/>
      <c r="Q396" s="558"/>
      <c r="R396" s="520" t="s">
        <v>235</v>
      </c>
      <c r="S396" s="520"/>
      <c r="T396" s="520"/>
      <c r="U396" s="2"/>
      <c r="V396" s="2" t="s">
        <v>37</v>
      </c>
      <c r="W396" s="557"/>
      <c r="X396" s="557"/>
      <c r="Y396" s="557"/>
      <c r="Z396" s="557"/>
      <c r="AA396" s="557"/>
      <c r="AB396" s="557"/>
      <c r="AC396" s="557"/>
      <c r="AD396" s="557"/>
      <c r="AE396" s="557"/>
      <c r="AF396" s="557"/>
      <c r="AG396" s="557"/>
      <c r="AH396" s="557"/>
      <c r="AI396" s="557"/>
      <c r="AJ396" s="557"/>
      <c r="AK396" s="557"/>
      <c r="AL396" s="2" t="s">
        <v>117</v>
      </c>
      <c r="AM396" s="2"/>
      <c r="AN396" s="557"/>
      <c r="AO396" s="557"/>
      <c r="AP396" s="557"/>
      <c r="AQ396" s="557"/>
      <c r="AR396" s="557"/>
      <c r="AS396" s="557"/>
      <c r="AT396" s="557"/>
      <c r="AU396" s="557"/>
      <c r="AV396" s="557"/>
      <c r="AW396" s="557"/>
      <c r="AX396" s="557"/>
      <c r="AY396" s="557"/>
      <c r="AZ396" s="557"/>
      <c r="BA396" s="557"/>
      <c r="BB396" s="557"/>
      <c r="BC396" s="2" t="s">
        <v>117</v>
      </c>
      <c r="BD396" s="2"/>
      <c r="BE396" s="557">
        <f t="shared" si="2"/>
        <v>0</v>
      </c>
      <c r="BF396" s="557"/>
      <c r="BG396" s="557"/>
      <c r="BH396" s="557"/>
      <c r="BI396" s="557"/>
      <c r="BJ396" s="557"/>
      <c r="BK396" s="557"/>
      <c r="BL396" s="557"/>
      <c r="BM396" s="557"/>
      <c r="BN396" s="557"/>
      <c r="BO396" s="557"/>
      <c r="BP396" s="557"/>
      <c r="BQ396" s="557"/>
      <c r="BR396" s="557"/>
      <c r="BS396" s="557"/>
      <c r="BT396" s="110"/>
      <c r="BU396" s="102" t="s">
        <v>85</v>
      </c>
      <c r="BV396" s="102"/>
      <c r="BW396" s="102"/>
      <c r="BX396" s="102"/>
      <c r="BY396" s="102"/>
      <c r="BZ396" s="2"/>
    </row>
    <row r="397" spans="1:78" s="1" customFormat="1" ht="14.25" hidden="1" customHeight="1">
      <c r="A397" s="2"/>
      <c r="B397" s="2"/>
      <c r="C397" s="2"/>
      <c r="D397" s="2"/>
      <c r="E397" s="2"/>
      <c r="F397" s="2"/>
      <c r="G397" s="2"/>
      <c r="H397" s="2"/>
      <c r="I397" s="2"/>
      <c r="J397" s="2"/>
      <c r="K397" s="2"/>
      <c r="L397" s="2" t="s">
        <v>37</v>
      </c>
      <c r="M397" s="2"/>
      <c r="N397" s="558"/>
      <c r="O397" s="558"/>
      <c r="P397" s="558"/>
      <c r="Q397" s="558"/>
      <c r="R397" s="520" t="s">
        <v>235</v>
      </c>
      <c r="S397" s="520"/>
      <c r="T397" s="520"/>
      <c r="U397" s="2"/>
      <c r="V397" s="2" t="s">
        <v>37</v>
      </c>
      <c r="W397" s="557"/>
      <c r="X397" s="557"/>
      <c r="Y397" s="557"/>
      <c r="Z397" s="557"/>
      <c r="AA397" s="557"/>
      <c r="AB397" s="557"/>
      <c r="AC397" s="557"/>
      <c r="AD397" s="557"/>
      <c r="AE397" s="557"/>
      <c r="AF397" s="557"/>
      <c r="AG397" s="557"/>
      <c r="AH397" s="557"/>
      <c r="AI397" s="557"/>
      <c r="AJ397" s="557"/>
      <c r="AK397" s="557"/>
      <c r="AL397" s="2" t="s">
        <v>117</v>
      </c>
      <c r="AM397" s="2"/>
      <c r="AN397" s="557"/>
      <c r="AO397" s="557"/>
      <c r="AP397" s="557"/>
      <c r="AQ397" s="557"/>
      <c r="AR397" s="557"/>
      <c r="AS397" s="557"/>
      <c r="AT397" s="557"/>
      <c r="AU397" s="557"/>
      <c r="AV397" s="557"/>
      <c r="AW397" s="557"/>
      <c r="AX397" s="557"/>
      <c r="AY397" s="557"/>
      <c r="AZ397" s="557"/>
      <c r="BA397" s="557"/>
      <c r="BB397" s="557"/>
      <c r="BC397" s="2" t="s">
        <v>117</v>
      </c>
      <c r="BD397" s="2"/>
      <c r="BE397" s="557">
        <f t="shared" si="2"/>
        <v>0</v>
      </c>
      <c r="BF397" s="557"/>
      <c r="BG397" s="557"/>
      <c r="BH397" s="557"/>
      <c r="BI397" s="557"/>
      <c r="BJ397" s="557"/>
      <c r="BK397" s="557"/>
      <c r="BL397" s="557"/>
      <c r="BM397" s="557"/>
      <c r="BN397" s="557"/>
      <c r="BO397" s="557"/>
      <c r="BP397" s="557"/>
      <c r="BQ397" s="557"/>
      <c r="BR397" s="557"/>
      <c r="BS397" s="557"/>
      <c r="BT397" s="110"/>
      <c r="BU397" s="102" t="s">
        <v>85</v>
      </c>
      <c r="BV397" s="102"/>
      <c r="BW397" s="102"/>
      <c r="BX397" s="102"/>
      <c r="BY397" s="102"/>
      <c r="BZ397" s="2"/>
    </row>
    <row r="398" spans="1:78" s="1" customFormat="1" ht="14.25" hidden="1" customHeight="1">
      <c r="A398" s="2"/>
      <c r="B398" s="2"/>
      <c r="C398" s="2"/>
      <c r="D398" s="2"/>
      <c r="E398" s="2"/>
      <c r="F398" s="2"/>
      <c r="G398" s="2"/>
      <c r="H398" s="2"/>
      <c r="I398" s="2"/>
      <c r="J398" s="2"/>
      <c r="K398" s="2"/>
      <c r="L398" s="2" t="s">
        <v>37</v>
      </c>
      <c r="M398" s="2"/>
      <c r="N398" s="558"/>
      <c r="O398" s="558"/>
      <c r="P398" s="558"/>
      <c r="Q398" s="558"/>
      <c r="R398" s="520" t="s">
        <v>235</v>
      </c>
      <c r="S398" s="520"/>
      <c r="T398" s="520"/>
      <c r="U398" s="2"/>
      <c r="V398" s="2" t="s">
        <v>37</v>
      </c>
      <c r="W398" s="557"/>
      <c r="X398" s="557"/>
      <c r="Y398" s="557"/>
      <c r="Z398" s="557"/>
      <c r="AA398" s="557"/>
      <c r="AB398" s="557"/>
      <c r="AC398" s="557"/>
      <c r="AD398" s="557"/>
      <c r="AE398" s="557"/>
      <c r="AF398" s="557"/>
      <c r="AG398" s="557"/>
      <c r="AH398" s="557"/>
      <c r="AI398" s="557"/>
      <c r="AJ398" s="557"/>
      <c r="AK398" s="557"/>
      <c r="AL398" s="2" t="s">
        <v>117</v>
      </c>
      <c r="AM398" s="2"/>
      <c r="AN398" s="557"/>
      <c r="AO398" s="557"/>
      <c r="AP398" s="557"/>
      <c r="AQ398" s="557"/>
      <c r="AR398" s="557"/>
      <c r="AS398" s="557"/>
      <c r="AT398" s="557"/>
      <c r="AU398" s="557"/>
      <c r="AV398" s="557"/>
      <c r="AW398" s="557"/>
      <c r="AX398" s="557"/>
      <c r="AY398" s="557"/>
      <c r="AZ398" s="557"/>
      <c r="BA398" s="557"/>
      <c r="BB398" s="557"/>
      <c r="BC398" s="2" t="s">
        <v>117</v>
      </c>
      <c r="BD398" s="2"/>
      <c r="BE398" s="557">
        <f t="shared" si="2"/>
        <v>0</v>
      </c>
      <c r="BF398" s="557"/>
      <c r="BG398" s="557"/>
      <c r="BH398" s="557"/>
      <c r="BI398" s="557"/>
      <c r="BJ398" s="557"/>
      <c r="BK398" s="557"/>
      <c r="BL398" s="557"/>
      <c r="BM398" s="557"/>
      <c r="BN398" s="557"/>
      <c r="BO398" s="557"/>
      <c r="BP398" s="557"/>
      <c r="BQ398" s="557"/>
      <c r="BR398" s="557"/>
      <c r="BS398" s="557"/>
      <c r="BT398" s="110"/>
      <c r="BU398" s="102" t="s">
        <v>85</v>
      </c>
      <c r="BV398" s="102"/>
      <c r="BW398" s="102"/>
      <c r="BX398" s="102"/>
      <c r="BY398" s="102"/>
      <c r="BZ398" s="2"/>
    </row>
    <row r="399" spans="1:78" s="1" customFormat="1" ht="14.25" hidden="1" customHeight="1">
      <c r="A399" s="2"/>
      <c r="B399" s="2"/>
      <c r="C399" s="2"/>
      <c r="D399" s="2"/>
      <c r="E399" s="2"/>
      <c r="F399" s="2"/>
      <c r="G399" s="2"/>
      <c r="H399" s="2"/>
      <c r="I399" s="2"/>
      <c r="J399" s="2"/>
      <c r="K399" s="2"/>
      <c r="L399" s="2" t="s">
        <v>37</v>
      </c>
      <c r="M399" s="2"/>
      <c r="N399" s="558"/>
      <c r="O399" s="558"/>
      <c r="P399" s="558"/>
      <c r="Q399" s="558"/>
      <c r="R399" s="520" t="s">
        <v>235</v>
      </c>
      <c r="S399" s="520"/>
      <c r="T399" s="520"/>
      <c r="U399" s="2"/>
      <c r="V399" s="2" t="s">
        <v>37</v>
      </c>
      <c r="W399" s="557"/>
      <c r="X399" s="557"/>
      <c r="Y399" s="557"/>
      <c r="Z399" s="557"/>
      <c r="AA399" s="557"/>
      <c r="AB399" s="557"/>
      <c r="AC399" s="557"/>
      <c r="AD399" s="557"/>
      <c r="AE399" s="557"/>
      <c r="AF399" s="557"/>
      <c r="AG399" s="557"/>
      <c r="AH399" s="557"/>
      <c r="AI399" s="557"/>
      <c r="AJ399" s="557"/>
      <c r="AK399" s="557"/>
      <c r="AL399" s="2" t="s">
        <v>117</v>
      </c>
      <c r="AM399" s="2"/>
      <c r="AN399" s="557"/>
      <c r="AO399" s="557"/>
      <c r="AP399" s="557"/>
      <c r="AQ399" s="557"/>
      <c r="AR399" s="557"/>
      <c r="AS399" s="557"/>
      <c r="AT399" s="557"/>
      <c r="AU399" s="557"/>
      <c r="AV399" s="557"/>
      <c r="AW399" s="557"/>
      <c r="AX399" s="557"/>
      <c r="AY399" s="557"/>
      <c r="AZ399" s="557"/>
      <c r="BA399" s="557"/>
      <c r="BB399" s="557"/>
      <c r="BC399" s="2" t="s">
        <v>117</v>
      </c>
      <c r="BD399" s="2"/>
      <c r="BE399" s="557">
        <f t="shared" si="2"/>
        <v>0</v>
      </c>
      <c r="BF399" s="557"/>
      <c r="BG399" s="557"/>
      <c r="BH399" s="557"/>
      <c r="BI399" s="557"/>
      <c r="BJ399" s="557"/>
      <c r="BK399" s="557"/>
      <c r="BL399" s="557"/>
      <c r="BM399" s="557"/>
      <c r="BN399" s="557"/>
      <c r="BO399" s="557"/>
      <c r="BP399" s="557"/>
      <c r="BQ399" s="557"/>
      <c r="BR399" s="557"/>
      <c r="BS399" s="557"/>
      <c r="BT399" s="110"/>
      <c r="BU399" s="102" t="s">
        <v>85</v>
      </c>
      <c r="BV399" s="102"/>
      <c r="BW399" s="102"/>
      <c r="BX399" s="102"/>
      <c r="BY399" s="102"/>
      <c r="BZ399" s="2"/>
    </row>
    <row r="400" spans="1:78" s="1" customFormat="1" ht="14.25" hidden="1" customHeight="1">
      <c r="A400" s="2"/>
      <c r="B400" s="2"/>
      <c r="C400" s="2"/>
      <c r="D400" s="2"/>
      <c r="E400" s="2"/>
      <c r="F400" s="2"/>
      <c r="G400" s="2"/>
      <c r="H400" s="2"/>
      <c r="I400" s="2"/>
      <c r="J400" s="2"/>
      <c r="K400" s="2"/>
      <c r="L400" s="2" t="s">
        <v>37</v>
      </c>
      <c r="M400" s="2"/>
      <c r="N400" s="558"/>
      <c r="O400" s="558"/>
      <c r="P400" s="558"/>
      <c r="Q400" s="558"/>
      <c r="R400" s="520" t="s">
        <v>235</v>
      </c>
      <c r="S400" s="520"/>
      <c r="T400" s="520"/>
      <c r="U400" s="2"/>
      <c r="V400" s="2" t="s">
        <v>37</v>
      </c>
      <c r="W400" s="557"/>
      <c r="X400" s="557"/>
      <c r="Y400" s="557"/>
      <c r="Z400" s="557"/>
      <c r="AA400" s="557"/>
      <c r="AB400" s="557"/>
      <c r="AC400" s="557"/>
      <c r="AD400" s="557"/>
      <c r="AE400" s="557"/>
      <c r="AF400" s="557"/>
      <c r="AG400" s="557"/>
      <c r="AH400" s="557"/>
      <c r="AI400" s="557"/>
      <c r="AJ400" s="557"/>
      <c r="AK400" s="557"/>
      <c r="AL400" s="2" t="s">
        <v>117</v>
      </c>
      <c r="AM400" s="2"/>
      <c r="AN400" s="557"/>
      <c r="AO400" s="557"/>
      <c r="AP400" s="557"/>
      <c r="AQ400" s="557"/>
      <c r="AR400" s="557"/>
      <c r="AS400" s="557"/>
      <c r="AT400" s="557"/>
      <c r="AU400" s="557"/>
      <c r="AV400" s="557"/>
      <c r="AW400" s="557"/>
      <c r="AX400" s="557"/>
      <c r="AY400" s="557"/>
      <c r="AZ400" s="557"/>
      <c r="BA400" s="557"/>
      <c r="BB400" s="557"/>
      <c r="BC400" s="2" t="s">
        <v>117</v>
      </c>
      <c r="BD400" s="2"/>
      <c r="BE400" s="557">
        <f t="shared" si="2"/>
        <v>0</v>
      </c>
      <c r="BF400" s="557"/>
      <c r="BG400" s="557"/>
      <c r="BH400" s="557"/>
      <c r="BI400" s="557"/>
      <c r="BJ400" s="557"/>
      <c r="BK400" s="557"/>
      <c r="BL400" s="557"/>
      <c r="BM400" s="557"/>
      <c r="BN400" s="557"/>
      <c r="BO400" s="557"/>
      <c r="BP400" s="557"/>
      <c r="BQ400" s="557"/>
      <c r="BR400" s="557"/>
      <c r="BS400" s="557"/>
      <c r="BT400" s="110"/>
      <c r="BU400" s="102" t="s">
        <v>85</v>
      </c>
      <c r="BV400" s="102"/>
      <c r="BW400" s="102"/>
      <c r="BX400" s="102"/>
      <c r="BY400" s="102"/>
      <c r="BZ400" s="2"/>
    </row>
    <row r="401" spans="1:78" s="1" customFormat="1" ht="14.25" hidden="1" customHeight="1">
      <c r="A401" s="2"/>
      <c r="B401" s="2"/>
      <c r="C401" s="2"/>
      <c r="D401" s="2"/>
      <c r="E401" s="2"/>
      <c r="F401" s="2"/>
      <c r="G401" s="2"/>
      <c r="H401" s="2"/>
      <c r="I401" s="2"/>
      <c r="J401" s="2"/>
      <c r="K401" s="2"/>
      <c r="L401" s="2" t="s">
        <v>37</v>
      </c>
      <c r="M401" s="2"/>
      <c r="N401" s="558"/>
      <c r="O401" s="558"/>
      <c r="P401" s="558"/>
      <c r="Q401" s="558"/>
      <c r="R401" s="520" t="s">
        <v>235</v>
      </c>
      <c r="S401" s="520"/>
      <c r="T401" s="520"/>
      <c r="U401" s="2"/>
      <c r="V401" s="2" t="s">
        <v>37</v>
      </c>
      <c r="W401" s="557"/>
      <c r="X401" s="557"/>
      <c r="Y401" s="557"/>
      <c r="Z401" s="557"/>
      <c r="AA401" s="557"/>
      <c r="AB401" s="557"/>
      <c r="AC401" s="557"/>
      <c r="AD401" s="557"/>
      <c r="AE401" s="557"/>
      <c r="AF401" s="557"/>
      <c r="AG401" s="557"/>
      <c r="AH401" s="557"/>
      <c r="AI401" s="557"/>
      <c r="AJ401" s="557"/>
      <c r="AK401" s="557"/>
      <c r="AL401" s="2" t="s">
        <v>117</v>
      </c>
      <c r="AM401" s="2"/>
      <c r="AN401" s="557"/>
      <c r="AO401" s="557"/>
      <c r="AP401" s="557"/>
      <c r="AQ401" s="557"/>
      <c r="AR401" s="557"/>
      <c r="AS401" s="557"/>
      <c r="AT401" s="557"/>
      <c r="AU401" s="557"/>
      <c r="AV401" s="557"/>
      <c r="AW401" s="557"/>
      <c r="AX401" s="557"/>
      <c r="AY401" s="557"/>
      <c r="AZ401" s="557"/>
      <c r="BA401" s="557"/>
      <c r="BB401" s="557"/>
      <c r="BC401" s="2" t="s">
        <v>117</v>
      </c>
      <c r="BD401" s="2"/>
      <c r="BE401" s="557">
        <f t="shared" si="2"/>
        <v>0</v>
      </c>
      <c r="BF401" s="557"/>
      <c r="BG401" s="557"/>
      <c r="BH401" s="557"/>
      <c r="BI401" s="557"/>
      <c r="BJ401" s="557"/>
      <c r="BK401" s="557"/>
      <c r="BL401" s="557"/>
      <c r="BM401" s="557"/>
      <c r="BN401" s="557"/>
      <c r="BO401" s="557"/>
      <c r="BP401" s="557"/>
      <c r="BQ401" s="557"/>
      <c r="BR401" s="557"/>
      <c r="BS401" s="557"/>
      <c r="BT401" s="110"/>
      <c r="BU401" s="102" t="s">
        <v>85</v>
      </c>
      <c r="BV401" s="102"/>
      <c r="BW401" s="102"/>
      <c r="BX401" s="102"/>
      <c r="BY401" s="102"/>
      <c r="BZ401" s="2"/>
    </row>
    <row r="402" spans="1:78" s="1" customFormat="1" ht="14.25" hidden="1" customHeight="1">
      <c r="A402" s="2"/>
      <c r="B402" s="2"/>
      <c r="C402" s="2"/>
      <c r="D402" s="2"/>
      <c r="E402" s="2"/>
      <c r="F402" s="2"/>
      <c r="G402" s="2"/>
      <c r="H402" s="2"/>
      <c r="I402" s="2"/>
      <c r="J402" s="2"/>
      <c r="K402" s="2"/>
      <c r="L402" s="2" t="s">
        <v>37</v>
      </c>
      <c r="M402" s="2"/>
      <c r="N402" s="558"/>
      <c r="O402" s="558"/>
      <c r="P402" s="558"/>
      <c r="Q402" s="558"/>
      <c r="R402" s="520" t="s">
        <v>235</v>
      </c>
      <c r="S402" s="520"/>
      <c r="T402" s="520"/>
      <c r="U402" s="2"/>
      <c r="V402" s="2" t="s">
        <v>37</v>
      </c>
      <c r="W402" s="557"/>
      <c r="X402" s="557"/>
      <c r="Y402" s="557"/>
      <c r="Z402" s="557"/>
      <c r="AA402" s="557"/>
      <c r="AB402" s="557"/>
      <c r="AC402" s="557"/>
      <c r="AD402" s="557"/>
      <c r="AE402" s="557"/>
      <c r="AF402" s="557"/>
      <c r="AG402" s="557"/>
      <c r="AH402" s="557"/>
      <c r="AI402" s="557"/>
      <c r="AJ402" s="557"/>
      <c r="AK402" s="557"/>
      <c r="AL402" s="2" t="s">
        <v>117</v>
      </c>
      <c r="AM402" s="2"/>
      <c r="AN402" s="557"/>
      <c r="AO402" s="557"/>
      <c r="AP402" s="557"/>
      <c r="AQ402" s="557"/>
      <c r="AR402" s="557"/>
      <c r="AS402" s="557"/>
      <c r="AT402" s="557"/>
      <c r="AU402" s="557"/>
      <c r="AV402" s="557"/>
      <c r="AW402" s="557"/>
      <c r="AX402" s="557"/>
      <c r="AY402" s="557"/>
      <c r="AZ402" s="557"/>
      <c r="BA402" s="557"/>
      <c r="BB402" s="557"/>
      <c r="BC402" s="2" t="s">
        <v>117</v>
      </c>
      <c r="BD402" s="2"/>
      <c r="BE402" s="557">
        <f t="shared" si="2"/>
        <v>0</v>
      </c>
      <c r="BF402" s="557"/>
      <c r="BG402" s="557"/>
      <c r="BH402" s="557"/>
      <c r="BI402" s="557"/>
      <c r="BJ402" s="557"/>
      <c r="BK402" s="557"/>
      <c r="BL402" s="557"/>
      <c r="BM402" s="557"/>
      <c r="BN402" s="557"/>
      <c r="BO402" s="557"/>
      <c r="BP402" s="557"/>
      <c r="BQ402" s="557"/>
      <c r="BR402" s="557"/>
      <c r="BS402" s="557"/>
      <c r="BT402" s="110"/>
      <c r="BU402" s="102" t="s">
        <v>85</v>
      </c>
      <c r="BV402" s="102"/>
      <c r="BW402" s="102"/>
      <c r="BX402" s="102"/>
      <c r="BY402" s="102"/>
      <c r="BZ402" s="2"/>
    </row>
    <row r="403" spans="1:78" s="1" customFormat="1" ht="14.25" hidden="1" customHeight="1">
      <c r="A403" s="2"/>
      <c r="B403" s="2"/>
      <c r="C403" s="2"/>
      <c r="D403" s="515" t="s">
        <v>236</v>
      </c>
      <c r="E403" s="515"/>
      <c r="F403" s="515"/>
      <c r="G403" s="515"/>
      <c r="H403" s="515"/>
      <c r="I403" s="515"/>
      <c r="J403" s="515"/>
      <c r="K403" s="515"/>
      <c r="L403" s="2"/>
      <c r="M403" s="2"/>
      <c r="N403" s="2"/>
      <c r="O403" s="2"/>
      <c r="P403" s="2"/>
      <c r="Q403" s="2"/>
      <c r="R403" s="2"/>
      <c r="S403" s="2"/>
      <c r="T403" s="2"/>
      <c r="U403" s="2"/>
      <c r="V403" s="2" t="s">
        <v>37</v>
      </c>
      <c r="W403" s="557">
        <f>SUM(W394:AK402)</f>
        <v>0</v>
      </c>
      <c r="X403" s="557"/>
      <c r="Y403" s="557"/>
      <c r="Z403" s="557"/>
      <c r="AA403" s="557"/>
      <c r="AB403" s="557"/>
      <c r="AC403" s="557"/>
      <c r="AD403" s="557"/>
      <c r="AE403" s="557"/>
      <c r="AF403" s="557"/>
      <c r="AG403" s="557"/>
      <c r="AH403" s="557"/>
      <c r="AI403" s="557"/>
      <c r="AJ403" s="557"/>
      <c r="AK403" s="557"/>
      <c r="AL403" s="2" t="s">
        <v>117</v>
      </c>
      <c r="AM403" s="2"/>
      <c r="AN403" s="557">
        <f>SUM(AN394:BB402)</f>
        <v>0</v>
      </c>
      <c r="AO403" s="557"/>
      <c r="AP403" s="557"/>
      <c r="AQ403" s="557"/>
      <c r="AR403" s="557"/>
      <c r="AS403" s="557"/>
      <c r="AT403" s="557"/>
      <c r="AU403" s="557"/>
      <c r="AV403" s="557"/>
      <c r="AW403" s="557"/>
      <c r="AX403" s="557"/>
      <c r="AY403" s="557"/>
      <c r="AZ403" s="557"/>
      <c r="BA403" s="557"/>
      <c r="BB403" s="557"/>
      <c r="BC403" s="2" t="s">
        <v>117</v>
      </c>
      <c r="BD403" s="2"/>
      <c r="BE403" s="557">
        <f>W403+AN403</f>
        <v>0</v>
      </c>
      <c r="BF403" s="557"/>
      <c r="BG403" s="557"/>
      <c r="BH403" s="557"/>
      <c r="BI403" s="557"/>
      <c r="BJ403" s="557"/>
      <c r="BK403" s="557"/>
      <c r="BL403" s="557"/>
      <c r="BM403" s="557"/>
      <c r="BN403" s="557"/>
      <c r="BO403" s="557"/>
      <c r="BP403" s="557"/>
      <c r="BQ403" s="557"/>
      <c r="BR403" s="557"/>
      <c r="BS403" s="557"/>
      <c r="BT403" s="110"/>
      <c r="BU403" s="102" t="s">
        <v>85</v>
      </c>
      <c r="BV403" s="102"/>
      <c r="BW403" s="102"/>
      <c r="BX403" s="102"/>
      <c r="BY403" s="102"/>
    </row>
    <row r="404" spans="1:78" s="1" customFormat="1" ht="14.25" hidden="1" customHeight="1">
      <c r="A404" s="7"/>
      <c r="B404" s="7" t="s">
        <v>237</v>
      </c>
      <c r="C404" s="7"/>
      <c r="D404" s="7"/>
      <c r="E404" s="7"/>
      <c r="F404" s="7"/>
      <c r="G404" s="7"/>
      <c r="H404" s="7"/>
      <c r="I404" s="7"/>
      <c r="J404" s="7"/>
      <c r="K404" s="7"/>
      <c r="L404" s="7"/>
      <c r="M404" s="7"/>
      <c r="N404" s="7"/>
      <c r="O404" s="7"/>
      <c r="P404" s="7"/>
      <c r="Q404" s="7"/>
      <c r="R404" s="567"/>
      <c r="S404" s="567"/>
      <c r="T404" s="567"/>
      <c r="U404" s="567"/>
      <c r="V404" s="567"/>
      <c r="W404" s="567"/>
      <c r="X404" s="567"/>
      <c r="Y404" s="567"/>
      <c r="Z404" s="567"/>
      <c r="AA404" s="567"/>
      <c r="AB404" s="567"/>
      <c r="AC404" s="567"/>
      <c r="AD404" s="567"/>
      <c r="AE404" s="567"/>
      <c r="AF404" s="567"/>
      <c r="AG404" s="567"/>
      <c r="AH404" s="567"/>
      <c r="AI404" s="567"/>
      <c r="AJ404" s="567"/>
      <c r="AK404" s="567"/>
      <c r="AL404" s="567"/>
      <c r="AM404" s="567"/>
      <c r="AN404" s="567"/>
      <c r="AO404" s="567"/>
      <c r="AP404" s="567"/>
      <c r="AQ404" s="567"/>
      <c r="AR404" s="567"/>
      <c r="AS404" s="567"/>
      <c r="AT404" s="567"/>
      <c r="AU404" s="567"/>
      <c r="AV404" s="567"/>
      <c r="AW404" s="567"/>
      <c r="AX404" s="567"/>
      <c r="AY404" s="567"/>
      <c r="AZ404" s="567"/>
      <c r="BA404" s="567"/>
      <c r="BB404" s="567"/>
      <c r="BC404" s="567"/>
      <c r="BD404" s="567"/>
      <c r="BE404" s="567"/>
      <c r="BF404" s="567"/>
      <c r="BG404" s="567"/>
      <c r="BH404" s="567"/>
      <c r="BI404" s="567"/>
      <c r="BJ404" s="567"/>
      <c r="BK404" s="567"/>
      <c r="BL404" s="567"/>
      <c r="BM404" s="567"/>
      <c r="BN404" s="567"/>
      <c r="BO404" s="567"/>
      <c r="BP404" s="567"/>
      <c r="BQ404" s="567"/>
      <c r="BR404" s="567"/>
      <c r="BS404" s="567"/>
      <c r="BT404" s="567"/>
      <c r="BU404" s="567"/>
      <c r="BV404" s="567"/>
      <c r="BW404" s="567"/>
      <c r="BX404" s="567"/>
      <c r="BY404" s="567"/>
      <c r="BZ404" s="567"/>
    </row>
    <row r="405" spans="1:78" s="1" customFormat="1" ht="14.25" hidden="1" customHeight="1">
      <c r="A405" s="7"/>
      <c r="B405" s="7" t="s">
        <v>238</v>
      </c>
      <c r="C405" s="7"/>
      <c r="D405" s="7"/>
      <c r="E405" s="7"/>
      <c r="F405" s="7"/>
      <c r="G405" s="7"/>
      <c r="H405" s="7"/>
      <c r="I405" s="7"/>
      <c r="J405" s="7"/>
      <c r="K405" s="7"/>
      <c r="L405" s="7"/>
      <c r="M405" s="7"/>
      <c r="N405" s="7"/>
      <c r="O405" s="7"/>
      <c r="P405" s="7"/>
      <c r="Q405" s="7"/>
      <c r="R405" s="567"/>
      <c r="S405" s="567"/>
      <c r="T405" s="567"/>
      <c r="U405" s="567"/>
      <c r="V405" s="567"/>
      <c r="W405" s="567"/>
      <c r="X405" s="567"/>
      <c r="Y405" s="567"/>
      <c r="Z405" s="567"/>
      <c r="AA405" s="567"/>
      <c r="AB405" s="567"/>
      <c r="AC405" s="567"/>
      <c r="AD405" s="567"/>
      <c r="AE405" s="567"/>
      <c r="AF405" s="567"/>
      <c r="AG405" s="567"/>
      <c r="AH405" s="567"/>
      <c r="AI405" s="567"/>
      <c r="AJ405" s="567"/>
      <c r="AK405" s="567"/>
      <c r="AL405" s="567"/>
      <c r="AM405" s="567"/>
      <c r="AN405" s="567"/>
      <c r="AO405" s="567"/>
      <c r="AP405" s="567"/>
      <c r="AQ405" s="567"/>
      <c r="AR405" s="567"/>
      <c r="AS405" s="567"/>
      <c r="AT405" s="567"/>
      <c r="AU405" s="567"/>
      <c r="AV405" s="567"/>
      <c r="AW405" s="567"/>
      <c r="AX405" s="567"/>
      <c r="AY405" s="567"/>
      <c r="AZ405" s="567"/>
      <c r="BA405" s="567"/>
      <c r="BB405" s="567"/>
      <c r="BC405" s="567"/>
      <c r="BD405" s="567"/>
      <c r="BE405" s="567"/>
      <c r="BF405" s="567"/>
      <c r="BG405" s="567"/>
      <c r="BH405" s="567"/>
      <c r="BI405" s="567"/>
      <c r="BJ405" s="567"/>
      <c r="BK405" s="567"/>
      <c r="BL405" s="567"/>
      <c r="BM405" s="567"/>
      <c r="BN405" s="567"/>
      <c r="BO405" s="567"/>
      <c r="BP405" s="567"/>
      <c r="BQ405" s="567"/>
      <c r="BR405" s="567"/>
      <c r="BS405" s="567"/>
      <c r="BT405" s="567"/>
      <c r="BU405" s="567"/>
      <c r="BV405" s="567"/>
      <c r="BW405" s="567"/>
      <c r="BX405" s="567"/>
      <c r="BY405" s="567"/>
      <c r="BZ405" s="567"/>
    </row>
    <row r="406" spans="1:78" s="1" customFormat="1" ht="14.25" hidden="1" customHeight="1">
      <c r="A406" s="282"/>
      <c r="B406" s="282" t="s">
        <v>239</v>
      </c>
      <c r="C406" s="282"/>
      <c r="D406" s="282"/>
      <c r="E406" s="282"/>
      <c r="F406" s="282"/>
      <c r="G406" s="282"/>
      <c r="H406" s="282"/>
      <c r="I406" s="282"/>
      <c r="J406" s="282"/>
      <c r="K406" s="282"/>
      <c r="L406" s="282"/>
      <c r="M406" s="282"/>
      <c r="N406" s="282"/>
      <c r="O406" s="282"/>
      <c r="P406" s="282"/>
      <c r="Q406" s="282"/>
      <c r="R406" s="562"/>
      <c r="S406" s="562"/>
      <c r="T406" s="562"/>
      <c r="U406" s="562"/>
      <c r="V406" s="562"/>
      <c r="W406" s="562"/>
      <c r="X406" s="562"/>
      <c r="Y406" s="562"/>
      <c r="Z406" s="562"/>
      <c r="AA406" s="562"/>
      <c r="AB406" s="562"/>
      <c r="AC406" s="562"/>
      <c r="AD406" s="562"/>
      <c r="AE406" s="562"/>
      <c r="AF406" s="562"/>
      <c r="AG406" s="562"/>
      <c r="AH406" s="562"/>
      <c r="AI406" s="562"/>
      <c r="AJ406" s="562"/>
      <c r="AK406" s="562"/>
      <c r="AL406" s="562"/>
      <c r="AM406" s="562"/>
      <c r="AN406" s="562"/>
      <c r="AO406" s="562"/>
      <c r="AP406" s="562"/>
      <c r="AQ406" s="562"/>
      <c r="AR406" s="562"/>
      <c r="AS406" s="562"/>
      <c r="AT406" s="562"/>
      <c r="AU406" s="562"/>
      <c r="AV406" s="562"/>
      <c r="AW406" s="562"/>
      <c r="AX406" s="562"/>
      <c r="AY406" s="562"/>
      <c r="AZ406" s="562"/>
      <c r="BA406" s="562"/>
      <c r="BB406" s="562"/>
      <c r="BC406" s="562"/>
      <c r="BD406" s="562"/>
      <c r="BE406" s="562"/>
      <c r="BF406" s="562"/>
      <c r="BG406" s="562"/>
      <c r="BH406" s="562"/>
      <c r="BI406" s="562"/>
      <c r="BJ406" s="562"/>
      <c r="BK406" s="562"/>
      <c r="BL406" s="562"/>
      <c r="BM406" s="562"/>
      <c r="BN406" s="562"/>
      <c r="BO406" s="562"/>
      <c r="BP406" s="562"/>
      <c r="BQ406" s="562"/>
      <c r="BR406" s="562"/>
      <c r="BS406" s="562"/>
      <c r="BT406" s="562"/>
      <c r="BU406" s="562"/>
      <c r="BV406" s="562"/>
      <c r="BW406" s="562"/>
      <c r="BX406" s="562"/>
      <c r="BY406" s="562"/>
      <c r="BZ406" s="562"/>
    </row>
    <row r="407" spans="1:78" s="1" customFormat="1" ht="14.25" hidden="1" customHeight="1">
      <c r="A407" s="7"/>
      <c r="B407" s="7" t="s">
        <v>240</v>
      </c>
      <c r="C407" s="7"/>
      <c r="D407" s="7"/>
      <c r="E407" s="7"/>
      <c r="F407" s="7"/>
      <c r="G407" s="7"/>
      <c r="H407" s="7"/>
      <c r="I407" s="7"/>
      <c r="J407" s="7"/>
      <c r="K407" s="7"/>
      <c r="L407" s="7"/>
      <c r="M407" s="7"/>
      <c r="N407" s="7"/>
      <c r="O407" s="7"/>
      <c r="P407" s="7"/>
      <c r="Q407" s="7"/>
      <c r="R407" s="567"/>
      <c r="S407" s="567"/>
      <c r="T407" s="567"/>
      <c r="U407" s="567"/>
      <c r="V407" s="567"/>
      <c r="W407" s="567"/>
      <c r="X407" s="567"/>
      <c r="Y407" s="567"/>
      <c r="Z407" s="567"/>
      <c r="AA407" s="567"/>
      <c r="AB407" s="567"/>
      <c r="AC407" s="567"/>
      <c r="AD407" s="567"/>
      <c r="AE407" s="567"/>
      <c r="AF407" s="567"/>
      <c r="AG407" s="567"/>
      <c r="AH407" s="567"/>
      <c r="AI407" s="567"/>
      <c r="AJ407" s="567"/>
      <c r="AK407" s="567"/>
      <c r="AL407" s="567"/>
      <c r="AM407" s="567"/>
      <c r="AN407" s="567"/>
      <c r="AO407" s="567"/>
      <c r="AP407" s="567"/>
      <c r="AQ407" s="567"/>
      <c r="AR407" s="567"/>
      <c r="AS407" s="567"/>
      <c r="AT407" s="567"/>
      <c r="AU407" s="567"/>
      <c r="AV407" s="567"/>
      <c r="AW407" s="567"/>
      <c r="AX407" s="567"/>
      <c r="AY407" s="567"/>
      <c r="AZ407" s="567"/>
      <c r="BA407" s="567"/>
      <c r="BB407" s="567"/>
      <c r="BC407" s="567"/>
      <c r="BD407" s="567"/>
      <c r="BE407" s="567"/>
      <c r="BF407" s="567"/>
      <c r="BG407" s="567"/>
      <c r="BH407" s="567"/>
      <c r="BI407" s="567"/>
      <c r="BJ407" s="567"/>
      <c r="BK407" s="567"/>
      <c r="BL407" s="567"/>
      <c r="BM407" s="567"/>
      <c r="BN407" s="567"/>
      <c r="BO407" s="567"/>
      <c r="BP407" s="567"/>
      <c r="BQ407" s="567"/>
      <c r="BR407" s="567"/>
      <c r="BS407" s="567"/>
      <c r="BT407" s="567"/>
      <c r="BU407" s="567"/>
      <c r="BV407" s="567"/>
      <c r="BW407" s="567"/>
      <c r="BX407" s="567"/>
      <c r="BY407" s="567"/>
      <c r="BZ407" s="567"/>
    </row>
    <row r="408" spans="1:78" s="1" customFormat="1" ht="14.25" hidden="1" customHeight="1">
      <c r="A408" s="7"/>
      <c r="B408" s="7" t="s">
        <v>241</v>
      </c>
      <c r="C408" s="7"/>
      <c r="D408" s="7"/>
      <c r="E408" s="7"/>
      <c r="F408" s="7"/>
      <c r="G408" s="7"/>
      <c r="H408" s="7"/>
      <c r="I408" s="7"/>
      <c r="J408" s="7"/>
      <c r="K408" s="7"/>
      <c r="L408" s="7"/>
      <c r="M408" s="7"/>
      <c r="N408" s="7"/>
      <c r="O408" s="7"/>
      <c r="P408" s="7"/>
      <c r="Q408" s="7"/>
      <c r="R408" s="567"/>
      <c r="S408" s="567"/>
      <c r="T408" s="567"/>
      <c r="U408" s="567"/>
      <c r="V408" s="567"/>
      <c r="W408" s="567"/>
      <c r="X408" s="567"/>
      <c r="Y408" s="567"/>
      <c r="Z408" s="567"/>
      <c r="AA408" s="567"/>
      <c r="AB408" s="567"/>
      <c r="AC408" s="567"/>
      <c r="AD408" s="567"/>
      <c r="AE408" s="567"/>
      <c r="AF408" s="567"/>
      <c r="AG408" s="567"/>
      <c r="AH408" s="567"/>
      <c r="AI408" s="567"/>
      <c r="AJ408" s="567"/>
      <c r="AK408" s="567"/>
      <c r="AL408" s="567"/>
      <c r="AM408" s="567"/>
      <c r="AN408" s="567"/>
      <c r="AO408" s="567"/>
      <c r="AP408" s="567"/>
      <c r="AQ408" s="567"/>
      <c r="AR408" s="567"/>
      <c r="AS408" s="567"/>
      <c r="AT408" s="567"/>
      <c r="AU408" s="567"/>
      <c r="AV408" s="567"/>
      <c r="AW408" s="567"/>
      <c r="AX408" s="567"/>
      <c r="AY408" s="567"/>
      <c r="AZ408" s="567"/>
      <c r="BA408" s="567"/>
      <c r="BB408" s="567"/>
      <c r="BC408" s="567"/>
      <c r="BD408" s="567"/>
      <c r="BE408" s="567"/>
      <c r="BF408" s="567"/>
      <c r="BG408" s="567"/>
      <c r="BH408" s="567"/>
      <c r="BI408" s="567"/>
      <c r="BJ408" s="567"/>
      <c r="BK408" s="567"/>
      <c r="BL408" s="567"/>
      <c r="BM408" s="567"/>
      <c r="BN408" s="567"/>
      <c r="BO408" s="567"/>
      <c r="BP408" s="567"/>
      <c r="BQ408" s="567"/>
      <c r="BR408" s="567"/>
      <c r="BS408" s="567"/>
      <c r="BT408" s="567"/>
      <c r="BU408" s="567"/>
      <c r="BV408" s="567"/>
      <c r="BW408" s="567"/>
      <c r="BX408" s="567"/>
      <c r="BY408" s="567"/>
      <c r="BZ408" s="567"/>
    </row>
    <row r="409" spans="1:78" s="1" customFormat="1" ht="14.25" hidden="1" customHeight="1">
      <c r="A409" s="2"/>
      <c r="B409" s="562" t="s">
        <v>242</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2"/>
      <c r="AL409" s="562"/>
      <c r="AM409" s="562"/>
      <c r="AN409" s="562"/>
      <c r="AO409" s="562"/>
      <c r="AP409" s="562"/>
      <c r="AQ409" s="562"/>
      <c r="AR409" s="562"/>
      <c r="AS409" s="562"/>
      <c r="AT409" s="562"/>
      <c r="AU409" s="562"/>
      <c r="AV409" s="562"/>
      <c r="AW409" s="562"/>
      <c r="AX409" s="562"/>
      <c r="AY409" s="562"/>
      <c r="AZ409" s="562"/>
      <c r="BA409" s="562"/>
      <c r="BB409" s="562"/>
      <c r="BC409" s="562"/>
      <c r="BD409" s="562"/>
      <c r="BE409" s="562"/>
      <c r="BF409" s="562"/>
      <c r="BG409" s="562"/>
      <c r="BH409" s="562"/>
      <c r="BI409" s="562"/>
      <c r="BJ409" s="562"/>
      <c r="BK409" s="562"/>
      <c r="BL409" s="562"/>
      <c r="BM409" s="562"/>
      <c r="BN409" s="562"/>
      <c r="BO409" s="562"/>
      <c r="BP409" s="562"/>
      <c r="BQ409" s="562"/>
      <c r="BR409" s="562"/>
      <c r="BS409" s="562"/>
      <c r="BT409" s="562"/>
      <c r="BU409" s="562"/>
      <c r="BV409" s="562"/>
      <c r="BW409" s="562"/>
      <c r="BX409" s="562"/>
      <c r="BY409" s="562"/>
      <c r="BZ409" s="562"/>
    </row>
    <row r="410" spans="1:78" s="1" customFormat="1" ht="14.25" hidden="1" customHeight="1">
      <c r="A410" s="2"/>
      <c r="B410" s="2"/>
      <c r="C410" s="2"/>
      <c r="D410" s="2"/>
      <c r="E410" s="2"/>
      <c r="F410" s="2"/>
      <c r="G410" s="2"/>
      <c r="H410" s="2"/>
      <c r="I410" s="2"/>
      <c r="J410" s="2"/>
      <c r="K410" s="2"/>
      <c r="L410" s="2"/>
      <c r="M410" s="2"/>
      <c r="N410" s="2"/>
      <c r="O410" s="2"/>
      <c r="P410" s="2"/>
      <c r="Q410" s="2"/>
      <c r="R410" s="556"/>
      <c r="S410" s="556"/>
      <c r="T410" s="556"/>
      <c r="U410" s="556"/>
      <c r="V410" s="556"/>
      <c r="W410" s="556"/>
      <c r="X410" s="556"/>
      <c r="Y410" s="556"/>
      <c r="Z410" s="556"/>
      <c r="AA410" s="556"/>
      <c r="AB410" s="556"/>
      <c r="AC410" s="556"/>
      <c r="AD410" s="556"/>
      <c r="AE410" s="556"/>
      <c r="AF410" s="556"/>
      <c r="AG410" s="556"/>
      <c r="AH410" s="556"/>
      <c r="AI410" s="556"/>
      <c r="AJ410" s="556"/>
      <c r="AK410" s="556"/>
      <c r="AL410" s="556"/>
      <c r="AM410" s="556"/>
      <c r="AN410" s="556"/>
      <c r="AO410" s="556"/>
      <c r="AP410" s="556"/>
      <c r="AQ410" s="556"/>
      <c r="AR410" s="556"/>
      <c r="AS410" s="556"/>
      <c r="AT410" s="556"/>
      <c r="AU410" s="556"/>
      <c r="AV410" s="556"/>
      <c r="AW410" s="556"/>
      <c r="AX410" s="556"/>
      <c r="AY410" s="556"/>
      <c r="AZ410" s="556"/>
      <c r="BA410" s="556"/>
      <c r="BB410" s="556"/>
      <c r="BC410" s="556"/>
      <c r="BD410" s="556"/>
      <c r="BE410" s="556"/>
      <c r="BF410" s="556"/>
      <c r="BG410" s="556"/>
      <c r="BH410" s="556"/>
      <c r="BI410" s="556"/>
      <c r="BJ410" s="556"/>
      <c r="BK410" s="556"/>
      <c r="BL410" s="556"/>
      <c r="BM410" s="556"/>
      <c r="BN410" s="556"/>
      <c r="BO410" s="556"/>
      <c r="BP410" s="556"/>
      <c r="BQ410" s="556"/>
      <c r="BR410" s="556"/>
      <c r="BS410" s="556"/>
      <c r="BT410" s="556"/>
      <c r="BU410" s="556"/>
      <c r="BV410" s="556"/>
      <c r="BW410" s="556"/>
      <c r="BX410" s="556"/>
      <c r="BY410" s="556"/>
      <c r="BZ410" s="556"/>
    </row>
    <row r="411" spans="1:78" s="1" customFormat="1" ht="14.25" hidden="1" customHeight="1">
      <c r="A411" s="282"/>
      <c r="B411" s="282" t="s">
        <v>243</v>
      </c>
      <c r="C411" s="282"/>
      <c r="D411" s="282"/>
      <c r="E411" s="282"/>
      <c r="F411" s="282"/>
      <c r="G411" s="282"/>
      <c r="H411" s="282"/>
      <c r="I411" s="282"/>
      <c r="J411" s="282"/>
      <c r="K411" s="282"/>
      <c r="L411" s="282"/>
      <c r="M411" s="282"/>
      <c r="N411" s="282"/>
      <c r="O411" s="282"/>
      <c r="P411" s="282"/>
      <c r="Q411" s="282"/>
      <c r="R411" s="562"/>
      <c r="S411" s="562"/>
      <c r="T411" s="562"/>
      <c r="U411" s="562"/>
      <c r="V411" s="562"/>
      <c r="W411" s="562"/>
      <c r="X411" s="562"/>
      <c r="Y411" s="562"/>
      <c r="Z411" s="562"/>
      <c r="AA411" s="562"/>
      <c r="AB411" s="562"/>
      <c r="AC411" s="562"/>
      <c r="AD411" s="562"/>
      <c r="AE411" s="562"/>
      <c r="AF411" s="562"/>
      <c r="AG411" s="562"/>
      <c r="AH411" s="562"/>
      <c r="AI411" s="562"/>
      <c r="AJ411" s="562"/>
      <c r="AK411" s="562"/>
      <c r="AL411" s="562"/>
      <c r="AM411" s="562"/>
      <c r="AN411" s="562"/>
      <c r="AO411" s="562"/>
      <c r="AP411" s="562"/>
      <c r="AQ411" s="562"/>
      <c r="AR411" s="562"/>
      <c r="AS411" s="562"/>
      <c r="AT411" s="562"/>
      <c r="AU411" s="562"/>
      <c r="AV411" s="562"/>
      <c r="AW411" s="562"/>
      <c r="AX411" s="562"/>
      <c r="AY411" s="562"/>
      <c r="AZ411" s="562"/>
      <c r="BA411" s="562"/>
      <c r="BB411" s="562"/>
      <c r="BC411" s="562"/>
      <c r="BD411" s="562"/>
      <c r="BE411" s="562"/>
      <c r="BF411" s="562"/>
      <c r="BG411" s="562"/>
      <c r="BH411" s="562"/>
      <c r="BI411" s="562"/>
      <c r="BJ411" s="562"/>
      <c r="BK411" s="562"/>
      <c r="BL411" s="562"/>
      <c r="BM411" s="562"/>
      <c r="BN411" s="562"/>
      <c r="BO411" s="562"/>
      <c r="BP411" s="562"/>
      <c r="BQ411" s="562"/>
      <c r="BR411" s="562"/>
      <c r="BS411" s="562"/>
      <c r="BT411" s="562"/>
      <c r="BU411" s="562"/>
      <c r="BV411" s="562"/>
      <c r="BW411" s="562"/>
      <c r="BX411" s="562"/>
      <c r="BY411" s="562"/>
      <c r="BZ411" s="562"/>
    </row>
    <row r="412" spans="1:78" s="1" customFormat="1" ht="14.25" hidden="1" customHeight="1">
      <c r="A412" s="2"/>
      <c r="B412" s="2"/>
      <c r="C412" s="2"/>
      <c r="D412" s="2"/>
      <c r="E412" s="2"/>
      <c r="F412" s="2"/>
      <c r="G412" s="2"/>
      <c r="H412" s="2"/>
      <c r="I412" s="2"/>
      <c r="J412" s="2"/>
      <c r="K412" s="2"/>
      <c r="L412" s="2"/>
      <c r="M412" s="2"/>
      <c r="N412" s="2"/>
      <c r="O412" s="2"/>
      <c r="P412" s="2"/>
      <c r="Q412" s="2"/>
      <c r="R412" s="515"/>
      <c r="S412" s="515"/>
      <c r="T412" s="515"/>
      <c r="U412" s="515"/>
      <c r="V412" s="515"/>
      <c r="W412" s="515"/>
      <c r="X412" s="515"/>
      <c r="Y412" s="515"/>
      <c r="Z412" s="515"/>
      <c r="AA412" s="515"/>
      <c r="AB412" s="515"/>
      <c r="AC412" s="515"/>
      <c r="AD412" s="515"/>
      <c r="AE412" s="515"/>
      <c r="AF412" s="515"/>
      <c r="AG412" s="515"/>
      <c r="AH412" s="515"/>
      <c r="AI412" s="515"/>
      <c r="AJ412" s="515"/>
      <c r="AK412" s="515"/>
      <c r="AL412" s="515"/>
      <c r="AM412" s="515"/>
      <c r="AN412" s="515"/>
      <c r="AO412" s="515"/>
      <c r="AP412" s="515"/>
      <c r="AQ412" s="515"/>
      <c r="AR412" s="515"/>
      <c r="AS412" s="515"/>
      <c r="AT412" s="515"/>
      <c r="AU412" s="515"/>
      <c r="AV412" s="515"/>
      <c r="AW412" s="515"/>
      <c r="AX412" s="515"/>
      <c r="AY412" s="515"/>
      <c r="AZ412" s="515"/>
      <c r="BA412" s="515"/>
      <c r="BB412" s="515"/>
      <c r="BC412" s="515"/>
      <c r="BD412" s="515"/>
      <c r="BE412" s="515"/>
      <c r="BF412" s="515"/>
      <c r="BG412" s="515"/>
      <c r="BH412" s="515"/>
      <c r="BI412" s="515"/>
      <c r="BJ412" s="515"/>
      <c r="BK412" s="515"/>
      <c r="BL412" s="515"/>
      <c r="BM412" s="515"/>
      <c r="BN412" s="515"/>
      <c r="BO412" s="515"/>
      <c r="BP412" s="515"/>
      <c r="BQ412" s="515"/>
      <c r="BR412" s="515"/>
      <c r="BS412" s="515"/>
      <c r="BT412" s="515"/>
      <c r="BU412" s="515"/>
      <c r="BV412" s="515"/>
      <c r="BW412" s="515"/>
      <c r="BX412" s="515"/>
      <c r="BY412" s="515"/>
      <c r="BZ412" s="515"/>
    </row>
    <row r="413" spans="1:78" s="1" customFormat="1" ht="14.25" hidden="1" customHeight="1">
      <c r="A413" s="5"/>
      <c r="B413" s="5"/>
      <c r="C413" s="5"/>
      <c r="D413" s="5"/>
      <c r="E413" s="5"/>
      <c r="F413" s="5"/>
      <c r="G413" s="5"/>
      <c r="H413" s="5"/>
      <c r="I413" s="5"/>
      <c r="J413" s="5"/>
      <c r="K413" s="5"/>
      <c r="L413" s="5"/>
      <c r="M413" s="5"/>
      <c r="N413" s="5"/>
      <c r="O413" s="5"/>
      <c r="P413" s="5"/>
      <c r="Q413" s="5"/>
      <c r="R413" s="556"/>
      <c r="S413" s="556"/>
      <c r="T413" s="556"/>
      <c r="U413" s="556"/>
      <c r="V413" s="556"/>
      <c r="W413" s="556"/>
      <c r="X413" s="556"/>
      <c r="Y413" s="556"/>
      <c r="Z413" s="556"/>
      <c r="AA413" s="556"/>
      <c r="AB413" s="556"/>
      <c r="AC413" s="556"/>
      <c r="AD413" s="556"/>
      <c r="AE413" s="556"/>
      <c r="AF413" s="556"/>
      <c r="AG413" s="556"/>
      <c r="AH413" s="556"/>
      <c r="AI413" s="556"/>
      <c r="AJ413" s="556"/>
      <c r="AK413" s="556"/>
      <c r="AL413" s="556"/>
      <c r="AM413" s="556"/>
      <c r="AN413" s="556"/>
      <c r="AO413" s="556"/>
      <c r="AP413" s="556"/>
      <c r="AQ413" s="556"/>
      <c r="AR413" s="556"/>
      <c r="AS413" s="556"/>
      <c r="AT413" s="556"/>
      <c r="AU413" s="556"/>
      <c r="AV413" s="556"/>
      <c r="AW413" s="556"/>
      <c r="AX413" s="556"/>
      <c r="AY413" s="556"/>
      <c r="AZ413" s="556"/>
      <c r="BA413" s="556"/>
      <c r="BB413" s="556"/>
      <c r="BC413" s="556"/>
      <c r="BD413" s="556"/>
      <c r="BE413" s="556"/>
      <c r="BF413" s="556"/>
      <c r="BG413" s="556"/>
      <c r="BH413" s="556"/>
      <c r="BI413" s="556"/>
      <c r="BJ413" s="556"/>
      <c r="BK413" s="556"/>
      <c r="BL413" s="556"/>
      <c r="BM413" s="556"/>
      <c r="BN413" s="556"/>
      <c r="BO413" s="556"/>
      <c r="BP413" s="556"/>
      <c r="BQ413" s="556"/>
      <c r="BR413" s="556"/>
      <c r="BS413" s="556"/>
      <c r="BT413" s="556"/>
      <c r="BU413" s="556"/>
      <c r="BV413" s="556"/>
      <c r="BW413" s="556"/>
      <c r="BX413" s="556"/>
      <c r="BY413" s="556"/>
      <c r="BZ413" s="556"/>
    </row>
    <row r="414" spans="1:78" s="1" customFormat="1" ht="4.5" hidden="1" customHeight="1">
      <c r="A414" s="2"/>
      <c r="B414" s="2"/>
      <c r="C414" s="2"/>
      <c r="D414" s="2"/>
      <c r="E414" s="2"/>
      <c r="F414" s="2"/>
      <c r="G414" s="2"/>
      <c r="H414" s="2"/>
      <c r="I414" s="2"/>
      <c r="J414" s="2"/>
      <c r="K414" s="2"/>
      <c r="L414" s="2"/>
      <c r="M414" s="2"/>
      <c r="N414" s="2"/>
      <c r="O414" s="2"/>
      <c r="P414" s="2"/>
      <c r="Q414" s="2"/>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row>
    <row r="415" spans="1:78" s="2" customFormat="1" ht="15" hidden="1" customHeight="1">
      <c r="A415" s="520" t="s">
        <v>244</v>
      </c>
      <c r="B415" s="520"/>
      <c r="C415" s="520"/>
      <c r="D415" s="520"/>
      <c r="E415" s="520"/>
      <c r="F415" s="520"/>
      <c r="G415" s="520"/>
      <c r="H415" s="520"/>
      <c r="I415" s="520"/>
      <c r="J415" s="520"/>
      <c r="K415" s="520"/>
      <c r="L415" s="520"/>
      <c r="M415" s="520"/>
      <c r="N415" s="520"/>
      <c r="O415" s="520"/>
      <c r="P415" s="520"/>
      <c r="Q415" s="520"/>
      <c r="R415" s="520"/>
      <c r="S415" s="520"/>
      <c r="T415" s="520"/>
      <c r="U415" s="520"/>
      <c r="V415" s="520"/>
      <c r="W415" s="520"/>
      <c r="X415" s="520"/>
      <c r="Y415" s="520"/>
      <c r="Z415" s="520"/>
      <c r="AA415" s="520"/>
      <c r="AB415" s="520"/>
      <c r="AC415" s="520"/>
      <c r="AD415" s="520"/>
      <c r="AE415" s="520"/>
      <c r="AF415" s="520"/>
      <c r="AG415" s="520"/>
      <c r="AH415" s="520"/>
      <c r="AI415" s="520"/>
      <c r="AJ415" s="520"/>
      <c r="AK415" s="520"/>
      <c r="AL415" s="520"/>
      <c r="AM415" s="520"/>
      <c r="AN415" s="520"/>
      <c r="AO415" s="520"/>
      <c r="AP415" s="520"/>
      <c r="AQ415" s="520"/>
      <c r="AR415" s="520"/>
      <c r="AS415" s="520"/>
      <c r="AT415" s="520"/>
      <c r="AU415" s="520"/>
      <c r="AV415" s="520"/>
      <c r="AW415" s="520"/>
      <c r="AX415" s="520"/>
      <c r="AY415" s="520"/>
      <c r="AZ415" s="520"/>
      <c r="BA415" s="520"/>
      <c r="BB415" s="520"/>
      <c r="BC415" s="520"/>
      <c r="BD415" s="520"/>
      <c r="BE415" s="520"/>
      <c r="BF415" s="520"/>
      <c r="BG415" s="520"/>
      <c r="BH415" s="520"/>
      <c r="BI415" s="520"/>
      <c r="BJ415" s="520"/>
      <c r="BK415" s="520"/>
      <c r="BL415" s="520"/>
      <c r="BM415" s="520"/>
      <c r="BN415" s="520"/>
      <c r="BO415" s="520"/>
      <c r="BP415" s="520"/>
      <c r="BQ415" s="520"/>
      <c r="BR415" s="520"/>
      <c r="BS415" s="520"/>
      <c r="BT415" s="520"/>
      <c r="BU415" s="520"/>
      <c r="BV415" s="520"/>
      <c r="BW415" s="520"/>
      <c r="BX415" s="520"/>
      <c r="BY415" s="520"/>
      <c r="BZ415" s="520"/>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561"/>
      <c r="AJ417" s="561"/>
      <c r="AK417" s="561"/>
      <c r="AL417" s="561"/>
      <c r="AM417" s="561"/>
      <c r="AN417" s="561"/>
      <c r="AO417" s="561"/>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561"/>
      <c r="AJ418" s="561"/>
      <c r="AK418" s="561"/>
      <c r="AL418" s="561"/>
      <c r="AM418" s="561"/>
      <c r="AN418" s="561"/>
      <c r="AO418" s="561"/>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579"/>
      <c r="AT419" s="579"/>
      <c r="AU419" s="579"/>
      <c r="AV419" s="579"/>
      <c r="AW419" s="579"/>
      <c r="AX419" s="579"/>
      <c r="AY419" s="579"/>
      <c r="AZ419" s="579"/>
      <c r="BA419" s="579"/>
      <c r="BB419" s="579"/>
      <c r="BC419" s="579"/>
      <c r="BD419" s="579"/>
      <c r="BE419" s="579"/>
      <c r="BF419" s="579"/>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579"/>
      <c r="AT420" s="579"/>
      <c r="AU420" s="579"/>
      <c r="AV420" s="579"/>
      <c r="AW420" s="579"/>
      <c r="AX420" s="579"/>
      <c r="AY420" s="579"/>
      <c r="AZ420" s="579"/>
      <c r="BA420" s="579"/>
      <c r="BB420" s="579"/>
      <c r="BC420" s="579"/>
      <c r="BD420" s="579"/>
      <c r="BE420" s="579"/>
      <c r="BF420" s="579"/>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579"/>
      <c r="AT421" s="579"/>
      <c r="AU421" s="579"/>
      <c r="AV421" s="579"/>
      <c r="AW421" s="579"/>
      <c r="AX421" s="579"/>
      <c r="AY421" s="579"/>
      <c r="AZ421" s="579"/>
      <c r="BA421" s="579"/>
      <c r="BB421" s="579"/>
      <c r="BC421" s="579"/>
      <c r="BD421" s="579"/>
      <c r="BE421" s="579"/>
      <c r="BF421" s="579"/>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282"/>
      <c r="B422" s="282" t="s">
        <v>251</v>
      </c>
      <c r="C422" s="282"/>
      <c r="D422" s="282"/>
      <c r="E422" s="282"/>
      <c r="F422" s="282"/>
      <c r="G422" s="282"/>
      <c r="H422" s="282"/>
      <c r="I422" s="282"/>
      <c r="J422" s="282"/>
      <c r="K422" s="282"/>
      <c r="L422" s="282"/>
      <c r="M422" s="282"/>
      <c r="N422" s="282"/>
      <c r="O422" s="282"/>
      <c r="P422" s="282"/>
      <c r="Q422" s="282"/>
      <c r="R422" s="282"/>
      <c r="S422" s="282"/>
      <c r="T422" s="282"/>
      <c r="U422" s="282"/>
      <c r="V422" s="282"/>
      <c r="W422" s="282"/>
      <c r="X422" s="282"/>
      <c r="Y422" s="282"/>
      <c r="Z422" s="282"/>
      <c r="AA422" s="282"/>
      <c r="AB422" s="282"/>
      <c r="AC422" s="282"/>
      <c r="AD422" s="282"/>
      <c r="AE422" s="282"/>
      <c r="AF422" s="282"/>
      <c r="AG422" s="282"/>
      <c r="AH422" s="282"/>
      <c r="AI422" s="282"/>
      <c r="AJ422" s="282"/>
      <c r="AK422" s="282"/>
      <c r="AL422" s="282"/>
      <c r="AM422" s="282"/>
      <c r="AN422" s="282"/>
      <c r="AO422" s="282"/>
      <c r="AP422" s="282"/>
      <c r="AQ422" s="285"/>
      <c r="AR422" s="285"/>
      <c r="AS422" s="286"/>
      <c r="AT422" s="286"/>
      <c r="AU422" s="286"/>
      <c r="AV422" s="286"/>
      <c r="AW422" s="286"/>
      <c r="AX422" s="286"/>
      <c r="AY422" s="286"/>
      <c r="AZ422" s="286"/>
      <c r="BA422" s="286"/>
      <c r="BB422" s="286"/>
      <c r="BC422" s="286"/>
      <c r="BD422" s="286"/>
      <c r="BE422" s="286"/>
      <c r="BF422" s="286"/>
      <c r="BG422" s="285"/>
      <c r="BH422" s="285"/>
      <c r="BI422" s="285"/>
      <c r="BJ422" s="285"/>
      <c r="BK422" s="285"/>
      <c r="BL422" s="285"/>
      <c r="BM422" s="285"/>
      <c r="BN422" s="285"/>
      <c r="BO422" s="285"/>
      <c r="BP422" s="285"/>
      <c r="BQ422" s="285"/>
      <c r="BR422" s="285"/>
      <c r="BS422" s="285"/>
      <c r="BT422" s="285"/>
      <c r="BU422" s="285"/>
      <c r="BV422" s="285"/>
      <c r="BW422" s="285"/>
      <c r="BX422" s="285"/>
      <c r="BY422" s="285"/>
      <c r="BZ422" s="285"/>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580"/>
      <c r="AT423" s="580"/>
      <c r="AU423" s="580"/>
      <c r="AV423" s="580"/>
      <c r="AW423" s="580"/>
      <c r="AX423" s="580"/>
      <c r="AY423" s="580"/>
      <c r="AZ423" s="580"/>
      <c r="BA423" s="580"/>
      <c r="BB423" s="580"/>
      <c r="BC423" s="580"/>
      <c r="BD423" s="580"/>
      <c r="BE423" s="580"/>
      <c r="BF423" s="580"/>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526" t="s">
        <v>56</v>
      </c>
      <c r="AT424" s="526"/>
      <c r="AU424" s="25"/>
      <c r="AV424" s="25"/>
      <c r="AW424" s="25" t="s">
        <v>184</v>
      </c>
      <c r="AX424" s="25"/>
      <c r="AY424" s="25"/>
      <c r="AZ424" s="25"/>
      <c r="BA424" s="25"/>
      <c r="BB424" s="526" t="s">
        <v>56</v>
      </c>
      <c r="BC424" s="526"/>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568"/>
      <c r="X426" s="568"/>
      <c r="Y426" s="568"/>
      <c r="Z426" s="568"/>
      <c r="AA426" s="568"/>
      <c r="AB426" s="568"/>
      <c r="AC426" s="568"/>
      <c r="AD426" s="568"/>
      <c r="AE426" s="568"/>
      <c r="AF426" s="568"/>
      <c r="AG426" s="515" t="s">
        <v>117</v>
      </c>
      <c r="AH426" s="515"/>
      <c r="AI426" s="515"/>
      <c r="AJ426" s="515"/>
      <c r="AK426" s="515"/>
      <c r="AL426" s="515"/>
      <c r="AM426" s="515"/>
      <c r="AN426" s="515"/>
      <c r="AO426" s="515"/>
      <c r="AP426" s="515"/>
      <c r="AQ426" s="515"/>
      <c r="AR426" s="515"/>
      <c r="AS426" s="515"/>
      <c r="AT426" s="515"/>
      <c r="AU426" s="515"/>
      <c r="AV426" s="515"/>
      <c r="AW426" s="515"/>
      <c r="AX426" s="515"/>
      <c r="AY426" s="515"/>
      <c r="AZ426" s="515"/>
      <c r="BA426" s="515"/>
      <c r="BB426" s="515"/>
      <c r="BC426" s="515" t="s">
        <v>117</v>
      </c>
      <c r="BD426" s="515"/>
      <c r="BE426" s="557"/>
      <c r="BF426" s="557"/>
      <c r="BG426" s="557"/>
      <c r="BH426" s="557"/>
      <c r="BI426" s="557"/>
      <c r="BJ426" s="557"/>
      <c r="BK426" s="557"/>
      <c r="BL426" s="557"/>
      <c r="BM426" s="557"/>
      <c r="BN426" s="557"/>
      <c r="BO426" s="557"/>
      <c r="BP426" s="557"/>
      <c r="BQ426" s="557"/>
      <c r="BR426" s="557"/>
      <c r="BS426" s="557"/>
      <c r="BT426" s="110"/>
      <c r="BU426" s="102" t="s">
        <v>85</v>
      </c>
      <c r="BV426" s="102"/>
      <c r="BW426" s="102"/>
      <c r="BX426" s="102"/>
      <c r="BY426" s="102"/>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568"/>
      <c r="X427" s="568"/>
      <c r="Y427" s="568"/>
      <c r="Z427" s="568"/>
      <c r="AA427" s="568"/>
      <c r="AB427" s="568"/>
      <c r="AC427" s="568"/>
      <c r="AD427" s="568"/>
      <c r="AE427" s="568"/>
      <c r="AF427" s="568"/>
      <c r="AG427" s="515" t="s">
        <v>117</v>
      </c>
      <c r="AH427" s="515"/>
      <c r="AI427" s="515"/>
      <c r="AJ427" s="515"/>
      <c r="AK427" s="515"/>
      <c r="AL427" s="515"/>
      <c r="AM427" s="515"/>
      <c r="AN427" s="515"/>
      <c r="AO427" s="515"/>
      <c r="AP427" s="515"/>
      <c r="AQ427" s="515"/>
      <c r="AR427" s="515"/>
      <c r="AS427" s="515"/>
      <c r="AT427" s="515"/>
      <c r="AU427" s="515"/>
      <c r="AV427" s="515"/>
      <c r="AW427" s="515"/>
      <c r="AX427" s="515"/>
      <c r="AY427" s="515"/>
      <c r="AZ427" s="515"/>
      <c r="BA427" s="515"/>
      <c r="BB427" s="515"/>
      <c r="BC427" s="515" t="s">
        <v>117</v>
      </c>
      <c r="BD427" s="515"/>
      <c r="BE427" s="557"/>
      <c r="BF427" s="557"/>
      <c r="BG427" s="557"/>
      <c r="BH427" s="557"/>
      <c r="BI427" s="557"/>
      <c r="BJ427" s="557"/>
      <c r="BK427" s="557"/>
      <c r="BL427" s="557"/>
      <c r="BM427" s="557"/>
      <c r="BN427" s="557"/>
      <c r="BO427" s="557"/>
      <c r="BP427" s="557"/>
      <c r="BQ427" s="557"/>
      <c r="BR427" s="557"/>
      <c r="BS427" s="557"/>
      <c r="BT427" s="110"/>
      <c r="BU427" s="102" t="s">
        <v>85</v>
      </c>
      <c r="BV427" s="102"/>
      <c r="BW427" s="102"/>
      <c r="BX427" s="102"/>
      <c r="BY427" s="102"/>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568"/>
      <c r="X428" s="568"/>
      <c r="Y428" s="568"/>
      <c r="Z428" s="568"/>
      <c r="AA428" s="568"/>
      <c r="AB428" s="568"/>
      <c r="AC428" s="568"/>
      <c r="AD428" s="568"/>
      <c r="AE428" s="568"/>
      <c r="AF428" s="568"/>
      <c r="AG428" s="515" t="s">
        <v>117</v>
      </c>
      <c r="AH428" s="515"/>
      <c r="AI428" s="515"/>
      <c r="AJ428" s="515"/>
      <c r="AK428" s="515"/>
      <c r="AL428" s="515"/>
      <c r="AM428" s="515"/>
      <c r="AN428" s="515"/>
      <c r="AO428" s="515"/>
      <c r="AP428" s="515"/>
      <c r="AQ428" s="515"/>
      <c r="AR428" s="515"/>
      <c r="AS428" s="515"/>
      <c r="AT428" s="515"/>
      <c r="AU428" s="515"/>
      <c r="AV428" s="515"/>
      <c r="AW428" s="515"/>
      <c r="AX428" s="515"/>
      <c r="AY428" s="515"/>
      <c r="AZ428" s="515"/>
      <c r="BA428" s="515"/>
      <c r="BB428" s="515"/>
      <c r="BC428" s="515" t="s">
        <v>117</v>
      </c>
      <c r="BD428" s="515"/>
      <c r="BE428" s="557"/>
      <c r="BF428" s="557"/>
      <c r="BG428" s="557"/>
      <c r="BH428" s="557"/>
      <c r="BI428" s="557"/>
      <c r="BJ428" s="557"/>
      <c r="BK428" s="557"/>
      <c r="BL428" s="557"/>
      <c r="BM428" s="557"/>
      <c r="BN428" s="557"/>
      <c r="BO428" s="557"/>
      <c r="BP428" s="557"/>
      <c r="BQ428" s="557"/>
      <c r="BR428" s="557"/>
      <c r="BS428" s="557"/>
      <c r="BT428" s="110"/>
      <c r="BU428" s="102" t="s">
        <v>85</v>
      </c>
      <c r="BV428" s="102"/>
      <c r="BW428" s="102"/>
      <c r="BX428" s="102"/>
      <c r="BY428" s="102"/>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568"/>
      <c r="X429" s="568"/>
      <c r="Y429" s="568"/>
      <c r="Z429" s="568"/>
      <c r="AA429" s="568"/>
      <c r="AB429" s="568"/>
      <c r="AC429" s="568"/>
      <c r="AD429" s="568"/>
      <c r="AE429" s="568"/>
      <c r="AF429" s="568"/>
      <c r="AG429" s="515" t="s">
        <v>117</v>
      </c>
      <c r="AH429" s="515"/>
      <c r="AI429" s="515"/>
      <c r="AJ429" s="515"/>
      <c r="AK429" s="515"/>
      <c r="AL429" s="515"/>
      <c r="AM429" s="515"/>
      <c r="AN429" s="515"/>
      <c r="AO429" s="515"/>
      <c r="AP429" s="515"/>
      <c r="AQ429" s="515"/>
      <c r="AR429" s="515"/>
      <c r="AS429" s="515"/>
      <c r="AT429" s="515"/>
      <c r="AU429" s="515"/>
      <c r="AV429" s="515"/>
      <c r="AW429" s="515"/>
      <c r="AX429" s="515"/>
      <c r="AY429" s="515"/>
      <c r="AZ429" s="515"/>
      <c r="BA429" s="515"/>
      <c r="BB429" s="515"/>
      <c r="BC429" s="515" t="s">
        <v>117</v>
      </c>
      <c r="BD429" s="515"/>
      <c r="BE429" s="557"/>
      <c r="BF429" s="557"/>
      <c r="BG429" s="557"/>
      <c r="BH429" s="557"/>
      <c r="BI429" s="557"/>
      <c r="BJ429" s="557"/>
      <c r="BK429" s="557"/>
      <c r="BL429" s="557"/>
      <c r="BM429" s="557"/>
      <c r="BN429" s="557"/>
      <c r="BO429" s="557"/>
      <c r="BP429" s="557"/>
      <c r="BQ429" s="557"/>
      <c r="BR429" s="557"/>
      <c r="BS429" s="557"/>
      <c r="BT429" s="110"/>
      <c r="BU429" s="102" t="s">
        <v>85</v>
      </c>
      <c r="BV429" s="102"/>
      <c r="BW429" s="102"/>
      <c r="BX429" s="102"/>
      <c r="BY429" s="102"/>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568"/>
      <c r="X430" s="568"/>
      <c r="Y430" s="568"/>
      <c r="Z430" s="568"/>
      <c r="AA430" s="568"/>
      <c r="AB430" s="568"/>
      <c r="AC430" s="568"/>
      <c r="AD430" s="568"/>
      <c r="AE430" s="568"/>
      <c r="AF430" s="568"/>
      <c r="AG430" s="515" t="s">
        <v>117</v>
      </c>
      <c r="AH430" s="515"/>
      <c r="AI430" s="515"/>
      <c r="AJ430" s="515"/>
      <c r="AK430" s="515"/>
      <c r="AL430" s="515"/>
      <c r="AM430" s="515"/>
      <c r="AN430" s="515"/>
      <c r="AO430" s="515"/>
      <c r="AP430" s="515"/>
      <c r="AQ430" s="515"/>
      <c r="AR430" s="515"/>
      <c r="AS430" s="515"/>
      <c r="AT430" s="515"/>
      <c r="AU430" s="515"/>
      <c r="AV430" s="515"/>
      <c r="AW430" s="515"/>
      <c r="AX430" s="515"/>
      <c r="AY430" s="515"/>
      <c r="AZ430" s="515"/>
      <c r="BA430" s="515"/>
      <c r="BB430" s="515"/>
      <c r="BC430" s="515" t="s">
        <v>117</v>
      </c>
      <c r="BD430" s="515"/>
      <c r="BE430" s="557"/>
      <c r="BF430" s="557"/>
      <c r="BG430" s="557"/>
      <c r="BH430" s="557"/>
      <c r="BI430" s="557"/>
      <c r="BJ430" s="557"/>
      <c r="BK430" s="557"/>
      <c r="BL430" s="557"/>
      <c r="BM430" s="557"/>
      <c r="BN430" s="557"/>
      <c r="BO430" s="557"/>
      <c r="BP430" s="557"/>
      <c r="BQ430" s="557"/>
      <c r="BR430" s="557"/>
      <c r="BS430" s="557"/>
      <c r="BT430" s="110"/>
      <c r="BU430" s="102" t="s">
        <v>85</v>
      </c>
      <c r="BV430" s="102"/>
      <c r="BW430" s="102"/>
      <c r="BX430" s="102"/>
      <c r="BY430" s="102"/>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568"/>
      <c r="X431" s="568"/>
      <c r="Y431" s="568"/>
      <c r="Z431" s="568"/>
      <c r="AA431" s="568"/>
      <c r="AB431" s="568"/>
      <c r="AC431" s="568"/>
      <c r="AD431" s="568"/>
      <c r="AE431" s="568"/>
      <c r="AF431" s="568"/>
      <c r="AG431" s="515" t="s">
        <v>117</v>
      </c>
      <c r="AH431" s="515"/>
      <c r="AI431" s="515"/>
      <c r="AJ431" s="515"/>
      <c r="AK431" s="515"/>
      <c r="AL431" s="515"/>
      <c r="AM431" s="515"/>
      <c r="AN431" s="515"/>
      <c r="AO431" s="515"/>
      <c r="AP431" s="515"/>
      <c r="AQ431" s="515"/>
      <c r="AR431" s="515"/>
      <c r="AS431" s="515"/>
      <c r="AT431" s="515"/>
      <c r="AU431" s="515"/>
      <c r="AV431" s="515"/>
      <c r="AW431" s="515"/>
      <c r="AX431" s="515"/>
      <c r="AY431" s="515"/>
      <c r="AZ431" s="515"/>
      <c r="BA431" s="515"/>
      <c r="BB431" s="515"/>
      <c r="BC431" s="515" t="s">
        <v>117</v>
      </c>
      <c r="BD431" s="515"/>
      <c r="BE431" s="557"/>
      <c r="BF431" s="557"/>
      <c r="BG431" s="557"/>
      <c r="BH431" s="557"/>
      <c r="BI431" s="557"/>
      <c r="BJ431" s="557"/>
      <c r="BK431" s="557"/>
      <c r="BL431" s="557"/>
      <c r="BM431" s="557"/>
      <c r="BN431" s="557"/>
      <c r="BO431" s="557"/>
      <c r="BP431" s="557"/>
      <c r="BQ431" s="557"/>
      <c r="BR431" s="557"/>
      <c r="BS431" s="557"/>
      <c r="BT431" s="110"/>
      <c r="BU431" s="102" t="s">
        <v>85</v>
      </c>
      <c r="BV431" s="102"/>
      <c r="BW431" s="102"/>
      <c r="BX431" s="102"/>
      <c r="BY431" s="102"/>
      <c r="BZ431" s="2"/>
    </row>
    <row r="432" spans="1:78" s="13" customFormat="1" ht="15" hidden="1" customHeight="1">
      <c r="A432" s="282"/>
      <c r="B432" s="282" t="s">
        <v>265</v>
      </c>
      <c r="C432" s="282"/>
      <c r="D432" s="282"/>
      <c r="E432" s="282"/>
      <c r="F432" s="282"/>
      <c r="G432" s="282"/>
      <c r="H432" s="282"/>
      <c r="I432" s="282"/>
      <c r="J432" s="282"/>
      <c r="K432" s="282"/>
      <c r="L432" s="282"/>
      <c r="M432" s="282"/>
      <c r="N432" s="282"/>
      <c r="O432" s="282"/>
      <c r="P432" s="282"/>
      <c r="Q432" s="282"/>
      <c r="R432" s="282"/>
      <c r="S432" s="562"/>
      <c r="T432" s="562"/>
      <c r="U432" s="562"/>
      <c r="V432" s="562"/>
      <c r="W432" s="562"/>
      <c r="X432" s="562"/>
      <c r="Y432" s="562"/>
      <c r="Z432" s="562"/>
      <c r="AA432" s="562"/>
      <c r="AB432" s="562"/>
      <c r="AC432" s="562"/>
      <c r="AD432" s="562"/>
      <c r="AE432" s="562"/>
      <c r="AF432" s="562"/>
      <c r="AG432" s="562"/>
      <c r="AH432" s="562"/>
      <c r="AI432" s="562"/>
      <c r="AJ432" s="562"/>
      <c r="AK432" s="562"/>
      <c r="AL432" s="562"/>
      <c r="AM432" s="562"/>
      <c r="AN432" s="562"/>
      <c r="AO432" s="562"/>
      <c r="AP432" s="562"/>
      <c r="AQ432" s="562"/>
      <c r="AR432" s="562"/>
      <c r="AS432" s="562"/>
      <c r="AT432" s="562"/>
      <c r="AU432" s="562"/>
      <c r="AV432" s="562"/>
      <c r="AW432" s="562"/>
      <c r="AX432" s="562"/>
      <c r="AY432" s="562"/>
      <c r="AZ432" s="562"/>
      <c r="BA432" s="562"/>
      <c r="BB432" s="562"/>
      <c r="BC432" s="562"/>
      <c r="BD432" s="562"/>
      <c r="BE432" s="562"/>
      <c r="BF432" s="562"/>
      <c r="BG432" s="562"/>
      <c r="BH432" s="562"/>
      <c r="BI432" s="562"/>
      <c r="BJ432" s="562"/>
      <c r="BK432" s="562"/>
      <c r="BL432" s="562"/>
      <c r="BM432" s="562"/>
      <c r="BN432" s="562"/>
      <c r="BO432" s="562"/>
      <c r="BP432" s="562"/>
      <c r="BQ432" s="562"/>
      <c r="BR432" s="562"/>
      <c r="BS432" s="562"/>
      <c r="BT432" s="562"/>
      <c r="BU432" s="562"/>
      <c r="BV432" s="562"/>
      <c r="BW432" s="562"/>
      <c r="BX432" s="562"/>
      <c r="BY432" s="562"/>
      <c r="BZ432" s="562"/>
    </row>
    <row r="433" spans="1:78" s="13" customFormat="1" ht="15" hidden="1" customHeight="1">
      <c r="A433" s="2"/>
      <c r="B433" s="2"/>
      <c r="C433" s="2"/>
      <c r="D433" s="2"/>
      <c r="E433" s="2"/>
      <c r="F433" s="2"/>
      <c r="G433" s="2"/>
      <c r="H433" s="2"/>
      <c r="I433" s="2"/>
      <c r="J433" s="2"/>
      <c r="K433" s="2"/>
      <c r="L433" s="2"/>
      <c r="M433" s="2"/>
      <c r="N433" s="2"/>
      <c r="O433" s="2"/>
      <c r="P433" s="2"/>
      <c r="Q433" s="2"/>
      <c r="R433" s="515"/>
      <c r="S433" s="515"/>
      <c r="T433" s="515"/>
      <c r="U433" s="515"/>
      <c r="V433" s="515"/>
      <c r="W433" s="515"/>
      <c r="X433" s="515"/>
      <c r="Y433" s="515"/>
      <c r="Z433" s="515"/>
      <c r="AA433" s="515"/>
      <c r="AB433" s="515"/>
      <c r="AC433" s="515"/>
      <c r="AD433" s="515"/>
      <c r="AE433" s="515"/>
      <c r="AF433" s="515"/>
      <c r="AG433" s="515"/>
      <c r="AH433" s="515"/>
      <c r="AI433" s="515"/>
      <c r="AJ433" s="515"/>
      <c r="AK433" s="515"/>
      <c r="AL433" s="515"/>
      <c r="AM433" s="515"/>
      <c r="AN433" s="515"/>
      <c r="AO433" s="515"/>
      <c r="AP433" s="515"/>
      <c r="AQ433" s="515"/>
      <c r="AR433" s="515"/>
      <c r="AS433" s="515"/>
      <c r="AT433" s="515"/>
      <c r="AU433" s="515"/>
      <c r="AV433" s="515"/>
      <c r="AW433" s="515"/>
      <c r="AX433" s="515"/>
      <c r="AY433" s="515"/>
      <c r="AZ433" s="515"/>
      <c r="BA433" s="515"/>
      <c r="BB433" s="515"/>
      <c r="BC433" s="515"/>
      <c r="BD433" s="515"/>
      <c r="BE433" s="515"/>
      <c r="BF433" s="515"/>
      <c r="BG433" s="515"/>
      <c r="BH433" s="515"/>
      <c r="BI433" s="515"/>
      <c r="BJ433" s="515"/>
      <c r="BK433" s="515"/>
      <c r="BL433" s="515"/>
      <c r="BM433" s="515"/>
      <c r="BN433" s="515"/>
      <c r="BO433" s="515"/>
      <c r="BP433" s="515"/>
      <c r="BQ433" s="515"/>
      <c r="BR433" s="515"/>
      <c r="BS433" s="515"/>
      <c r="BT433" s="515"/>
      <c r="BU433" s="515"/>
      <c r="BV433" s="515"/>
      <c r="BW433" s="515"/>
      <c r="BX433" s="515"/>
      <c r="BY433" s="515"/>
      <c r="BZ433" s="515"/>
    </row>
    <row r="434" spans="1:78" s="13" customFormat="1" ht="15" hidden="1" customHeight="1">
      <c r="A434" s="2"/>
      <c r="B434" s="2"/>
      <c r="C434" s="2"/>
      <c r="D434" s="2"/>
      <c r="E434" s="2"/>
      <c r="F434" s="2"/>
      <c r="G434" s="2"/>
      <c r="H434" s="2"/>
      <c r="I434" s="2"/>
      <c r="J434" s="2"/>
      <c r="K434" s="2"/>
      <c r="L434" s="2"/>
      <c r="M434" s="2"/>
      <c r="N434" s="2"/>
      <c r="O434" s="2"/>
      <c r="P434" s="2"/>
      <c r="Q434" s="2"/>
      <c r="R434" s="515"/>
      <c r="S434" s="515"/>
      <c r="T434" s="515"/>
      <c r="U434" s="515"/>
      <c r="V434" s="515"/>
      <c r="W434" s="515"/>
      <c r="X434" s="515"/>
      <c r="Y434" s="515"/>
      <c r="Z434" s="515"/>
      <c r="AA434" s="515"/>
      <c r="AB434" s="515"/>
      <c r="AC434" s="515"/>
      <c r="AD434" s="515"/>
      <c r="AE434" s="515"/>
      <c r="AF434" s="515"/>
      <c r="AG434" s="515"/>
      <c r="AH434" s="515"/>
      <c r="AI434" s="515"/>
      <c r="AJ434" s="515"/>
      <c r="AK434" s="515"/>
      <c r="AL434" s="515"/>
      <c r="AM434" s="515"/>
      <c r="AN434" s="515"/>
      <c r="AO434" s="515"/>
      <c r="AP434" s="515"/>
      <c r="AQ434" s="515"/>
      <c r="AR434" s="515"/>
      <c r="AS434" s="515"/>
      <c r="AT434" s="515"/>
      <c r="AU434" s="515"/>
      <c r="AV434" s="515"/>
      <c r="AW434" s="515"/>
      <c r="AX434" s="515"/>
      <c r="AY434" s="515"/>
      <c r="AZ434" s="515"/>
      <c r="BA434" s="515"/>
      <c r="BB434" s="515"/>
      <c r="BC434" s="515"/>
      <c r="BD434" s="515"/>
      <c r="BE434" s="515"/>
      <c r="BF434" s="515"/>
      <c r="BG434" s="515"/>
      <c r="BH434" s="515"/>
      <c r="BI434" s="515"/>
      <c r="BJ434" s="515"/>
      <c r="BK434" s="515"/>
      <c r="BL434" s="515"/>
      <c r="BM434" s="515"/>
      <c r="BN434" s="515"/>
      <c r="BO434" s="515"/>
      <c r="BP434" s="515"/>
      <c r="BQ434" s="515"/>
      <c r="BR434" s="515"/>
      <c r="BS434" s="515"/>
      <c r="BT434" s="515"/>
      <c r="BU434" s="515"/>
      <c r="BV434" s="515"/>
      <c r="BW434" s="515"/>
      <c r="BX434" s="515"/>
      <c r="BY434" s="515"/>
      <c r="BZ434" s="515"/>
    </row>
    <row r="435" spans="1:78" s="13" customFormat="1" ht="15" hidden="1" customHeight="1">
      <c r="A435" s="5"/>
      <c r="B435" s="5"/>
      <c r="C435" s="5"/>
      <c r="D435" s="5"/>
      <c r="E435" s="5"/>
      <c r="F435" s="5"/>
      <c r="G435" s="5"/>
      <c r="H435" s="5"/>
      <c r="I435" s="5"/>
      <c r="J435" s="5"/>
      <c r="K435" s="5"/>
      <c r="L435" s="5"/>
      <c r="M435" s="5"/>
      <c r="N435" s="5"/>
      <c r="O435" s="5"/>
      <c r="P435" s="5"/>
      <c r="Q435" s="5"/>
      <c r="R435" s="556"/>
      <c r="S435" s="556"/>
      <c r="T435" s="556"/>
      <c r="U435" s="556"/>
      <c r="V435" s="556"/>
      <c r="W435" s="556"/>
      <c r="X435" s="556"/>
      <c r="Y435" s="556"/>
      <c r="Z435" s="556"/>
      <c r="AA435" s="556"/>
      <c r="AB435" s="556"/>
      <c r="AC435" s="556"/>
      <c r="AD435" s="556"/>
      <c r="AE435" s="556"/>
      <c r="AF435" s="556"/>
      <c r="AG435" s="556"/>
      <c r="AH435" s="556"/>
      <c r="AI435" s="556"/>
      <c r="AJ435" s="556"/>
      <c r="AK435" s="556"/>
      <c r="AL435" s="556"/>
      <c r="AM435" s="556"/>
      <c r="AN435" s="556"/>
      <c r="AO435" s="556"/>
      <c r="AP435" s="556"/>
      <c r="AQ435" s="556"/>
      <c r="AR435" s="556"/>
      <c r="AS435" s="556"/>
      <c r="AT435" s="556"/>
      <c r="AU435" s="556"/>
      <c r="AV435" s="556"/>
      <c r="AW435" s="556"/>
      <c r="AX435" s="556"/>
      <c r="AY435" s="556"/>
      <c r="AZ435" s="556"/>
      <c r="BA435" s="556"/>
      <c r="BB435" s="556"/>
      <c r="BC435" s="556"/>
      <c r="BD435" s="556"/>
      <c r="BE435" s="556"/>
      <c r="BF435" s="556"/>
      <c r="BG435" s="556"/>
      <c r="BH435" s="556"/>
      <c r="BI435" s="556"/>
      <c r="BJ435" s="556"/>
      <c r="BK435" s="556"/>
      <c r="BL435" s="556"/>
      <c r="BM435" s="556"/>
      <c r="BN435" s="556"/>
      <c r="BO435" s="556"/>
      <c r="BP435" s="556"/>
      <c r="BQ435" s="556"/>
      <c r="BR435" s="556"/>
      <c r="BS435" s="556"/>
      <c r="BT435" s="556"/>
      <c r="BU435" s="556"/>
      <c r="BV435" s="556"/>
      <c r="BW435" s="556"/>
      <c r="BX435" s="556"/>
      <c r="BY435" s="556"/>
      <c r="BZ435" s="556"/>
    </row>
    <row r="436" spans="1:78" s="13" customFormat="1" ht="15" hidden="1" customHeight="1">
      <c r="A436" s="282"/>
      <c r="B436" s="282" t="s">
        <v>266</v>
      </c>
      <c r="C436" s="282"/>
      <c r="D436" s="282"/>
      <c r="E436" s="282"/>
      <c r="F436" s="282"/>
      <c r="G436" s="282"/>
      <c r="H436" s="282"/>
      <c r="I436" s="282"/>
      <c r="J436" s="282"/>
      <c r="K436" s="282"/>
      <c r="L436" s="282"/>
      <c r="M436" s="282"/>
      <c r="N436" s="282"/>
      <c r="O436" s="282"/>
      <c r="P436" s="282"/>
      <c r="Q436" s="282"/>
      <c r="R436" s="562"/>
      <c r="S436" s="562"/>
      <c r="T436" s="562"/>
      <c r="U436" s="562"/>
      <c r="V436" s="562"/>
      <c r="W436" s="562"/>
      <c r="X436" s="562"/>
      <c r="Y436" s="562"/>
      <c r="Z436" s="562"/>
      <c r="AA436" s="562"/>
      <c r="AB436" s="562"/>
      <c r="AC436" s="562"/>
      <c r="AD436" s="562"/>
      <c r="AE436" s="562"/>
      <c r="AF436" s="562"/>
      <c r="AG436" s="562"/>
      <c r="AH436" s="562"/>
      <c r="AI436" s="562"/>
      <c r="AJ436" s="562"/>
      <c r="AK436" s="562"/>
      <c r="AL436" s="562"/>
      <c r="AM436" s="562"/>
      <c r="AN436" s="562"/>
      <c r="AO436" s="562"/>
      <c r="AP436" s="562"/>
      <c r="AQ436" s="562"/>
      <c r="AR436" s="562"/>
      <c r="AS436" s="562"/>
      <c r="AT436" s="562"/>
      <c r="AU436" s="562"/>
      <c r="AV436" s="562"/>
      <c r="AW436" s="562"/>
      <c r="AX436" s="562"/>
      <c r="AY436" s="562"/>
      <c r="AZ436" s="562"/>
      <c r="BA436" s="562"/>
      <c r="BB436" s="562"/>
      <c r="BC436" s="562"/>
      <c r="BD436" s="562"/>
      <c r="BE436" s="562"/>
      <c r="BF436" s="562"/>
      <c r="BG436" s="562"/>
      <c r="BH436" s="562"/>
      <c r="BI436" s="562"/>
      <c r="BJ436" s="562"/>
      <c r="BK436" s="562"/>
      <c r="BL436" s="562"/>
      <c r="BM436" s="562"/>
      <c r="BN436" s="562"/>
      <c r="BO436" s="562"/>
      <c r="BP436" s="562"/>
      <c r="BQ436" s="562"/>
      <c r="BR436" s="562"/>
      <c r="BS436" s="562"/>
      <c r="BT436" s="562"/>
      <c r="BU436" s="562"/>
      <c r="BV436" s="562"/>
      <c r="BW436" s="562"/>
      <c r="BX436" s="562"/>
      <c r="BY436" s="562"/>
      <c r="BZ436" s="562"/>
    </row>
    <row r="437" spans="1:78" s="13" customFormat="1" ht="15" hidden="1" customHeight="1">
      <c r="A437" s="2"/>
      <c r="B437" s="2"/>
      <c r="C437" s="2"/>
      <c r="D437" s="2"/>
      <c r="E437" s="2"/>
      <c r="F437" s="2"/>
      <c r="G437" s="2"/>
      <c r="H437" s="2"/>
      <c r="I437" s="2"/>
      <c r="J437" s="2"/>
      <c r="K437" s="2"/>
      <c r="L437" s="2"/>
      <c r="M437" s="2"/>
      <c r="N437" s="2"/>
      <c r="O437" s="2"/>
      <c r="P437" s="2"/>
      <c r="Q437" s="2"/>
      <c r="R437" s="515"/>
      <c r="S437" s="515"/>
      <c r="T437" s="515"/>
      <c r="U437" s="515"/>
      <c r="V437" s="515"/>
      <c r="W437" s="515"/>
      <c r="X437" s="515"/>
      <c r="Y437" s="515"/>
      <c r="Z437" s="515"/>
      <c r="AA437" s="515"/>
      <c r="AB437" s="515"/>
      <c r="AC437" s="515"/>
      <c r="AD437" s="515"/>
      <c r="AE437" s="515"/>
      <c r="AF437" s="515"/>
      <c r="AG437" s="515"/>
      <c r="AH437" s="515"/>
      <c r="AI437" s="515"/>
      <c r="AJ437" s="515"/>
      <c r="AK437" s="515"/>
      <c r="AL437" s="515"/>
      <c r="AM437" s="515"/>
      <c r="AN437" s="515"/>
      <c r="AO437" s="515"/>
      <c r="AP437" s="515"/>
      <c r="AQ437" s="515"/>
      <c r="AR437" s="515"/>
      <c r="AS437" s="515"/>
      <c r="AT437" s="515"/>
      <c r="AU437" s="515"/>
      <c r="AV437" s="515"/>
      <c r="AW437" s="515"/>
      <c r="AX437" s="515"/>
      <c r="AY437" s="515"/>
      <c r="AZ437" s="515"/>
      <c r="BA437" s="515"/>
      <c r="BB437" s="515"/>
      <c r="BC437" s="515"/>
      <c r="BD437" s="515"/>
      <c r="BE437" s="515"/>
      <c r="BF437" s="515"/>
      <c r="BG437" s="515"/>
      <c r="BH437" s="515"/>
      <c r="BI437" s="515"/>
      <c r="BJ437" s="515"/>
      <c r="BK437" s="515"/>
      <c r="BL437" s="515"/>
      <c r="BM437" s="515"/>
      <c r="BN437" s="515"/>
      <c r="BO437" s="515"/>
      <c r="BP437" s="515"/>
      <c r="BQ437" s="515"/>
      <c r="BR437" s="515"/>
      <c r="BS437" s="515"/>
      <c r="BT437" s="515"/>
      <c r="BU437" s="515"/>
      <c r="BV437" s="515"/>
      <c r="BW437" s="515"/>
      <c r="BX437" s="515"/>
      <c r="BY437" s="515"/>
      <c r="BZ437" s="515"/>
    </row>
    <row r="438" spans="1:78" s="13" customFormat="1" ht="15" hidden="1" customHeight="1">
      <c r="A438" s="5"/>
      <c r="B438" s="5"/>
      <c r="C438" s="5"/>
      <c r="D438" s="5"/>
      <c r="E438" s="5"/>
      <c r="F438" s="5"/>
      <c r="G438" s="5"/>
      <c r="H438" s="5"/>
      <c r="I438" s="5"/>
      <c r="J438" s="5"/>
      <c r="K438" s="5"/>
      <c r="L438" s="5"/>
      <c r="M438" s="5"/>
      <c r="N438" s="5"/>
      <c r="O438" s="5"/>
      <c r="P438" s="5"/>
      <c r="Q438" s="5"/>
      <c r="R438" s="556"/>
      <c r="S438" s="556"/>
      <c r="T438" s="556"/>
      <c r="U438" s="556"/>
      <c r="V438" s="556"/>
      <c r="W438" s="556"/>
      <c r="X438" s="556"/>
      <c r="Y438" s="556"/>
      <c r="Z438" s="556"/>
      <c r="AA438" s="556"/>
      <c r="AB438" s="556"/>
      <c r="AC438" s="556"/>
      <c r="AD438" s="556"/>
      <c r="AE438" s="556"/>
      <c r="AF438" s="556"/>
      <c r="AG438" s="556"/>
      <c r="AH438" s="556"/>
      <c r="AI438" s="556"/>
      <c r="AJ438" s="556"/>
      <c r="AK438" s="556"/>
      <c r="AL438" s="556"/>
      <c r="AM438" s="556"/>
      <c r="AN438" s="556"/>
      <c r="AO438" s="556"/>
      <c r="AP438" s="556"/>
      <c r="AQ438" s="556"/>
      <c r="AR438" s="556"/>
      <c r="AS438" s="556"/>
      <c r="AT438" s="556"/>
      <c r="AU438" s="556"/>
      <c r="AV438" s="556"/>
      <c r="AW438" s="556"/>
      <c r="AX438" s="556"/>
      <c r="AY438" s="556"/>
      <c r="AZ438" s="556"/>
      <c r="BA438" s="556"/>
      <c r="BB438" s="556"/>
      <c r="BC438" s="556"/>
      <c r="BD438" s="556"/>
      <c r="BE438" s="556"/>
      <c r="BF438" s="556"/>
      <c r="BG438" s="556"/>
      <c r="BH438" s="556"/>
      <c r="BI438" s="556"/>
      <c r="BJ438" s="556"/>
      <c r="BK438" s="556"/>
      <c r="BL438" s="556"/>
      <c r="BM438" s="556"/>
      <c r="BN438" s="556"/>
      <c r="BO438" s="556"/>
      <c r="BP438" s="556"/>
      <c r="BQ438" s="556"/>
      <c r="BR438" s="556"/>
      <c r="BS438" s="556"/>
      <c r="BT438" s="556"/>
      <c r="BU438" s="556"/>
      <c r="BV438" s="556"/>
      <c r="BW438" s="556"/>
      <c r="BX438" s="556"/>
      <c r="BY438" s="556"/>
      <c r="BZ438" s="556"/>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561"/>
      <c r="AJ444" s="561"/>
      <c r="AK444" s="561"/>
      <c r="AL444" s="561"/>
      <c r="AM444" s="561"/>
      <c r="AN444" s="561"/>
      <c r="AO444" s="561"/>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561"/>
      <c r="AJ445" s="561"/>
      <c r="AK445" s="561"/>
      <c r="AL445" s="561"/>
      <c r="AM445" s="561"/>
      <c r="AN445" s="561"/>
      <c r="AO445" s="561"/>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579"/>
      <c r="AT446" s="579"/>
      <c r="AU446" s="579"/>
      <c r="AV446" s="579"/>
      <c r="AW446" s="579"/>
      <c r="AX446" s="579"/>
      <c r="AY446" s="579"/>
      <c r="AZ446" s="579"/>
      <c r="BA446" s="579"/>
      <c r="BB446" s="579"/>
      <c r="BC446" s="579"/>
      <c r="BD446" s="579"/>
      <c r="BE446" s="579"/>
      <c r="BF446" s="579"/>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579"/>
      <c r="AT447" s="579"/>
      <c r="AU447" s="579"/>
      <c r="AV447" s="579"/>
      <c r="AW447" s="579"/>
      <c r="AX447" s="579"/>
      <c r="AY447" s="579"/>
      <c r="AZ447" s="579"/>
      <c r="BA447" s="579"/>
      <c r="BB447" s="579"/>
      <c r="BC447" s="579"/>
      <c r="BD447" s="579"/>
      <c r="BE447" s="579"/>
      <c r="BF447" s="579"/>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579"/>
      <c r="AT448" s="579"/>
      <c r="AU448" s="579"/>
      <c r="AV448" s="579"/>
      <c r="AW448" s="579"/>
      <c r="AX448" s="579"/>
      <c r="AY448" s="579"/>
      <c r="AZ448" s="579"/>
      <c r="BA448" s="579"/>
      <c r="BB448" s="579"/>
      <c r="BC448" s="579"/>
      <c r="BD448" s="579"/>
      <c r="BE448" s="579"/>
      <c r="BF448" s="579"/>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282"/>
      <c r="B449" s="282" t="s">
        <v>251</v>
      </c>
      <c r="C449" s="282"/>
      <c r="D449" s="282"/>
      <c r="E449" s="282"/>
      <c r="F449" s="282"/>
      <c r="G449" s="282"/>
      <c r="H449" s="282"/>
      <c r="I449" s="282"/>
      <c r="J449" s="282"/>
      <c r="K449" s="282"/>
      <c r="L449" s="282"/>
      <c r="M449" s="282"/>
      <c r="N449" s="282"/>
      <c r="O449" s="282"/>
      <c r="P449" s="282"/>
      <c r="Q449" s="282"/>
      <c r="R449" s="282"/>
      <c r="S449" s="282"/>
      <c r="T449" s="282"/>
      <c r="U449" s="282"/>
      <c r="V449" s="282"/>
      <c r="W449" s="282"/>
      <c r="X449" s="282"/>
      <c r="Y449" s="282"/>
      <c r="Z449" s="282"/>
      <c r="AA449" s="282"/>
      <c r="AB449" s="282"/>
      <c r="AC449" s="282"/>
      <c r="AD449" s="282"/>
      <c r="AE449" s="282"/>
      <c r="AF449" s="282"/>
      <c r="AG449" s="282"/>
      <c r="AH449" s="282"/>
      <c r="AI449" s="282"/>
      <c r="AJ449" s="282"/>
      <c r="AK449" s="282"/>
      <c r="AL449" s="282"/>
      <c r="AM449" s="282"/>
      <c r="AN449" s="282"/>
      <c r="AO449" s="282"/>
      <c r="AP449" s="282"/>
      <c r="AQ449" s="285"/>
      <c r="AR449" s="285"/>
      <c r="AS449" s="286"/>
      <c r="AT449" s="286"/>
      <c r="AU449" s="286"/>
      <c r="AV449" s="286"/>
      <c r="AW449" s="286"/>
      <c r="AX449" s="286"/>
      <c r="AY449" s="286"/>
      <c r="AZ449" s="286"/>
      <c r="BA449" s="286"/>
      <c r="BB449" s="286"/>
      <c r="BC449" s="286"/>
      <c r="BD449" s="286"/>
      <c r="BE449" s="286"/>
      <c r="BF449" s="286"/>
      <c r="BG449" s="285"/>
      <c r="BH449" s="285"/>
      <c r="BI449" s="285"/>
      <c r="BJ449" s="285"/>
      <c r="BK449" s="285"/>
      <c r="BL449" s="285"/>
      <c r="BM449" s="285"/>
      <c r="BN449" s="285"/>
      <c r="BO449" s="285"/>
      <c r="BP449" s="285"/>
      <c r="BQ449" s="285"/>
      <c r="BR449" s="285"/>
      <c r="BS449" s="285"/>
      <c r="BT449" s="285"/>
      <c r="BU449" s="285"/>
      <c r="BV449" s="285"/>
      <c r="BW449" s="285"/>
      <c r="BX449" s="285"/>
      <c r="BY449" s="285"/>
      <c r="BZ449" s="285"/>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580"/>
      <c r="AT450" s="580"/>
      <c r="AU450" s="580"/>
      <c r="AV450" s="580"/>
      <c r="AW450" s="580"/>
      <c r="AX450" s="580"/>
      <c r="AY450" s="580"/>
      <c r="AZ450" s="580"/>
      <c r="BA450" s="580"/>
      <c r="BB450" s="580"/>
      <c r="BC450" s="580"/>
      <c r="BD450" s="580"/>
      <c r="BE450" s="580"/>
      <c r="BF450" s="580"/>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526" t="s">
        <v>56</v>
      </c>
      <c r="AT451" s="526"/>
      <c r="AU451" s="25"/>
      <c r="AV451" s="25"/>
      <c r="AW451" s="25" t="s">
        <v>184</v>
      </c>
      <c r="AX451" s="25"/>
      <c r="AY451" s="25"/>
      <c r="AZ451" s="25"/>
      <c r="BA451" s="25"/>
      <c r="BB451" s="526" t="s">
        <v>56</v>
      </c>
      <c r="BC451" s="526"/>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568"/>
      <c r="X453" s="568"/>
      <c r="Y453" s="568"/>
      <c r="Z453" s="568"/>
      <c r="AA453" s="568"/>
      <c r="AB453" s="568"/>
      <c r="AC453" s="568"/>
      <c r="AD453" s="568"/>
      <c r="AE453" s="568"/>
      <c r="AF453" s="568"/>
      <c r="AG453" s="515" t="s">
        <v>117</v>
      </c>
      <c r="AH453" s="515"/>
      <c r="AI453" s="515"/>
      <c r="AJ453" s="515"/>
      <c r="AK453" s="515"/>
      <c r="AL453" s="515"/>
      <c r="AM453" s="515"/>
      <c r="AN453" s="515"/>
      <c r="AO453" s="515"/>
      <c r="AP453" s="515"/>
      <c r="AQ453" s="515"/>
      <c r="AR453" s="515"/>
      <c r="AS453" s="515"/>
      <c r="AT453" s="515"/>
      <c r="AU453" s="515"/>
      <c r="AV453" s="515"/>
      <c r="AW453" s="515"/>
      <c r="AX453" s="515"/>
      <c r="AY453" s="515"/>
      <c r="AZ453" s="515"/>
      <c r="BA453" s="515"/>
      <c r="BB453" s="515"/>
      <c r="BC453" s="515" t="s">
        <v>117</v>
      </c>
      <c r="BD453" s="515"/>
      <c r="BE453" s="557"/>
      <c r="BF453" s="557"/>
      <c r="BG453" s="557"/>
      <c r="BH453" s="557"/>
      <c r="BI453" s="557"/>
      <c r="BJ453" s="557"/>
      <c r="BK453" s="557"/>
      <c r="BL453" s="557"/>
      <c r="BM453" s="557"/>
      <c r="BN453" s="557"/>
      <c r="BO453" s="557"/>
      <c r="BP453" s="557"/>
      <c r="BQ453" s="557"/>
      <c r="BR453" s="557"/>
      <c r="BS453" s="557"/>
      <c r="BT453" s="110"/>
      <c r="BU453" s="102" t="s">
        <v>85</v>
      </c>
      <c r="BV453" s="102"/>
      <c r="BW453" s="102"/>
      <c r="BX453" s="102"/>
      <c r="BY453" s="102"/>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568"/>
      <c r="X454" s="568"/>
      <c r="Y454" s="568"/>
      <c r="Z454" s="568"/>
      <c r="AA454" s="568"/>
      <c r="AB454" s="568"/>
      <c r="AC454" s="568"/>
      <c r="AD454" s="568"/>
      <c r="AE454" s="568"/>
      <c r="AF454" s="568"/>
      <c r="AG454" s="515" t="s">
        <v>117</v>
      </c>
      <c r="AH454" s="515"/>
      <c r="AI454" s="515"/>
      <c r="AJ454" s="515"/>
      <c r="AK454" s="515"/>
      <c r="AL454" s="515"/>
      <c r="AM454" s="515"/>
      <c r="AN454" s="515"/>
      <c r="AO454" s="515"/>
      <c r="AP454" s="515"/>
      <c r="AQ454" s="515"/>
      <c r="AR454" s="515"/>
      <c r="AS454" s="515"/>
      <c r="AT454" s="515"/>
      <c r="AU454" s="515"/>
      <c r="AV454" s="515"/>
      <c r="AW454" s="515"/>
      <c r="AX454" s="515"/>
      <c r="AY454" s="515"/>
      <c r="AZ454" s="515"/>
      <c r="BA454" s="515"/>
      <c r="BB454" s="515"/>
      <c r="BC454" s="515" t="s">
        <v>117</v>
      </c>
      <c r="BD454" s="515"/>
      <c r="BE454" s="557"/>
      <c r="BF454" s="557"/>
      <c r="BG454" s="557"/>
      <c r="BH454" s="557"/>
      <c r="BI454" s="557"/>
      <c r="BJ454" s="557"/>
      <c r="BK454" s="557"/>
      <c r="BL454" s="557"/>
      <c r="BM454" s="557"/>
      <c r="BN454" s="557"/>
      <c r="BO454" s="557"/>
      <c r="BP454" s="557"/>
      <c r="BQ454" s="557"/>
      <c r="BR454" s="557"/>
      <c r="BS454" s="557"/>
      <c r="BT454" s="110"/>
      <c r="BU454" s="102" t="s">
        <v>85</v>
      </c>
      <c r="BV454" s="102"/>
      <c r="BW454" s="102"/>
      <c r="BX454" s="102"/>
      <c r="BY454" s="102"/>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568"/>
      <c r="X455" s="568"/>
      <c r="Y455" s="568"/>
      <c r="Z455" s="568"/>
      <c r="AA455" s="568"/>
      <c r="AB455" s="568"/>
      <c r="AC455" s="568"/>
      <c r="AD455" s="568"/>
      <c r="AE455" s="568"/>
      <c r="AF455" s="568"/>
      <c r="AG455" s="515" t="s">
        <v>117</v>
      </c>
      <c r="AH455" s="515"/>
      <c r="AI455" s="515"/>
      <c r="AJ455" s="515"/>
      <c r="AK455" s="515"/>
      <c r="AL455" s="515"/>
      <c r="AM455" s="515"/>
      <c r="AN455" s="515"/>
      <c r="AO455" s="515"/>
      <c r="AP455" s="515"/>
      <c r="AQ455" s="515"/>
      <c r="AR455" s="515"/>
      <c r="AS455" s="515"/>
      <c r="AT455" s="515"/>
      <c r="AU455" s="515"/>
      <c r="AV455" s="515"/>
      <c r="AW455" s="515"/>
      <c r="AX455" s="515"/>
      <c r="AY455" s="515"/>
      <c r="AZ455" s="515"/>
      <c r="BA455" s="515"/>
      <c r="BB455" s="515"/>
      <c r="BC455" s="515" t="s">
        <v>117</v>
      </c>
      <c r="BD455" s="515"/>
      <c r="BE455" s="557"/>
      <c r="BF455" s="557"/>
      <c r="BG455" s="557"/>
      <c r="BH455" s="557"/>
      <c r="BI455" s="557"/>
      <c r="BJ455" s="557"/>
      <c r="BK455" s="557"/>
      <c r="BL455" s="557"/>
      <c r="BM455" s="557"/>
      <c r="BN455" s="557"/>
      <c r="BO455" s="557"/>
      <c r="BP455" s="557"/>
      <c r="BQ455" s="557"/>
      <c r="BR455" s="557"/>
      <c r="BS455" s="557"/>
      <c r="BT455" s="110"/>
      <c r="BU455" s="102" t="s">
        <v>85</v>
      </c>
      <c r="BV455" s="102"/>
      <c r="BW455" s="102"/>
      <c r="BX455" s="102"/>
      <c r="BY455" s="102"/>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568"/>
      <c r="X456" s="568"/>
      <c r="Y456" s="568"/>
      <c r="Z456" s="568"/>
      <c r="AA456" s="568"/>
      <c r="AB456" s="568"/>
      <c r="AC456" s="568"/>
      <c r="AD456" s="568"/>
      <c r="AE456" s="568"/>
      <c r="AF456" s="568"/>
      <c r="AG456" s="515" t="s">
        <v>117</v>
      </c>
      <c r="AH456" s="515"/>
      <c r="AI456" s="515"/>
      <c r="AJ456" s="515"/>
      <c r="AK456" s="515"/>
      <c r="AL456" s="515"/>
      <c r="AM456" s="515"/>
      <c r="AN456" s="515"/>
      <c r="AO456" s="515"/>
      <c r="AP456" s="515"/>
      <c r="AQ456" s="515"/>
      <c r="AR456" s="515"/>
      <c r="AS456" s="515"/>
      <c r="AT456" s="515"/>
      <c r="AU456" s="515"/>
      <c r="AV456" s="515"/>
      <c r="AW456" s="515"/>
      <c r="AX456" s="515"/>
      <c r="AY456" s="515"/>
      <c r="AZ456" s="515"/>
      <c r="BA456" s="515"/>
      <c r="BB456" s="515"/>
      <c r="BC456" s="515" t="s">
        <v>117</v>
      </c>
      <c r="BD456" s="515"/>
      <c r="BE456" s="557"/>
      <c r="BF456" s="557"/>
      <c r="BG456" s="557"/>
      <c r="BH456" s="557"/>
      <c r="BI456" s="557"/>
      <c r="BJ456" s="557"/>
      <c r="BK456" s="557"/>
      <c r="BL456" s="557"/>
      <c r="BM456" s="557"/>
      <c r="BN456" s="557"/>
      <c r="BO456" s="557"/>
      <c r="BP456" s="557"/>
      <c r="BQ456" s="557"/>
      <c r="BR456" s="557"/>
      <c r="BS456" s="557"/>
      <c r="BT456" s="110"/>
      <c r="BU456" s="102" t="s">
        <v>85</v>
      </c>
      <c r="BV456" s="102"/>
      <c r="BW456" s="102"/>
      <c r="BX456" s="102"/>
      <c r="BY456" s="102"/>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568"/>
      <c r="X457" s="568"/>
      <c r="Y457" s="568"/>
      <c r="Z457" s="568"/>
      <c r="AA457" s="568"/>
      <c r="AB457" s="568"/>
      <c r="AC457" s="568"/>
      <c r="AD457" s="568"/>
      <c r="AE457" s="568"/>
      <c r="AF457" s="568"/>
      <c r="AG457" s="515" t="s">
        <v>117</v>
      </c>
      <c r="AH457" s="515"/>
      <c r="AI457" s="515"/>
      <c r="AJ457" s="515"/>
      <c r="AK457" s="515"/>
      <c r="AL457" s="515"/>
      <c r="AM457" s="515"/>
      <c r="AN457" s="515"/>
      <c r="AO457" s="515"/>
      <c r="AP457" s="515"/>
      <c r="AQ457" s="515"/>
      <c r="AR457" s="515"/>
      <c r="AS457" s="515"/>
      <c r="AT457" s="515"/>
      <c r="AU457" s="515"/>
      <c r="AV457" s="515"/>
      <c r="AW457" s="515"/>
      <c r="AX457" s="515"/>
      <c r="AY457" s="515"/>
      <c r="AZ457" s="515"/>
      <c r="BA457" s="515"/>
      <c r="BB457" s="515"/>
      <c r="BC457" s="515" t="s">
        <v>117</v>
      </c>
      <c r="BD457" s="515"/>
      <c r="BE457" s="557"/>
      <c r="BF457" s="557"/>
      <c r="BG457" s="557"/>
      <c r="BH457" s="557"/>
      <c r="BI457" s="557"/>
      <c r="BJ457" s="557"/>
      <c r="BK457" s="557"/>
      <c r="BL457" s="557"/>
      <c r="BM457" s="557"/>
      <c r="BN457" s="557"/>
      <c r="BO457" s="557"/>
      <c r="BP457" s="557"/>
      <c r="BQ457" s="557"/>
      <c r="BR457" s="557"/>
      <c r="BS457" s="557"/>
      <c r="BT457" s="110"/>
      <c r="BU457" s="102" t="s">
        <v>85</v>
      </c>
      <c r="BV457" s="102"/>
      <c r="BW457" s="102"/>
      <c r="BX457" s="102"/>
      <c r="BY457" s="102"/>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568"/>
      <c r="X458" s="568"/>
      <c r="Y458" s="568"/>
      <c r="Z458" s="568"/>
      <c r="AA458" s="568"/>
      <c r="AB458" s="568"/>
      <c r="AC458" s="568"/>
      <c r="AD458" s="568"/>
      <c r="AE458" s="568"/>
      <c r="AF458" s="568"/>
      <c r="AG458" s="515" t="s">
        <v>117</v>
      </c>
      <c r="AH458" s="515"/>
      <c r="AI458" s="515"/>
      <c r="AJ458" s="515"/>
      <c r="AK458" s="515"/>
      <c r="AL458" s="515"/>
      <c r="AM458" s="515"/>
      <c r="AN458" s="515"/>
      <c r="AO458" s="515"/>
      <c r="AP458" s="515"/>
      <c r="AQ458" s="515"/>
      <c r="AR458" s="515"/>
      <c r="AS458" s="515"/>
      <c r="AT458" s="515"/>
      <c r="AU458" s="515"/>
      <c r="AV458" s="515"/>
      <c r="AW458" s="515"/>
      <c r="AX458" s="515"/>
      <c r="AY458" s="515"/>
      <c r="AZ458" s="515"/>
      <c r="BA458" s="515"/>
      <c r="BB458" s="515"/>
      <c r="BC458" s="515" t="s">
        <v>117</v>
      </c>
      <c r="BD458" s="515"/>
      <c r="BE458" s="557"/>
      <c r="BF458" s="557"/>
      <c r="BG458" s="557"/>
      <c r="BH458" s="557"/>
      <c r="BI458" s="557"/>
      <c r="BJ458" s="557"/>
      <c r="BK458" s="557"/>
      <c r="BL458" s="557"/>
      <c r="BM458" s="557"/>
      <c r="BN458" s="557"/>
      <c r="BO458" s="557"/>
      <c r="BP458" s="557"/>
      <c r="BQ458" s="557"/>
      <c r="BR458" s="557"/>
      <c r="BS458" s="557"/>
      <c r="BT458" s="110"/>
      <c r="BU458" s="102" t="s">
        <v>85</v>
      </c>
      <c r="BV458" s="102"/>
      <c r="BW458" s="102"/>
      <c r="BX458" s="102"/>
      <c r="BY458" s="102"/>
      <c r="BZ458" s="2"/>
    </row>
    <row r="459" spans="1:78" s="13" customFormat="1" ht="15" hidden="1" customHeight="1">
      <c r="A459" s="282"/>
      <c r="B459" s="282" t="s">
        <v>265</v>
      </c>
      <c r="C459" s="282"/>
      <c r="D459" s="282"/>
      <c r="E459" s="282"/>
      <c r="F459" s="282"/>
      <c r="G459" s="282"/>
      <c r="H459" s="282"/>
      <c r="I459" s="282"/>
      <c r="J459" s="282"/>
      <c r="K459" s="282"/>
      <c r="L459" s="282"/>
      <c r="M459" s="282"/>
      <c r="N459" s="282"/>
      <c r="O459" s="282"/>
      <c r="P459" s="282"/>
      <c r="Q459" s="282"/>
      <c r="R459" s="282"/>
      <c r="S459" s="562"/>
      <c r="T459" s="562"/>
      <c r="U459" s="562"/>
      <c r="V459" s="562"/>
      <c r="W459" s="562"/>
      <c r="X459" s="562"/>
      <c r="Y459" s="562"/>
      <c r="Z459" s="562"/>
      <c r="AA459" s="562"/>
      <c r="AB459" s="562"/>
      <c r="AC459" s="562"/>
      <c r="AD459" s="562"/>
      <c r="AE459" s="562"/>
      <c r="AF459" s="562"/>
      <c r="AG459" s="562"/>
      <c r="AH459" s="562"/>
      <c r="AI459" s="562"/>
      <c r="AJ459" s="562"/>
      <c r="AK459" s="562"/>
      <c r="AL459" s="562"/>
      <c r="AM459" s="562"/>
      <c r="AN459" s="562"/>
      <c r="AO459" s="562"/>
      <c r="AP459" s="562"/>
      <c r="AQ459" s="562"/>
      <c r="AR459" s="562"/>
      <c r="AS459" s="562"/>
      <c r="AT459" s="562"/>
      <c r="AU459" s="562"/>
      <c r="AV459" s="562"/>
      <c r="AW459" s="562"/>
      <c r="AX459" s="562"/>
      <c r="AY459" s="562"/>
      <c r="AZ459" s="562"/>
      <c r="BA459" s="562"/>
      <c r="BB459" s="562"/>
      <c r="BC459" s="562"/>
      <c r="BD459" s="562"/>
      <c r="BE459" s="562"/>
      <c r="BF459" s="562"/>
      <c r="BG459" s="562"/>
      <c r="BH459" s="562"/>
      <c r="BI459" s="562"/>
      <c r="BJ459" s="562"/>
      <c r="BK459" s="562"/>
      <c r="BL459" s="562"/>
      <c r="BM459" s="562"/>
      <c r="BN459" s="562"/>
      <c r="BO459" s="562"/>
      <c r="BP459" s="562"/>
      <c r="BQ459" s="562"/>
      <c r="BR459" s="562"/>
      <c r="BS459" s="562"/>
      <c r="BT459" s="562"/>
      <c r="BU459" s="562"/>
      <c r="BV459" s="562"/>
      <c r="BW459" s="562"/>
      <c r="BX459" s="562"/>
      <c r="BY459" s="562"/>
      <c r="BZ459" s="562"/>
    </row>
    <row r="460" spans="1:78" s="13" customFormat="1" ht="15" hidden="1" customHeight="1">
      <c r="A460" s="2"/>
      <c r="B460" s="2"/>
      <c r="C460" s="2"/>
      <c r="D460" s="2"/>
      <c r="E460" s="2"/>
      <c r="F460" s="2"/>
      <c r="G460" s="2"/>
      <c r="H460" s="2"/>
      <c r="I460" s="2"/>
      <c r="J460" s="2"/>
      <c r="K460" s="2"/>
      <c r="L460" s="2"/>
      <c r="M460" s="2"/>
      <c r="N460" s="2"/>
      <c r="O460" s="2"/>
      <c r="P460" s="2"/>
      <c r="Q460" s="2"/>
      <c r="R460" s="515"/>
      <c r="S460" s="515"/>
      <c r="T460" s="515"/>
      <c r="U460" s="515"/>
      <c r="V460" s="515"/>
      <c r="W460" s="515"/>
      <c r="X460" s="515"/>
      <c r="Y460" s="515"/>
      <c r="Z460" s="515"/>
      <c r="AA460" s="515"/>
      <c r="AB460" s="515"/>
      <c r="AC460" s="515"/>
      <c r="AD460" s="515"/>
      <c r="AE460" s="515"/>
      <c r="AF460" s="515"/>
      <c r="AG460" s="515"/>
      <c r="AH460" s="515"/>
      <c r="AI460" s="515"/>
      <c r="AJ460" s="515"/>
      <c r="AK460" s="515"/>
      <c r="AL460" s="515"/>
      <c r="AM460" s="515"/>
      <c r="AN460" s="515"/>
      <c r="AO460" s="515"/>
      <c r="AP460" s="515"/>
      <c r="AQ460" s="515"/>
      <c r="AR460" s="515"/>
      <c r="AS460" s="515"/>
      <c r="AT460" s="515"/>
      <c r="AU460" s="515"/>
      <c r="AV460" s="515"/>
      <c r="AW460" s="515"/>
      <c r="AX460" s="515"/>
      <c r="AY460" s="515"/>
      <c r="AZ460" s="515"/>
      <c r="BA460" s="515"/>
      <c r="BB460" s="515"/>
      <c r="BC460" s="515"/>
      <c r="BD460" s="515"/>
      <c r="BE460" s="515"/>
      <c r="BF460" s="515"/>
      <c r="BG460" s="515"/>
      <c r="BH460" s="515"/>
      <c r="BI460" s="515"/>
      <c r="BJ460" s="515"/>
      <c r="BK460" s="515"/>
      <c r="BL460" s="515"/>
      <c r="BM460" s="515"/>
      <c r="BN460" s="515"/>
      <c r="BO460" s="515"/>
      <c r="BP460" s="515"/>
      <c r="BQ460" s="515"/>
      <c r="BR460" s="515"/>
      <c r="BS460" s="515"/>
      <c r="BT460" s="515"/>
      <c r="BU460" s="515"/>
      <c r="BV460" s="515"/>
      <c r="BW460" s="515"/>
      <c r="BX460" s="515"/>
      <c r="BY460" s="515"/>
      <c r="BZ460" s="515"/>
    </row>
    <row r="461" spans="1:78" s="13" customFormat="1" ht="15" hidden="1" customHeight="1">
      <c r="A461" s="2"/>
      <c r="B461" s="2"/>
      <c r="C461" s="2"/>
      <c r="D461" s="2"/>
      <c r="E461" s="2"/>
      <c r="F461" s="2"/>
      <c r="G461" s="2"/>
      <c r="H461" s="2"/>
      <c r="I461" s="2"/>
      <c r="J461" s="2"/>
      <c r="K461" s="2"/>
      <c r="L461" s="2"/>
      <c r="M461" s="2"/>
      <c r="N461" s="2"/>
      <c r="O461" s="2"/>
      <c r="P461" s="2"/>
      <c r="Q461" s="2"/>
      <c r="R461" s="515"/>
      <c r="S461" s="515"/>
      <c r="T461" s="515"/>
      <c r="U461" s="515"/>
      <c r="V461" s="515"/>
      <c r="W461" s="515"/>
      <c r="X461" s="515"/>
      <c r="Y461" s="515"/>
      <c r="Z461" s="515"/>
      <c r="AA461" s="515"/>
      <c r="AB461" s="515"/>
      <c r="AC461" s="515"/>
      <c r="AD461" s="515"/>
      <c r="AE461" s="515"/>
      <c r="AF461" s="515"/>
      <c r="AG461" s="515"/>
      <c r="AH461" s="515"/>
      <c r="AI461" s="515"/>
      <c r="AJ461" s="515"/>
      <c r="AK461" s="515"/>
      <c r="AL461" s="515"/>
      <c r="AM461" s="515"/>
      <c r="AN461" s="515"/>
      <c r="AO461" s="515"/>
      <c r="AP461" s="515"/>
      <c r="AQ461" s="515"/>
      <c r="AR461" s="515"/>
      <c r="AS461" s="515"/>
      <c r="AT461" s="515"/>
      <c r="AU461" s="515"/>
      <c r="AV461" s="515"/>
      <c r="AW461" s="515"/>
      <c r="AX461" s="515"/>
      <c r="AY461" s="515"/>
      <c r="AZ461" s="515"/>
      <c r="BA461" s="515"/>
      <c r="BB461" s="515"/>
      <c r="BC461" s="515"/>
      <c r="BD461" s="515"/>
      <c r="BE461" s="515"/>
      <c r="BF461" s="515"/>
      <c r="BG461" s="515"/>
      <c r="BH461" s="515"/>
      <c r="BI461" s="515"/>
      <c r="BJ461" s="515"/>
      <c r="BK461" s="515"/>
      <c r="BL461" s="515"/>
      <c r="BM461" s="515"/>
      <c r="BN461" s="515"/>
      <c r="BO461" s="515"/>
      <c r="BP461" s="515"/>
      <c r="BQ461" s="515"/>
      <c r="BR461" s="515"/>
      <c r="BS461" s="515"/>
      <c r="BT461" s="515"/>
      <c r="BU461" s="515"/>
      <c r="BV461" s="515"/>
      <c r="BW461" s="515"/>
      <c r="BX461" s="515"/>
      <c r="BY461" s="515"/>
      <c r="BZ461" s="515"/>
    </row>
    <row r="462" spans="1:78" s="13" customFormat="1" ht="15" hidden="1" customHeight="1">
      <c r="A462" s="5"/>
      <c r="B462" s="5"/>
      <c r="C462" s="5"/>
      <c r="D462" s="5"/>
      <c r="E462" s="5"/>
      <c r="F462" s="5"/>
      <c r="G462" s="5"/>
      <c r="H462" s="5"/>
      <c r="I462" s="5"/>
      <c r="J462" s="5"/>
      <c r="K462" s="5"/>
      <c r="L462" s="5"/>
      <c r="M462" s="5"/>
      <c r="N462" s="5"/>
      <c r="O462" s="5"/>
      <c r="P462" s="5"/>
      <c r="Q462" s="5"/>
      <c r="R462" s="556"/>
      <c r="S462" s="556"/>
      <c r="T462" s="556"/>
      <c r="U462" s="556"/>
      <c r="V462" s="556"/>
      <c r="W462" s="556"/>
      <c r="X462" s="556"/>
      <c r="Y462" s="556"/>
      <c r="Z462" s="556"/>
      <c r="AA462" s="556"/>
      <c r="AB462" s="556"/>
      <c r="AC462" s="556"/>
      <c r="AD462" s="556"/>
      <c r="AE462" s="556"/>
      <c r="AF462" s="556"/>
      <c r="AG462" s="556"/>
      <c r="AH462" s="556"/>
      <c r="AI462" s="556"/>
      <c r="AJ462" s="556"/>
      <c r="AK462" s="556"/>
      <c r="AL462" s="556"/>
      <c r="AM462" s="556"/>
      <c r="AN462" s="556"/>
      <c r="AO462" s="556"/>
      <c r="AP462" s="556"/>
      <c r="AQ462" s="556"/>
      <c r="AR462" s="556"/>
      <c r="AS462" s="556"/>
      <c r="AT462" s="556"/>
      <c r="AU462" s="556"/>
      <c r="AV462" s="556"/>
      <c r="AW462" s="556"/>
      <c r="AX462" s="556"/>
      <c r="AY462" s="556"/>
      <c r="AZ462" s="556"/>
      <c r="BA462" s="556"/>
      <c r="BB462" s="556"/>
      <c r="BC462" s="556"/>
      <c r="BD462" s="556"/>
      <c r="BE462" s="556"/>
      <c r="BF462" s="556"/>
      <c r="BG462" s="556"/>
      <c r="BH462" s="556"/>
      <c r="BI462" s="556"/>
      <c r="BJ462" s="556"/>
      <c r="BK462" s="556"/>
      <c r="BL462" s="556"/>
      <c r="BM462" s="556"/>
      <c r="BN462" s="556"/>
      <c r="BO462" s="556"/>
      <c r="BP462" s="556"/>
      <c r="BQ462" s="556"/>
      <c r="BR462" s="556"/>
      <c r="BS462" s="556"/>
      <c r="BT462" s="556"/>
      <c r="BU462" s="556"/>
      <c r="BV462" s="556"/>
      <c r="BW462" s="556"/>
      <c r="BX462" s="556"/>
      <c r="BY462" s="556"/>
      <c r="BZ462" s="556"/>
    </row>
    <row r="463" spans="1:78" s="13" customFormat="1" ht="15" hidden="1" customHeight="1">
      <c r="A463" s="282"/>
      <c r="B463" s="282" t="s">
        <v>266</v>
      </c>
      <c r="C463" s="282"/>
      <c r="D463" s="282"/>
      <c r="E463" s="282"/>
      <c r="F463" s="282"/>
      <c r="G463" s="282"/>
      <c r="H463" s="282"/>
      <c r="I463" s="282"/>
      <c r="J463" s="282"/>
      <c r="K463" s="282"/>
      <c r="L463" s="282"/>
      <c r="M463" s="282"/>
      <c r="N463" s="282"/>
      <c r="O463" s="282"/>
      <c r="P463" s="282"/>
      <c r="Q463" s="282"/>
      <c r="R463" s="562"/>
      <c r="S463" s="562"/>
      <c r="T463" s="562"/>
      <c r="U463" s="562"/>
      <c r="V463" s="562"/>
      <c r="W463" s="562"/>
      <c r="X463" s="562"/>
      <c r="Y463" s="562"/>
      <c r="Z463" s="562"/>
      <c r="AA463" s="562"/>
      <c r="AB463" s="562"/>
      <c r="AC463" s="562"/>
      <c r="AD463" s="562"/>
      <c r="AE463" s="562"/>
      <c r="AF463" s="562"/>
      <c r="AG463" s="562"/>
      <c r="AH463" s="562"/>
      <c r="AI463" s="562"/>
      <c r="AJ463" s="562"/>
      <c r="AK463" s="562"/>
      <c r="AL463" s="562"/>
      <c r="AM463" s="562"/>
      <c r="AN463" s="562"/>
      <c r="AO463" s="562"/>
      <c r="AP463" s="562"/>
      <c r="AQ463" s="562"/>
      <c r="AR463" s="562"/>
      <c r="AS463" s="562"/>
      <c r="AT463" s="562"/>
      <c r="AU463" s="562"/>
      <c r="AV463" s="562"/>
      <c r="AW463" s="562"/>
      <c r="AX463" s="562"/>
      <c r="AY463" s="562"/>
      <c r="AZ463" s="562"/>
      <c r="BA463" s="562"/>
      <c r="BB463" s="562"/>
      <c r="BC463" s="562"/>
      <c r="BD463" s="562"/>
      <c r="BE463" s="562"/>
      <c r="BF463" s="562"/>
      <c r="BG463" s="562"/>
      <c r="BH463" s="562"/>
      <c r="BI463" s="562"/>
      <c r="BJ463" s="562"/>
      <c r="BK463" s="562"/>
      <c r="BL463" s="562"/>
      <c r="BM463" s="562"/>
      <c r="BN463" s="562"/>
      <c r="BO463" s="562"/>
      <c r="BP463" s="562"/>
      <c r="BQ463" s="562"/>
      <c r="BR463" s="562"/>
      <c r="BS463" s="562"/>
      <c r="BT463" s="562"/>
      <c r="BU463" s="562"/>
      <c r="BV463" s="562"/>
      <c r="BW463" s="562"/>
      <c r="BX463" s="562"/>
      <c r="BY463" s="562"/>
      <c r="BZ463" s="562"/>
    </row>
    <row r="464" spans="1:78" s="13" customFormat="1" ht="15" hidden="1" customHeight="1">
      <c r="A464" s="2"/>
      <c r="B464" s="2"/>
      <c r="C464" s="2"/>
      <c r="D464" s="2"/>
      <c r="E464" s="2"/>
      <c r="F464" s="2"/>
      <c r="G464" s="2"/>
      <c r="H464" s="2"/>
      <c r="I464" s="2"/>
      <c r="J464" s="2"/>
      <c r="K464" s="2"/>
      <c r="L464" s="2"/>
      <c r="M464" s="2"/>
      <c r="N464" s="2"/>
      <c r="O464" s="2"/>
      <c r="P464" s="2"/>
      <c r="Q464" s="2"/>
      <c r="R464" s="515"/>
      <c r="S464" s="515"/>
      <c r="T464" s="515"/>
      <c r="U464" s="515"/>
      <c r="V464" s="515"/>
      <c r="W464" s="515"/>
      <c r="X464" s="515"/>
      <c r="Y464" s="515"/>
      <c r="Z464" s="515"/>
      <c r="AA464" s="515"/>
      <c r="AB464" s="515"/>
      <c r="AC464" s="515"/>
      <c r="AD464" s="515"/>
      <c r="AE464" s="515"/>
      <c r="AF464" s="515"/>
      <c r="AG464" s="515"/>
      <c r="AH464" s="515"/>
      <c r="AI464" s="515"/>
      <c r="AJ464" s="515"/>
      <c r="AK464" s="515"/>
      <c r="AL464" s="515"/>
      <c r="AM464" s="515"/>
      <c r="AN464" s="515"/>
      <c r="AO464" s="515"/>
      <c r="AP464" s="515"/>
      <c r="AQ464" s="515"/>
      <c r="AR464" s="515"/>
      <c r="AS464" s="515"/>
      <c r="AT464" s="515"/>
      <c r="AU464" s="515"/>
      <c r="AV464" s="515"/>
      <c r="AW464" s="515"/>
      <c r="AX464" s="515"/>
      <c r="AY464" s="515"/>
      <c r="AZ464" s="515"/>
      <c r="BA464" s="515"/>
      <c r="BB464" s="515"/>
      <c r="BC464" s="515"/>
      <c r="BD464" s="515"/>
      <c r="BE464" s="515"/>
      <c r="BF464" s="515"/>
      <c r="BG464" s="515"/>
      <c r="BH464" s="515"/>
      <c r="BI464" s="515"/>
      <c r="BJ464" s="515"/>
      <c r="BK464" s="515"/>
      <c r="BL464" s="515"/>
      <c r="BM464" s="515"/>
      <c r="BN464" s="515"/>
      <c r="BO464" s="515"/>
      <c r="BP464" s="515"/>
      <c r="BQ464" s="515"/>
      <c r="BR464" s="515"/>
      <c r="BS464" s="515"/>
      <c r="BT464" s="515"/>
      <c r="BU464" s="515"/>
      <c r="BV464" s="515"/>
      <c r="BW464" s="515"/>
      <c r="BX464" s="515"/>
      <c r="BY464" s="515"/>
      <c r="BZ464" s="515"/>
    </row>
    <row r="465" spans="1:78" s="13" customFormat="1" ht="15" hidden="1" customHeight="1">
      <c r="A465" s="2"/>
      <c r="B465" s="2"/>
      <c r="C465" s="2"/>
      <c r="D465" s="2"/>
      <c r="E465" s="2"/>
      <c r="F465" s="2"/>
      <c r="G465" s="2"/>
      <c r="H465" s="2"/>
      <c r="I465" s="2"/>
      <c r="J465" s="2"/>
      <c r="K465" s="2"/>
      <c r="L465" s="2"/>
      <c r="M465" s="2"/>
      <c r="N465" s="2"/>
      <c r="O465" s="2"/>
      <c r="P465" s="2"/>
      <c r="Q465" s="2"/>
      <c r="R465" s="515"/>
      <c r="S465" s="515"/>
      <c r="T465" s="515"/>
      <c r="U465" s="515"/>
      <c r="V465" s="515"/>
      <c r="W465" s="515"/>
      <c r="X465" s="515"/>
      <c r="Y465" s="515"/>
      <c r="Z465" s="515"/>
      <c r="AA465" s="515"/>
      <c r="AB465" s="515"/>
      <c r="AC465" s="515"/>
      <c r="AD465" s="515"/>
      <c r="AE465" s="515"/>
      <c r="AF465" s="515"/>
      <c r="AG465" s="515"/>
      <c r="AH465" s="515"/>
      <c r="AI465" s="515"/>
      <c r="AJ465" s="515"/>
      <c r="AK465" s="515"/>
      <c r="AL465" s="515"/>
      <c r="AM465" s="515"/>
      <c r="AN465" s="515"/>
      <c r="AO465" s="515"/>
      <c r="AP465" s="515"/>
      <c r="AQ465" s="515"/>
      <c r="AR465" s="515"/>
      <c r="AS465" s="515"/>
      <c r="AT465" s="515"/>
      <c r="AU465" s="515"/>
      <c r="AV465" s="515"/>
      <c r="AW465" s="515"/>
      <c r="AX465" s="515"/>
      <c r="AY465" s="515"/>
      <c r="AZ465" s="515"/>
      <c r="BA465" s="515"/>
      <c r="BB465" s="515"/>
      <c r="BC465" s="515"/>
      <c r="BD465" s="515"/>
      <c r="BE465" s="515"/>
      <c r="BF465" s="515"/>
      <c r="BG465" s="515"/>
      <c r="BH465" s="515"/>
      <c r="BI465" s="515"/>
      <c r="BJ465" s="515"/>
      <c r="BK465" s="515"/>
      <c r="BL465" s="515"/>
      <c r="BM465" s="515"/>
      <c r="BN465" s="515"/>
      <c r="BO465" s="515"/>
      <c r="BP465" s="515"/>
      <c r="BQ465" s="515"/>
      <c r="BR465" s="515"/>
      <c r="BS465" s="515"/>
      <c r="BT465" s="515"/>
      <c r="BU465" s="515"/>
      <c r="BV465" s="515"/>
      <c r="BW465" s="515"/>
      <c r="BX465" s="515"/>
      <c r="BY465" s="515"/>
      <c r="BZ465" s="515"/>
    </row>
    <row r="466" spans="1:78" s="13" customFormat="1" ht="15" hidden="1" customHeight="1">
      <c r="A466" s="5"/>
      <c r="B466" s="5"/>
      <c r="C466" s="5"/>
      <c r="D466" s="5"/>
      <c r="E466" s="5"/>
      <c r="F466" s="5"/>
      <c r="G466" s="5"/>
      <c r="H466" s="5"/>
      <c r="I466" s="5"/>
      <c r="J466" s="5"/>
      <c r="K466" s="5"/>
      <c r="L466" s="5"/>
      <c r="M466" s="5"/>
      <c r="N466" s="5"/>
      <c r="O466" s="5"/>
      <c r="P466" s="5"/>
      <c r="Q466" s="5"/>
      <c r="R466" s="556"/>
      <c r="S466" s="556"/>
      <c r="T466" s="556"/>
      <c r="U466" s="556"/>
      <c r="V466" s="556"/>
      <c r="W466" s="556"/>
      <c r="X466" s="556"/>
      <c r="Y466" s="556"/>
      <c r="Z466" s="556"/>
      <c r="AA466" s="556"/>
      <c r="AB466" s="556"/>
      <c r="AC466" s="556"/>
      <c r="AD466" s="556"/>
      <c r="AE466" s="556"/>
      <c r="AF466" s="556"/>
      <c r="AG466" s="556"/>
      <c r="AH466" s="556"/>
      <c r="AI466" s="556"/>
      <c r="AJ466" s="556"/>
      <c r="AK466" s="556"/>
      <c r="AL466" s="556"/>
      <c r="AM466" s="556"/>
      <c r="AN466" s="556"/>
      <c r="AO466" s="556"/>
      <c r="AP466" s="556"/>
      <c r="AQ466" s="556"/>
      <c r="AR466" s="556"/>
      <c r="AS466" s="556"/>
      <c r="AT466" s="556"/>
      <c r="AU466" s="556"/>
      <c r="AV466" s="556"/>
      <c r="AW466" s="556"/>
      <c r="AX466" s="556"/>
      <c r="AY466" s="556"/>
      <c r="AZ466" s="556"/>
      <c r="BA466" s="556"/>
      <c r="BB466" s="556"/>
      <c r="BC466" s="556"/>
      <c r="BD466" s="556"/>
      <c r="BE466" s="556"/>
      <c r="BF466" s="556"/>
      <c r="BG466" s="556"/>
      <c r="BH466" s="556"/>
      <c r="BI466" s="556"/>
      <c r="BJ466" s="556"/>
      <c r="BK466" s="556"/>
      <c r="BL466" s="556"/>
      <c r="BM466" s="556"/>
      <c r="BN466" s="556"/>
      <c r="BO466" s="556"/>
      <c r="BP466" s="556"/>
      <c r="BQ466" s="556"/>
      <c r="BR466" s="556"/>
      <c r="BS466" s="556"/>
      <c r="BT466" s="556"/>
      <c r="BU466" s="556"/>
      <c r="BV466" s="556"/>
      <c r="BW466" s="556"/>
      <c r="BX466" s="556"/>
      <c r="BY466" s="556"/>
      <c r="BZ466" s="556"/>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546" t="s">
        <v>267</v>
      </c>
      <c r="B469" s="546"/>
      <c r="C469" s="546"/>
      <c r="D469" s="546"/>
      <c r="E469" s="546"/>
      <c r="F469" s="546"/>
      <c r="G469" s="546"/>
      <c r="H469" s="546"/>
      <c r="I469" s="546"/>
      <c r="J469" s="546"/>
      <c r="K469" s="546"/>
      <c r="L469" s="546"/>
      <c r="M469" s="546"/>
      <c r="N469" s="546"/>
      <c r="O469" s="546"/>
      <c r="P469" s="546"/>
      <c r="Q469" s="546"/>
      <c r="R469" s="546"/>
      <c r="S469" s="546"/>
      <c r="T469" s="546"/>
      <c r="U469" s="546"/>
      <c r="V469" s="546"/>
      <c r="W469" s="546"/>
      <c r="X469" s="546"/>
      <c r="Y469" s="546"/>
      <c r="Z469" s="546"/>
      <c r="AA469" s="546"/>
      <c r="AB469" s="546"/>
      <c r="AC469" s="546"/>
      <c r="AD469" s="546"/>
      <c r="AE469" s="546"/>
      <c r="AF469" s="546"/>
      <c r="AG469" s="546"/>
      <c r="AH469" s="546"/>
      <c r="AI469" s="546"/>
      <c r="AJ469" s="546"/>
      <c r="AK469" s="546"/>
      <c r="AL469" s="546"/>
      <c r="AM469" s="546"/>
      <c r="AN469" s="546"/>
      <c r="AO469" s="546"/>
      <c r="AP469" s="546"/>
      <c r="AQ469" s="546"/>
      <c r="AR469" s="546"/>
      <c r="AS469" s="546"/>
      <c r="AT469" s="546"/>
      <c r="AU469" s="546"/>
      <c r="AV469" s="546"/>
      <c r="AW469" s="546"/>
      <c r="AX469" s="546"/>
      <c r="AY469" s="546"/>
      <c r="AZ469" s="546"/>
      <c r="BA469" s="546"/>
      <c r="BB469" s="546"/>
      <c r="BC469" s="546"/>
      <c r="BD469" s="546"/>
      <c r="BE469" s="546"/>
      <c r="BF469" s="546"/>
      <c r="BG469" s="546"/>
      <c r="BH469" s="546"/>
      <c r="BI469" s="546"/>
      <c r="BJ469" s="546"/>
      <c r="BK469" s="546"/>
      <c r="BL469" s="546"/>
      <c r="BM469" s="546"/>
      <c r="BN469" s="546"/>
      <c r="BO469" s="546"/>
      <c r="BP469" s="546"/>
      <c r="BQ469" s="546"/>
      <c r="BR469" s="546"/>
      <c r="BS469" s="546"/>
      <c r="BT469" s="546"/>
      <c r="BU469" s="546"/>
      <c r="BV469" s="546"/>
      <c r="BW469" s="546"/>
      <c r="BX469" s="546"/>
      <c r="BY469" s="546"/>
      <c r="BZ469" s="546"/>
    </row>
    <row r="470" spans="1:78" s="30" customFormat="1" ht="18" hidden="1" customHeight="1">
      <c r="A470" s="581" t="s">
        <v>268</v>
      </c>
      <c r="B470" s="581"/>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1"/>
      <c r="AL470" s="581"/>
      <c r="AM470" s="581"/>
      <c r="AN470" s="581"/>
      <c r="AO470" s="581"/>
      <c r="AP470" s="581"/>
      <c r="AQ470" s="581"/>
      <c r="AR470" s="581"/>
      <c r="AS470" s="581"/>
      <c r="AT470" s="581"/>
      <c r="AU470" s="581"/>
      <c r="AV470" s="581"/>
      <c r="AW470" s="581"/>
      <c r="AX470" s="581"/>
      <c r="AY470" s="581"/>
      <c r="AZ470" s="581"/>
      <c r="BA470" s="581"/>
      <c r="BB470" s="581"/>
      <c r="BC470" s="581"/>
      <c r="BD470" s="581"/>
      <c r="BE470" s="581"/>
      <c r="BF470" s="581"/>
      <c r="BG470" s="581"/>
      <c r="BH470" s="581"/>
      <c r="BI470" s="581"/>
      <c r="BJ470" s="581"/>
      <c r="BK470" s="581"/>
      <c r="BL470" s="581"/>
      <c r="BM470" s="581"/>
      <c r="BN470" s="581"/>
      <c r="BO470" s="581"/>
      <c r="BP470" s="581"/>
      <c r="BQ470" s="581"/>
      <c r="BR470" s="581"/>
      <c r="BS470" s="581"/>
      <c r="BT470" s="581"/>
      <c r="BU470" s="581"/>
      <c r="BV470" s="581"/>
      <c r="BW470" s="581"/>
      <c r="BX470" s="581"/>
      <c r="BY470" s="581"/>
      <c r="BZ470" s="581"/>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586"/>
      <c r="Z471" s="586"/>
      <c r="AA471" s="586"/>
      <c r="AB471" s="586"/>
      <c r="AC471" s="586"/>
      <c r="AD471" s="586"/>
      <c r="AE471" s="586"/>
      <c r="AF471" s="586"/>
      <c r="AG471" s="586"/>
      <c r="AH471" s="586"/>
      <c r="AI471" s="586"/>
      <c r="AJ471" s="586"/>
      <c r="AK471" s="586"/>
      <c r="AL471" s="586"/>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586"/>
      <c r="Z472" s="586"/>
      <c r="AA472" s="586"/>
      <c r="AB472" s="586"/>
      <c r="AC472" s="586"/>
      <c r="AD472" s="586"/>
      <c r="AE472" s="586"/>
      <c r="AF472" s="586"/>
      <c r="AG472" s="586"/>
      <c r="AH472" s="586"/>
      <c r="AI472" s="586"/>
      <c r="AJ472" s="586"/>
      <c r="AK472" s="586"/>
      <c r="AL472" s="586"/>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581" t="str">
        <f>IF(T473="","","m")</f>
        <v/>
      </c>
      <c r="Z473" s="581"/>
      <c r="AA473" s="581"/>
      <c r="AB473" s="581"/>
      <c r="AC473" s="581"/>
      <c r="AD473" s="581"/>
      <c r="AE473" s="581"/>
      <c r="AF473" s="581"/>
      <c r="AG473" s="581"/>
      <c r="AH473" s="581"/>
      <c r="AI473" s="581"/>
      <c r="AJ473" s="581"/>
      <c r="AK473" s="581"/>
      <c r="AL473" s="581"/>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583"/>
      <c r="Z474" s="583"/>
      <c r="AA474" s="583"/>
      <c r="AB474" s="583"/>
      <c r="AC474" s="583"/>
      <c r="AD474" s="583"/>
      <c r="AE474" s="583"/>
      <c r="AF474" s="583"/>
      <c r="AG474" s="583"/>
      <c r="AH474" s="583"/>
      <c r="AI474" s="583"/>
      <c r="AJ474" s="583"/>
      <c r="AK474" s="583"/>
      <c r="AL474" s="583"/>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583"/>
      <c r="Z475" s="583"/>
      <c r="AA475" s="583"/>
      <c r="AB475" s="583"/>
      <c r="AC475" s="583"/>
      <c r="AD475" s="583"/>
      <c r="AE475" s="583"/>
      <c r="AF475" s="583"/>
      <c r="AG475" s="583"/>
      <c r="AH475" s="583"/>
      <c r="AI475" s="583"/>
      <c r="AJ475" s="583"/>
      <c r="AK475" s="583"/>
      <c r="AL475" s="583"/>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581"/>
      <c r="V476" s="581"/>
      <c r="W476" s="581"/>
      <c r="X476" s="581"/>
      <c r="Y476" s="581"/>
      <c r="Z476" s="581"/>
      <c r="AA476" s="581"/>
      <c r="AB476" s="29" t="s">
        <v>80</v>
      </c>
      <c r="AF476" s="29"/>
      <c r="AG476" s="29"/>
      <c r="AH476" s="29"/>
      <c r="AI476" s="29"/>
      <c r="AJ476" s="29"/>
      <c r="AK476" s="29" t="s">
        <v>276</v>
      </c>
      <c r="AL476" s="29"/>
      <c r="AM476" s="29"/>
      <c r="AN476" s="34"/>
      <c r="AO476" s="34"/>
      <c r="AP476" s="34" t="s">
        <v>84</v>
      </c>
      <c r="AQ476" s="581"/>
      <c r="AR476" s="581"/>
      <c r="AS476" s="581"/>
      <c r="AT476" s="581"/>
      <c r="AU476" s="581"/>
      <c r="AV476" s="581"/>
      <c r="AW476" s="581"/>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584"/>
      <c r="P477" s="584"/>
      <c r="Q477" s="584"/>
      <c r="R477" s="584"/>
      <c r="S477" s="584"/>
      <c r="T477" s="584"/>
      <c r="U477" s="584"/>
      <c r="V477" s="584"/>
      <c r="W477" s="584"/>
      <c r="X477" s="584"/>
      <c r="Y477" s="584"/>
      <c r="Z477" s="584"/>
      <c r="AA477" s="584"/>
      <c r="AB477" s="584"/>
      <c r="AC477" s="584"/>
      <c r="AD477" s="584"/>
      <c r="AE477" s="584"/>
      <c r="AG477" s="26" t="s">
        <v>181</v>
      </c>
      <c r="AH477" s="26"/>
      <c r="AI477" s="26"/>
      <c r="AJ477" s="26"/>
      <c r="AK477" s="39"/>
      <c r="AL477" s="39"/>
      <c r="AM477" s="39"/>
      <c r="AN477" s="39"/>
      <c r="AO477" s="39"/>
      <c r="AP477" s="39"/>
      <c r="AQ477" s="39"/>
      <c r="AR477" s="39"/>
      <c r="AS477" s="584"/>
      <c r="AT477" s="584"/>
      <c r="AU477" s="584"/>
      <c r="AV477" s="584"/>
      <c r="AW477" s="584"/>
      <c r="AX477" s="584"/>
      <c r="AY477" s="584"/>
      <c r="AZ477" s="584"/>
      <c r="BA477" s="584"/>
      <c r="BB477" s="584"/>
      <c r="BC477" s="584"/>
      <c r="BD477" s="584"/>
      <c r="BE477" s="584"/>
      <c r="BF477" s="584"/>
      <c r="BG477" s="584"/>
      <c r="BH477" s="584"/>
      <c r="BI477" s="584"/>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287"/>
      <c r="B478" s="585" t="s">
        <v>278</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5"/>
      <c r="AL478" s="585"/>
      <c r="AM478" s="585"/>
      <c r="AN478" s="585"/>
      <c r="AO478" s="585"/>
      <c r="AP478" s="585"/>
      <c r="AQ478" s="585"/>
      <c r="AR478" s="585"/>
      <c r="AS478" s="585"/>
      <c r="AT478" s="585"/>
      <c r="AU478" s="585"/>
      <c r="AV478" s="585"/>
      <c r="AW478" s="585"/>
      <c r="AX478" s="585"/>
      <c r="AY478" s="585"/>
      <c r="AZ478" s="585"/>
      <c r="BA478" s="585"/>
      <c r="BB478" s="287"/>
      <c r="BC478" s="287"/>
      <c r="BD478" s="287"/>
      <c r="BE478" s="287"/>
      <c r="BF478" s="287"/>
      <c r="BG478" s="287"/>
      <c r="BH478" s="287"/>
      <c r="BI478" s="287"/>
      <c r="BJ478" s="287"/>
      <c r="BK478" s="287"/>
      <c r="BL478" s="287"/>
      <c r="BM478" s="287"/>
      <c r="BN478" s="287"/>
      <c r="BO478" s="287"/>
      <c r="BP478" s="287"/>
      <c r="BQ478" s="287"/>
      <c r="BR478" s="287"/>
      <c r="BS478" s="287"/>
      <c r="BT478" s="287"/>
      <c r="BU478" s="287"/>
      <c r="BV478" s="287"/>
      <c r="BW478" s="287"/>
      <c r="BX478" s="287"/>
      <c r="BY478" s="287"/>
      <c r="BZ478" s="287"/>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581" t="s">
        <v>282</v>
      </c>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1"/>
      <c r="AL482" s="581"/>
      <c r="AM482" s="581"/>
      <c r="AN482" s="581"/>
      <c r="AO482" s="581"/>
      <c r="AP482" s="581"/>
      <c r="AQ482" s="581"/>
      <c r="AR482" s="581"/>
      <c r="AS482" s="581"/>
      <c r="AT482" s="581"/>
      <c r="AU482" s="581"/>
      <c r="AV482" s="581"/>
      <c r="AW482" s="581"/>
      <c r="AX482" s="581"/>
      <c r="AY482" s="581"/>
      <c r="AZ482" s="581"/>
      <c r="BA482" s="581"/>
      <c r="BB482" s="581"/>
      <c r="BC482" s="581"/>
      <c r="BD482" s="581"/>
      <c r="BE482" s="581"/>
      <c r="BF482" s="581"/>
      <c r="BG482" s="581"/>
      <c r="BH482" s="581"/>
      <c r="BI482" s="581"/>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581" t="s">
        <v>283</v>
      </c>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1"/>
      <c r="AL483" s="581"/>
      <c r="AM483" s="581"/>
      <c r="AN483" s="581"/>
      <c r="AO483" s="581"/>
      <c r="AP483" s="581"/>
      <c r="AQ483" s="581"/>
      <c r="AR483" s="581"/>
      <c r="AS483" s="581"/>
      <c r="AT483" s="581"/>
      <c r="AU483" s="581"/>
      <c r="AV483" s="581"/>
      <c r="AW483" s="581"/>
      <c r="AX483" s="581"/>
      <c r="AY483" s="581"/>
      <c r="AZ483" s="581"/>
      <c r="BA483" s="581"/>
      <c r="BB483" s="581"/>
      <c r="BC483" s="581"/>
      <c r="BD483" s="581"/>
      <c r="BE483" s="581"/>
      <c r="BF483" s="581"/>
      <c r="BG483" s="581"/>
      <c r="BH483" s="581"/>
      <c r="BI483" s="581"/>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581" t="s">
        <v>284</v>
      </c>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581"/>
      <c r="AY484" s="581"/>
      <c r="AZ484" s="581"/>
      <c r="BA484" s="581"/>
      <c r="BB484" s="581"/>
      <c r="BC484" s="581"/>
      <c r="BD484" s="581"/>
      <c r="BE484" s="581"/>
      <c r="BF484" s="581"/>
      <c r="BG484" s="581"/>
      <c r="BH484" s="581"/>
      <c r="BI484" s="581"/>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581" t="s">
        <v>285</v>
      </c>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1"/>
      <c r="AL485" s="581"/>
      <c r="AM485" s="581"/>
      <c r="AN485" s="581"/>
      <c r="AO485" s="581"/>
      <c r="AP485" s="581"/>
      <c r="AQ485" s="581"/>
      <c r="AR485" s="581"/>
      <c r="AS485" s="581"/>
      <c r="AT485" s="581"/>
      <c r="AU485" s="581"/>
      <c r="AV485" s="581"/>
      <c r="AW485" s="581"/>
      <c r="AX485" s="581"/>
      <c r="AY485" s="581"/>
      <c r="AZ485" s="581"/>
      <c r="BA485" s="581"/>
      <c r="BB485" s="581"/>
      <c r="BC485" s="581"/>
      <c r="BD485" s="581"/>
      <c r="BE485" s="581"/>
      <c r="BF485" s="581"/>
      <c r="BG485" s="581"/>
      <c r="BH485" s="581"/>
      <c r="BI485" s="581"/>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581" t="s">
        <v>286</v>
      </c>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1"/>
      <c r="AL486" s="581"/>
      <c r="AM486" s="581"/>
      <c r="AN486" s="581"/>
      <c r="AO486" s="581"/>
      <c r="AP486" s="581"/>
      <c r="AQ486" s="581"/>
      <c r="AR486" s="581"/>
      <c r="AS486" s="581"/>
      <c r="AT486" s="581"/>
      <c r="AU486" s="581"/>
      <c r="AV486" s="581"/>
      <c r="AW486" s="581"/>
      <c r="AX486" s="581"/>
      <c r="AY486" s="581"/>
      <c r="AZ486" s="581"/>
      <c r="BA486" s="581"/>
      <c r="BB486" s="581"/>
      <c r="BC486" s="581"/>
      <c r="BD486" s="581"/>
      <c r="BE486" s="581"/>
      <c r="BF486" s="581"/>
      <c r="BG486" s="581"/>
      <c r="BH486" s="581"/>
      <c r="BI486" s="581"/>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287"/>
      <c r="B487" s="287" t="s">
        <v>287</v>
      </c>
      <c r="C487" s="287"/>
      <c r="D487" s="287"/>
      <c r="E487" s="287"/>
      <c r="F487" s="287"/>
      <c r="G487" s="287"/>
      <c r="H487" s="287"/>
      <c r="I487" s="287"/>
      <c r="J487" s="287"/>
      <c r="K487" s="287"/>
      <c r="L487" s="287"/>
      <c r="M487" s="287"/>
      <c r="N487" s="287"/>
      <c r="O487" s="287"/>
      <c r="P487" s="287"/>
      <c r="Q487" s="287"/>
      <c r="R487" s="287"/>
      <c r="S487" s="288"/>
      <c r="T487" s="288"/>
      <c r="U487" s="288"/>
      <c r="V487" s="288"/>
      <c r="W487" s="288"/>
      <c r="X487" s="288"/>
      <c r="Y487" s="287"/>
      <c r="Z487" s="287"/>
      <c r="AA487" s="287"/>
      <c r="AB487" s="287"/>
      <c r="AC487" s="287"/>
      <c r="AD487" s="287"/>
      <c r="AE487" s="287"/>
      <c r="AF487" s="287"/>
      <c r="AG487" s="287"/>
      <c r="AH487" s="287"/>
      <c r="AI487" s="287"/>
      <c r="AJ487" s="287"/>
      <c r="AK487" s="287"/>
      <c r="AL487" s="287"/>
      <c r="AM487" s="287"/>
      <c r="AN487" s="287"/>
      <c r="AO487" s="287"/>
      <c r="AP487" s="287"/>
      <c r="AQ487" s="287"/>
      <c r="AR487" s="287"/>
      <c r="AS487" s="287"/>
      <c r="AT487" s="287"/>
      <c r="AU487" s="287"/>
      <c r="AV487" s="287"/>
      <c r="AW487" s="287"/>
      <c r="AX487" s="287"/>
      <c r="AY487" s="287"/>
      <c r="AZ487" s="287"/>
      <c r="BA487" s="287"/>
      <c r="BB487" s="287"/>
      <c r="BC487" s="287"/>
      <c r="BD487" s="287"/>
      <c r="BE487" s="287"/>
      <c r="BF487" s="287"/>
      <c r="BG487" s="287"/>
      <c r="BH487" s="287"/>
      <c r="BI487" s="287"/>
      <c r="BJ487" s="287"/>
      <c r="BK487" s="287"/>
      <c r="BL487" s="287"/>
      <c r="BM487" s="287"/>
      <c r="BN487" s="287"/>
      <c r="BO487" s="287"/>
      <c r="BP487" s="287"/>
      <c r="BQ487" s="287"/>
      <c r="BR487" s="287"/>
      <c r="BS487" s="287"/>
      <c r="BT487" s="287"/>
      <c r="BU487" s="287"/>
      <c r="BV487" s="287"/>
      <c r="BW487" s="287"/>
      <c r="BX487" s="287"/>
      <c r="BY487" s="287"/>
      <c r="BZ487" s="287"/>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581" t="s">
        <v>289</v>
      </c>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1"/>
      <c r="AL489" s="581"/>
      <c r="AM489" s="581"/>
      <c r="AN489" s="581"/>
      <c r="AO489" s="581"/>
      <c r="AP489" s="581"/>
      <c r="AQ489" s="581"/>
      <c r="AR489" s="581"/>
      <c r="AS489" s="581"/>
      <c r="AT489" s="581"/>
      <c r="AU489" s="581"/>
      <c r="AV489" s="581"/>
      <c r="AW489" s="581"/>
      <c r="AX489" s="581"/>
      <c r="AY489" s="581"/>
      <c r="AZ489" s="581"/>
      <c r="BA489" s="581"/>
      <c r="BB489" s="581"/>
      <c r="BC489" s="581"/>
      <c r="BD489" s="581"/>
      <c r="BE489" s="581"/>
      <c r="BF489" s="581"/>
      <c r="BG489" s="581"/>
      <c r="BH489" s="581"/>
      <c r="BI489" s="581"/>
      <c r="BJ489" s="581"/>
      <c r="BK489" s="581"/>
      <c r="BL489" s="581"/>
      <c r="BM489" s="581"/>
      <c r="BN489" s="581"/>
      <c r="BO489" s="581"/>
      <c r="BP489" s="581"/>
      <c r="BQ489" s="581"/>
      <c r="BR489" s="581"/>
      <c r="BS489" s="581"/>
      <c r="BT489" s="581"/>
      <c r="BU489" s="581"/>
      <c r="BV489" s="581"/>
      <c r="BW489" s="581"/>
      <c r="BX489" s="581"/>
      <c r="BY489" s="581"/>
      <c r="BZ489" s="581"/>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581" t="s">
        <v>291</v>
      </c>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1"/>
      <c r="AL491" s="581"/>
      <c r="AM491" s="581"/>
      <c r="AN491" s="581"/>
      <c r="AO491" s="581"/>
      <c r="AP491" s="581"/>
      <c r="AQ491" s="581"/>
      <c r="AR491" s="581"/>
      <c r="AS491" s="581"/>
      <c r="AT491" s="581"/>
      <c r="AU491" s="581"/>
      <c r="AV491" s="581"/>
      <c r="AW491" s="581"/>
      <c r="AX491" s="581"/>
      <c r="AY491" s="581"/>
      <c r="AZ491" s="581"/>
      <c r="BA491" s="581"/>
      <c r="BB491" s="581"/>
      <c r="BC491" s="581"/>
      <c r="BD491" s="581"/>
      <c r="BE491" s="581"/>
      <c r="BF491" s="581"/>
      <c r="BG491" s="581"/>
      <c r="BH491" s="581"/>
      <c r="BI491" s="581"/>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581" t="s">
        <v>292</v>
      </c>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1"/>
      <c r="AL492" s="581"/>
      <c r="AM492" s="581"/>
      <c r="AN492" s="581"/>
      <c r="AO492" s="581"/>
      <c r="AP492" s="581"/>
      <c r="AQ492" s="581"/>
      <c r="AR492" s="581"/>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582" t="s">
        <v>293</v>
      </c>
      <c r="H493" s="582"/>
      <c r="I493" s="582"/>
      <c r="J493" s="582"/>
      <c r="K493" s="582"/>
      <c r="L493" s="582"/>
      <c r="M493" s="582"/>
      <c r="N493" s="582"/>
      <c r="O493" s="582"/>
      <c r="P493" s="582"/>
      <c r="Q493" s="582"/>
      <c r="R493" s="582"/>
      <c r="S493" s="582"/>
      <c r="T493" s="582"/>
      <c r="U493" s="582"/>
      <c r="V493" s="582"/>
      <c r="W493" s="582"/>
      <c r="X493" s="582"/>
      <c r="Y493" s="582"/>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287"/>
      <c r="B496" s="287" t="s">
        <v>295</v>
      </c>
      <c r="C496" s="287"/>
      <c r="D496" s="287"/>
      <c r="E496" s="287"/>
      <c r="F496" s="287"/>
      <c r="G496" s="287"/>
      <c r="H496" s="287"/>
      <c r="I496" s="287"/>
      <c r="J496" s="287"/>
      <c r="K496" s="287"/>
      <c r="L496" s="287"/>
      <c r="M496" s="287"/>
      <c r="N496" s="287"/>
      <c r="O496" s="287"/>
      <c r="P496" s="287"/>
      <c r="Q496" s="287"/>
      <c r="R496" s="287"/>
      <c r="S496" s="288"/>
      <c r="T496" s="288"/>
      <c r="U496" s="288"/>
      <c r="V496" s="288"/>
      <c r="W496" s="288"/>
      <c r="X496" s="288"/>
      <c r="Y496" s="287"/>
      <c r="Z496" s="287"/>
      <c r="AA496" s="287"/>
      <c r="AB496" s="287"/>
      <c r="AC496" s="287"/>
      <c r="AD496" s="287"/>
      <c r="AE496" s="287"/>
      <c r="AF496" s="287"/>
      <c r="AG496" s="287"/>
      <c r="AH496" s="287"/>
      <c r="AI496" s="287"/>
      <c r="AJ496" s="287"/>
      <c r="AK496" s="287"/>
      <c r="AL496" s="287"/>
      <c r="AM496" s="287"/>
      <c r="AN496" s="287"/>
      <c r="AO496" s="287"/>
      <c r="AP496" s="287"/>
      <c r="AQ496" s="287"/>
      <c r="AR496" s="287"/>
      <c r="AS496" s="287"/>
      <c r="AT496" s="287"/>
      <c r="AU496" s="287"/>
      <c r="AV496" s="287"/>
      <c r="AW496" s="287"/>
      <c r="AX496" s="287"/>
      <c r="AY496" s="287"/>
      <c r="AZ496" s="287"/>
      <c r="BA496" s="287"/>
      <c r="BB496" s="287"/>
      <c r="BC496" s="287"/>
      <c r="BD496" s="287"/>
      <c r="BE496" s="287"/>
      <c r="BF496" s="287"/>
      <c r="BG496" s="287"/>
      <c r="BH496" s="287"/>
      <c r="BI496" s="287"/>
      <c r="BJ496" s="287"/>
      <c r="BK496" s="287"/>
      <c r="BL496" s="287"/>
      <c r="BM496" s="287"/>
      <c r="BN496" s="287"/>
      <c r="BO496" s="287"/>
      <c r="BP496" s="287"/>
      <c r="BQ496" s="287"/>
      <c r="BR496" s="287"/>
      <c r="BS496" s="287"/>
      <c r="BT496" s="287"/>
      <c r="BU496" s="287"/>
      <c r="BV496" s="287"/>
      <c r="BW496" s="287"/>
      <c r="BX496" s="287"/>
      <c r="BY496" s="287"/>
      <c r="BZ496" s="287"/>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 ref="G491:BI491"/>
    <mergeCell ref="H492:AR492"/>
    <mergeCell ref="G493:Y493"/>
    <mergeCell ref="E482:BI482"/>
    <mergeCell ref="E483:BI483"/>
    <mergeCell ref="E484:BI484"/>
    <mergeCell ref="E485:BI485"/>
    <mergeCell ref="E486:BI486"/>
    <mergeCell ref="G489:BZ489"/>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W455:AF455"/>
    <mergeCell ref="AG455:AH455"/>
    <mergeCell ref="AI455:BB455"/>
    <mergeCell ref="BC455:BD455"/>
    <mergeCell ref="BE455:BS455"/>
    <mergeCell ref="W456:AF456"/>
    <mergeCell ref="AG456:AH456"/>
    <mergeCell ref="AI456:BB456"/>
    <mergeCell ref="BC456:BD456"/>
    <mergeCell ref="BE456:BS456"/>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W427:AF427"/>
    <mergeCell ref="AG427:AH427"/>
    <mergeCell ref="AI427:BB427"/>
    <mergeCell ref="BC427:BD427"/>
    <mergeCell ref="BE427:BS427"/>
    <mergeCell ref="W428:AF428"/>
    <mergeCell ref="AG428:AH428"/>
    <mergeCell ref="AI428:BB428"/>
    <mergeCell ref="BC428:BD428"/>
    <mergeCell ref="BE428:BS42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D394:K394"/>
    <mergeCell ref="N394:Q394"/>
    <mergeCell ref="R394:T394"/>
    <mergeCell ref="W394:AK394"/>
    <mergeCell ref="AN394:BB394"/>
    <mergeCell ref="AB389:AC389"/>
    <mergeCell ref="Z376:AG376"/>
    <mergeCell ref="Z377:AG377"/>
    <mergeCell ref="Z379:AN379"/>
    <mergeCell ref="Z380:AN380"/>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R145:BZ145"/>
    <mergeCell ref="B121:C121"/>
    <mergeCell ref="L122:AH122"/>
    <mergeCell ref="B124:C124"/>
    <mergeCell ref="L125:AH125"/>
    <mergeCell ref="B127:C127"/>
    <mergeCell ref="L130:AH130"/>
    <mergeCell ref="L128:AH128"/>
    <mergeCell ref="R149:BZ149"/>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A3:BZ3"/>
    <mergeCell ref="A5:BZ5"/>
    <mergeCell ref="AX18:BB18"/>
    <mergeCell ref="BC18:BE18"/>
    <mergeCell ref="BF18:BH18"/>
    <mergeCell ref="BI18:BK18"/>
    <mergeCell ref="BL18:BN18"/>
    <mergeCell ref="BO18:BQ18"/>
    <mergeCell ref="BR18:BT1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5" activePane="bottomLeft" state="frozen"/>
      <selection sqref="A1:BZ1"/>
      <selection pane="bottomLeft" activeCell="F50" sqref="F50:BE50"/>
    </sheetView>
  </sheetViews>
  <sheetFormatPr defaultColWidth="1.625" defaultRowHeight="15" customHeight="1"/>
  <cols>
    <col min="1" max="16384" width="1.625" style="184"/>
  </cols>
  <sheetData>
    <row r="1" spans="1:115" ht="15" customHeight="1">
      <c r="A1" s="605" t="s">
        <v>296</v>
      </c>
      <c r="B1" s="606"/>
      <c r="C1" s="606"/>
      <c r="D1" s="606"/>
      <c r="E1" s="606"/>
      <c r="F1" s="606"/>
      <c r="G1" s="606"/>
      <c r="H1" s="606"/>
      <c r="I1" s="606"/>
      <c r="J1" s="606"/>
      <c r="K1" s="606"/>
      <c r="L1" s="606"/>
      <c r="M1" s="606"/>
      <c r="N1" s="606"/>
      <c r="O1" s="606"/>
      <c r="P1" s="606"/>
      <c r="Q1" s="606"/>
      <c r="R1" s="606"/>
      <c r="S1" s="606"/>
      <c r="T1" s="606"/>
      <c r="U1" s="606"/>
      <c r="V1" s="606"/>
      <c r="W1" s="606"/>
      <c r="X1" s="606"/>
      <c r="Y1" s="606"/>
      <c r="Z1" s="183"/>
      <c r="AA1" s="611" t="s">
        <v>297</v>
      </c>
      <c r="AB1" s="611"/>
      <c r="AC1" s="611"/>
      <c r="AD1" s="611"/>
      <c r="AE1" s="611"/>
      <c r="AF1" s="611"/>
      <c r="AG1" s="611"/>
      <c r="AH1" s="611"/>
      <c r="AI1" s="611"/>
      <c r="AJ1" s="611"/>
      <c r="AK1" s="611"/>
      <c r="AL1" s="611"/>
      <c r="AM1" s="611"/>
      <c r="AN1" s="611"/>
      <c r="AO1" s="611"/>
      <c r="AP1" s="611"/>
      <c r="AQ1" s="611"/>
      <c r="AR1" s="611"/>
      <c r="AS1" s="611"/>
      <c r="AT1" s="614" t="s">
        <v>298</v>
      </c>
      <c r="AU1" s="615"/>
      <c r="AV1" s="615"/>
      <c r="AW1" s="615"/>
      <c r="AX1" s="615"/>
      <c r="AY1" s="615"/>
      <c r="AZ1" s="615"/>
      <c r="BA1" s="615"/>
      <c r="BB1" s="615"/>
      <c r="BC1" s="615"/>
      <c r="BD1" s="615"/>
      <c r="BE1" s="615"/>
      <c r="BF1" s="615"/>
      <c r="BG1" s="615"/>
      <c r="BH1" s="615"/>
      <c r="BI1" s="615"/>
      <c r="BJ1" s="615"/>
      <c r="BK1" s="615"/>
      <c r="BL1" s="615"/>
      <c r="BM1" s="615"/>
      <c r="BN1" s="616"/>
      <c r="BO1" s="623" t="s">
        <v>299</v>
      </c>
      <c r="BP1" s="624"/>
      <c r="BQ1" s="624"/>
      <c r="BR1" s="624"/>
      <c r="BS1" s="624"/>
      <c r="BT1" s="624"/>
      <c r="BU1" s="624"/>
      <c r="BV1" s="624"/>
      <c r="BW1" s="624"/>
      <c r="BX1" s="624"/>
      <c r="BY1" s="624"/>
      <c r="BZ1" s="624"/>
      <c r="CA1" s="624"/>
      <c r="CB1" s="624"/>
      <c r="CC1" s="624"/>
      <c r="CD1" s="624"/>
      <c r="CE1" s="624"/>
      <c r="CF1" s="624"/>
      <c r="CG1" s="624"/>
      <c r="CH1" s="624"/>
      <c r="CI1" s="624"/>
      <c r="CJ1" s="625"/>
      <c r="CK1" s="632" t="s">
        <v>300</v>
      </c>
      <c r="CL1" s="632"/>
      <c r="CM1" s="632"/>
      <c r="CN1" s="632"/>
      <c r="CO1" s="632"/>
      <c r="CP1" s="632"/>
      <c r="CQ1" s="632"/>
      <c r="CR1" s="632"/>
      <c r="CS1" s="632"/>
      <c r="CT1" s="633" t="s">
        <v>301</v>
      </c>
      <c r="CU1" s="633"/>
      <c r="CV1" s="633"/>
      <c r="CW1" s="633"/>
      <c r="CX1" s="633"/>
      <c r="CY1" s="633"/>
      <c r="CZ1" s="633"/>
      <c r="DA1" s="633"/>
      <c r="DB1" s="595" t="s">
        <v>302</v>
      </c>
      <c r="DC1" s="595"/>
      <c r="DD1" s="595"/>
      <c r="DE1" s="595"/>
      <c r="DF1" s="595"/>
      <c r="DG1" s="595"/>
      <c r="DH1" s="595"/>
    </row>
    <row r="2" spans="1:115" ht="15" customHeight="1">
      <c r="A2" s="607"/>
      <c r="B2" s="608"/>
      <c r="C2" s="608"/>
      <c r="D2" s="608"/>
      <c r="E2" s="608"/>
      <c r="F2" s="608"/>
      <c r="G2" s="608"/>
      <c r="H2" s="608"/>
      <c r="I2" s="608"/>
      <c r="J2" s="608"/>
      <c r="K2" s="608"/>
      <c r="L2" s="608"/>
      <c r="M2" s="608"/>
      <c r="N2" s="608"/>
      <c r="O2" s="608"/>
      <c r="P2" s="608"/>
      <c r="Q2" s="608"/>
      <c r="R2" s="608"/>
      <c r="S2" s="608"/>
      <c r="T2" s="608"/>
      <c r="U2" s="608"/>
      <c r="V2" s="608"/>
      <c r="W2" s="608"/>
      <c r="X2" s="608"/>
      <c r="Y2" s="608"/>
      <c r="Z2" s="185"/>
      <c r="AA2" s="612"/>
      <c r="AB2" s="612"/>
      <c r="AC2" s="612"/>
      <c r="AD2" s="612"/>
      <c r="AE2" s="612"/>
      <c r="AF2" s="612"/>
      <c r="AG2" s="612"/>
      <c r="AH2" s="612"/>
      <c r="AI2" s="612"/>
      <c r="AJ2" s="612"/>
      <c r="AK2" s="612"/>
      <c r="AL2" s="612"/>
      <c r="AM2" s="612"/>
      <c r="AN2" s="612"/>
      <c r="AO2" s="612"/>
      <c r="AP2" s="612"/>
      <c r="AQ2" s="612"/>
      <c r="AR2" s="612"/>
      <c r="AS2" s="612"/>
      <c r="AT2" s="617"/>
      <c r="AU2" s="618"/>
      <c r="AV2" s="618"/>
      <c r="AW2" s="618"/>
      <c r="AX2" s="618"/>
      <c r="AY2" s="618"/>
      <c r="AZ2" s="618"/>
      <c r="BA2" s="618"/>
      <c r="BB2" s="618"/>
      <c r="BC2" s="618"/>
      <c r="BD2" s="618"/>
      <c r="BE2" s="618"/>
      <c r="BF2" s="618"/>
      <c r="BG2" s="618"/>
      <c r="BH2" s="618"/>
      <c r="BI2" s="618"/>
      <c r="BJ2" s="618"/>
      <c r="BK2" s="618"/>
      <c r="BL2" s="618"/>
      <c r="BM2" s="618"/>
      <c r="BN2" s="619"/>
      <c r="BO2" s="626"/>
      <c r="BP2" s="627"/>
      <c r="BQ2" s="627"/>
      <c r="BR2" s="627"/>
      <c r="BS2" s="627"/>
      <c r="BT2" s="627"/>
      <c r="BU2" s="627"/>
      <c r="BV2" s="627"/>
      <c r="BW2" s="627"/>
      <c r="BX2" s="627"/>
      <c r="BY2" s="627"/>
      <c r="BZ2" s="627"/>
      <c r="CA2" s="627"/>
      <c r="CB2" s="627"/>
      <c r="CC2" s="627"/>
      <c r="CD2" s="627"/>
      <c r="CE2" s="627"/>
      <c r="CF2" s="627"/>
      <c r="CG2" s="627"/>
      <c r="CH2" s="627"/>
      <c r="CI2" s="627"/>
      <c r="CJ2" s="628"/>
      <c r="CK2" s="596">
        <v>43922</v>
      </c>
      <c r="CL2" s="597"/>
      <c r="CM2" s="597"/>
      <c r="CN2" s="597"/>
      <c r="CO2" s="597"/>
      <c r="CP2" s="597"/>
      <c r="CQ2" s="597"/>
      <c r="CR2" s="597"/>
      <c r="CS2" s="597"/>
      <c r="CT2" s="598" t="s">
        <v>303</v>
      </c>
      <c r="CU2" s="598"/>
      <c r="CV2" s="598"/>
      <c r="CW2" s="598"/>
      <c r="CX2" s="598"/>
      <c r="CY2" s="598"/>
      <c r="CZ2" s="598"/>
      <c r="DA2" s="598"/>
      <c r="DB2" s="599"/>
      <c r="DC2" s="599"/>
      <c r="DD2" s="599"/>
      <c r="DE2" s="599"/>
      <c r="DF2" s="599"/>
      <c r="DG2" s="599"/>
      <c r="DH2" s="599"/>
    </row>
    <row r="3" spans="1:115" ht="15" customHeight="1">
      <c r="A3" s="609"/>
      <c r="B3" s="610"/>
      <c r="C3" s="610"/>
      <c r="D3" s="610"/>
      <c r="E3" s="610"/>
      <c r="F3" s="610"/>
      <c r="G3" s="610"/>
      <c r="H3" s="610"/>
      <c r="I3" s="610"/>
      <c r="J3" s="610"/>
      <c r="K3" s="610"/>
      <c r="L3" s="610"/>
      <c r="M3" s="610"/>
      <c r="N3" s="610"/>
      <c r="O3" s="610"/>
      <c r="P3" s="610"/>
      <c r="Q3" s="610"/>
      <c r="R3" s="610"/>
      <c r="S3" s="610"/>
      <c r="T3" s="610"/>
      <c r="U3" s="610"/>
      <c r="V3" s="610"/>
      <c r="W3" s="610"/>
      <c r="X3" s="610"/>
      <c r="Y3" s="610"/>
      <c r="Z3" s="186"/>
      <c r="AA3" s="613"/>
      <c r="AB3" s="613"/>
      <c r="AC3" s="613"/>
      <c r="AD3" s="613"/>
      <c r="AE3" s="613"/>
      <c r="AF3" s="613"/>
      <c r="AG3" s="613"/>
      <c r="AH3" s="613"/>
      <c r="AI3" s="613"/>
      <c r="AJ3" s="613"/>
      <c r="AK3" s="613"/>
      <c r="AL3" s="613"/>
      <c r="AM3" s="613"/>
      <c r="AN3" s="613"/>
      <c r="AO3" s="613"/>
      <c r="AP3" s="613"/>
      <c r="AQ3" s="613"/>
      <c r="AR3" s="613"/>
      <c r="AS3" s="613"/>
      <c r="AT3" s="620"/>
      <c r="AU3" s="621"/>
      <c r="AV3" s="621"/>
      <c r="AW3" s="621"/>
      <c r="AX3" s="621"/>
      <c r="AY3" s="621"/>
      <c r="AZ3" s="621"/>
      <c r="BA3" s="621"/>
      <c r="BB3" s="621"/>
      <c r="BC3" s="621"/>
      <c r="BD3" s="621"/>
      <c r="BE3" s="621"/>
      <c r="BF3" s="621"/>
      <c r="BG3" s="621"/>
      <c r="BH3" s="621"/>
      <c r="BI3" s="621"/>
      <c r="BJ3" s="621"/>
      <c r="BK3" s="621"/>
      <c r="BL3" s="621"/>
      <c r="BM3" s="621"/>
      <c r="BN3" s="622"/>
      <c r="BO3" s="629"/>
      <c r="BP3" s="630"/>
      <c r="BQ3" s="630"/>
      <c r="BR3" s="630"/>
      <c r="BS3" s="630"/>
      <c r="BT3" s="630"/>
      <c r="BU3" s="630"/>
      <c r="BV3" s="630"/>
      <c r="BW3" s="630"/>
      <c r="BX3" s="630"/>
      <c r="BY3" s="630"/>
      <c r="BZ3" s="630"/>
      <c r="CA3" s="630"/>
      <c r="CB3" s="630"/>
      <c r="CC3" s="630"/>
      <c r="CD3" s="630"/>
      <c r="CE3" s="630"/>
      <c r="CF3" s="630"/>
      <c r="CG3" s="630"/>
      <c r="CH3" s="630"/>
      <c r="CI3" s="630"/>
      <c r="CJ3" s="631"/>
      <c r="CK3" s="597"/>
      <c r="CL3" s="597"/>
      <c r="CM3" s="597"/>
      <c r="CN3" s="597"/>
      <c r="CO3" s="597"/>
      <c r="CP3" s="597"/>
      <c r="CQ3" s="597"/>
      <c r="CR3" s="597"/>
      <c r="CS3" s="597"/>
      <c r="CT3" s="598"/>
      <c r="CU3" s="598"/>
      <c r="CV3" s="598"/>
      <c r="CW3" s="598"/>
      <c r="CX3" s="598"/>
      <c r="CY3" s="598"/>
      <c r="CZ3" s="598"/>
      <c r="DA3" s="598"/>
      <c r="DB3" s="599"/>
      <c r="DC3" s="599"/>
      <c r="DD3" s="599"/>
      <c r="DE3" s="599"/>
      <c r="DF3" s="599"/>
      <c r="DG3" s="599"/>
      <c r="DH3" s="599"/>
    </row>
    <row r="4" spans="1:115" s="188" customFormat="1" ht="1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row>
    <row r="5" spans="1:115" s="188" customFormat="1" ht="19.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2"/>
      <c r="DD5" s="192"/>
      <c r="DE5" s="192"/>
      <c r="DF5" s="192"/>
      <c r="DG5" s="192"/>
      <c r="DH5" s="193"/>
    </row>
    <row r="6" spans="1:115" s="188" customFormat="1" ht="20.100000000000001" customHeight="1">
      <c r="A6" s="194"/>
      <c r="B6" s="188" t="s">
        <v>304</v>
      </c>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6"/>
      <c r="DD6" s="196"/>
      <c r="DE6" s="196"/>
      <c r="DF6" s="196"/>
      <c r="DG6" s="195"/>
      <c r="DH6" s="197"/>
      <c r="DI6" s="196"/>
      <c r="DJ6" s="196"/>
      <c r="DK6" s="196"/>
    </row>
    <row r="7" spans="1:115" s="188" customFormat="1" ht="20.100000000000001" customHeight="1">
      <c r="A7" s="194"/>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6"/>
      <c r="DD7" s="196"/>
      <c r="DE7" s="196"/>
      <c r="DF7" s="196"/>
      <c r="DG7" s="195"/>
      <c r="DH7" s="197"/>
      <c r="DI7" s="196"/>
      <c r="DJ7" s="196"/>
      <c r="DK7" s="196"/>
    </row>
    <row r="8" spans="1:115" s="188" customFormat="1" ht="20.100000000000001" customHeight="1">
      <c r="A8" s="194"/>
      <c r="C8" s="188" t="s">
        <v>305</v>
      </c>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6"/>
      <c r="DD8" s="196"/>
      <c r="DE8" s="196"/>
      <c r="DF8" s="196"/>
      <c r="DG8" s="195"/>
      <c r="DH8" s="197"/>
      <c r="DI8" s="196"/>
      <c r="DJ8" s="196"/>
      <c r="DK8" s="196"/>
    </row>
    <row r="9" spans="1:115" s="188" customFormat="1" ht="20.100000000000001" customHeight="1">
      <c r="A9" s="194"/>
      <c r="C9" s="600" t="s">
        <v>306</v>
      </c>
      <c r="D9" s="601"/>
      <c r="E9" s="602"/>
      <c r="F9" s="600" t="s">
        <v>307</v>
      </c>
      <c r="G9" s="601"/>
      <c r="H9" s="601"/>
      <c r="I9" s="601"/>
      <c r="J9" s="601"/>
      <c r="K9" s="601"/>
      <c r="L9" s="601"/>
      <c r="M9" s="601"/>
      <c r="N9" s="601"/>
      <c r="O9" s="601"/>
      <c r="P9" s="601"/>
      <c r="Q9" s="601"/>
      <c r="R9" s="601"/>
      <c r="S9" s="601"/>
      <c r="T9" s="601"/>
      <c r="U9" s="601"/>
      <c r="V9" s="601"/>
      <c r="W9" s="601"/>
      <c r="X9" s="601"/>
      <c r="Y9" s="601"/>
      <c r="Z9" s="601"/>
      <c r="AA9" s="601"/>
      <c r="AB9" s="601"/>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4"/>
      <c r="BF9" s="601" t="s">
        <v>308</v>
      </c>
      <c r="BG9" s="601"/>
      <c r="BH9" s="601"/>
      <c r="BI9" s="601"/>
      <c r="BJ9" s="601"/>
      <c r="BK9" s="601"/>
      <c r="BL9" s="601"/>
      <c r="BM9" s="601"/>
      <c r="BN9" s="602"/>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6"/>
      <c r="DD9" s="196"/>
      <c r="DE9" s="196"/>
      <c r="DF9" s="196"/>
      <c r="DG9" s="195"/>
      <c r="DH9" s="197"/>
      <c r="DI9" s="196"/>
      <c r="DJ9" s="196"/>
      <c r="DK9" s="196"/>
    </row>
    <row r="10" spans="1:115" s="188" customFormat="1" ht="19.5" customHeight="1">
      <c r="A10" s="194"/>
      <c r="C10" s="587">
        <v>1</v>
      </c>
      <c r="D10" s="587"/>
      <c r="E10" s="587"/>
      <c r="F10" s="588" t="s">
        <v>309</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7" t="s">
        <v>310</v>
      </c>
      <c r="BG10" s="590"/>
      <c r="BH10" s="590"/>
      <c r="BI10" s="590"/>
      <c r="BJ10" s="590"/>
      <c r="BK10" s="590"/>
      <c r="BL10" s="590"/>
      <c r="BM10" s="590"/>
      <c r="BN10" s="590"/>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6"/>
      <c r="DD10" s="196"/>
      <c r="DE10" s="196"/>
      <c r="DF10" s="196"/>
      <c r="DG10" s="195"/>
      <c r="DH10" s="197"/>
      <c r="DI10" s="196"/>
      <c r="DJ10" s="196"/>
      <c r="DK10" s="196"/>
    </row>
    <row r="11" spans="1:115" s="188" customFormat="1" ht="30" customHeight="1">
      <c r="A11" s="194"/>
      <c r="C11" s="591">
        <v>2</v>
      </c>
      <c r="D11" s="591"/>
      <c r="E11" s="591"/>
      <c r="F11" s="592" t="s">
        <v>311</v>
      </c>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1" t="s">
        <v>312</v>
      </c>
      <c r="BG11" s="594"/>
      <c r="BH11" s="594"/>
      <c r="BI11" s="594"/>
      <c r="BJ11" s="594"/>
      <c r="BK11" s="594"/>
      <c r="BL11" s="594"/>
      <c r="BM11" s="594"/>
      <c r="BN11" s="594"/>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6"/>
      <c r="DD11" s="196"/>
      <c r="DE11" s="196"/>
      <c r="DF11" s="196"/>
      <c r="DG11" s="195"/>
      <c r="DH11" s="197"/>
      <c r="DI11" s="196"/>
      <c r="DJ11" s="196"/>
      <c r="DK11" s="196"/>
    </row>
    <row r="12" spans="1:115" s="188" customFormat="1" ht="20.100000000000001" customHeight="1">
      <c r="A12" s="194"/>
      <c r="C12" s="591">
        <v>3</v>
      </c>
      <c r="D12" s="591"/>
      <c r="E12" s="591"/>
      <c r="F12" s="592" t="s">
        <v>313</v>
      </c>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3"/>
      <c r="BD12" s="593"/>
      <c r="BE12" s="593"/>
      <c r="BF12" s="591" t="s">
        <v>314</v>
      </c>
      <c r="BG12" s="594"/>
      <c r="BH12" s="594"/>
      <c r="BI12" s="594"/>
      <c r="BJ12" s="594"/>
      <c r="BK12" s="594"/>
      <c r="BL12" s="594"/>
      <c r="BM12" s="594"/>
      <c r="BN12" s="594"/>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6"/>
      <c r="DD12" s="196"/>
      <c r="DE12" s="196"/>
      <c r="DF12" s="196"/>
      <c r="DG12" s="195"/>
      <c r="DH12" s="197"/>
      <c r="DI12" s="196"/>
      <c r="DJ12" s="196"/>
      <c r="DK12" s="196"/>
    </row>
    <row r="13" spans="1:115" s="188" customFormat="1" ht="20.100000000000001" customHeight="1">
      <c r="A13" s="194"/>
      <c r="C13" s="591">
        <v>4</v>
      </c>
      <c r="D13" s="591"/>
      <c r="E13" s="591"/>
      <c r="F13" s="592" t="s">
        <v>315</v>
      </c>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93"/>
      <c r="BC13" s="593"/>
      <c r="BD13" s="593"/>
      <c r="BE13" s="593"/>
      <c r="BF13" s="591" t="s">
        <v>316</v>
      </c>
      <c r="BG13" s="594"/>
      <c r="BH13" s="594"/>
      <c r="BI13" s="594"/>
      <c r="BJ13" s="594"/>
      <c r="BK13" s="594"/>
      <c r="BL13" s="594"/>
      <c r="BM13" s="594"/>
      <c r="BN13" s="594"/>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6"/>
      <c r="DD13" s="196"/>
      <c r="DE13" s="196"/>
      <c r="DF13" s="196"/>
      <c r="DG13" s="195"/>
      <c r="DH13" s="197"/>
      <c r="DI13" s="196"/>
      <c r="DJ13" s="196"/>
      <c r="DK13" s="196"/>
    </row>
    <row r="14" spans="1:115" s="188" customFormat="1" ht="20.100000000000001" customHeight="1">
      <c r="A14" s="194"/>
      <c r="C14" s="591">
        <v>5</v>
      </c>
      <c r="D14" s="591"/>
      <c r="E14" s="591"/>
      <c r="F14" s="592" t="s">
        <v>317</v>
      </c>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1" t="s">
        <v>318</v>
      </c>
      <c r="BG14" s="594"/>
      <c r="BH14" s="594"/>
      <c r="BI14" s="594"/>
      <c r="BJ14" s="594"/>
      <c r="BK14" s="594"/>
      <c r="BL14" s="594"/>
      <c r="BM14" s="594"/>
      <c r="BN14" s="594"/>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6"/>
      <c r="DD14" s="196"/>
      <c r="DE14" s="196"/>
      <c r="DF14" s="196"/>
      <c r="DG14" s="195"/>
      <c r="DH14" s="197"/>
      <c r="DI14" s="196"/>
      <c r="DJ14" s="196"/>
      <c r="DK14" s="196"/>
    </row>
    <row r="15" spans="1:115" s="188" customFormat="1" ht="20.100000000000001" customHeight="1">
      <c r="A15" s="194"/>
      <c r="C15" s="591">
        <v>6</v>
      </c>
      <c r="D15" s="591"/>
      <c r="E15" s="591"/>
      <c r="F15" s="592" t="s">
        <v>319</v>
      </c>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c r="BF15" s="591" t="s">
        <v>320</v>
      </c>
      <c r="BG15" s="594"/>
      <c r="BH15" s="594"/>
      <c r="BI15" s="594"/>
      <c r="BJ15" s="594"/>
      <c r="BK15" s="594"/>
      <c r="BL15" s="594"/>
      <c r="BM15" s="594"/>
      <c r="BN15" s="594"/>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6"/>
      <c r="DD15" s="196"/>
      <c r="DE15" s="196"/>
      <c r="DF15" s="196"/>
      <c r="DG15" s="195"/>
      <c r="DH15" s="197"/>
      <c r="DI15" s="196"/>
      <c r="DJ15" s="196"/>
      <c r="DK15" s="196"/>
    </row>
    <row r="16" spans="1:115" s="188" customFormat="1" ht="30" customHeight="1">
      <c r="A16" s="194"/>
      <c r="C16" s="634">
        <v>7</v>
      </c>
      <c r="D16" s="634"/>
      <c r="E16" s="634"/>
      <c r="F16" s="635" t="s">
        <v>321</v>
      </c>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4" t="s">
        <v>322</v>
      </c>
      <c r="BG16" s="637"/>
      <c r="BH16" s="637"/>
      <c r="BI16" s="637"/>
      <c r="BJ16" s="637"/>
      <c r="BK16" s="637"/>
      <c r="BL16" s="637"/>
      <c r="BM16" s="637"/>
      <c r="BN16" s="637"/>
      <c r="BT16" s="198"/>
      <c r="BU16" s="198"/>
      <c r="BV16" s="198"/>
      <c r="BW16" s="198"/>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6"/>
      <c r="DD16" s="196"/>
      <c r="DE16" s="196"/>
      <c r="DF16" s="196"/>
      <c r="DG16" s="195"/>
      <c r="DH16" s="197"/>
      <c r="DI16" s="196"/>
      <c r="DJ16" s="196"/>
      <c r="DK16" s="196"/>
    </row>
    <row r="17" spans="1:115" s="188" customFormat="1" ht="20.100000000000001" customHeight="1">
      <c r="A17" s="194"/>
      <c r="C17" s="199"/>
      <c r="D17" s="199"/>
      <c r="E17" s="199"/>
      <c r="F17" s="200"/>
      <c r="AM17" s="200"/>
      <c r="BF17" s="201"/>
      <c r="BG17" s="198"/>
      <c r="BH17" s="198"/>
      <c r="BI17" s="198"/>
      <c r="BJ17" s="198"/>
      <c r="BK17" s="198"/>
      <c r="BL17" s="198"/>
      <c r="BM17" s="198"/>
      <c r="BN17" s="198"/>
      <c r="BO17" s="198"/>
      <c r="BP17" s="198"/>
      <c r="BQ17" s="198"/>
      <c r="BR17" s="198"/>
      <c r="BT17" s="198"/>
      <c r="BU17" s="198"/>
      <c r="BV17" s="198"/>
      <c r="BW17" s="198"/>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6"/>
      <c r="DD17" s="196"/>
      <c r="DE17" s="196"/>
      <c r="DF17" s="196"/>
      <c r="DG17" s="195"/>
      <c r="DH17" s="197"/>
      <c r="DI17" s="196"/>
      <c r="DJ17" s="196"/>
      <c r="DK17" s="196"/>
    </row>
    <row r="18" spans="1:115" s="188" customFormat="1" ht="20.100000000000001" customHeight="1">
      <c r="A18" s="194"/>
      <c r="C18" s="188" t="s">
        <v>323</v>
      </c>
      <c r="BO18" s="198"/>
      <c r="BP18" s="198"/>
      <c r="BQ18" s="198"/>
      <c r="BR18" s="198"/>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6"/>
      <c r="DD18" s="196"/>
      <c r="DE18" s="196"/>
      <c r="DF18" s="196"/>
      <c r="DG18" s="195"/>
      <c r="DH18" s="197"/>
      <c r="DI18" s="196"/>
      <c r="DJ18" s="196"/>
      <c r="DK18" s="196"/>
    </row>
    <row r="19" spans="1:115" s="188" customFormat="1" ht="20.100000000000001" customHeight="1">
      <c r="A19" s="194"/>
      <c r="C19" s="600" t="s">
        <v>306</v>
      </c>
      <c r="D19" s="601"/>
      <c r="E19" s="602"/>
      <c r="F19" s="600" t="s">
        <v>307</v>
      </c>
      <c r="G19" s="601"/>
      <c r="H19" s="601"/>
      <c r="I19" s="601"/>
      <c r="J19" s="601"/>
      <c r="K19" s="601"/>
      <c r="L19" s="601"/>
      <c r="M19" s="601"/>
      <c r="N19" s="601"/>
      <c r="O19" s="601"/>
      <c r="P19" s="601"/>
      <c r="Q19" s="601"/>
      <c r="R19" s="601"/>
      <c r="S19" s="601"/>
      <c r="T19" s="601"/>
      <c r="U19" s="601"/>
      <c r="V19" s="601"/>
      <c r="W19" s="601"/>
      <c r="X19" s="601"/>
      <c r="Y19" s="601"/>
      <c r="Z19" s="601"/>
      <c r="AA19" s="601"/>
      <c r="AB19" s="601"/>
      <c r="AC19" s="603"/>
      <c r="AD19" s="603"/>
      <c r="AE19" s="603"/>
      <c r="AF19" s="603"/>
      <c r="AG19" s="603"/>
      <c r="AH19" s="603"/>
      <c r="AI19" s="603"/>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4"/>
      <c r="BF19" s="601" t="s">
        <v>308</v>
      </c>
      <c r="BG19" s="601"/>
      <c r="BH19" s="601"/>
      <c r="BI19" s="601"/>
      <c r="BJ19" s="601"/>
      <c r="BK19" s="601"/>
      <c r="BL19" s="601"/>
      <c r="BM19" s="601"/>
      <c r="BN19" s="602"/>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6"/>
      <c r="DD19" s="196"/>
      <c r="DE19" s="196"/>
      <c r="DF19" s="196"/>
      <c r="DG19" s="195"/>
      <c r="DH19" s="197"/>
      <c r="DI19" s="196"/>
      <c r="DJ19" s="196"/>
      <c r="DK19" s="196"/>
    </row>
    <row r="20" spans="1:115" s="188" customFormat="1" ht="45" customHeight="1">
      <c r="A20" s="194"/>
      <c r="C20" s="587">
        <v>1</v>
      </c>
      <c r="D20" s="587"/>
      <c r="E20" s="587"/>
      <c r="F20" s="638" t="s">
        <v>324</v>
      </c>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40" t="s">
        <v>325</v>
      </c>
      <c r="BG20" s="641"/>
      <c r="BH20" s="641"/>
      <c r="BI20" s="641"/>
      <c r="BJ20" s="641"/>
      <c r="BK20" s="641"/>
      <c r="BL20" s="641"/>
      <c r="BM20" s="641"/>
      <c r="BN20" s="641"/>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6"/>
      <c r="DD20" s="196"/>
      <c r="DE20" s="196"/>
      <c r="DF20" s="196"/>
      <c r="DG20" s="195"/>
      <c r="DH20" s="197"/>
      <c r="DI20" s="196"/>
      <c r="DJ20" s="196"/>
      <c r="DK20" s="196"/>
    </row>
    <row r="21" spans="1:115" s="188" customFormat="1" ht="20.100000000000001" customHeight="1">
      <c r="A21" s="194"/>
      <c r="C21" s="591">
        <v>2</v>
      </c>
      <c r="D21" s="591"/>
      <c r="E21" s="591"/>
      <c r="F21" s="592" t="s">
        <v>326</v>
      </c>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1" t="s">
        <v>327</v>
      </c>
      <c r="BG21" s="594"/>
      <c r="BH21" s="594"/>
      <c r="BI21" s="594"/>
      <c r="BJ21" s="594"/>
      <c r="BK21" s="594"/>
      <c r="BL21" s="594"/>
      <c r="BM21" s="594"/>
      <c r="BN21" s="594"/>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6"/>
      <c r="DD21" s="196"/>
      <c r="DE21" s="196"/>
      <c r="DF21" s="196"/>
      <c r="DG21" s="195"/>
      <c r="DH21" s="197"/>
      <c r="DI21" s="196"/>
      <c r="DJ21" s="196"/>
      <c r="DK21" s="196"/>
    </row>
    <row r="22" spans="1:115" s="188" customFormat="1" ht="30" customHeight="1">
      <c r="A22" s="194"/>
      <c r="C22" s="591">
        <v>3</v>
      </c>
      <c r="D22" s="591"/>
      <c r="E22" s="591"/>
      <c r="F22" s="592" t="s">
        <v>328</v>
      </c>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1" t="s">
        <v>329</v>
      </c>
      <c r="BG22" s="594"/>
      <c r="BH22" s="594"/>
      <c r="BI22" s="594"/>
      <c r="BJ22" s="594"/>
      <c r="BK22" s="594"/>
      <c r="BL22" s="594"/>
      <c r="BM22" s="594"/>
      <c r="BN22" s="594"/>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6"/>
      <c r="DD22" s="196"/>
      <c r="DE22" s="196"/>
      <c r="DF22" s="196"/>
      <c r="DG22" s="195"/>
      <c r="DH22" s="197"/>
      <c r="DI22" s="196"/>
      <c r="DJ22" s="196"/>
      <c r="DK22" s="196"/>
    </row>
    <row r="23" spans="1:115" s="188" customFormat="1" ht="20.100000000000001" customHeight="1">
      <c r="A23" s="194"/>
      <c r="C23" s="591">
        <v>4</v>
      </c>
      <c r="D23" s="591"/>
      <c r="E23" s="591"/>
      <c r="F23" s="592" t="s">
        <v>330</v>
      </c>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1" t="s">
        <v>331</v>
      </c>
      <c r="BG23" s="594"/>
      <c r="BH23" s="594"/>
      <c r="BI23" s="594"/>
      <c r="BJ23" s="594"/>
      <c r="BK23" s="594"/>
      <c r="BL23" s="594"/>
      <c r="BM23" s="594"/>
      <c r="BN23" s="594"/>
      <c r="BV23" s="202"/>
      <c r="BW23" s="202"/>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6"/>
      <c r="DD23" s="196"/>
      <c r="DE23" s="196"/>
      <c r="DF23" s="196"/>
      <c r="DG23" s="195"/>
      <c r="DH23" s="197"/>
      <c r="DI23" s="196"/>
      <c r="DJ23" s="196"/>
      <c r="DK23" s="196"/>
    </row>
    <row r="24" spans="1:115" s="188" customFormat="1" ht="20.100000000000001" customHeight="1">
      <c r="A24" s="203"/>
      <c r="B24" s="202"/>
      <c r="C24" s="591">
        <v>5</v>
      </c>
      <c r="D24" s="591"/>
      <c r="E24" s="591"/>
      <c r="F24" s="592" t="s">
        <v>332</v>
      </c>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1" t="s">
        <v>333</v>
      </c>
      <c r="BG24" s="594"/>
      <c r="BH24" s="594"/>
      <c r="BI24" s="594"/>
      <c r="BJ24" s="594"/>
      <c r="BK24" s="594"/>
      <c r="BL24" s="594"/>
      <c r="BM24" s="594"/>
      <c r="BN24" s="594"/>
      <c r="BQ24" s="202"/>
      <c r="BR24" s="202"/>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6"/>
      <c r="DD24" s="196"/>
      <c r="DE24" s="196"/>
      <c r="DF24" s="196"/>
      <c r="DG24" s="195"/>
      <c r="DH24" s="197"/>
      <c r="DI24" s="196"/>
      <c r="DJ24" s="196"/>
      <c r="DK24" s="196"/>
    </row>
    <row r="25" spans="1:115" s="188" customFormat="1" ht="20.100000000000001" customHeight="1">
      <c r="A25" s="194"/>
      <c r="C25" s="634">
        <v>6</v>
      </c>
      <c r="D25" s="634"/>
      <c r="E25" s="634"/>
      <c r="F25" s="635" t="s">
        <v>334</v>
      </c>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c r="BF25" s="634" t="s">
        <v>335</v>
      </c>
      <c r="BG25" s="637"/>
      <c r="BH25" s="637"/>
      <c r="BI25" s="637"/>
      <c r="BJ25" s="637"/>
      <c r="BK25" s="637"/>
      <c r="BL25" s="637"/>
      <c r="BM25" s="637"/>
      <c r="BN25" s="637"/>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6"/>
      <c r="DD25" s="196"/>
      <c r="DE25" s="196"/>
      <c r="DF25" s="196"/>
      <c r="DG25" s="195"/>
      <c r="DH25" s="197"/>
      <c r="DI25" s="196"/>
      <c r="DJ25" s="196"/>
      <c r="DK25" s="196"/>
    </row>
    <row r="26" spans="1:115" s="188" customFormat="1" ht="20.100000000000001" customHeight="1">
      <c r="A26" s="194"/>
      <c r="C26" s="199"/>
      <c r="D26" s="199"/>
      <c r="E26" s="199"/>
      <c r="F26" s="200"/>
      <c r="AC26" s="200"/>
      <c r="AM26" s="200"/>
      <c r="AU26" s="200"/>
      <c r="AV26" s="200"/>
      <c r="AY26" s="200"/>
      <c r="AZ26" s="200"/>
      <c r="BC26" s="200"/>
      <c r="BF26" s="204"/>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6"/>
      <c r="DD26" s="196"/>
      <c r="DE26" s="196"/>
      <c r="DF26" s="196"/>
      <c r="DG26" s="195"/>
      <c r="DH26" s="197"/>
      <c r="DI26" s="196"/>
      <c r="DJ26" s="196"/>
      <c r="DK26" s="196"/>
    </row>
    <row r="27" spans="1:115" s="188" customFormat="1" ht="20.100000000000001"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6"/>
      <c r="DD27" s="196"/>
      <c r="DE27" s="196"/>
      <c r="DF27" s="196"/>
      <c r="DG27" s="195"/>
      <c r="DH27" s="197"/>
      <c r="DI27" s="196"/>
      <c r="DJ27" s="196"/>
      <c r="DK27" s="196"/>
    </row>
    <row r="28" spans="1:115" s="188" customFormat="1" ht="20.100000000000001"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6"/>
      <c r="DD28" s="196"/>
      <c r="DE28" s="196"/>
      <c r="DF28" s="196"/>
      <c r="DG28" s="195"/>
      <c r="DH28" s="197"/>
      <c r="DI28" s="196"/>
      <c r="DJ28" s="196"/>
      <c r="DK28" s="196"/>
    </row>
    <row r="29" spans="1:115" s="188" customFormat="1" ht="20.100000000000001"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6"/>
      <c r="DD29" s="196"/>
      <c r="DE29" s="196"/>
      <c r="DF29" s="196"/>
      <c r="DG29" s="195"/>
      <c r="DH29" s="197"/>
      <c r="DI29" s="196"/>
      <c r="DJ29" s="196"/>
      <c r="DK29" s="196"/>
    </row>
    <row r="30" spans="1:115" s="188" customFormat="1" ht="20.100000000000001"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6"/>
      <c r="DD30" s="196"/>
      <c r="DE30" s="196"/>
      <c r="DF30" s="196"/>
      <c r="DG30" s="195"/>
      <c r="DH30" s="197"/>
      <c r="DI30" s="196"/>
      <c r="DJ30" s="196"/>
      <c r="DK30" s="196"/>
    </row>
    <row r="31" spans="1:115" s="188" customFormat="1" ht="20.100000000000001" customHeight="1">
      <c r="A31" s="194"/>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6"/>
      <c r="DD31" s="196"/>
      <c r="DE31" s="196"/>
      <c r="DF31" s="196"/>
      <c r="DG31" s="195"/>
      <c r="DH31" s="197"/>
      <c r="DI31" s="196"/>
      <c r="DJ31" s="196"/>
      <c r="DK31" s="196"/>
    </row>
    <row r="32" spans="1:115" s="188" customFormat="1" ht="20.100000000000001" customHeight="1">
      <c r="A32" s="194"/>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6"/>
      <c r="DD32" s="196"/>
      <c r="DE32" s="196"/>
      <c r="DF32" s="196"/>
      <c r="DG32" s="195"/>
      <c r="DH32" s="197"/>
      <c r="DI32" s="196"/>
      <c r="DJ32" s="196"/>
      <c r="DK32" s="196"/>
    </row>
    <row r="33" spans="1:115" s="188" customFormat="1" ht="20.100000000000001" customHeight="1">
      <c r="A33" s="194"/>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6"/>
      <c r="DD33" s="196"/>
      <c r="DE33" s="196"/>
      <c r="DF33" s="196"/>
      <c r="DG33" s="195"/>
      <c r="DH33" s="197"/>
      <c r="DI33" s="196"/>
      <c r="DJ33" s="196"/>
      <c r="DK33" s="196"/>
    </row>
    <row r="34" spans="1:115" s="188" customFormat="1" ht="20.100000000000001" customHeight="1">
      <c r="A34" s="194"/>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6"/>
      <c r="DD34" s="196"/>
      <c r="DE34" s="196"/>
      <c r="DF34" s="196"/>
      <c r="DG34" s="195"/>
      <c r="DH34" s="197"/>
      <c r="DI34" s="196"/>
      <c r="DJ34" s="196"/>
      <c r="DK34" s="196"/>
    </row>
    <row r="35" spans="1:115" s="188" customFormat="1" ht="20.100000000000001" customHeight="1">
      <c r="A35" s="194"/>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6"/>
      <c r="DD35" s="196"/>
      <c r="DE35" s="196"/>
      <c r="DF35" s="196"/>
      <c r="DG35" s="195"/>
      <c r="DH35" s="197"/>
      <c r="DI35" s="196"/>
      <c r="DJ35" s="196"/>
      <c r="DK35" s="196"/>
    </row>
    <row r="36" spans="1:115" s="188" customFormat="1" ht="20.100000000000001" customHeight="1">
      <c r="A36" s="194"/>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6"/>
      <c r="DD36" s="196"/>
      <c r="DE36" s="196"/>
      <c r="DF36" s="196"/>
      <c r="DG36" s="195"/>
      <c r="DH36" s="197"/>
      <c r="DI36" s="196"/>
      <c r="DJ36" s="196"/>
      <c r="DK36" s="196"/>
    </row>
    <row r="37" spans="1:115" s="188" customFormat="1" ht="20.100000000000001" customHeight="1">
      <c r="A37" s="205"/>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7"/>
      <c r="DI37" s="196"/>
      <c r="DJ37" s="196"/>
      <c r="DK37" s="196"/>
    </row>
    <row r="38" spans="1:115" s="188" customFormat="1" ht="20.100000000000001" customHeight="1">
      <c r="A38" s="189"/>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208"/>
      <c r="CU38" s="191"/>
      <c r="CV38" s="191"/>
      <c r="CW38" s="191"/>
      <c r="CX38" s="191"/>
      <c r="CY38" s="191"/>
      <c r="CZ38" s="191"/>
      <c r="DA38" s="191"/>
      <c r="DB38" s="191"/>
      <c r="DC38" s="209"/>
      <c r="DD38" s="209"/>
      <c r="DE38" s="209"/>
      <c r="DF38" s="209"/>
      <c r="DG38" s="191"/>
      <c r="DH38" s="210"/>
      <c r="DI38" s="196"/>
      <c r="DJ38" s="196"/>
      <c r="DK38" s="196"/>
    </row>
    <row r="39" spans="1:115" s="188" customFormat="1" ht="20.100000000000001" customHeight="1">
      <c r="A39" s="194"/>
      <c r="C39" s="188" t="s">
        <v>336</v>
      </c>
      <c r="D39" s="199"/>
      <c r="E39" s="199"/>
      <c r="F39" s="200"/>
      <c r="AC39" s="200"/>
      <c r="AM39" s="200"/>
      <c r="AU39" s="200"/>
      <c r="AV39" s="200"/>
      <c r="AY39" s="200"/>
      <c r="AZ39" s="200"/>
      <c r="BC39" s="200"/>
      <c r="BF39" s="204"/>
      <c r="DH39" s="197"/>
      <c r="DI39" s="196"/>
      <c r="DJ39" s="196"/>
      <c r="DK39" s="196"/>
    </row>
    <row r="40" spans="1:115" s="188" customFormat="1" ht="20.100000000000001" customHeight="1">
      <c r="A40" s="194"/>
      <c r="C40" s="600" t="s">
        <v>306</v>
      </c>
      <c r="D40" s="601"/>
      <c r="E40" s="602"/>
      <c r="F40" s="600" t="s">
        <v>337</v>
      </c>
      <c r="G40" s="601"/>
      <c r="H40" s="601"/>
      <c r="I40" s="601"/>
      <c r="J40" s="601"/>
      <c r="K40" s="601"/>
      <c r="L40" s="601"/>
      <c r="M40" s="601"/>
      <c r="N40" s="601"/>
      <c r="O40" s="601"/>
      <c r="P40" s="601"/>
      <c r="Q40" s="601"/>
      <c r="R40" s="601"/>
      <c r="S40" s="601"/>
      <c r="T40" s="601"/>
      <c r="U40" s="601"/>
      <c r="V40" s="601"/>
      <c r="W40" s="601"/>
      <c r="X40" s="601"/>
      <c r="Y40" s="601"/>
      <c r="Z40" s="601"/>
      <c r="AA40" s="601"/>
      <c r="AB40" s="601"/>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603"/>
      <c r="BB40" s="603"/>
      <c r="BC40" s="603"/>
      <c r="BD40" s="603"/>
      <c r="BE40" s="604"/>
      <c r="BF40" s="601" t="s">
        <v>308</v>
      </c>
      <c r="BG40" s="601"/>
      <c r="BH40" s="601"/>
      <c r="BI40" s="601"/>
      <c r="BJ40" s="601"/>
      <c r="BK40" s="601"/>
      <c r="BL40" s="601"/>
      <c r="BM40" s="601"/>
      <c r="BN40" s="602"/>
      <c r="DH40" s="197"/>
      <c r="DI40" s="196"/>
      <c r="DJ40" s="196"/>
      <c r="DK40" s="196"/>
    </row>
    <row r="41" spans="1:115" s="188" customFormat="1" ht="20.100000000000001" customHeight="1">
      <c r="A41" s="194"/>
      <c r="C41" s="587">
        <v>1</v>
      </c>
      <c r="D41" s="587"/>
      <c r="E41" s="587"/>
      <c r="F41" s="644" t="s">
        <v>338</v>
      </c>
      <c r="G41" s="645"/>
      <c r="H41" s="645"/>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587" t="s">
        <v>339</v>
      </c>
      <c r="BG41" s="590"/>
      <c r="BH41" s="590"/>
      <c r="BI41" s="590"/>
      <c r="BJ41" s="590"/>
      <c r="BK41" s="590"/>
      <c r="BL41" s="590"/>
      <c r="BM41" s="590"/>
      <c r="BN41" s="590"/>
      <c r="DH41" s="197"/>
      <c r="DI41" s="196"/>
      <c r="DJ41" s="196"/>
      <c r="DK41" s="196"/>
    </row>
    <row r="42" spans="1:115" s="188" customFormat="1" ht="20.100000000000001" customHeight="1">
      <c r="A42" s="194"/>
      <c r="C42" s="591">
        <v>2</v>
      </c>
      <c r="D42" s="591"/>
      <c r="E42" s="591"/>
      <c r="F42" s="642" t="s">
        <v>340</v>
      </c>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643"/>
      <c r="BF42" s="591" t="s">
        <v>341</v>
      </c>
      <c r="BG42" s="594"/>
      <c r="BH42" s="594"/>
      <c r="BI42" s="594"/>
      <c r="BJ42" s="594"/>
      <c r="BK42" s="594"/>
      <c r="BL42" s="594"/>
      <c r="BM42" s="594"/>
      <c r="BN42" s="594"/>
      <c r="DH42" s="197"/>
      <c r="DI42" s="196"/>
      <c r="DJ42" s="196"/>
      <c r="DK42" s="196"/>
    </row>
    <row r="43" spans="1:115" s="188" customFormat="1" ht="20.100000000000001" customHeight="1">
      <c r="A43" s="194"/>
      <c r="C43" s="591">
        <v>3</v>
      </c>
      <c r="D43" s="591"/>
      <c r="E43" s="591"/>
      <c r="F43" s="642" t="s">
        <v>342</v>
      </c>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591" t="s">
        <v>343</v>
      </c>
      <c r="BG43" s="594"/>
      <c r="BH43" s="594"/>
      <c r="BI43" s="594"/>
      <c r="BJ43" s="594"/>
      <c r="BK43" s="594"/>
      <c r="BL43" s="594"/>
      <c r="BM43" s="594"/>
      <c r="BN43" s="594"/>
      <c r="DH43" s="197"/>
      <c r="DI43" s="196"/>
      <c r="DJ43" s="196"/>
      <c r="DK43" s="196"/>
    </row>
    <row r="44" spans="1:115" s="188" customFormat="1" ht="20.100000000000001" customHeight="1">
      <c r="A44" s="194"/>
      <c r="C44" s="591">
        <v>4</v>
      </c>
      <c r="D44" s="591"/>
      <c r="E44" s="591"/>
      <c r="F44" s="642" t="s">
        <v>344</v>
      </c>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591" t="s">
        <v>345</v>
      </c>
      <c r="BG44" s="594"/>
      <c r="BH44" s="594"/>
      <c r="BI44" s="594"/>
      <c r="BJ44" s="594"/>
      <c r="BK44" s="594"/>
      <c r="BL44" s="594"/>
      <c r="BM44" s="594"/>
      <c r="BN44" s="594"/>
      <c r="DH44" s="197"/>
      <c r="DI44" s="196"/>
      <c r="DJ44" s="196"/>
      <c r="DK44" s="196"/>
    </row>
    <row r="45" spans="1:115" s="188" customFormat="1" ht="20.100000000000001" customHeight="1">
      <c r="A45" s="194"/>
      <c r="C45" s="591">
        <v>5</v>
      </c>
      <c r="D45" s="591"/>
      <c r="E45" s="591"/>
      <c r="F45" s="642" t="s">
        <v>346</v>
      </c>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591" t="s">
        <v>347</v>
      </c>
      <c r="BG45" s="594"/>
      <c r="BH45" s="594"/>
      <c r="BI45" s="594"/>
      <c r="BJ45" s="594"/>
      <c r="BK45" s="594"/>
      <c r="BL45" s="594"/>
      <c r="BM45" s="594"/>
      <c r="BN45" s="594"/>
      <c r="DH45" s="197"/>
      <c r="DI45" s="196"/>
      <c r="DJ45" s="196"/>
      <c r="DK45" s="196"/>
    </row>
    <row r="46" spans="1:115" s="188" customFormat="1" ht="20.100000000000001" customHeight="1">
      <c r="A46" s="194"/>
      <c r="C46" s="591">
        <v>6</v>
      </c>
      <c r="D46" s="591"/>
      <c r="E46" s="591"/>
      <c r="F46" s="642" t="s">
        <v>348</v>
      </c>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591" t="s">
        <v>349</v>
      </c>
      <c r="BG46" s="594"/>
      <c r="BH46" s="594"/>
      <c r="BI46" s="594"/>
      <c r="BJ46" s="594"/>
      <c r="BK46" s="594"/>
      <c r="BL46" s="594"/>
      <c r="BM46" s="594"/>
      <c r="BN46" s="594"/>
      <c r="DH46" s="197"/>
      <c r="DI46" s="196"/>
      <c r="DJ46" s="196"/>
      <c r="DK46" s="196"/>
    </row>
    <row r="47" spans="1:115" s="188" customFormat="1" ht="20.100000000000001" customHeight="1">
      <c r="A47" s="194"/>
      <c r="C47" s="591">
        <v>7</v>
      </c>
      <c r="D47" s="591"/>
      <c r="E47" s="591"/>
      <c r="F47" s="642" t="s">
        <v>350</v>
      </c>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591" t="s">
        <v>351</v>
      </c>
      <c r="BG47" s="594"/>
      <c r="BH47" s="594"/>
      <c r="BI47" s="594"/>
      <c r="BJ47" s="594"/>
      <c r="BK47" s="594"/>
      <c r="BL47" s="594"/>
      <c r="BM47" s="594"/>
      <c r="BN47" s="594"/>
      <c r="DH47" s="197"/>
      <c r="DI47" s="196"/>
      <c r="DJ47" s="196"/>
      <c r="DK47" s="196"/>
    </row>
    <row r="48" spans="1:115" s="188" customFormat="1" ht="20.100000000000001" customHeight="1">
      <c r="A48" s="194"/>
      <c r="C48" s="591">
        <v>8</v>
      </c>
      <c r="D48" s="591"/>
      <c r="E48" s="591"/>
      <c r="F48" s="642" t="s">
        <v>352</v>
      </c>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591" t="s">
        <v>353</v>
      </c>
      <c r="BG48" s="594"/>
      <c r="BH48" s="594"/>
      <c r="BI48" s="594"/>
      <c r="BJ48" s="594"/>
      <c r="BK48" s="594"/>
      <c r="BL48" s="594"/>
      <c r="BM48" s="594"/>
      <c r="BN48" s="594"/>
      <c r="DH48" s="197"/>
      <c r="DI48" s="196"/>
      <c r="DJ48" s="196"/>
      <c r="DK48" s="196"/>
    </row>
    <row r="49" spans="1:115" s="188" customFormat="1" ht="20.100000000000001" customHeight="1">
      <c r="A49" s="194"/>
      <c r="C49" s="591">
        <v>9</v>
      </c>
      <c r="D49" s="591"/>
      <c r="E49" s="591"/>
      <c r="F49" s="646" t="s">
        <v>354</v>
      </c>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47"/>
      <c r="AY49" s="647"/>
      <c r="AZ49" s="647"/>
      <c r="BA49" s="647"/>
      <c r="BB49" s="647"/>
      <c r="BC49" s="647"/>
      <c r="BD49" s="647"/>
      <c r="BE49" s="647"/>
      <c r="BF49" s="648" t="s">
        <v>355</v>
      </c>
      <c r="BG49" s="649"/>
      <c r="BH49" s="649"/>
      <c r="BI49" s="649"/>
      <c r="BJ49" s="649"/>
      <c r="BK49" s="649"/>
      <c r="BL49" s="649"/>
      <c r="BM49" s="649"/>
      <c r="BN49" s="649"/>
      <c r="DH49" s="197"/>
      <c r="DI49" s="196"/>
      <c r="DJ49" s="196"/>
      <c r="DK49" s="196"/>
    </row>
    <row r="50" spans="1:115" s="188" customFormat="1" ht="20.100000000000001" customHeight="1">
      <c r="A50" s="194"/>
      <c r="C50" s="591" t="s">
        <v>356</v>
      </c>
      <c r="D50" s="591"/>
      <c r="E50" s="591"/>
      <c r="F50" s="646" t="s">
        <v>357</v>
      </c>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8" t="s">
        <v>358</v>
      </c>
      <c r="BG50" s="649"/>
      <c r="BH50" s="649"/>
      <c r="BI50" s="649"/>
      <c r="BJ50" s="649"/>
      <c r="BK50" s="649"/>
      <c r="BL50" s="649"/>
      <c r="BM50" s="649"/>
      <c r="BN50" s="649"/>
      <c r="DH50" s="197"/>
      <c r="DI50" s="196"/>
      <c r="DJ50" s="196"/>
      <c r="DK50" s="196"/>
    </row>
    <row r="51" spans="1:115" s="188" customFormat="1" ht="20.100000000000001" customHeight="1">
      <c r="A51" s="194"/>
      <c r="C51" s="591" t="s">
        <v>359</v>
      </c>
      <c r="D51" s="591"/>
      <c r="E51" s="591"/>
      <c r="F51" s="646" t="s">
        <v>360</v>
      </c>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591" t="s">
        <v>361</v>
      </c>
      <c r="BG51" s="594"/>
      <c r="BH51" s="594"/>
      <c r="BI51" s="594"/>
      <c r="BJ51" s="594"/>
      <c r="BK51" s="594"/>
      <c r="BL51" s="594"/>
      <c r="BM51" s="594"/>
      <c r="BN51" s="594"/>
      <c r="DH51" s="197"/>
      <c r="DI51" s="196"/>
      <c r="DJ51" s="196"/>
      <c r="DK51" s="196"/>
    </row>
    <row r="52" spans="1:115" s="188" customFormat="1" ht="20.100000000000001" customHeight="1">
      <c r="A52" s="194"/>
      <c r="B52" s="211"/>
      <c r="C52" s="591" t="s">
        <v>362</v>
      </c>
      <c r="D52" s="591"/>
      <c r="E52" s="591"/>
      <c r="F52" s="642" t="s">
        <v>363</v>
      </c>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591" t="s">
        <v>364</v>
      </c>
      <c r="BG52" s="594"/>
      <c r="BH52" s="594"/>
      <c r="BI52" s="594"/>
      <c r="BJ52" s="594"/>
      <c r="BK52" s="594"/>
      <c r="BL52" s="594"/>
      <c r="BM52" s="594"/>
      <c r="BN52" s="594"/>
      <c r="DH52" s="197"/>
      <c r="DI52" s="196"/>
      <c r="DJ52" s="196"/>
      <c r="DK52" s="196"/>
    </row>
    <row r="53" spans="1:115" s="188" customFormat="1" ht="20.100000000000001" customHeight="1">
      <c r="A53" s="194"/>
      <c r="B53" s="211"/>
      <c r="C53" s="591" t="s">
        <v>365</v>
      </c>
      <c r="D53" s="591"/>
      <c r="E53" s="591"/>
      <c r="F53" s="642" t="s">
        <v>366</v>
      </c>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3"/>
      <c r="AY53" s="643"/>
      <c r="AZ53" s="643"/>
      <c r="BA53" s="643"/>
      <c r="BB53" s="643"/>
      <c r="BC53" s="643"/>
      <c r="BD53" s="643"/>
      <c r="BE53" s="643"/>
      <c r="BF53" s="591" t="s">
        <v>367</v>
      </c>
      <c r="BG53" s="594"/>
      <c r="BH53" s="594"/>
      <c r="BI53" s="594"/>
      <c r="BJ53" s="594"/>
      <c r="BK53" s="594"/>
      <c r="BL53" s="594"/>
      <c r="BM53" s="594"/>
      <c r="BN53" s="594"/>
      <c r="DH53" s="197"/>
      <c r="DI53" s="196"/>
      <c r="DJ53" s="196"/>
      <c r="DK53" s="196"/>
    </row>
    <row r="54" spans="1:115" s="188" customFormat="1" ht="20.100000000000001" customHeight="1">
      <c r="A54" s="194"/>
      <c r="B54" s="211"/>
      <c r="C54" s="591" t="s">
        <v>368</v>
      </c>
      <c r="D54" s="591"/>
      <c r="E54" s="591"/>
      <c r="F54" s="642" t="s">
        <v>369</v>
      </c>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591" t="s">
        <v>370</v>
      </c>
      <c r="BG54" s="594"/>
      <c r="BH54" s="594"/>
      <c r="BI54" s="594"/>
      <c r="BJ54" s="594"/>
      <c r="BK54" s="594"/>
      <c r="BL54" s="594"/>
      <c r="BM54" s="594"/>
      <c r="BN54" s="594"/>
      <c r="DH54" s="197"/>
      <c r="DI54" s="196"/>
      <c r="DJ54" s="196"/>
      <c r="DK54" s="196"/>
    </row>
    <row r="55" spans="1:115" s="188" customFormat="1" ht="20.100000000000001" customHeight="1">
      <c r="A55" s="194"/>
      <c r="B55" s="211"/>
      <c r="C55" s="648" t="s">
        <v>371</v>
      </c>
      <c r="D55" s="648"/>
      <c r="E55" s="648"/>
      <c r="F55" s="646" t="s">
        <v>372</v>
      </c>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7"/>
      <c r="AY55" s="647"/>
      <c r="AZ55" s="647"/>
      <c r="BA55" s="647"/>
      <c r="BB55" s="647"/>
      <c r="BC55" s="647"/>
      <c r="BD55" s="647"/>
      <c r="BE55" s="647"/>
      <c r="BF55" s="648" t="s">
        <v>373</v>
      </c>
      <c r="BG55" s="649"/>
      <c r="BH55" s="649"/>
      <c r="BI55" s="649"/>
      <c r="BJ55" s="649"/>
      <c r="BK55" s="649"/>
      <c r="BL55" s="649"/>
      <c r="BM55" s="649"/>
      <c r="BN55" s="649"/>
      <c r="DH55" s="197"/>
      <c r="DI55" s="196"/>
      <c r="DJ55" s="196"/>
      <c r="DK55" s="196"/>
    </row>
    <row r="56" spans="1:115" s="188" customFormat="1" ht="20.100000000000001" customHeight="1">
      <c r="A56" s="194"/>
      <c r="B56" s="211"/>
      <c r="C56" s="591" t="s">
        <v>374</v>
      </c>
      <c r="D56" s="591"/>
      <c r="E56" s="591"/>
      <c r="F56" s="642" t="s">
        <v>375</v>
      </c>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3"/>
      <c r="AL56" s="643"/>
      <c r="AM56" s="643"/>
      <c r="AN56" s="643"/>
      <c r="AO56" s="643"/>
      <c r="AP56" s="643"/>
      <c r="AQ56" s="643"/>
      <c r="AR56" s="643"/>
      <c r="AS56" s="643"/>
      <c r="AT56" s="643"/>
      <c r="AU56" s="643"/>
      <c r="AV56" s="643"/>
      <c r="AW56" s="643"/>
      <c r="AX56" s="643"/>
      <c r="AY56" s="643"/>
      <c r="AZ56" s="643"/>
      <c r="BA56" s="643"/>
      <c r="BB56" s="643"/>
      <c r="BC56" s="643"/>
      <c r="BD56" s="643"/>
      <c r="BE56" s="643"/>
      <c r="BF56" s="591" t="s">
        <v>376</v>
      </c>
      <c r="BG56" s="594"/>
      <c r="BH56" s="594"/>
      <c r="BI56" s="594"/>
      <c r="BJ56" s="594"/>
      <c r="BK56" s="594"/>
      <c r="BL56" s="594"/>
      <c r="BM56" s="594"/>
      <c r="BN56" s="594"/>
      <c r="DH56" s="197"/>
      <c r="DI56" s="196"/>
      <c r="DJ56" s="196"/>
      <c r="DK56" s="196"/>
    </row>
    <row r="57" spans="1:115" s="188" customFormat="1" ht="20.100000000000001" customHeight="1">
      <c r="A57" s="194"/>
      <c r="B57" s="211"/>
      <c r="C57" s="591" t="s">
        <v>377</v>
      </c>
      <c r="D57" s="591"/>
      <c r="E57" s="591"/>
      <c r="F57" s="642" t="s">
        <v>378</v>
      </c>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3"/>
      <c r="AL57" s="643"/>
      <c r="AM57" s="643"/>
      <c r="AN57" s="643"/>
      <c r="AO57" s="643"/>
      <c r="AP57" s="643"/>
      <c r="AQ57" s="643"/>
      <c r="AR57" s="643"/>
      <c r="AS57" s="643"/>
      <c r="AT57" s="643"/>
      <c r="AU57" s="643"/>
      <c r="AV57" s="643"/>
      <c r="AW57" s="643"/>
      <c r="AX57" s="643"/>
      <c r="AY57" s="643"/>
      <c r="AZ57" s="643"/>
      <c r="BA57" s="643"/>
      <c r="BB57" s="643"/>
      <c r="BC57" s="643"/>
      <c r="BD57" s="643"/>
      <c r="BE57" s="643"/>
      <c r="BF57" s="591" t="s">
        <v>379</v>
      </c>
      <c r="BG57" s="594"/>
      <c r="BH57" s="594"/>
      <c r="BI57" s="594"/>
      <c r="BJ57" s="594"/>
      <c r="BK57" s="594"/>
      <c r="BL57" s="594"/>
      <c r="BM57" s="594"/>
      <c r="BN57" s="594"/>
      <c r="DH57" s="197"/>
      <c r="DI57" s="196"/>
      <c r="DJ57" s="196"/>
      <c r="DK57" s="196"/>
    </row>
    <row r="58" spans="1:115" s="188" customFormat="1" ht="20.100000000000001" customHeight="1">
      <c r="A58" s="194"/>
      <c r="B58" s="211"/>
      <c r="C58" s="648" t="s">
        <v>380</v>
      </c>
      <c r="D58" s="648"/>
      <c r="E58" s="648"/>
      <c r="F58" s="646" t="s">
        <v>381</v>
      </c>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c r="BB58" s="647"/>
      <c r="BC58" s="647"/>
      <c r="BD58" s="647"/>
      <c r="BE58" s="647"/>
      <c r="BF58" s="648" t="s">
        <v>382</v>
      </c>
      <c r="BG58" s="649"/>
      <c r="BH58" s="649"/>
      <c r="BI58" s="649"/>
      <c r="BJ58" s="649"/>
      <c r="BK58" s="649"/>
      <c r="BL58" s="649"/>
      <c r="BM58" s="649"/>
      <c r="BN58" s="649"/>
      <c r="DH58" s="197"/>
      <c r="DI58" s="196"/>
      <c r="DJ58" s="196"/>
      <c r="DK58" s="196"/>
    </row>
    <row r="59" spans="1:115" s="188" customFormat="1" ht="20.100000000000001" customHeight="1">
      <c r="A59" s="194"/>
      <c r="B59" s="211"/>
      <c r="C59" s="648" t="s">
        <v>383</v>
      </c>
      <c r="D59" s="648"/>
      <c r="E59" s="648"/>
      <c r="F59" s="646" t="s">
        <v>384</v>
      </c>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c r="BB59" s="647"/>
      <c r="BC59" s="647"/>
      <c r="BD59" s="647"/>
      <c r="BE59" s="647"/>
      <c r="BF59" s="648" t="s">
        <v>385</v>
      </c>
      <c r="BG59" s="649"/>
      <c r="BH59" s="649"/>
      <c r="BI59" s="649"/>
      <c r="BJ59" s="649"/>
      <c r="BK59" s="649"/>
      <c r="BL59" s="649"/>
      <c r="BM59" s="649"/>
      <c r="BN59" s="649"/>
      <c r="DH59" s="197"/>
      <c r="DI59" s="196"/>
      <c r="DJ59" s="196"/>
      <c r="DK59" s="196"/>
    </row>
    <row r="60" spans="1:115" s="188" customFormat="1" ht="20.100000000000001" customHeight="1">
      <c r="A60" s="194"/>
      <c r="B60" s="211"/>
      <c r="C60" s="648" t="s">
        <v>386</v>
      </c>
      <c r="D60" s="648"/>
      <c r="E60" s="648"/>
      <c r="F60" s="646" t="s">
        <v>387</v>
      </c>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c r="BB60" s="647"/>
      <c r="BC60" s="647"/>
      <c r="BD60" s="647"/>
      <c r="BE60" s="647"/>
      <c r="BF60" s="648" t="s">
        <v>388</v>
      </c>
      <c r="BG60" s="649"/>
      <c r="BH60" s="649"/>
      <c r="BI60" s="649"/>
      <c r="BJ60" s="649"/>
      <c r="BK60" s="649"/>
      <c r="BL60" s="649"/>
      <c r="BM60" s="649"/>
      <c r="BN60" s="649"/>
      <c r="DH60" s="197"/>
      <c r="DI60" s="196"/>
      <c r="DJ60" s="196"/>
      <c r="DK60" s="196"/>
    </row>
    <row r="61" spans="1:115" s="188" customFormat="1" ht="20.100000000000001" customHeight="1">
      <c r="A61" s="194"/>
      <c r="C61" s="648" t="s">
        <v>389</v>
      </c>
      <c r="D61" s="648"/>
      <c r="E61" s="648"/>
      <c r="F61" s="646" t="s">
        <v>390</v>
      </c>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647"/>
      <c r="AP61" s="647"/>
      <c r="AQ61" s="647"/>
      <c r="AR61" s="647"/>
      <c r="AS61" s="647"/>
      <c r="AT61" s="647"/>
      <c r="AU61" s="647"/>
      <c r="AV61" s="647"/>
      <c r="AW61" s="647"/>
      <c r="AX61" s="647"/>
      <c r="AY61" s="647"/>
      <c r="AZ61" s="647"/>
      <c r="BA61" s="647"/>
      <c r="BB61" s="647"/>
      <c r="BC61" s="647"/>
      <c r="BD61" s="647"/>
      <c r="BE61" s="647"/>
      <c r="BF61" s="648" t="s">
        <v>391</v>
      </c>
      <c r="BG61" s="649"/>
      <c r="BH61" s="649"/>
      <c r="BI61" s="649"/>
      <c r="BJ61" s="649"/>
      <c r="BK61" s="649"/>
      <c r="BL61" s="649"/>
      <c r="BM61" s="649"/>
      <c r="BN61" s="649"/>
      <c r="DH61" s="197"/>
      <c r="DI61" s="196"/>
      <c r="DJ61" s="196"/>
      <c r="DK61" s="196"/>
    </row>
    <row r="62" spans="1:115" s="188" customFormat="1" ht="20.100000000000001" customHeight="1">
      <c r="A62" s="194"/>
      <c r="C62" s="648" t="s">
        <v>392</v>
      </c>
      <c r="D62" s="648"/>
      <c r="E62" s="648"/>
      <c r="F62" s="646" t="s">
        <v>393</v>
      </c>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7"/>
      <c r="AZ62" s="647"/>
      <c r="BA62" s="647"/>
      <c r="BB62" s="647"/>
      <c r="BC62" s="647"/>
      <c r="BD62" s="647"/>
      <c r="BE62" s="647"/>
      <c r="BF62" s="648" t="s">
        <v>394</v>
      </c>
      <c r="BG62" s="649"/>
      <c r="BH62" s="649"/>
      <c r="BI62" s="649"/>
      <c r="BJ62" s="649"/>
      <c r="BK62" s="649"/>
      <c r="BL62" s="649"/>
      <c r="BM62" s="649"/>
      <c r="BN62" s="649"/>
      <c r="DH62" s="197"/>
      <c r="DI62" s="196"/>
      <c r="DJ62" s="196"/>
      <c r="DK62" s="196"/>
    </row>
    <row r="63" spans="1:115" s="188" customFormat="1" ht="20.100000000000001" customHeight="1">
      <c r="A63" s="194"/>
      <c r="C63" s="648" t="s">
        <v>395</v>
      </c>
      <c r="D63" s="648"/>
      <c r="E63" s="648"/>
      <c r="F63" s="646" t="s">
        <v>396</v>
      </c>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c r="BA63" s="647"/>
      <c r="BB63" s="647"/>
      <c r="BC63" s="647"/>
      <c r="BD63" s="647"/>
      <c r="BE63" s="647"/>
      <c r="BF63" s="648" t="s">
        <v>397</v>
      </c>
      <c r="BG63" s="649"/>
      <c r="BH63" s="649"/>
      <c r="BI63" s="649"/>
      <c r="BJ63" s="649"/>
      <c r="BK63" s="649"/>
      <c r="BL63" s="649"/>
      <c r="BM63" s="649"/>
      <c r="BN63" s="649"/>
      <c r="DH63" s="197"/>
      <c r="DI63" s="196"/>
      <c r="DJ63" s="196"/>
      <c r="DK63" s="196"/>
    </row>
    <row r="64" spans="1:115" s="188" customFormat="1" ht="42" customHeight="1">
      <c r="A64" s="194"/>
      <c r="C64" s="648" t="s">
        <v>398</v>
      </c>
      <c r="D64" s="648"/>
      <c r="E64" s="648"/>
      <c r="F64" s="653" t="s">
        <v>399</v>
      </c>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4"/>
      <c r="AY64" s="654"/>
      <c r="AZ64" s="654"/>
      <c r="BA64" s="654"/>
      <c r="BB64" s="654"/>
      <c r="BC64" s="654"/>
      <c r="BD64" s="654"/>
      <c r="BE64" s="654"/>
      <c r="BF64" s="648" t="s">
        <v>400</v>
      </c>
      <c r="BG64" s="648"/>
      <c r="BH64" s="648"/>
      <c r="BI64" s="648"/>
      <c r="BJ64" s="648"/>
      <c r="BK64" s="648"/>
      <c r="BL64" s="648"/>
      <c r="BM64" s="648"/>
      <c r="BN64" s="648"/>
      <c r="DH64" s="197"/>
      <c r="DI64" s="196"/>
      <c r="DJ64" s="196"/>
      <c r="DK64" s="196"/>
    </row>
    <row r="65" spans="1:115" s="188" customFormat="1" ht="20.100000000000001" customHeight="1">
      <c r="A65" s="194"/>
      <c r="C65" s="648" t="s">
        <v>401</v>
      </c>
      <c r="D65" s="648"/>
      <c r="E65" s="648"/>
      <c r="F65" s="646" t="s">
        <v>402</v>
      </c>
      <c r="G65" s="647"/>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8" t="s">
        <v>403</v>
      </c>
      <c r="BG65" s="649"/>
      <c r="BH65" s="649"/>
      <c r="BI65" s="649"/>
      <c r="BJ65" s="649"/>
      <c r="BK65" s="649"/>
      <c r="BL65" s="649"/>
      <c r="BM65" s="649"/>
      <c r="BN65" s="649"/>
      <c r="DH65" s="197"/>
      <c r="DI65" s="196"/>
      <c r="DJ65" s="196"/>
      <c r="DK65" s="196"/>
    </row>
    <row r="66" spans="1:115" s="188" customFormat="1" ht="20.100000000000001" customHeight="1">
      <c r="A66" s="194"/>
      <c r="C66" s="650"/>
      <c r="D66" s="650"/>
      <c r="E66" s="650"/>
      <c r="F66" s="651" t="s">
        <v>404</v>
      </c>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2"/>
      <c r="AY66" s="652"/>
      <c r="AZ66" s="652"/>
      <c r="BA66" s="652"/>
      <c r="BB66" s="652"/>
      <c r="BC66" s="652"/>
      <c r="BD66" s="652"/>
      <c r="BE66" s="652"/>
      <c r="BF66" s="650" t="s">
        <v>405</v>
      </c>
      <c r="BG66" s="650"/>
      <c r="BH66" s="650"/>
      <c r="BI66" s="650"/>
      <c r="BJ66" s="650"/>
      <c r="BK66" s="650"/>
      <c r="BL66" s="650"/>
      <c r="BM66" s="650"/>
      <c r="BN66" s="650"/>
      <c r="DH66" s="197"/>
      <c r="DI66" s="196"/>
      <c r="DJ66" s="196"/>
      <c r="DK66" s="196"/>
    </row>
    <row r="67" spans="1:115" s="188" customFormat="1" ht="20.100000000000001" customHeight="1">
      <c r="A67" s="194"/>
      <c r="C67" s="591" t="s">
        <v>406</v>
      </c>
      <c r="D67" s="591"/>
      <c r="E67" s="591"/>
      <c r="F67" s="642" t="s">
        <v>407</v>
      </c>
      <c r="G67" s="643"/>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3"/>
      <c r="AY67" s="643"/>
      <c r="AZ67" s="643"/>
      <c r="BA67" s="643"/>
      <c r="BB67" s="643"/>
      <c r="BC67" s="643"/>
      <c r="BD67" s="643"/>
      <c r="BE67" s="643"/>
      <c r="BF67" s="591" t="s">
        <v>408</v>
      </c>
      <c r="BG67" s="591"/>
      <c r="BH67" s="591"/>
      <c r="BI67" s="591"/>
      <c r="BJ67" s="591"/>
      <c r="BK67" s="591"/>
      <c r="BL67" s="591"/>
      <c r="BM67" s="591"/>
      <c r="BN67" s="591"/>
      <c r="DH67" s="197"/>
      <c r="DI67" s="196"/>
      <c r="DJ67" s="196"/>
      <c r="DK67" s="196"/>
    </row>
    <row r="68" spans="1:115" s="188" customFormat="1" ht="20.100000000000001" customHeight="1">
      <c r="A68" s="194"/>
      <c r="C68" s="591" t="s">
        <v>409</v>
      </c>
      <c r="D68" s="591"/>
      <c r="E68" s="591"/>
      <c r="F68" s="642" t="s">
        <v>410</v>
      </c>
      <c r="G68" s="643"/>
      <c r="H68" s="643"/>
      <c r="I68" s="643"/>
      <c r="J68" s="643"/>
      <c r="K68" s="643"/>
      <c r="L68" s="643"/>
      <c r="M68" s="643"/>
      <c r="N68" s="643"/>
      <c r="O68" s="643"/>
      <c r="P68" s="643"/>
      <c r="Q68" s="643"/>
      <c r="R68" s="643"/>
      <c r="S68" s="643"/>
      <c r="T68" s="643"/>
      <c r="U68" s="643"/>
      <c r="V68" s="643"/>
      <c r="W68" s="643"/>
      <c r="X68" s="643"/>
      <c r="Y68" s="643"/>
      <c r="Z68" s="643"/>
      <c r="AA68" s="643"/>
      <c r="AB68" s="643"/>
      <c r="AC68" s="643"/>
      <c r="AD68" s="643"/>
      <c r="AE68" s="643"/>
      <c r="AF68" s="643"/>
      <c r="AG68" s="643"/>
      <c r="AH68" s="643"/>
      <c r="AI68" s="643"/>
      <c r="AJ68" s="643"/>
      <c r="AK68" s="643"/>
      <c r="AL68" s="643"/>
      <c r="AM68" s="643"/>
      <c r="AN68" s="643"/>
      <c r="AO68" s="643"/>
      <c r="AP68" s="643"/>
      <c r="AQ68" s="643"/>
      <c r="AR68" s="643"/>
      <c r="AS68" s="643"/>
      <c r="AT68" s="643"/>
      <c r="AU68" s="643"/>
      <c r="AV68" s="643"/>
      <c r="AW68" s="643"/>
      <c r="AX68" s="643"/>
      <c r="AY68" s="643"/>
      <c r="AZ68" s="643"/>
      <c r="BA68" s="643"/>
      <c r="BB68" s="643"/>
      <c r="BC68" s="643"/>
      <c r="BD68" s="643"/>
      <c r="BE68" s="643"/>
      <c r="BF68" s="591" t="s">
        <v>411</v>
      </c>
      <c r="BG68" s="591"/>
      <c r="BH68" s="591"/>
      <c r="BI68" s="591"/>
      <c r="BJ68" s="591"/>
      <c r="BK68" s="591"/>
      <c r="BL68" s="591"/>
      <c r="BM68" s="591"/>
      <c r="BN68" s="591"/>
      <c r="DH68" s="197"/>
      <c r="DI68" s="196"/>
      <c r="DJ68" s="196"/>
      <c r="DK68" s="196"/>
    </row>
    <row r="69" spans="1:115" s="188" customFormat="1" ht="20.100000000000001" customHeight="1">
      <c r="A69" s="194"/>
      <c r="C69" s="591" t="s">
        <v>412</v>
      </c>
      <c r="D69" s="591"/>
      <c r="E69" s="591"/>
      <c r="F69" s="642" t="s">
        <v>413</v>
      </c>
      <c r="G69" s="643"/>
      <c r="H69" s="643"/>
      <c r="I69" s="643"/>
      <c r="J69" s="643"/>
      <c r="K69" s="643"/>
      <c r="L69" s="643"/>
      <c r="M69" s="643"/>
      <c r="N69" s="643"/>
      <c r="O69" s="643"/>
      <c r="P69" s="643"/>
      <c r="Q69" s="643"/>
      <c r="R69" s="643"/>
      <c r="S69" s="643"/>
      <c r="T69" s="643"/>
      <c r="U69" s="643"/>
      <c r="V69" s="643"/>
      <c r="W69" s="643"/>
      <c r="X69" s="643"/>
      <c r="Y69" s="643"/>
      <c r="Z69" s="643"/>
      <c r="AA69" s="643"/>
      <c r="AB69" s="643"/>
      <c r="AC69" s="643"/>
      <c r="AD69" s="643"/>
      <c r="AE69" s="643"/>
      <c r="AF69" s="643"/>
      <c r="AG69" s="643"/>
      <c r="AH69" s="643"/>
      <c r="AI69" s="643"/>
      <c r="AJ69" s="643"/>
      <c r="AK69" s="643"/>
      <c r="AL69" s="643"/>
      <c r="AM69" s="643"/>
      <c r="AN69" s="643"/>
      <c r="AO69" s="643"/>
      <c r="AP69" s="643"/>
      <c r="AQ69" s="643"/>
      <c r="AR69" s="643"/>
      <c r="AS69" s="643"/>
      <c r="AT69" s="643"/>
      <c r="AU69" s="643"/>
      <c r="AV69" s="643"/>
      <c r="AW69" s="643"/>
      <c r="AX69" s="643"/>
      <c r="AY69" s="643"/>
      <c r="AZ69" s="643"/>
      <c r="BA69" s="643"/>
      <c r="BB69" s="643"/>
      <c r="BC69" s="643"/>
      <c r="BD69" s="643"/>
      <c r="BE69" s="643"/>
      <c r="BF69" s="591" t="s">
        <v>414</v>
      </c>
      <c r="BG69" s="591"/>
      <c r="BH69" s="591"/>
      <c r="BI69" s="591"/>
      <c r="BJ69" s="591"/>
      <c r="BK69" s="591"/>
      <c r="BL69" s="591"/>
      <c r="BM69" s="591"/>
      <c r="BN69" s="591"/>
      <c r="DH69" s="197"/>
      <c r="DI69" s="196"/>
      <c r="DJ69" s="196"/>
      <c r="DK69" s="196"/>
    </row>
    <row r="70" spans="1:115" s="188" customFormat="1" ht="20.100000000000001" customHeight="1">
      <c r="A70" s="194"/>
      <c r="C70" s="634" t="s">
        <v>415</v>
      </c>
      <c r="D70" s="634"/>
      <c r="E70" s="634"/>
      <c r="F70" s="655" t="s">
        <v>416</v>
      </c>
      <c r="G70" s="656"/>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c r="AH70" s="656"/>
      <c r="AI70" s="656"/>
      <c r="AJ70" s="656"/>
      <c r="AK70" s="656"/>
      <c r="AL70" s="656"/>
      <c r="AM70" s="656"/>
      <c r="AN70" s="656"/>
      <c r="AO70" s="656"/>
      <c r="AP70" s="656"/>
      <c r="AQ70" s="656"/>
      <c r="AR70" s="656"/>
      <c r="AS70" s="656"/>
      <c r="AT70" s="656"/>
      <c r="AU70" s="656"/>
      <c r="AV70" s="656"/>
      <c r="AW70" s="656"/>
      <c r="AX70" s="656"/>
      <c r="AY70" s="656"/>
      <c r="AZ70" s="656"/>
      <c r="BA70" s="656"/>
      <c r="BB70" s="656"/>
      <c r="BC70" s="656"/>
      <c r="BD70" s="656"/>
      <c r="BE70" s="656"/>
      <c r="BF70" s="634" t="s">
        <v>417</v>
      </c>
      <c r="BG70" s="634"/>
      <c r="BH70" s="634"/>
      <c r="BI70" s="634"/>
      <c r="BJ70" s="634"/>
      <c r="BK70" s="634"/>
      <c r="BL70" s="634"/>
      <c r="BM70" s="634"/>
      <c r="BN70" s="634"/>
      <c r="DH70" s="197"/>
      <c r="DI70" s="196"/>
      <c r="DJ70" s="196"/>
      <c r="DK70" s="196"/>
    </row>
    <row r="71" spans="1:115" s="188" customFormat="1" ht="20.100000000000001" customHeight="1">
      <c r="A71" s="205"/>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7"/>
      <c r="DI71" s="196"/>
      <c r="DJ71" s="196"/>
      <c r="DK71" s="196"/>
    </row>
    <row r="72" spans="1:115" s="188" customFormat="1" ht="20.100000000000001" customHeight="1">
      <c r="A72" s="189"/>
      <c r="B72" s="190"/>
      <c r="C72" s="212"/>
      <c r="D72" s="212"/>
      <c r="E72" s="212"/>
      <c r="F72" s="213"/>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192"/>
      <c r="BG72" s="215"/>
      <c r="BH72" s="215"/>
      <c r="BI72" s="215"/>
      <c r="BJ72" s="215"/>
      <c r="BK72" s="215"/>
      <c r="BL72" s="215"/>
      <c r="BM72" s="215"/>
      <c r="BN72" s="215"/>
      <c r="BO72" s="190"/>
      <c r="BP72" s="190"/>
      <c r="BQ72" s="190"/>
      <c r="BR72" s="190"/>
      <c r="BS72" s="190"/>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208"/>
      <c r="CU72" s="191"/>
      <c r="CV72" s="191"/>
      <c r="CW72" s="191"/>
      <c r="CX72" s="191"/>
      <c r="CY72" s="191"/>
      <c r="CZ72" s="191"/>
      <c r="DA72" s="191"/>
      <c r="DB72" s="191"/>
      <c r="DC72" s="209"/>
      <c r="DD72" s="209"/>
      <c r="DE72" s="209"/>
      <c r="DF72" s="209"/>
      <c r="DG72" s="191"/>
      <c r="DH72" s="210"/>
      <c r="DI72" s="196"/>
      <c r="DJ72" s="196"/>
      <c r="DK72" s="196"/>
    </row>
    <row r="73" spans="1:115" s="188" customFormat="1" ht="20.100000000000001" customHeight="1">
      <c r="A73" s="194"/>
      <c r="C73" s="600" t="s">
        <v>306</v>
      </c>
      <c r="D73" s="601"/>
      <c r="E73" s="602"/>
      <c r="F73" s="600" t="s">
        <v>337</v>
      </c>
      <c r="G73" s="601"/>
      <c r="H73" s="601"/>
      <c r="I73" s="601"/>
      <c r="J73" s="601"/>
      <c r="K73" s="601"/>
      <c r="L73" s="601"/>
      <c r="M73" s="601"/>
      <c r="N73" s="601"/>
      <c r="O73" s="601"/>
      <c r="P73" s="601"/>
      <c r="Q73" s="601"/>
      <c r="R73" s="601"/>
      <c r="S73" s="601"/>
      <c r="T73" s="601"/>
      <c r="U73" s="601"/>
      <c r="V73" s="601"/>
      <c r="W73" s="601"/>
      <c r="X73" s="601"/>
      <c r="Y73" s="601"/>
      <c r="Z73" s="601"/>
      <c r="AA73" s="601"/>
      <c r="AB73" s="601"/>
      <c r="AC73" s="603"/>
      <c r="AD73" s="603"/>
      <c r="AE73" s="603"/>
      <c r="AF73" s="603"/>
      <c r="AG73" s="603"/>
      <c r="AH73" s="603"/>
      <c r="AI73" s="603"/>
      <c r="AJ73" s="603"/>
      <c r="AK73" s="603"/>
      <c r="AL73" s="603"/>
      <c r="AM73" s="603"/>
      <c r="AN73" s="603"/>
      <c r="AO73" s="603"/>
      <c r="AP73" s="603"/>
      <c r="AQ73" s="603"/>
      <c r="AR73" s="603"/>
      <c r="AS73" s="603"/>
      <c r="AT73" s="603"/>
      <c r="AU73" s="603"/>
      <c r="AV73" s="603"/>
      <c r="AW73" s="603"/>
      <c r="AX73" s="603"/>
      <c r="AY73" s="603"/>
      <c r="AZ73" s="603"/>
      <c r="BA73" s="603"/>
      <c r="BB73" s="603"/>
      <c r="BC73" s="603"/>
      <c r="BD73" s="603"/>
      <c r="BE73" s="604"/>
      <c r="BF73" s="601" t="s">
        <v>308</v>
      </c>
      <c r="BG73" s="601"/>
      <c r="BH73" s="601"/>
      <c r="BI73" s="601"/>
      <c r="BJ73" s="601"/>
      <c r="BK73" s="601"/>
      <c r="BL73" s="601"/>
      <c r="BM73" s="601"/>
      <c r="BN73" s="602"/>
      <c r="DH73" s="197"/>
      <c r="DI73" s="196"/>
      <c r="DJ73" s="196"/>
      <c r="DK73" s="196"/>
    </row>
    <row r="74" spans="1:115" s="188" customFormat="1" ht="20.100000000000001" customHeight="1">
      <c r="A74" s="194"/>
      <c r="C74" s="591" t="s">
        <v>418</v>
      </c>
      <c r="D74" s="591"/>
      <c r="E74" s="591"/>
      <c r="F74" s="642" t="s">
        <v>419</v>
      </c>
      <c r="G74" s="643"/>
      <c r="H74" s="643"/>
      <c r="I74" s="643"/>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43"/>
      <c r="AL74" s="643"/>
      <c r="AM74" s="643"/>
      <c r="AN74" s="643"/>
      <c r="AO74" s="643"/>
      <c r="AP74" s="643"/>
      <c r="AQ74" s="643"/>
      <c r="AR74" s="643"/>
      <c r="AS74" s="643"/>
      <c r="AT74" s="643"/>
      <c r="AU74" s="643"/>
      <c r="AV74" s="643"/>
      <c r="AW74" s="643"/>
      <c r="AX74" s="643"/>
      <c r="AY74" s="643"/>
      <c r="AZ74" s="643"/>
      <c r="BA74" s="643"/>
      <c r="BB74" s="643"/>
      <c r="BC74" s="643"/>
      <c r="BD74" s="643"/>
      <c r="BE74" s="643"/>
      <c r="BF74" s="591" t="s">
        <v>420</v>
      </c>
      <c r="BG74" s="591"/>
      <c r="BH74" s="591"/>
      <c r="BI74" s="591"/>
      <c r="BJ74" s="591"/>
      <c r="BK74" s="591"/>
      <c r="BL74" s="591"/>
      <c r="BM74" s="591"/>
      <c r="BN74" s="591"/>
      <c r="DH74" s="197"/>
      <c r="DI74" s="196"/>
      <c r="DJ74" s="196"/>
      <c r="DK74" s="196"/>
    </row>
    <row r="75" spans="1:115" ht="20.100000000000001" customHeight="1">
      <c r="A75" s="194"/>
      <c r="B75" s="188"/>
      <c r="C75" s="591" t="s">
        <v>421</v>
      </c>
      <c r="D75" s="591"/>
      <c r="E75" s="591"/>
      <c r="F75" s="642" t="s">
        <v>422</v>
      </c>
      <c r="G75" s="643"/>
      <c r="H75" s="643"/>
      <c r="I75" s="643"/>
      <c r="J75" s="643"/>
      <c r="K75" s="643"/>
      <c r="L75" s="643"/>
      <c r="M75" s="643"/>
      <c r="N75" s="643"/>
      <c r="O75" s="643"/>
      <c r="P75" s="643"/>
      <c r="Q75" s="643"/>
      <c r="R75" s="643"/>
      <c r="S75" s="643"/>
      <c r="T75" s="643"/>
      <c r="U75" s="643"/>
      <c r="V75" s="643"/>
      <c r="W75" s="643"/>
      <c r="X75" s="643"/>
      <c r="Y75" s="643"/>
      <c r="Z75" s="643"/>
      <c r="AA75" s="643"/>
      <c r="AB75" s="643"/>
      <c r="AC75" s="643"/>
      <c r="AD75" s="643"/>
      <c r="AE75" s="643"/>
      <c r="AF75" s="643"/>
      <c r="AG75" s="643"/>
      <c r="AH75" s="643"/>
      <c r="AI75" s="643"/>
      <c r="AJ75" s="643"/>
      <c r="AK75" s="643"/>
      <c r="AL75" s="643"/>
      <c r="AM75" s="643"/>
      <c r="AN75" s="643"/>
      <c r="AO75" s="643"/>
      <c r="AP75" s="643"/>
      <c r="AQ75" s="643"/>
      <c r="AR75" s="643"/>
      <c r="AS75" s="643"/>
      <c r="AT75" s="643"/>
      <c r="AU75" s="643"/>
      <c r="AV75" s="643"/>
      <c r="AW75" s="643"/>
      <c r="AX75" s="643"/>
      <c r="AY75" s="643"/>
      <c r="AZ75" s="643"/>
      <c r="BA75" s="643"/>
      <c r="BB75" s="643"/>
      <c r="BC75" s="643"/>
      <c r="BD75" s="643"/>
      <c r="BE75" s="643"/>
      <c r="BF75" s="591" t="s">
        <v>423</v>
      </c>
      <c r="BG75" s="591"/>
      <c r="BH75" s="591"/>
      <c r="BI75" s="591"/>
      <c r="BJ75" s="591"/>
      <c r="BK75" s="591"/>
      <c r="BL75" s="591"/>
      <c r="BM75" s="591"/>
      <c r="BN75" s="591"/>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16"/>
    </row>
    <row r="76" spans="1:115" ht="20.100000000000001" customHeight="1">
      <c r="A76" s="194"/>
      <c r="B76" s="211"/>
      <c r="C76" s="591" t="s">
        <v>424</v>
      </c>
      <c r="D76" s="591"/>
      <c r="E76" s="591"/>
      <c r="F76" s="653" t="s">
        <v>425</v>
      </c>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4"/>
      <c r="AY76" s="654"/>
      <c r="AZ76" s="654"/>
      <c r="BA76" s="654"/>
      <c r="BB76" s="654"/>
      <c r="BC76" s="654"/>
      <c r="BD76" s="654"/>
      <c r="BE76" s="654"/>
      <c r="BF76" s="591" t="s">
        <v>426</v>
      </c>
      <c r="BG76" s="594"/>
      <c r="BH76" s="594"/>
      <c r="BI76" s="594"/>
      <c r="BJ76" s="594"/>
      <c r="BK76" s="594"/>
      <c r="BL76" s="594"/>
      <c r="BM76" s="594"/>
      <c r="BN76" s="594"/>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216"/>
    </row>
    <row r="77" spans="1:115" ht="20.100000000000001" customHeight="1">
      <c r="A77" s="194"/>
      <c r="B77" s="211"/>
      <c r="C77" s="591" t="s">
        <v>427</v>
      </c>
      <c r="D77" s="591"/>
      <c r="E77" s="591"/>
      <c r="F77" s="642" t="s">
        <v>428</v>
      </c>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43"/>
      <c r="AL77" s="643"/>
      <c r="AM77" s="643"/>
      <c r="AN77" s="643"/>
      <c r="AO77" s="643"/>
      <c r="AP77" s="643"/>
      <c r="AQ77" s="643"/>
      <c r="AR77" s="643"/>
      <c r="AS77" s="643"/>
      <c r="AT77" s="643"/>
      <c r="AU77" s="643"/>
      <c r="AV77" s="643"/>
      <c r="AW77" s="643"/>
      <c r="AX77" s="643"/>
      <c r="AY77" s="643"/>
      <c r="AZ77" s="643"/>
      <c r="BA77" s="643"/>
      <c r="BB77" s="643"/>
      <c r="BC77" s="643"/>
      <c r="BD77" s="643"/>
      <c r="BE77" s="643"/>
      <c r="BF77" s="591" t="s">
        <v>429</v>
      </c>
      <c r="BG77" s="594"/>
      <c r="BH77" s="594"/>
      <c r="BI77" s="594"/>
      <c r="BJ77" s="594"/>
      <c r="BK77" s="594"/>
      <c r="BL77" s="594"/>
      <c r="BM77" s="594"/>
      <c r="BN77" s="594"/>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216"/>
    </row>
    <row r="78" spans="1:115" ht="20.100000000000001" customHeight="1">
      <c r="A78" s="194"/>
      <c r="B78" s="188"/>
      <c r="C78" s="591" t="s">
        <v>430</v>
      </c>
      <c r="D78" s="591"/>
      <c r="E78" s="591"/>
      <c r="F78" s="642" t="s">
        <v>431</v>
      </c>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43"/>
      <c r="AL78" s="643"/>
      <c r="AM78" s="643"/>
      <c r="AN78" s="643"/>
      <c r="AO78" s="643"/>
      <c r="AP78" s="643"/>
      <c r="AQ78" s="643"/>
      <c r="AR78" s="643"/>
      <c r="AS78" s="643"/>
      <c r="AT78" s="643"/>
      <c r="AU78" s="643"/>
      <c r="AV78" s="643"/>
      <c r="AW78" s="643"/>
      <c r="AX78" s="643"/>
      <c r="AY78" s="643"/>
      <c r="AZ78" s="643"/>
      <c r="BA78" s="643"/>
      <c r="BB78" s="643"/>
      <c r="BC78" s="643"/>
      <c r="BD78" s="643"/>
      <c r="BE78" s="643"/>
      <c r="BF78" s="591" t="s">
        <v>432</v>
      </c>
      <c r="BG78" s="594"/>
      <c r="BH78" s="594"/>
      <c r="BI78" s="594"/>
      <c r="BJ78" s="594"/>
      <c r="BK78" s="594"/>
      <c r="BL78" s="594"/>
      <c r="BM78" s="594"/>
      <c r="BN78" s="594"/>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16"/>
    </row>
    <row r="79" spans="1:115" ht="20.100000000000001" customHeight="1">
      <c r="A79" s="194"/>
      <c r="B79" s="188"/>
      <c r="C79" s="591" t="s">
        <v>433</v>
      </c>
      <c r="D79" s="591"/>
      <c r="E79" s="591"/>
      <c r="F79" s="653" t="s">
        <v>434</v>
      </c>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654"/>
      <c r="AP79" s="654"/>
      <c r="AQ79" s="654"/>
      <c r="AR79" s="654"/>
      <c r="AS79" s="654"/>
      <c r="AT79" s="654"/>
      <c r="AU79" s="654"/>
      <c r="AV79" s="654"/>
      <c r="AW79" s="654"/>
      <c r="AX79" s="654"/>
      <c r="AY79" s="654"/>
      <c r="AZ79" s="654"/>
      <c r="BA79" s="654"/>
      <c r="BB79" s="654"/>
      <c r="BC79" s="654"/>
      <c r="BD79" s="654"/>
      <c r="BE79" s="654"/>
      <c r="BF79" s="591" t="s">
        <v>435</v>
      </c>
      <c r="BG79" s="594"/>
      <c r="BH79" s="594"/>
      <c r="BI79" s="594"/>
      <c r="BJ79" s="594"/>
      <c r="BK79" s="594"/>
      <c r="BL79" s="594"/>
      <c r="BM79" s="594"/>
      <c r="BN79" s="594"/>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16"/>
    </row>
    <row r="80" spans="1:115" ht="20.100000000000001" customHeight="1">
      <c r="A80" s="194"/>
      <c r="B80" s="188"/>
      <c r="C80" s="591" t="s">
        <v>436</v>
      </c>
      <c r="D80" s="591"/>
      <c r="E80" s="591"/>
      <c r="F80" s="592" t="s">
        <v>437</v>
      </c>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3"/>
      <c r="AY80" s="593"/>
      <c r="AZ80" s="593"/>
      <c r="BA80" s="593"/>
      <c r="BB80" s="593"/>
      <c r="BC80" s="593"/>
      <c r="BD80" s="593"/>
      <c r="BE80" s="593"/>
      <c r="BF80" s="591" t="s">
        <v>438</v>
      </c>
      <c r="BG80" s="594"/>
      <c r="BH80" s="594"/>
      <c r="BI80" s="594"/>
      <c r="BJ80" s="594"/>
      <c r="BK80" s="594"/>
      <c r="BL80" s="594"/>
      <c r="BM80" s="594"/>
      <c r="BN80" s="594"/>
      <c r="BO80" s="188"/>
      <c r="BP80" s="188"/>
      <c r="BQ80" s="188"/>
      <c r="BR80" s="188"/>
      <c r="BS80" s="188"/>
      <c r="BT80" s="188"/>
      <c r="BU80" s="188"/>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216"/>
    </row>
    <row r="81" spans="1:115" ht="20.100000000000001" customHeight="1">
      <c r="A81" s="194"/>
      <c r="B81" s="188"/>
      <c r="C81" s="591" t="s">
        <v>439</v>
      </c>
      <c r="D81" s="591"/>
      <c r="E81" s="591"/>
      <c r="F81" s="592" t="s">
        <v>440</v>
      </c>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593"/>
      <c r="AY81" s="593"/>
      <c r="AZ81" s="593"/>
      <c r="BA81" s="593"/>
      <c r="BB81" s="593"/>
      <c r="BC81" s="593"/>
      <c r="BD81" s="593"/>
      <c r="BE81" s="593"/>
      <c r="BF81" s="591" t="s">
        <v>441</v>
      </c>
      <c r="BG81" s="594"/>
      <c r="BH81" s="594"/>
      <c r="BI81" s="594"/>
      <c r="BJ81" s="594"/>
      <c r="BK81" s="594"/>
      <c r="BL81" s="594"/>
      <c r="BM81" s="594"/>
      <c r="BN81" s="594"/>
      <c r="BO81" s="188"/>
      <c r="BP81" s="188"/>
      <c r="BQ81" s="188"/>
      <c r="BR81" s="188"/>
      <c r="BS81" s="188"/>
      <c r="BT81" s="188"/>
      <c r="BU81" s="188"/>
      <c r="BV81" s="188"/>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188"/>
      <c r="DC81" s="188"/>
      <c r="DD81" s="188"/>
      <c r="DE81" s="188"/>
      <c r="DF81" s="188"/>
      <c r="DG81" s="188"/>
      <c r="DH81" s="216"/>
    </row>
    <row r="82" spans="1:115" ht="20.100000000000001" customHeight="1">
      <c r="A82" s="194"/>
      <c r="B82" s="188"/>
      <c r="C82" s="591" t="s">
        <v>442</v>
      </c>
      <c r="D82" s="591"/>
      <c r="E82" s="591"/>
      <c r="F82" s="592" t="s">
        <v>443</v>
      </c>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3"/>
      <c r="AY82" s="593"/>
      <c r="AZ82" s="593"/>
      <c r="BA82" s="593"/>
      <c r="BB82" s="593"/>
      <c r="BC82" s="593"/>
      <c r="BD82" s="593"/>
      <c r="BE82" s="593"/>
      <c r="BF82" s="591" t="s">
        <v>444</v>
      </c>
      <c r="BG82" s="594"/>
      <c r="BH82" s="594"/>
      <c r="BI82" s="594"/>
      <c r="BJ82" s="594"/>
      <c r="BK82" s="594"/>
      <c r="BL82" s="594"/>
      <c r="BM82" s="594"/>
      <c r="BN82" s="594"/>
      <c r="BO82" s="188"/>
      <c r="BP82" s="188"/>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188"/>
      <c r="DC82" s="188"/>
      <c r="DD82" s="188"/>
      <c r="DE82" s="188"/>
      <c r="DF82" s="188"/>
      <c r="DG82" s="188"/>
      <c r="DH82" s="216"/>
    </row>
    <row r="83" spans="1:115" ht="20.100000000000001" customHeight="1">
      <c r="A83" s="194"/>
      <c r="B83" s="188"/>
      <c r="C83" s="591" t="s">
        <v>445</v>
      </c>
      <c r="D83" s="591"/>
      <c r="E83" s="591"/>
      <c r="F83" s="592" t="s">
        <v>446</v>
      </c>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1" t="s">
        <v>447</v>
      </c>
      <c r="BG83" s="594"/>
      <c r="BH83" s="594"/>
      <c r="BI83" s="594"/>
      <c r="BJ83" s="594"/>
      <c r="BK83" s="594"/>
      <c r="BL83" s="594"/>
      <c r="BM83" s="594"/>
      <c r="BN83" s="594"/>
      <c r="BO83" s="188"/>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216"/>
    </row>
    <row r="84" spans="1:115" ht="20.100000000000001" customHeight="1">
      <c r="A84" s="194"/>
      <c r="B84" s="188"/>
      <c r="C84" s="591" t="s">
        <v>448</v>
      </c>
      <c r="D84" s="591"/>
      <c r="E84" s="591"/>
      <c r="F84" s="592" t="s">
        <v>449</v>
      </c>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593"/>
      <c r="AY84" s="593"/>
      <c r="AZ84" s="593"/>
      <c r="BA84" s="593"/>
      <c r="BB84" s="593"/>
      <c r="BC84" s="593"/>
      <c r="BD84" s="593"/>
      <c r="BE84" s="593"/>
      <c r="BF84" s="591" t="s">
        <v>450</v>
      </c>
      <c r="BG84" s="594"/>
      <c r="BH84" s="594"/>
      <c r="BI84" s="594"/>
      <c r="BJ84" s="594"/>
      <c r="BK84" s="594"/>
      <c r="BL84" s="594"/>
      <c r="BM84" s="594"/>
      <c r="BN84" s="594"/>
      <c r="BO84" s="188"/>
      <c r="BP84" s="188"/>
      <c r="BQ84" s="188"/>
      <c r="BR84" s="188"/>
      <c r="BS84" s="188"/>
      <c r="BT84" s="188"/>
      <c r="BU84" s="188"/>
      <c r="BV84" s="188"/>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188"/>
      <c r="DC84" s="188"/>
      <c r="DD84" s="188"/>
      <c r="DE84" s="188"/>
      <c r="DF84" s="188"/>
      <c r="DG84" s="188"/>
      <c r="DH84" s="216"/>
    </row>
    <row r="85" spans="1:115" ht="20.100000000000001" customHeight="1">
      <c r="A85" s="194"/>
      <c r="B85" s="188"/>
      <c r="C85" s="591" t="s">
        <v>451</v>
      </c>
      <c r="D85" s="591"/>
      <c r="E85" s="591"/>
      <c r="F85" s="592" t="s">
        <v>452</v>
      </c>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593"/>
      <c r="AY85" s="593"/>
      <c r="AZ85" s="593"/>
      <c r="BA85" s="593"/>
      <c r="BB85" s="593"/>
      <c r="BC85" s="593"/>
      <c r="BD85" s="593"/>
      <c r="BE85" s="593"/>
      <c r="BF85" s="591" t="s">
        <v>453</v>
      </c>
      <c r="BG85" s="594"/>
      <c r="BH85" s="594"/>
      <c r="BI85" s="594"/>
      <c r="BJ85" s="594"/>
      <c r="BK85" s="594"/>
      <c r="BL85" s="594"/>
      <c r="BM85" s="594"/>
      <c r="BN85" s="594"/>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216"/>
    </row>
    <row r="86" spans="1:115" ht="30" customHeight="1">
      <c r="A86" s="194"/>
      <c r="B86" s="188"/>
      <c r="C86" s="591" t="s">
        <v>454</v>
      </c>
      <c r="D86" s="591"/>
      <c r="E86" s="591"/>
      <c r="F86" s="592" t="s">
        <v>455</v>
      </c>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3"/>
      <c r="AZ86" s="593"/>
      <c r="BA86" s="593"/>
      <c r="BB86" s="593"/>
      <c r="BC86" s="593"/>
      <c r="BD86" s="593"/>
      <c r="BE86" s="593"/>
      <c r="BF86" s="591" t="s">
        <v>456</v>
      </c>
      <c r="BG86" s="594"/>
      <c r="BH86" s="594"/>
      <c r="BI86" s="594"/>
      <c r="BJ86" s="594"/>
      <c r="BK86" s="594"/>
      <c r="BL86" s="594"/>
      <c r="BM86" s="594"/>
      <c r="BN86" s="594"/>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16"/>
    </row>
    <row r="87" spans="1:115" ht="20.100000000000001" customHeight="1">
      <c r="A87" s="194"/>
      <c r="B87" s="188"/>
      <c r="C87" s="591" t="s">
        <v>457</v>
      </c>
      <c r="D87" s="591"/>
      <c r="E87" s="591"/>
      <c r="F87" s="592" t="s">
        <v>458</v>
      </c>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3"/>
      <c r="AY87" s="593"/>
      <c r="AZ87" s="593"/>
      <c r="BA87" s="593"/>
      <c r="BB87" s="593"/>
      <c r="BC87" s="593"/>
      <c r="BD87" s="593"/>
      <c r="BE87" s="593"/>
      <c r="BF87" s="591" t="s">
        <v>459</v>
      </c>
      <c r="BG87" s="594"/>
      <c r="BH87" s="594"/>
      <c r="BI87" s="594"/>
      <c r="BJ87" s="594"/>
      <c r="BK87" s="594"/>
      <c r="BL87" s="594"/>
      <c r="BM87" s="594"/>
      <c r="BN87" s="594"/>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216"/>
    </row>
    <row r="88" spans="1:115" ht="20.100000000000001" customHeight="1">
      <c r="A88" s="194"/>
      <c r="B88" s="188"/>
      <c r="C88" s="591" t="s">
        <v>460</v>
      </c>
      <c r="D88" s="591"/>
      <c r="E88" s="591"/>
      <c r="F88" s="592" t="s">
        <v>461</v>
      </c>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3"/>
      <c r="AL88" s="593"/>
      <c r="AM88" s="593"/>
      <c r="AN88" s="593"/>
      <c r="AO88" s="593"/>
      <c r="AP88" s="593"/>
      <c r="AQ88" s="593"/>
      <c r="AR88" s="593"/>
      <c r="AS88" s="593"/>
      <c r="AT88" s="593"/>
      <c r="AU88" s="593"/>
      <c r="AV88" s="593"/>
      <c r="AW88" s="593"/>
      <c r="AX88" s="593"/>
      <c r="AY88" s="593"/>
      <c r="AZ88" s="593"/>
      <c r="BA88" s="593"/>
      <c r="BB88" s="593"/>
      <c r="BC88" s="593"/>
      <c r="BD88" s="593"/>
      <c r="BE88" s="593"/>
      <c r="BF88" s="591" t="s">
        <v>462</v>
      </c>
      <c r="BG88" s="594"/>
      <c r="BH88" s="594"/>
      <c r="BI88" s="594"/>
      <c r="BJ88" s="594"/>
      <c r="BK88" s="594"/>
      <c r="BL88" s="594"/>
      <c r="BM88" s="594"/>
      <c r="BN88" s="594"/>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16"/>
    </row>
    <row r="89" spans="1:115" ht="20.100000000000001" customHeight="1">
      <c r="A89" s="194"/>
      <c r="B89" s="188"/>
      <c r="C89" s="591" t="s">
        <v>463</v>
      </c>
      <c r="D89" s="591"/>
      <c r="E89" s="591"/>
      <c r="F89" s="592" t="s">
        <v>464</v>
      </c>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593"/>
      <c r="AP89" s="593"/>
      <c r="AQ89" s="593"/>
      <c r="AR89" s="593"/>
      <c r="AS89" s="593"/>
      <c r="AT89" s="593"/>
      <c r="AU89" s="593"/>
      <c r="AV89" s="593"/>
      <c r="AW89" s="593"/>
      <c r="AX89" s="593"/>
      <c r="AY89" s="593"/>
      <c r="AZ89" s="593"/>
      <c r="BA89" s="593"/>
      <c r="BB89" s="593"/>
      <c r="BC89" s="593"/>
      <c r="BD89" s="593"/>
      <c r="BE89" s="593"/>
      <c r="BF89" s="591" t="s">
        <v>465</v>
      </c>
      <c r="BG89" s="594"/>
      <c r="BH89" s="594"/>
      <c r="BI89" s="594"/>
      <c r="BJ89" s="594"/>
      <c r="BK89" s="594"/>
      <c r="BL89" s="594"/>
      <c r="BM89" s="594"/>
      <c r="BN89" s="594"/>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16"/>
    </row>
    <row r="90" spans="1:115" ht="20.100000000000001" customHeight="1">
      <c r="A90" s="194"/>
      <c r="B90" s="188"/>
      <c r="C90" s="591" t="s">
        <v>466</v>
      </c>
      <c r="D90" s="591"/>
      <c r="E90" s="591"/>
      <c r="F90" s="592" t="s">
        <v>467</v>
      </c>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c r="AZ90" s="593"/>
      <c r="BA90" s="593"/>
      <c r="BB90" s="593"/>
      <c r="BC90" s="593"/>
      <c r="BD90" s="593"/>
      <c r="BE90" s="593"/>
      <c r="BF90" s="591" t="s">
        <v>468</v>
      </c>
      <c r="BG90" s="594"/>
      <c r="BH90" s="594"/>
      <c r="BI90" s="594"/>
      <c r="BJ90" s="594"/>
      <c r="BK90" s="594"/>
      <c r="BL90" s="594"/>
      <c r="BM90" s="594"/>
      <c r="BN90" s="594"/>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16"/>
    </row>
    <row r="91" spans="1:115" ht="20.100000000000001" customHeight="1">
      <c r="A91" s="194"/>
      <c r="B91" s="188"/>
      <c r="C91" s="591" t="s">
        <v>469</v>
      </c>
      <c r="D91" s="591"/>
      <c r="E91" s="591"/>
      <c r="F91" s="592" t="s">
        <v>470</v>
      </c>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3"/>
      <c r="AR91" s="593"/>
      <c r="AS91" s="593"/>
      <c r="AT91" s="593"/>
      <c r="AU91" s="593"/>
      <c r="AV91" s="593"/>
      <c r="AW91" s="593"/>
      <c r="AX91" s="593"/>
      <c r="AY91" s="593"/>
      <c r="AZ91" s="593"/>
      <c r="BA91" s="593"/>
      <c r="BB91" s="593"/>
      <c r="BC91" s="593"/>
      <c r="BD91" s="593"/>
      <c r="BE91" s="593"/>
      <c r="BF91" s="591" t="s">
        <v>471</v>
      </c>
      <c r="BG91" s="594"/>
      <c r="BH91" s="594"/>
      <c r="BI91" s="594"/>
      <c r="BJ91" s="594"/>
      <c r="BK91" s="594"/>
      <c r="BL91" s="594"/>
      <c r="BM91" s="594"/>
      <c r="BN91" s="594"/>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16"/>
    </row>
    <row r="92" spans="1:115" s="188" customFormat="1" ht="42" customHeight="1">
      <c r="A92" s="194"/>
      <c r="C92" s="591" t="s">
        <v>472</v>
      </c>
      <c r="D92" s="591"/>
      <c r="E92" s="591"/>
      <c r="F92" s="658" t="s">
        <v>473</v>
      </c>
      <c r="G92" s="659"/>
      <c r="H92" s="65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659"/>
      <c r="AI92" s="659"/>
      <c r="AJ92" s="659"/>
      <c r="AK92" s="659"/>
      <c r="AL92" s="659"/>
      <c r="AM92" s="659"/>
      <c r="AN92" s="659"/>
      <c r="AO92" s="659"/>
      <c r="AP92" s="659"/>
      <c r="AQ92" s="659"/>
      <c r="AR92" s="659"/>
      <c r="AS92" s="659"/>
      <c r="AT92" s="659"/>
      <c r="AU92" s="659"/>
      <c r="AV92" s="659"/>
      <c r="AW92" s="659"/>
      <c r="AX92" s="659"/>
      <c r="AY92" s="659"/>
      <c r="AZ92" s="659"/>
      <c r="BA92" s="659"/>
      <c r="BB92" s="659"/>
      <c r="BC92" s="659"/>
      <c r="BD92" s="659"/>
      <c r="BE92" s="660"/>
      <c r="BF92" s="591" t="s">
        <v>474</v>
      </c>
      <c r="BG92" s="657"/>
      <c r="BH92" s="657"/>
      <c r="BI92" s="657"/>
      <c r="BJ92" s="657"/>
      <c r="BK92" s="657"/>
      <c r="BL92" s="657"/>
      <c r="BM92" s="657"/>
      <c r="BN92" s="657"/>
      <c r="DH92" s="197"/>
      <c r="DI92" s="196"/>
      <c r="DJ92" s="196"/>
      <c r="DK92" s="196"/>
    </row>
    <row r="93" spans="1:115" s="188" customFormat="1" ht="30" customHeight="1">
      <c r="A93" s="194"/>
      <c r="B93" s="211"/>
      <c r="C93" s="591" t="s">
        <v>475</v>
      </c>
      <c r="D93" s="591"/>
      <c r="E93" s="591"/>
      <c r="F93" s="658" t="s">
        <v>476</v>
      </c>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659"/>
      <c r="AM93" s="659"/>
      <c r="AN93" s="659"/>
      <c r="AO93" s="659"/>
      <c r="AP93" s="659"/>
      <c r="AQ93" s="659"/>
      <c r="AR93" s="659"/>
      <c r="AS93" s="659"/>
      <c r="AT93" s="659"/>
      <c r="AU93" s="659"/>
      <c r="AV93" s="659"/>
      <c r="AW93" s="659"/>
      <c r="AX93" s="659"/>
      <c r="AY93" s="659"/>
      <c r="AZ93" s="659"/>
      <c r="BA93" s="659"/>
      <c r="BB93" s="659"/>
      <c r="BC93" s="659"/>
      <c r="BD93" s="659"/>
      <c r="BE93" s="660"/>
      <c r="BF93" s="591" t="s">
        <v>477</v>
      </c>
      <c r="BG93" s="657"/>
      <c r="BH93" s="657"/>
      <c r="BI93" s="657"/>
      <c r="BJ93" s="657"/>
      <c r="BK93" s="657"/>
      <c r="BL93" s="657"/>
      <c r="BM93" s="657"/>
      <c r="BN93" s="657"/>
      <c r="DH93" s="197"/>
      <c r="DI93" s="196"/>
      <c r="DJ93" s="196"/>
      <c r="DK93" s="196"/>
    </row>
    <row r="94" spans="1:115" s="188" customFormat="1" ht="20.100000000000001" customHeight="1">
      <c r="A94" s="194"/>
      <c r="B94" s="211"/>
      <c r="C94" s="591" t="s">
        <v>478</v>
      </c>
      <c r="D94" s="591"/>
      <c r="E94" s="591"/>
      <c r="F94" s="592" t="s">
        <v>479</v>
      </c>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3"/>
      <c r="AR94" s="593"/>
      <c r="AS94" s="593"/>
      <c r="AT94" s="593"/>
      <c r="AU94" s="593"/>
      <c r="AV94" s="593"/>
      <c r="AW94" s="593"/>
      <c r="AX94" s="593"/>
      <c r="AY94" s="593"/>
      <c r="AZ94" s="593"/>
      <c r="BA94" s="593"/>
      <c r="BB94" s="593"/>
      <c r="BC94" s="593"/>
      <c r="BD94" s="593"/>
      <c r="BE94" s="593"/>
      <c r="BF94" s="591" t="s">
        <v>480</v>
      </c>
      <c r="BG94" s="657"/>
      <c r="BH94" s="657"/>
      <c r="BI94" s="657"/>
      <c r="BJ94" s="657"/>
      <c r="BK94" s="657"/>
      <c r="BL94" s="657"/>
      <c r="BM94" s="657"/>
      <c r="BN94" s="657"/>
      <c r="DH94" s="197"/>
      <c r="DI94" s="196"/>
      <c r="DJ94" s="196"/>
      <c r="DK94" s="196"/>
    </row>
    <row r="95" spans="1:115" s="188" customFormat="1" ht="114.95" customHeight="1">
      <c r="A95" s="194"/>
      <c r="B95" s="211"/>
      <c r="C95" s="591" t="s">
        <v>481</v>
      </c>
      <c r="D95" s="591"/>
      <c r="E95" s="591"/>
      <c r="F95" s="653" t="s">
        <v>482</v>
      </c>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c r="AZ95" s="654"/>
      <c r="BA95" s="654"/>
      <c r="BB95" s="654"/>
      <c r="BC95" s="654"/>
      <c r="BD95" s="654"/>
      <c r="BE95" s="654"/>
      <c r="BF95" s="591" t="s">
        <v>483</v>
      </c>
      <c r="BG95" s="657"/>
      <c r="BH95" s="657"/>
      <c r="BI95" s="657"/>
      <c r="BJ95" s="657"/>
      <c r="BK95" s="657"/>
      <c r="BL95" s="657"/>
      <c r="BM95" s="657"/>
      <c r="BN95" s="657"/>
      <c r="DH95" s="197"/>
      <c r="DI95" s="196"/>
      <c r="DJ95" s="196"/>
      <c r="DK95" s="196"/>
    </row>
    <row r="96" spans="1:115" s="188" customFormat="1" ht="30" customHeight="1">
      <c r="A96" s="194"/>
      <c r="B96" s="211"/>
      <c r="C96" s="591" t="s">
        <v>484</v>
      </c>
      <c r="D96" s="591"/>
      <c r="E96" s="591"/>
      <c r="F96" s="592" t="s">
        <v>485</v>
      </c>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3"/>
      <c r="AR96" s="593"/>
      <c r="AS96" s="593"/>
      <c r="AT96" s="593"/>
      <c r="AU96" s="593"/>
      <c r="AV96" s="593"/>
      <c r="AW96" s="593"/>
      <c r="AX96" s="593"/>
      <c r="AY96" s="593"/>
      <c r="AZ96" s="593"/>
      <c r="BA96" s="593"/>
      <c r="BB96" s="593"/>
      <c r="BC96" s="593"/>
      <c r="BD96" s="593"/>
      <c r="BE96" s="593"/>
      <c r="BF96" s="591" t="s">
        <v>486</v>
      </c>
      <c r="BG96" s="657"/>
      <c r="BH96" s="657"/>
      <c r="BI96" s="657"/>
      <c r="BJ96" s="657"/>
      <c r="BK96" s="657"/>
      <c r="BL96" s="657"/>
      <c r="BM96" s="657"/>
      <c r="BN96" s="657"/>
      <c r="DH96" s="197"/>
      <c r="DI96" s="196"/>
      <c r="DJ96" s="196"/>
      <c r="DK96" s="196"/>
    </row>
    <row r="97" spans="1:115" s="188" customFormat="1" ht="20.100000000000001" customHeight="1">
      <c r="A97" s="194"/>
      <c r="B97" s="211"/>
      <c r="C97" s="591" t="s">
        <v>487</v>
      </c>
      <c r="D97" s="591"/>
      <c r="E97" s="591"/>
      <c r="F97" s="592" t="s">
        <v>488</v>
      </c>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3"/>
      <c r="AL97" s="593"/>
      <c r="AM97" s="593"/>
      <c r="AN97" s="593"/>
      <c r="AO97" s="593"/>
      <c r="AP97" s="593"/>
      <c r="AQ97" s="593"/>
      <c r="AR97" s="593"/>
      <c r="AS97" s="593"/>
      <c r="AT97" s="593"/>
      <c r="AU97" s="593"/>
      <c r="AV97" s="593"/>
      <c r="AW97" s="593"/>
      <c r="AX97" s="593"/>
      <c r="AY97" s="593"/>
      <c r="AZ97" s="593"/>
      <c r="BA97" s="593"/>
      <c r="BB97" s="593"/>
      <c r="BC97" s="593"/>
      <c r="BD97" s="593"/>
      <c r="BE97" s="593"/>
      <c r="BF97" s="591" t="s">
        <v>489</v>
      </c>
      <c r="BG97" s="657"/>
      <c r="BH97" s="657"/>
      <c r="BI97" s="657"/>
      <c r="BJ97" s="657"/>
      <c r="BK97" s="657"/>
      <c r="BL97" s="657"/>
      <c r="BM97" s="657"/>
      <c r="BN97" s="657"/>
      <c r="DH97" s="197"/>
      <c r="DI97" s="196"/>
      <c r="DJ97" s="196"/>
      <c r="DK97" s="196"/>
    </row>
    <row r="98" spans="1:115" s="188" customFormat="1" ht="20.100000000000001" customHeight="1">
      <c r="A98" s="194"/>
      <c r="B98" s="211"/>
      <c r="C98" s="634" t="s">
        <v>490</v>
      </c>
      <c r="D98" s="634"/>
      <c r="E98" s="634"/>
      <c r="F98" s="635" t="s">
        <v>491</v>
      </c>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636"/>
      <c r="AK98" s="636"/>
      <c r="AL98" s="636"/>
      <c r="AM98" s="636"/>
      <c r="AN98" s="636"/>
      <c r="AO98" s="636"/>
      <c r="AP98" s="636"/>
      <c r="AQ98" s="636"/>
      <c r="AR98" s="636"/>
      <c r="AS98" s="636"/>
      <c r="AT98" s="636"/>
      <c r="AU98" s="636"/>
      <c r="AV98" s="636"/>
      <c r="AW98" s="636"/>
      <c r="AX98" s="636"/>
      <c r="AY98" s="636"/>
      <c r="AZ98" s="636"/>
      <c r="BA98" s="636"/>
      <c r="BB98" s="636"/>
      <c r="BC98" s="636"/>
      <c r="BD98" s="636"/>
      <c r="BE98" s="636"/>
      <c r="BF98" s="634" t="s">
        <v>492</v>
      </c>
      <c r="BG98" s="661"/>
      <c r="BH98" s="661"/>
      <c r="BI98" s="661"/>
      <c r="BJ98" s="661"/>
      <c r="BK98" s="661"/>
      <c r="BL98" s="661"/>
      <c r="BM98" s="661"/>
      <c r="BN98" s="661"/>
      <c r="DH98" s="197"/>
      <c r="DI98" s="196"/>
      <c r="DJ98" s="196"/>
      <c r="DK98" s="196"/>
    </row>
    <row r="99" spans="1:115" s="188" customFormat="1" ht="20.100000000000001" customHeight="1">
      <c r="A99" s="20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7"/>
      <c r="DI99" s="196"/>
      <c r="DJ99" s="196"/>
      <c r="DK99" s="196"/>
    </row>
    <row r="100" spans="1:115" s="188" customFormat="1" ht="20.100000000000001" customHeight="1">
      <c r="A100" s="189"/>
      <c r="B100" s="190"/>
      <c r="C100" s="212"/>
      <c r="D100" s="212"/>
      <c r="E100" s="212"/>
      <c r="F100" s="213"/>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192"/>
      <c r="BG100" s="215"/>
      <c r="BH100" s="215"/>
      <c r="BI100" s="215"/>
      <c r="BJ100" s="215"/>
      <c r="BK100" s="215"/>
      <c r="BL100" s="215"/>
      <c r="BM100" s="215"/>
      <c r="BN100" s="215"/>
      <c r="BO100" s="190"/>
      <c r="BP100" s="190"/>
      <c r="BQ100" s="190"/>
      <c r="BR100" s="190"/>
      <c r="BS100" s="190"/>
      <c r="BT100" s="191"/>
      <c r="BU100" s="191"/>
      <c r="BV100" s="191"/>
      <c r="BW100" s="191"/>
      <c r="BX100" s="191"/>
      <c r="BY100" s="191"/>
      <c r="BZ100" s="191"/>
      <c r="CA100" s="191"/>
      <c r="CB100" s="191"/>
      <c r="CC100" s="191"/>
      <c r="CD100" s="191"/>
      <c r="CE100" s="191"/>
      <c r="CF100" s="191"/>
      <c r="CG100" s="191"/>
      <c r="CH100" s="191"/>
      <c r="CI100" s="191"/>
      <c r="CJ100" s="191"/>
      <c r="CK100" s="191"/>
      <c r="CL100" s="191"/>
      <c r="CM100" s="191"/>
      <c r="CN100" s="191"/>
      <c r="CO100" s="191"/>
      <c r="CP100" s="191"/>
      <c r="CQ100" s="191"/>
      <c r="CR100" s="191"/>
      <c r="CS100" s="191"/>
      <c r="CT100" s="208"/>
      <c r="CU100" s="191"/>
      <c r="CV100" s="191"/>
      <c r="CW100" s="191"/>
      <c r="CX100" s="191"/>
      <c r="CY100" s="191"/>
      <c r="CZ100" s="191"/>
      <c r="DA100" s="191"/>
      <c r="DB100" s="191"/>
      <c r="DC100" s="209"/>
      <c r="DD100" s="209"/>
      <c r="DE100" s="209"/>
      <c r="DF100" s="209"/>
      <c r="DG100" s="191"/>
      <c r="DH100" s="210"/>
      <c r="DI100" s="196"/>
      <c r="DJ100" s="196"/>
      <c r="DK100" s="196"/>
    </row>
    <row r="101" spans="1:115" s="188" customFormat="1" ht="20.100000000000001" customHeight="1">
      <c r="A101" s="194"/>
      <c r="C101" s="600" t="s">
        <v>306</v>
      </c>
      <c r="D101" s="601"/>
      <c r="E101" s="602"/>
      <c r="F101" s="600" t="s">
        <v>337</v>
      </c>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3"/>
      <c r="AD101" s="603"/>
      <c r="AE101" s="603"/>
      <c r="AF101" s="603"/>
      <c r="AG101" s="603"/>
      <c r="AH101" s="603"/>
      <c r="AI101" s="603"/>
      <c r="AJ101" s="603"/>
      <c r="AK101" s="603"/>
      <c r="AL101" s="603"/>
      <c r="AM101" s="603"/>
      <c r="AN101" s="603"/>
      <c r="AO101" s="603"/>
      <c r="AP101" s="603"/>
      <c r="AQ101" s="603"/>
      <c r="AR101" s="603"/>
      <c r="AS101" s="603"/>
      <c r="AT101" s="603"/>
      <c r="AU101" s="603"/>
      <c r="AV101" s="603"/>
      <c r="AW101" s="603"/>
      <c r="AX101" s="603"/>
      <c r="AY101" s="603"/>
      <c r="AZ101" s="603"/>
      <c r="BA101" s="603"/>
      <c r="BB101" s="603"/>
      <c r="BC101" s="603"/>
      <c r="BD101" s="603"/>
      <c r="BE101" s="604"/>
      <c r="BF101" s="601" t="s">
        <v>308</v>
      </c>
      <c r="BG101" s="601"/>
      <c r="BH101" s="601"/>
      <c r="BI101" s="601"/>
      <c r="BJ101" s="601"/>
      <c r="BK101" s="601"/>
      <c r="BL101" s="601"/>
      <c r="BM101" s="601"/>
      <c r="BN101" s="602"/>
      <c r="DH101" s="197"/>
      <c r="DI101" s="196"/>
      <c r="DJ101" s="196"/>
      <c r="DK101" s="196"/>
    </row>
    <row r="102" spans="1:115" ht="20.100000000000001" customHeight="1">
      <c r="A102" s="194"/>
      <c r="B102" s="211"/>
      <c r="C102" s="591" t="s">
        <v>493</v>
      </c>
      <c r="D102" s="591"/>
      <c r="E102" s="591"/>
      <c r="F102" s="592" t="s">
        <v>494</v>
      </c>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593"/>
      <c r="BC102" s="593"/>
      <c r="BD102" s="593"/>
      <c r="BE102" s="593"/>
      <c r="BF102" s="591" t="s">
        <v>495</v>
      </c>
      <c r="BG102" s="657"/>
      <c r="BH102" s="657"/>
      <c r="BI102" s="657"/>
      <c r="BJ102" s="657"/>
      <c r="BK102" s="657"/>
      <c r="BL102" s="657"/>
      <c r="BM102" s="657"/>
      <c r="BN102" s="657"/>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216"/>
    </row>
    <row r="103" spans="1:115" ht="20.100000000000001" customHeight="1">
      <c r="A103" s="194"/>
      <c r="B103" s="188"/>
      <c r="C103" s="591" t="s">
        <v>496</v>
      </c>
      <c r="D103" s="591"/>
      <c r="E103" s="591"/>
      <c r="F103" s="592" t="s">
        <v>497</v>
      </c>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3"/>
      <c r="AY103" s="593"/>
      <c r="AZ103" s="593"/>
      <c r="BA103" s="593"/>
      <c r="BB103" s="593"/>
      <c r="BC103" s="593"/>
      <c r="BD103" s="593"/>
      <c r="BE103" s="593"/>
      <c r="BF103" s="591" t="s">
        <v>498</v>
      </c>
      <c r="BG103" s="657"/>
      <c r="BH103" s="657"/>
      <c r="BI103" s="657"/>
      <c r="BJ103" s="657"/>
      <c r="BK103" s="657"/>
      <c r="BL103" s="657"/>
      <c r="BM103" s="657"/>
      <c r="BN103" s="657"/>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216"/>
    </row>
    <row r="104" spans="1:115" ht="20.100000000000001" customHeight="1">
      <c r="A104" s="194"/>
      <c r="B104" s="188"/>
      <c r="C104" s="591" t="s">
        <v>499</v>
      </c>
      <c r="D104" s="591"/>
      <c r="E104" s="591"/>
      <c r="F104" s="592" t="s">
        <v>500</v>
      </c>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1" t="s">
        <v>501</v>
      </c>
      <c r="BG104" s="657"/>
      <c r="BH104" s="657"/>
      <c r="BI104" s="657"/>
      <c r="BJ104" s="657"/>
      <c r="BK104" s="657"/>
      <c r="BL104" s="657"/>
      <c r="BM104" s="657"/>
      <c r="BN104" s="657"/>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16"/>
    </row>
    <row r="105" spans="1:115" ht="20.100000000000001" customHeight="1">
      <c r="A105" s="194"/>
      <c r="B105" s="188"/>
      <c r="C105" s="591" t="s">
        <v>502</v>
      </c>
      <c r="D105" s="591"/>
      <c r="E105" s="591"/>
      <c r="F105" s="592" t="s">
        <v>503</v>
      </c>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c r="BD105" s="593"/>
      <c r="BE105" s="593"/>
      <c r="BF105" s="591" t="s">
        <v>504</v>
      </c>
      <c r="BG105" s="657"/>
      <c r="BH105" s="657"/>
      <c r="BI105" s="657"/>
      <c r="BJ105" s="657"/>
      <c r="BK105" s="657"/>
      <c r="BL105" s="657"/>
      <c r="BM105" s="657"/>
      <c r="BN105" s="657"/>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16"/>
    </row>
    <row r="106" spans="1:115" ht="20.100000000000001" customHeight="1">
      <c r="A106" s="194"/>
      <c r="B106" s="188"/>
      <c r="C106" s="591" t="s">
        <v>505</v>
      </c>
      <c r="D106" s="591"/>
      <c r="E106" s="591"/>
      <c r="F106" s="592" t="s">
        <v>506</v>
      </c>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c r="BC106" s="593"/>
      <c r="BD106" s="593"/>
      <c r="BE106" s="593"/>
      <c r="BF106" s="591" t="s">
        <v>507</v>
      </c>
      <c r="BG106" s="657"/>
      <c r="BH106" s="657"/>
      <c r="BI106" s="657"/>
      <c r="BJ106" s="657"/>
      <c r="BK106" s="657"/>
      <c r="BL106" s="657"/>
      <c r="BM106" s="657"/>
      <c r="BN106" s="657"/>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16"/>
    </row>
    <row r="107" spans="1:115" ht="20.100000000000001" customHeight="1">
      <c r="A107" s="194"/>
      <c r="B107" s="188"/>
      <c r="C107" s="591" t="s">
        <v>508</v>
      </c>
      <c r="D107" s="591"/>
      <c r="E107" s="591"/>
      <c r="F107" s="592" t="s">
        <v>509</v>
      </c>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3"/>
      <c r="AR107" s="593"/>
      <c r="AS107" s="593"/>
      <c r="AT107" s="593"/>
      <c r="AU107" s="593"/>
      <c r="AV107" s="593"/>
      <c r="AW107" s="593"/>
      <c r="AX107" s="593"/>
      <c r="AY107" s="593"/>
      <c r="AZ107" s="593"/>
      <c r="BA107" s="593"/>
      <c r="BB107" s="593"/>
      <c r="BC107" s="593"/>
      <c r="BD107" s="593"/>
      <c r="BE107" s="593"/>
      <c r="BF107" s="591" t="s">
        <v>510</v>
      </c>
      <c r="BG107" s="657"/>
      <c r="BH107" s="657"/>
      <c r="BI107" s="657"/>
      <c r="BJ107" s="657"/>
      <c r="BK107" s="657"/>
      <c r="BL107" s="657"/>
      <c r="BM107" s="657"/>
      <c r="BN107" s="657"/>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216"/>
    </row>
    <row r="108" spans="1:115" ht="20.100000000000001" customHeight="1">
      <c r="A108" s="194"/>
      <c r="B108" s="188"/>
      <c r="C108" s="591" t="s">
        <v>511</v>
      </c>
      <c r="D108" s="591"/>
      <c r="E108" s="591"/>
      <c r="F108" s="592" t="s">
        <v>512</v>
      </c>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593"/>
      <c r="AY108" s="593"/>
      <c r="AZ108" s="593"/>
      <c r="BA108" s="593"/>
      <c r="BB108" s="593"/>
      <c r="BC108" s="593"/>
      <c r="BD108" s="593"/>
      <c r="BE108" s="593"/>
      <c r="BF108" s="591" t="s">
        <v>513</v>
      </c>
      <c r="BG108" s="657"/>
      <c r="BH108" s="657"/>
      <c r="BI108" s="657"/>
      <c r="BJ108" s="657"/>
      <c r="BK108" s="657"/>
      <c r="BL108" s="657"/>
      <c r="BM108" s="657"/>
      <c r="BN108" s="657"/>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16"/>
    </row>
    <row r="109" spans="1:115" ht="20.100000000000001" customHeight="1">
      <c r="A109" s="194"/>
      <c r="B109" s="188"/>
      <c r="C109" s="591" t="s">
        <v>514</v>
      </c>
      <c r="D109" s="591"/>
      <c r="E109" s="591"/>
      <c r="F109" s="592" t="s">
        <v>515</v>
      </c>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3"/>
      <c r="AQ109" s="593"/>
      <c r="AR109" s="593"/>
      <c r="AS109" s="593"/>
      <c r="AT109" s="593"/>
      <c r="AU109" s="593"/>
      <c r="AV109" s="593"/>
      <c r="AW109" s="593"/>
      <c r="AX109" s="593"/>
      <c r="AY109" s="593"/>
      <c r="AZ109" s="593"/>
      <c r="BA109" s="593"/>
      <c r="BB109" s="593"/>
      <c r="BC109" s="593"/>
      <c r="BD109" s="593"/>
      <c r="BE109" s="593"/>
      <c r="BF109" s="591" t="s">
        <v>516</v>
      </c>
      <c r="BG109" s="657"/>
      <c r="BH109" s="657"/>
      <c r="BI109" s="657"/>
      <c r="BJ109" s="657"/>
      <c r="BK109" s="657"/>
      <c r="BL109" s="657"/>
      <c r="BM109" s="657"/>
      <c r="BN109" s="657"/>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16"/>
    </row>
    <row r="110" spans="1:115" ht="20.100000000000001" customHeight="1">
      <c r="A110" s="194"/>
      <c r="B110" s="188"/>
      <c r="C110" s="591" t="s">
        <v>517</v>
      </c>
      <c r="D110" s="591"/>
      <c r="E110" s="591"/>
      <c r="F110" s="592" t="s">
        <v>518</v>
      </c>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3"/>
      <c r="AL110" s="593"/>
      <c r="AM110" s="593"/>
      <c r="AN110" s="593"/>
      <c r="AO110" s="593"/>
      <c r="AP110" s="593"/>
      <c r="AQ110" s="593"/>
      <c r="AR110" s="593"/>
      <c r="AS110" s="593"/>
      <c r="AT110" s="593"/>
      <c r="AU110" s="593"/>
      <c r="AV110" s="593"/>
      <c r="AW110" s="593"/>
      <c r="AX110" s="593"/>
      <c r="AY110" s="593"/>
      <c r="AZ110" s="593"/>
      <c r="BA110" s="593"/>
      <c r="BB110" s="593"/>
      <c r="BC110" s="593"/>
      <c r="BD110" s="593"/>
      <c r="BE110" s="593"/>
      <c r="BF110" s="591" t="s">
        <v>519</v>
      </c>
      <c r="BG110" s="657"/>
      <c r="BH110" s="657"/>
      <c r="BI110" s="657"/>
      <c r="BJ110" s="657"/>
      <c r="BK110" s="657"/>
      <c r="BL110" s="657"/>
      <c r="BM110" s="657"/>
      <c r="BN110" s="657"/>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16"/>
    </row>
    <row r="111" spans="1:115" ht="20.100000000000001" customHeight="1">
      <c r="A111" s="194"/>
      <c r="B111" s="188"/>
      <c r="C111" s="591" t="s">
        <v>520</v>
      </c>
      <c r="D111" s="591"/>
      <c r="E111" s="591"/>
      <c r="F111" s="592" t="s">
        <v>521</v>
      </c>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c r="AU111" s="593"/>
      <c r="AV111" s="593"/>
      <c r="AW111" s="593"/>
      <c r="AX111" s="593"/>
      <c r="AY111" s="593"/>
      <c r="AZ111" s="593"/>
      <c r="BA111" s="593"/>
      <c r="BB111" s="593"/>
      <c r="BC111" s="593"/>
      <c r="BD111" s="593"/>
      <c r="BE111" s="593"/>
      <c r="BF111" s="591" t="s">
        <v>522</v>
      </c>
      <c r="BG111" s="657"/>
      <c r="BH111" s="657"/>
      <c r="BI111" s="657"/>
      <c r="BJ111" s="657"/>
      <c r="BK111" s="657"/>
      <c r="BL111" s="657"/>
      <c r="BM111" s="657"/>
      <c r="BN111" s="657"/>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16"/>
    </row>
    <row r="112" spans="1:115" ht="20.100000000000001" customHeight="1">
      <c r="A112" s="194"/>
      <c r="B112" s="188"/>
      <c r="C112" s="591" t="s">
        <v>523</v>
      </c>
      <c r="D112" s="591"/>
      <c r="E112" s="591"/>
      <c r="F112" s="592" t="s">
        <v>524</v>
      </c>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3"/>
      <c r="AY112" s="593"/>
      <c r="AZ112" s="593"/>
      <c r="BA112" s="593"/>
      <c r="BB112" s="593"/>
      <c r="BC112" s="593"/>
      <c r="BD112" s="593"/>
      <c r="BE112" s="593"/>
      <c r="BF112" s="591" t="s">
        <v>525</v>
      </c>
      <c r="BG112" s="657"/>
      <c r="BH112" s="657"/>
      <c r="BI112" s="657"/>
      <c r="BJ112" s="657"/>
      <c r="BK112" s="657"/>
      <c r="BL112" s="657"/>
      <c r="BM112" s="657"/>
      <c r="BN112" s="657"/>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16"/>
    </row>
    <row r="113" spans="1:112" ht="20.100000000000001" customHeight="1">
      <c r="A113" s="194"/>
      <c r="B113" s="211"/>
      <c r="C113" s="591" t="s">
        <v>526</v>
      </c>
      <c r="D113" s="591"/>
      <c r="E113" s="591"/>
      <c r="F113" s="592" t="s">
        <v>527</v>
      </c>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3"/>
      <c r="AY113" s="593"/>
      <c r="AZ113" s="593"/>
      <c r="BA113" s="593"/>
      <c r="BB113" s="593"/>
      <c r="BC113" s="593"/>
      <c r="BD113" s="593"/>
      <c r="BE113" s="593"/>
      <c r="BF113" s="591" t="s">
        <v>528</v>
      </c>
      <c r="BG113" s="657"/>
      <c r="BH113" s="657"/>
      <c r="BI113" s="657"/>
      <c r="BJ113" s="657"/>
      <c r="BK113" s="657"/>
      <c r="BL113" s="657"/>
      <c r="BM113" s="657"/>
      <c r="BN113" s="657"/>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16"/>
    </row>
    <row r="114" spans="1:112" ht="45" customHeight="1">
      <c r="A114" s="194"/>
      <c r="B114" s="211"/>
      <c r="C114" s="591" t="s">
        <v>529</v>
      </c>
      <c r="D114" s="591"/>
      <c r="E114" s="591"/>
      <c r="F114" s="592" t="s">
        <v>530</v>
      </c>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3"/>
      <c r="AR114" s="593"/>
      <c r="AS114" s="593"/>
      <c r="AT114" s="593"/>
      <c r="AU114" s="593"/>
      <c r="AV114" s="593"/>
      <c r="AW114" s="593"/>
      <c r="AX114" s="593"/>
      <c r="AY114" s="593"/>
      <c r="AZ114" s="593"/>
      <c r="BA114" s="593"/>
      <c r="BB114" s="593"/>
      <c r="BC114" s="593"/>
      <c r="BD114" s="593"/>
      <c r="BE114" s="593"/>
      <c r="BF114" s="591" t="s">
        <v>531</v>
      </c>
      <c r="BG114" s="657"/>
      <c r="BH114" s="657"/>
      <c r="BI114" s="657"/>
      <c r="BJ114" s="657"/>
      <c r="BK114" s="657"/>
      <c r="BL114" s="657"/>
      <c r="BM114" s="657"/>
      <c r="BN114" s="657"/>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16"/>
    </row>
    <row r="115" spans="1:112" ht="20.100000000000001" customHeight="1">
      <c r="A115" s="194"/>
      <c r="B115" s="211"/>
      <c r="C115" s="591" t="s">
        <v>532</v>
      </c>
      <c r="D115" s="591"/>
      <c r="E115" s="591"/>
      <c r="F115" s="592" t="s">
        <v>533</v>
      </c>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593"/>
      <c r="AY115" s="593"/>
      <c r="AZ115" s="593"/>
      <c r="BA115" s="593"/>
      <c r="BB115" s="593"/>
      <c r="BC115" s="593"/>
      <c r="BD115" s="593"/>
      <c r="BE115" s="593"/>
      <c r="BF115" s="591" t="s">
        <v>534</v>
      </c>
      <c r="BG115" s="657"/>
      <c r="BH115" s="657"/>
      <c r="BI115" s="657"/>
      <c r="BJ115" s="657"/>
      <c r="BK115" s="657"/>
      <c r="BL115" s="657"/>
      <c r="BM115" s="657"/>
      <c r="BN115" s="657"/>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216"/>
    </row>
    <row r="116" spans="1:112" ht="20.100000000000001" customHeight="1">
      <c r="A116" s="194"/>
      <c r="B116" s="188"/>
      <c r="C116" s="591" t="s">
        <v>535</v>
      </c>
      <c r="D116" s="591"/>
      <c r="E116" s="591"/>
      <c r="F116" s="592" t="s">
        <v>536</v>
      </c>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593"/>
      <c r="AY116" s="593"/>
      <c r="AZ116" s="593"/>
      <c r="BA116" s="593"/>
      <c r="BB116" s="593"/>
      <c r="BC116" s="593"/>
      <c r="BD116" s="593"/>
      <c r="BE116" s="593"/>
      <c r="BF116" s="591" t="s">
        <v>537</v>
      </c>
      <c r="BG116" s="657"/>
      <c r="BH116" s="657"/>
      <c r="BI116" s="657"/>
      <c r="BJ116" s="657"/>
      <c r="BK116" s="657"/>
      <c r="BL116" s="657"/>
      <c r="BM116" s="657"/>
      <c r="BN116" s="657"/>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16"/>
    </row>
    <row r="117" spans="1:112" ht="20.100000000000001" customHeight="1">
      <c r="A117" s="194"/>
      <c r="B117" s="188"/>
      <c r="C117" s="648" t="s">
        <v>538</v>
      </c>
      <c r="D117" s="648"/>
      <c r="E117" s="648"/>
      <c r="F117" s="653" t="s">
        <v>539</v>
      </c>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4"/>
      <c r="AM117" s="654"/>
      <c r="AN117" s="654"/>
      <c r="AO117" s="654"/>
      <c r="AP117" s="654"/>
      <c r="AQ117" s="654"/>
      <c r="AR117" s="654"/>
      <c r="AS117" s="654"/>
      <c r="AT117" s="654"/>
      <c r="AU117" s="654"/>
      <c r="AV117" s="654"/>
      <c r="AW117" s="654"/>
      <c r="AX117" s="654"/>
      <c r="AY117" s="654"/>
      <c r="AZ117" s="654"/>
      <c r="BA117" s="654"/>
      <c r="BB117" s="654"/>
      <c r="BC117" s="654"/>
      <c r="BD117" s="654"/>
      <c r="BE117" s="654"/>
      <c r="BF117" s="648" t="s">
        <v>540</v>
      </c>
      <c r="BG117" s="663"/>
      <c r="BH117" s="663"/>
      <c r="BI117" s="663"/>
      <c r="BJ117" s="663"/>
      <c r="BK117" s="663"/>
      <c r="BL117" s="663"/>
      <c r="BM117" s="663"/>
      <c r="BN117" s="663"/>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16"/>
    </row>
    <row r="118" spans="1:112" ht="20.100000000000001" customHeight="1">
      <c r="A118" s="194"/>
      <c r="B118" s="188"/>
      <c r="C118" s="648" t="s">
        <v>541</v>
      </c>
      <c r="D118" s="648"/>
      <c r="E118" s="648"/>
      <c r="F118" s="653" t="s">
        <v>542</v>
      </c>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c r="AD118" s="654"/>
      <c r="AE118" s="654"/>
      <c r="AF118" s="654"/>
      <c r="AG118" s="654"/>
      <c r="AH118" s="654"/>
      <c r="AI118" s="654"/>
      <c r="AJ118" s="654"/>
      <c r="AK118" s="654"/>
      <c r="AL118" s="654"/>
      <c r="AM118" s="654"/>
      <c r="AN118" s="654"/>
      <c r="AO118" s="654"/>
      <c r="AP118" s="654"/>
      <c r="AQ118" s="654"/>
      <c r="AR118" s="654"/>
      <c r="AS118" s="654"/>
      <c r="AT118" s="654"/>
      <c r="AU118" s="654"/>
      <c r="AV118" s="654"/>
      <c r="AW118" s="654"/>
      <c r="AX118" s="654"/>
      <c r="AY118" s="654"/>
      <c r="AZ118" s="654"/>
      <c r="BA118" s="654"/>
      <c r="BB118" s="654"/>
      <c r="BC118" s="654"/>
      <c r="BD118" s="654"/>
      <c r="BE118" s="654"/>
      <c r="BF118" s="648" t="s">
        <v>543</v>
      </c>
      <c r="BG118" s="663"/>
      <c r="BH118" s="663"/>
      <c r="BI118" s="663"/>
      <c r="BJ118" s="663"/>
      <c r="BK118" s="663"/>
      <c r="BL118" s="663"/>
      <c r="BM118" s="663"/>
      <c r="BN118" s="663"/>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16"/>
    </row>
    <row r="119" spans="1:112" ht="80.099999999999994" customHeight="1">
      <c r="A119" s="194"/>
      <c r="B119" s="188"/>
      <c r="C119" s="648" t="s">
        <v>544</v>
      </c>
      <c r="D119" s="648"/>
      <c r="E119" s="648"/>
      <c r="F119" s="653" t="s">
        <v>545</v>
      </c>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4"/>
      <c r="AD119" s="654"/>
      <c r="AE119" s="654"/>
      <c r="AF119" s="654"/>
      <c r="AG119" s="654"/>
      <c r="AH119" s="654"/>
      <c r="AI119" s="654"/>
      <c r="AJ119" s="654"/>
      <c r="AK119" s="654"/>
      <c r="AL119" s="654"/>
      <c r="AM119" s="654"/>
      <c r="AN119" s="654"/>
      <c r="AO119" s="654"/>
      <c r="AP119" s="654"/>
      <c r="AQ119" s="654"/>
      <c r="AR119" s="654"/>
      <c r="AS119" s="654"/>
      <c r="AT119" s="654"/>
      <c r="AU119" s="654"/>
      <c r="AV119" s="654"/>
      <c r="AW119" s="654"/>
      <c r="AX119" s="654"/>
      <c r="AY119" s="654"/>
      <c r="AZ119" s="654"/>
      <c r="BA119" s="654"/>
      <c r="BB119" s="654"/>
      <c r="BC119" s="654"/>
      <c r="BD119" s="654"/>
      <c r="BE119" s="654"/>
      <c r="BF119" s="648" t="s">
        <v>546</v>
      </c>
      <c r="BG119" s="663"/>
      <c r="BH119" s="663"/>
      <c r="BI119" s="663"/>
      <c r="BJ119" s="663"/>
      <c r="BK119" s="663"/>
      <c r="BL119" s="663"/>
      <c r="BM119" s="663"/>
      <c r="BN119" s="663"/>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216"/>
    </row>
    <row r="120" spans="1:112" ht="20.100000000000001" customHeight="1">
      <c r="A120" s="194"/>
      <c r="B120" s="188"/>
      <c r="C120" s="662" t="s">
        <v>547</v>
      </c>
      <c r="D120" s="662"/>
      <c r="E120" s="662"/>
      <c r="F120" s="635" t="s">
        <v>548</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6"/>
      <c r="AL120" s="636"/>
      <c r="AM120" s="636"/>
      <c r="AN120" s="636"/>
      <c r="AO120" s="636"/>
      <c r="AP120" s="636"/>
      <c r="AQ120" s="636"/>
      <c r="AR120" s="636"/>
      <c r="AS120" s="636"/>
      <c r="AT120" s="636"/>
      <c r="AU120" s="636"/>
      <c r="AV120" s="636"/>
      <c r="AW120" s="636"/>
      <c r="AX120" s="636"/>
      <c r="AY120" s="636"/>
      <c r="AZ120" s="636"/>
      <c r="BA120" s="636"/>
      <c r="BB120" s="636"/>
      <c r="BC120" s="636"/>
      <c r="BD120" s="636"/>
      <c r="BE120" s="636"/>
      <c r="BF120" s="634" t="s">
        <v>549</v>
      </c>
      <c r="BG120" s="661"/>
      <c r="BH120" s="661"/>
      <c r="BI120" s="661"/>
      <c r="BJ120" s="661"/>
      <c r="BK120" s="661"/>
      <c r="BL120" s="661"/>
      <c r="BM120" s="661"/>
      <c r="BN120" s="661"/>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216"/>
    </row>
    <row r="121" spans="1:112" ht="20.100000000000001" customHeight="1">
      <c r="A121" s="194"/>
      <c r="B121" s="188"/>
      <c r="C121" s="199"/>
      <c r="D121" s="199"/>
      <c r="E121" s="199"/>
      <c r="F121" s="217"/>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9"/>
      <c r="BG121" s="220"/>
      <c r="BH121" s="220"/>
      <c r="BI121" s="220"/>
      <c r="BJ121" s="220"/>
      <c r="BK121" s="220"/>
      <c r="BL121" s="220"/>
      <c r="BM121" s="220"/>
      <c r="BN121" s="220"/>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216"/>
    </row>
    <row r="122" spans="1:112" ht="20.100000000000001" customHeight="1">
      <c r="A122" s="194"/>
      <c r="B122" s="188"/>
      <c r="C122" s="199"/>
      <c r="D122" s="199"/>
      <c r="E122" s="199"/>
      <c r="F122" s="217"/>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9"/>
      <c r="BG122" s="220"/>
      <c r="BH122" s="220"/>
      <c r="BI122" s="220"/>
      <c r="BJ122" s="220"/>
      <c r="BK122" s="220"/>
      <c r="BL122" s="220"/>
      <c r="BM122" s="220"/>
      <c r="BN122" s="220"/>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216"/>
    </row>
    <row r="123" spans="1:112" ht="20.100000000000001" customHeight="1">
      <c r="A123" s="194"/>
      <c r="B123" s="188"/>
      <c r="C123" s="199"/>
      <c r="D123" s="199"/>
      <c r="E123" s="199"/>
      <c r="F123" s="217"/>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9"/>
      <c r="BG123" s="220"/>
      <c r="BH123" s="220"/>
      <c r="BI123" s="220"/>
      <c r="BJ123" s="220"/>
      <c r="BK123" s="220"/>
      <c r="BL123" s="220"/>
      <c r="BM123" s="220"/>
      <c r="BN123" s="220"/>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216"/>
    </row>
    <row r="124" spans="1:112" ht="20.100000000000001" customHeight="1">
      <c r="A124" s="194"/>
      <c r="B124" s="188"/>
      <c r="C124" s="199"/>
      <c r="D124" s="199"/>
      <c r="E124" s="199"/>
      <c r="F124" s="217"/>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9"/>
      <c r="BG124" s="220"/>
      <c r="BH124" s="220"/>
      <c r="BI124" s="220"/>
      <c r="BJ124" s="220"/>
      <c r="BK124" s="220"/>
      <c r="BL124" s="220"/>
      <c r="BM124" s="220"/>
      <c r="BN124" s="220"/>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216"/>
    </row>
    <row r="125" spans="1:112" ht="20.100000000000001" customHeight="1">
      <c r="A125" s="194"/>
      <c r="B125" s="188"/>
      <c r="C125" s="199"/>
      <c r="D125" s="199"/>
      <c r="E125" s="199"/>
      <c r="F125" s="217"/>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9"/>
      <c r="BG125" s="220"/>
      <c r="BH125" s="220"/>
      <c r="BI125" s="220"/>
      <c r="BJ125" s="220"/>
      <c r="BK125" s="220"/>
      <c r="BL125" s="220"/>
      <c r="BM125" s="220"/>
      <c r="BN125" s="220"/>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216"/>
    </row>
    <row r="126" spans="1:112" ht="20.100000000000001" customHeight="1">
      <c r="A126" s="194"/>
      <c r="B126" s="188"/>
      <c r="C126" s="199"/>
      <c r="D126" s="199"/>
      <c r="E126" s="199"/>
      <c r="F126" s="217"/>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9"/>
      <c r="BG126" s="220"/>
      <c r="BH126" s="220"/>
      <c r="BI126" s="220"/>
      <c r="BJ126" s="220"/>
      <c r="BK126" s="220"/>
      <c r="BL126" s="220"/>
      <c r="BM126" s="220"/>
      <c r="BN126" s="220"/>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216"/>
    </row>
    <row r="127" spans="1:112" ht="20.100000000000001" customHeight="1">
      <c r="A127" s="194"/>
      <c r="B127" s="188"/>
      <c r="C127" s="199"/>
      <c r="D127" s="199"/>
      <c r="E127" s="199"/>
      <c r="F127" s="217"/>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9"/>
      <c r="BG127" s="220"/>
      <c r="BH127" s="220"/>
      <c r="BI127" s="220"/>
      <c r="BJ127" s="220"/>
      <c r="BK127" s="220"/>
      <c r="BL127" s="220"/>
      <c r="BM127" s="220"/>
      <c r="BN127" s="220"/>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216"/>
    </row>
    <row r="128" spans="1:112" ht="20.100000000000001" customHeight="1">
      <c r="A128" s="194"/>
      <c r="B128" s="188"/>
      <c r="C128" s="199"/>
      <c r="D128" s="199"/>
      <c r="E128" s="199"/>
      <c r="F128" s="217"/>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9"/>
      <c r="BG128" s="220"/>
      <c r="BH128" s="220"/>
      <c r="BI128" s="220"/>
      <c r="BJ128" s="220"/>
      <c r="BK128" s="220"/>
      <c r="BL128" s="220"/>
      <c r="BM128" s="220"/>
      <c r="BN128" s="220"/>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216"/>
    </row>
    <row r="129" spans="1:115" ht="20.100000000000001" customHeight="1">
      <c r="A129" s="194"/>
      <c r="B129" s="188"/>
      <c r="C129" s="199"/>
      <c r="D129" s="199"/>
      <c r="E129" s="199"/>
      <c r="F129" s="217"/>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9"/>
      <c r="BG129" s="220"/>
      <c r="BH129" s="220"/>
      <c r="BI129" s="220"/>
      <c r="BJ129" s="220"/>
      <c r="BK129" s="220"/>
      <c r="BL129" s="220"/>
      <c r="BM129" s="220"/>
      <c r="BN129" s="220"/>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216"/>
    </row>
    <row r="130" spans="1:115" ht="20.100000000000001" customHeight="1">
      <c r="A130" s="205"/>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7"/>
    </row>
    <row r="131" spans="1:115" s="188" customFormat="1" ht="20.100000000000001" customHeight="1">
      <c r="A131" s="189"/>
      <c r="B131" s="190"/>
      <c r="C131" s="212"/>
      <c r="D131" s="212"/>
      <c r="E131" s="212"/>
      <c r="F131" s="221"/>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21"/>
      <c r="AD131" s="190"/>
      <c r="AE131" s="190"/>
      <c r="AF131" s="190"/>
      <c r="AG131" s="190"/>
      <c r="AH131" s="190"/>
      <c r="AI131" s="190"/>
      <c r="AJ131" s="190"/>
      <c r="AK131" s="190"/>
      <c r="AL131" s="190"/>
      <c r="AM131" s="221"/>
      <c r="AN131" s="190"/>
      <c r="AO131" s="190"/>
      <c r="AP131" s="190"/>
      <c r="AQ131" s="190"/>
      <c r="AR131" s="190"/>
      <c r="AS131" s="190"/>
      <c r="AT131" s="190"/>
      <c r="AU131" s="221"/>
      <c r="AV131" s="221"/>
      <c r="AW131" s="190"/>
      <c r="AX131" s="190"/>
      <c r="AY131" s="221"/>
      <c r="AZ131" s="221"/>
      <c r="BA131" s="190"/>
      <c r="BB131" s="190"/>
      <c r="BC131" s="221"/>
      <c r="BD131" s="190"/>
      <c r="BE131" s="190"/>
      <c r="BF131" s="221"/>
      <c r="BG131" s="190"/>
      <c r="BH131" s="190"/>
      <c r="BI131" s="190"/>
      <c r="BJ131" s="190"/>
      <c r="BK131" s="190"/>
      <c r="BL131" s="190"/>
      <c r="BM131" s="190"/>
      <c r="BN131" s="190"/>
      <c r="BO131" s="190"/>
      <c r="BP131" s="190"/>
      <c r="BQ131" s="190"/>
      <c r="BR131" s="190"/>
      <c r="BS131" s="191"/>
      <c r="BT131" s="191"/>
      <c r="BU131" s="191"/>
      <c r="BV131" s="191"/>
      <c r="BW131" s="191"/>
      <c r="BX131" s="191"/>
      <c r="BY131" s="191"/>
      <c r="BZ131" s="191"/>
      <c r="CA131" s="191"/>
      <c r="CB131" s="191"/>
      <c r="CC131" s="191"/>
      <c r="CD131" s="191"/>
      <c r="CE131" s="191"/>
      <c r="CF131" s="191"/>
      <c r="CG131" s="191"/>
      <c r="CH131" s="191"/>
      <c r="CI131" s="191"/>
      <c r="CJ131" s="191"/>
      <c r="CK131" s="191"/>
      <c r="CL131" s="191"/>
      <c r="CM131" s="191"/>
      <c r="CN131" s="191"/>
      <c r="CO131" s="191"/>
      <c r="CP131" s="191"/>
      <c r="CQ131" s="191"/>
      <c r="CR131" s="191"/>
      <c r="CS131" s="191"/>
      <c r="CT131" s="208"/>
      <c r="CU131" s="191"/>
      <c r="CV131" s="191"/>
      <c r="CW131" s="191"/>
      <c r="CX131" s="191"/>
      <c r="CY131" s="191"/>
      <c r="CZ131" s="191"/>
      <c r="DA131" s="191"/>
      <c r="DB131" s="191"/>
      <c r="DC131" s="209"/>
      <c r="DD131" s="209"/>
      <c r="DE131" s="209"/>
      <c r="DF131" s="209"/>
      <c r="DG131" s="209"/>
      <c r="DH131" s="193"/>
    </row>
    <row r="132" spans="1:115" s="188" customFormat="1" ht="20.100000000000001" customHeight="1">
      <c r="A132" s="194"/>
      <c r="C132" s="188" t="s">
        <v>550</v>
      </c>
      <c r="D132" s="199"/>
      <c r="E132" s="199"/>
      <c r="F132" s="204"/>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188" t="s">
        <v>551</v>
      </c>
      <c r="AE132" s="199"/>
      <c r="AF132" s="199"/>
      <c r="AG132" s="204"/>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188" t="s">
        <v>552</v>
      </c>
      <c r="DH132" s="197"/>
      <c r="DI132" s="196"/>
      <c r="DJ132" s="196"/>
      <c r="DK132" s="196"/>
    </row>
    <row r="133" spans="1:115" s="188" customFormat="1" ht="20.100000000000001" customHeight="1">
      <c r="A133" s="194"/>
      <c r="C133" s="600" t="s">
        <v>306</v>
      </c>
      <c r="D133" s="601"/>
      <c r="E133" s="602"/>
      <c r="F133" s="600" t="s">
        <v>553</v>
      </c>
      <c r="G133" s="603"/>
      <c r="H133" s="603"/>
      <c r="I133" s="603"/>
      <c r="J133" s="603"/>
      <c r="K133" s="603"/>
      <c r="L133" s="604"/>
      <c r="M133" s="600" t="s">
        <v>306</v>
      </c>
      <c r="N133" s="601"/>
      <c r="O133" s="602"/>
      <c r="P133" s="600" t="s">
        <v>553</v>
      </c>
      <c r="Q133" s="603"/>
      <c r="R133" s="603"/>
      <c r="S133" s="603"/>
      <c r="T133" s="603"/>
      <c r="U133" s="603"/>
      <c r="V133" s="604"/>
      <c r="AD133" s="600" t="s">
        <v>306</v>
      </c>
      <c r="AE133" s="601"/>
      <c r="AF133" s="602"/>
      <c r="AG133" s="600" t="s">
        <v>554</v>
      </c>
      <c r="AH133" s="603"/>
      <c r="AI133" s="603"/>
      <c r="AJ133" s="603"/>
      <c r="AK133" s="603"/>
      <c r="AL133" s="603"/>
      <c r="AM133" s="604"/>
      <c r="AN133" s="600" t="s">
        <v>306</v>
      </c>
      <c r="AO133" s="601"/>
      <c r="AP133" s="602"/>
      <c r="AQ133" s="600" t="s">
        <v>554</v>
      </c>
      <c r="AR133" s="603"/>
      <c r="AS133" s="603"/>
      <c r="AT133" s="603"/>
      <c r="AU133" s="603"/>
      <c r="AV133" s="603"/>
      <c r="AW133" s="604"/>
      <c r="BE133" s="600" t="s">
        <v>306</v>
      </c>
      <c r="BF133" s="601"/>
      <c r="BG133" s="602"/>
      <c r="BH133" s="680" t="s">
        <v>555</v>
      </c>
      <c r="BI133" s="681"/>
      <c r="BJ133" s="681"/>
      <c r="BK133" s="681"/>
      <c r="BL133" s="681"/>
      <c r="BM133" s="681"/>
      <c r="BN133" s="681"/>
      <c r="BO133" s="681"/>
      <c r="BP133" s="681"/>
      <c r="BQ133" s="681"/>
      <c r="BR133" s="681"/>
      <c r="BS133" s="681"/>
      <c r="BT133" s="681"/>
      <c r="BU133" s="681"/>
      <c r="BV133" s="681"/>
      <c r="BW133" s="681"/>
      <c r="BX133" s="681"/>
      <c r="BY133" s="681"/>
      <c r="BZ133" s="681"/>
      <c r="CA133" s="681"/>
      <c r="CB133" s="681"/>
      <c r="CC133" s="681"/>
      <c r="CD133" s="681"/>
      <c r="CE133" s="682"/>
      <c r="DH133" s="197"/>
      <c r="DI133" s="196"/>
      <c r="DJ133" s="196"/>
      <c r="DK133" s="196"/>
    </row>
    <row r="134" spans="1:115" s="188" customFormat="1" ht="20.100000000000001" customHeight="1">
      <c r="A134" s="194"/>
      <c r="B134" s="211"/>
      <c r="C134" s="683">
        <v>1</v>
      </c>
      <c r="D134" s="684"/>
      <c r="E134" s="685"/>
      <c r="F134" s="664" t="s">
        <v>556</v>
      </c>
      <c r="G134" s="686"/>
      <c r="H134" s="686"/>
      <c r="I134" s="686"/>
      <c r="J134" s="686"/>
      <c r="K134" s="686"/>
      <c r="L134" s="687"/>
      <c r="M134" s="683">
        <v>30</v>
      </c>
      <c r="N134" s="684"/>
      <c r="O134" s="685"/>
      <c r="P134" s="664" t="s">
        <v>557</v>
      </c>
      <c r="Q134" s="686"/>
      <c r="R134" s="686"/>
      <c r="S134" s="686"/>
      <c r="T134" s="686"/>
      <c r="U134" s="686"/>
      <c r="V134" s="687"/>
      <c r="AD134" s="688">
        <v>1</v>
      </c>
      <c r="AE134" s="689"/>
      <c r="AF134" s="690"/>
      <c r="AG134" s="674" t="s">
        <v>558</v>
      </c>
      <c r="AH134" s="675"/>
      <c r="AI134" s="675"/>
      <c r="AJ134" s="675"/>
      <c r="AK134" s="675"/>
      <c r="AL134" s="675"/>
      <c r="AM134" s="676"/>
      <c r="AN134" s="683">
        <v>30</v>
      </c>
      <c r="AO134" s="684"/>
      <c r="AP134" s="685"/>
      <c r="AQ134" s="664" t="s">
        <v>559</v>
      </c>
      <c r="AR134" s="665"/>
      <c r="AS134" s="665"/>
      <c r="AT134" s="665"/>
      <c r="AU134" s="665"/>
      <c r="AV134" s="665"/>
      <c r="AW134" s="666"/>
      <c r="BE134" s="667">
        <v>1</v>
      </c>
      <c r="BF134" s="668"/>
      <c r="BG134" s="668"/>
      <c r="BH134" s="669" t="s">
        <v>560</v>
      </c>
      <c r="BI134" s="669"/>
      <c r="BJ134" s="669"/>
      <c r="BK134" s="669"/>
      <c r="BL134" s="669"/>
      <c r="BM134" s="669"/>
      <c r="BN134" s="669"/>
      <c r="BO134" s="669"/>
      <c r="BP134" s="669"/>
      <c r="BQ134" s="669"/>
      <c r="BR134" s="669"/>
      <c r="BS134" s="669"/>
      <c r="BT134" s="669"/>
      <c r="BU134" s="669"/>
      <c r="BV134" s="669"/>
      <c r="BW134" s="669"/>
      <c r="BX134" s="669"/>
      <c r="BY134" s="669"/>
      <c r="BZ134" s="669"/>
      <c r="CA134" s="669"/>
      <c r="CB134" s="669"/>
      <c r="CC134" s="669"/>
      <c r="CD134" s="669"/>
      <c r="CE134" s="670"/>
      <c r="DH134" s="197"/>
      <c r="DI134" s="196"/>
      <c r="DJ134" s="196"/>
      <c r="DK134" s="196"/>
    </row>
    <row r="135" spans="1:115" s="188" customFormat="1" ht="20.100000000000001" customHeight="1">
      <c r="A135" s="194"/>
      <c r="B135" s="211"/>
      <c r="C135" s="671">
        <v>2</v>
      </c>
      <c r="D135" s="672"/>
      <c r="E135" s="673"/>
      <c r="F135" s="674" t="s">
        <v>558</v>
      </c>
      <c r="G135" s="675"/>
      <c r="H135" s="675"/>
      <c r="I135" s="675"/>
      <c r="J135" s="675"/>
      <c r="K135" s="675"/>
      <c r="L135" s="676"/>
      <c r="M135" s="671">
        <v>31</v>
      </c>
      <c r="N135" s="672"/>
      <c r="O135" s="673"/>
      <c r="P135" s="674" t="s">
        <v>561</v>
      </c>
      <c r="Q135" s="675"/>
      <c r="R135" s="675"/>
      <c r="S135" s="675"/>
      <c r="T135" s="675"/>
      <c r="U135" s="675"/>
      <c r="V135" s="676"/>
      <c r="W135" s="222"/>
      <c r="AD135" s="677">
        <v>2</v>
      </c>
      <c r="AE135" s="678"/>
      <c r="AF135" s="679"/>
      <c r="AG135" s="674" t="s">
        <v>562</v>
      </c>
      <c r="AH135" s="675"/>
      <c r="AI135" s="675"/>
      <c r="AJ135" s="675"/>
      <c r="AK135" s="675"/>
      <c r="AL135" s="675"/>
      <c r="AM135" s="676"/>
      <c r="AN135" s="671">
        <v>31</v>
      </c>
      <c r="AO135" s="672"/>
      <c r="AP135" s="673"/>
      <c r="AQ135" s="674" t="s">
        <v>563</v>
      </c>
      <c r="AR135" s="675"/>
      <c r="AS135" s="675"/>
      <c r="AT135" s="675"/>
      <c r="AU135" s="675"/>
      <c r="AV135" s="675"/>
      <c r="AW135" s="676"/>
      <c r="BE135" s="691">
        <v>2</v>
      </c>
      <c r="BF135" s="692"/>
      <c r="BG135" s="692"/>
      <c r="BH135" s="693" t="s">
        <v>564</v>
      </c>
      <c r="BI135" s="693"/>
      <c r="BJ135" s="693"/>
      <c r="BK135" s="693"/>
      <c r="BL135" s="693"/>
      <c r="BM135" s="693"/>
      <c r="BN135" s="693"/>
      <c r="BO135" s="693"/>
      <c r="BP135" s="693"/>
      <c r="BQ135" s="693"/>
      <c r="BR135" s="693"/>
      <c r="BS135" s="693"/>
      <c r="BT135" s="693"/>
      <c r="BU135" s="693"/>
      <c r="BV135" s="693"/>
      <c r="BW135" s="693"/>
      <c r="BX135" s="693"/>
      <c r="BY135" s="693"/>
      <c r="BZ135" s="693"/>
      <c r="CA135" s="693"/>
      <c r="CB135" s="693"/>
      <c r="CC135" s="693"/>
      <c r="CD135" s="693"/>
      <c r="CE135" s="694"/>
      <c r="DH135" s="197"/>
      <c r="DI135" s="196"/>
      <c r="DJ135" s="196"/>
      <c r="DK135" s="196"/>
    </row>
    <row r="136" spans="1:115" s="188" customFormat="1" ht="19.5" customHeight="1">
      <c r="A136" s="194"/>
      <c r="B136" s="211"/>
      <c r="C136" s="671">
        <v>3</v>
      </c>
      <c r="D136" s="672"/>
      <c r="E136" s="673"/>
      <c r="F136" s="674" t="s">
        <v>562</v>
      </c>
      <c r="G136" s="675"/>
      <c r="H136" s="675"/>
      <c r="I136" s="675"/>
      <c r="J136" s="675"/>
      <c r="K136" s="675"/>
      <c r="L136" s="676"/>
      <c r="M136" s="671">
        <v>32</v>
      </c>
      <c r="N136" s="672"/>
      <c r="O136" s="673"/>
      <c r="P136" s="674" t="s">
        <v>563</v>
      </c>
      <c r="Q136" s="675"/>
      <c r="R136" s="675"/>
      <c r="S136" s="675"/>
      <c r="T136" s="675"/>
      <c r="U136" s="675"/>
      <c r="V136" s="676"/>
      <c r="AD136" s="677">
        <v>3</v>
      </c>
      <c r="AE136" s="678"/>
      <c r="AF136" s="679"/>
      <c r="AG136" s="674" t="s">
        <v>565</v>
      </c>
      <c r="AH136" s="675"/>
      <c r="AI136" s="675"/>
      <c r="AJ136" s="675"/>
      <c r="AK136" s="675"/>
      <c r="AL136" s="675"/>
      <c r="AM136" s="676"/>
      <c r="AN136" s="671">
        <v>32</v>
      </c>
      <c r="AO136" s="672"/>
      <c r="AP136" s="673"/>
      <c r="AQ136" s="674" t="s">
        <v>566</v>
      </c>
      <c r="AR136" s="675"/>
      <c r="AS136" s="675"/>
      <c r="AT136" s="675"/>
      <c r="AU136" s="675"/>
      <c r="AV136" s="675"/>
      <c r="AW136" s="676"/>
      <c r="DH136" s="197"/>
      <c r="DI136" s="196"/>
      <c r="DJ136" s="196"/>
      <c r="DK136" s="196"/>
    </row>
    <row r="137" spans="1:115" s="188" customFormat="1" ht="20.100000000000001" customHeight="1">
      <c r="A137" s="194"/>
      <c r="B137" s="211"/>
      <c r="C137" s="671">
        <v>4</v>
      </c>
      <c r="D137" s="672"/>
      <c r="E137" s="673"/>
      <c r="F137" s="674" t="s">
        <v>565</v>
      </c>
      <c r="G137" s="675"/>
      <c r="H137" s="675"/>
      <c r="I137" s="675"/>
      <c r="J137" s="675"/>
      <c r="K137" s="675"/>
      <c r="L137" s="676"/>
      <c r="M137" s="671">
        <v>33</v>
      </c>
      <c r="N137" s="672"/>
      <c r="O137" s="673"/>
      <c r="P137" s="674" t="s">
        <v>566</v>
      </c>
      <c r="Q137" s="675"/>
      <c r="R137" s="675"/>
      <c r="S137" s="675"/>
      <c r="T137" s="675"/>
      <c r="U137" s="675"/>
      <c r="V137" s="676"/>
      <c r="AD137" s="677">
        <v>4</v>
      </c>
      <c r="AE137" s="678"/>
      <c r="AF137" s="679"/>
      <c r="AG137" s="674" t="s">
        <v>567</v>
      </c>
      <c r="AH137" s="675"/>
      <c r="AI137" s="675"/>
      <c r="AJ137" s="675"/>
      <c r="AK137" s="675"/>
      <c r="AL137" s="675"/>
      <c r="AM137" s="676"/>
      <c r="AN137" s="671">
        <v>33</v>
      </c>
      <c r="AO137" s="672"/>
      <c r="AP137" s="673"/>
      <c r="AQ137" s="674" t="s">
        <v>568</v>
      </c>
      <c r="AR137" s="675"/>
      <c r="AS137" s="675"/>
      <c r="AT137" s="675"/>
      <c r="AU137" s="675"/>
      <c r="AV137" s="675"/>
      <c r="AW137" s="676"/>
      <c r="BE137" s="188" t="s">
        <v>569</v>
      </c>
      <c r="DH137" s="197"/>
      <c r="DI137" s="196"/>
      <c r="DJ137" s="196"/>
      <c r="DK137" s="196"/>
    </row>
    <row r="138" spans="1:115" s="188" customFormat="1" ht="20.100000000000001" customHeight="1">
      <c r="A138" s="194"/>
      <c r="B138" s="211"/>
      <c r="C138" s="671">
        <v>5</v>
      </c>
      <c r="D138" s="672"/>
      <c r="E138" s="673"/>
      <c r="F138" s="674" t="s">
        <v>567</v>
      </c>
      <c r="G138" s="675"/>
      <c r="H138" s="675"/>
      <c r="I138" s="675"/>
      <c r="J138" s="675"/>
      <c r="K138" s="675"/>
      <c r="L138" s="676"/>
      <c r="M138" s="671">
        <v>34</v>
      </c>
      <c r="N138" s="672"/>
      <c r="O138" s="673"/>
      <c r="P138" s="674" t="s">
        <v>568</v>
      </c>
      <c r="Q138" s="675"/>
      <c r="R138" s="675"/>
      <c r="S138" s="675"/>
      <c r="T138" s="675"/>
      <c r="U138" s="675"/>
      <c r="V138" s="676"/>
      <c r="AD138" s="677">
        <v>5</v>
      </c>
      <c r="AE138" s="678"/>
      <c r="AF138" s="679"/>
      <c r="AG138" s="674" t="s">
        <v>570</v>
      </c>
      <c r="AH138" s="675"/>
      <c r="AI138" s="675"/>
      <c r="AJ138" s="675"/>
      <c r="AK138" s="675"/>
      <c r="AL138" s="675"/>
      <c r="AM138" s="676"/>
      <c r="AN138" s="671">
        <v>34</v>
      </c>
      <c r="AO138" s="672"/>
      <c r="AP138" s="673"/>
      <c r="AQ138" s="674" t="s">
        <v>571</v>
      </c>
      <c r="AR138" s="675"/>
      <c r="AS138" s="675"/>
      <c r="AT138" s="675"/>
      <c r="AU138" s="675"/>
      <c r="AV138" s="675"/>
      <c r="AW138" s="676"/>
      <c r="BE138" s="600" t="s">
        <v>306</v>
      </c>
      <c r="BF138" s="601"/>
      <c r="BG138" s="602"/>
      <c r="BH138" s="680" t="s">
        <v>572</v>
      </c>
      <c r="BI138" s="681"/>
      <c r="BJ138" s="681"/>
      <c r="BK138" s="681"/>
      <c r="BL138" s="681"/>
      <c r="BM138" s="681"/>
      <c r="BN138" s="681"/>
      <c r="BO138" s="681"/>
      <c r="BP138" s="681"/>
      <c r="BQ138" s="681"/>
      <c r="BR138" s="681"/>
      <c r="BS138" s="681"/>
      <c r="BT138" s="681"/>
      <c r="BU138" s="681"/>
      <c r="BV138" s="681"/>
      <c r="BW138" s="681"/>
      <c r="BX138" s="681"/>
      <c r="BY138" s="681"/>
      <c r="BZ138" s="681"/>
      <c r="CA138" s="681"/>
      <c r="CB138" s="681"/>
      <c r="CC138" s="681"/>
      <c r="CD138" s="681"/>
      <c r="CE138" s="682"/>
      <c r="DH138" s="197"/>
      <c r="DI138" s="196"/>
      <c r="DJ138" s="196"/>
      <c r="DK138" s="196"/>
    </row>
    <row r="139" spans="1:115" s="188" customFormat="1" ht="20.100000000000001" customHeight="1">
      <c r="A139" s="194"/>
      <c r="B139" s="211"/>
      <c r="C139" s="671">
        <v>6</v>
      </c>
      <c r="D139" s="672"/>
      <c r="E139" s="673"/>
      <c r="F139" s="674" t="s">
        <v>570</v>
      </c>
      <c r="G139" s="675"/>
      <c r="H139" s="675"/>
      <c r="I139" s="675"/>
      <c r="J139" s="675"/>
      <c r="K139" s="675"/>
      <c r="L139" s="676"/>
      <c r="M139" s="671">
        <v>35</v>
      </c>
      <c r="N139" s="672"/>
      <c r="O139" s="673"/>
      <c r="P139" s="674" t="s">
        <v>571</v>
      </c>
      <c r="Q139" s="675"/>
      <c r="R139" s="675"/>
      <c r="S139" s="675"/>
      <c r="T139" s="675"/>
      <c r="U139" s="675"/>
      <c r="V139" s="676"/>
      <c r="AD139" s="677">
        <v>6</v>
      </c>
      <c r="AE139" s="678"/>
      <c r="AF139" s="679"/>
      <c r="AG139" s="674" t="s">
        <v>573</v>
      </c>
      <c r="AH139" s="675"/>
      <c r="AI139" s="675"/>
      <c r="AJ139" s="675"/>
      <c r="AK139" s="675"/>
      <c r="AL139" s="675"/>
      <c r="AM139" s="676"/>
      <c r="AN139" s="671">
        <v>35</v>
      </c>
      <c r="AO139" s="672"/>
      <c r="AP139" s="673"/>
      <c r="AQ139" s="674" t="s">
        <v>574</v>
      </c>
      <c r="AR139" s="675"/>
      <c r="AS139" s="675"/>
      <c r="AT139" s="675"/>
      <c r="AU139" s="675"/>
      <c r="AV139" s="675"/>
      <c r="AW139" s="676"/>
      <c r="BE139" s="667">
        <v>1</v>
      </c>
      <c r="BF139" s="668"/>
      <c r="BG139" s="668"/>
      <c r="BH139" s="669" t="s">
        <v>575</v>
      </c>
      <c r="BI139" s="669"/>
      <c r="BJ139" s="669"/>
      <c r="BK139" s="669"/>
      <c r="BL139" s="669"/>
      <c r="BM139" s="669"/>
      <c r="BN139" s="669"/>
      <c r="BO139" s="669"/>
      <c r="BP139" s="669"/>
      <c r="BQ139" s="669"/>
      <c r="BR139" s="669"/>
      <c r="BS139" s="669"/>
      <c r="BT139" s="669"/>
      <c r="BU139" s="669"/>
      <c r="BV139" s="669"/>
      <c r="BW139" s="669"/>
      <c r="BX139" s="669"/>
      <c r="BY139" s="669"/>
      <c r="BZ139" s="669"/>
      <c r="CA139" s="669"/>
      <c r="CB139" s="669"/>
      <c r="CC139" s="669"/>
      <c r="CD139" s="669"/>
      <c r="CE139" s="670"/>
      <c r="DH139" s="197"/>
      <c r="DI139" s="196"/>
      <c r="DJ139" s="196"/>
      <c r="DK139" s="196"/>
    </row>
    <row r="140" spans="1:115" s="188" customFormat="1" ht="20.100000000000001" customHeight="1">
      <c r="A140" s="194"/>
      <c r="C140" s="671">
        <v>7</v>
      </c>
      <c r="D140" s="672"/>
      <c r="E140" s="673"/>
      <c r="F140" s="674" t="s">
        <v>573</v>
      </c>
      <c r="G140" s="675"/>
      <c r="H140" s="675"/>
      <c r="I140" s="675"/>
      <c r="J140" s="675"/>
      <c r="K140" s="675"/>
      <c r="L140" s="676"/>
      <c r="M140" s="671">
        <v>36</v>
      </c>
      <c r="N140" s="672"/>
      <c r="O140" s="673"/>
      <c r="P140" s="674" t="s">
        <v>574</v>
      </c>
      <c r="Q140" s="675"/>
      <c r="R140" s="675"/>
      <c r="S140" s="675"/>
      <c r="T140" s="675"/>
      <c r="U140" s="675"/>
      <c r="V140" s="676"/>
      <c r="AD140" s="677">
        <v>7</v>
      </c>
      <c r="AE140" s="678"/>
      <c r="AF140" s="679"/>
      <c r="AG140" s="674" t="s">
        <v>576</v>
      </c>
      <c r="AH140" s="675"/>
      <c r="AI140" s="675"/>
      <c r="AJ140" s="675"/>
      <c r="AK140" s="675"/>
      <c r="AL140" s="675"/>
      <c r="AM140" s="676"/>
      <c r="AN140" s="671">
        <v>36</v>
      </c>
      <c r="AO140" s="672"/>
      <c r="AP140" s="673"/>
      <c r="AQ140" s="674" t="s">
        <v>577</v>
      </c>
      <c r="AR140" s="675"/>
      <c r="AS140" s="675"/>
      <c r="AT140" s="675"/>
      <c r="AU140" s="675"/>
      <c r="AV140" s="675"/>
      <c r="AW140" s="676"/>
      <c r="BE140" s="695">
        <v>2</v>
      </c>
      <c r="BF140" s="696"/>
      <c r="BG140" s="696"/>
      <c r="BH140" s="697" t="s">
        <v>578</v>
      </c>
      <c r="BI140" s="697"/>
      <c r="BJ140" s="697"/>
      <c r="BK140" s="697"/>
      <c r="BL140" s="697"/>
      <c r="BM140" s="697"/>
      <c r="BN140" s="697"/>
      <c r="BO140" s="697"/>
      <c r="BP140" s="697"/>
      <c r="BQ140" s="697"/>
      <c r="BR140" s="697"/>
      <c r="BS140" s="697"/>
      <c r="BT140" s="697"/>
      <c r="BU140" s="697"/>
      <c r="BV140" s="697"/>
      <c r="BW140" s="697"/>
      <c r="BX140" s="697"/>
      <c r="BY140" s="697"/>
      <c r="BZ140" s="697"/>
      <c r="CA140" s="697"/>
      <c r="CB140" s="697"/>
      <c r="CC140" s="697"/>
      <c r="CD140" s="697"/>
      <c r="CE140" s="698"/>
      <c r="DH140" s="197"/>
      <c r="DI140" s="196"/>
      <c r="DJ140" s="196"/>
      <c r="DK140" s="196"/>
    </row>
    <row r="141" spans="1:115" s="188" customFormat="1" ht="20.100000000000001" customHeight="1">
      <c r="A141" s="194"/>
      <c r="C141" s="671">
        <v>8</v>
      </c>
      <c r="D141" s="672"/>
      <c r="E141" s="673"/>
      <c r="F141" s="674" t="s">
        <v>576</v>
      </c>
      <c r="G141" s="675"/>
      <c r="H141" s="675"/>
      <c r="I141" s="675"/>
      <c r="J141" s="675"/>
      <c r="K141" s="675"/>
      <c r="L141" s="676"/>
      <c r="M141" s="671">
        <v>37</v>
      </c>
      <c r="N141" s="672"/>
      <c r="O141" s="673"/>
      <c r="P141" s="674" t="s">
        <v>577</v>
      </c>
      <c r="Q141" s="675"/>
      <c r="R141" s="675"/>
      <c r="S141" s="675"/>
      <c r="T141" s="675"/>
      <c r="U141" s="675"/>
      <c r="V141" s="676"/>
      <c r="AD141" s="677">
        <v>8</v>
      </c>
      <c r="AE141" s="678"/>
      <c r="AF141" s="679"/>
      <c r="AG141" s="674" t="s">
        <v>579</v>
      </c>
      <c r="AH141" s="675"/>
      <c r="AI141" s="675"/>
      <c r="AJ141" s="675"/>
      <c r="AK141" s="675"/>
      <c r="AL141" s="675"/>
      <c r="AM141" s="676"/>
      <c r="AN141" s="671">
        <v>37</v>
      </c>
      <c r="AO141" s="672"/>
      <c r="AP141" s="673"/>
      <c r="AQ141" s="674" t="s">
        <v>580</v>
      </c>
      <c r="AR141" s="675"/>
      <c r="AS141" s="675"/>
      <c r="AT141" s="675"/>
      <c r="AU141" s="675"/>
      <c r="AV141" s="675"/>
      <c r="AW141" s="676"/>
      <c r="BE141" s="695">
        <v>3</v>
      </c>
      <c r="BF141" s="696"/>
      <c r="BG141" s="696"/>
      <c r="BH141" s="697" t="s">
        <v>581</v>
      </c>
      <c r="BI141" s="697"/>
      <c r="BJ141" s="697"/>
      <c r="BK141" s="697"/>
      <c r="BL141" s="697"/>
      <c r="BM141" s="697"/>
      <c r="BN141" s="697"/>
      <c r="BO141" s="697"/>
      <c r="BP141" s="697"/>
      <c r="BQ141" s="697"/>
      <c r="BR141" s="697"/>
      <c r="BS141" s="697"/>
      <c r="BT141" s="697"/>
      <c r="BU141" s="697"/>
      <c r="BV141" s="697"/>
      <c r="BW141" s="697"/>
      <c r="BX141" s="697"/>
      <c r="BY141" s="697"/>
      <c r="BZ141" s="697"/>
      <c r="CA141" s="697"/>
      <c r="CB141" s="697"/>
      <c r="CC141" s="697"/>
      <c r="CD141" s="697"/>
      <c r="CE141" s="698"/>
      <c r="DH141" s="197"/>
      <c r="DI141" s="196"/>
      <c r="DJ141" s="196"/>
      <c r="DK141" s="196"/>
    </row>
    <row r="142" spans="1:115" s="188" customFormat="1" ht="20.100000000000001" customHeight="1">
      <c r="A142" s="194"/>
      <c r="C142" s="671">
        <v>9</v>
      </c>
      <c r="D142" s="672"/>
      <c r="E142" s="673"/>
      <c r="F142" s="674" t="s">
        <v>579</v>
      </c>
      <c r="G142" s="675"/>
      <c r="H142" s="675"/>
      <c r="I142" s="675"/>
      <c r="J142" s="675"/>
      <c r="K142" s="675"/>
      <c r="L142" s="676"/>
      <c r="M142" s="671">
        <v>38</v>
      </c>
      <c r="N142" s="672"/>
      <c r="O142" s="673"/>
      <c r="P142" s="674" t="s">
        <v>580</v>
      </c>
      <c r="Q142" s="675"/>
      <c r="R142" s="675"/>
      <c r="S142" s="675"/>
      <c r="T142" s="675"/>
      <c r="U142" s="675"/>
      <c r="V142" s="676"/>
      <c r="AD142" s="677">
        <v>9</v>
      </c>
      <c r="AE142" s="678"/>
      <c r="AF142" s="679"/>
      <c r="AG142" s="674" t="s">
        <v>582</v>
      </c>
      <c r="AH142" s="675"/>
      <c r="AI142" s="675"/>
      <c r="AJ142" s="675"/>
      <c r="AK142" s="675"/>
      <c r="AL142" s="675"/>
      <c r="AM142" s="676"/>
      <c r="AN142" s="671">
        <v>38</v>
      </c>
      <c r="AO142" s="672"/>
      <c r="AP142" s="673"/>
      <c r="AQ142" s="674" t="s">
        <v>583</v>
      </c>
      <c r="AR142" s="675"/>
      <c r="AS142" s="675"/>
      <c r="AT142" s="675"/>
      <c r="AU142" s="675"/>
      <c r="AV142" s="675"/>
      <c r="AW142" s="676"/>
      <c r="BE142" s="691">
        <v>4</v>
      </c>
      <c r="BF142" s="692"/>
      <c r="BG142" s="692"/>
      <c r="BH142" s="693" t="s">
        <v>109</v>
      </c>
      <c r="BI142" s="693"/>
      <c r="BJ142" s="693"/>
      <c r="BK142" s="693"/>
      <c r="BL142" s="693"/>
      <c r="BM142" s="693"/>
      <c r="BN142" s="693"/>
      <c r="BO142" s="693"/>
      <c r="BP142" s="693"/>
      <c r="BQ142" s="693"/>
      <c r="BR142" s="693"/>
      <c r="BS142" s="693"/>
      <c r="BT142" s="693"/>
      <c r="BU142" s="693"/>
      <c r="BV142" s="693"/>
      <c r="BW142" s="693"/>
      <c r="BX142" s="693"/>
      <c r="BY142" s="693"/>
      <c r="BZ142" s="693"/>
      <c r="CA142" s="693"/>
      <c r="CB142" s="693"/>
      <c r="CC142" s="693"/>
      <c r="CD142" s="693"/>
      <c r="CE142" s="694"/>
      <c r="DH142" s="197"/>
      <c r="DI142" s="196"/>
      <c r="DJ142" s="196"/>
      <c r="DK142" s="196"/>
    </row>
    <row r="143" spans="1:115" s="188" customFormat="1" ht="20.100000000000001" customHeight="1">
      <c r="A143" s="194"/>
      <c r="C143" s="671">
        <v>10</v>
      </c>
      <c r="D143" s="672"/>
      <c r="E143" s="673"/>
      <c r="F143" s="674" t="s">
        <v>582</v>
      </c>
      <c r="G143" s="675"/>
      <c r="H143" s="675"/>
      <c r="I143" s="675"/>
      <c r="J143" s="675"/>
      <c r="K143" s="675"/>
      <c r="L143" s="676"/>
      <c r="M143" s="671">
        <v>39</v>
      </c>
      <c r="N143" s="672"/>
      <c r="O143" s="673"/>
      <c r="P143" s="674" t="s">
        <v>583</v>
      </c>
      <c r="Q143" s="675"/>
      <c r="R143" s="675"/>
      <c r="S143" s="675"/>
      <c r="T143" s="675"/>
      <c r="U143" s="675"/>
      <c r="V143" s="676"/>
      <c r="AD143" s="677">
        <v>10</v>
      </c>
      <c r="AE143" s="678"/>
      <c r="AF143" s="679"/>
      <c r="AG143" s="674" t="s">
        <v>584</v>
      </c>
      <c r="AH143" s="675"/>
      <c r="AI143" s="675"/>
      <c r="AJ143" s="675"/>
      <c r="AK143" s="675"/>
      <c r="AL143" s="675"/>
      <c r="AM143" s="676"/>
      <c r="AN143" s="671">
        <v>39</v>
      </c>
      <c r="AO143" s="672"/>
      <c r="AP143" s="673"/>
      <c r="AQ143" s="674" t="s">
        <v>585</v>
      </c>
      <c r="AR143" s="675"/>
      <c r="AS143" s="675"/>
      <c r="AT143" s="675"/>
      <c r="AU143" s="675"/>
      <c r="AV143" s="675"/>
      <c r="AW143" s="676"/>
      <c r="DH143" s="197"/>
      <c r="DI143" s="196"/>
      <c r="DJ143" s="196"/>
      <c r="DK143" s="196"/>
    </row>
    <row r="144" spans="1:115" s="188" customFormat="1" ht="20.100000000000001" customHeight="1">
      <c r="A144" s="194"/>
      <c r="C144" s="671">
        <v>11</v>
      </c>
      <c r="D144" s="672"/>
      <c r="E144" s="673"/>
      <c r="F144" s="674" t="s">
        <v>584</v>
      </c>
      <c r="G144" s="675"/>
      <c r="H144" s="675"/>
      <c r="I144" s="675"/>
      <c r="J144" s="675"/>
      <c r="K144" s="675"/>
      <c r="L144" s="676"/>
      <c r="M144" s="671">
        <v>40</v>
      </c>
      <c r="N144" s="672"/>
      <c r="O144" s="673"/>
      <c r="P144" s="674" t="s">
        <v>585</v>
      </c>
      <c r="Q144" s="675"/>
      <c r="R144" s="675"/>
      <c r="S144" s="675"/>
      <c r="T144" s="675"/>
      <c r="U144" s="675"/>
      <c r="V144" s="676"/>
      <c r="AD144" s="677">
        <v>11</v>
      </c>
      <c r="AE144" s="678"/>
      <c r="AF144" s="679"/>
      <c r="AG144" s="674" t="s">
        <v>586</v>
      </c>
      <c r="AH144" s="675"/>
      <c r="AI144" s="675"/>
      <c r="AJ144" s="675"/>
      <c r="AK144" s="675"/>
      <c r="AL144" s="675"/>
      <c r="AM144" s="676"/>
      <c r="AN144" s="671">
        <v>40</v>
      </c>
      <c r="AO144" s="672"/>
      <c r="AP144" s="673"/>
      <c r="AQ144" s="674" t="s">
        <v>587</v>
      </c>
      <c r="AR144" s="675"/>
      <c r="AS144" s="675"/>
      <c r="AT144" s="675"/>
      <c r="AU144" s="675"/>
      <c r="AV144" s="675"/>
      <c r="AW144" s="676"/>
      <c r="BE144" s="188" t="s">
        <v>588</v>
      </c>
      <c r="DH144" s="197"/>
      <c r="DI144" s="196"/>
      <c r="DJ144" s="196"/>
      <c r="DK144" s="196"/>
    </row>
    <row r="145" spans="1:115" s="188" customFormat="1" ht="20.100000000000001" customHeight="1">
      <c r="A145" s="194"/>
      <c r="C145" s="671">
        <v>12</v>
      </c>
      <c r="D145" s="672"/>
      <c r="E145" s="673"/>
      <c r="F145" s="674" t="s">
        <v>586</v>
      </c>
      <c r="G145" s="675"/>
      <c r="H145" s="675"/>
      <c r="I145" s="675"/>
      <c r="J145" s="675"/>
      <c r="K145" s="675"/>
      <c r="L145" s="676"/>
      <c r="M145" s="671">
        <v>41</v>
      </c>
      <c r="N145" s="672"/>
      <c r="O145" s="673"/>
      <c r="P145" s="674" t="s">
        <v>587</v>
      </c>
      <c r="Q145" s="675"/>
      <c r="R145" s="675"/>
      <c r="S145" s="675"/>
      <c r="T145" s="675"/>
      <c r="U145" s="675"/>
      <c r="V145" s="676"/>
      <c r="AD145" s="677">
        <v>12</v>
      </c>
      <c r="AE145" s="678"/>
      <c r="AF145" s="679"/>
      <c r="AG145" s="674" t="s">
        <v>589</v>
      </c>
      <c r="AH145" s="675"/>
      <c r="AI145" s="675"/>
      <c r="AJ145" s="675"/>
      <c r="AK145" s="675"/>
      <c r="AL145" s="675"/>
      <c r="AM145" s="676"/>
      <c r="AN145" s="671">
        <v>41</v>
      </c>
      <c r="AO145" s="672"/>
      <c r="AP145" s="673"/>
      <c r="AQ145" s="674" t="s">
        <v>590</v>
      </c>
      <c r="AR145" s="675"/>
      <c r="AS145" s="675"/>
      <c r="AT145" s="675"/>
      <c r="AU145" s="675"/>
      <c r="AV145" s="675"/>
      <c r="AW145" s="676"/>
      <c r="BE145" s="600" t="s">
        <v>306</v>
      </c>
      <c r="BF145" s="601"/>
      <c r="BG145" s="602"/>
      <c r="BH145" s="680" t="s">
        <v>591</v>
      </c>
      <c r="BI145" s="681"/>
      <c r="BJ145" s="681"/>
      <c r="BK145" s="681"/>
      <c r="BL145" s="681"/>
      <c r="BM145" s="681"/>
      <c r="BN145" s="681"/>
      <c r="BO145" s="681"/>
      <c r="BP145" s="681"/>
      <c r="BQ145" s="681"/>
      <c r="BR145" s="681"/>
      <c r="BS145" s="681"/>
      <c r="BT145" s="681"/>
      <c r="BU145" s="681"/>
      <c r="BV145" s="681"/>
      <c r="BW145" s="681"/>
      <c r="BX145" s="681"/>
      <c r="BY145" s="681"/>
      <c r="BZ145" s="681"/>
      <c r="CA145" s="681"/>
      <c r="CB145" s="681"/>
      <c r="CC145" s="681"/>
      <c r="CD145" s="681"/>
      <c r="CE145" s="682"/>
      <c r="CF145" s="601" t="s">
        <v>308</v>
      </c>
      <c r="CG145" s="601"/>
      <c r="CH145" s="601"/>
      <c r="CI145" s="601"/>
      <c r="CJ145" s="601"/>
      <c r="CK145" s="601"/>
      <c r="CL145" s="601"/>
      <c r="CM145" s="601"/>
      <c r="CN145" s="602"/>
      <c r="DH145" s="197"/>
      <c r="DI145" s="196"/>
      <c r="DJ145" s="196"/>
      <c r="DK145" s="196"/>
    </row>
    <row r="146" spans="1:115" s="188" customFormat="1" ht="20.100000000000001" customHeight="1">
      <c r="A146" s="194"/>
      <c r="C146" s="671">
        <v>13</v>
      </c>
      <c r="D146" s="672"/>
      <c r="E146" s="673"/>
      <c r="F146" s="674" t="s">
        <v>589</v>
      </c>
      <c r="G146" s="675"/>
      <c r="H146" s="675"/>
      <c r="I146" s="675"/>
      <c r="J146" s="675"/>
      <c r="K146" s="675"/>
      <c r="L146" s="676"/>
      <c r="M146" s="671">
        <v>42</v>
      </c>
      <c r="N146" s="672"/>
      <c r="O146" s="673"/>
      <c r="P146" s="674" t="s">
        <v>590</v>
      </c>
      <c r="Q146" s="675"/>
      <c r="R146" s="675"/>
      <c r="S146" s="675"/>
      <c r="T146" s="675"/>
      <c r="U146" s="675"/>
      <c r="V146" s="676"/>
      <c r="AD146" s="677">
        <v>13</v>
      </c>
      <c r="AE146" s="678"/>
      <c r="AF146" s="679"/>
      <c r="AG146" s="674" t="s">
        <v>592</v>
      </c>
      <c r="AH146" s="675"/>
      <c r="AI146" s="675"/>
      <c r="AJ146" s="675"/>
      <c r="AK146" s="675"/>
      <c r="AL146" s="675"/>
      <c r="AM146" s="676"/>
      <c r="AN146" s="671">
        <v>42</v>
      </c>
      <c r="AO146" s="672"/>
      <c r="AP146" s="673"/>
      <c r="AQ146" s="674" t="s">
        <v>593</v>
      </c>
      <c r="AR146" s="675"/>
      <c r="AS146" s="675"/>
      <c r="AT146" s="675"/>
      <c r="AU146" s="675"/>
      <c r="AV146" s="675"/>
      <c r="AW146" s="676"/>
      <c r="BE146" s="223">
        <v>1</v>
      </c>
      <c r="BF146" s="224"/>
      <c r="BG146" s="224"/>
      <c r="BH146" s="225" t="s">
        <v>594</v>
      </c>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7"/>
      <c r="CF146" s="228" t="s">
        <v>595</v>
      </c>
      <c r="CG146" s="229"/>
      <c r="CH146" s="229"/>
      <c r="CI146" s="229"/>
      <c r="CJ146" s="229"/>
      <c r="CK146" s="229"/>
      <c r="CL146" s="229"/>
      <c r="CM146" s="229"/>
      <c r="CN146" s="230"/>
      <c r="DH146" s="197"/>
      <c r="DI146" s="196"/>
      <c r="DJ146" s="196"/>
      <c r="DK146" s="196"/>
    </row>
    <row r="147" spans="1:115" s="188" customFormat="1" ht="20.100000000000001" customHeight="1">
      <c r="A147" s="194"/>
      <c r="C147" s="671">
        <v>14</v>
      </c>
      <c r="D147" s="672"/>
      <c r="E147" s="673"/>
      <c r="F147" s="674" t="s">
        <v>592</v>
      </c>
      <c r="G147" s="675"/>
      <c r="H147" s="675"/>
      <c r="I147" s="675"/>
      <c r="J147" s="675"/>
      <c r="K147" s="675"/>
      <c r="L147" s="676"/>
      <c r="M147" s="671">
        <v>43</v>
      </c>
      <c r="N147" s="672"/>
      <c r="O147" s="673"/>
      <c r="P147" s="674" t="s">
        <v>593</v>
      </c>
      <c r="Q147" s="675"/>
      <c r="R147" s="675"/>
      <c r="S147" s="675"/>
      <c r="T147" s="675"/>
      <c r="U147" s="675"/>
      <c r="V147" s="676"/>
      <c r="AD147" s="677">
        <v>14</v>
      </c>
      <c r="AE147" s="678"/>
      <c r="AF147" s="679"/>
      <c r="AG147" s="674" t="s">
        <v>596</v>
      </c>
      <c r="AH147" s="675"/>
      <c r="AI147" s="675"/>
      <c r="AJ147" s="675"/>
      <c r="AK147" s="675"/>
      <c r="AL147" s="675"/>
      <c r="AM147" s="676"/>
      <c r="AN147" s="671">
        <v>43</v>
      </c>
      <c r="AO147" s="672"/>
      <c r="AP147" s="673"/>
      <c r="AQ147" s="674" t="s">
        <v>597</v>
      </c>
      <c r="AR147" s="675"/>
      <c r="AS147" s="675"/>
      <c r="AT147" s="675"/>
      <c r="AU147" s="675"/>
      <c r="AV147" s="675"/>
      <c r="AW147" s="676"/>
      <c r="BE147" s="231">
        <v>2</v>
      </c>
      <c r="BF147" s="232"/>
      <c r="BG147" s="232"/>
      <c r="BH147" s="233" t="s">
        <v>598</v>
      </c>
      <c r="BI147" s="234"/>
      <c r="BJ147" s="234"/>
      <c r="BK147" s="234"/>
      <c r="BL147" s="234"/>
      <c r="BM147" s="234"/>
      <c r="BN147" s="234"/>
      <c r="BO147" s="234"/>
      <c r="BP147" s="234"/>
      <c r="BQ147" s="234"/>
      <c r="BR147" s="234"/>
      <c r="BS147" s="234"/>
      <c r="BT147" s="234"/>
      <c r="BU147" s="234"/>
      <c r="BV147" s="234"/>
      <c r="BW147" s="234"/>
      <c r="BX147" s="234"/>
      <c r="BY147" s="234"/>
      <c r="BZ147" s="234"/>
      <c r="CA147" s="234"/>
      <c r="CB147" s="234"/>
      <c r="CC147" s="234"/>
      <c r="CD147" s="234"/>
      <c r="CE147" s="235"/>
      <c r="CF147" s="236" t="s">
        <v>599</v>
      </c>
      <c r="CG147" s="237"/>
      <c r="CH147" s="237"/>
      <c r="CI147" s="237"/>
      <c r="CJ147" s="237"/>
      <c r="CK147" s="237"/>
      <c r="CL147" s="237"/>
      <c r="CM147" s="237"/>
      <c r="CN147" s="238"/>
      <c r="DH147" s="197"/>
      <c r="DI147" s="196"/>
      <c r="DJ147" s="196"/>
      <c r="DK147" s="196"/>
    </row>
    <row r="148" spans="1:115" s="188" customFormat="1" ht="20.100000000000001" customHeight="1">
      <c r="A148" s="194"/>
      <c r="C148" s="671">
        <v>15</v>
      </c>
      <c r="D148" s="672"/>
      <c r="E148" s="673"/>
      <c r="F148" s="674" t="s">
        <v>596</v>
      </c>
      <c r="G148" s="675"/>
      <c r="H148" s="675"/>
      <c r="I148" s="675"/>
      <c r="J148" s="675"/>
      <c r="K148" s="675"/>
      <c r="L148" s="676"/>
      <c r="M148" s="671">
        <v>44</v>
      </c>
      <c r="N148" s="672"/>
      <c r="O148" s="673"/>
      <c r="P148" s="674" t="s">
        <v>597</v>
      </c>
      <c r="Q148" s="675"/>
      <c r="R148" s="675"/>
      <c r="S148" s="675"/>
      <c r="T148" s="675"/>
      <c r="U148" s="675"/>
      <c r="V148" s="676"/>
      <c r="AD148" s="677">
        <v>15</v>
      </c>
      <c r="AE148" s="678"/>
      <c r="AF148" s="679"/>
      <c r="AG148" s="674" t="s">
        <v>600</v>
      </c>
      <c r="AH148" s="675"/>
      <c r="AI148" s="675"/>
      <c r="AJ148" s="675"/>
      <c r="AK148" s="675"/>
      <c r="AL148" s="675"/>
      <c r="AM148" s="676"/>
      <c r="AN148" s="671">
        <v>44</v>
      </c>
      <c r="AO148" s="672"/>
      <c r="AP148" s="673"/>
      <c r="AQ148" s="674" t="s">
        <v>601</v>
      </c>
      <c r="AR148" s="675"/>
      <c r="AS148" s="675"/>
      <c r="AT148" s="675"/>
      <c r="AU148" s="675"/>
      <c r="AV148" s="675"/>
      <c r="AW148" s="676"/>
      <c r="BE148" s="231">
        <v>3</v>
      </c>
      <c r="BF148" s="232"/>
      <c r="BG148" s="232"/>
      <c r="BH148" s="233" t="s">
        <v>602</v>
      </c>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5"/>
      <c r="CF148" s="236" t="s">
        <v>603</v>
      </c>
      <c r="CG148" s="237"/>
      <c r="CH148" s="237"/>
      <c r="CI148" s="237"/>
      <c r="CJ148" s="237"/>
      <c r="CK148" s="237"/>
      <c r="CL148" s="237"/>
      <c r="CM148" s="237"/>
      <c r="CN148" s="238"/>
      <c r="DH148" s="197"/>
      <c r="DI148" s="196"/>
      <c r="DJ148" s="196"/>
      <c r="DK148" s="196"/>
    </row>
    <row r="149" spans="1:115" ht="20.100000000000001" customHeight="1">
      <c r="A149" s="194"/>
      <c r="B149" s="188"/>
      <c r="C149" s="671">
        <v>16</v>
      </c>
      <c r="D149" s="672"/>
      <c r="E149" s="673"/>
      <c r="F149" s="674" t="s">
        <v>600</v>
      </c>
      <c r="G149" s="675"/>
      <c r="H149" s="675"/>
      <c r="I149" s="675"/>
      <c r="J149" s="675"/>
      <c r="K149" s="675"/>
      <c r="L149" s="676"/>
      <c r="M149" s="671">
        <v>45</v>
      </c>
      <c r="N149" s="672"/>
      <c r="O149" s="673"/>
      <c r="P149" s="674" t="s">
        <v>601</v>
      </c>
      <c r="Q149" s="675"/>
      <c r="R149" s="675"/>
      <c r="S149" s="675"/>
      <c r="T149" s="675"/>
      <c r="U149" s="675"/>
      <c r="V149" s="676"/>
      <c r="W149" s="188"/>
      <c r="X149" s="188"/>
      <c r="Y149" s="188"/>
      <c r="Z149" s="188"/>
      <c r="AA149" s="188"/>
      <c r="AB149" s="188"/>
      <c r="AC149" s="188"/>
      <c r="AD149" s="677">
        <v>16</v>
      </c>
      <c r="AE149" s="678"/>
      <c r="AF149" s="679"/>
      <c r="AG149" s="674" t="s">
        <v>604</v>
      </c>
      <c r="AH149" s="675"/>
      <c r="AI149" s="675"/>
      <c r="AJ149" s="675"/>
      <c r="AK149" s="675"/>
      <c r="AL149" s="675"/>
      <c r="AM149" s="676"/>
      <c r="AN149" s="671">
        <v>45</v>
      </c>
      <c r="AO149" s="672"/>
      <c r="AP149" s="673"/>
      <c r="AQ149" s="674" t="s">
        <v>605</v>
      </c>
      <c r="AR149" s="675"/>
      <c r="AS149" s="675"/>
      <c r="AT149" s="675"/>
      <c r="AU149" s="675"/>
      <c r="AV149" s="675"/>
      <c r="AW149" s="676"/>
      <c r="AX149" s="188"/>
      <c r="AY149" s="188"/>
      <c r="AZ149" s="188"/>
      <c r="BA149" s="188"/>
      <c r="BB149" s="188"/>
      <c r="BC149" s="188"/>
      <c r="BD149" s="188"/>
      <c r="BE149" s="239">
        <v>4</v>
      </c>
      <c r="BF149" s="240"/>
      <c r="BG149" s="240"/>
      <c r="BH149" s="241" t="s">
        <v>606</v>
      </c>
      <c r="BI149" s="242"/>
      <c r="BJ149" s="242"/>
      <c r="BK149" s="242"/>
      <c r="BL149" s="242"/>
      <c r="BM149" s="242"/>
      <c r="BN149" s="242"/>
      <c r="BO149" s="242"/>
      <c r="BP149" s="242"/>
      <c r="BQ149" s="242"/>
      <c r="BR149" s="242"/>
      <c r="BS149" s="242"/>
      <c r="BT149" s="242"/>
      <c r="BU149" s="242"/>
      <c r="BV149" s="242"/>
      <c r="BW149" s="242"/>
      <c r="BX149" s="242"/>
      <c r="BY149" s="242"/>
      <c r="BZ149" s="242"/>
      <c r="CA149" s="242"/>
      <c r="CB149" s="242"/>
      <c r="CC149" s="242"/>
      <c r="CD149" s="242"/>
      <c r="CE149" s="243"/>
      <c r="CF149" s="244" t="s">
        <v>607</v>
      </c>
      <c r="CG149" s="245"/>
      <c r="CH149" s="245"/>
      <c r="CI149" s="245"/>
      <c r="CJ149" s="245"/>
      <c r="CK149" s="245"/>
      <c r="CL149" s="245"/>
      <c r="CM149" s="245"/>
      <c r="CN149" s="246"/>
      <c r="CO149" s="188"/>
      <c r="CP149" s="188"/>
      <c r="CQ149" s="188"/>
      <c r="CR149" s="188"/>
      <c r="CS149" s="188"/>
      <c r="CT149" s="188"/>
      <c r="CU149" s="188"/>
      <c r="CV149" s="188"/>
      <c r="CW149" s="188"/>
      <c r="CX149" s="188"/>
      <c r="CY149" s="188"/>
      <c r="CZ149" s="188"/>
      <c r="DA149" s="188"/>
      <c r="DB149" s="188"/>
      <c r="DC149" s="188"/>
      <c r="DD149" s="188"/>
      <c r="DE149" s="188"/>
      <c r="DF149" s="188"/>
      <c r="DG149" s="188"/>
      <c r="DH149" s="216"/>
    </row>
    <row r="150" spans="1:115" ht="20.100000000000001" customHeight="1">
      <c r="A150" s="194"/>
      <c r="B150" s="211"/>
      <c r="C150" s="671">
        <v>17</v>
      </c>
      <c r="D150" s="672"/>
      <c r="E150" s="673"/>
      <c r="F150" s="674" t="s">
        <v>604</v>
      </c>
      <c r="G150" s="675"/>
      <c r="H150" s="675"/>
      <c r="I150" s="675"/>
      <c r="J150" s="675"/>
      <c r="K150" s="675"/>
      <c r="L150" s="676"/>
      <c r="M150" s="671">
        <v>46</v>
      </c>
      <c r="N150" s="672"/>
      <c r="O150" s="673"/>
      <c r="P150" s="674" t="s">
        <v>605</v>
      </c>
      <c r="Q150" s="675"/>
      <c r="R150" s="675"/>
      <c r="S150" s="675"/>
      <c r="T150" s="675"/>
      <c r="U150" s="675"/>
      <c r="V150" s="676"/>
      <c r="W150" s="188"/>
      <c r="X150" s="188"/>
      <c r="Y150" s="188"/>
      <c r="Z150" s="188"/>
      <c r="AA150" s="188"/>
      <c r="AB150" s="188"/>
      <c r="AC150" s="188"/>
      <c r="AD150" s="677">
        <v>17</v>
      </c>
      <c r="AE150" s="678"/>
      <c r="AF150" s="679"/>
      <c r="AG150" s="674" t="s">
        <v>608</v>
      </c>
      <c r="AH150" s="675"/>
      <c r="AI150" s="675"/>
      <c r="AJ150" s="675"/>
      <c r="AK150" s="675"/>
      <c r="AL150" s="675"/>
      <c r="AM150" s="676"/>
      <c r="AN150" s="671">
        <v>46</v>
      </c>
      <c r="AO150" s="672"/>
      <c r="AP150" s="673"/>
      <c r="AQ150" s="674" t="s">
        <v>609</v>
      </c>
      <c r="AR150" s="675"/>
      <c r="AS150" s="675"/>
      <c r="AT150" s="675"/>
      <c r="AU150" s="675"/>
      <c r="AV150" s="675"/>
      <c r="AW150" s="676"/>
      <c r="AX150" s="188"/>
      <c r="AY150" s="188"/>
      <c r="AZ150" s="188"/>
      <c r="BA150" s="188"/>
      <c r="BB150" s="188"/>
      <c r="BC150" s="188"/>
      <c r="BD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216"/>
    </row>
    <row r="151" spans="1:115" ht="20.100000000000001" customHeight="1">
      <c r="A151" s="194"/>
      <c r="B151" s="211"/>
      <c r="C151" s="671">
        <v>18</v>
      </c>
      <c r="D151" s="672"/>
      <c r="E151" s="673"/>
      <c r="F151" s="674" t="s">
        <v>608</v>
      </c>
      <c r="G151" s="675"/>
      <c r="H151" s="675"/>
      <c r="I151" s="675"/>
      <c r="J151" s="675"/>
      <c r="K151" s="675"/>
      <c r="L151" s="676"/>
      <c r="M151" s="671">
        <v>47</v>
      </c>
      <c r="N151" s="672"/>
      <c r="O151" s="673"/>
      <c r="P151" s="674" t="s">
        <v>609</v>
      </c>
      <c r="Q151" s="675"/>
      <c r="R151" s="675"/>
      <c r="S151" s="675"/>
      <c r="T151" s="675"/>
      <c r="U151" s="675"/>
      <c r="V151" s="676"/>
      <c r="W151" s="188"/>
      <c r="X151" s="188"/>
      <c r="Y151" s="188"/>
      <c r="Z151" s="188"/>
      <c r="AA151" s="188"/>
      <c r="AB151" s="188"/>
      <c r="AC151" s="188"/>
      <c r="AD151" s="677">
        <v>18</v>
      </c>
      <c r="AE151" s="678"/>
      <c r="AF151" s="679"/>
      <c r="AG151" s="674" t="s">
        <v>610</v>
      </c>
      <c r="AH151" s="675"/>
      <c r="AI151" s="675"/>
      <c r="AJ151" s="675"/>
      <c r="AK151" s="675"/>
      <c r="AL151" s="675"/>
      <c r="AM151" s="676"/>
      <c r="AN151" s="699">
        <v>47</v>
      </c>
      <c r="AO151" s="700"/>
      <c r="AP151" s="701"/>
      <c r="AQ151" s="702" t="s">
        <v>611</v>
      </c>
      <c r="AR151" s="703"/>
      <c r="AS151" s="703"/>
      <c r="AT151" s="703"/>
      <c r="AU151" s="703"/>
      <c r="AV151" s="703"/>
      <c r="AW151" s="704"/>
      <c r="AX151" s="188"/>
      <c r="AY151" s="188"/>
      <c r="AZ151" s="188"/>
      <c r="BA151" s="188"/>
      <c r="BB151" s="188"/>
      <c r="BC151" s="188"/>
      <c r="BD151" s="188"/>
      <c r="BE151" s="188" t="s">
        <v>612</v>
      </c>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216"/>
    </row>
    <row r="152" spans="1:115" ht="20.100000000000001" customHeight="1">
      <c r="A152" s="194"/>
      <c r="B152" s="188"/>
      <c r="C152" s="671">
        <v>19</v>
      </c>
      <c r="D152" s="672"/>
      <c r="E152" s="673"/>
      <c r="F152" s="674" t="s">
        <v>610</v>
      </c>
      <c r="G152" s="675"/>
      <c r="H152" s="675"/>
      <c r="I152" s="675"/>
      <c r="J152" s="675"/>
      <c r="K152" s="675"/>
      <c r="L152" s="676"/>
      <c r="M152" s="699">
        <v>48</v>
      </c>
      <c r="N152" s="700"/>
      <c r="O152" s="701"/>
      <c r="P152" s="702" t="s">
        <v>611</v>
      </c>
      <c r="Q152" s="703"/>
      <c r="R152" s="703"/>
      <c r="S152" s="703"/>
      <c r="T152" s="703"/>
      <c r="U152" s="703"/>
      <c r="V152" s="704"/>
      <c r="W152" s="188"/>
      <c r="X152" s="188"/>
      <c r="Y152" s="188"/>
      <c r="Z152" s="188"/>
      <c r="AA152" s="188"/>
      <c r="AB152" s="188"/>
      <c r="AC152" s="188"/>
      <c r="AD152" s="677">
        <v>19</v>
      </c>
      <c r="AE152" s="678"/>
      <c r="AF152" s="679"/>
      <c r="AG152" s="674" t="s">
        <v>613</v>
      </c>
      <c r="AH152" s="675"/>
      <c r="AI152" s="675"/>
      <c r="AJ152" s="675"/>
      <c r="AK152" s="675"/>
      <c r="AL152" s="675"/>
      <c r="AM152" s="676"/>
      <c r="AN152" s="194"/>
      <c r="AO152" s="188"/>
      <c r="AP152" s="188"/>
      <c r="AQ152" s="188"/>
      <c r="AR152" s="188"/>
      <c r="AS152" s="188"/>
      <c r="AT152" s="188"/>
      <c r="AU152" s="188"/>
      <c r="AV152" s="188"/>
      <c r="AW152" s="188"/>
      <c r="AX152" s="188"/>
      <c r="AY152" s="188"/>
      <c r="AZ152" s="188"/>
      <c r="BA152" s="188"/>
      <c r="BB152" s="188"/>
      <c r="BC152" s="188"/>
      <c r="BD152" s="188"/>
      <c r="BE152" s="600" t="s">
        <v>306</v>
      </c>
      <c r="BF152" s="601"/>
      <c r="BG152" s="602"/>
      <c r="BH152" s="680" t="s">
        <v>614</v>
      </c>
      <c r="BI152" s="681"/>
      <c r="BJ152" s="681"/>
      <c r="BK152" s="681"/>
      <c r="BL152" s="681"/>
      <c r="BM152" s="681"/>
      <c r="BN152" s="681"/>
      <c r="BO152" s="681"/>
      <c r="BP152" s="681"/>
      <c r="BQ152" s="681"/>
      <c r="BR152" s="681"/>
      <c r="BS152" s="681"/>
      <c r="BT152" s="681"/>
      <c r="BU152" s="681"/>
      <c r="BV152" s="681"/>
      <c r="BW152" s="681"/>
      <c r="BX152" s="681"/>
      <c r="BY152" s="681"/>
      <c r="BZ152" s="681"/>
      <c r="CA152" s="681"/>
      <c r="CB152" s="681"/>
      <c r="CC152" s="681"/>
      <c r="CD152" s="681"/>
      <c r="CE152" s="682"/>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216"/>
    </row>
    <row r="153" spans="1:115" ht="20.100000000000001" customHeight="1">
      <c r="A153" s="194"/>
      <c r="B153" s="188"/>
      <c r="C153" s="671">
        <v>20</v>
      </c>
      <c r="D153" s="672"/>
      <c r="E153" s="673"/>
      <c r="F153" s="674" t="s">
        <v>613</v>
      </c>
      <c r="G153" s="675"/>
      <c r="H153" s="675"/>
      <c r="I153" s="675"/>
      <c r="J153" s="675"/>
      <c r="K153" s="675"/>
      <c r="L153" s="676"/>
      <c r="M153" s="194"/>
      <c r="N153" s="188"/>
      <c r="O153" s="188"/>
      <c r="P153" s="188"/>
      <c r="Q153" s="188"/>
      <c r="R153" s="188"/>
      <c r="S153" s="188"/>
      <c r="T153" s="188"/>
      <c r="U153" s="188"/>
      <c r="V153" s="188"/>
      <c r="W153" s="188"/>
      <c r="X153" s="188"/>
      <c r="Y153" s="188"/>
      <c r="Z153" s="188"/>
      <c r="AA153" s="188"/>
      <c r="AB153" s="188"/>
      <c r="AC153" s="188"/>
      <c r="AD153" s="677">
        <v>20</v>
      </c>
      <c r="AE153" s="678"/>
      <c r="AF153" s="679"/>
      <c r="AG153" s="674" t="s">
        <v>615</v>
      </c>
      <c r="AH153" s="675"/>
      <c r="AI153" s="675"/>
      <c r="AJ153" s="675"/>
      <c r="AK153" s="675"/>
      <c r="AL153" s="675"/>
      <c r="AM153" s="676"/>
      <c r="AN153" s="194"/>
      <c r="AO153" s="188"/>
      <c r="AP153" s="188"/>
      <c r="AQ153" s="188"/>
      <c r="AR153" s="188"/>
      <c r="AS153" s="188"/>
      <c r="AT153" s="188"/>
      <c r="AU153" s="188"/>
      <c r="AV153" s="188"/>
      <c r="AW153" s="188"/>
      <c r="AX153" s="188"/>
      <c r="AY153" s="188"/>
      <c r="AZ153" s="188"/>
      <c r="BA153" s="188"/>
      <c r="BB153" s="188"/>
      <c r="BC153" s="188"/>
      <c r="BD153" s="188"/>
      <c r="BE153" s="247">
        <v>1</v>
      </c>
      <c r="BF153" s="248"/>
      <c r="BG153" s="248"/>
      <c r="BH153" s="225" t="s">
        <v>616</v>
      </c>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226"/>
      <c r="CD153" s="226"/>
      <c r="CE153" s="227"/>
      <c r="CO153" s="188"/>
      <c r="CP153" s="188"/>
      <c r="CQ153" s="188"/>
      <c r="CR153" s="188"/>
      <c r="CS153" s="188"/>
      <c r="CT153" s="188"/>
      <c r="CU153" s="188"/>
      <c r="CV153" s="188"/>
      <c r="CW153" s="188"/>
      <c r="CX153" s="188"/>
      <c r="CY153" s="188"/>
      <c r="CZ153" s="188"/>
      <c r="DA153" s="188"/>
      <c r="DB153" s="188"/>
      <c r="DC153" s="188"/>
      <c r="DD153" s="188"/>
      <c r="DE153" s="188"/>
      <c r="DF153" s="188"/>
      <c r="DG153" s="188"/>
      <c r="DH153" s="216"/>
    </row>
    <row r="154" spans="1:115" ht="20.100000000000001" customHeight="1">
      <c r="A154" s="194"/>
      <c r="B154" s="188"/>
      <c r="C154" s="671">
        <v>21</v>
      </c>
      <c r="D154" s="672"/>
      <c r="E154" s="673"/>
      <c r="F154" s="674" t="s">
        <v>615</v>
      </c>
      <c r="G154" s="675"/>
      <c r="H154" s="675"/>
      <c r="I154" s="675"/>
      <c r="J154" s="675"/>
      <c r="K154" s="675"/>
      <c r="L154" s="676"/>
      <c r="M154" s="194"/>
      <c r="N154" s="188"/>
      <c r="O154" s="188"/>
      <c r="P154" s="188"/>
      <c r="Q154" s="188"/>
      <c r="R154" s="188"/>
      <c r="S154" s="188"/>
      <c r="T154" s="188"/>
      <c r="U154" s="188"/>
      <c r="V154" s="188"/>
      <c r="W154" s="188"/>
      <c r="X154" s="188"/>
      <c r="Y154" s="188"/>
      <c r="Z154" s="188"/>
      <c r="AA154" s="188"/>
      <c r="AB154" s="188"/>
      <c r="AC154" s="188"/>
      <c r="AD154" s="677">
        <v>21</v>
      </c>
      <c r="AE154" s="678"/>
      <c r="AF154" s="679"/>
      <c r="AG154" s="674" t="s">
        <v>617</v>
      </c>
      <c r="AH154" s="675"/>
      <c r="AI154" s="675"/>
      <c r="AJ154" s="675"/>
      <c r="AK154" s="675"/>
      <c r="AL154" s="675"/>
      <c r="AM154" s="676"/>
      <c r="AN154" s="194"/>
      <c r="AO154" s="188"/>
      <c r="AP154" s="188"/>
      <c r="AQ154" s="188"/>
      <c r="AR154" s="188"/>
      <c r="AS154" s="188"/>
      <c r="AT154" s="188"/>
      <c r="AU154" s="188"/>
      <c r="AV154" s="188"/>
      <c r="AW154" s="188"/>
      <c r="AX154" s="188"/>
      <c r="AY154" s="188"/>
      <c r="AZ154" s="188"/>
      <c r="BA154" s="188"/>
      <c r="BB154" s="188"/>
      <c r="BC154" s="188"/>
      <c r="BD154" s="188"/>
      <c r="BE154" s="249">
        <v>2</v>
      </c>
      <c r="BF154" s="250"/>
      <c r="BG154" s="250"/>
      <c r="BH154" s="241" t="s">
        <v>618</v>
      </c>
      <c r="BI154" s="242"/>
      <c r="BJ154" s="242"/>
      <c r="BK154" s="242"/>
      <c r="BL154" s="242"/>
      <c r="BM154" s="242"/>
      <c r="BN154" s="242"/>
      <c r="BO154" s="242"/>
      <c r="BP154" s="242"/>
      <c r="BQ154" s="242"/>
      <c r="BR154" s="242"/>
      <c r="BS154" s="242"/>
      <c r="BT154" s="242"/>
      <c r="BU154" s="242"/>
      <c r="BV154" s="242"/>
      <c r="BW154" s="242"/>
      <c r="BX154" s="242"/>
      <c r="BY154" s="242"/>
      <c r="BZ154" s="242"/>
      <c r="CA154" s="242"/>
      <c r="CB154" s="242"/>
      <c r="CC154" s="242"/>
      <c r="CD154" s="242"/>
      <c r="CE154" s="243"/>
      <c r="CO154" s="188"/>
      <c r="CP154" s="188"/>
      <c r="CQ154" s="188"/>
      <c r="CR154" s="188"/>
      <c r="CS154" s="188"/>
      <c r="CT154" s="188"/>
      <c r="CU154" s="188"/>
      <c r="CV154" s="188"/>
      <c r="CW154" s="188"/>
      <c r="CX154" s="188"/>
      <c r="CY154" s="188"/>
      <c r="CZ154" s="188"/>
      <c r="DA154" s="188"/>
      <c r="DB154" s="188"/>
      <c r="DC154" s="188"/>
      <c r="DD154" s="188"/>
      <c r="DE154" s="188"/>
      <c r="DF154" s="188"/>
      <c r="DG154" s="188"/>
      <c r="DH154" s="216"/>
    </row>
    <row r="155" spans="1:115" ht="20.100000000000001" customHeight="1">
      <c r="A155" s="194"/>
      <c r="B155" s="188"/>
      <c r="C155" s="671">
        <v>22</v>
      </c>
      <c r="D155" s="672"/>
      <c r="E155" s="673"/>
      <c r="F155" s="674" t="s">
        <v>617</v>
      </c>
      <c r="G155" s="675"/>
      <c r="H155" s="675"/>
      <c r="I155" s="675"/>
      <c r="J155" s="675"/>
      <c r="K155" s="675"/>
      <c r="L155" s="676"/>
      <c r="M155" s="194"/>
      <c r="N155" s="188"/>
      <c r="O155" s="188"/>
      <c r="P155" s="188"/>
      <c r="Q155" s="188"/>
      <c r="R155" s="188"/>
      <c r="S155" s="188"/>
      <c r="T155" s="188"/>
      <c r="U155" s="188"/>
      <c r="V155" s="188"/>
      <c r="W155" s="188"/>
      <c r="X155" s="188"/>
      <c r="Y155" s="188"/>
      <c r="Z155" s="188"/>
      <c r="AA155" s="188"/>
      <c r="AB155" s="188"/>
      <c r="AC155" s="188"/>
      <c r="AD155" s="677">
        <v>22</v>
      </c>
      <c r="AE155" s="678"/>
      <c r="AF155" s="679"/>
      <c r="AG155" s="674" t="s">
        <v>619</v>
      </c>
      <c r="AH155" s="675"/>
      <c r="AI155" s="675"/>
      <c r="AJ155" s="675"/>
      <c r="AK155" s="675"/>
      <c r="AL155" s="675"/>
      <c r="AM155" s="676"/>
      <c r="AN155" s="194"/>
      <c r="AO155" s="188"/>
      <c r="AP155" s="188"/>
      <c r="AQ155" s="188"/>
      <c r="AR155" s="188"/>
      <c r="AS155" s="188"/>
      <c r="AT155" s="188"/>
      <c r="AU155" s="188"/>
      <c r="AV155" s="188"/>
      <c r="AW155" s="188"/>
      <c r="AX155" s="188"/>
      <c r="AY155" s="188"/>
      <c r="AZ155" s="188"/>
      <c r="BA155" s="188"/>
      <c r="BB155" s="188"/>
      <c r="BC155" s="188"/>
      <c r="BD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216"/>
    </row>
    <row r="156" spans="1:115" ht="20.100000000000001" customHeight="1">
      <c r="A156" s="194"/>
      <c r="B156" s="188"/>
      <c r="C156" s="671">
        <v>23</v>
      </c>
      <c r="D156" s="672"/>
      <c r="E156" s="673"/>
      <c r="F156" s="674" t="s">
        <v>619</v>
      </c>
      <c r="G156" s="675"/>
      <c r="H156" s="675"/>
      <c r="I156" s="675"/>
      <c r="J156" s="675"/>
      <c r="K156" s="675"/>
      <c r="L156" s="676"/>
      <c r="M156" s="194"/>
      <c r="N156" s="188"/>
      <c r="O156" s="188"/>
      <c r="P156" s="188"/>
      <c r="Q156" s="188"/>
      <c r="R156" s="188"/>
      <c r="S156" s="188"/>
      <c r="T156" s="188"/>
      <c r="U156" s="188"/>
      <c r="V156" s="188"/>
      <c r="W156" s="188"/>
      <c r="X156" s="188"/>
      <c r="Y156" s="188"/>
      <c r="Z156" s="188"/>
      <c r="AA156" s="188"/>
      <c r="AB156" s="188"/>
      <c r="AC156" s="188"/>
      <c r="AD156" s="677">
        <v>23</v>
      </c>
      <c r="AE156" s="678"/>
      <c r="AF156" s="679"/>
      <c r="AG156" s="674" t="s">
        <v>620</v>
      </c>
      <c r="AH156" s="675"/>
      <c r="AI156" s="675"/>
      <c r="AJ156" s="675"/>
      <c r="AK156" s="675"/>
      <c r="AL156" s="675"/>
      <c r="AM156" s="676"/>
      <c r="AN156" s="194"/>
      <c r="AO156" s="188"/>
      <c r="AP156" s="188"/>
      <c r="AQ156" s="188"/>
      <c r="AR156" s="188"/>
      <c r="AS156" s="188"/>
      <c r="AT156" s="188"/>
      <c r="AU156" s="188"/>
      <c r="AV156" s="188"/>
      <c r="AW156" s="188"/>
      <c r="AX156" s="188"/>
      <c r="AY156" s="188"/>
      <c r="AZ156" s="188"/>
      <c r="BA156" s="188"/>
      <c r="BB156" s="188"/>
      <c r="BC156" s="188"/>
      <c r="BD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216"/>
    </row>
    <row r="157" spans="1:115" ht="20.100000000000001" customHeight="1">
      <c r="A157" s="194"/>
      <c r="B157" s="188"/>
      <c r="C157" s="671">
        <v>24</v>
      </c>
      <c r="D157" s="672"/>
      <c r="E157" s="673"/>
      <c r="F157" s="674" t="s">
        <v>620</v>
      </c>
      <c r="G157" s="675"/>
      <c r="H157" s="675"/>
      <c r="I157" s="675"/>
      <c r="J157" s="675"/>
      <c r="K157" s="675"/>
      <c r="L157" s="676"/>
      <c r="M157" s="194"/>
      <c r="N157" s="188"/>
      <c r="O157" s="188"/>
      <c r="P157" s="188"/>
      <c r="Q157" s="188"/>
      <c r="R157" s="188"/>
      <c r="S157" s="188"/>
      <c r="T157" s="188"/>
      <c r="U157" s="188"/>
      <c r="V157" s="188"/>
      <c r="W157" s="188"/>
      <c r="X157" s="188"/>
      <c r="Y157" s="188"/>
      <c r="Z157" s="188"/>
      <c r="AA157" s="188"/>
      <c r="AB157" s="188"/>
      <c r="AC157" s="188"/>
      <c r="AD157" s="677">
        <v>24</v>
      </c>
      <c r="AE157" s="678"/>
      <c r="AF157" s="679"/>
      <c r="AG157" s="674" t="s">
        <v>621</v>
      </c>
      <c r="AH157" s="675"/>
      <c r="AI157" s="675"/>
      <c r="AJ157" s="675"/>
      <c r="AK157" s="675"/>
      <c r="AL157" s="675"/>
      <c r="AM157" s="676"/>
      <c r="AN157" s="194"/>
      <c r="AO157" s="188"/>
      <c r="AP157" s="188"/>
      <c r="AQ157" s="188"/>
      <c r="AR157" s="188"/>
      <c r="AS157" s="188"/>
      <c r="AT157" s="188"/>
      <c r="AU157" s="188"/>
      <c r="AV157" s="188"/>
      <c r="AW157" s="188"/>
      <c r="AX157" s="188"/>
      <c r="AY157" s="188"/>
      <c r="AZ157" s="188"/>
      <c r="BA157" s="188"/>
      <c r="BB157" s="188"/>
      <c r="BC157" s="188"/>
      <c r="BD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216"/>
    </row>
    <row r="158" spans="1:115" ht="20.100000000000001" customHeight="1">
      <c r="A158" s="194"/>
      <c r="B158" s="188"/>
      <c r="C158" s="671">
        <v>25</v>
      </c>
      <c r="D158" s="672"/>
      <c r="E158" s="673"/>
      <c r="F158" s="674" t="s">
        <v>621</v>
      </c>
      <c r="G158" s="675"/>
      <c r="H158" s="675"/>
      <c r="I158" s="675"/>
      <c r="J158" s="675"/>
      <c r="K158" s="675"/>
      <c r="L158" s="676"/>
      <c r="M158" s="194"/>
      <c r="N158" s="188"/>
      <c r="O158" s="188"/>
      <c r="P158" s="188"/>
      <c r="Q158" s="188"/>
      <c r="R158" s="188"/>
      <c r="S158" s="188"/>
      <c r="T158" s="188"/>
      <c r="U158" s="188"/>
      <c r="V158" s="188"/>
      <c r="W158" s="188"/>
      <c r="X158" s="188"/>
      <c r="Y158" s="188"/>
      <c r="Z158" s="188"/>
      <c r="AA158" s="188"/>
      <c r="AB158" s="188"/>
      <c r="AC158" s="188"/>
      <c r="AD158" s="677">
        <v>25</v>
      </c>
      <c r="AE158" s="678"/>
      <c r="AF158" s="679"/>
      <c r="AG158" s="674" t="s">
        <v>622</v>
      </c>
      <c r="AH158" s="675"/>
      <c r="AI158" s="675"/>
      <c r="AJ158" s="675"/>
      <c r="AK158" s="675"/>
      <c r="AL158" s="675"/>
      <c r="AM158" s="676"/>
      <c r="AN158" s="194"/>
      <c r="AO158" s="188"/>
      <c r="AP158" s="188"/>
      <c r="AQ158" s="188"/>
      <c r="AR158" s="188"/>
      <c r="AS158" s="188"/>
      <c r="AT158" s="188"/>
      <c r="AU158" s="188"/>
      <c r="AV158" s="188"/>
      <c r="AW158" s="188"/>
      <c r="AX158" s="188"/>
      <c r="AY158" s="188"/>
      <c r="AZ158" s="188"/>
      <c r="BA158" s="188"/>
      <c r="BB158" s="188"/>
      <c r="BC158" s="188"/>
      <c r="BD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216"/>
    </row>
    <row r="159" spans="1:115" ht="20.100000000000001" customHeight="1">
      <c r="A159" s="194"/>
      <c r="B159" s="188"/>
      <c r="C159" s="671">
        <v>26</v>
      </c>
      <c r="D159" s="672"/>
      <c r="E159" s="673"/>
      <c r="F159" s="674" t="s">
        <v>622</v>
      </c>
      <c r="G159" s="675"/>
      <c r="H159" s="675"/>
      <c r="I159" s="675"/>
      <c r="J159" s="675"/>
      <c r="K159" s="675"/>
      <c r="L159" s="676"/>
      <c r="M159" s="194"/>
      <c r="N159" s="188"/>
      <c r="O159" s="188"/>
      <c r="P159" s="188"/>
      <c r="Q159" s="188"/>
      <c r="R159" s="188"/>
      <c r="S159" s="188"/>
      <c r="T159" s="188"/>
      <c r="U159" s="188"/>
      <c r="V159" s="188"/>
      <c r="W159" s="188"/>
      <c r="X159" s="188"/>
      <c r="Y159" s="188"/>
      <c r="Z159" s="188"/>
      <c r="AA159" s="188"/>
      <c r="AB159" s="188"/>
      <c r="AC159" s="188"/>
      <c r="AD159" s="677">
        <v>26</v>
      </c>
      <c r="AE159" s="678"/>
      <c r="AF159" s="679"/>
      <c r="AG159" s="674" t="s">
        <v>623</v>
      </c>
      <c r="AH159" s="675"/>
      <c r="AI159" s="675"/>
      <c r="AJ159" s="675"/>
      <c r="AK159" s="675"/>
      <c r="AL159" s="675"/>
      <c r="AM159" s="676"/>
      <c r="AN159" s="194"/>
      <c r="AO159" s="188"/>
      <c r="AP159" s="188"/>
      <c r="AQ159" s="188"/>
      <c r="AR159" s="188"/>
      <c r="AS159" s="188"/>
      <c r="AT159" s="188"/>
      <c r="AU159" s="188"/>
      <c r="AV159" s="188"/>
      <c r="AW159" s="188"/>
      <c r="AX159" s="188"/>
      <c r="AY159" s="188"/>
      <c r="AZ159" s="188"/>
      <c r="BA159" s="188"/>
      <c r="BB159" s="188"/>
      <c r="BC159" s="188"/>
      <c r="BD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216"/>
    </row>
    <row r="160" spans="1:115" ht="20.100000000000001" customHeight="1">
      <c r="A160" s="194"/>
      <c r="B160" s="188"/>
      <c r="C160" s="671">
        <v>27</v>
      </c>
      <c r="D160" s="672"/>
      <c r="E160" s="673"/>
      <c r="F160" s="674" t="s">
        <v>623</v>
      </c>
      <c r="G160" s="675"/>
      <c r="H160" s="675"/>
      <c r="I160" s="675"/>
      <c r="J160" s="675"/>
      <c r="K160" s="675"/>
      <c r="L160" s="676"/>
      <c r="M160" s="194"/>
      <c r="N160" s="188"/>
      <c r="O160" s="188"/>
      <c r="P160" s="188"/>
      <c r="Q160" s="188"/>
      <c r="R160" s="188"/>
      <c r="S160" s="188"/>
      <c r="T160" s="188"/>
      <c r="U160" s="188"/>
      <c r="V160" s="188"/>
      <c r="W160" s="188"/>
      <c r="X160" s="188"/>
      <c r="Y160" s="188"/>
      <c r="Z160" s="188"/>
      <c r="AA160" s="188"/>
      <c r="AB160" s="188"/>
      <c r="AC160" s="188"/>
      <c r="AD160" s="677">
        <v>27</v>
      </c>
      <c r="AE160" s="678"/>
      <c r="AF160" s="679"/>
      <c r="AG160" s="674" t="s">
        <v>624</v>
      </c>
      <c r="AH160" s="675"/>
      <c r="AI160" s="675"/>
      <c r="AJ160" s="675"/>
      <c r="AK160" s="675"/>
      <c r="AL160" s="675"/>
      <c r="AM160" s="676"/>
      <c r="AN160" s="194"/>
      <c r="AO160" s="188"/>
      <c r="AP160" s="188"/>
      <c r="AQ160" s="188"/>
      <c r="AR160" s="188"/>
      <c r="AS160" s="188"/>
      <c r="AT160" s="188"/>
      <c r="AU160" s="188"/>
      <c r="AV160" s="188"/>
      <c r="AW160" s="188"/>
      <c r="AX160" s="188"/>
      <c r="AY160" s="188"/>
      <c r="AZ160" s="188"/>
      <c r="BA160" s="188"/>
      <c r="BB160" s="188"/>
      <c r="BC160" s="188"/>
      <c r="BD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216"/>
    </row>
    <row r="161" spans="1:116" ht="20.100000000000001" customHeight="1">
      <c r="A161" s="194"/>
      <c r="B161" s="188"/>
      <c r="C161" s="671">
        <v>28</v>
      </c>
      <c r="D161" s="672"/>
      <c r="E161" s="673"/>
      <c r="F161" s="674" t="s">
        <v>624</v>
      </c>
      <c r="G161" s="675"/>
      <c r="H161" s="675"/>
      <c r="I161" s="675"/>
      <c r="J161" s="675"/>
      <c r="K161" s="675"/>
      <c r="L161" s="676"/>
      <c r="M161" s="194"/>
      <c r="N161" s="188"/>
      <c r="O161" s="188"/>
      <c r="P161" s="188"/>
      <c r="Q161" s="188"/>
      <c r="R161" s="188"/>
      <c r="S161" s="188"/>
      <c r="T161" s="188"/>
      <c r="U161" s="188"/>
      <c r="V161" s="188"/>
      <c r="W161" s="188"/>
      <c r="X161" s="188"/>
      <c r="Y161" s="188"/>
      <c r="Z161" s="188"/>
      <c r="AA161" s="188"/>
      <c r="AB161" s="188"/>
      <c r="AC161" s="188"/>
      <c r="AD161" s="677">
        <v>28</v>
      </c>
      <c r="AE161" s="678"/>
      <c r="AF161" s="679"/>
      <c r="AG161" s="674" t="s">
        <v>625</v>
      </c>
      <c r="AH161" s="675"/>
      <c r="AI161" s="675"/>
      <c r="AJ161" s="675"/>
      <c r="AK161" s="675"/>
      <c r="AL161" s="675"/>
      <c r="AM161" s="676"/>
      <c r="AN161" s="194"/>
      <c r="AO161" s="188"/>
      <c r="AP161" s="188"/>
      <c r="AQ161" s="188"/>
      <c r="AR161" s="188"/>
      <c r="AS161" s="188"/>
      <c r="AT161" s="188"/>
      <c r="AU161" s="188"/>
      <c r="AV161" s="188"/>
      <c r="AW161" s="188"/>
      <c r="AX161" s="188"/>
      <c r="AY161" s="188"/>
      <c r="AZ161" s="188"/>
      <c r="BA161" s="188"/>
      <c r="BB161" s="188"/>
      <c r="BC161" s="188"/>
      <c r="BD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216"/>
    </row>
    <row r="162" spans="1:116" ht="20.100000000000001" customHeight="1">
      <c r="A162" s="194"/>
      <c r="B162" s="188"/>
      <c r="C162" s="699">
        <v>29</v>
      </c>
      <c r="D162" s="700"/>
      <c r="E162" s="701"/>
      <c r="F162" s="702" t="s">
        <v>625</v>
      </c>
      <c r="G162" s="703"/>
      <c r="H162" s="703"/>
      <c r="I162" s="703"/>
      <c r="J162" s="703"/>
      <c r="K162" s="703"/>
      <c r="L162" s="704"/>
      <c r="M162" s="194"/>
      <c r="N162" s="188"/>
      <c r="O162" s="188"/>
      <c r="P162" s="196"/>
      <c r="Q162" s="251"/>
      <c r="R162" s="251"/>
      <c r="S162" s="251"/>
      <c r="T162" s="251"/>
      <c r="U162" s="251"/>
      <c r="V162" s="251"/>
      <c r="W162" s="188"/>
      <c r="X162" s="188"/>
      <c r="Y162" s="188"/>
      <c r="Z162" s="188"/>
      <c r="AA162" s="188"/>
      <c r="AB162" s="188"/>
      <c r="AC162" s="188"/>
      <c r="AD162" s="705">
        <v>29</v>
      </c>
      <c r="AE162" s="706"/>
      <c r="AF162" s="707"/>
      <c r="AG162" s="702" t="s">
        <v>557</v>
      </c>
      <c r="AH162" s="703"/>
      <c r="AI162" s="703"/>
      <c r="AJ162" s="703"/>
      <c r="AK162" s="703"/>
      <c r="AL162" s="703"/>
      <c r="AM162" s="704"/>
      <c r="AN162" s="194"/>
      <c r="AO162" s="188"/>
      <c r="AP162" s="188"/>
      <c r="AQ162" s="188"/>
      <c r="AR162" s="188"/>
      <c r="AS162" s="188"/>
      <c r="AT162" s="188"/>
      <c r="AU162" s="188"/>
      <c r="AV162" s="188"/>
      <c r="AW162" s="188"/>
      <c r="AX162" s="188"/>
      <c r="AY162" s="188"/>
      <c r="AZ162" s="188"/>
      <c r="BA162" s="188"/>
      <c r="BB162" s="188"/>
      <c r="BC162" s="188"/>
      <c r="BD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216"/>
    </row>
    <row r="163" spans="1:116" ht="20.100000000000001" customHeight="1">
      <c r="A163" s="194"/>
      <c r="B163" s="188"/>
      <c r="C163" s="199"/>
      <c r="D163" s="199"/>
      <c r="E163" s="199"/>
      <c r="F163" s="196"/>
      <c r="G163" s="196"/>
      <c r="H163" s="196"/>
      <c r="I163" s="196"/>
      <c r="J163" s="196"/>
      <c r="K163" s="196"/>
      <c r="L163" s="196"/>
      <c r="M163" s="188"/>
      <c r="N163" s="188"/>
      <c r="O163" s="188"/>
      <c r="P163" s="196"/>
      <c r="Q163" s="251"/>
      <c r="R163" s="251"/>
      <c r="S163" s="251"/>
      <c r="T163" s="251"/>
      <c r="U163" s="251"/>
      <c r="V163" s="251"/>
      <c r="W163" s="188"/>
      <c r="X163" s="188"/>
      <c r="Y163" s="188"/>
      <c r="Z163" s="188"/>
      <c r="AA163" s="188"/>
      <c r="AB163" s="188"/>
      <c r="AC163" s="188"/>
      <c r="AD163" s="196"/>
      <c r="AE163" s="196"/>
      <c r="AF163" s="196"/>
      <c r="AG163" s="196"/>
      <c r="AH163" s="196"/>
      <c r="AI163" s="196"/>
      <c r="AJ163" s="196"/>
      <c r="AK163" s="196"/>
      <c r="AL163" s="196"/>
      <c r="AM163" s="196"/>
      <c r="AN163" s="188"/>
      <c r="AO163" s="188"/>
      <c r="AP163" s="188"/>
      <c r="AQ163" s="188"/>
      <c r="AR163" s="188"/>
      <c r="AS163" s="188"/>
      <c r="AT163" s="188"/>
      <c r="AU163" s="188"/>
      <c r="AV163" s="188"/>
      <c r="AW163" s="188"/>
      <c r="AX163" s="188"/>
      <c r="AY163" s="188"/>
      <c r="AZ163" s="188"/>
      <c r="BA163" s="188"/>
      <c r="BB163" s="188"/>
      <c r="BC163" s="188"/>
      <c r="BD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216"/>
    </row>
    <row r="164" spans="1:116" ht="20.100000000000001" customHeight="1">
      <c r="A164" s="194"/>
      <c r="B164" s="188"/>
      <c r="C164" s="199"/>
      <c r="D164" s="199"/>
      <c r="E164" s="199"/>
      <c r="F164" s="196"/>
      <c r="G164" s="196"/>
      <c r="H164" s="196"/>
      <c r="I164" s="196"/>
      <c r="J164" s="196"/>
      <c r="K164" s="196"/>
      <c r="L164" s="196"/>
      <c r="M164" s="188"/>
      <c r="N164" s="188"/>
      <c r="O164" s="188"/>
      <c r="P164" s="196"/>
      <c r="Q164" s="251"/>
      <c r="R164" s="251"/>
      <c r="S164" s="251"/>
      <c r="T164" s="251"/>
      <c r="U164" s="251"/>
      <c r="V164" s="251"/>
      <c r="W164" s="188"/>
      <c r="X164" s="188"/>
      <c r="Y164" s="188"/>
      <c r="Z164" s="188"/>
      <c r="AA164" s="188"/>
      <c r="AB164" s="188"/>
      <c r="AC164" s="188"/>
      <c r="AD164" s="196"/>
      <c r="AE164" s="196"/>
      <c r="AF164" s="196"/>
      <c r="AG164" s="196"/>
      <c r="AH164" s="196"/>
      <c r="AI164" s="196"/>
      <c r="AJ164" s="196"/>
      <c r="AK164" s="196"/>
      <c r="AL164" s="196"/>
      <c r="AM164" s="196"/>
      <c r="AN164" s="188"/>
      <c r="AO164" s="188"/>
      <c r="AP164" s="188"/>
      <c r="AQ164" s="188"/>
      <c r="AR164" s="188"/>
      <c r="AS164" s="188"/>
      <c r="AT164" s="188"/>
      <c r="AU164" s="188"/>
      <c r="AV164" s="188"/>
      <c r="AW164" s="188"/>
      <c r="AX164" s="188"/>
      <c r="AY164" s="188"/>
      <c r="AZ164" s="188"/>
      <c r="BA164" s="188"/>
      <c r="BB164" s="188"/>
      <c r="BC164" s="188"/>
      <c r="BD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216"/>
    </row>
    <row r="165" spans="1:116" ht="20.100000000000001" customHeight="1">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7"/>
    </row>
    <row r="166" spans="1:116" s="188" customFormat="1" ht="20.100000000000001" customHeight="1">
      <c r="A166" s="189"/>
      <c r="B166" s="190"/>
      <c r="C166" s="212"/>
      <c r="D166" s="212"/>
      <c r="E166" s="212"/>
      <c r="F166" s="221"/>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221"/>
      <c r="AD166" s="190"/>
      <c r="AE166" s="190"/>
      <c r="AF166" s="190"/>
      <c r="AG166" s="190"/>
      <c r="AH166" s="190"/>
      <c r="AI166" s="190"/>
      <c r="AJ166" s="190"/>
      <c r="AK166" s="190"/>
      <c r="AL166" s="190"/>
      <c r="AM166" s="221"/>
      <c r="AN166" s="190"/>
      <c r="AO166" s="190"/>
      <c r="AP166" s="190"/>
      <c r="AQ166" s="190"/>
      <c r="AR166" s="190"/>
      <c r="AS166" s="190"/>
      <c r="AT166" s="190"/>
      <c r="AU166" s="221"/>
      <c r="AV166" s="221"/>
      <c r="AW166" s="190"/>
      <c r="AX166" s="190"/>
      <c r="AY166" s="221"/>
      <c r="AZ166" s="221"/>
      <c r="BA166" s="190"/>
      <c r="BB166" s="190"/>
      <c r="BC166" s="221"/>
      <c r="BD166" s="190"/>
      <c r="BE166" s="190"/>
      <c r="BF166" s="221"/>
      <c r="BG166" s="190"/>
      <c r="BH166" s="190"/>
      <c r="BI166" s="190"/>
      <c r="BJ166" s="190"/>
      <c r="BK166" s="190"/>
      <c r="BL166" s="190"/>
      <c r="BM166" s="190"/>
      <c r="BN166" s="190"/>
      <c r="BO166" s="190"/>
      <c r="BP166" s="190"/>
      <c r="BQ166" s="190"/>
      <c r="BR166" s="190"/>
      <c r="BS166" s="191"/>
      <c r="BT166" s="191"/>
      <c r="BU166" s="191"/>
      <c r="BV166" s="191"/>
      <c r="BW166" s="191"/>
      <c r="BX166" s="191"/>
      <c r="BY166" s="191"/>
      <c r="BZ166" s="191"/>
      <c r="CA166" s="191"/>
      <c r="CB166" s="191"/>
      <c r="CC166" s="191"/>
      <c r="CD166" s="191"/>
      <c r="CE166" s="191"/>
      <c r="CF166" s="191"/>
      <c r="CG166" s="191"/>
      <c r="CH166" s="191"/>
      <c r="CI166" s="191"/>
      <c r="CJ166" s="191"/>
      <c r="CK166" s="191"/>
      <c r="CL166" s="191"/>
      <c r="CM166" s="191"/>
      <c r="CN166" s="191"/>
      <c r="CO166" s="191"/>
      <c r="CP166" s="191"/>
      <c r="CQ166" s="191"/>
      <c r="CR166" s="191"/>
      <c r="CS166" s="191"/>
      <c r="CT166" s="208"/>
      <c r="CU166" s="191"/>
      <c r="CV166" s="191"/>
      <c r="CW166" s="191"/>
      <c r="CX166" s="191"/>
      <c r="CY166" s="191"/>
      <c r="CZ166" s="191"/>
      <c r="DA166" s="191"/>
      <c r="DB166" s="191"/>
      <c r="DC166" s="209"/>
      <c r="DD166" s="209"/>
      <c r="DE166" s="209"/>
      <c r="DF166" s="209"/>
      <c r="DG166" s="209"/>
      <c r="DH166" s="193"/>
      <c r="DI166" s="196"/>
      <c r="DJ166" s="196"/>
      <c r="DK166" s="196"/>
      <c r="DL166" s="196"/>
    </row>
    <row r="167" spans="1:116" s="188" customFormat="1" ht="20.100000000000001" customHeight="1">
      <c r="A167" s="194"/>
      <c r="C167" s="188" t="s">
        <v>626</v>
      </c>
      <c r="BE167" s="188" t="s">
        <v>627</v>
      </c>
      <c r="DH167" s="211"/>
      <c r="DI167" s="196"/>
      <c r="DJ167" s="196"/>
      <c r="DK167" s="196"/>
      <c r="DL167" s="196"/>
    </row>
    <row r="168" spans="1:116" s="188" customFormat="1" ht="20.100000000000001" customHeight="1">
      <c r="A168" s="194"/>
      <c r="C168" s="600" t="s">
        <v>306</v>
      </c>
      <c r="D168" s="601"/>
      <c r="E168" s="602"/>
      <c r="F168" s="680" t="s">
        <v>628</v>
      </c>
      <c r="G168" s="681"/>
      <c r="H168" s="681"/>
      <c r="I168" s="681"/>
      <c r="J168" s="681"/>
      <c r="K168" s="681"/>
      <c r="L168" s="681"/>
      <c r="M168" s="681"/>
      <c r="N168" s="681"/>
      <c r="O168" s="681"/>
      <c r="P168" s="681"/>
      <c r="Q168" s="681"/>
      <c r="R168" s="681"/>
      <c r="S168" s="681"/>
      <c r="T168" s="681"/>
      <c r="U168" s="681"/>
      <c r="V168" s="681"/>
      <c r="W168" s="681"/>
      <c r="X168" s="681"/>
      <c r="Y168" s="681"/>
      <c r="Z168" s="681"/>
      <c r="AA168" s="681"/>
      <c r="AB168" s="681"/>
      <c r="AC168" s="682"/>
      <c r="BE168" s="600" t="s">
        <v>306</v>
      </c>
      <c r="BF168" s="601"/>
      <c r="BG168" s="602"/>
      <c r="BH168" s="680" t="s">
        <v>629</v>
      </c>
      <c r="BI168" s="681"/>
      <c r="BJ168" s="681"/>
      <c r="BK168" s="681"/>
      <c r="BL168" s="681"/>
      <c r="BM168" s="681"/>
      <c r="BN168" s="681"/>
      <c r="BO168" s="681"/>
      <c r="BP168" s="681"/>
      <c r="BQ168" s="681"/>
      <c r="BR168" s="681"/>
      <c r="BS168" s="681"/>
      <c r="BT168" s="681"/>
      <c r="BU168" s="681"/>
      <c r="BV168" s="681"/>
      <c r="BW168" s="681"/>
      <c r="BX168" s="681"/>
      <c r="BY168" s="681"/>
      <c r="BZ168" s="681"/>
      <c r="CA168" s="681"/>
      <c r="CB168" s="681"/>
      <c r="CC168" s="681"/>
      <c r="CD168" s="681"/>
      <c r="CE168" s="682"/>
      <c r="DH168" s="211"/>
      <c r="DI168" s="196"/>
      <c r="DJ168" s="196"/>
      <c r="DK168" s="196"/>
      <c r="DL168" s="196"/>
    </row>
    <row r="169" spans="1:116" s="188" customFormat="1" ht="20.100000000000001" customHeight="1">
      <c r="A169" s="194"/>
      <c r="C169" s="252">
        <v>1</v>
      </c>
      <c r="D169" s="253"/>
      <c r="E169" s="253"/>
      <c r="F169" s="254" t="s">
        <v>630</v>
      </c>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6"/>
      <c r="BE169" s="667">
        <v>1</v>
      </c>
      <c r="BF169" s="668"/>
      <c r="BG169" s="668"/>
      <c r="BH169" s="669" t="s">
        <v>631</v>
      </c>
      <c r="BI169" s="669"/>
      <c r="BJ169" s="669"/>
      <c r="BK169" s="669"/>
      <c r="BL169" s="669"/>
      <c r="BM169" s="669"/>
      <c r="BN169" s="669"/>
      <c r="BO169" s="669"/>
      <c r="BP169" s="669"/>
      <c r="BQ169" s="669"/>
      <c r="BR169" s="669"/>
      <c r="BS169" s="669"/>
      <c r="BT169" s="669"/>
      <c r="BU169" s="669"/>
      <c r="BV169" s="669"/>
      <c r="BW169" s="669"/>
      <c r="BX169" s="669"/>
      <c r="BY169" s="669"/>
      <c r="BZ169" s="669"/>
      <c r="CA169" s="669"/>
      <c r="CB169" s="669"/>
      <c r="CC169" s="669"/>
      <c r="CD169" s="669"/>
      <c r="CE169" s="670"/>
      <c r="DH169" s="211"/>
      <c r="DI169" s="196"/>
      <c r="DJ169" s="196"/>
      <c r="DK169" s="196"/>
      <c r="DL169" s="196"/>
    </row>
    <row r="170" spans="1:116" s="188" customFormat="1" ht="20.100000000000001" customHeight="1">
      <c r="A170" s="194"/>
      <c r="C170" s="252">
        <v>2</v>
      </c>
      <c r="D170" s="253"/>
      <c r="E170" s="253"/>
      <c r="F170" s="254" t="s">
        <v>632</v>
      </c>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6"/>
      <c r="BE170" s="695">
        <v>2</v>
      </c>
      <c r="BF170" s="696"/>
      <c r="BG170" s="696"/>
      <c r="BH170" s="697" t="s">
        <v>633</v>
      </c>
      <c r="BI170" s="697"/>
      <c r="BJ170" s="697"/>
      <c r="BK170" s="697"/>
      <c r="BL170" s="697"/>
      <c r="BM170" s="697"/>
      <c r="BN170" s="697"/>
      <c r="BO170" s="697"/>
      <c r="BP170" s="697"/>
      <c r="BQ170" s="697"/>
      <c r="BR170" s="697"/>
      <c r="BS170" s="697"/>
      <c r="BT170" s="697"/>
      <c r="BU170" s="697"/>
      <c r="BV170" s="697"/>
      <c r="BW170" s="697"/>
      <c r="BX170" s="697"/>
      <c r="BY170" s="697"/>
      <c r="BZ170" s="697"/>
      <c r="CA170" s="697"/>
      <c r="CB170" s="697"/>
      <c r="CC170" s="697"/>
      <c r="CD170" s="697"/>
      <c r="CE170" s="698"/>
      <c r="DH170" s="211"/>
      <c r="DI170" s="196"/>
      <c r="DJ170" s="196"/>
      <c r="DK170" s="196"/>
      <c r="DL170" s="196"/>
    </row>
    <row r="171" spans="1:116" s="188" customFormat="1" ht="20.100000000000001" customHeight="1">
      <c r="A171" s="194"/>
      <c r="C171" s="252">
        <v>3</v>
      </c>
      <c r="D171" s="253"/>
      <c r="E171" s="253"/>
      <c r="F171" s="254" t="s">
        <v>634</v>
      </c>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6"/>
      <c r="BE171" s="695">
        <v>3</v>
      </c>
      <c r="BF171" s="696"/>
      <c r="BG171" s="696"/>
      <c r="BH171" s="697" t="s">
        <v>635</v>
      </c>
      <c r="BI171" s="697"/>
      <c r="BJ171" s="697"/>
      <c r="BK171" s="697"/>
      <c r="BL171" s="697"/>
      <c r="BM171" s="697"/>
      <c r="BN171" s="697"/>
      <c r="BO171" s="697"/>
      <c r="BP171" s="697"/>
      <c r="BQ171" s="697"/>
      <c r="BR171" s="697"/>
      <c r="BS171" s="697"/>
      <c r="BT171" s="697"/>
      <c r="BU171" s="697"/>
      <c r="BV171" s="697"/>
      <c r="BW171" s="697"/>
      <c r="BX171" s="697"/>
      <c r="BY171" s="697"/>
      <c r="BZ171" s="697"/>
      <c r="CA171" s="697"/>
      <c r="CB171" s="697"/>
      <c r="CC171" s="697"/>
      <c r="CD171" s="697"/>
      <c r="CE171" s="698"/>
      <c r="DH171" s="211"/>
      <c r="DI171" s="196"/>
      <c r="DJ171" s="196"/>
      <c r="DK171" s="196"/>
      <c r="DL171" s="196"/>
    </row>
    <row r="172" spans="1:116" s="188" customFormat="1" ht="20.100000000000001" customHeight="1">
      <c r="A172" s="194"/>
      <c r="C172" s="252">
        <v>4</v>
      </c>
      <c r="D172" s="253"/>
      <c r="E172" s="253"/>
      <c r="F172" s="254" t="s">
        <v>636</v>
      </c>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6"/>
      <c r="BE172" s="695">
        <v>4</v>
      </c>
      <c r="BF172" s="696"/>
      <c r="BG172" s="696"/>
      <c r="BH172" s="697" t="s">
        <v>637</v>
      </c>
      <c r="BI172" s="697"/>
      <c r="BJ172" s="697"/>
      <c r="BK172" s="697"/>
      <c r="BL172" s="697"/>
      <c r="BM172" s="697"/>
      <c r="BN172" s="697"/>
      <c r="BO172" s="697"/>
      <c r="BP172" s="697"/>
      <c r="BQ172" s="697"/>
      <c r="BR172" s="697"/>
      <c r="BS172" s="697"/>
      <c r="BT172" s="697"/>
      <c r="BU172" s="697"/>
      <c r="BV172" s="697"/>
      <c r="BW172" s="697"/>
      <c r="BX172" s="697"/>
      <c r="BY172" s="697"/>
      <c r="BZ172" s="697"/>
      <c r="CA172" s="697"/>
      <c r="CB172" s="697"/>
      <c r="CC172" s="697"/>
      <c r="CD172" s="697"/>
      <c r="CE172" s="698"/>
      <c r="DH172" s="211"/>
      <c r="DI172" s="196"/>
      <c r="DJ172" s="196"/>
      <c r="DK172" s="196"/>
      <c r="DL172" s="196"/>
    </row>
    <row r="173" spans="1:116" s="188" customFormat="1" ht="20.100000000000001" customHeight="1">
      <c r="A173" s="194"/>
      <c r="C173" s="252">
        <v>5</v>
      </c>
      <c r="D173" s="253"/>
      <c r="E173" s="253"/>
      <c r="F173" s="254" t="s">
        <v>638</v>
      </c>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6"/>
      <c r="BE173" s="695">
        <v>5</v>
      </c>
      <c r="BF173" s="696"/>
      <c r="BG173" s="696"/>
      <c r="BH173" s="697" t="s">
        <v>639</v>
      </c>
      <c r="BI173" s="697"/>
      <c r="BJ173" s="697"/>
      <c r="BK173" s="697"/>
      <c r="BL173" s="697"/>
      <c r="BM173" s="697"/>
      <c r="BN173" s="697"/>
      <c r="BO173" s="697"/>
      <c r="BP173" s="697"/>
      <c r="BQ173" s="697"/>
      <c r="BR173" s="697"/>
      <c r="BS173" s="697"/>
      <c r="BT173" s="697"/>
      <c r="BU173" s="697"/>
      <c r="BV173" s="697"/>
      <c r="BW173" s="697"/>
      <c r="BX173" s="697"/>
      <c r="BY173" s="697"/>
      <c r="BZ173" s="697"/>
      <c r="CA173" s="697"/>
      <c r="CB173" s="697"/>
      <c r="CC173" s="697"/>
      <c r="CD173" s="697"/>
      <c r="CE173" s="698"/>
      <c r="DH173" s="211"/>
      <c r="DI173" s="196"/>
      <c r="DJ173" s="196"/>
      <c r="DK173" s="196"/>
      <c r="DL173" s="196"/>
    </row>
    <row r="174" spans="1:116" s="188" customFormat="1" ht="20.100000000000001" customHeight="1">
      <c r="A174" s="194"/>
      <c r="C174" s="252">
        <v>6</v>
      </c>
      <c r="D174" s="253"/>
      <c r="E174" s="253"/>
      <c r="F174" s="254" t="s">
        <v>640</v>
      </c>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6"/>
      <c r="BE174" s="691">
        <v>6</v>
      </c>
      <c r="BF174" s="692"/>
      <c r="BG174" s="692"/>
      <c r="BH174" s="693" t="s">
        <v>548</v>
      </c>
      <c r="BI174" s="693"/>
      <c r="BJ174" s="693"/>
      <c r="BK174" s="693"/>
      <c r="BL174" s="693"/>
      <c r="BM174" s="693"/>
      <c r="BN174" s="693"/>
      <c r="BO174" s="693"/>
      <c r="BP174" s="693"/>
      <c r="BQ174" s="693"/>
      <c r="BR174" s="693"/>
      <c r="BS174" s="693"/>
      <c r="BT174" s="693"/>
      <c r="BU174" s="693"/>
      <c r="BV174" s="693"/>
      <c r="BW174" s="693"/>
      <c r="BX174" s="693"/>
      <c r="BY174" s="693"/>
      <c r="BZ174" s="693"/>
      <c r="CA174" s="693"/>
      <c r="CB174" s="693"/>
      <c r="CC174" s="693"/>
      <c r="CD174" s="693"/>
      <c r="CE174" s="694"/>
      <c r="DH174" s="211"/>
      <c r="DI174" s="196"/>
      <c r="DJ174" s="196"/>
      <c r="DK174" s="196"/>
      <c r="DL174" s="196"/>
    </row>
    <row r="175" spans="1:116" s="188" customFormat="1" ht="20.100000000000001" customHeight="1">
      <c r="A175" s="194"/>
      <c r="C175" s="252">
        <v>7</v>
      </c>
      <c r="D175" s="253"/>
      <c r="E175" s="253"/>
      <c r="F175" s="254" t="s">
        <v>641</v>
      </c>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6"/>
      <c r="DH175" s="211"/>
      <c r="DI175" s="196"/>
      <c r="DJ175" s="196"/>
      <c r="DK175" s="196"/>
      <c r="DL175" s="196"/>
    </row>
    <row r="176" spans="1:116" s="188" customFormat="1" ht="20.100000000000001" customHeight="1">
      <c r="A176" s="194"/>
      <c r="C176" s="252">
        <v>8</v>
      </c>
      <c r="D176" s="253"/>
      <c r="E176" s="253"/>
      <c r="F176" s="254" t="s">
        <v>642</v>
      </c>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6"/>
      <c r="BE176" s="188" t="s">
        <v>643</v>
      </c>
      <c r="DH176" s="211"/>
      <c r="DI176" s="196"/>
      <c r="DJ176" s="196"/>
      <c r="DK176" s="196"/>
      <c r="DL176" s="196"/>
    </row>
    <row r="177" spans="1:116" s="188" customFormat="1" ht="20.100000000000001" customHeight="1">
      <c r="A177" s="194"/>
      <c r="BE177" s="600" t="s">
        <v>306</v>
      </c>
      <c r="BF177" s="601"/>
      <c r="BG177" s="602"/>
      <c r="BH177" s="680" t="s">
        <v>644</v>
      </c>
      <c r="BI177" s="681"/>
      <c r="BJ177" s="681"/>
      <c r="BK177" s="681"/>
      <c r="BL177" s="681"/>
      <c r="BM177" s="681"/>
      <c r="BN177" s="681"/>
      <c r="BO177" s="681"/>
      <c r="BP177" s="681"/>
      <c r="BQ177" s="681"/>
      <c r="BR177" s="681"/>
      <c r="BS177" s="681"/>
      <c r="BT177" s="681"/>
      <c r="BU177" s="681"/>
      <c r="BV177" s="681"/>
      <c r="BW177" s="681"/>
      <c r="BX177" s="681"/>
      <c r="BY177" s="681"/>
      <c r="BZ177" s="681"/>
      <c r="CA177" s="681"/>
      <c r="CB177" s="681"/>
      <c r="CC177" s="681"/>
      <c r="CD177" s="681"/>
      <c r="CE177" s="682"/>
      <c r="CF177" s="601" t="s">
        <v>308</v>
      </c>
      <c r="CG177" s="601"/>
      <c r="CH177" s="601"/>
      <c r="CI177" s="601"/>
      <c r="CJ177" s="601"/>
      <c r="CK177" s="601"/>
      <c r="CL177" s="601"/>
      <c r="CM177" s="601"/>
      <c r="CN177" s="602"/>
      <c r="DH177" s="211"/>
      <c r="DI177" s="196"/>
      <c r="DJ177" s="196"/>
      <c r="DK177" s="196"/>
      <c r="DL177" s="196"/>
    </row>
    <row r="178" spans="1:116" s="188" customFormat="1" ht="20.100000000000001" customHeight="1">
      <c r="A178" s="194"/>
      <c r="C178" s="188" t="s">
        <v>645</v>
      </c>
      <c r="BE178" s="667">
        <v>1</v>
      </c>
      <c r="BF178" s="668"/>
      <c r="BG178" s="668"/>
      <c r="BH178" s="669" t="s">
        <v>646</v>
      </c>
      <c r="BI178" s="669"/>
      <c r="BJ178" s="669"/>
      <c r="BK178" s="669"/>
      <c r="BL178" s="669"/>
      <c r="BM178" s="669"/>
      <c r="BN178" s="669"/>
      <c r="BO178" s="669"/>
      <c r="BP178" s="669"/>
      <c r="BQ178" s="669"/>
      <c r="BR178" s="669"/>
      <c r="BS178" s="669"/>
      <c r="BT178" s="669"/>
      <c r="BU178" s="669"/>
      <c r="BV178" s="669"/>
      <c r="BW178" s="669"/>
      <c r="BX178" s="669"/>
      <c r="BY178" s="669"/>
      <c r="BZ178" s="669"/>
      <c r="CA178" s="669"/>
      <c r="CB178" s="669"/>
      <c r="CC178" s="669"/>
      <c r="CD178" s="669"/>
      <c r="CE178" s="670"/>
      <c r="CF178" s="587" t="s">
        <v>595</v>
      </c>
      <c r="CG178" s="590"/>
      <c r="CH178" s="590"/>
      <c r="CI178" s="590"/>
      <c r="CJ178" s="590"/>
      <c r="CK178" s="590"/>
      <c r="CL178" s="590"/>
      <c r="CM178" s="590"/>
      <c r="CN178" s="590"/>
      <c r="DH178" s="211"/>
      <c r="DI178" s="196"/>
      <c r="DJ178" s="196"/>
      <c r="DK178" s="196"/>
      <c r="DL178" s="196"/>
    </row>
    <row r="179" spans="1:116" s="188" customFormat="1" ht="20.100000000000001" customHeight="1">
      <c r="A179" s="194"/>
      <c r="C179" s="600" t="s">
        <v>306</v>
      </c>
      <c r="D179" s="601"/>
      <c r="E179" s="602"/>
      <c r="F179" s="680" t="s">
        <v>647</v>
      </c>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2"/>
      <c r="BE179" s="691">
        <v>2</v>
      </c>
      <c r="BF179" s="692"/>
      <c r="BG179" s="692"/>
      <c r="BH179" s="693" t="s">
        <v>548</v>
      </c>
      <c r="BI179" s="693"/>
      <c r="BJ179" s="693"/>
      <c r="BK179" s="693"/>
      <c r="BL179" s="693"/>
      <c r="BM179" s="693"/>
      <c r="BN179" s="693"/>
      <c r="BO179" s="693"/>
      <c r="BP179" s="693"/>
      <c r="BQ179" s="693"/>
      <c r="BR179" s="693"/>
      <c r="BS179" s="693"/>
      <c r="BT179" s="693"/>
      <c r="BU179" s="693"/>
      <c r="BV179" s="693"/>
      <c r="BW179" s="693"/>
      <c r="BX179" s="693"/>
      <c r="BY179" s="693"/>
      <c r="BZ179" s="693"/>
      <c r="CA179" s="693"/>
      <c r="CB179" s="693"/>
      <c r="CC179" s="693"/>
      <c r="CD179" s="693"/>
      <c r="CE179" s="694"/>
      <c r="CF179" s="634" t="s">
        <v>648</v>
      </c>
      <c r="CG179" s="637"/>
      <c r="CH179" s="637"/>
      <c r="CI179" s="637"/>
      <c r="CJ179" s="637"/>
      <c r="CK179" s="637"/>
      <c r="CL179" s="637"/>
      <c r="CM179" s="637"/>
      <c r="CN179" s="637"/>
      <c r="DH179" s="211"/>
      <c r="DI179" s="196"/>
      <c r="DJ179" s="196"/>
      <c r="DK179" s="196"/>
      <c r="DL179" s="196"/>
    </row>
    <row r="180" spans="1:116" s="188" customFormat="1" ht="20.100000000000001" customHeight="1">
      <c r="A180" s="194"/>
      <c r="C180" s="708">
        <v>1</v>
      </c>
      <c r="D180" s="709"/>
      <c r="E180" s="709"/>
      <c r="F180" s="710" t="s">
        <v>649</v>
      </c>
      <c r="G180" s="710"/>
      <c r="H180" s="710"/>
      <c r="I180" s="710"/>
      <c r="J180" s="710"/>
      <c r="K180" s="710"/>
      <c r="L180" s="710"/>
      <c r="M180" s="710"/>
      <c r="N180" s="710"/>
      <c r="O180" s="710"/>
      <c r="P180" s="710"/>
      <c r="Q180" s="710"/>
      <c r="R180" s="710"/>
      <c r="S180" s="710"/>
      <c r="T180" s="710"/>
      <c r="U180" s="710"/>
      <c r="V180" s="710"/>
      <c r="W180" s="710"/>
      <c r="X180" s="710"/>
      <c r="Y180" s="710"/>
      <c r="Z180" s="710"/>
      <c r="AA180" s="710"/>
      <c r="AB180" s="710"/>
      <c r="AC180" s="711"/>
      <c r="DH180" s="211"/>
      <c r="DI180" s="196"/>
      <c r="DJ180" s="196"/>
      <c r="DK180" s="196"/>
      <c r="DL180" s="196"/>
    </row>
    <row r="181" spans="1:116" s="188" customFormat="1" ht="20.100000000000001" customHeight="1">
      <c r="A181" s="194"/>
      <c r="BE181" s="188" t="s">
        <v>650</v>
      </c>
      <c r="DH181" s="211"/>
      <c r="DI181" s="196"/>
      <c r="DJ181" s="196"/>
      <c r="DK181" s="196"/>
      <c r="DL181" s="196"/>
    </row>
    <row r="182" spans="1:116" s="188" customFormat="1" ht="20.100000000000001" customHeight="1">
      <c r="A182" s="194"/>
      <c r="C182" s="188" t="s">
        <v>651</v>
      </c>
      <c r="BE182" s="600" t="s">
        <v>306</v>
      </c>
      <c r="BF182" s="601"/>
      <c r="BG182" s="602"/>
      <c r="BH182" s="680" t="s">
        <v>652</v>
      </c>
      <c r="BI182" s="681"/>
      <c r="BJ182" s="681"/>
      <c r="BK182" s="681"/>
      <c r="BL182" s="681"/>
      <c r="BM182" s="681"/>
      <c r="BN182" s="681"/>
      <c r="BO182" s="681"/>
      <c r="BP182" s="681"/>
      <c r="BQ182" s="681"/>
      <c r="BR182" s="681"/>
      <c r="BS182" s="681"/>
      <c r="BT182" s="681"/>
      <c r="BU182" s="681"/>
      <c r="BV182" s="681"/>
      <c r="BW182" s="681"/>
      <c r="BX182" s="681"/>
      <c r="BY182" s="681"/>
      <c r="BZ182" s="681"/>
      <c r="CA182" s="681"/>
      <c r="CB182" s="681"/>
      <c r="CC182" s="681"/>
      <c r="CD182" s="681"/>
      <c r="CE182" s="682"/>
      <c r="DH182" s="211"/>
      <c r="DI182" s="196"/>
      <c r="DJ182" s="196"/>
      <c r="DK182" s="196"/>
      <c r="DL182" s="196"/>
    </row>
    <row r="183" spans="1:116" s="188" customFormat="1" ht="20.100000000000001" customHeight="1">
      <c r="A183" s="194"/>
      <c r="C183" s="600" t="s">
        <v>306</v>
      </c>
      <c r="D183" s="601"/>
      <c r="E183" s="602"/>
      <c r="F183" s="680" t="s">
        <v>653</v>
      </c>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2"/>
      <c r="BE183" s="667">
        <v>1</v>
      </c>
      <c r="BF183" s="668"/>
      <c r="BG183" s="668"/>
      <c r="BH183" s="669" t="s">
        <v>654</v>
      </c>
      <c r="BI183" s="669"/>
      <c r="BJ183" s="669"/>
      <c r="BK183" s="669"/>
      <c r="BL183" s="669"/>
      <c r="BM183" s="669"/>
      <c r="BN183" s="669"/>
      <c r="BO183" s="669"/>
      <c r="BP183" s="669"/>
      <c r="BQ183" s="669"/>
      <c r="BR183" s="669"/>
      <c r="BS183" s="669"/>
      <c r="BT183" s="669"/>
      <c r="BU183" s="669"/>
      <c r="BV183" s="669"/>
      <c r="BW183" s="669"/>
      <c r="BX183" s="669"/>
      <c r="BY183" s="669"/>
      <c r="BZ183" s="669"/>
      <c r="CA183" s="669"/>
      <c r="CB183" s="669"/>
      <c r="CC183" s="669"/>
      <c r="CD183" s="669"/>
      <c r="CE183" s="670"/>
      <c r="DH183" s="211"/>
      <c r="DI183" s="196"/>
      <c r="DJ183" s="196"/>
      <c r="DK183" s="196"/>
      <c r="DL183" s="196"/>
    </row>
    <row r="184" spans="1:116" s="188" customFormat="1" ht="20.100000000000001" customHeight="1">
      <c r="A184" s="194"/>
      <c r="C184" s="252">
        <v>1</v>
      </c>
      <c r="D184" s="253"/>
      <c r="E184" s="253"/>
      <c r="F184" s="254" t="s">
        <v>655</v>
      </c>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6"/>
      <c r="BE184" s="695">
        <v>2</v>
      </c>
      <c r="BF184" s="696"/>
      <c r="BG184" s="696"/>
      <c r="BH184" s="697" t="s">
        <v>656</v>
      </c>
      <c r="BI184" s="697"/>
      <c r="BJ184" s="697"/>
      <c r="BK184" s="697"/>
      <c r="BL184" s="697"/>
      <c r="BM184" s="697"/>
      <c r="BN184" s="697"/>
      <c r="BO184" s="697"/>
      <c r="BP184" s="697"/>
      <c r="BQ184" s="697"/>
      <c r="BR184" s="697"/>
      <c r="BS184" s="697"/>
      <c r="BT184" s="697"/>
      <c r="BU184" s="697"/>
      <c r="BV184" s="697"/>
      <c r="BW184" s="697"/>
      <c r="BX184" s="697"/>
      <c r="BY184" s="697"/>
      <c r="BZ184" s="697"/>
      <c r="CA184" s="697"/>
      <c r="CB184" s="697"/>
      <c r="CC184" s="697"/>
      <c r="CD184" s="697"/>
      <c r="CE184" s="698"/>
      <c r="DH184" s="211"/>
      <c r="DI184" s="196"/>
      <c r="DJ184" s="196"/>
      <c r="DK184" s="196"/>
      <c r="DL184" s="196"/>
    </row>
    <row r="185" spans="1:116" s="188" customFormat="1" ht="20.100000000000001" customHeight="1">
      <c r="A185" s="194"/>
      <c r="C185" s="252">
        <v>2</v>
      </c>
      <c r="D185" s="253"/>
      <c r="E185" s="253"/>
      <c r="F185" s="254" t="s">
        <v>657</v>
      </c>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6"/>
      <c r="BE185" s="691">
        <v>3</v>
      </c>
      <c r="BF185" s="692"/>
      <c r="BG185" s="692"/>
      <c r="BH185" s="693" t="s">
        <v>658</v>
      </c>
      <c r="BI185" s="693"/>
      <c r="BJ185" s="693"/>
      <c r="BK185" s="693"/>
      <c r="BL185" s="693"/>
      <c r="BM185" s="693"/>
      <c r="BN185" s="693"/>
      <c r="BO185" s="693"/>
      <c r="BP185" s="693"/>
      <c r="BQ185" s="693"/>
      <c r="BR185" s="693"/>
      <c r="BS185" s="693"/>
      <c r="BT185" s="693"/>
      <c r="BU185" s="693"/>
      <c r="BV185" s="693"/>
      <c r="BW185" s="693"/>
      <c r="BX185" s="693"/>
      <c r="BY185" s="693"/>
      <c r="BZ185" s="693"/>
      <c r="CA185" s="693"/>
      <c r="CB185" s="693"/>
      <c r="CC185" s="693"/>
      <c r="CD185" s="693"/>
      <c r="CE185" s="694"/>
      <c r="DH185" s="211"/>
      <c r="DI185" s="196"/>
      <c r="DJ185" s="196"/>
      <c r="DK185" s="196"/>
      <c r="DL185" s="196"/>
    </row>
    <row r="186" spans="1:116" s="188" customFormat="1" ht="20.100000000000001" customHeight="1">
      <c r="A186" s="194"/>
      <c r="C186" s="252">
        <v>3</v>
      </c>
      <c r="D186" s="253"/>
      <c r="E186" s="253"/>
      <c r="F186" s="254" t="s">
        <v>659</v>
      </c>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6"/>
      <c r="DH186" s="211"/>
      <c r="DI186" s="196"/>
      <c r="DJ186" s="196"/>
      <c r="DK186" s="196"/>
      <c r="DL186" s="196"/>
    </row>
    <row r="187" spans="1:116" s="188" customFormat="1" ht="20.100000000000001" customHeight="1">
      <c r="A187" s="194"/>
      <c r="C187" s="252">
        <v>4</v>
      </c>
      <c r="D187" s="253"/>
      <c r="E187" s="253"/>
      <c r="F187" s="254" t="s">
        <v>660</v>
      </c>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6"/>
      <c r="BE187" s="188" t="s">
        <v>661</v>
      </c>
      <c r="DH187" s="211"/>
      <c r="DI187" s="196"/>
      <c r="DJ187" s="196"/>
      <c r="DK187" s="196"/>
      <c r="DL187" s="196"/>
    </row>
    <row r="188" spans="1:116" s="188" customFormat="1" ht="20.100000000000001" customHeight="1">
      <c r="A188" s="194"/>
      <c r="C188" s="252">
        <v>5</v>
      </c>
      <c r="D188" s="253"/>
      <c r="E188" s="253"/>
      <c r="F188" s="254" t="s">
        <v>662</v>
      </c>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6"/>
      <c r="BE188" s="600" t="s">
        <v>306</v>
      </c>
      <c r="BF188" s="601"/>
      <c r="BG188" s="602"/>
      <c r="BH188" s="680" t="s">
        <v>663</v>
      </c>
      <c r="BI188" s="681"/>
      <c r="BJ188" s="681"/>
      <c r="BK188" s="681"/>
      <c r="BL188" s="681"/>
      <c r="BM188" s="681"/>
      <c r="BN188" s="681"/>
      <c r="BO188" s="681"/>
      <c r="BP188" s="681"/>
      <c r="BQ188" s="681"/>
      <c r="BR188" s="681"/>
      <c r="BS188" s="681"/>
      <c r="BT188" s="681"/>
      <c r="BU188" s="681"/>
      <c r="BV188" s="681"/>
      <c r="BW188" s="681"/>
      <c r="BX188" s="681"/>
      <c r="BY188" s="681"/>
      <c r="BZ188" s="681"/>
      <c r="CA188" s="681"/>
      <c r="CB188" s="681"/>
      <c r="CC188" s="681"/>
      <c r="CD188" s="681"/>
      <c r="CE188" s="682"/>
      <c r="DH188" s="211"/>
      <c r="DI188" s="196"/>
      <c r="DJ188" s="196"/>
      <c r="DK188" s="196"/>
      <c r="DL188" s="196"/>
    </row>
    <row r="189" spans="1:116" s="188" customFormat="1" ht="20.100000000000001" customHeight="1">
      <c r="A189" s="194"/>
      <c r="C189" s="252">
        <v>6</v>
      </c>
      <c r="D189" s="253"/>
      <c r="E189" s="253"/>
      <c r="F189" s="254" t="s">
        <v>664</v>
      </c>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6"/>
      <c r="BE189" s="667">
        <v>1</v>
      </c>
      <c r="BF189" s="668"/>
      <c r="BG189" s="668"/>
      <c r="BH189" s="669" t="s">
        <v>665</v>
      </c>
      <c r="BI189" s="669"/>
      <c r="BJ189" s="669"/>
      <c r="BK189" s="669"/>
      <c r="BL189" s="669"/>
      <c r="BM189" s="669"/>
      <c r="BN189" s="669"/>
      <c r="BO189" s="669"/>
      <c r="BP189" s="669"/>
      <c r="BQ189" s="669"/>
      <c r="BR189" s="669"/>
      <c r="BS189" s="669"/>
      <c r="BT189" s="669"/>
      <c r="BU189" s="669"/>
      <c r="BV189" s="669"/>
      <c r="BW189" s="669"/>
      <c r="BX189" s="669"/>
      <c r="BY189" s="669"/>
      <c r="BZ189" s="669"/>
      <c r="CA189" s="669"/>
      <c r="CB189" s="669"/>
      <c r="CC189" s="669"/>
      <c r="CD189" s="669"/>
      <c r="CE189" s="670"/>
      <c r="DH189" s="211"/>
      <c r="DI189" s="196"/>
      <c r="DJ189" s="196"/>
      <c r="DK189" s="196"/>
      <c r="DL189" s="196"/>
    </row>
    <row r="190" spans="1:116" s="188" customFormat="1" ht="20.100000000000001" customHeight="1">
      <c r="A190" s="194"/>
      <c r="BE190" s="695">
        <v>2</v>
      </c>
      <c r="BF190" s="696"/>
      <c r="BG190" s="696"/>
      <c r="BH190" s="697" t="s">
        <v>666</v>
      </c>
      <c r="BI190" s="697"/>
      <c r="BJ190" s="697"/>
      <c r="BK190" s="697"/>
      <c r="BL190" s="697"/>
      <c r="BM190" s="697"/>
      <c r="BN190" s="697"/>
      <c r="BO190" s="697"/>
      <c r="BP190" s="697"/>
      <c r="BQ190" s="697"/>
      <c r="BR190" s="697"/>
      <c r="BS190" s="697"/>
      <c r="BT190" s="697"/>
      <c r="BU190" s="697"/>
      <c r="BV190" s="697"/>
      <c r="BW190" s="697"/>
      <c r="BX190" s="697"/>
      <c r="BY190" s="697"/>
      <c r="BZ190" s="697"/>
      <c r="CA190" s="697"/>
      <c r="CB190" s="697"/>
      <c r="CC190" s="697"/>
      <c r="CD190" s="697"/>
      <c r="CE190" s="697"/>
      <c r="DH190" s="211"/>
      <c r="DI190" s="196"/>
      <c r="DJ190" s="196"/>
      <c r="DK190" s="196"/>
      <c r="DL190" s="196"/>
    </row>
    <row r="191" spans="1:116" s="188" customFormat="1" ht="20.100000000000001" customHeight="1">
      <c r="A191" s="194"/>
      <c r="BE191" s="691">
        <v>3</v>
      </c>
      <c r="BF191" s="692"/>
      <c r="BG191" s="692"/>
      <c r="BH191" s="693" t="s">
        <v>667</v>
      </c>
      <c r="BI191" s="693"/>
      <c r="BJ191" s="693"/>
      <c r="BK191" s="693"/>
      <c r="BL191" s="693"/>
      <c r="BM191" s="693"/>
      <c r="BN191" s="693"/>
      <c r="BO191" s="693"/>
      <c r="BP191" s="693"/>
      <c r="BQ191" s="693"/>
      <c r="BR191" s="693"/>
      <c r="BS191" s="693"/>
      <c r="BT191" s="693"/>
      <c r="BU191" s="693"/>
      <c r="BV191" s="693"/>
      <c r="BW191" s="693"/>
      <c r="BX191" s="693"/>
      <c r="BY191" s="693"/>
      <c r="BZ191" s="693"/>
      <c r="CA191" s="693"/>
      <c r="CB191" s="693"/>
      <c r="CC191" s="693"/>
      <c r="CD191" s="693"/>
      <c r="CE191" s="693"/>
      <c r="DH191" s="211"/>
      <c r="DI191" s="196"/>
      <c r="DJ191" s="196"/>
      <c r="DK191" s="196"/>
      <c r="DL191" s="196"/>
    </row>
    <row r="192" spans="1:116" s="188" customFormat="1" ht="20.100000000000001" customHeight="1">
      <c r="A192" s="194"/>
      <c r="BE192" s="257"/>
      <c r="BF192" s="257"/>
      <c r="BG192" s="257"/>
      <c r="BH192" s="258"/>
      <c r="BI192" s="258"/>
      <c r="BJ192" s="258"/>
      <c r="BK192" s="258"/>
      <c r="BL192" s="258"/>
      <c r="BM192" s="258"/>
      <c r="BN192" s="258"/>
      <c r="BO192" s="258"/>
      <c r="BP192" s="258"/>
      <c r="BQ192" s="258"/>
      <c r="BR192" s="258"/>
      <c r="BS192" s="258"/>
      <c r="BT192" s="258"/>
      <c r="BU192" s="258"/>
      <c r="BV192" s="258"/>
      <c r="BW192" s="258"/>
      <c r="BX192" s="258"/>
      <c r="BY192" s="258"/>
      <c r="BZ192" s="258"/>
      <c r="CA192" s="258"/>
      <c r="CB192" s="258"/>
      <c r="CC192" s="258"/>
      <c r="CD192" s="258"/>
      <c r="CE192" s="258"/>
      <c r="DH192" s="211"/>
      <c r="DI192" s="196"/>
      <c r="DJ192" s="196"/>
      <c r="DK192" s="196"/>
      <c r="DL192" s="196"/>
    </row>
    <row r="193" spans="1:116" s="188" customFormat="1" ht="20.100000000000001" customHeight="1">
      <c r="A193" s="194"/>
      <c r="BE193" s="188" t="s">
        <v>668</v>
      </c>
      <c r="DH193" s="211"/>
      <c r="DI193" s="196"/>
      <c r="DJ193" s="196"/>
      <c r="DK193" s="196"/>
      <c r="DL193" s="196"/>
    </row>
    <row r="194" spans="1:116" s="188" customFormat="1" ht="20.100000000000001" customHeight="1">
      <c r="A194" s="194"/>
      <c r="BE194" s="600" t="s">
        <v>306</v>
      </c>
      <c r="BF194" s="601"/>
      <c r="BG194" s="602"/>
      <c r="BH194" s="680" t="s">
        <v>669</v>
      </c>
      <c r="BI194" s="681"/>
      <c r="BJ194" s="681"/>
      <c r="BK194" s="681"/>
      <c r="BL194" s="681"/>
      <c r="BM194" s="681"/>
      <c r="BN194" s="681"/>
      <c r="BO194" s="681"/>
      <c r="BP194" s="681"/>
      <c r="BQ194" s="681"/>
      <c r="BR194" s="681"/>
      <c r="BS194" s="681"/>
      <c r="BT194" s="681"/>
      <c r="BU194" s="681"/>
      <c r="BV194" s="681"/>
      <c r="BW194" s="681"/>
      <c r="BX194" s="681"/>
      <c r="BY194" s="681"/>
      <c r="BZ194" s="681"/>
      <c r="CA194" s="681"/>
      <c r="CB194" s="681"/>
      <c r="CC194" s="681"/>
      <c r="CD194" s="681"/>
      <c r="CE194" s="712"/>
      <c r="DH194" s="211"/>
      <c r="DI194" s="196"/>
      <c r="DJ194" s="196"/>
      <c r="DK194" s="196"/>
      <c r="DL194" s="196"/>
    </row>
    <row r="195" spans="1:116" s="188" customFormat="1" ht="20.100000000000001" customHeight="1">
      <c r="A195" s="194"/>
      <c r="BE195" s="667">
        <v>1</v>
      </c>
      <c r="BF195" s="668"/>
      <c r="BG195" s="668"/>
      <c r="BH195" s="669" t="s">
        <v>670</v>
      </c>
      <c r="BI195" s="669"/>
      <c r="BJ195" s="669"/>
      <c r="BK195" s="669"/>
      <c r="BL195" s="669"/>
      <c r="BM195" s="669"/>
      <c r="BN195" s="669"/>
      <c r="BO195" s="669"/>
      <c r="BP195" s="669"/>
      <c r="BQ195" s="669"/>
      <c r="BR195" s="669"/>
      <c r="BS195" s="669"/>
      <c r="BT195" s="669"/>
      <c r="BU195" s="669"/>
      <c r="BV195" s="669"/>
      <c r="BW195" s="669"/>
      <c r="BX195" s="669"/>
      <c r="BY195" s="669"/>
      <c r="BZ195" s="669"/>
      <c r="CA195" s="669"/>
      <c r="CB195" s="669"/>
      <c r="CC195" s="669"/>
      <c r="CD195" s="669"/>
      <c r="CE195" s="669"/>
      <c r="DH195" s="211"/>
      <c r="DI195" s="196"/>
      <c r="DJ195" s="196"/>
      <c r="DK195" s="196"/>
      <c r="DL195" s="196"/>
    </row>
    <row r="196" spans="1:116" s="188" customFormat="1" ht="20.100000000000001" customHeight="1">
      <c r="A196" s="194"/>
      <c r="BE196" s="695">
        <v>2</v>
      </c>
      <c r="BF196" s="696"/>
      <c r="BG196" s="696"/>
      <c r="BH196" s="697" t="s">
        <v>671</v>
      </c>
      <c r="BI196" s="697"/>
      <c r="BJ196" s="697"/>
      <c r="BK196" s="697"/>
      <c r="BL196" s="697"/>
      <c r="BM196" s="697"/>
      <c r="BN196" s="697"/>
      <c r="BO196" s="697"/>
      <c r="BP196" s="697"/>
      <c r="BQ196" s="697"/>
      <c r="BR196" s="697"/>
      <c r="BS196" s="697"/>
      <c r="BT196" s="697"/>
      <c r="BU196" s="697"/>
      <c r="BV196" s="697"/>
      <c r="BW196" s="697"/>
      <c r="BX196" s="697"/>
      <c r="BY196" s="697"/>
      <c r="BZ196" s="697"/>
      <c r="CA196" s="697"/>
      <c r="CB196" s="697"/>
      <c r="CC196" s="697"/>
      <c r="CD196" s="697"/>
      <c r="CE196" s="697"/>
      <c r="DH196" s="211"/>
      <c r="DI196" s="196"/>
      <c r="DJ196" s="196"/>
      <c r="DK196" s="196"/>
      <c r="DL196" s="196"/>
    </row>
    <row r="197" spans="1:116" s="188" customFormat="1" ht="20.100000000000001" customHeight="1">
      <c r="A197" s="194"/>
      <c r="BE197" s="691">
        <v>3</v>
      </c>
      <c r="BF197" s="692"/>
      <c r="BG197" s="692"/>
      <c r="BH197" s="693" t="s">
        <v>672</v>
      </c>
      <c r="BI197" s="693"/>
      <c r="BJ197" s="693"/>
      <c r="BK197" s="693"/>
      <c r="BL197" s="693"/>
      <c r="BM197" s="693"/>
      <c r="BN197" s="693"/>
      <c r="BO197" s="693"/>
      <c r="BP197" s="693"/>
      <c r="BQ197" s="693"/>
      <c r="BR197" s="693"/>
      <c r="BS197" s="693"/>
      <c r="BT197" s="693"/>
      <c r="BU197" s="693"/>
      <c r="BV197" s="693"/>
      <c r="BW197" s="693"/>
      <c r="BX197" s="693"/>
      <c r="BY197" s="693"/>
      <c r="BZ197" s="693"/>
      <c r="CA197" s="693"/>
      <c r="CB197" s="693"/>
      <c r="CC197" s="693"/>
      <c r="CD197" s="693"/>
      <c r="CE197" s="693"/>
      <c r="DH197" s="211"/>
      <c r="DI197" s="196"/>
      <c r="DJ197" s="196"/>
      <c r="DK197" s="196"/>
      <c r="DL197" s="196"/>
    </row>
    <row r="198" spans="1:116" s="188" customFormat="1" ht="20.100000000000001" customHeight="1">
      <c r="A198" s="194"/>
      <c r="DH198" s="211"/>
      <c r="DI198" s="196"/>
      <c r="DJ198" s="196"/>
      <c r="DK198" s="196"/>
      <c r="DL198" s="196"/>
    </row>
    <row r="199" spans="1:116" s="188" customFormat="1" ht="20.100000000000001" customHeight="1">
      <c r="A199" s="194"/>
      <c r="DH199" s="211"/>
      <c r="DI199" s="196"/>
      <c r="DJ199" s="196"/>
      <c r="DK199" s="196"/>
      <c r="DL199" s="196"/>
    </row>
    <row r="200" spans="1:116" s="188" customFormat="1" ht="20.100000000000001" customHeight="1">
      <c r="A200" s="205"/>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7"/>
      <c r="DI200" s="196"/>
      <c r="DJ200" s="196"/>
      <c r="DK200" s="196"/>
      <c r="DL200" s="196"/>
    </row>
    <row r="201" spans="1:116" s="188" customFormat="1" ht="20.100000000000001" customHeight="1">
      <c r="A201" s="189"/>
      <c r="B201" s="190"/>
      <c r="C201" s="212"/>
      <c r="D201" s="212"/>
      <c r="E201" s="212"/>
      <c r="F201" s="221"/>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221"/>
      <c r="AD201" s="190"/>
      <c r="AE201" s="190"/>
      <c r="AF201" s="190"/>
      <c r="AG201" s="190"/>
      <c r="AH201" s="190"/>
      <c r="AI201" s="190"/>
      <c r="AJ201" s="190"/>
      <c r="AK201" s="190"/>
      <c r="AL201" s="190"/>
      <c r="AM201" s="221"/>
      <c r="AN201" s="190"/>
      <c r="AO201" s="190"/>
      <c r="AP201" s="190"/>
      <c r="AQ201" s="190"/>
      <c r="AR201" s="190"/>
      <c r="AS201" s="190"/>
      <c r="AT201" s="190"/>
      <c r="AU201" s="221"/>
      <c r="AV201" s="221"/>
      <c r="AW201" s="190"/>
      <c r="AX201" s="190"/>
      <c r="AY201" s="221"/>
      <c r="AZ201" s="221"/>
      <c r="BA201" s="190"/>
      <c r="BB201" s="190"/>
      <c r="BC201" s="221"/>
      <c r="BD201" s="190"/>
      <c r="BE201" s="190"/>
      <c r="BF201" s="221"/>
      <c r="BG201" s="190"/>
      <c r="BH201" s="190"/>
      <c r="BI201" s="190"/>
      <c r="BJ201" s="190"/>
      <c r="BK201" s="190"/>
      <c r="BL201" s="190"/>
      <c r="BM201" s="190"/>
      <c r="BN201" s="190"/>
      <c r="BO201" s="190"/>
      <c r="BP201" s="190"/>
      <c r="BQ201" s="190"/>
      <c r="BR201" s="190"/>
      <c r="BS201" s="191"/>
      <c r="BT201" s="191"/>
      <c r="BU201" s="191"/>
      <c r="BV201" s="191"/>
      <c r="BW201" s="191"/>
      <c r="BX201" s="191"/>
      <c r="BY201" s="191"/>
      <c r="BZ201" s="191"/>
      <c r="CA201" s="191"/>
      <c r="CB201" s="191"/>
      <c r="CC201" s="191"/>
      <c r="CD201" s="191"/>
      <c r="CE201" s="191"/>
      <c r="CF201" s="191"/>
      <c r="CG201" s="191"/>
      <c r="CH201" s="191"/>
      <c r="CI201" s="191"/>
      <c r="CJ201" s="191"/>
      <c r="CK201" s="191"/>
      <c r="CL201" s="191"/>
      <c r="CM201" s="191"/>
      <c r="CN201" s="191"/>
      <c r="CO201" s="191"/>
      <c r="CP201" s="191"/>
      <c r="CQ201" s="191"/>
      <c r="CR201" s="191"/>
      <c r="CS201" s="191"/>
      <c r="CT201" s="208"/>
      <c r="CU201" s="191"/>
      <c r="CV201" s="191"/>
      <c r="CW201" s="191"/>
      <c r="CX201" s="191"/>
      <c r="CY201" s="191"/>
      <c r="CZ201" s="191"/>
      <c r="DA201" s="191"/>
      <c r="DB201" s="191"/>
      <c r="DC201" s="209"/>
      <c r="DD201" s="209"/>
      <c r="DE201" s="209"/>
      <c r="DF201" s="209"/>
      <c r="DG201" s="209"/>
      <c r="DH201" s="193"/>
      <c r="DI201" s="196"/>
      <c r="DJ201" s="196"/>
      <c r="DK201" s="196"/>
      <c r="DL201" s="196"/>
    </row>
    <row r="202" spans="1:116" s="188" customFormat="1" ht="20.100000000000001" customHeight="1">
      <c r="A202" s="194"/>
      <c r="C202" s="188" t="s">
        <v>673</v>
      </c>
      <c r="BE202" s="188" t="s">
        <v>674</v>
      </c>
      <c r="DH202" s="211"/>
      <c r="DI202" s="196"/>
      <c r="DJ202" s="196"/>
      <c r="DK202" s="196"/>
      <c r="DL202" s="196"/>
    </row>
    <row r="203" spans="1:116" s="188" customFormat="1" ht="20.100000000000001" customHeight="1">
      <c r="A203" s="194"/>
      <c r="C203" s="600" t="s">
        <v>306</v>
      </c>
      <c r="D203" s="601"/>
      <c r="E203" s="602"/>
      <c r="F203" s="680" t="s">
        <v>675</v>
      </c>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2"/>
      <c r="BE203" s="600" t="s">
        <v>306</v>
      </c>
      <c r="BF203" s="601"/>
      <c r="BG203" s="602"/>
      <c r="BH203" s="680" t="s">
        <v>676</v>
      </c>
      <c r="BI203" s="681"/>
      <c r="BJ203" s="681"/>
      <c r="BK203" s="681"/>
      <c r="BL203" s="681"/>
      <c r="BM203" s="681"/>
      <c r="BN203" s="681"/>
      <c r="BO203" s="681"/>
      <c r="BP203" s="681"/>
      <c r="BQ203" s="681"/>
      <c r="BR203" s="681"/>
      <c r="BS203" s="681"/>
      <c r="BT203" s="681"/>
      <c r="BU203" s="681"/>
      <c r="BV203" s="681"/>
      <c r="BW203" s="681"/>
      <c r="BX203" s="681"/>
      <c r="BY203" s="681"/>
      <c r="BZ203" s="681"/>
      <c r="CA203" s="681"/>
      <c r="CB203" s="681"/>
      <c r="CC203" s="681"/>
      <c r="CD203" s="681"/>
      <c r="CE203" s="682"/>
      <c r="DH203" s="211"/>
      <c r="DI203" s="196"/>
      <c r="DJ203" s="196"/>
      <c r="DK203" s="196"/>
      <c r="DL203" s="196"/>
    </row>
    <row r="204" spans="1:116" s="188" customFormat="1" ht="20.100000000000001" customHeight="1">
      <c r="A204" s="194"/>
      <c r="C204" s="252">
        <v>1</v>
      </c>
      <c r="D204" s="253"/>
      <c r="E204" s="253"/>
      <c r="F204" s="254" t="s">
        <v>677</v>
      </c>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6"/>
      <c r="BE204" s="667">
        <v>1</v>
      </c>
      <c r="BF204" s="668"/>
      <c r="BG204" s="668"/>
      <c r="BH204" s="669" t="s">
        <v>678</v>
      </c>
      <c r="BI204" s="669"/>
      <c r="BJ204" s="669"/>
      <c r="BK204" s="669"/>
      <c r="BL204" s="669"/>
      <c r="BM204" s="669"/>
      <c r="BN204" s="669"/>
      <c r="BO204" s="669"/>
      <c r="BP204" s="669"/>
      <c r="BQ204" s="669"/>
      <c r="BR204" s="669"/>
      <c r="BS204" s="669"/>
      <c r="BT204" s="669"/>
      <c r="BU204" s="669"/>
      <c r="BV204" s="669"/>
      <c r="BW204" s="669"/>
      <c r="BX204" s="669"/>
      <c r="BY204" s="669"/>
      <c r="BZ204" s="669"/>
      <c r="CA204" s="669"/>
      <c r="CB204" s="669"/>
      <c r="CC204" s="669"/>
      <c r="CD204" s="669"/>
      <c r="CE204" s="670"/>
      <c r="DH204" s="211"/>
      <c r="DI204" s="196"/>
      <c r="DJ204" s="196"/>
      <c r="DK204" s="196"/>
      <c r="DL204" s="196"/>
    </row>
    <row r="205" spans="1:116" s="188" customFormat="1" ht="20.100000000000001" customHeight="1">
      <c r="A205" s="194"/>
      <c r="C205" s="252">
        <v>2</v>
      </c>
      <c r="D205" s="253"/>
      <c r="E205" s="253"/>
      <c r="F205" s="254" t="s">
        <v>679</v>
      </c>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6"/>
      <c r="BE205" s="695">
        <v>2</v>
      </c>
      <c r="BF205" s="696"/>
      <c r="BG205" s="696"/>
      <c r="BH205" s="697" t="s">
        <v>680</v>
      </c>
      <c r="BI205" s="697"/>
      <c r="BJ205" s="697"/>
      <c r="BK205" s="697"/>
      <c r="BL205" s="697"/>
      <c r="BM205" s="697"/>
      <c r="BN205" s="697"/>
      <c r="BO205" s="697"/>
      <c r="BP205" s="697"/>
      <c r="BQ205" s="697"/>
      <c r="BR205" s="697"/>
      <c r="BS205" s="697"/>
      <c r="BT205" s="697"/>
      <c r="BU205" s="697"/>
      <c r="BV205" s="697"/>
      <c r="BW205" s="697"/>
      <c r="BX205" s="697"/>
      <c r="BY205" s="697"/>
      <c r="BZ205" s="697"/>
      <c r="CA205" s="697"/>
      <c r="CB205" s="697"/>
      <c r="CC205" s="697"/>
      <c r="CD205" s="697"/>
      <c r="CE205" s="698"/>
      <c r="DH205" s="211"/>
      <c r="DI205" s="196"/>
      <c r="DJ205" s="196"/>
      <c r="DK205" s="196"/>
      <c r="DL205" s="196"/>
    </row>
    <row r="206" spans="1:116" s="188" customFormat="1" ht="20.100000000000001" customHeight="1">
      <c r="A206" s="194"/>
      <c r="C206" s="252">
        <v>3</v>
      </c>
      <c r="D206" s="253"/>
      <c r="E206" s="253"/>
      <c r="F206" s="254" t="s">
        <v>681</v>
      </c>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6"/>
      <c r="BE206" s="695">
        <v>3</v>
      </c>
      <c r="BF206" s="696"/>
      <c r="BG206" s="696"/>
      <c r="BH206" s="697" t="s">
        <v>682</v>
      </c>
      <c r="BI206" s="697"/>
      <c r="BJ206" s="697"/>
      <c r="BK206" s="697"/>
      <c r="BL206" s="697"/>
      <c r="BM206" s="697"/>
      <c r="BN206" s="697"/>
      <c r="BO206" s="697"/>
      <c r="BP206" s="697"/>
      <c r="BQ206" s="697"/>
      <c r="BR206" s="697"/>
      <c r="BS206" s="697"/>
      <c r="BT206" s="697"/>
      <c r="BU206" s="697"/>
      <c r="BV206" s="697"/>
      <c r="BW206" s="697"/>
      <c r="BX206" s="697"/>
      <c r="BY206" s="697"/>
      <c r="BZ206" s="697"/>
      <c r="CA206" s="697"/>
      <c r="CB206" s="697"/>
      <c r="CC206" s="697"/>
      <c r="CD206" s="697"/>
      <c r="CE206" s="698"/>
      <c r="DH206" s="211"/>
      <c r="DI206" s="196"/>
      <c r="DJ206" s="196"/>
      <c r="DK206" s="196"/>
      <c r="DL206" s="196"/>
    </row>
    <row r="207" spans="1:116" s="188" customFormat="1" ht="20.100000000000001" customHeight="1">
      <c r="A207" s="194"/>
      <c r="BE207" s="691">
        <v>4</v>
      </c>
      <c r="BF207" s="692"/>
      <c r="BG207" s="692"/>
      <c r="BH207" s="693" t="s">
        <v>548</v>
      </c>
      <c r="BI207" s="693"/>
      <c r="BJ207" s="693"/>
      <c r="BK207" s="693"/>
      <c r="BL207" s="693"/>
      <c r="BM207" s="693"/>
      <c r="BN207" s="693"/>
      <c r="BO207" s="693"/>
      <c r="BP207" s="693"/>
      <c r="BQ207" s="693"/>
      <c r="BR207" s="693"/>
      <c r="BS207" s="693"/>
      <c r="BT207" s="693"/>
      <c r="BU207" s="693"/>
      <c r="BV207" s="693"/>
      <c r="BW207" s="693"/>
      <c r="BX207" s="693"/>
      <c r="BY207" s="693"/>
      <c r="BZ207" s="693"/>
      <c r="CA207" s="693"/>
      <c r="CB207" s="693"/>
      <c r="CC207" s="693"/>
      <c r="CD207" s="693"/>
      <c r="CE207" s="694"/>
      <c r="DH207" s="211"/>
      <c r="DI207" s="196"/>
      <c r="DJ207" s="196"/>
      <c r="DK207" s="196"/>
      <c r="DL207" s="196"/>
    </row>
    <row r="208" spans="1:116" s="188" customFormat="1" ht="20.25" customHeight="1">
      <c r="A208" s="194"/>
      <c r="C208" s="188" t="s">
        <v>683</v>
      </c>
      <c r="DH208" s="211"/>
      <c r="DI208" s="196"/>
      <c r="DJ208" s="196"/>
      <c r="DK208" s="196"/>
      <c r="DL208" s="196"/>
    </row>
    <row r="209" spans="1:116" s="188" customFormat="1" ht="20.100000000000001" customHeight="1">
      <c r="A209" s="194"/>
      <c r="C209" s="600" t="s">
        <v>306</v>
      </c>
      <c r="D209" s="601"/>
      <c r="E209" s="602"/>
      <c r="F209" s="680" t="s">
        <v>684</v>
      </c>
      <c r="G209" s="681"/>
      <c r="H209" s="681"/>
      <c r="I209" s="681"/>
      <c r="J209" s="681"/>
      <c r="K209" s="681"/>
      <c r="L209" s="681"/>
      <c r="M209" s="681"/>
      <c r="N209" s="681"/>
      <c r="O209" s="681"/>
      <c r="P209" s="681"/>
      <c r="Q209" s="681"/>
      <c r="R209" s="681"/>
      <c r="S209" s="681"/>
      <c r="T209" s="681"/>
      <c r="U209" s="681"/>
      <c r="V209" s="681"/>
      <c r="W209" s="681"/>
      <c r="X209" s="681"/>
      <c r="Y209" s="681"/>
      <c r="Z209" s="681"/>
      <c r="AA209" s="681"/>
      <c r="AB209" s="681"/>
      <c r="AC209" s="682"/>
      <c r="BE209" s="188" t="s">
        <v>685</v>
      </c>
      <c r="DH209" s="211"/>
      <c r="DI209" s="196"/>
      <c r="DJ209" s="196"/>
      <c r="DK209" s="196"/>
      <c r="DL209" s="196"/>
    </row>
    <row r="210" spans="1:116" s="188" customFormat="1" ht="20.100000000000001" customHeight="1">
      <c r="A210" s="194"/>
      <c r="C210" s="668" t="s">
        <v>686</v>
      </c>
      <c r="D210" s="668"/>
      <c r="E210" s="668"/>
      <c r="F210" s="669" t="s">
        <v>687</v>
      </c>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70"/>
      <c r="BE210" s="600" t="s">
        <v>306</v>
      </c>
      <c r="BF210" s="601"/>
      <c r="BG210" s="602"/>
      <c r="BH210" s="680" t="s">
        <v>688</v>
      </c>
      <c r="BI210" s="681"/>
      <c r="BJ210" s="681"/>
      <c r="BK210" s="681"/>
      <c r="BL210" s="681"/>
      <c r="BM210" s="681"/>
      <c r="BN210" s="681"/>
      <c r="BO210" s="681"/>
      <c r="BP210" s="681"/>
      <c r="BQ210" s="681"/>
      <c r="BR210" s="681"/>
      <c r="BS210" s="681"/>
      <c r="BT210" s="681"/>
      <c r="BU210" s="681"/>
      <c r="BV210" s="681"/>
      <c r="BW210" s="681"/>
      <c r="BX210" s="681"/>
      <c r="BY210" s="681"/>
      <c r="BZ210" s="681"/>
      <c r="CA210" s="681"/>
      <c r="CB210" s="681"/>
      <c r="CC210" s="681"/>
      <c r="CD210" s="681"/>
      <c r="CE210" s="682"/>
      <c r="DH210" s="211"/>
      <c r="DI210" s="196"/>
      <c r="DJ210" s="196"/>
      <c r="DK210" s="196"/>
      <c r="DL210" s="196"/>
    </row>
    <row r="211" spans="1:116" s="188" customFormat="1" ht="20.100000000000001" customHeight="1">
      <c r="A211" s="194"/>
      <c r="C211" s="696" t="s">
        <v>689</v>
      </c>
      <c r="D211" s="696"/>
      <c r="E211" s="696"/>
      <c r="F211" s="697" t="s">
        <v>690</v>
      </c>
      <c r="G211" s="697"/>
      <c r="H211" s="697"/>
      <c r="I211" s="697"/>
      <c r="J211" s="697"/>
      <c r="K211" s="697"/>
      <c r="L211" s="697"/>
      <c r="M211" s="697"/>
      <c r="N211" s="697"/>
      <c r="O211" s="697"/>
      <c r="P211" s="697"/>
      <c r="Q211" s="697"/>
      <c r="R211" s="697"/>
      <c r="S211" s="697"/>
      <c r="T211" s="697"/>
      <c r="U211" s="697"/>
      <c r="V211" s="697"/>
      <c r="W211" s="697"/>
      <c r="X211" s="697"/>
      <c r="Y211" s="697"/>
      <c r="Z211" s="697"/>
      <c r="AA211" s="697"/>
      <c r="AB211" s="697"/>
      <c r="AC211" s="698"/>
      <c r="BE211" s="667">
        <v>1</v>
      </c>
      <c r="BF211" s="668"/>
      <c r="BG211" s="668"/>
      <c r="BH211" s="669" t="s">
        <v>691</v>
      </c>
      <c r="BI211" s="669"/>
      <c r="BJ211" s="669"/>
      <c r="BK211" s="669"/>
      <c r="BL211" s="669"/>
      <c r="BM211" s="669"/>
      <c r="BN211" s="669"/>
      <c r="BO211" s="669"/>
      <c r="BP211" s="669"/>
      <c r="BQ211" s="669"/>
      <c r="BR211" s="669"/>
      <c r="BS211" s="669"/>
      <c r="BT211" s="669"/>
      <c r="BU211" s="669"/>
      <c r="BV211" s="669"/>
      <c r="BW211" s="669"/>
      <c r="BX211" s="669"/>
      <c r="BY211" s="669"/>
      <c r="BZ211" s="669"/>
      <c r="CA211" s="669"/>
      <c r="CB211" s="669"/>
      <c r="CC211" s="669"/>
      <c r="CD211" s="669"/>
      <c r="CE211" s="670"/>
      <c r="DH211" s="211"/>
      <c r="DI211" s="196"/>
      <c r="DJ211" s="196"/>
      <c r="DK211" s="196"/>
      <c r="DL211" s="196"/>
    </row>
    <row r="212" spans="1:116" s="188" customFormat="1" ht="20.100000000000001" customHeight="1">
      <c r="A212" s="194"/>
      <c r="C212" s="696" t="s">
        <v>692</v>
      </c>
      <c r="D212" s="696"/>
      <c r="E212" s="696"/>
      <c r="F212" s="697" t="s">
        <v>693</v>
      </c>
      <c r="G212" s="697"/>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8"/>
      <c r="BE212" s="695">
        <v>2</v>
      </c>
      <c r="BF212" s="696"/>
      <c r="BG212" s="696"/>
      <c r="BH212" s="697" t="s">
        <v>694</v>
      </c>
      <c r="BI212" s="697"/>
      <c r="BJ212" s="697"/>
      <c r="BK212" s="697"/>
      <c r="BL212" s="697"/>
      <c r="BM212" s="697"/>
      <c r="BN212" s="697"/>
      <c r="BO212" s="697"/>
      <c r="BP212" s="697"/>
      <c r="BQ212" s="697"/>
      <c r="BR212" s="697"/>
      <c r="BS212" s="697"/>
      <c r="BT212" s="697"/>
      <c r="BU212" s="697"/>
      <c r="BV212" s="697"/>
      <c r="BW212" s="697"/>
      <c r="BX212" s="697"/>
      <c r="BY212" s="697"/>
      <c r="BZ212" s="697"/>
      <c r="CA212" s="697"/>
      <c r="CB212" s="697"/>
      <c r="CC212" s="697"/>
      <c r="CD212" s="697"/>
      <c r="CE212" s="698"/>
      <c r="DH212" s="211"/>
      <c r="DI212" s="196"/>
      <c r="DJ212" s="196"/>
      <c r="DK212" s="196"/>
      <c r="DL212" s="196"/>
    </row>
    <row r="213" spans="1:116" s="188" customFormat="1" ht="20.100000000000001" customHeight="1">
      <c r="A213" s="194"/>
      <c r="C213" s="696" t="s">
        <v>695</v>
      </c>
      <c r="D213" s="696"/>
      <c r="E213" s="696"/>
      <c r="F213" s="697" t="s">
        <v>696</v>
      </c>
      <c r="G213" s="697"/>
      <c r="H213" s="697"/>
      <c r="I213" s="697"/>
      <c r="J213" s="697"/>
      <c r="K213" s="697"/>
      <c r="L213" s="697"/>
      <c r="M213" s="697"/>
      <c r="N213" s="697"/>
      <c r="O213" s="697"/>
      <c r="P213" s="697"/>
      <c r="Q213" s="697"/>
      <c r="R213" s="697"/>
      <c r="S213" s="697"/>
      <c r="T213" s="697"/>
      <c r="U213" s="697"/>
      <c r="V213" s="697"/>
      <c r="W213" s="697"/>
      <c r="X213" s="697"/>
      <c r="Y213" s="697"/>
      <c r="Z213" s="697"/>
      <c r="AA213" s="697"/>
      <c r="AB213" s="697"/>
      <c r="AC213" s="698"/>
      <c r="BE213" s="695">
        <v>3</v>
      </c>
      <c r="BF213" s="696"/>
      <c r="BG213" s="696"/>
      <c r="BH213" s="697" t="s">
        <v>697</v>
      </c>
      <c r="BI213" s="697"/>
      <c r="BJ213" s="697"/>
      <c r="BK213" s="697"/>
      <c r="BL213" s="697"/>
      <c r="BM213" s="697"/>
      <c r="BN213" s="697"/>
      <c r="BO213" s="697"/>
      <c r="BP213" s="697"/>
      <c r="BQ213" s="697"/>
      <c r="BR213" s="697"/>
      <c r="BS213" s="697"/>
      <c r="BT213" s="697"/>
      <c r="BU213" s="697"/>
      <c r="BV213" s="697"/>
      <c r="BW213" s="697"/>
      <c r="BX213" s="697"/>
      <c r="BY213" s="697"/>
      <c r="BZ213" s="697"/>
      <c r="CA213" s="697"/>
      <c r="CB213" s="697"/>
      <c r="CC213" s="697"/>
      <c r="CD213" s="697"/>
      <c r="CE213" s="698"/>
      <c r="DH213" s="211"/>
      <c r="DI213" s="196"/>
      <c r="DJ213" s="196"/>
      <c r="DK213" s="196"/>
      <c r="DL213" s="196"/>
    </row>
    <row r="214" spans="1:116" s="188" customFormat="1" ht="20.100000000000001" customHeight="1">
      <c r="A214" s="194"/>
      <c r="C214" s="696" t="s">
        <v>698</v>
      </c>
      <c r="D214" s="696"/>
      <c r="E214" s="696"/>
      <c r="F214" s="697" t="s">
        <v>699</v>
      </c>
      <c r="G214" s="697"/>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8"/>
      <c r="BE214" s="691">
        <v>4</v>
      </c>
      <c r="BF214" s="692"/>
      <c r="BG214" s="692"/>
      <c r="BH214" s="693" t="s">
        <v>700</v>
      </c>
      <c r="BI214" s="693"/>
      <c r="BJ214" s="693"/>
      <c r="BK214" s="693"/>
      <c r="BL214" s="693"/>
      <c r="BM214" s="693"/>
      <c r="BN214" s="693"/>
      <c r="BO214" s="693"/>
      <c r="BP214" s="693"/>
      <c r="BQ214" s="693"/>
      <c r="BR214" s="693"/>
      <c r="BS214" s="693"/>
      <c r="BT214" s="693"/>
      <c r="BU214" s="693"/>
      <c r="BV214" s="693"/>
      <c r="BW214" s="693"/>
      <c r="BX214" s="693"/>
      <c r="BY214" s="693"/>
      <c r="BZ214" s="693"/>
      <c r="CA214" s="693"/>
      <c r="CB214" s="693"/>
      <c r="CC214" s="693"/>
      <c r="CD214" s="693"/>
      <c r="CE214" s="694"/>
      <c r="DH214" s="211"/>
      <c r="DI214" s="196"/>
      <c r="DJ214" s="196"/>
      <c r="DK214" s="196"/>
      <c r="DL214" s="196"/>
    </row>
    <row r="215" spans="1:116" s="188" customFormat="1" ht="20.100000000000001" customHeight="1">
      <c r="A215" s="194"/>
      <c r="C215" s="696" t="s">
        <v>701</v>
      </c>
      <c r="D215" s="696"/>
      <c r="E215" s="696"/>
      <c r="F215" s="697" t="s">
        <v>702</v>
      </c>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8"/>
      <c r="DH215" s="211"/>
      <c r="DI215" s="196"/>
      <c r="DJ215" s="196"/>
      <c r="DK215" s="196"/>
      <c r="DL215" s="196"/>
    </row>
    <row r="216" spans="1:116" s="188" customFormat="1" ht="20.100000000000001" customHeight="1">
      <c r="A216" s="194"/>
      <c r="C216" s="696" t="s">
        <v>703</v>
      </c>
      <c r="D216" s="696"/>
      <c r="E216" s="696"/>
      <c r="F216" s="697" t="s">
        <v>704</v>
      </c>
      <c r="G216" s="697"/>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8"/>
      <c r="BE216" s="184" t="s">
        <v>705</v>
      </c>
      <c r="BF216" s="184"/>
      <c r="BG216" s="184"/>
      <c r="BH216" s="184"/>
      <c r="BI216" s="184"/>
      <c r="BJ216" s="184"/>
      <c r="BK216" s="184"/>
      <c r="BL216" s="184"/>
      <c r="BM216" s="184"/>
      <c r="BN216" s="184"/>
      <c r="BO216" s="184"/>
      <c r="BP216" s="184"/>
      <c r="BQ216" s="184"/>
      <c r="BR216" s="184"/>
      <c r="BS216" s="184"/>
      <c r="BT216" s="184"/>
      <c r="BU216" s="184"/>
      <c r="BV216" s="184"/>
      <c r="BW216" s="184"/>
      <c r="BX216" s="184"/>
      <c r="BY216" s="184"/>
      <c r="BZ216" s="184"/>
      <c r="CA216" s="184"/>
      <c r="CB216" s="184"/>
      <c r="CC216" s="184"/>
      <c r="CD216" s="184"/>
      <c r="CE216" s="184"/>
      <c r="DH216" s="211"/>
      <c r="DI216" s="196"/>
      <c r="DJ216" s="196"/>
      <c r="DK216" s="196"/>
      <c r="DL216" s="196"/>
    </row>
    <row r="217" spans="1:116" s="188" customFormat="1" ht="20.100000000000001" customHeight="1">
      <c r="A217" s="194"/>
      <c r="C217" s="713" t="s">
        <v>706</v>
      </c>
      <c r="D217" s="713"/>
      <c r="E217" s="713"/>
      <c r="F217" s="714" t="s">
        <v>707</v>
      </c>
      <c r="G217" s="714"/>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5"/>
      <c r="BE217" s="600" t="s">
        <v>306</v>
      </c>
      <c r="BF217" s="601"/>
      <c r="BG217" s="602"/>
      <c r="BH217" s="680" t="s">
        <v>708</v>
      </c>
      <c r="BI217" s="681"/>
      <c r="BJ217" s="681"/>
      <c r="BK217" s="681"/>
      <c r="BL217" s="681"/>
      <c r="BM217" s="681"/>
      <c r="BN217" s="681"/>
      <c r="BO217" s="681"/>
      <c r="BP217" s="681"/>
      <c r="BQ217" s="681"/>
      <c r="BR217" s="681"/>
      <c r="BS217" s="681"/>
      <c r="BT217" s="681"/>
      <c r="BU217" s="681"/>
      <c r="BV217" s="681"/>
      <c r="BW217" s="681"/>
      <c r="BX217" s="681"/>
      <c r="BY217" s="681"/>
      <c r="BZ217" s="681"/>
      <c r="CA217" s="681"/>
      <c r="CB217" s="681"/>
      <c r="CC217" s="681"/>
      <c r="CD217" s="681"/>
      <c r="CE217" s="682"/>
      <c r="DH217" s="211"/>
      <c r="DI217" s="196"/>
      <c r="DJ217" s="196"/>
      <c r="DK217" s="196"/>
      <c r="DL217" s="196"/>
    </row>
    <row r="218" spans="1:116" s="188" customFormat="1" ht="20.100000000000001" customHeight="1">
      <c r="A218" s="194"/>
      <c r="C218" s="713" t="s">
        <v>709</v>
      </c>
      <c r="D218" s="713"/>
      <c r="E218" s="713"/>
      <c r="F218" s="697" t="s">
        <v>710</v>
      </c>
      <c r="G218" s="697"/>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8"/>
      <c r="BE218" s="667">
        <v>1</v>
      </c>
      <c r="BF218" s="668"/>
      <c r="BG218" s="668"/>
      <c r="BH218" s="669" t="s">
        <v>711</v>
      </c>
      <c r="BI218" s="669"/>
      <c r="BJ218" s="669"/>
      <c r="BK218" s="669"/>
      <c r="BL218" s="669"/>
      <c r="BM218" s="669"/>
      <c r="BN218" s="669"/>
      <c r="BO218" s="669"/>
      <c r="BP218" s="669"/>
      <c r="BQ218" s="669"/>
      <c r="BR218" s="669"/>
      <c r="BS218" s="669"/>
      <c r="BT218" s="669"/>
      <c r="BU218" s="669"/>
      <c r="BV218" s="669"/>
      <c r="BW218" s="669"/>
      <c r="BX218" s="669"/>
      <c r="BY218" s="669"/>
      <c r="BZ218" s="669"/>
      <c r="CA218" s="669"/>
      <c r="CB218" s="669"/>
      <c r="CC218" s="669"/>
      <c r="CD218" s="669"/>
      <c r="CE218" s="670"/>
      <c r="DH218" s="211"/>
      <c r="DI218" s="196"/>
      <c r="DJ218" s="196"/>
      <c r="DK218" s="196"/>
      <c r="DL218" s="196"/>
    </row>
    <row r="219" spans="1:116" s="188" customFormat="1" ht="20.100000000000001" customHeight="1">
      <c r="A219" s="194"/>
      <c r="C219" s="713" t="s">
        <v>356</v>
      </c>
      <c r="D219" s="713"/>
      <c r="E219" s="713"/>
      <c r="F219" s="697" t="s">
        <v>712</v>
      </c>
      <c r="G219" s="697"/>
      <c r="H219" s="697"/>
      <c r="I219" s="697"/>
      <c r="J219" s="697"/>
      <c r="K219" s="697"/>
      <c r="L219" s="697"/>
      <c r="M219" s="697"/>
      <c r="N219" s="697"/>
      <c r="O219" s="697"/>
      <c r="P219" s="697"/>
      <c r="Q219" s="697"/>
      <c r="R219" s="697"/>
      <c r="S219" s="697"/>
      <c r="T219" s="697"/>
      <c r="U219" s="697"/>
      <c r="V219" s="697"/>
      <c r="W219" s="697"/>
      <c r="X219" s="697"/>
      <c r="Y219" s="697"/>
      <c r="Z219" s="697"/>
      <c r="AA219" s="697"/>
      <c r="AB219" s="697"/>
      <c r="AC219" s="698"/>
      <c r="BE219" s="695">
        <v>2</v>
      </c>
      <c r="BF219" s="696"/>
      <c r="BG219" s="696"/>
      <c r="BH219" s="697" t="s">
        <v>713</v>
      </c>
      <c r="BI219" s="697"/>
      <c r="BJ219" s="697"/>
      <c r="BK219" s="697"/>
      <c r="BL219" s="697"/>
      <c r="BM219" s="697"/>
      <c r="BN219" s="697"/>
      <c r="BO219" s="697"/>
      <c r="BP219" s="697"/>
      <c r="BQ219" s="697"/>
      <c r="BR219" s="697"/>
      <c r="BS219" s="697"/>
      <c r="BT219" s="697"/>
      <c r="BU219" s="697"/>
      <c r="BV219" s="697"/>
      <c r="BW219" s="697"/>
      <c r="BX219" s="697"/>
      <c r="BY219" s="697"/>
      <c r="BZ219" s="697"/>
      <c r="CA219" s="697"/>
      <c r="CB219" s="697"/>
      <c r="CC219" s="697"/>
      <c r="CD219" s="697"/>
      <c r="CE219" s="698"/>
      <c r="DH219" s="211"/>
      <c r="DI219" s="196"/>
      <c r="DJ219" s="196"/>
      <c r="DK219" s="196"/>
      <c r="DL219" s="196"/>
    </row>
    <row r="220" spans="1:116" s="188" customFormat="1" ht="20.100000000000001" customHeight="1">
      <c r="A220" s="194"/>
      <c r="C220" s="713" t="s">
        <v>359</v>
      </c>
      <c r="D220" s="713"/>
      <c r="E220" s="713"/>
      <c r="F220" s="697" t="s">
        <v>714</v>
      </c>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8"/>
      <c r="BE220" s="695">
        <v>3</v>
      </c>
      <c r="BF220" s="696"/>
      <c r="BG220" s="696"/>
      <c r="BH220" s="697" t="s">
        <v>715</v>
      </c>
      <c r="BI220" s="697"/>
      <c r="BJ220" s="697"/>
      <c r="BK220" s="697"/>
      <c r="BL220" s="697"/>
      <c r="BM220" s="697"/>
      <c r="BN220" s="697"/>
      <c r="BO220" s="697"/>
      <c r="BP220" s="697"/>
      <c r="BQ220" s="697"/>
      <c r="BR220" s="697"/>
      <c r="BS220" s="697"/>
      <c r="BT220" s="697"/>
      <c r="BU220" s="697"/>
      <c r="BV220" s="697"/>
      <c r="BW220" s="697"/>
      <c r="BX220" s="697"/>
      <c r="BY220" s="697"/>
      <c r="BZ220" s="697"/>
      <c r="CA220" s="697"/>
      <c r="CB220" s="697"/>
      <c r="CC220" s="697"/>
      <c r="CD220" s="697"/>
      <c r="CE220" s="698"/>
      <c r="DH220" s="211"/>
      <c r="DI220" s="196"/>
      <c r="DJ220" s="196"/>
      <c r="DK220" s="196"/>
      <c r="DL220" s="196"/>
    </row>
    <row r="221" spans="1:116" s="188" customFormat="1" ht="20.100000000000001" customHeight="1">
      <c r="A221" s="194"/>
      <c r="C221" s="713" t="s">
        <v>362</v>
      </c>
      <c r="D221" s="713"/>
      <c r="E221" s="713"/>
      <c r="F221" s="697" t="s">
        <v>716</v>
      </c>
      <c r="G221" s="697"/>
      <c r="H221" s="697"/>
      <c r="I221" s="697"/>
      <c r="J221" s="697"/>
      <c r="K221" s="697"/>
      <c r="L221" s="697"/>
      <c r="M221" s="697"/>
      <c r="N221" s="697"/>
      <c r="O221" s="697"/>
      <c r="P221" s="697"/>
      <c r="Q221" s="697"/>
      <c r="R221" s="697"/>
      <c r="S221" s="697"/>
      <c r="T221" s="697"/>
      <c r="U221" s="697"/>
      <c r="V221" s="697"/>
      <c r="W221" s="697"/>
      <c r="X221" s="697"/>
      <c r="Y221" s="697"/>
      <c r="Z221" s="697"/>
      <c r="AA221" s="697"/>
      <c r="AB221" s="697"/>
      <c r="AC221" s="698"/>
      <c r="BE221" s="713"/>
      <c r="BF221" s="713"/>
      <c r="BG221" s="713"/>
      <c r="BH221" s="716" t="s">
        <v>717</v>
      </c>
      <c r="BI221" s="716"/>
      <c r="BJ221" s="716"/>
      <c r="BK221" s="716"/>
      <c r="BL221" s="716"/>
      <c r="BM221" s="716"/>
      <c r="BN221" s="716"/>
      <c r="BO221" s="716"/>
      <c r="BP221" s="716"/>
      <c r="BQ221" s="716"/>
      <c r="BR221" s="716"/>
      <c r="BS221" s="716"/>
      <c r="BT221" s="716"/>
      <c r="BU221" s="716"/>
      <c r="BV221" s="716"/>
      <c r="BW221" s="716"/>
      <c r="BX221" s="716"/>
      <c r="BY221" s="716"/>
      <c r="BZ221" s="716"/>
      <c r="CA221" s="716"/>
      <c r="CB221" s="716"/>
      <c r="CC221" s="716"/>
      <c r="CD221" s="716"/>
      <c r="CE221" s="717"/>
      <c r="DH221" s="211"/>
      <c r="DI221" s="196"/>
      <c r="DJ221" s="196"/>
      <c r="DK221" s="196"/>
      <c r="DL221" s="196"/>
    </row>
    <row r="222" spans="1:116" s="188" customFormat="1" ht="20.100000000000001" customHeight="1">
      <c r="A222" s="194"/>
      <c r="C222" s="713" t="s">
        <v>365</v>
      </c>
      <c r="D222" s="713"/>
      <c r="E222" s="713"/>
      <c r="F222" s="697" t="s">
        <v>718</v>
      </c>
      <c r="G222" s="697"/>
      <c r="H222" s="697"/>
      <c r="I222" s="697"/>
      <c r="J222" s="697"/>
      <c r="K222" s="697"/>
      <c r="L222" s="697"/>
      <c r="M222" s="697"/>
      <c r="N222" s="697"/>
      <c r="O222" s="697"/>
      <c r="P222" s="697"/>
      <c r="Q222" s="697"/>
      <c r="R222" s="697"/>
      <c r="S222" s="697"/>
      <c r="T222" s="697"/>
      <c r="U222" s="697"/>
      <c r="V222" s="697"/>
      <c r="W222" s="697"/>
      <c r="X222" s="697"/>
      <c r="Y222" s="697"/>
      <c r="Z222" s="697"/>
      <c r="AA222" s="697"/>
      <c r="AB222" s="697"/>
      <c r="AC222" s="698"/>
      <c r="BE222" s="718">
        <v>4</v>
      </c>
      <c r="BF222" s="719"/>
      <c r="BG222" s="719"/>
      <c r="BH222" s="720" t="s">
        <v>719</v>
      </c>
      <c r="BI222" s="720"/>
      <c r="BJ222" s="720"/>
      <c r="BK222" s="720"/>
      <c r="BL222" s="720"/>
      <c r="BM222" s="720"/>
      <c r="BN222" s="720"/>
      <c r="BO222" s="720"/>
      <c r="BP222" s="720"/>
      <c r="BQ222" s="720"/>
      <c r="BR222" s="720"/>
      <c r="BS222" s="720"/>
      <c r="BT222" s="720"/>
      <c r="BU222" s="720"/>
      <c r="BV222" s="720"/>
      <c r="BW222" s="720"/>
      <c r="BX222" s="720"/>
      <c r="BY222" s="720"/>
      <c r="BZ222" s="720"/>
      <c r="CA222" s="720"/>
      <c r="CB222" s="720"/>
      <c r="CC222" s="720"/>
      <c r="CD222" s="720"/>
      <c r="CE222" s="721"/>
      <c r="DH222" s="211"/>
      <c r="DI222" s="196"/>
      <c r="DJ222" s="196"/>
      <c r="DK222" s="196"/>
      <c r="DL222" s="196"/>
    </row>
    <row r="223" spans="1:116" s="188" customFormat="1" ht="20.100000000000001" customHeight="1">
      <c r="A223" s="194"/>
      <c r="C223" s="713" t="s">
        <v>368</v>
      </c>
      <c r="D223" s="713"/>
      <c r="E223" s="713"/>
      <c r="F223" s="697" t="s">
        <v>720</v>
      </c>
      <c r="G223" s="697"/>
      <c r="H223" s="697"/>
      <c r="I223" s="697"/>
      <c r="J223" s="697"/>
      <c r="K223" s="697"/>
      <c r="L223" s="697"/>
      <c r="M223" s="697"/>
      <c r="N223" s="697"/>
      <c r="O223" s="697"/>
      <c r="P223" s="697"/>
      <c r="Q223" s="697"/>
      <c r="R223" s="697"/>
      <c r="S223" s="697"/>
      <c r="T223" s="697"/>
      <c r="U223" s="697"/>
      <c r="V223" s="697"/>
      <c r="W223" s="697"/>
      <c r="X223" s="697"/>
      <c r="Y223" s="697"/>
      <c r="Z223" s="697"/>
      <c r="AA223" s="697"/>
      <c r="AB223" s="697"/>
      <c r="AC223" s="698"/>
      <c r="DH223" s="211"/>
      <c r="DI223" s="196"/>
      <c r="DJ223" s="196"/>
      <c r="DK223" s="196"/>
      <c r="DL223" s="196"/>
    </row>
    <row r="224" spans="1:116" s="188" customFormat="1" ht="20.100000000000001" customHeight="1">
      <c r="A224" s="194"/>
      <c r="C224" s="719" t="s">
        <v>371</v>
      </c>
      <c r="D224" s="719"/>
      <c r="E224" s="719"/>
      <c r="F224" s="693" t="s">
        <v>109</v>
      </c>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BE224" s="188" t="s">
        <v>721</v>
      </c>
      <c r="DH224" s="211"/>
    </row>
    <row r="225" spans="1:116" s="188" customFormat="1" ht="20.100000000000001" customHeight="1">
      <c r="A225" s="194"/>
      <c r="BE225" s="600" t="s">
        <v>306</v>
      </c>
      <c r="BF225" s="601"/>
      <c r="BG225" s="602"/>
      <c r="BH225" s="680" t="s">
        <v>653</v>
      </c>
      <c r="BI225" s="681"/>
      <c r="BJ225" s="681"/>
      <c r="BK225" s="681"/>
      <c r="BL225" s="681"/>
      <c r="BM225" s="681"/>
      <c r="BN225" s="681"/>
      <c r="BO225" s="681"/>
      <c r="BP225" s="681"/>
      <c r="BQ225" s="681"/>
      <c r="BR225" s="681"/>
      <c r="BS225" s="681"/>
      <c r="BT225" s="681"/>
      <c r="BU225" s="681"/>
      <c r="BV225" s="681"/>
      <c r="BW225" s="681"/>
      <c r="BX225" s="681"/>
      <c r="BY225" s="681"/>
      <c r="BZ225" s="681"/>
      <c r="CA225" s="681"/>
      <c r="CB225" s="681"/>
      <c r="CC225" s="681"/>
      <c r="CD225" s="681"/>
      <c r="CE225" s="682"/>
      <c r="DH225" s="211"/>
    </row>
    <row r="226" spans="1:116" s="188" customFormat="1" ht="20.100000000000001" customHeight="1">
      <c r="A226" s="194"/>
      <c r="C226" s="188" t="s">
        <v>722</v>
      </c>
      <c r="BE226" s="667">
        <v>1</v>
      </c>
      <c r="BF226" s="668"/>
      <c r="BG226" s="668"/>
      <c r="BH226" s="669" t="s">
        <v>723</v>
      </c>
      <c r="BI226" s="669"/>
      <c r="BJ226" s="669"/>
      <c r="BK226" s="669"/>
      <c r="BL226" s="669"/>
      <c r="BM226" s="669"/>
      <c r="BN226" s="669"/>
      <c r="BO226" s="669"/>
      <c r="BP226" s="669"/>
      <c r="BQ226" s="669"/>
      <c r="BR226" s="669"/>
      <c r="BS226" s="669"/>
      <c r="BT226" s="669"/>
      <c r="BU226" s="669"/>
      <c r="BV226" s="669"/>
      <c r="BW226" s="669"/>
      <c r="BX226" s="669"/>
      <c r="BY226" s="669"/>
      <c r="BZ226" s="669"/>
      <c r="CA226" s="669"/>
      <c r="CB226" s="669"/>
      <c r="CC226" s="669"/>
      <c r="CD226" s="669"/>
      <c r="CE226" s="670"/>
      <c r="DH226" s="211"/>
    </row>
    <row r="227" spans="1:116" s="188" customFormat="1" ht="20.100000000000001" customHeight="1">
      <c r="A227" s="194"/>
      <c r="C227" s="600" t="s">
        <v>306</v>
      </c>
      <c r="D227" s="601"/>
      <c r="E227" s="602"/>
      <c r="F227" s="680" t="s">
        <v>724</v>
      </c>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01" t="s">
        <v>308</v>
      </c>
      <c r="AE227" s="601"/>
      <c r="AF227" s="601"/>
      <c r="AG227" s="601"/>
      <c r="AH227" s="601"/>
      <c r="AI227" s="601"/>
      <c r="AJ227" s="601"/>
      <c r="AK227" s="601"/>
      <c r="AL227" s="602"/>
      <c r="BE227" s="695">
        <v>2</v>
      </c>
      <c r="BF227" s="696"/>
      <c r="BG227" s="696"/>
      <c r="BH227" s="697" t="s">
        <v>725</v>
      </c>
      <c r="BI227" s="697"/>
      <c r="BJ227" s="697"/>
      <c r="BK227" s="697"/>
      <c r="BL227" s="697"/>
      <c r="BM227" s="697"/>
      <c r="BN227" s="697"/>
      <c r="BO227" s="697"/>
      <c r="BP227" s="697"/>
      <c r="BQ227" s="697"/>
      <c r="BR227" s="697"/>
      <c r="BS227" s="697"/>
      <c r="BT227" s="697"/>
      <c r="BU227" s="697"/>
      <c r="BV227" s="697"/>
      <c r="BW227" s="697"/>
      <c r="BX227" s="697"/>
      <c r="BY227" s="697"/>
      <c r="BZ227" s="697"/>
      <c r="CA227" s="697"/>
      <c r="CB227" s="697"/>
      <c r="CC227" s="697"/>
      <c r="CD227" s="697"/>
      <c r="CE227" s="698"/>
      <c r="DH227" s="211"/>
      <c r="DI227" s="196"/>
      <c r="DJ227" s="196"/>
      <c r="DK227" s="196"/>
      <c r="DL227" s="196"/>
    </row>
    <row r="228" spans="1:116" s="188" customFormat="1" ht="20.100000000000001" customHeight="1">
      <c r="A228" s="194"/>
      <c r="C228" s="668" t="s">
        <v>686</v>
      </c>
      <c r="D228" s="668"/>
      <c r="E228" s="668"/>
      <c r="F228" s="669" t="s">
        <v>726</v>
      </c>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587" t="s">
        <v>727</v>
      </c>
      <c r="AE228" s="590"/>
      <c r="AF228" s="590"/>
      <c r="AG228" s="590"/>
      <c r="AH228" s="590"/>
      <c r="AI228" s="590"/>
      <c r="AJ228" s="590"/>
      <c r="AK228" s="590"/>
      <c r="AL228" s="590"/>
      <c r="BE228" s="691">
        <v>3</v>
      </c>
      <c r="BF228" s="692"/>
      <c r="BG228" s="692"/>
      <c r="BH228" s="693" t="s">
        <v>700</v>
      </c>
      <c r="BI228" s="693"/>
      <c r="BJ228" s="693"/>
      <c r="BK228" s="693"/>
      <c r="BL228" s="693"/>
      <c r="BM228" s="693"/>
      <c r="BN228" s="693"/>
      <c r="BO228" s="693"/>
      <c r="BP228" s="693"/>
      <c r="BQ228" s="693"/>
      <c r="BR228" s="693"/>
      <c r="BS228" s="693"/>
      <c r="BT228" s="693"/>
      <c r="BU228" s="693"/>
      <c r="BV228" s="693"/>
      <c r="BW228" s="693"/>
      <c r="BX228" s="693"/>
      <c r="BY228" s="693"/>
      <c r="BZ228" s="693"/>
      <c r="CA228" s="693"/>
      <c r="CB228" s="693"/>
      <c r="CC228" s="693"/>
      <c r="CD228" s="693"/>
      <c r="CE228" s="694"/>
      <c r="DH228" s="211"/>
      <c r="DI228" s="196"/>
      <c r="DJ228" s="196"/>
      <c r="DK228" s="196"/>
      <c r="DL228" s="196"/>
    </row>
    <row r="229" spans="1:116" s="188" customFormat="1" ht="20.100000000000001" customHeight="1">
      <c r="A229" s="194"/>
      <c r="C229" s="692" t="s">
        <v>689</v>
      </c>
      <c r="D229" s="692"/>
      <c r="E229" s="692"/>
      <c r="F229" s="693" t="s">
        <v>728</v>
      </c>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4"/>
      <c r="AD229" s="634" t="s">
        <v>686</v>
      </c>
      <c r="AE229" s="637"/>
      <c r="AF229" s="637"/>
      <c r="AG229" s="637"/>
      <c r="AH229" s="637"/>
      <c r="AI229" s="637"/>
      <c r="AJ229" s="637"/>
      <c r="AK229" s="637"/>
      <c r="AL229" s="637"/>
      <c r="DH229" s="211"/>
      <c r="DI229" s="196"/>
      <c r="DJ229" s="196"/>
      <c r="DK229" s="196"/>
      <c r="DL229" s="196"/>
    </row>
    <row r="230" spans="1:116" s="188" customFormat="1" ht="20.100000000000001" customHeight="1">
      <c r="A230" s="194"/>
      <c r="DH230" s="211"/>
      <c r="DI230" s="196"/>
      <c r="DJ230" s="196"/>
      <c r="DK230" s="196"/>
      <c r="DL230" s="196"/>
    </row>
    <row r="231" spans="1:116" s="188" customFormat="1" ht="20.100000000000001" customHeight="1">
      <c r="A231" s="194"/>
      <c r="DH231" s="211"/>
      <c r="DI231" s="196"/>
      <c r="DJ231" s="196"/>
      <c r="DK231" s="196"/>
      <c r="DL231" s="196"/>
    </row>
    <row r="232" spans="1:116" s="188" customFormat="1" ht="20.100000000000001" customHeight="1">
      <c r="A232" s="194"/>
      <c r="DH232" s="211"/>
      <c r="DI232" s="196"/>
      <c r="DJ232" s="196"/>
      <c r="DK232" s="196"/>
      <c r="DL232" s="196"/>
    </row>
    <row r="233" spans="1:116" s="188" customFormat="1" ht="20.100000000000001" customHeight="1">
      <c r="A233" s="194"/>
      <c r="DH233" s="211"/>
      <c r="DI233" s="196"/>
      <c r="DJ233" s="196"/>
      <c r="DK233" s="196"/>
      <c r="DL233" s="196"/>
    </row>
    <row r="234" spans="1:116" s="188" customFormat="1" ht="20.100000000000001" customHeight="1">
      <c r="A234" s="194"/>
      <c r="DH234" s="211"/>
      <c r="DI234" s="196"/>
      <c r="DJ234" s="196"/>
      <c r="DK234" s="196"/>
      <c r="DL234" s="196"/>
    </row>
    <row r="235" spans="1:116" s="188" customFormat="1" ht="20.100000000000001" customHeight="1">
      <c r="A235" s="205"/>
      <c r="B235" s="206"/>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7"/>
      <c r="DI235" s="196"/>
      <c r="DJ235" s="196"/>
      <c r="DK235" s="196"/>
      <c r="DL235" s="196"/>
    </row>
    <row r="236" spans="1:116" s="188" customFormat="1" ht="20.100000000000001" customHeight="1">
      <c r="A236" s="189"/>
      <c r="B236" s="190"/>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190"/>
      <c r="AE236" s="190"/>
      <c r="AF236" s="190"/>
      <c r="AG236" s="190"/>
      <c r="AH236" s="190"/>
      <c r="AI236" s="190"/>
      <c r="AJ236" s="190"/>
      <c r="AK236" s="190"/>
      <c r="AL236" s="190"/>
      <c r="AM236" s="221"/>
      <c r="AN236" s="190"/>
      <c r="AO236" s="190"/>
      <c r="AP236" s="190"/>
      <c r="AQ236" s="190"/>
      <c r="AR236" s="190"/>
      <c r="AS236" s="190"/>
      <c r="AT236" s="190"/>
      <c r="AU236" s="221"/>
      <c r="AV236" s="221"/>
      <c r="AW236" s="190"/>
      <c r="AX236" s="190"/>
      <c r="AY236" s="221"/>
      <c r="AZ236" s="221"/>
      <c r="BA236" s="190"/>
      <c r="BB236" s="190"/>
      <c r="BC236" s="221"/>
      <c r="BD236" s="190"/>
      <c r="BE236" s="190"/>
      <c r="BF236" s="221"/>
      <c r="BG236" s="190"/>
      <c r="BH236" s="190"/>
      <c r="BI236" s="190"/>
      <c r="BJ236" s="190"/>
      <c r="BK236" s="190"/>
      <c r="BL236" s="190"/>
      <c r="BM236" s="190"/>
      <c r="BN236" s="190"/>
      <c r="BO236" s="190"/>
      <c r="BP236" s="190"/>
      <c r="BQ236" s="190"/>
      <c r="BR236" s="190"/>
      <c r="BS236" s="190"/>
      <c r="BT236" s="190"/>
      <c r="BU236" s="190"/>
      <c r="BV236" s="190"/>
      <c r="BW236" s="190"/>
      <c r="BX236" s="190"/>
      <c r="BY236" s="190"/>
      <c r="BZ236" s="190"/>
      <c r="CA236" s="190"/>
      <c r="CB236" s="190"/>
      <c r="CC236" s="190"/>
      <c r="CD236" s="190"/>
      <c r="CE236" s="190"/>
      <c r="CF236" s="190"/>
      <c r="CG236" s="190"/>
      <c r="CH236" s="190"/>
      <c r="CI236" s="190"/>
      <c r="CJ236" s="190"/>
      <c r="CK236" s="190"/>
      <c r="CL236" s="190"/>
      <c r="CM236" s="190"/>
      <c r="CN236" s="190"/>
      <c r="CO236" s="190"/>
      <c r="CP236" s="190"/>
      <c r="CQ236" s="190"/>
      <c r="CR236" s="190"/>
      <c r="CS236" s="190"/>
      <c r="CT236" s="190"/>
      <c r="CU236" s="190"/>
      <c r="CV236" s="190"/>
      <c r="CW236" s="190"/>
      <c r="CX236" s="190"/>
      <c r="CY236" s="190"/>
      <c r="CZ236" s="190"/>
      <c r="DA236" s="190"/>
      <c r="DB236" s="190"/>
      <c r="DC236" s="190"/>
      <c r="DD236" s="190"/>
      <c r="DE236" s="190"/>
      <c r="DF236" s="190"/>
      <c r="DG236" s="190"/>
      <c r="DH236" s="193"/>
      <c r="DI236" s="196"/>
      <c r="DJ236" s="196"/>
      <c r="DK236" s="196"/>
      <c r="DL236" s="196"/>
    </row>
    <row r="237" spans="1:116" s="188" customFormat="1" ht="20.100000000000001" customHeight="1">
      <c r="A237" s="194"/>
      <c r="C237" s="188" t="s">
        <v>729</v>
      </c>
      <c r="BE237" s="188" t="s">
        <v>730</v>
      </c>
      <c r="DH237" s="197"/>
      <c r="DI237" s="196"/>
      <c r="DJ237" s="196"/>
      <c r="DK237" s="196"/>
      <c r="DL237" s="196"/>
    </row>
    <row r="238" spans="1:116" s="188" customFormat="1" ht="20.100000000000001" customHeight="1">
      <c r="A238" s="194"/>
      <c r="C238" s="600" t="s">
        <v>306</v>
      </c>
      <c r="D238" s="601"/>
      <c r="E238" s="602"/>
      <c r="F238" s="680" t="s">
        <v>731</v>
      </c>
      <c r="G238" s="681"/>
      <c r="H238" s="681"/>
      <c r="I238" s="681"/>
      <c r="J238" s="681"/>
      <c r="K238" s="681"/>
      <c r="L238" s="681"/>
      <c r="M238" s="681"/>
      <c r="N238" s="681"/>
      <c r="O238" s="681"/>
      <c r="P238" s="681"/>
      <c r="Q238" s="681"/>
      <c r="R238" s="681"/>
      <c r="S238" s="681"/>
      <c r="T238" s="681"/>
      <c r="U238" s="681"/>
      <c r="V238" s="681"/>
      <c r="W238" s="681"/>
      <c r="X238" s="681"/>
      <c r="Y238" s="681"/>
      <c r="Z238" s="681"/>
      <c r="AA238" s="681"/>
      <c r="AB238" s="681"/>
      <c r="AC238" s="682"/>
      <c r="BE238" s="600" t="s">
        <v>306</v>
      </c>
      <c r="BF238" s="601"/>
      <c r="BG238" s="602"/>
      <c r="BH238" s="680" t="s">
        <v>653</v>
      </c>
      <c r="BI238" s="681"/>
      <c r="BJ238" s="681"/>
      <c r="BK238" s="681"/>
      <c r="BL238" s="681"/>
      <c r="BM238" s="681"/>
      <c r="BN238" s="681"/>
      <c r="BO238" s="681"/>
      <c r="BP238" s="681"/>
      <c r="BQ238" s="681"/>
      <c r="BR238" s="681"/>
      <c r="BS238" s="681"/>
      <c r="BT238" s="681"/>
      <c r="BU238" s="681"/>
      <c r="BV238" s="681"/>
      <c r="BW238" s="681"/>
      <c r="BX238" s="681"/>
      <c r="BY238" s="681"/>
      <c r="BZ238" s="681"/>
      <c r="CA238" s="681"/>
      <c r="CB238" s="681"/>
      <c r="CC238" s="681"/>
      <c r="CD238" s="681"/>
      <c r="CE238" s="682"/>
      <c r="DH238" s="211"/>
      <c r="DI238" s="196"/>
      <c r="DJ238" s="196"/>
      <c r="DK238" s="196"/>
      <c r="DL238" s="196"/>
    </row>
    <row r="239" spans="1:116" s="188" customFormat="1" ht="20.100000000000001" customHeight="1">
      <c r="A239" s="194"/>
      <c r="C239" s="667">
        <v>1</v>
      </c>
      <c r="D239" s="668"/>
      <c r="E239" s="668"/>
      <c r="F239" s="669" t="s">
        <v>670</v>
      </c>
      <c r="G239" s="669"/>
      <c r="H239" s="669"/>
      <c r="I239" s="669"/>
      <c r="J239" s="669"/>
      <c r="K239" s="669"/>
      <c r="L239" s="669"/>
      <c r="M239" s="669"/>
      <c r="N239" s="669"/>
      <c r="O239" s="669"/>
      <c r="P239" s="669"/>
      <c r="Q239" s="669"/>
      <c r="R239" s="669"/>
      <c r="S239" s="669"/>
      <c r="T239" s="669"/>
      <c r="U239" s="669"/>
      <c r="V239" s="669"/>
      <c r="W239" s="669"/>
      <c r="X239" s="669"/>
      <c r="Y239" s="669"/>
      <c r="Z239" s="669"/>
      <c r="AA239" s="669"/>
      <c r="AB239" s="669"/>
      <c r="AC239" s="670"/>
      <c r="BE239" s="667">
        <v>1</v>
      </c>
      <c r="BF239" s="668"/>
      <c r="BG239" s="668"/>
      <c r="BH239" s="669" t="s">
        <v>723</v>
      </c>
      <c r="BI239" s="669"/>
      <c r="BJ239" s="669"/>
      <c r="BK239" s="669"/>
      <c r="BL239" s="669"/>
      <c r="BM239" s="669"/>
      <c r="BN239" s="669"/>
      <c r="BO239" s="669"/>
      <c r="BP239" s="669"/>
      <c r="BQ239" s="669"/>
      <c r="BR239" s="669"/>
      <c r="BS239" s="669"/>
      <c r="BT239" s="669"/>
      <c r="BU239" s="669"/>
      <c r="BV239" s="669"/>
      <c r="BW239" s="669"/>
      <c r="BX239" s="669"/>
      <c r="BY239" s="669"/>
      <c r="BZ239" s="669"/>
      <c r="CA239" s="669"/>
      <c r="CB239" s="669"/>
      <c r="CC239" s="669"/>
      <c r="CD239" s="669"/>
      <c r="CE239" s="670"/>
      <c r="DH239" s="211"/>
      <c r="DI239" s="196"/>
      <c r="DJ239" s="196"/>
      <c r="DK239" s="196"/>
      <c r="DL239" s="196"/>
    </row>
    <row r="240" spans="1:116" s="188" customFormat="1" ht="20.100000000000001" customHeight="1">
      <c r="A240" s="194"/>
      <c r="C240" s="695">
        <v>2</v>
      </c>
      <c r="D240" s="696"/>
      <c r="E240" s="696"/>
      <c r="F240" s="697" t="s">
        <v>671</v>
      </c>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8"/>
      <c r="BE240" s="695">
        <v>2</v>
      </c>
      <c r="BF240" s="696"/>
      <c r="BG240" s="696"/>
      <c r="BH240" s="697" t="s">
        <v>725</v>
      </c>
      <c r="BI240" s="697"/>
      <c r="BJ240" s="697"/>
      <c r="BK240" s="697"/>
      <c r="BL240" s="697"/>
      <c r="BM240" s="697"/>
      <c r="BN240" s="697"/>
      <c r="BO240" s="697"/>
      <c r="BP240" s="697"/>
      <c r="BQ240" s="697"/>
      <c r="BR240" s="697"/>
      <c r="BS240" s="697"/>
      <c r="BT240" s="697"/>
      <c r="BU240" s="697"/>
      <c r="BV240" s="697"/>
      <c r="BW240" s="697"/>
      <c r="BX240" s="697"/>
      <c r="BY240" s="697"/>
      <c r="BZ240" s="697"/>
      <c r="CA240" s="697"/>
      <c r="CB240" s="697"/>
      <c r="CC240" s="697"/>
      <c r="CD240" s="697"/>
      <c r="CE240" s="698"/>
      <c r="DH240" s="197"/>
      <c r="DI240" s="196"/>
      <c r="DJ240" s="196"/>
      <c r="DK240" s="196"/>
      <c r="DL240" s="196"/>
    </row>
    <row r="241" spans="1:116" s="188" customFormat="1" ht="20.100000000000001" customHeight="1">
      <c r="A241" s="194"/>
      <c r="C241" s="691">
        <v>3</v>
      </c>
      <c r="D241" s="692"/>
      <c r="E241" s="692"/>
      <c r="F241" s="693" t="s">
        <v>672</v>
      </c>
      <c r="G241" s="693"/>
      <c r="H241" s="693"/>
      <c r="I241" s="693"/>
      <c r="J241" s="693"/>
      <c r="K241" s="693"/>
      <c r="L241" s="693"/>
      <c r="M241" s="693"/>
      <c r="N241" s="693"/>
      <c r="O241" s="693"/>
      <c r="P241" s="693"/>
      <c r="Q241" s="693"/>
      <c r="R241" s="693"/>
      <c r="S241" s="693"/>
      <c r="T241" s="693"/>
      <c r="U241" s="693"/>
      <c r="V241" s="693"/>
      <c r="W241" s="693"/>
      <c r="X241" s="693"/>
      <c r="Y241" s="693"/>
      <c r="Z241" s="693"/>
      <c r="AA241" s="693"/>
      <c r="AB241" s="693"/>
      <c r="AC241" s="694"/>
      <c r="BE241" s="695">
        <v>3</v>
      </c>
      <c r="BF241" s="696"/>
      <c r="BG241" s="696"/>
      <c r="BH241" s="697" t="s">
        <v>732</v>
      </c>
      <c r="BI241" s="697"/>
      <c r="BJ241" s="697"/>
      <c r="BK241" s="697"/>
      <c r="BL241" s="697"/>
      <c r="BM241" s="697"/>
      <c r="BN241" s="697"/>
      <c r="BO241" s="697"/>
      <c r="BP241" s="697"/>
      <c r="BQ241" s="697"/>
      <c r="BR241" s="697"/>
      <c r="BS241" s="697"/>
      <c r="BT241" s="697"/>
      <c r="BU241" s="697"/>
      <c r="BV241" s="697"/>
      <c r="BW241" s="697"/>
      <c r="BX241" s="697"/>
      <c r="BY241" s="697"/>
      <c r="BZ241" s="697"/>
      <c r="CA241" s="697"/>
      <c r="CB241" s="697"/>
      <c r="CC241" s="697"/>
      <c r="CD241" s="697"/>
      <c r="CE241" s="698"/>
      <c r="DH241" s="197"/>
      <c r="DI241" s="196"/>
      <c r="DJ241" s="196"/>
      <c r="DK241" s="196"/>
      <c r="DL241" s="196"/>
    </row>
    <row r="242" spans="1:116" s="188" customFormat="1" ht="20.100000000000001" customHeight="1">
      <c r="A242" s="194"/>
      <c r="BE242" s="695">
        <v>4</v>
      </c>
      <c r="BF242" s="696"/>
      <c r="BG242" s="696"/>
      <c r="BH242" s="697" t="s">
        <v>733</v>
      </c>
      <c r="BI242" s="697"/>
      <c r="BJ242" s="697"/>
      <c r="BK242" s="697"/>
      <c r="BL242" s="697"/>
      <c r="BM242" s="697"/>
      <c r="BN242" s="697"/>
      <c r="BO242" s="697"/>
      <c r="BP242" s="697"/>
      <c r="BQ242" s="697"/>
      <c r="BR242" s="697"/>
      <c r="BS242" s="697"/>
      <c r="BT242" s="697"/>
      <c r="BU242" s="697"/>
      <c r="BV242" s="697"/>
      <c r="BW242" s="697"/>
      <c r="BX242" s="697"/>
      <c r="BY242" s="697"/>
      <c r="BZ242" s="697"/>
      <c r="CA242" s="697"/>
      <c r="CB242" s="697"/>
      <c r="CC242" s="697"/>
      <c r="CD242" s="697"/>
      <c r="CE242" s="698"/>
      <c r="DH242" s="197"/>
      <c r="DI242" s="196"/>
      <c r="DJ242" s="196"/>
      <c r="DK242" s="196"/>
      <c r="DL242" s="196"/>
    </row>
    <row r="243" spans="1:116" s="188" customFormat="1" ht="20.100000000000001" customHeight="1">
      <c r="A243" s="194"/>
      <c r="C243" s="188" t="s">
        <v>734</v>
      </c>
      <c r="BE243" s="695">
        <v>5</v>
      </c>
      <c r="BF243" s="696"/>
      <c r="BG243" s="696"/>
      <c r="BH243" s="697" t="s">
        <v>735</v>
      </c>
      <c r="BI243" s="697"/>
      <c r="BJ243" s="697"/>
      <c r="BK243" s="697"/>
      <c r="BL243" s="697"/>
      <c r="BM243" s="697"/>
      <c r="BN243" s="697"/>
      <c r="BO243" s="697"/>
      <c r="BP243" s="697"/>
      <c r="BQ243" s="697"/>
      <c r="BR243" s="697"/>
      <c r="BS243" s="697"/>
      <c r="BT243" s="697"/>
      <c r="BU243" s="697"/>
      <c r="BV243" s="697"/>
      <c r="BW243" s="697"/>
      <c r="BX243" s="697"/>
      <c r="BY243" s="697"/>
      <c r="BZ243" s="697"/>
      <c r="CA243" s="697"/>
      <c r="CB243" s="697"/>
      <c r="CC243" s="697"/>
      <c r="CD243" s="697"/>
      <c r="CE243" s="698"/>
      <c r="DH243" s="197"/>
      <c r="DI243" s="196"/>
      <c r="DJ243" s="196"/>
      <c r="DK243" s="196"/>
      <c r="DL243" s="196"/>
    </row>
    <row r="244" spans="1:116" s="188" customFormat="1" ht="20.100000000000001" customHeight="1">
      <c r="A244" s="194"/>
      <c r="C244" s="600" t="s">
        <v>306</v>
      </c>
      <c r="D244" s="601"/>
      <c r="E244" s="602"/>
      <c r="F244" s="680" t="s">
        <v>736</v>
      </c>
      <c r="G244" s="681"/>
      <c r="H244" s="681"/>
      <c r="I244" s="681"/>
      <c r="J244" s="681"/>
      <c r="K244" s="681"/>
      <c r="L244" s="681"/>
      <c r="M244" s="681"/>
      <c r="N244" s="681"/>
      <c r="O244" s="681"/>
      <c r="P244" s="681"/>
      <c r="Q244" s="681"/>
      <c r="R244" s="681"/>
      <c r="S244" s="681"/>
      <c r="T244" s="681"/>
      <c r="U244" s="681"/>
      <c r="V244" s="681"/>
      <c r="W244" s="681"/>
      <c r="X244" s="681"/>
      <c r="Y244" s="681"/>
      <c r="Z244" s="681"/>
      <c r="AA244" s="681"/>
      <c r="AB244" s="681"/>
      <c r="AC244" s="682"/>
      <c r="BE244" s="691">
        <v>6</v>
      </c>
      <c r="BF244" s="692"/>
      <c r="BG244" s="692"/>
      <c r="BH244" s="693" t="s">
        <v>737</v>
      </c>
      <c r="BI244" s="693"/>
      <c r="BJ244" s="693"/>
      <c r="BK244" s="693"/>
      <c r="BL244" s="693"/>
      <c r="BM244" s="693"/>
      <c r="BN244" s="693"/>
      <c r="BO244" s="693"/>
      <c r="BP244" s="693"/>
      <c r="BQ244" s="693"/>
      <c r="BR244" s="693"/>
      <c r="BS244" s="693"/>
      <c r="BT244" s="693"/>
      <c r="BU244" s="693"/>
      <c r="BV244" s="693"/>
      <c r="BW244" s="693"/>
      <c r="BX244" s="693"/>
      <c r="BY244" s="693"/>
      <c r="BZ244" s="693"/>
      <c r="CA244" s="693"/>
      <c r="CB244" s="693"/>
      <c r="CC244" s="693"/>
      <c r="CD244" s="693"/>
      <c r="CE244" s="694"/>
      <c r="DH244" s="211"/>
      <c r="DI244" s="196"/>
      <c r="DJ244" s="196"/>
      <c r="DK244" s="196"/>
      <c r="DL244" s="196"/>
    </row>
    <row r="245" spans="1:116" s="188" customFormat="1" ht="20.100000000000001" customHeight="1">
      <c r="A245" s="194"/>
      <c r="C245" s="667">
        <v>1</v>
      </c>
      <c r="D245" s="668"/>
      <c r="E245" s="668"/>
      <c r="F245" s="669" t="s">
        <v>738</v>
      </c>
      <c r="G245" s="669"/>
      <c r="H245" s="669"/>
      <c r="I245" s="669"/>
      <c r="J245" s="669"/>
      <c r="K245" s="669"/>
      <c r="L245" s="669"/>
      <c r="M245" s="669"/>
      <c r="N245" s="669"/>
      <c r="O245" s="669"/>
      <c r="P245" s="669"/>
      <c r="Q245" s="669"/>
      <c r="R245" s="669"/>
      <c r="S245" s="669"/>
      <c r="T245" s="669"/>
      <c r="U245" s="669"/>
      <c r="V245" s="669"/>
      <c r="W245" s="669"/>
      <c r="X245" s="669"/>
      <c r="Y245" s="669"/>
      <c r="Z245" s="669"/>
      <c r="AA245" s="669"/>
      <c r="AB245" s="669"/>
      <c r="AC245" s="670"/>
      <c r="DH245" s="211"/>
      <c r="DI245" s="196"/>
      <c r="DJ245" s="196"/>
      <c r="DK245" s="196"/>
      <c r="DL245" s="196"/>
    </row>
    <row r="246" spans="1:116" s="188" customFormat="1" ht="20.100000000000001" customHeight="1">
      <c r="A246" s="194"/>
      <c r="C246" s="695">
        <v>2</v>
      </c>
      <c r="D246" s="696"/>
      <c r="E246" s="696"/>
      <c r="F246" s="697" t="s">
        <v>739</v>
      </c>
      <c r="G246" s="697"/>
      <c r="H246" s="697"/>
      <c r="I246" s="697"/>
      <c r="J246" s="697"/>
      <c r="K246" s="697"/>
      <c r="L246" s="697"/>
      <c r="M246" s="697"/>
      <c r="N246" s="697"/>
      <c r="O246" s="697"/>
      <c r="P246" s="697"/>
      <c r="Q246" s="697"/>
      <c r="R246" s="697"/>
      <c r="S246" s="697"/>
      <c r="T246" s="697"/>
      <c r="U246" s="697"/>
      <c r="V246" s="697"/>
      <c r="W246" s="697"/>
      <c r="X246" s="697"/>
      <c r="Y246" s="697"/>
      <c r="Z246" s="697"/>
      <c r="AA246" s="697"/>
      <c r="AB246" s="697"/>
      <c r="AC246" s="698"/>
      <c r="BE246" s="184" t="s">
        <v>740</v>
      </c>
      <c r="BF246" s="184"/>
      <c r="BG246" s="184"/>
      <c r="BH246" s="184"/>
      <c r="BI246" s="184"/>
      <c r="BJ246" s="184"/>
      <c r="BK246" s="184"/>
      <c r="BL246" s="184"/>
      <c r="BM246" s="184"/>
      <c r="BN246" s="184"/>
      <c r="DH246" s="211"/>
      <c r="DI246" s="196"/>
      <c r="DJ246" s="196"/>
      <c r="DK246" s="196"/>
      <c r="DL246" s="196"/>
    </row>
    <row r="247" spans="1:116" s="188" customFormat="1" ht="20.100000000000001" customHeight="1">
      <c r="A247" s="194"/>
      <c r="C247" s="695">
        <v>3</v>
      </c>
      <c r="D247" s="696"/>
      <c r="E247" s="696"/>
      <c r="F247" s="697" t="s">
        <v>741</v>
      </c>
      <c r="G247" s="697"/>
      <c r="H247" s="697"/>
      <c r="I247" s="697"/>
      <c r="J247" s="697"/>
      <c r="K247" s="697"/>
      <c r="L247" s="697"/>
      <c r="M247" s="697"/>
      <c r="N247" s="697"/>
      <c r="O247" s="697"/>
      <c r="P247" s="697"/>
      <c r="Q247" s="697"/>
      <c r="R247" s="697"/>
      <c r="S247" s="697"/>
      <c r="T247" s="697"/>
      <c r="U247" s="697"/>
      <c r="V247" s="697"/>
      <c r="W247" s="697"/>
      <c r="X247" s="697"/>
      <c r="Y247" s="697"/>
      <c r="Z247" s="697"/>
      <c r="AA247" s="697"/>
      <c r="AB247" s="697"/>
      <c r="AC247" s="698"/>
      <c r="BE247" s="600" t="s">
        <v>306</v>
      </c>
      <c r="BF247" s="601"/>
      <c r="BG247" s="602"/>
      <c r="BH247" s="680" t="s">
        <v>742</v>
      </c>
      <c r="BI247" s="681"/>
      <c r="BJ247" s="681"/>
      <c r="BK247" s="681"/>
      <c r="BL247" s="681"/>
      <c r="BM247" s="681"/>
      <c r="BN247" s="681"/>
      <c r="BO247" s="681"/>
      <c r="BP247" s="681"/>
      <c r="BQ247" s="681"/>
      <c r="BR247" s="681"/>
      <c r="BS247" s="681"/>
      <c r="BT247" s="681"/>
      <c r="BU247" s="681"/>
      <c r="BV247" s="681"/>
      <c r="BW247" s="681"/>
      <c r="BX247" s="681"/>
      <c r="BY247" s="681"/>
      <c r="BZ247" s="681"/>
      <c r="CA247" s="681"/>
      <c r="CB247" s="681"/>
      <c r="CC247" s="681"/>
      <c r="CD247" s="681"/>
      <c r="CE247" s="682"/>
      <c r="DH247" s="211"/>
      <c r="DI247" s="196"/>
      <c r="DJ247" s="196"/>
      <c r="DK247" s="196"/>
      <c r="DL247" s="196"/>
    </row>
    <row r="248" spans="1:116" s="188" customFormat="1" ht="20.100000000000001" customHeight="1">
      <c r="A248" s="194"/>
      <c r="C248" s="695">
        <v>4</v>
      </c>
      <c r="D248" s="696"/>
      <c r="E248" s="696"/>
      <c r="F248" s="697" t="s">
        <v>743</v>
      </c>
      <c r="G248" s="697"/>
      <c r="H248" s="697"/>
      <c r="I248" s="697"/>
      <c r="J248" s="697"/>
      <c r="K248" s="697"/>
      <c r="L248" s="697"/>
      <c r="M248" s="697"/>
      <c r="N248" s="697"/>
      <c r="O248" s="697"/>
      <c r="P248" s="697"/>
      <c r="Q248" s="697"/>
      <c r="R248" s="697"/>
      <c r="S248" s="697"/>
      <c r="T248" s="697"/>
      <c r="U248" s="697"/>
      <c r="V248" s="697"/>
      <c r="W248" s="697"/>
      <c r="X248" s="697"/>
      <c r="Y248" s="697"/>
      <c r="Z248" s="697"/>
      <c r="AA248" s="697"/>
      <c r="AB248" s="697"/>
      <c r="AC248" s="698"/>
      <c r="BE248" s="667">
        <v>1</v>
      </c>
      <c r="BF248" s="668"/>
      <c r="BG248" s="668"/>
      <c r="BH248" s="669" t="s">
        <v>744</v>
      </c>
      <c r="BI248" s="669"/>
      <c r="BJ248" s="669"/>
      <c r="BK248" s="669"/>
      <c r="BL248" s="669"/>
      <c r="BM248" s="669"/>
      <c r="BN248" s="669"/>
      <c r="BO248" s="669"/>
      <c r="BP248" s="669"/>
      <c r="BQ248" s="669"/>
      <c r="BR248" s="669"/>
      <c r="BS248" s="669"/>
      <c r="BT248" s="669"/>
      <c r="BU248" s="669"/>
      <c r="BV248" s="669"/>
      <c r="BW248" s="669"/>
      <c r="BX248" s="669"/>
      <c r="BY248" s="669"/>
      <c r="BZ248" s="669"/>
      <c r="CA248" s="669"/>
      <c r="CB248" s="669"/>
      <c r="CC248" s="669"/>
      <c r="CD248" s="669"/>
      <c r="CE248" s="670"/>
      <c r="DH248" s="211"/>
      <c r="DI248" s="196"/>
      <c r="DJ248" s="196"/>
      <c r="DK248" s="196"/>
      <c r="DL248" s="196"/>
    </row>
    <row r="249" spans="1:116" s="188" customFormat="1" ht="20.100000000000001" customHeight="1">
      <c r="A249" s="194"/>
      <c r="C249" s="691">
        <v>5</v>
      </c>
      <c r="D249" s="692"/>
      <c r="E249" s="692"/>
      <c r="F249" s="693" t="s">
        <v>745</v>
      </c>
      <c r="G249" s="693"/>
      <c r="H249" s="693"/>
      <c r="I249" s="693"/>
      <c r="J249" s="693"/>
      <c r="K249" s="693"/>
      <c r="L249" s="693"/>
      <c r="M249" s="693"/>
      <c r="N249" s="693"/>
      <c r="O249" s="693"/>
      <c r="P249" s="693"/>
      <c r="Q249" s="693"/>
      <c r="R249" s="693"/>
      <c r="S249" s="693"/>
      <c r="T249" s="693"/>
      <c r="U249" s="693"/>
      <c r="V249" s="693"/>
      <c r="W249" s="693"/>
      <c r="X249" s="693"/>
      <c r="Y249" s="693"/>
      <c r="Z249" s="693"/>
      <c r="AA249" s="693"/>
      <c r="AB249" s="693"/>
      <c r="AC249" s="694"/>
      <c r="BB249" s="184"/>
      <c r="BC249" s="184"/>
      <c r="BD249" s="184"/>
      <c r="BE249" s="695">
        <v>2</v>
      </c>
      <c r="BF249" s="696"/>
      <c r="BG249" s="696"/>
      <c r="BH249" s="697" t="s">
        <v>746</v>
      </c>
      <c r="BI249" s="697"/>
      <c r="BJ249" s="697"/>
      <c r="BK249" s="697"/>
      <c r="BL249" s="697"/>
      <c r="BM249" s="697"/>
      <c r="BN249" s="697"/>
      <c r="BO249" s="697"/>
      <c r="BP249" s="697"/>
      <c r="BQ249" s="697"/>
      <c r="BR249" s="697"/>
      <c r="BS249" s="697"/>
      <c r="BT249" s="697"/>
      <c r="BU249" s="697"/>
      <c r="BV249" s="697"/>
      <c r="BW249" s="697"/>
      <c r="BX249" s="697"/>
      <c r="BY249" s="697"/>
      <c r="BZ249" s="697"/>
      <c r="CA249" s="697"/>
      <c r="CB249" s="697"/>
      <c r="CC249" s="697"/>
      <c r="CD249" s="697"/>
      <c r="CE249" s="698"/>
      <c r="DH249" s="211"/>
      <c r="DI249" s="196"/>
      <c r="DJ249" s="196"/>
      <c r="DK249" s="196"/>
      <c r="DL249" s="196"/>
    </row>
    <row r="250" spans="1:116" s="188" customFormat="1" ht="20.100000000000001" customHeight="1">
      <c r="A250" s="194"/>
      <c r="BB250" s="184"/>
      <c r="BC250" s="184"/>
      <c r="BD250" s="184"/>
      <c r="BE250" s="691">
        <v>3</v>
      </c>
      <c r="BF250" s="692"/>
      <c r="BG250" s="692"/>
      <c r="BH250" s="693" t="s">
        <v>548</v>
      </c>
      <c r="BI250" s="693"/>
      <c r="BJ250" s="693"/>
      <c r="BK250" s="693"/>
      <c r="BL250" s="693"/>
      <c r="BM250" s="693"/>
      <c r="BN250" s="693"/>
      <c r="BO250" s="693"/>
      <c r="BP250" s="693"/>
      <c r="BQ250" s="693"/>
      <c r="BR250" s="693"/>
      <c r="BS250" s="693"/>
      <c r="BT250" s="693"/>
      <c r="BU250" s="693"/>
      <c r="BV250" s="693"/>
      <c r="BW250" s="693"/>
      <c r="BX250" s="693"/>
      <c r="BY250" s="693"/>
      <c r="BZ250" s="693"/>
      <c r="CA250" s="693"/>
      <c r="CB250" s="693"/>
      <c r="CC250" s="693"/>
      <c r="CD250" s="693"/>
      <c r="CE250" s="694"/>
      <c r="DH250" s="197"/>
      <c r="DI250" s="196"/>
      <c r="DJ250" s="196"/>
      <c r="DK250" s="196"/>
      <c r="DL250" s="196"/>
    </row>
    <row r="251" spans="1:116" s="188" customFormat="1" ht="20.100000000000001" customHeight="1">
      <c r="A251" s="194"/>
      <c r="C251" s="188" t="s">
        <v>747</v>
      </c>
      <c r="BF251" s="184"/>
      <c r="BG251" s="184"/>
      <c r="BH251" s="184"/>
      <c r="BI251" s="184"/>
      <c r="BJ251" s="184"/>
      <c r="BK251" s="184"/>
      <c r="BL251" s="184"/>
      <c r="BM251" s="184"/>
      <c r="BN251" s="184"/>
      <c r="DH251" s="197"/>
      <c r="DI251" s="196"/>
      <c r="DJ251" s="196"/>
      <c r="DK251" s="196"/>
      <c r="DL251" s="196"/>
    </row>
    <row r="252" spans="1:116" s="188" customFormat="1" ht="20.100000000000001" customHeight="1">
      <c r="A252" s="194"/>
      <c r="C252" s="600" t="s">
        <v>306</v>
      </c>
      <c r="D252" s="601"/>
      <c r="E252" s="602"/>
      <c r="F252" s="680" t="s">
        <v>736</v>
      </c>
      <c r="G252" s="681"/>
      <c r="H252" s="681"/>
      <c r="I252" s="681"/>
      <c r="J252" s="681"/>
      <c r="K252" s="681"/>
      <c r="L252" s="681"/>
      <c r="M252" s="681"/>
      <c r="N252" s="681"/>
      <c r="O252" s="681"/>
      <c r="P252" s="681"/>
      <c r="Q252" s="681"/>
      <c r="R252" s="681"/>
      <c r="S252" s="681"/>
      <c r="T252" s="681"/>
      <c r="U252" s="681"/>
      <c r="V252" s="681"/>
      <c r="W252" s="681"/>
      <c r="X252" s="681"/>
      <c r="Y252" s="681"/>
      <c r="Z252" s="681"/>
      <c r="AA252" s="681"/>
      <c r="AB252" s="681"/>
      <c r="AC252" s="682"/>
      <c r="BE252" s="188" t="s">
        <v>748</v>
      </c>
      <c r="BF252" s="184"/>
      <c r="BG252" s="184"/>
      <c r="BH252" s="184"/>
      <c r="BI252" s="184"/>
      <c r="BJ252" s="184"/>
      <c r="BK252" s="184"/>
      <c r="BL252" s="184"/>
      <c r="BM252" s="184"/>
      <c r="BN252" s="184"/>
      <c r="DH252" s="211"/>
      <c r="DI252" s="196"/>
      <c r="DJ252" s="196"/>
      <c r="DK252" s="196"/>
      <c r="DL252" s="196"/>
    </row>
    <row r="253" spans="1:116" s="188" customFormat="1" ht="20.100000000000001" customHeight="1">
      <c r="A253" s="194"/>
      <c r="C253" s="667">
        <v>1</v>
      </c>
      <c r="D253" s="668"/>
      <c r="E253" s="668"/>
      <c r="F253" s="669" t="s">
        <v>738</v>
      </c>
      <c r="G253" s="669"/>
      <c r="H253" s="669"/>
      <c r="I253" s="669"/>
      <c r="J253" s="669"/>
      <c r="K253" s="669"/>
      <c r="L253" s="669"/>
      <c r="M253" s="669"/>
      <c r="N253" s="669"/>
      <c r="O253" s="669"/>
      <c r="P253" s="669"/>
      <c r="Q253" s="669"/>
      <c r="R253" s="669"/>
      <c r="S253" s="669"/>
      <c r="T253" s="669"/>
      <c r="U253" s="669"/>
      <c r="V253" s="669"/>
      <c r="W253" s="669"/>
      <c r="X253" s="669"/>
      <c r="Y253" s="669"/>
      <c r="Z253" s="669"/>
      <c r="AA253" s="669"/>
      <c r="AB253" s="669"/>
      <c r="AC253" s="670"/>
      <c r="BE253" s="600" t="s">
        <v>306</v>
      </c>
      <c r="BF253" s="601"/>
      <c r="BG253" s="602"/>
      <c r="BH253" s="680" t="s">
        <v>749</v>
      </c>
      <c r="BI253" s="681"/>
      <c r="BJ253" s="681"/>
      <c r="BK253" s="681"/>
      <c r="BL253" s="681"/>
      <c r="BM253" s="681"/>
      <c r="BN253" s="681"/>
      <c r="BO253" s="681"/>
      <c r="BP253" s="681"/>
      <c r="BQ253" s="681"/>
      <c r="BR253" s="681"/>
      <c r="BS253" s="681"/>
      <c r="BT253" s="681"/>
      <c r="BU253" s="681"/>
      <c r="BV253" s="681"/>
      <c r="BW253" s="681"/>
      <c r="BX253" s="681"/>
      <c r="BY253" s="681"/>
      <c r="BZ253" s="681"/>
      <c r="CA253" s="681"/>
      <c r="CB253" s="681"/>
      <c r="CC253" s="681"/>
      <c r="CD253" s="681"/>
      <c r="CE253" s="682"/>
      <c r="DH253" s="211"/>
      <c r="DI253" s="196"/>
      <c r="DJ253" s="196"/>
      <c r="DK253" s="196"/>
      <c r="DL253" s="196"/>
    </row>
    <row r="254" spans="1:116" s="188" customFormat="1" ht="20.100000000000001" customHeight="1">
      <c r="A254" s="194"/>
      <c r="C254" s="695">
        <v>2</v>
      </c>
      <c r="D254" s="696"/>
      <c r="E254" s="696"/>
      <c r="F254" s="697" t="s">
        <v>739</v>
      </c>
      <c r="G254" s="697"/>
      <c r="H254" s="697"/>
      <c r="I254" s="697"/>
      <c r="J254" s="697"/>
      <c r="K254" s="697"/>
      <c r="L254" s="697"/>
      <c r="M254" s="697"/>
      <c r="N254" s="697"/>
      <c r="O254" s="697"/>
      <c r="P254" s="697"/>
      <c r="Q254" s="697"/>
      <c r="R254" s="697"/>
      <c r="S254" s="697"/>
      <c r="T254" s="697"/>
      <c r="U254" s="697"/>
      <c r="V254" s="697"/>
      <c r="W254" s="697"/>
      <c r="X254" s="697"/>
      <c r="Y254" s="697"/>
      <c r="Z254" s="697"/>
      <c r="AA254" s="697"/>
      <c r="AB254" s="697"/>
      <c r="AC254" s="698"/>
      <c r="BE254" s="667">
        <v>1</v>
      </c>
      <c r="BF254" s="668"/>
      <c r="BG254" s="668"/>
      <c r="BH254" s="669" t="s">
        <v>750</v>
      </c>
      <c r="BI254" s="669"/>
      <c r="BJ254" s="669"/>
      <c r="BK254" s="669"/>
      <c r="BL254" s="669"/>
      <c r="BM254" s="669"/>
      <c r="BN254" s="669"/>
      <c r="BO254" s="669"/>
      <c r="BP254" s="669"/>
      <c r="BQ254" s="669"/>
      <c r="BR254" s="669"/>
      <c r="BS254" s="669"/>
      <c r="BT254" s="669"/>
      <c r="BU254" s="669"/>
      <c r="BV254" s="669"/>
      <c r="BW254" s="669"/>
      <c r="BX254" s="669"/>
      <c r="BY254" s="669"/>
      <c r="BZ254" s="669"/>
      <c r="CA254" s="669"/>
      <c r="CB254" s="669"/>
      <c r="CC254" s="669"/>
      <c r="CD254" s="669"/>
      <c r="CE254" s="670"/>
      <c r="DH254" s="211"/>
      <c r="DI254" s="196"/>
      <c r="DJ254" s="196"/>
      <c r="DK254" s="196"/>
      <c r="DL254" s="196"/>
    </row>
    <row r="255" spans="1:116" s="188" customFormat="1" ht="20.100000000000001" customHeight="1">
      <c r="A255" s="194"/>
      <c r="C255" s="695">
        <v>3</v>
      </c>
      <c r="D255" s="696"/>
      <c r="E255" s="696"/>
      <c r="F255" s="697" t="s">
        <v>741</v>
      </c>
      <c r="G255" s="697"/>
      <c r="H255" s="697"/>
      <c r="I255" s="697"/>
      <c r="J255" s="697"/>
      <c r="K255" s="697"/>
      <c r="L255" s="697"/>
      <c r="M255" s="697"/>
      <c r="N255" s="697"/>
      <c r="O255" s="697"/>
      <c r="P255" s="697"/>
      <c r="Q255" s="697"/>
      <c r="R255" s="697"/>
      <c r="S255" s="697"/>
      <c r="T255" s="697"/>
      <c r="U255" s="697"/>
      <c r="V255" s="697"/>
      <c r="W255" s="697"/>
      <c r="X255" s="697"/>
      <c r="Y255" s="697"/>
      <c r="Z255" s="697"/>
      <c r="AA255" s="697"/>
      <c r="AB255" s="697"/>
      <c r="AC255" s="698"/>
      <c r="BE255" s="695">
        <v>2</v>
      </c>
      <c r="BF255" s="696"/>
      <c r="BG255" s="696"/>
      <c r="BH255" s="697" t="s">
        <v>751</v>
      </c>
      <c r="BI255" s="697"/>
      <c r="BJ255" s="697"/>
      <c r="BK255" s="697"/>
      <c r="BL255" s="697"/>
      <c r="BM255" s="697"/>
      <c r="BN255" s="697"/>
      <c r="BO255" s="697"/>
      <c r="BP255" s="697"/>
      <c r="BQ255" s="697"/>
      <c r="BR255" s="697"/>
      <c r="BS255" s="697"/>
      <c r="BT255" s="697"/>
      <c r="BU255" s="697"/>
      <c r="BV255" s="697"/>
      <c r="BW255" s="697"/>
      <c r="BX255" s="697"/>
      <c r="BY255" s="697"/>
      <c r="BZ255" s="697"/>
      <c r="CA255" s="697"/>
      <c r="CB255" s="697"/>
      <c r="CC255" s="697"/>
      <c r="CD255" s="697"/>
      <c r="CE255" s="698"/>
      <c r="DH255" s="211"/>
      <c r="DI255" s="196"/>
      <c r="DJ255" s="196"/>
      <c r="DK255" s="196"/>
      <c r="DL255" s="196"/>
    </row>
    <row r="256" spans="1:116" s="188" customFormat="1" ht="20.100000000000001" customHeight="1">
      <c r="A256" s="194"/>
      <c r="C256" s="695">
        <v>4</v>
      </c>
      <c r="D256" s="696"/>
      <c r="E256" s="696"/>
      <c r="F256" s="697" t="s">
        <v>743</v>
      </c>
      <c r="G256" s="697"/>
      <c r="H256" s="697"/>
      <c r="I256" s="697"/>
      <c r="J256" s="697"/>
      <c r="K256" s="697"/>
      <c r="L256" s="697"/>
      <c r="M256" s="697"/>
      <c r="N256" s="697"/>
      <c r="O256" s="697"/>
      <c r="P256" s="697"/>
      <c r="Q256" s="697"/>
      <c r="R256" s="697"/>
      <c r="S256" s="697"/>
      <c r="T256" s="697"/>
      <c r="U256" s="697"/>
      <c r="V256" s="697"/>
      <c r="W256" s="697"/>
      <c r="X256" s="697"/>
      <c r="Y256" s="697"/>
      <c r="Z256" s="697"/>
      <c r="AA256" s="697"/>
      <c r="AB256" s="697"/>
      <c r="AC256" s="698"/>
      <c r="BE256" s="691">
        <v>3</v>
      </c>
      <c r="BF256" s="692"/>
      <c r="BG256" s="692"/>
      <c r="BH256" s="693" t="s">
        <v>752</v>
      </c>
      <c r="BI256" s="693"/>
      <c r="BJ256" s="693"/>
      <c r="BK256" s="693"/>
      <c r="BL256" s="693"/>
      <c r="BM256" s="693"/>
      <c r="BN256" s="693"/>
      <c r="BO256" s="693"/>
      <c r="BP256" s="693"/>
      <c r="BQ256" s="693"/>
      <c r="BR256" s="693"/>
      <c r="BS256" s="693"/>
      <c r="BT256" s="693"/>
      <c r="BU256" s="693"/>
      <c r="BV256" s="693"/>
      <c r="BW256" s="693"/>
      <c r="BX256" s="693"/>
      <c r="BY256" s="693"/>
      <c r="BZ256" s="693"/>
      <c r="CA256" s="693"/>
      <c r="CB256" s="693"/>
      <c r="CC256" s="693"/>
      <c r="CD256" s="693"/>
      <c r="CE256" s="694"/>
      <c r="DH256" s="211"/>
      <c r="DI256" s="196"/>
      <c r="DJ256" s="196"/>
      <c r="DK256" s="196"/>
      <c r="DL256" s="196"/>
    </row>
    <row r="257" spans="1:116" s="188" customFormat="1" ht="20.100000000000001" customHeight="1">
      <c r="A257" s="194"/>
      <c r="C257" s="695">
        <v>5</v>
      </c>
      <c r="D257" s="696"/>
      <c r="E257" s="696"/>
      <c r="F257" s="697" t="s">
        <v>745</v>
      </c>
      <c r="G257" s="697"/>
      <c r="H257" s="697"/>
      <c r="I257" s="697"/>
      <c r="J257" s="697"/>
      <c r="K257" s="697"/>
      <c r="L257" s="697"/>
      <c r="M257" s="697"/>
      <c r="N257" s="697"/>
      <c r="O257" s="697"/>
      <c r="P257" s="697"/>
      <c r="Q257" s="697"/>
      <c r="R257" s="697"/>
      <c r="S257" s="697"/>
      <c r="T257" s="697"/>
      <c r="U257" s="697"/>
      <c r="V257" s="697"/>
      <c r="W257" s="697"/>
      <c r="X257" s="697"/>
      <c r="Y257" s="697"/>
      <c r="Z257" s="697"/>
      <c r="AA257" s="697"/>
      <c r="AB257" s="697"/>
      <c r="AC257" s="698"/>
      <c r="BF257" s="184"/>
      <c r="BG257" s="184"/>
      <c r="BH257" s="184"/>
      <c r="BI257" s="184"/>
      <c r="BJ257" s="184"/>
      <c r="BK257" s="184"/>
      <c r="BL257" s="184"/>
      <c r="BM257" s="184"/>
      <c r="BN257" s="184"/>
      <c r="DH257" s="211"/>
      <c r="DI257" s="196"/>
      <c r="DJ257" s="196"/>
      <c r="DK257" s="196"/>
      <c r="DL257" s="196"/>
    </row>
    <row r="258" spans="1:116" s="188" customFormat="1" ht="20.100000000000001" customHeight="1">
      <c r="A258" s="194"/>
      <c r="C258" s="691">
        <v>6</v>
      </c>
      <c r="D258" s="692"/>
      <c r="E258" s="692"/>
      <c r="F258" s="693" t="s">
        <v>753</v>
      </c>
      <c r="G258" s="693"/>
      <c r="H258" s="693"/>
      <c r="I258" s="693"/>
      <c r="J258" s="693"/>
      <c r="K258" s="693"/>
      <c r="L258" s="693"/>
      <c r="M258" s="693"/>
      <c r="N258" s="693"/>
      <c r="O258" s="693"/>
      <c r="P258" s="693"/>
      <c r="Q258" s="693"/>
      <c r="R258" s="693"/>
      <c r="S258" s="693"/>
      <c r="T258" s="693"/>
      <c r="U258" s="693"/>
      <c r="V258" s="693"/>
      <c r="W258" s="693"/>
      <c r="X258" s="693"/>
      <c r="Y258" s="693"/>
      <c r="Z258" s="693"/>
      <c r="AA258" s="693"/>
      <c r="AB258" s="693"/>
      <c r="AC258" s="694"/>
      <c r="BB258" s="184"/>
      <c r="BC258" s="184"/>
      <c r="BD258" s="184"/>
      <c r="BE258" s="188" t="s">
        <v>754</v>
      </c>
      <c r="BF258" s="184"/>
      <c r="BG258" s="184"/>
      <c r="BH258" s="184"/>
      <c r="BI258" s="184"/>
      <c r="BJ258" s="184"/>
      <c r="BK258" s="184"/>
      <c r="BL258" s="184"/>
      <c r="BM258" s="184"/>
      <c r="BN258" s="184"/>
      <c r="DH258" s="211"/>
      <c r="DI258" s="196"/>
      <c r="DJ258" s="196"/>
      <c r="DK258" s="196"/>
      <c r="DL258" s="196"/>
    </row>
    <row r="259" spans="1:116" s="188" customFormat="1" ht="20.100000000000001" customHeight="1">
      <c r="A259" s="194"/>
      <c r="BB259" s="184"/>
      <c r="BC259" s="184"/>
      <c r="BD259" s="184"/>
      <c r="BE259" s="600" t="s">
        <v>306</v>
      </c>
      <c r="BF259" s="601"/>
      <c r="BG259" s="602"/>
      <c r="BH259" s="680" t="s">
        <v>755</v>
      </c>
      <c r="BI259" s="681"/>
      <c r="BJ259" s="681"/>
      <c r="BK259" s="681"/>
      <c r="BL259" s="681"/>
      <c r="BM259" s="681"/>
      <c r="BN259" s="681"/>
      <c r="BO259" s="681"/>
      <c r="BP259" s="681"/>
      <c r="BQ259" s="681"/>
      <c r="BR259" s="681"/>
      <c r="BS259" s="681"/>
      <c r="BT259" s="681"/>
      <c r="BU259" s="681"/>
      <c r="BV259" s="681"/>
      <c r="BW259" s="681"/>
      <c r="BX259" s="681"/>
      <c r="BY259" s="681"/>
      <c r="BZ259" s="681"/>
      <c r="CA259" s="681"/>
      <c r="CB259" s="681"/>
      <c r="CC259" s="681"/>
      <c r="CD259" s="681"/>
      <c r="CE259" s="682"/>
      <c r="DH259" s="197"/>
      <c r="DI259" s="196"/>
      <c r="DJ259" s="196"/>
      <c r="DK259" s="196"/>
      <c r="DL259" s="196"/>
    </row>
    <row r="260" spans="1:116" s="188" customFormat="1" ht="20.100000000000001" customHeight="1">
      <c r="A260" s="194"/>
      <c r="BB260" s="184"/>
      <c r="BC260" s="184"/>
      <c r="BD260" s="184"/>
      <c r="BE260" s="722">
        <v>1</v>
      </c>
      <c r="BF260" s="723"/>
      <c r="BG260" s="723"/>
      <c r="BH260" s="724" t="s">
        <v>756</v>
      </c>
      <c r="BI260" s="724"/>
      <c r="BJ260" s="724"/>
      <c r="BK260" s="724"/>
      <c r="BL260" s="724"/>
      <c r="BM260" s="724"/>
      <c r="BN260" s="724"/>
      <c r="BO260" s="724"/>
      <c r="BP260" s="724"/>
      <c r="BQ260" s="724"/>
      <c r="BR260" s="724"/>
      <c r="BS260" s="724"/>
      <c r="BT260" s="724"/>
      <c r="BU260" s="724"/>
      <c r="BV260" s="724"/>
      <c r="BW260" s="724"/>
      <c r="BX260" s="724"/>
      <c r="BY260" s="724"/>
      <c r="BZ260" s="724"/>
      <c r="CA260" s="724"/>
      <c r="CB260" s="724"/>
      <c r="CC260" s="724"/>
      <c r="CD260" s="724"/>
      <c r="CE260" s="725"/>
      <c r="DH260" s="197"/>
      <c r="DI260" s="196"/>
      <c r="DJ260" s="196"/>
      <c r="DK260" s="196"/>
      <c r="DL260" s="196"/>
    </row>
    <row r="261" spans="1:116" s="188" customFormat="1" ht="20.100000000000001" customHeight="1">
      <c r="A261" s="194"/>
      <c r="BB261" s="184"/>
      <c r="BC261" s="184"/>
      <c r="BD261" s="184"/>
      <c r="BF261" s="184"/>
      <c r="BG261" s="184"/>
      <c r="BH261" s="184"/>
      <c r="BI261" s="184"/>
      <c r="BJ261" s="184"/>
      <c r="BK261" s="184"/>
      <c r="BL261" s="184"/>
      <c r="BM261" s="184"/>
      <c r="BN261" s="184"/>
      <c r="DH261" s="197"/>
      <c r="DI261" s="196"/>
      <c r="DJ261" s="196"/>
      <c r="DK261" s="196"/>
      <c r="DL261" s="196"/>
    </row>
    <row r="262" spans="1:116" s="188" customFormat="1" ht="20.100000000000001" customHeight="1">
      <c r="A262" s="194"/>
      <c r="BB262" s="184"/>
      <c r="BC262" s="184"/>
      <c r="BD262" s="184"/>
      <c r="BE262" s="184" t="s">
        <v>757</v>
      </c>
      <c r="BF262" s="184"/>
      <c r="BG262" s="184"/>
      <c r="BH262" s="184"/>
      <c r="BI262" s="184"/>
      <c r="BJ262" s="184"/>
      <c r="BK262" s="184"/>
      <c r="BL262" s="184"/>
      <c r="BM262" s="184"/>
      <c r="BN262" s="184"/>
      <c r="BO262" s="184"/>
      <c r="BP262" s="184"/>
      <c r="BQ262" s="184"/>
      <c r="BR262" s="184"/>
      <c r="BS262" s="184"/>
      <c r="BT262" s="184"/>
      <c r="BU262" s="184"/>
      <c r="BV262" s="184"/>
      <c r="BW262" s="184"/>
      <c r="BX262" s="184"/>
      <c r="BY262" s="184"/>
      <c r="BZ262" s="184"/>
      <c r="CA262" s="184"/>
      <c r="CB262" s="184"/>
      <c r="CC262" s="184"/>
      <c r="CD262" s="184"/>
      <c r="CE262" s="184"/>
      <c r="DH262" s="197"/>
      <c r="DI262" s="196"/>
      <c r="DJ262" s="196"/>
      <c r="DK262" s="196"/>
      <c r="DL262" s="196"/>
    </row>
    <row r="263" spans="1:116" s="188" customFormat="1" ht="20.100000000000001" customHeight="1">
      <c r="A263" s="194"/>
      <c r="BB263" s="184"/>
      <c r="BC263" s="184"/>
      <c r="BD263" s="184"/>
      <c r="BE263" s="600" t="s">
        <v>306</v>
      </c>
      <c r="BF263" s="601"/>
      <c r="BG263" s="602"/>
      <c r="BH263" s="680" t="s">
        <v>758</v>
      </c>
      <c r="BI263" s="681"/>
      <c r="BJ263" s="681"/>
      <c r="BK263" s="681"/>
      <c r="BL263" s="681"/>
      <c r="BM263" s="681"/>
      <c r="BN263" s="681"/>
      <c r="BO263" s="681"/>
      <c r="BP263" s="681"/>
      <c r="BQ263" s="681"/>
      <c r="BR263" s="681"/>
      <c r="BS263" s="681"/>
      <c r="BT263" s="681"/>
      <c r="BU263" s="681"/>
      <c r="BV263" s="681"/>
      <c r="BW263" s="681"/>
      <c r="BX263" s="681"/>
      <c r="BY263" s="681"/>
      <c r="BZ263" s="681"/>
      <c r="CA263" s="681"/>
      <c r="CB263" s="681"/>
      <c r="CC263" s="681"/>
      <c r="CD263" s="681"/>
      <c r="CE263" s="682"/>
      <c r="DH263" s="197"/>
      <c r="DI263" s="196"/>
      <c r="DJ263" s="196"/>
      <c r="DK263" s="196"/>
      <c r="DL263" s="196"/>
    </row>
    <row r="264" spans="1:116" s="188" customFormat="1" ht="20.100000000000001" customHeight="1">
      <c r="A264" s="194"/>
      <c r="BB264" s="184"/>
      <c r="BC264" s="184"/>
      <c r="BD264" s="184"/>
      <c r="BE264" s="667">
        <v>1</v>
      </c>
      <c r="BF264" s="668"/>
      <c r="BG264" s="668"/>
      <c r="BH264" s="669" t="s">
        <v>759</v>
      </c>
      <c r="BI264" s="669"/>
      <c r="BJ264" s="669"/>
      <c r="BK264" s="669"/>
      <c r="BL264" s="669"/>
      <c r="BM264" s="669"/>
      <c r="BN264" s="669"/>
      <c r="BO264" s="669"/>
      <c r="BP264" s="669"/>
      <c r="BQ264" s="669"/>
      <c r="BR264" s="669"/>
      <c r="BS264" s="669"/>
      <c r="BT264" s="669"/>
      <c r="BU264" s="669"/>
      <c r="BV264" s="669"/>
      <c r="BW264" s="669"/>
      <c r="BX264" s="669"/>
      <c r="BY264" s="669"/>
      <c r="BZ264" s="669"/>
      <c r="CA264" s="669"/>
      <c r="CB264" s="669"/>
      <c r="CC264" s="669"/>
      <c r="CD264" s="669"/>
      <c r="CE264" s="670"/>
      <c r="DH264" s="197"/>
      <c r="DI264" s="196"/>
      <c r="DJ264" s="196"/>
      <c r="DK264" s="196"/>
      <c r="DL264" s="196"/>
    </row>
    <row r="265" spans="1:116" s="188" customFormat="1" ht="20.100000000000001" customHeight="1">
      <c r="A265" s="194"/>
      <c r="BB265" s="184"/>
      <c r="BC265" s="184"/>
      <c r="BD265" s="184"/>
      <c r="BE265" s="695">
        <v>2</v>
      </c>
      <c r="BF265" s="696"/>
      <c r="BG265" s="696"/>
      <c r="BH265" s="697" t="s">
        <v>760</v>
      </c>
      <c r="BI265" s="697"/>
      <c r="BJ265" s="697"/>
      <c r="BK265" s="697"/>
      <c r="BL265" s="697"/>
      <c r="BM265" s="697"/>
      <c r="BN265" s="697"/>
      <c r="BO265" s="697"/>
      <c r="BP265" s="697"/>
      <c r="BQ265" s="697"/>
      <c r="BR265" s="697"/>
      <c r="BS265" s="697"/>
      <c r="BT265" s="697"/>
      <c r="BU265" s="697"/>
      <c r="BV265" s="697"/>
      <c r="BW265" s="697"/>
      <c r="BX265" s="697"/>
      <c r="BY265" s="697"/>
      <c r="BZ265" s="697"/>
      <c r="CA265" s="697"/>
      <c r="CB265" s="697"/>
      <c r="CC265" s="697"/>
      <c r="CD265" s="697"/>
      <c r="CE265" s="698"/>
      <c r="DH265" s="197"/>
      <c r="DI265" s="196"/>
      <c r="DJ265" s="196"/>
      <c r="DK265" s="196"/>
      <c r="DL265" s="196"/>
    </row>
    <row r="266" spans="1:116" s="188" customFormat="1" ht="20.100000000000001" customHeight="1">
      <c r="A266" s="194"/>
      <c r="BB266" s="184"/>
      <c r="BC266" s="184"/>
      <c r="BD266" s="184"/>
      <c r="BE266" s="691">
        <v>3</v>
      </c>
      <c r="BF266" s="692"/>
      <c r="BG266" s="692"/>
      <c r="BH266" s="693" t="s">
        <v>717</v>
      </c>
      <c r="BI266" s="693"/>
      <c r="BJ266" s="693"/>
      <c r="BK266" s="693"/>
      <c r="BL266" s="693"/>
      <c r="BM266" s="693"/>
      <c r="BN266" s="693"/>
      <c r="BO266" s="693"/>
      <c r="BP266" s="693"/>
      <c r="BQ266" s="693"/>
      <c r="BR266" s="693"/>
      <c r="BS266" s="693"/>
      <c r="BT266" s="693"/>
      <c r="BU266" s="693"/>
      <c r="BV266" s="693"/>
      <c r="BW266" s="693"/>
      <c r="BX266" s="693"/>
      <c r="BY266" s="693"/>
      <c r="BZ266" s="693"/>
      <c r="CA266" s="693"/>
      <c r="CB266" s="693"/>
      <c r="CC266" s="693"/>
      <c r="CD266" s="693"/>
      <c r="CE266" s="694"/>
      <c r="DH266" s="197"/>
      <c r="DI266" s="196"/>
      <c r="DJ266" s="196"/>
      <c r="DK266" s="196"/>
      <c r="DL266" s="196"/>
    </row>
    <row r="267" spans="1:116" s="188" customFormat="1" ht="20.100000000000001" customHeight="1">
      <c r="A267" s="194"/>
      <c r="BB267" s="184"/>
      <c r="BC267" s="184"/>
      <c r="BD267" s="184"/>
      <c r="DH267" s="197"/>
      <c r="DI267" s="196"/>
      <c r="DJ267" s="196"/>
      <c r="DK267" s="196"/>
      <c r="DL267" s="196"/>
    </row>
    <row r="268" spans="1:116" s="188" customFormat="1" ht="20.100000000000001" customHeight="1">
      <c r="A268" s="194"/>
      <c r="BB268" s="184"/>
      <c r="BC268" s="184"/>
      <c r="BD268" s="184"/>
      <c r="DH268" s="197"/>
      <c r="DI268" s="196"/>
      <c r="DJ268" s="196"/>
      <c r="DK268" s="196"/>
      <c r="DL268" s="196"/>
    </row>
    <row r="269" spans="1:116" s="188" customFormat="1" ht="20.100000000000001" customHeight="1">
      <c r="A269" s="194"/>
      <c r="BB269" s="184"/>
      <c r="BC269" s="184"/>
      <c r="BD269" s="184"/>
      <c r="DH269" s="197"/>
      <c r="DI269" s="196"/>
      <c r="DJ269" s="196"/>
      <c r="DK269" s="196"/>
      <c r="DL269" s="196"/>
    </row>
    <row r="270" spans="1:116" s="188" customFormat="1" ht="20.100000000000001" customHeight="1">
      <c r="A270" s="205"/>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59"/>
      <c r="AE270" s="259"/>
      <c r="AF270" s="259"/>
      <c r="AG270" s="259"/>
      <c r="AH270" s="259"/>
      <c r="AI270" s="259"/>
      <c r="AJ270" s="259"/>
      <c r="AK270" s="259"/>
      <c r="AL270" s="259"/>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206"/>
      <c r="CJ270" s="206"/>
      <c r="CK270" s="206"/>
      <c r="CL270" s="206"/>
      <c r="CM270" s="206"/>
      <c r="CN270" s="206"/>
      <c r="CO270" s="206"/>
      <c r="CP270" s="206"/>
      <c r="CQ270" s="206"/>
      <c r="CR270" s="206"/>
      <c r="CS270" s="206"/>
      <c r="CT270" s="206"/>
      <c r="CU270" s="206"/>
      <c r="CV270" s="206"/>
      <c r="CW270" s="206"/>
      <c r="CX270" s="206"/>
      <c r="CY270" s="206"/>
      <c r="CZ270" s="206"/>
      <c r="DA270" s="206"/>
      <c r="DB270" s="206"/>
      <c r="DC270" s="206"/>
      <c r="DD270" s="206"/>
      <c r="DE270" s="206"/>
      <c r="DF270" s="206"/>
      <c r="DG270" s="206"/>
      <c r="DH270" s="207"/>
      <c r="DI270" s="196"/>
      <c r="DJ270" s="196"/>
      <c r="DK270" s="196"/>
      <c r="DL270" s="196"/>
    </row>
    <row r="271" spans="1:116" ht="20.100000000000001" customHeight="1">
      <c r="A271" s="189"/>
      <c r="B271" s="190"/>
      <c r="C271" s="190"/>
      <c r="D271" s="190"/>
      <c r="E271" s="190"/>
      <c r="F271" s="221"/>
      <c r="G271" s="190"/>
      <c r="H271" s="190"/>
      <c r="I271" s="190"/>
      <c r="J271" s="190"/>
      <c r="K271" s="190"/>
      <c r="L271" s="190"/>
      <c r="M271" s="190"/>
      <c r="N271" s="190"/>
      <c r="O271" s="190"/>
      <c r="P271" s="190"/>
      <c r="Q271" s="190"/>
      <c r="R271" s="190"/>
      <c r="S271" s="190"/>
      <c r="T271" s="190"/>
      <c r="U271" s="190"/>
      <c r="V271" s="190"/>
      <c r="W271" s="190"/>
      <c r="X271" s="190"/>
      <c r="Y271" s="190"/>
      <c r="Z271" s="190"/>
      <c r="AA271" s="190"/>
      <c r="AB271" s="190"/>
      <c r="AC271" s="221"/>
      <c r="AD271" s="190"/>
      <c r="AE271" s="190"/>
      <c r="AF271" s="190"/>
      <c r="AG271" s="190"/>
      <c r="AH271" s="190"/>
      <c r="AI271" s="190"/>
      <c r="AJ271" s="190"/>
      <c r="AK271" s="190"/>
      <c r="AL271" s="190"/>
      <c r="AM271" s="221"/>
      <c r="AN271" s="190"/>
      <c r="AO271" s="190"/>
      <c r="AP271" s="190"/>
      <c r="AQ271" s="190"/>
      <c r="AR271" s="190"/>
      <c r="AS271" s="190"/>
      <c r="AT271" s="190"/>
      <c r="AU271" s="221"/>
      <c r="AV271" s="221"/>
      <c r="AW271" s="190"/>
      <c r="AX271" s="190"/>
      <c r="AY271" s="221"/>
      <c r="AZ271" s="221"/>
      <c r="BA271" s="190"/>
      <c r="BB271" s="190"/>
      <c r="BC271" s="221"/>
      <c r="BD271" s="190"/>
      <c r="BE271" s="190"/>
      <c r="BF271" s="221"/>
      <c r="BG271" s="190"/>
      <c r="BH271" s="190"/>
      <c r="BI271" s="190"/>
      <c r="BJ271" s="190"/>
      <c r="BK271" s="190"/>
      <c r="BL271" s="190"/>
      <c r="BM271" s="190"/>
      <c r="BN271" s="190"/>
      <c r="BO271" s="190"/>
      <c r="BP271" s="190"/>
      <c r="BQ271" s="190"/>
      <c r="BR271" s="190"/>
      <c r="BS271" s="190"/>
      <c r="BT271" s="190"/>
      <c r="BU271" s="190"/>
      <c r="BV271" s="190"/>
      <c r="BW271" s="190"/>
      <c r="BX271" s="190"/>
      <c r="BY271" s="190"/>
      <c r="BZ271" s="190"/>
      <c r="CA271" s="190"/>
      <c r="CB271" s="190"/>
      <c r="CC271" s="190"/>
      <c r="CD271" s="190"/>
      <c r="CE271" s="190"/>
      <c r="CF271" s="190"/>
      <c r="CG271" s="190"/>
      <c r="CH271" s="190"/>
      <c r="CI271" s="190"/>
      <c r="CJ271" s="190"/>
      <c r="CK271" s="190"/>
      <c r="CL271" s="190"/>
      <c r="CM271" s="190"/>
      <c r="CN271" s="190"/>
      <c r="CO271" s="190"/>
      <c r="CP271" s="190"/>
      <c r="CQ271" s="190"/>
      <c r="CR271" s="190"/>
      <c r="CS271" s="190"/>
      <c r="CT271" s="190"/>
      <c r="CU271" s="190"/>
      <c r="CV271" s="190"/>
      <c r="CW271" s="190"/>
      <c r="CX271" s="190"/>
      <c r="CY271" s="190"/>
      <c r="CZ271" s="190"/>
      <c r="DA271" s="190"/>
      <c r="DB271" s="190"/>
      <c r="DC271" s="190"/>
      <c r="DD271" s="190"/>
      <c r="DE271" s="190"/>
      <c r="DF271" s="190"/>
      <c r="DG271" s="190"/>
      <c r="DH271" s="193"/>
    </row>
    <row r="272" spans="1:116" ht="20.100000000000001" customHeight="1">
      <c r="A272" s="194"/>
      <c r="B272" s="188"/>
      <c r="C272" s="184" t="s">
        <v>761</v>
      </c>
      <c r="M272" s="188"/>
      <c r="N272" s="188"/>
      <c r="O272" s="188"/>
      <c r="P272" s="188"/>
      <c r="Q272" s="188"/>
      <c r="R272" s="188"/>
      <c r="S272" s="188"/>
      <c r="T272" s="188"/>
      <c r="U272" s="188"/>
      <c r="V272" s="188"/>
      <c r="W272" s="188"/>
      <c r="X272" s="188"/>
      <c r="Y272" s="188"/>
      <c r="Z272" s="188"/>
      <c r="AA272" s="188"/>
      <c r="AB272" s="188"/>
      <c r="AC272" s="188"/>
      <c r="AD272" s="188"/>
      <c r="AE272" s="188"/>
      <c r="AP272" s="188"/>
      <c r="AQ272" s="188"/>
      <c r="AR272" s="188"/>
      <c r="AS272" s="188"/>
      <c r="AT272" s="188"/>
      <c r="AU272" s="188"/>
      <c r="AV272" s="188"/>
      <c r="AW272" s="188"/>
      <c r="AX272" s="188"/>
      <c r="AY272" s="188"/>
      <c r="AZ272" s="188"/>
      <c r="BA272" s="188"/>
      <c r="BE272" s="184" t="s">
        <v>762</v>
      </c>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197"/>
    </row>
    <row r="273" spans="1:112" ht="20.100000000000001" customHeight="1">
      <c r="A273" s="194"/>
      <c r="B273" s="188"/>
      <c r="C273" s="600" t="s">
        <v>306</v>
      </c>
      <c r="D273" s="601"/>
      <c r="E273" s="602"/>
      <c r="F273" s="680" t="s">
        <v>763</v>
      </c>
      <c r="G273" s="681"/>
      <c r="H273" s="681"/>
      <c r="I273" s="681"/>
      <c r="J273" s="681"/>
      <c r="K273" s="681"/>
      <c r="L273" s="681"/>
      <c r="M273" s="681"/>
      <c r="N273" s="681"/>
      <c r="O273" s="681"/>
      <c r="P273" s="681"/>
      <c r="Q273" s="681"/>
      <c r="R273" s="681"/>
      <c r="S273" s="681"/>
      <c r="T273" s="681"/>
      <c r="U273" s="681"/>
      <c r="V273" s="681"/>
      <c r="W273" s="681"/>
      <c r="X273" s="681"/>
      <c r="Y273" s="681"/>
      <c r="Z273" s="681"/>
      <c r="AA273" s="681"/>
      <c r="AB273" s="681"/>
      <c r="AC273" s="682"/>
      <c r="AD273" s="188"/>
      <c r="AE273" s="188"/>
      <c r="AP273" s="188"/>
      <c r="AQ273" s="188"/>
      <c r="AR273" s="188"/>
      <c r="AS273" s="188"/>
      <c r="AT273" s="188"/>
      <c r="AU273" s="188"/>
      <c r="AV273" s="188"/>
      <c r="AW273" s="188"/>
      <c r="AX273" s="188"/>
      <c r="AY273" s="188"/>
      <c r="AZ273" s="188"/>
      <c r="BA273" s="188"/>
      <c r="BE273" s="600" t="s">
        <v>306</v>
      </c>
      <c r="BF273" s="601"/>
      <c r="BG273" s="602"/>
      <c r="BH273" s="680" t="s">
        <v>764</v>
      </c>
      <c r="BI273" s="681"/>
      <c r="BJ273" s="681"/>
      <c r="BK273" s="681"/>
      <c r="BL273" s="681"/>
      <c r="BM273" s="681"/>
      <c r="BN273" s="681"/>
      <c r="BO273" s="681"/>
      <c r="BP273" s="681"/>
      <c r="BQ273" s="681"/>
      <c r="BR273" s="681"/>
      <c r="BS273" s="681"/>
      <c r="BT273" s="681"/>
      <c r="BU273" s="681"/>
      <c r="BV273" s="681"/>
      <c r="BW273" s="681"/>
      <c r="BX273" s="681"/>
      <c r="BY273" s="681"/>
      <c r="BZ273" s="681"/>
      <c r="CA273" s="681"/>
      <c r="CB273" s="681"/>
      <c r="CC273" s="681"/>
      <c r="CD273" s="681"/>
      <c r="CE273" s="682"/>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211"/>
    </row>
    <row r="274" spans="1:112" ht="20.100000000000001" customHeight="1">
      <c r="A274" s="194"/>
      <c r="B274" s="188"/>
      <c r="C274" s="667">
        <v>1</v>
      </c>
      <c r="D274" s="668"/>
      <c r="E274" s="668"/>
      <c r="F274" s="669" t="s">
        <v>765</v>
      </c>
      <c r="G274" s="669"/>
      <c r="H274" s="669"/>
      <c r="I274" s="669"/>
      <c r="J274" s="669"/>
      <c r="K274" s="669"/>
      <c r="L274" s="669"/>
      <c r="M274" s="669"/>
      <c r="N274" s="669"/>
      <c r="O274" s="669"/>
      <c r="P274" s="669"/>
      <c r="Q274" s="669"/>
      <c r="R274" s="669"/>
      <c r="S274" s="669"/>
      <c r="T274" s="669"/>
      <c r="U274" s="669"/>
      <c r="V274" s="669"/>
      <c r="W274" s="669"/>
      <c r="X274" s="669"/>
      <c r="Y274" s="669"/>
      <c r="Z274" s="669"/>
      <c r="AA274" s="669"/>
      <c r="AB274" s="669"/>
      <c r="AC274" s="670"/>
      <c r="AD274" s="188"/>
      <c r="AE274" s="188"/>
      <c r="AP274" s="188"/>
      <c r="AQ274" s="188"/>
      <c r="AR274" s="188"/>
      <c r="AS274" s="188"/>
      <c r="AT274" s="188"/>
      <c r="AU274" s="188"/>
      <c r="AV274" s="188"/>
      <c r="AW274" s="188"/>
      <c r="AX274" s="188"/>
      <c r="AY274" s="188"/>
      <c r="AZ274" s="188"/>
      <c r="BA274" s="188"/>
      <c r="BE274" s="667">
        <v>1</v>
      </c>
      <c r="BF274" s="668"/>
      <c r="BG274" s="668"/>
      <c r="BH274" s="669" t="s">
        <v>766</v>
      </c>
      <c r="BI274" s="669"/>
      <c r="BJ274" s="669"/>
      <c r="BK274" s="669"/>
      <c r="BL274" s="669"/>
      <c r="BM274" s="669"/>
      <c r="BN274" s="669"/>
      <c r="BO274" s="669"/>
      <c r="BP274" s="669"/>
      <c r="BQ274" s="669"/>
      <c r="BR274" s="669"/>
      <c r="BS274" s="669"/>
      <c r="BT274" s="669"/>
      <c r="BU274" s="669"/>
      <c r="BV274" s="669"/>
      <c r="BW274" s="669"/>
      <c r="BX274" s="669"/>
      <c r="BY274" s="669"/>
      <c r="BZ274" s="669"/>
      <c r="CA274" s="669"/>
      <c r="CB274" s="669"/>
      <c r="CC274" s="669"/>
      <c r="CD274" s="669"/>
      <c r="CE274" s="670"/>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211"/>
    </row>
    <row r="275" spans="1:112" ht="20.100000000000001" customHeight="1">
      <c r="A275" s="194"/>
      <c r="B275" s="188"/>
      <c r="C275" s="691">
        <v>2</v>
      </c>
      <c r="D275" s="692"/>
      <c r="E275" s="692"/>
      <c r="F275" s="693" t="s">
        <v>767</v>
      </c>
      <c r="G275" s="693"/>
      <c r="H275" s="693"/>
      <c r="I275" s="693"/>
      <c r="J275" s="693"/>
      <c r="K275" s="693"/>
      <c r="L275" s="693"/>
      <c r="M275" s="693"/>
      <c r="N275" s="693"/>
      <c r="O275" s="693"/>
      <c r="P275" s="693"/>
      <c r="Q275" s="693"/>
      <c r="R275" s="693"/>
      <c r="S275" s="693"/>
      <c r="T275" s="693"/>
      <c r="U275" s="693"/>
      <c r="V275" s="693"/>
      <c r="W275" s="693"/>
      <c r="X275" s="693"/>
      <c r="Y275" s="693"/>
      <c r="Z275" s="693"/>
      <c r="AA275" s="693"/>
      <c r="AB275" s="693"/>
      <c r="AC275" s="694"/>
      <c r="AD275" s="188"/>
      <c r="AE275" s="188"/>
      <c r="AP275" s="188"/>
      <c r="AQ275" s="188"/>
      <c r="AR275" s="188"/>
      <c r="AS275" s="188"/>
      <c r="AT275" s="188"/>
      <c r="AU275" s="188"/>
      <c r="AV275" s="188"/>
      <c r="AW275" s="188"/>
      <c r="AX275" s="188"/>
      <c r="AY275" s="188"/>
      <c r="AZ275" s="188"/>
      <c r="BA275" s="188"/>
      <c r="BE275" s="695">
        <v>2</v>
      </c>
      <c r="BF275" s="696"/>
      <c r="BG275" s="696"/>
      <c r="BH275" s="697" t="s">
        <v>768</v>
      </c>
      <c r="BI275" s="697"/>
      <c r="BJ275" s="697"/>
      <c r="BK275" s="697"/>
      <c r="BL275" s="697"/>
      <c r="BM275" s="697"/>
      <c r="BN275" s="697"/>
      <c r="BO275" s="697"/>
      <c r="BP275" s="697"/>
      <c r="BQ275" s="697"/>
      <c r="BR275" s="697"/>
      <c r="BS275" s="697"/>
      <c r="BT275" s="697"/>
      <c r="BU275" s="697"/>
      <c r="BV275" s="697"/>
      <c r="BW275" s="697"/>
      <c r="BX275" s="697"/>
      <c r="BY275" s="697"/>
      <c r="BZ275" s="697"/>
      <c r="CA275" s="697"/>
      <c r="CB275" s="697"/>
      <c r="CC275" s="697"/>
      <c r="CD275" s="697"/>
      <c r="CE275" s="698"/>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197"/>
    </row>
    <row r="276" spans="1:112" ht="20.100000000000001" customHeight="1">
      <c r="A276" s="194"/>
      <c r="B276" s="188"/>
      <c r="M276" s="188"/>
      <c r="N276" s="188"/>
      <c r="O276" s="188"/>
      <c r="P276" s="188"/>
      <c r="Q276" s="188"/>
      <c r="R276" s="188"/>
      <c r="S276" s="188"/>
      <c r="T276" s="188"/>
      <c r="U276" s="188"/>
      <c r="V276" s="188"/>
      <c r="W276" s="188"/>
      <c r="X276" s="188"/>
      <c r="Y276" s="188"/>
      <c r="Z276" s="188"/>
      <c r="AA276" s="188"/>
      <c r="AB276" s="188"/>
      <c r="AC276" s="188"/>
      <c r="AD276" s="188"/>
      <c r="AE276" s="188"/>
      <c r="AP276" s="188"/>
      <c r="AQ276" s="188"/>
      <c r="AR276" s="188"/>
      <c r="AS276" s="188"/>
      <c r="AT276" s="188"/>
      <c r="AU276" s="188"/>
      <c r="AV276" s="188"/>
      <c r="AW276" s="188"/>
      <c r="AX276" s="188"/>
      <c r="AY276" s="188"/>
      <c r="AZ276" s="188"/>
      <c r="BA276" s="188"/>
      <c r="BE276" s="691">
        <v>3</v>
      </c>
      <c r="BF276" s="692"/>
      <c r="BG276" s="692"/>
      <c r="BH276" s="693" t="s">
        <v>548</v>
      </c>
      <c r="BI276" s="693"/>
      <c r="BJ276" s="693"/>
      <c r="BK276" s="693"/>
      <c r="BL276" s="693"/>
      <c r="BM276" s="693"/>
      <c r="BN276" s="693"/>
      <c r="BO276" s="693"/>
      <c r="BP276" s="693"/>
      <c r="BQ276" s="693"/>
      <c r="BR276" s="693"/>
      <c r="BS276" s="693"/>
      <c r="BT276" s="693"/>
      <c r="BU276" s="693"/>
      <c r="BV276" s="693"/>
      <c r="BW276" s="693"/>
      <c r="BX276" s="693"/>
      <c r="BY276" s="693"/>
      <c r="BZ276" s="693"/>
      <c r="CA276" s="693"/>
      <c r="CB276" s="693"/>
      <c r="CC276" s="693"/>
      <c r="CD276" s="693"/>
      <c r="CE276" s="694"/>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97"/>
    </row>
    <row r="277" spans="1:112" ht="20.100000000000001" customHeight="1">
      <c r="A277" s="194"/>
      <c r="B277" s="188"/>
      <c r="C277" s="184" t="s">
        <v>769</v>
      </c>
      <c r="M277" s="188"/>
      <c r="N277" s="188"/>
      <c r="O277" s="188"/>
      <c r="P277" s="188"/>
      <c r="Q277" s="188"/>
      <c r="R277" s="188"/>
      <c r="S277" s="188"/>
      <c r="T277" s="188"/>
      <c r="U277" s="188"/>
      <c r="V277" s="188"/>
      <c r="W277" s="188"/>
      <c r="X277" s="188"/>
      <c r="Y277" s="188"/>
      <c r="Z277" s="188"/>
      <c r="AA277" s="188"/>
      <c r="AB277" s="188"/>
      <c r="AC277" s="188"/>
      <c r="AD277" s="188"/>
      <c r="AE277" s="188"/>
      <c r="AP277" s="188"/>
      <c r="AQ277" s="188"/>
      <c r="AR277" s="188"/>
      <c r="AS277" s="188"/>
      <c r="AT277" s="188"/>
      <c r="AU277" s="188"/>
      <c r="AV277" s="188"/>
      <c r="AW277" s="188"/>
      <c r="AX277" s="188"/>
      <c r="AY277" s="188"/>
      <c r="AZ277" s="188"/>
      <c r="BA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97"/>
    </row>
    <row r="278" spans="1:112" ht="20.100000000000001" customHeight="1">
      <c r="A278" s="194"/>
      <c r="B278" s="188"/>
      <c r="C278" s="600" t="s">
        <v>306</v>
      </c>
      <c r="D278" s="601"/>
      <c r="E278" s="602"/>
      <c r="F278" s="680" t="s">
        <v>763</v>
      </c>
      <c r="G278" s="681"/>
      <c r="H278" s="681"/>
      <c r="I278" s="681"/>
      <c r="J278" s="681"/>
      <c r="K278" s="681"/>
      <c r="L278" s="681"/>
      <c r="M278" s="681"/>
      <c r="N278" s="681"/>
      <c r="O278" s="681"/>
      <c r="P278" s="681"/>
      <c r="Q278" s="681"/>
      <c r="R278" s="681"/>
      <c r="S278" s="681"/>
      <c r="T278" s="681"/>
      <c r="U278" s="681"/>
      <c r="V278" s="681"/>
      <c r="W278" s="681"/>
      <c r="X278" s="681"/>
      <c r="Y278" s="681"/>
      <c r="Z278" s="681"/>
      <c r="AA278" s="681"/>
      <c r="AB278" s="681"/>
      <c r="AC278" s="682"/>
      <c r="AD278" s="188"/>
      <c r="AE278" s="188"/>
      <c r="AP278" s="188"/>
      <c r="AQ278" s="188"/>
      <c r="AR278" s="188"/>
      <c r="AS278" s="188"/>
      <c r="AT278" s="188"/>
      <c r="AU278" s="188"/>
      <c r="AV278" s="188"/>
      <c r="AW278" s="188"/>
      <c r="AX278" s="188"/>
      <c r="AY278" s="188"/>
      <c r="AZ278" s="188"/>
      <c r="BA278" s="188"/>
      <c r="BE278" s="184" t="s">
        <v>770</v>
      </c>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97"/>
    </row>
    <row r="279" spans="1:112" ht="20.100000000000001" customHeight="1">
      <c r="A279" s="194"/>
      <c r="B279" s="188"/>
      <c r="C279" s="722">
        <v>1</v>
      </c>
      <c r="D279" s="723"/>
      <c r="E279" s="723"/>
      <c r="F279" s="724" t="s">
        <v>771</v>
      </c>
      <c r="G279" s="724"/>
      <c r="H279" s="724"/>
      <c r="I279" s="724"/>
      <c r="J279" s="724"/>
      <c r="K279" s="724"/>
      <c r="L279" s="724"/>
      <c r="M279" s="724"/>
      <c r="N279" s="724"/>
      <c r="O279" s="724"/>
      <c r="P279" s="724"/>
      <c r="Q279" s="724"/>
      <c r="R279" s="724"/>
      <c r="S279" s="724"/>
      <c r="T279" s="724"/>
      <c r="U279" s="724"/>
      <c r="V279" s="724"/>
      <c r="W279" s="724"/>
      <c r="X279" s="724"/>
      <c r="Y279" s="724"/>
      <c r="Z279" s="724"/>
      <c r="AA279" s="724"/>
      <c r="AB279" s="724"/>
      <c r="AC279" s="725"/>
      <c r="AD279" s="188"/>
      <c r="AE279" s="188"/>
      <c r="AP279" s="188"/>
      <c r="AQ279" s="188"/>
      <c r="AR279" s="188"/>
      <c r="AS279" s="188"/>
      <c r="AT279" s="188"/>
      <c r="AU279" s="188"/>
      <c r="AV279" s="188"/>
      <c r="AW279" s="188"/>
      <c r="AX279" s="188"/>
      <c r="AY279" s="188"/>
      <c r="AZ279" s="188"/>
      <c r="BA279" s="188"/>
      <c r="BE279" s="600" t="s">
        <v>306</v>
      </c>
      <c r="BF279" s="601"/>
      <c r="BG279" s="602"/>
      <c r="BH279" s="680" t="s">
        <v>772</v>
      </c>
      <c r="BI279" s="681"/>
      <c r="BJ279" s="681"/>
      <c r="BK279" s="681"/>
      <c r="BL279" s="681"/>
      <c r="BM279" s="681"/>
      <c r="BN279" s="681"/>
      <c r="BO279" s="681"/>
      <c r="BP279" s="681"/>
      <c r="BQ279" s="681"/>
      <c r="BR279" s="681"/>
      <c r="BS279" s="681"/>
      <c r="BT279" s="681"/>
      <c r="BU279" s="681"/>
      <c r="BV279" s="681"/>
      <c r="BW279" s="681"/>
      <c r="BX279" s="681"/>
      <c r="BY279" s="681"/>
      <c r="BZ279" s="681"/>
      <c r="CA279" s="681"/>
      <c r="CB279" s="681"/>
      <c r="CC279" s="681"/>
      <c r="CD279" s="681"/>
      <c r="CE279" s="682"/>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211"/>
    </row>
    <row r="280" spans="1:112" ht="20.100000000000001" customHeight="1">
      <c r="A280" s="194"/>
      <c r="B280" s="188"/>
      <c r="M280" s="188"/>
      <c r="N280" s="188"/>
      <c r="O280" s="188"/>
      <c r="P280" s="188"/>
      <c r="Q280" s="188"/>
      <c r="R280" s="188"/>
      <c r="S280" s="188"/>
      <c r="T280" s="188"/>
      <c r="U280" s="188"/>
      <c r="V280" s="188"/>
      <c r="W280" s="188"/>
      <c r="X280" s="188"/>
      <c r="Y280" s="188"/>
      <c r="Z280" s="188"/>
      <c r="AA280" s="188"/>
      <c r="AB280" s="188"/>
      <c r="AC280" s="188"/>
      <c r="AD280" s="188"/>
      <c r="AE280" s="188"/>
      <c r="AP280" s="188"/>
      <c r="AQ280" s="188"/>
      <c r="AR280" s="188"/>
      <c r="AS280" s="188"/>
      <c r="AT280" s="188"/>
      <c r="AU280" s="188"/>
      <c r="AV280" s="188"/>
      <c r="AW280" s="188"/>
      <c r="AX280" s="188"/>
      <c r="AY280" s="188"/>
      <c r="AZ280" s="188"/>
      <c r="BA280" s="188"/>
      <c r="BE280" s="667">
        <v>1</v>
      </c>
      <c r="BF280" s="668"/>
      <c r="BG280" s="668"/>
      <c r="BH280" s="669" t="s">
        <v>773</v>
      </c>
      <c r="BI280" s="669"/>
      <c r="BJ280" s="669"/>
      <c r="BK280" s="669"/>
      <c r="BL280" s="669"/>
      <c r="BM280" s="669"/>
      <c r="BN280" s="669"/>
      <c r="BO280" s="669"/>
      <c r="BP280" s="669"/>
      <c r="BQ280" s="669"/>
      <c r="BR280" s="669"/>
      <c r="BS280" s="669"/>
      <c r="BT280" s="669"/>
      <c r="BU280" s="669"/>
      <c r="BV280" s="669"/>
      <c r="BW280" s="669"/>
      <c r="BX280" s="669"/>
      <c r="BY280" s="669"/>
      <c r="BZ280" s="669"/>
      <c r="CA280" s="669"/>
      <c r="CB280" s="669"/>
      <c r="CC280" s="669"/>
      <c r="CD280" s="669"/>
      <c r="CE280" s="670"/>
      <c r="CF280" s="188"/>
      <c r="CG280" s="188"/>
      <c r="CH280" s="188"/>
      <c r="CI280" s="188"/>
      <c r="CJ280" s="188"/>
      <c r="CK280" s="188"/>
      <c r="CL280" s="188"/>
      <c r="CM280" s="188"/>
      <c r="CN280" s="188"/>
      <c r="CO280" s="188"/>
      <c r="CP280" s="188"/>
      <c r="CQ280" s="188"/>
      <c r="CR280" s="188"/>
      <c r="CS280" s="188"/>
      <c r="CT280" s="188"/>
      <c r="CU280" s="188"/>
      <c r="CV280" s="188"/>
      <c r="CW280" s="188"/>
      <c r="CX280" s="188"/>
      <c r="CY280" s="188"/>
      <c r="CZ280" s="188"/>
      <c r="DA280" s="188"/>
      <c r="DB280" s="188"/>
      <c r="DC280" s="188"/>
      <c r="DD280" s="188"/>
      <c r="DE280" s="188"/>
      <c r="DF280" s="188"/>
      <c r="DG280" s="188"/>
      <c r="DH280" s="211"/>
    </row>
    <row r="281" spans="1:112" ht="20.100000000000001" customHeight="1">
      <c r="A281" s="194"/>
      <c r="B281" s="188"/>
      <c r="C281" s="184" t="s">
        <v>774</v>
      </c>
      <c r="M281" s="188"/>
      <c r="N281" s="188"/>
      <c r="O281" s="188"/>
      <c r="P281" s="188"/>
      <c r="Q281" s="188"/>
      <c r="R281" s="188"/>
      <c r="S281" s="188"/>
      <c r="T281" s="188"/>
      <c r="U281" s="188"/>
      <c r="V281" s="188"/>
      <c r="W281" s="188"/>
      <c r="X281" s="188"/>
      <c r="Y281" s="188"/>
      <c r="Z281" s="188"/>
      <c r="AA281" s="188"/>
      <c r="AB281" s="188"/>
      <c r="AC281" s="188"/>
      <c r="AD281" s="188"/>
      <c r="AE281" s="188"/>
      <c r="AP281" s="188"/>
      <c r="AQ281" s="188"/>
      <c r="AR281" s="188"/>
      <c r="AS281" s="188"/>
      <c r="AT281" s="188"/>
      <c r="AU281" s="188"/>
      <c r="AV281" s="188"/>
      <c r="AW281" s="188"/>
      <c r="AX281" s="188"/>
      <c r="AY281" s="188"/>
      <c r="AZ281" s="188"/>
      <c r="BA281" s="188"/>
      <c r="BE281" s="695">
        <v>2</v>
      </c>
      <c r="BF281" s="696"/>
      <c r="BG281" s="696"/>
      <c r="BH281" s="697" t="s">
        <v>775</v>
      </c>
      <c r="BI281" s="697"/>
      <c r="BJ281" s="697"/>
      <c r="BK281" s="697"/>
      <c r="BL281" s="697"/>
      <c r="BM281" s="697"/>
      <c r="BN281" s="697"/>
      <c r="BO281" s="697"/>
      <c r="BP281" s="697"/>
      <c r="BQ281" s="697"/>
      <c r="BR281" s="697"/>
      <c r="BS281" s="697"/>
      <c r="BT281" s="697"/>
      <c r="BU281" s="697"/>
      <c r="BV281" s="697"/>
      <c r="BW281" s="697"/>
      <c r="BX281" s="697"/>
      <c r="BY281" s="697"/>
      <c r="BZ281" s="697"/>
      <c r="CA281" s="697"/>
      <c r="CB281" s="697"/>
      <c r="CC281" s="697"/>
      <c r="CD281" s="697"/>
      <c r="CE281" s="698"/>
      <c r="CF281" s="188"/>
      <c r="CG281" s="188"/>
      <c r="CH281" s="188"/>
      <c r="CI281" s="188"/>
      <c r="CJ281" s="188"/>
      <c r="CK281" s="188"/>
      <c r="CL281" s="188"/>
      <c r="CM281" s="188"/>
      <c r="CN281" s="188"/>
      <c r="CO281" s="188"/>
      <c r="CP281" s="188"/>
      <c r="CQ281" s="188"/>
      <c r="CR281" s="188"/>
      <c r="CS281" s="188"/>
      <c r="CT281" s="188"/>
      <c r="CU281" s="188"/>
      <c r="CV281" s="188"/>
      <c r="CW281" s="188"/>
      <c r="CX281" s="188"/>
      <c r="CY281" s="188"/>
      <c r="CZ281" s="188"/>
      <c r="DA281" s="188"/>
      <c r="DB281" s="188"/>
      <c r="DC281" s="188"/>
      <c r="DD281" s="188"/>
      <c r="DE281" s="188"/>
      <c r="DF281" s="188"/>
      <c r="DG281" s="188"/>
      <c r="DH281" s="211"/>
    </row>
    <row r="282" spans="1:112" ht="20.100000000000001" customHeight="1">
      <c r="A282" s="194"/>
      <c r="B282" s="188"/>
      <c r="C282" s="600" t="s">
        <v>306</v>
      </c>
      <c r="D282" s="601"/>
      <c r="E282" s="602"/>
      <c r="F282" s="680" t="s">
        <v>776</v>
      </c>
      <c r="G282" s="681"/>
      <c r="H282" s="681"/>
      <c r="I282" s="681"/>
      <c r="J282" s="681"/>
      <c r="K282" s="681"/>
      <c r="L282" s="681"/>
      <c r="M282" s="681"/>
      <c r="N282" s="681"/>
      <c r="O282" s="681"/>
      <c r="P282" s="681"/>
      <c r="Q282" s="681"/>
      <c r="R282" s="681"/>
      <c r="S282" s="681"/>
      <c r="T282" s="681"/>
      <c r="U282" s="681"/>
      <c r="V282" s="681"/>
      <c r="W282" s="681"/>
      <c r="X282" s="681"/>
      <c r="Y282" s="681"/>
      <c r="Z282" s="681"/>
      <c r="AA282" s="681"/>
      <c r="AB282" s="681"/>
      <c r="AC282" s="682"/>
      <c r="AD282" s="188"/>
      <c r="AE282" s="188"/>
      <c r="AP282" s="188"/>
      <c r="AQ282" s="188"/>
      <c r="AR282" s="188"/>
      <c r="AS282" s="188"/>
      <c r="AT282" s="188"/>
      <c r="AU282" s="188"/>
      <c r="AV282" s="188"/>
      <c r="AW282" s="188"/>
      <c r="AX282" s="188"/>
      <c r="AY282" s="188"/>
      <c r="AZ282" s="188"/>
      <c r="BA282" s="188"/>
      <c r="BE282" s="695">
        <v>3</v>
      </c>
      <c r="BF282" s="696"/>
      <c r="BG282" s="696"/>
      <c r="BH282" s="697" t="s">
        <v>777</v>
      </c>
      <c r="BI282" s="697"/>
      <c r="BJ282" s="697"/>
      <c r="BK282" s="697"/>
      <c r="BL282" s="697"/>
      <c r="BM282" s="697"/>
      <c r="BN282" s="697"/>
      <c r="BO282" s="697"/>
      <c r="BP282" s="697"/>
      <c r="BQ282" s="697"/>
      <c r="BR282" s="697"/>
      <c r="BS282" s="697"/>
      <c r="BT282" s="697"/>
      <c r="BU282" s="697"/>
      <c r="BV282" s="697"/>
      <c r="BW282" s="697"/>
      <c r="BX282" s="697"/>
      <c r="BY282" s="697"/>
      <c r="BZ282" s="697"/>
      <c r="CA282" s="697"/>
      <c r="CB282" s="697"/>
      <c r="CC282" s="697"/>
      <c r="CD282" s="697"/>
      <c r="CE282" s="698"/>
      <c r="CF282" s="188"/>
      <c r="CG282" s="188"/>
      <c r="CH282" s="188"/>
      <c r="CI282" s="188"/>
      <c r="CJ282" s="188"/>
      <c r="CK282" s="188"/>
      <c r="CL282" s="188"/>
      <c r="CM282" s="188"/>
      <c r="CN282" s="188"/>
      <c r="CO282" s="188"/>
      <c r="CP282" s="188"/>
      <c r="CQ282" s="188"/>
      <c r="CR282" s="188"/>
      <c r="CS282" s="188"/>
      <c r="CT282" s="188"/>
      <c r="CU282" s="188"/>
      <c r="CV282" s="188"/>
      <c r="CW282" s="188"/>
      <c r="CX282" s="188"/>
      <c r="CY282" s="188"/>
      <c r="CZ282" s="188"/>
      <c r="DA282" s="188"/>
      <c r="DB282" s="188"/>
      <c r="DC282" s="188"/>
      <c r="DD282" s="188"/>
      <c r="DE282" s="188"/>
      <c r="DF282" s="188"/>
      <c r="DG282" s="188"/>
      <c r="DH282" s="211"/>
    </row>
    <row r="283" spans="1:112" ht="20.100000000000001" customHeight="1">
      <c r="A283" s="194"/>
      <c r="B283" s="188"/>
      <c r="C283" s="667">
        <v>1</v>
      </c>
      <c r="D283" s="668"/>
      <c r="E283" s="668"/>
      <c r="F283" s="669" t="s">
        <v>778</v>
      </c>
      <c r="G283" s="669"/>
      <c r="H283" s="669"/>
      <c r="I283" s="669"/>
      <c r="J283" s="669"/>
      <c r="K283" s="669"/>
      <c r="L283" s="669"/>
      <c r="M283" s="669"/>
      <c r="N283" s="669"/>
      <c r="O283" s="669"/>
      <c r="P283" s="669"/>
      <c r="Q283" s="669"/>
      <c r="R283" s="669"/>
      <c r="S283" s="669"/>
      <c r="T283" s="669"/>
      <c r="U283" s="669"/>
      <c r="V283" s="669"/>
      <c r="W283" s="669"/>
      <c r="X283" s="669"/>
      <c r="Y283" s="669"/>
      <c r="Z283" s="669"/>
      <c r="AA283" s="669"/>
      <c r="AB283" s="669"/>
      <c r="AC283" s="670"/>
      <c r="AD283" s="188"/>
      <c r="AE283" s="188"/>
      <c r="AP283" s="188"/>
      <c r="AQ283" s="188"/>
      <c r="AR283" s="188"/>
      <c r="AS283" s="188"/>
      <c r="AT283" s="188"/>
      <c r="AU283" s="188"/>
      <c r="AV283" s="188"/>
      <c r="AW283" s="188"/>
      <c r="AX283" s="188"/>
      <c r="AY283" s="188"/>
      <c r="AZ283" s="188"/>
      <c r="BA283" s="188"/>
      <c r="BE283" s="695">
        <v>4</v>
      </c>
      <c r="BF283" s="696"/>
      <c r="BG283" s="696"/>
      <c r="BH283" s="697" t="s">
        <v>779</v>
      </c>
      <c r="BI283" s="697"/>
      <c r="BJ283" s="697"/>
      <c r="BK283" s="697"/>
      <c r="BL283" s="697"/>
      <c r="BM283" s="697"/>
      <c r="BN283" s="697"/>
      <c r="BO283" s="697"/>
      <c r="BP283" s="697"/>
      <c r="BQ283" s="697"/>
      <c r="BR283" s="697"/>
      <c r="BS283" s="697"/>
      <c r="BT283" s="697"/>
      <c r="BU283" s="697"/>
      <c r="BV283" s="697"/>
      <c r="BW283" s="697"/>
      <c r="BX283" s="697"/>
      <c r="BY283" s="697"/>
      <c r="BZ283" s="697"/>
      <c r="CA283" s="697"/>
      <c r="CB283" s="697"/>
      <c r="CC283" s="697"/>
      <c r="CD283" s="697"/>
      <c r="CE283" s="698"/>
      <c r="CF283" s="188"/>
      <c r="CG283" s="188"/>
      <c r="CH283" s="188"/>
      <c r="CI283" s="188"/>
      <c r="CJ283" s="188"/>
      <c r="CK283" s="188"/>
      <c r="CL283" s="188"/>
      <c r="CM283" s="188"/>
      <c r="CN283" s="188"/>
      <c r="CO283" s="188"/>
      <c r="CP283" s="188"/>
      <c r="CQ283" s="188"/>
      <c r="CR283" s="188"/>
      <c r="CS283" s="188"/>
      <c r="CT283" s="188"/>
      <c r="CU283" s="188"/>
      <c r="CV283" s="188"/>
      <c r="CW283" s="188"/>
      <c r="CX283" s="188"/>
      <c r="CY283" s="188"/>
      <c r="CZ283" s="188"/>
      <c r="DA283" s="188"/>
      <c r="DB283" s="188"/>
      <c r="DC283" s="188"/>
      <c r="DD283" s="188"/>
      <c r="DE283" s="188"/>
      <c r="DF283" s="188"/>
      <c r="DG283" s="188"/>
      <c r="DH283" s="211"/>
    </row>
    <row r="284" spans="1:112" ht="20.100000000000001" customHeight="1">
      <c r="A284" s="194"/>
      <c r="B284" s="188"/>
      <c r="C284" s="691">
        <v>2</v>
      </c>
      <c r="D284" s="692"/>
      <c r="E284" s="692"/>
      <c r="F284" s="693" t="s">
        <v>780</v>
      </c>
      <c r="G284" s="693"/>
      <c r="H284" s="693"/>
      <c r="I284" s="693"/>
      <c r="J284" s="693"/>
      <c r="K284" s="693"/>
      <c r="L284" s="693"/>
      <c r="M284" s="693"/>
      <c r="N284" s="693"/>
      <c r="O284" s="693"/>
      <c r="P284" s="693"/>
      <c r="Q284" s="693"/>
      <c r="R284" s="693"/>
      <c r="S284" s="693"/>
      <c r="T284" s="693"/>
      <c r="U284" s="693"/>
      <c r="V284" s="693"/>
      <c r="W284" s="693"/>
      <c r="X284" s="693"/>
      <c r="Y284" s="693"/>
      <c r="Z284" s="693"/>
      <c r="AA284" s="693"/>
      <c r="AB284" s="693"/>
      <c r="AC284" s="694"/>
      <c r="AD284" s="188"/>
      <c r="AE284" s="188"/>
      <c r="AP284" s="188"/>
      <c r="AQ284" s="188"/>
      <c r="AR284" s="188"/>
      <c r="AS284" s="188"/>
      <c r="AT284" s="188"/>
      <c r="AU284" s="188"/>
      <c r="AV284" s="188"/>
      <c r="AW284" s="188"/>
      <c r="AX284" s="188"/>
      <c r="AY284" s="188"/>
      <c r="AZ284" s="188"/>
      <c r="BA284" s="188"/>
      <c r="BE284" s="691">
        <v>5</v>
      </c>
      <c r="BF284" s="692"/>
      <c r="BG284" s="692"/>
      <c r="BH284" s="693" t="s">
        <v>548</v>
      </c>
      <c r="BI284" s="693"/>
      <c r="BJ284" s="693"/>
      <c r="BK284" s="693"/>
      <c r="BL284" s="693"/>
      <c r="BM284" s="693"/>
      <c r="BN284" s="693"/>
      <c r="BO284" s="693"/>
      <c r="BP284" s="693"/>
      <c r="BQ284" s="693"/>
      <c r="BR284" s="693"/>
      <c r="BS284" s="693"/>
      <c r="BT284" s="693"/>
      <c r="BU284" s="693"/>
      <c r="BV284" s="693"/>
      <c r="BW284" s="693"/>
      <c r="BX284" s="693"/>
      <c r="BY284" s="693"/>
      <c r="BZ284" s="693"/>
      <c r="CA284" s="693"/>
      <c r="CB284" s="693"/>
      <c r="CC284" s="693"/>
      <c r="CD284" s="693"/>
      <c r="CE284" s="694"/>
      <c r="CF284" s="188"/>
      <c r="CG284" s="188"/>
      <c r="CH284" s="188"/>
      <c r="CI284" s="188"/>
      <c r="CJ284" s="188"/>
      <c r="CK284" s="188"/>
      <c r="CL284" s="188"/>
      <c r="CM284" s="188"/>
      <c r="CN284" s="188"/>
      <c r="CO284" s="188"/>
      <c r="CP284" s="188"/>
      <c r="CQ284" s="188"/>
      <c r="CR284" s="188"/>
      <c r="CS284" s="188"/>
      <c r="CT284" s="188"/>
      <c r="CU284" s="188"/>
      <c r="CV284" s="188"/>
      <c r="CW284" s="188"/>
      <c r="CX284" s="188"/>
      <c r="CY284" s="188"/>
      <c r="CZ284" s="188"/>
      <c r="DA284" s="188"/>
      <c r="DB284" s="188"/>
      <c r="DC284" s="188"/>
      <c r="DD284" s="188"/>
      <c r="DE284" s="188"/>
      <c r="DF284" s="188"/>
      <c r="DG284" s="188"/>
      <c r="DH284" s="211"/>
    </row>
    <row r="285" spans="1:112" ht="20.100000000000001" customHeight="1">
      <c r="A285" s="194"/>
      <c r="B285" s="188"/>
      <c r="M285" s="188"/>
      <c r="N285" s="188"/>
      <c r="O285" s="188"/>
      <c r="P285" s="188"/>
      <c r="Q285" s="188"/>
      <c r="R285" s="188"/>
      <c r="S285" s="188"/>
      <c r="T285" s="188"/>
      <c r="U285" s="188"/>
      <c r="V285" s="188"/>
      <c r="W285" s="188"/>
      <c r="X285" s="188"/>
      <c r="Y285" s="188"/>
      <c r="Z285" s="188"/>
      <c r="AA285" s="188"/>
      <c r="AB285" s="188"/>
      <c r="AC285" s="188"/>
      <c r="AD285" s="188"/>
      <c r="AE285" s="188"/>
      <c r="AP285" s="188"/>
      <c r="AQ285" s="188"/>
      <c r="AR285" s="188"/>
      <c r="AS285" s="188"/>
      <c r="AT285" s="188"/>
      <c r="AU285" s="188"/>
      <c r="AV285" s="188"/>
      <c r="AW285" s="188"/>
      <c r="AX285" s="188"/>
      <c r="AY285" s="188"/>
      <c r="AZ285" s="188"/>
      <c r="BA285" s="188"/>
      <c r="BO285" s="188"/>
      <c r="BP285" s="188"/>
      <c r="BQ285" s="188"/>
      <c r="BR285" s="188"/>
      <c r="BS285" s="188"/>
      <c r="BT285" s="188"/>
      <c r="BU285" s="188"/>
      <c r="BV285" s="188"/>
      <c r="BW285" s="188"/>
      <c r="BX285" s="188"/>
      <c r="BY285" s="188"/>
      <c r="BZ285" s="188"/>
      <c r="CA285" s="188"/>
      <c r="CB285" s="188"/>
      <c r="CC285" s="188"/>
      <c r="CD285" s="188"/>
      <c r="CE285" s="188"/>
      <c r="CF285" s="188"/>
      <c r="CG285" s="188"/>
      <c r="CH285" s="188"/>
      <c r="CI285" s="188"/>
      <c r="CJ285" s="188"/>
      <c r="CK285" s="188"/>
      <c r="CL285" s="188"/>
      <c r="CM285" s="188"/>
      <c r="CN285" s="188"/>
      <c r="CO285" s="188"/>
      <c r="CP285" s="188"/>
      <c r="CQ285" s="188"/>
      <c r="CR285" s="188"/>
      <c r="CS285" s="188"/>
      <c r="CT285" s="188"/>
      <c r="CU285" s="188"/>
      <c r="CV285" s="188"/>
      <c r="CW285" s="188"/>
      <c r="CX285" s="188"/>
      <c r="CY285" s="188"/>
      <c r="CZ285" s="188"/>
      <c r="DA285" s="188"/>
      <c r="DB285" s="188"/>
      <c r="DC285" s="188"/>
      <c r="DD285" s="188"/>
      <c r="DE285" s="188"/>
      <c r="DF285" s="188"/>
      <c r="DG285" s="188"/>
      <c r="DH285" s="197"/>
    </row>
    <row r="286" spans="1:112" ht="20.100000000000001" customHeight="1">
      <c r="A286" s="194"/>
      <c r="B286" s="188"/>
      <c r="C286" s="184" t="s">
        <v>781</v>
      </c>
      <c r="M286" s="188"/>
      <c r="N286" s="188"/>
      <c r="O286" s="188"/>
      <c r="P286" s="188"/>
      <c r="Q286" s="188"/>
      <c r="R286" s="188"/>
      <c r="S286" s="188"/>
      <c r="T286" s="188"/>
      <c r="U286" s="188"/>
      <c r="V286" s="188"/>
      <c r="W286" s="188"/>
      <c r="X286" s="188"/>
      <c r="Y286" s="188"/>
      <c r="Z286" s="188"/>
      <c r="AA286" s="188"/>
      <c r="AB286" s="188"/>
      <c r="AC286" s="188"/>
      <c r="AD286" s="188"/>
      <c r="AE286" s="188"/>
      <c r="AP286" s="188"/>
      <c r="AQ286" s="188"/>
      <c r="AR286" s="188"/>
      <c r="AS286" s="188"/>
      <c r="AT286" s="188"/>
      <c r="AU286" s="188"/>
      <c r="AV286" s="188"/>
      <c r="AW286" s="188"/>
      <c r="AX286" s="188"/>
      <c r="AY286" s="188"/>
      <c r="AZ286" s="188"/>
      <c r="BA286" s="188"/>
      <c r="BE286" s="184" t="s">
        <v>782</v>
      </c>
      <c r="BO286" s="188"/>
      <c r="BP286" s="188"/>
      <c r="BQ286" s="188"/>
      <c r="BR286" s="188"/>
      <c r="BS286" s="188"/>
      <c r="BT286" s="188"/>
      <c r="BU286" s="188"/>
      <c r="BV286" s="188"/>
      <c r="BW286" s="188"/>
      <c r="BX286" s="188"/>
      <c r="BY286" s="188"/>
      <c r="BZ286" s="188"/>
      <c r="CA286" s="188"/>
      <c r="CB286" s="188"/>
      <c r="CC286" s="188"/>
      <c r="CD286" s="188"/>
      <c r="CE286" s="188"/>
      <c r="CF286" s="188"/>
      <c r="CG286" s="188"/>
      <c r="CH286" s="188"/>
      <c r="CI286" s="188"/>
      <c r="CJ286" s="188"/>
      <c r="CK286" s="188"/>
      <c r="CL286" s="188"/>
      <c r="CM286" s="188"/>
      <c r="CN286" s="188"/>
      <c r="CO286" s="188"/>
      <c r="CP286" s="188"/>
      <c r="CQ286" s="188"/>
      <c r="CR286" s="188"/>
      <c r="CS286" s="188"/>
      <c r="CT286" s="188"/>
      <c r="CU286" s="188"/>
      <c r="CV286" s="188"/>
      <c r="CW286" s="188"/>
      <c r="CX286" s="188"/>
      <c r="CY286" s="188"/>
      <c r="CZ286" s="188"/>
      <c r="DA286" s="188"/>
      <c r="DB286" s="188"/>
      <c r="DC286" s="188"/>
      <c r="DD286" s="188"/>
      <c r="DE286" s="188"/>
      <c r="DF286" s="188"/>
      <c r="DG286" s="188"/>
      <c r="DH286" s="197"/>
    </row>
    <row r="287" spans="1:112" ht="20.100000000000001" customHeight="1">
      <c r="A287" s="194"/>
      <c r="B287" s="188"/>
      <c r="C287" s="600" t="s">
        <v>306</v>
      </c>
      <c r="D287" s="601"/>
      <c r="E287" s="602"/>
      <c r="F287" s="680" t="s">
        <v>783</v>
      </c>
      <c r="G287" s="681"/>
      <c r="H287" s="681"/>
      <c r="I287" s="681"/>
      <c r="J287" s="681"/>
      <c r="K287" s="681"/>
      <c r="L287" s="681"/>
      <c r="M287" s="681"/>
      <c r="N287" s="681"/>
      <c r="O287" s="681"/>
      <c r="P287" s="681"/>
      <c r="Q287" s="681"/>
      <c r="R287" s="681"/>
      <c r="S287" s="681"/>
      <c r="T287" s="681"/>
      <c r="U287" s="681"/>
      <c r="V287" s="681"/>
      <c r="W287" s="681"/>
      <c r="X287" s="681"/>
      <c r="Y287" s="681"/>
      <c r="Z287" s="681"/>
      <c r="AA287" s="681"/>
      <c r="AB287" s="681"/>
      <c r="AC287" s="682"/>
      <c r="AD287" s="188"/>
      <c r="AE287" s="188"/>
      <c r="AP287" s="188"/>
      <c r="AQ287" s="188"/>
      <c r="AR287" s="188"/>
      <c r="AS287" s="188"/>
      <c r="AT287" s="188"/>
      <c r="AU287" s="188"/>
      <c r="AV287" s="188"/>
      <c r="AW287" s="188"/>
      <c r="AX287" s="188"/>
      <c r="AY287" s="188"/>
      <c r="AZ287" s="188"/>
      <c r="BA287" s="188"/>
      <c r="BE287" s="600" t="s">
        <v>306</v>
      </c>
      <c r="BF287" s="601"/>
      <c r="BG287" s="602"/>
      <c r="BH287" s="680" t="s">
        <v>784</v>
      </c>
      <c r="BI287" s="681"/>
      <c r="BJ287" s="681"/>
      <c r="BK287" s="681"/>
      <c r="BL287" s="681"/>
      <c r="BM287" s="681"/>
      <c r="BN287" s="681"/>
      <c r="BO287" s="681"/>
      <c r="BP287" s="681"/>
      <c r="BQ287" s="681"/>
      <c r="BR287" s="681"/>
      <c r="BS287" s="681"/>
      <c r="BT287" s="681"/>
      <c r="BU287" s="681"/>
      <c r="BV287" s="681"/>
      <c r="BW287" s="681"/>
      <c r="BX287" s="681"/>
      <c r="BY287" s="681"/>
      <c r="BZ287" s="681"/>
      <c r="CA287" s="681"/>
      <c r="CB287" s="681"/>
      <c r="CC287" s="681"/>
      <c r="CD287" s="681"/>
      <c r="CE287" s="682"/>
      <c r="CF287" s="188"/>
      <c r="CG287" s="188"/>
      <c r="CH287" s="188"/>
      <c r="CI287" s="188"/>
      <c r="CJ287" s="188"/>
      <c r="CK287" s="188"/>
      <c r="CL287" s="188"/>
      <c r="CM287" s="188"/>
      <c r="CN287" s="188"/>
      <c r="CO287" s="188"/>
      <c r="CP287" s="188"/>
      <c r="CQ287" s="188"/>
      <c r="CR287" s="188"/>
      <c r="CS287" s="188"/>
      <c r="CT287" s="188"/>
      <c r="CU287" s="188"/>
      <c r="CV287" s="188"/>
      <c r="CW287" s="188"/>
      <c r="CX287" s="188"/>
      <c r="CY287" s="188"/>
      <c r="CZ287" s="188"/>
      <c r="DA287" s="188"/>
      <c r="DB287" s="188"/>
      <c r="DC287" s="188"/>
      <c r="DD287" s="188"/>
      <c r="DE287" s="188"/>
      <c r="DF287" s="188"/>
      <c r="DG287" s="188"/>
      <c r="DH287" s="211"/>
    </row>
    <row r="288" spans="1:112" ht="20.100000000000001" customHeight="1">
      <c r="A288" s="194"/>
      <c r="B288" s="188"/>
      <c r="C288" s="667">
        <v>1</v>
      </c>
      <c r="D288" s="668"/>
      <c r="E288" s="668"/>
      <c r="F288" s="669" t="s">
        <v>785</v>
      </c>
      <c r="G288" s="669"/>
      <c r="H288" s="669"/>
      <c r="I288" s="669"/>
      <c r="J288" s="669"/>
      <c r="K288" s="669"/>
      <c r="L288" s="669"/>
      <c r="M288" s="669"/>
      <c r="N288" s="669"/>
      <c r="O288" s="669"/>
      <c r="P288" s="669"/>
      <c r="Q288" s="669"/>
      <c r="R288" s="669"/>
      <c r="S288" s="669"/>
      <c r="T288" s="669"/>
      <c r="U288" s="669"/>
      <c r="V288" s="669"/>
      <c r="W288" s="669"/>
      <c r="X288" s="669"/>
      <c r="Y288" s="669"/>
      <c r="Z288" s="669"/>
      <c r="AA288" s="669"/>
      <c r="AB288" s="669"/>
      <c r="AC288" s="670"/>
      <c r="AD288" s="188"/>
      <c r="AE288" s="188"/>
      <c r="AP288" s="188"/>
      <c r="AQ288" s="188"/>
      <c r="AR288" s="188"/>
      <c r="AS288" s="188"/>
      <c r="AT288" s="188"/>
      <c r="AU288" s="188"/>
      <c r="AV288" s="188"/>
      <c r="AW288" s="188"/>
      <c r="AX288" s="188"/>
      <c r="AY288" s="188"/>
      <c r="AZ288" s="188"/>
      <c r="BA288" s="188"/>
      <c r="BE288" s="667">
        <v>1</v>
      </c>
      <c r="BF288" s="668"/>
      <c r="BG288" s="668"/>
      <c r="BH288" s="669" t="s">
        <v>786</v>
      </c>
      <c r="BI288" s="669"/>
      <c r="BJ288" s="669"/>
      <c r="BK288" s="669"/>
      <c r="BL288" s="669"/>
      <c r="BM288" s="669"/>
      <c r="BN288" s="669"/>
      <c r="BO288" s="669"/>
      <c r="BP288" s="669"/>
      <c r="BQ288" s="669"/>
      <c r="BR288" s="669"/>
      <c r="BS288" s="669"/>
      <c r="BT288" s="669"/>
      <c r="BU288" s="669"/>
      <c r="BV288" s="669"/>
      <c r="BW288" s="669"/>
      <c r="BX288" s="669"/>
      <c r="BY288" s="669"/>
      <c r="BZ288" s="669"/>
      <c r="CA288" s="669"/>
      <c r="CB288" s="669"/>
      <c r="CC288" s="669"/>
      <c r="CD288" s="669"/>
      <c r="CE288" s="670"/>
      <c r="CF288" s="188"/>
      <c r="CG288" s="188"/>
      <c r="CH288" s="188"/>
      <c r="CI288" s="188"/>
      <c r="CJ288" s="188"/>
      <c r="CK288" s="188"/>
      <c r="CL288" s="188"/>
      <c r="CM288" s="188"/>
      <c r="CN288" s="188"/>
      <c r="CO288" s="188"/>
      <c r="CP288" s="188"/>
      <c r="CQ288" s="188"/>
      <c r="CR288" s="188"/>
      <c r="CS288" s="188"/>
      <c r="CT288" s="188"/>
      <c r="CU288" s="188"/>
      <c r="CV288" s="188"/>
      <c r="CW288" s="188"/>
      <c r="CX288" s="188"/>
      <c r="CY288" s="188"/>
      <c r="CZ288" s="188"/>
      <c r="DA288" s="188"/>
      <c r="DB288" s="188"/>
      <c r="DC288" s="188"/>
      <c r="DD288" s="188"/>
      <c r="DE288" s="188"/>
      <c r="DF288" s="188"/>
      <c r="DG288" s="188"/>
      <c r="DH288" s="211"/>
    </row>
    <row r="289" spans="1:112" ht="20.100000000000001" customHeight="1">
      <c r="A289" s="194"/>
      <c r="B289" s="188"/>
      <c r="C289" s="695">
        <v>2</v>
      </c>
      <c r="D289" s="696"/>
      <c r="E289" s="696"/>
      <c r="F289" s="697" t="s">
        <v>787</v>
      </c>
      <c r="G289" s="697"/>
      <c r="H289" s="697"/>
      <c r="I289" s="697"/>
      <c r="J289" s="697"/>
      <c r="K289" s="697"/>
      <c r="L289" s="697"/>
      <c r="M289" s="697"/>
      <c r="N289" s="697"/>
      <c r="O289" s="697"/>
      <c r="P289" s="697"/>
      <c r="Q289" s="697"/>
      <c r="R289" s="697"/>
      <c r="S289" s="697"/>
      <c r="T289" s="697"/>
      <c r="U289" s="697"/>
      <c r="V289" s="697"/>
      <c r="W289" s="697"/>
      <c r="X289" s="697"/>
      <c r="Y289" s="697"/>
      <c r="Z289" s="697"/>
      <c r="AA289" s="697"/>
      <c r="AB289" s="697"/>
      <c r="AC289" s="698"/>
      <c r="AD289" s="188"/>
      <c r="AE289" s="188"/>
      <c r="AP289" s="188"/>
      <c r="AQ289" s="188"/>
      <c r="AR289" s="188"/>
      <c r="AS289" s="188"/>
      <c r="AT289" s="188"/>
      <c r="AU289" s="188"/>
      <c r="AV289" s="188"/>
      <c r="AW289" s="188"/>
      <c r="AX289" s="188"/>
      <c r="AY289" s="188"/>
      <c r="AZ289" s="188"/>
      <c r="BA289" s="188"/>
      <c r="BE289" s="695">
        <v>2</v>
      </c>
      <c r="BF289" s="696"/>
      <c r="BG289" s="696"/>
      <c r="BH289" s="697" t="s">
        <v>788</v>
      </c>
      <c r="BI289" s="697"/>
      <c r="BJ289" s="697"/>
      <c r="BK289" s="697"/>
      <c r="BL289" s="697"/>
      <c r="BM289" s="697"/>
      <c r="BN289" s="697"/>
      <c r="BO289" s="697"/>
      <c r="BP289" s="697"/>
      <c r="BQ289" s="697"/>
      <c r="BR289" s="697"/>
      <c r="BS289" s="697"/>
      <c r="BT289" s="697"/>
      <c r="BU289" s="697"/>
      <c r="BV289" s="697"/>
      <c r="BW289" s="697"/>
      <c r="BX289" s="697"/>
      <c r="BY289" s="697"/>
      <c r="BZ289" s="697"/>
      <c r="CA289" s="697"/>
      <c r="CB289" s="697"/>
      <c r="CC289" s="697"/>
      <c r="CD289" s="697"/>
      <c r="CE289" s="698"/>
      <c r="CF289" s="188"/>
      <c r="CG289" s="188"/>
      <c r="CH289" s="188"/>
      <c r="CI289" s="188"/>
      <c r="CJ289" s="188"/>
      <c r="CK289" s="188"/>
      <c r="CL289" s="188"/>
      <c r="CM289" s="188"/>
      <c r="CN289" s="188"/>
      <c r="CO289" s="188"/>
      <c r="CP289" s="188"/>
      <c r="CQ289" s="188"/>
      <c r="CR289" s="188"/>
      <c r="CS289" s="188"/>
      <c r="CT289" s="188"/>
      <c r="CU289" s="188"/>
      <c r="CV289" s="188"/>
      <c r="CW289" s="188"/>
      <c r="CX289" s="188"/>
      <c r="CY289" s="188"/>
      <c r="CZ289" s="188"/>
      <c r="DA289" s="188"/>
      <c r="DB289" s="188"/>
      <c r="DC289" s="188"/>
      <c r="DD289" s="188"/>
      <c r="DE289" s="188"/>
      <c r="DF289" s="188"/>
      <c r="DG289" s="188"/>
      <c r="DH289" s="211"/>
    </row>
    <row r="290" spans="1:112" ht="20.100000000000001" customHeight="1">
      <c r="A290" s="194"/>
      <c r="B290" s="188"/>
      <c r="C290" s="695">
        <v>3</v>
      </c>
      <c r="D290" s="696"/>
      <c r="E290" s="696"/>
      <c r="F290" s="697" t="s">
        <v>789</v>
      </c>
      <c r="G290" s="697"/>
      <c r="H290" s="697"/>
      <c r="I290" s="697"/>
      <c r="J290" s="697"/>
      <c r="K290" s="697"/>
      <c r="L290" s="697"/>
      <c r="M290" s="697"/>
      <c r="N290" s="697"/>
      <c r="O290" s="697"/>
      <c r="P290" s="697"/>
      <c r="Q290" s="697"/>
      <c r="R290" s="697"/>
      <c r="S290" s="697"/>
      <c r="T290" s="697"/>
      <c r="U290" s="697"/>
      <c r="V290" s="697"/>
      <c r="W290" s="697"/>
      <c r="X290" s="697"/>
      <c r="Y290" s="697"/>
      <c r="Z290" s="697"/>
      <c r="AA290" s="697"/>
      <c r="AB290" s="697"/>
      <c r="AC290" s="698"/>
      <c r="AD290" s="188"/>
      <c r="AE290" s="188"/>
      <c r="AP290" s="188"/>
      <c r="AQ290" s="188"/>
      <c r="AR290" s="188"/>
      <c r="AS290" s="188"/>
      <c r="AT290" s="188"/>
      <c r="AU290" s="188"/>
      <c r="AV290" s="188"/>
      <c r="AW290" s="188"/>
      <c r="AX290" s="188"/>
      <c r="AY290" s="188"/>
      <c r="AZ290" s="188"/>
      <c r="BA290" s="188"/>
      <c r="BE290" s="695">
        <v>3</v>
      </c>
      <c r="BF290" s="696"/>
      <c r="BG290" s="696"/>
      <c r="BH290" s="697" t="s">
        <v>790</v>
      </c>
      <c r="BI290" s="697"/>
      <c r="BJ290" s="697"/>
      <c r="BK290" s="697"/>
      <c r="BL290" s="697"/>
      <c r="BM290" s="697"/>
      <c r="BN290" s="697"/>
      <c r="BO290" s="697"/>
      <c r="BP290" s="697"/>
      <c r="BQ290" s="697"/>
      <c r="BR290" s="697"/>
      <c r="BS290" s="697"/>
      <c r="BT290" s="697"/>
      <c r="BU290" s="697"/>
      <c r="BV290" s="697"/>
      <c r="BW290" s="697"/>
      <c r="BX290" s="697"/>
      <c r="BY290" s="697"/>
      <c r="BZ290" s="697"/>
      <c r="CA290" s="697"/>
      <c r="CB290" s="697"/>
      <c r="CC290" s="697"/>
      <c r="CD290" s="697"/>
      <c r="CE290" s="698"/>
      <c r="CF290" s="188"/>
      <c r="CG290" s="188"/>
      <c r="CH290" s="188"/>
      <c r="CI290" s="188"/>
      <c r="CJ290" s="188"/>
      <c r="CK290" s="188"/>
      <c r="CL290" s="188"/>
      <c r="CM290" s="188"/>
      <c r="CN290" s="188"/>
      <c r="CO290" s="188"/>
      <c r="CP290" s="188"/>
      <c r="CQ290" s="188"/>
      <c r="CR290" s="188"/>
      <c r="CS290" s="188"/>
      <c r="CT290" s="188"/>
      <c r="CU290" s="188"/>
      <c r="CV290" s="188"/>
      <c r="CW290" s="188"/>
      <c r="CX290" s="188"/>
      <c r="CY290" s="188"/>
      <c r="CZ290" s="188"/>
      <c r="DA290" s="188"/>
      <c r="DB290" s="188"/>
      <c r="DC290" s="188"/>
      <c r="DD290" s="188"/>
      <c r="DE290" s="188"/>
      <c r="DF290" s="188"/>
      <c r="DG290" s="188"/>
      <c r="DH290" s="211"/>
    </row>
    <row r="291" spans="1:112" ht="20.100000000000001" customHeight="1">
      <c r="A291" s="194"/>
      <c r="B291" s="188"/>
      <c r="C291" s="695">
        <v>4</v>
      </c>
      <c r="D291" s="696"/>
      <c r="E291" s="696"/>
      <c r="F291" s="697" t="s">
        <v>548</v>
      </c>
      <c r="G291" s="697"/>
      <c r="H291" s="697"/>
      <c r="I291" s="697"/>
      <c r="J291" s="697"/>
      <c r="K291" s="697"/>
      <c r="L291" s="697"/>
      <c r="M291" s="697"/>
      <c r="N291" s="697"/>
      <c r="O291" s="697"/>
      <c r="P291" s="697"/>
      <c r="Q291" s="697"/>
      <c r="R291" s="697"/>
      <c r="S291" s="697"/>
      <c r="T291" s="697"/>
      <c r="U291" s="697"/>
      <c r="V291" s="697"/>
      <c r="W291" s="697"/>
      <c r="X291" s="697"/>
      <c r="Y291" s="697"/>
      <c r="Z291" s="697"/>
      <c r="AA291" s="697"/>
      <c r="AB291" s="697"/>
      <c r="AC291" s="698"/>
      <c r="AD291" s="188"/>
      <c r="AE291" s="188"/>
      <c r="AP291" s="188"/>
      <c r="AQ291" s="188"/>
      <c r="AR291" s="188"/>
      <c r="AS291" s="188"/>
      <c r="AT291" s="188"/>
      <c r="AU291" s="188"/>
      <c r="AV291" s="188"/>
      <c r="AW291" s="188"/>
      <c r="AX291" s="188"/>
      <c r="AY291" s="188"/>
      <c r="AZ291" s="188"/>
      <c r="BA291" s="188"/>
      <c r="BE291" s="691">
        <v>4</v>
      </c>
      <c r="BF291" s="692"/>
      <c r="BG291" s="692"/>
      <c r="BH291" s="693" t="s">
        <v>791</v>
      </c>
      <c r="BI291" s="693"/>
      <c r="BJ291" s="693"/>
      <c r="BK291" s="693"/>
      <c r="BL291" s="693"/>
      <c r="BM291" s="693"/>
      <c r="BN291" s="693"/>
      <c r="BO291" s="693"/>
      <c r="BP291" s="693"/>
      <c r="BQ291" s="693"/>
      <c r="BR291" s="693"/>
      <c r="BS291" s="693"/>
      <c r="BT291" s="693"/>
      <c r="BU291" s="693"/>
      <c r="BV291" s="693"/>
      <c r="BW291" s="693"/>
      <c r="BX291" s="693"/>
      <c r="BY291" s="693"/>
      <c r="BZ291" s="693"/>
      <c r="CA291" s="693"/>
      <c r="CB291" s="693"/>
      <c r="CC291" s="693"/>
      <c r="CD291" s="693"/>
      <c r="CE291" s="694"/>
      <c r="CF291" s="188"/>
      <c r="CG291" s="188"/>
      <c r="CH291" s="188"/>
      <c r="CI291" s="188"/>
      <c r="CJ291" s="188"/>
      <c r="CK291" s="188"/>
      <c r="CL291" s="188"/>
      <c r="CM291" s="188"/>
      <c r="CN291" s="188"/>
      <c r="CO291" s="188"/>
      <c r="CP291" s="188"/>
      <c r="CQ291" s="188"/>
      <c r="CR291" s="188"/>
      <c r="CS291" s="188"/>
      <c r="CT291" s="188"/>
      <c r="CU291" s="188"/>
      <c r="CV291" s="188"/>
      <c r="CW291" s="188"/>
      <c r="CX291" s="188"/>
      <c r="CY291" s="188"/>
      <c r="CZ291" s="188"/>
      <c r="DA291" s="188"/>
      <c r="DB291" s="188"/>
      <c r="DC291" s="188"/>
      <c r="DD291" s="188"/>
      <c r="DE291" s="188"/>
      <c r="DF291" s="188"/>
      <c r="DG291" s="188"/>
      <c r="DH291" s="211"/>
    </row>
    <row r="292" spans="1:112" ht="20.100000000000001" customHeight="1">
      <c r="A292" s="194"/>
      <c r="B292" s="188"/>
      <c r="C292" s="691">
        <v>5</v>
      </c>
      <c r="D292" s="692"/>
      <c r="E292" s="692"/>
      <c r="F292" s="693" t="s">
        <v>717</v>
      </c>
      <c r="G292" s="693"/>
      <c r="H292" s="693"/>
      <c r="I292" s="693"/>
      <c r="J292" s="693"/>
      <c r="K292" s="693"/>
      <c r="L292" s="693"/>
      <c r="M292" s="693"/>
      <c r="N292" s="693"/>
      <c r="O292" s="693"/>
      <c r="P292" s="693"/>
      <c r="Q292" s="693"/>
      <c r="R292" s="693"/>
      <c r="S292" s="693"/>
      <c r="T292" s="693"/>
      <c r="U292" s="693"/>
      <c r="V292" s="693"/>
      <c r="W292" s="693"/>
      <c r="X292" s="693"/>
      <c r="Y292" s="693"/>
      <c r="Z292" s="693"/>
      <c r="AA292" s="693"/>
      <c r="AB292" s="693"/>
      <c r="AC292" s="694"/>
      <c r="AD292" s="188"/>
      <c r="AE292" s="188"/>
      <c r="AP292" s="188"/>
      <c r="AQ292" s="188"/>
      <c r="AR292" s="188"/>
      <c r="AS292" s="188"/>
      <c r="AT292" s="188"/>
      <c r="AU292" s="188"/>
      <c r="AV292" s="188"/>
      <c r="AW292" s="188"/>
      <c r="AX292" s="188"/>
      <c r="AY292" s="188"/>
      <c r="AZ292" s="188"/>
      <c r="BA292" s="188"/>
      <c r="BO292" s="188"/>
      <c r="BP292" s="188"/>
      <c r="BQ292" s="188"/>
      <c r="BR292" s="188"/>
      <c r="BS292" s="188"/>
      <c r="BT292" s="188"/>
      <c r="BU292" s="188"/>
      <c r="BV292" s="188"/>
      <c r="BW292" s="188"/>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c r="CU292" s="188"/>
      <c r="CV292" s="188"/>
      <c r="CW292" s="188"/>
      <c r="CX292" s="188"/>
      <c r="CY292" s="188"/>
      <c r="CZ292" s="188"/>
      <c r="DA292" s="188"/>
      <c r="DB292" s="188"/>
      <c r="DC292" s="188"/>
      <c r="DD292" s="188"/>
      <c r="DE292" s="188"/>
      <c r="DF292" s="188"/>
      <c r="DG292" s="188"/>
      <c r="DH292" s="211"/>
    </row>
    <row r="293" spans="1:112" ht="20.100000000000001" customHeight="1">
      <c r="A293" s="194"/>
      <c r="B293" s="188"/>
      <c r="C293" s="260"/>
      <c r="D293" s="260"/>
      <c r="E293" s="260"/>
      <c r="M293" s="188"/>
      <c r="N293" s="188"/>
      <c r="O293" s="188"/>
      <c r="P293" s="188"/>
      <c r="Q293" s="188"/>
      <c r="R293" s="188"/>
      <c r="S293" s="188"/>
      <c r="T293" s="188"/>
      <c r="U293" s="188"/>
      <c r="V293" s="188"/>
      <c r="W293" s="188"/>
      <c r="X293" s="188"/>
      <c r="Y293" s="188"/>
      <c r="Z293" s="188"/>
      <c r="AA293" s="188"/>
      <c r="AB293" s="188"/>
      <c r="AC293" s="188"/>
      <c r="AD293" s="188"/>
      <c r="AE293" s="188"/>
      <c r="AP293" s="188"/>
      <c r="AQ293" s="188"/>
      <c r="AR293" s="188"/>
      <c r="AS293" s="188"/>
      <c r="AT293" s="188"/>
      <c r="AU293" s="188"/>
      <c r="AV293" s="188"/>
      <c r="AW293" s="188"/>
      <c r="AX293" s="188"/>
      <c r="AY293" s="188"/>
      <c r="AZ293" s="188"/>
      <c r="BA293" s="188"/>
      <c r="BE293" s="184" t="s">
        <v>792</v>
      </c>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211"/>
    </row>
    <row r="294" spans="1:112" ht="20.100000000000001" customHeight="1">
      <c r="A294" s="194"/>
      <c r="B294" s="188"/>
      <c r="C294" s="184" t="s">
        <v>793</v>
      </c>
      <c r="M294" s="188"/>
      <c r="N294" s="188"/>
      <c r="O294" s="188"/>
      <c r="P294" s="188"/>
      <c r="Q294" s="188"/>
      <c r="R294" s="188"/>
      <c r="S294" s="188"/>
      <c r="T294" s="188"/>
      <c r="U294" s="188"/>
      <c r="V294" s="188"/>
      <c r="W294" s="188"/>
      <c r="X294" s="188"/>
      <c r="Y294" s="188"/>
      <c r="Z294" s="188"/>
      <c r="AA294" s="188"/>
      <c r="AB294" s="188"/>
      <c r="AC294" s="188"/>
      <c r="BE294" s="600" t="s">
        <v>306</v>
      </c>
      <c r="BF294" s="601"/>
      <c r="BG294" s="602"/>
      <c r="BH294" s="680" t="s">
        <v>794</v>
      </c>
      <c r="BI294" s="681"/>
      <c r="BJ294" s="681"/>
      <c r="BK294" s="681"/>
      <c r="BL294" s="681"/>
      <c r="BM294" s="681"/>
      <c r="BN294" s="681"/>
      <c r="BO294" s="681"/>
      <c r="BP294" s="681"/>
      <c r="BQ294" s="681"/>
      <c r="BR294" s="681"/>
      <c r="BS294" s="681"/>
      <c r="BT294" s="681"/>
      <c r="BU294" s="681"/>
      <c r="BV294" s="681"/>
      <c r="BW294" s="681"/>
      <c r="BX294" s="681"/>
      <c r="BY294" s="681"/>
      <c r="BZ294" s="681"/>
      <c r="CA294" s="681"/>
      <c r="CB294" s="681"/>
      <c r="CC294" s="681"/>
      <c r="CD294" s="681"/>
      <c r="CE294" s="682"/>
      <c r="CF294" s="188"/>
      <c r="CG294" s="188"/>
      <c r="CH294" s="188"/>
      <c r="CI294" s="188"/>
      <c r="CJ294" s="188"/>
      <c r="CK294" s="188"/>
      <c r="CL294" s="188"/>
      <c r="CM294" s="188"/>
      <c r="CN294" s="188"/>
      <c r="CO294" s="188"/>
      <c r="CP294" s="188"/>
      <c r="CQ294" s="188"/>
      <c r="CR294" s="188"/>
      <c r="CS294" s="188"/>
      <c r="CT294" s="188"/>
      <c r="CU294" s="188"/>
      <c r="CV294" s="188"/>
      <c r="CW294" s="188"/>
      <c r="CX294" s="188"/>
      <c r="CY294" s="188"/>
      <c r="CZ294" s="188"/>
      <c r="DA294" s="188"/>
      <c r="DB294" s="188"/>
      <c r="DC294" s="188"/>
      <c r="DD294" s="188"/>
      <c r="DE294" s="188"/>
      <c r="DF294" s="188"/>
      <c r="DG294" s="188"/>
      <c r="DH294" s="197"/>
    </row>
    <row r="295" spans="1:112" ht="20.100000000000001" customHeight="1">
      <c r="A295" s="194"/>
      <c r="B295" s="188"/>
      <c r="C295" s="600" t="s">
        <v>306</v>
      </c>
      <c r="D295" s="601"/>
      <c r="E295" s="602"/>
      <c r="F295" s="680" t="s">
        <v>783</v>
      </c>
      <c r="G295" s="681"/>
      <c r="H295" s="681"/>
      <c r="I295" s="681"/>
      <c r="J295" s="681"/>
      <c r="K295" s="681"/>
      <c r="L295" s="681"/>
      <c r="M295" s="681"/>
      <c r="N295" s="681"/>
      <c r="O295" s="681"/>
      <c r="P295" s="681"/>
      <c r="Q295" s="681"/>
      <c r="R295" s="681"/>
      <c r="S295" s="681"/>
      <c r="T295" s="681"/>
      <c r="U295" s="681"/>
      <c r="V295" s="681"/>
      <c r="W295" s="681"/>
      <c r="X295" s="681"/>
      <c r="Y295" s="681"/>
      <c r="Z295" s="681"/>
      <c r="AA295" s="681"/>
      <c r="AB295" s="681"/>
      <c r="AC295" s="682"/>
      <c r="BE295" s="667">
        <v>1</v>
      </c>
      <c r="BF295" s="668"/>
      <c r="BG295" s="668"/>
      <c r="BH295" s="669" t="s">
        <v>795</v>
      </c>
      <c r="BI295" s="669"/>
      <c r="BJ295" s="669"/>
      <c r="BK295" s="669"/>
      <c r="BL295" s="669"/>
      <c r="BM295" s="669"/>
      <c r="BN295" s="669"/>
      <c r="BO295" s="669"/>
      <c r="BP295" s="669"/>
      <c r="BQ295" s="669"/>
      <c r="BR295" s="669"/>
      <c r="BS295" s="669"/>
      <c r="BT295" s="669"/>
      <c r="BU295" s="669"/>
      <c r="BV295" s="669"/>
      <c r="BW295" s="669"/>
      <c r="BX295" s="669"/>
      <c r="BY295" s="669"/>
      <c r="BZ295" s="669"/>
      <c r="CA295" s="669"/>
      <c r="CB295" s="669"/>
      <c r="CC295" s="669"/>
      <c r="CD295" s="669"/>
      <c r="CE295" s="670"/>
      <c r="CF295" s="188"/>
      <c r="CG295" s="188"/>
      <c r="CH295" s="188"/>
      <c r="CI295" s="188"/>
      <c r="CJ295" s="188"/>
      <c r="CK295" s="188"/>
      <c r="CL295" s="188"/>
      <c r="CM295" s="188"/>
      <c r="CN295" s="188"/>
      <c r="CO295" s="188"/>
      <c r="CP295" s="188"/>
      <c r="CQ295" s="188"/>
      <c r="CR295" s="188"/>
      <c r="CS295" s="188"/>
      <c r="CT295" s="188"/>
      <c r="CU295" s="188"/>
      <c r="CV295" s="188"/>
      <c r="CW295" s="188"/>
      <c r="CX295" s="188"/>
      <c r="CY295" s="188"/>
      <c r="CZ295" s="188"/>
      <c r="DA295" s="188"/>
      <c r="DB295" s="188"/>
      <c r="DC295" s="188"/>
      <c r="DD295" s="188"/>
      <c r="DE295" s="188"/>
      <c r="DF295" s="188"/>
      <c r="DG295" s="188"/>
      <c r="DH295" s="197"/>
    </row>
    <row r="296" spans="1:112" ht="20.100000000000001" customHeight="1">
      <c r="A296" s="194"/>
      <c r="B296" s="188"/>
      <c r="C296" s="667">
        <v>1</v>
      </c>
      <c r="D296" s="668"/>
      <c r="E296" s="668"/>
      <c r="F296" s="669" t="s">
        <v>796</v>
      </c>
      <c r="G296" s="669"/>
      <c r="H296" s="669"/>
      <c r="I296" s="669"/>
      <c r="J296" s="669"/>
      <c r="K296" s="669"/>
      <c r="L296" s="669"/>
      <c r="M296" s="669"/>
      <c r="N296" s="669"/>
      <c r="O296" s="669"/>
      <c r="P296" s="669"/>
      <c r="Q296" s="669"/>
      <c r="R296" s="669"/>
      <c r="S296" s="669"/>
      <c r="T296" s="669"/>
      <c r="U296" s="669"/>
      <c r="V296" s="669"/>
      <c r="W296" s="669"/>
      <c r="X296" s="669"/>
      <c r="Y296" s="669"/>
      <c r="Z296" s="669"/>
      <c r="AA296" s="669"/>
      <c r="AB296" s="669"/>
      <c r="AC296" s="670"/>
      <c r="BE296" s="691">
        <v>2</v>
      </c>
      <c r="BF296" s="692"/>
      <c r="BG296" s="692"/>
      <c r="BH296" s="693" t="s">
        <v>797</v>
      </c>
      <c r="BI296" s="693"/>
      <c r="BJ296" s="693"/>
      <c r="BK296" s="693"/>
      <c r="BL296" s="693"/>
      <c r="BM296" s="693"/>
      <c r="BN296" s="693"/>
      <c r="BO296" s="693"/>
      <c r="BP296" s="693"/>
      <c r="BQ296" s="693"/>
      <c r="BR296" s="693"/>
      <c r="BS296" s="693"/>
      <c r="BT296" s="693"/>
      <c r="BU296" s="693"/>
      <c r="BV296" s="693"/>
      <c r="BW296" s="693"/>
      <c r="BX296" s="693"/>
      <c r="BY296" s="693"/>
      <c r="BZ296" s="693"/>
      <c r="CA296" s="693"/>
      <c r="CB296" s="693"/>
      <c r="CC296" s="693"/>
      <c r="CD296" s="693"/>
      <c r="CE296" s="694"/>
      <c r="CF296" s="188"/>
      <c r="CG296" s="188"/>
      <c r="CH296" s="188"/>
      <c r="CI296" s="188"/>
      <c r="CJ296" s="188"/>
      <c r="CK296" s="188"/>
      <c r="CL296" s="188"/>
      <c r="CM296" s="188"/>
      <c r="CN296" s="188"/>
      <c r="CO296" s="188"/>
      <c r="CP296" s="188"/>
      <c r="CQ296" s="188"/>
      <c r="CR296" s="188"/>
      <c r="CS296" s="188"/>
      <c r="CT296" s="188"/>
      <c r="CU296" s="188"/>
      <c r="CV296" s="188"/>
      <c r="CW296" s="188"/>
      <c r="CX296" s="188"/>
      <c r="CY296" s="188"/>
      <c r="CZ296" s="188"/>
      <c r="DA296" s="188"/>
      <c r="DB296" s="188"/>
      <c r="DC296" s="188"/>
      <c r="DD296" s="188"/>
      <c r="DE296" s="188"/>
      <c r="DF296" s="188"/>
      <c r="DG296" s="188"/>
      <c r="DH296" s="197"/>
    </row>
    <row r="297" spans="1:112" ht="20.100000000000001" customHeight="1">
      <c r="A297" s="194"/>
      <c r="B297" s="188"/>
      <c r="C297" s="695">
        <v>2</v>
      </c>
      <c r="D297" s="696"/>
      <c r="E297" s="696"/>
      <c r="F297" s="697" t="s">
        <v>798</v>
      </c>
      <c r="G297" s="697"/>
      <c r="H297" s="697"/>
      <c r="I297" s="697"/>
      <c r="J297" s="697"/>
      <c r="K297" s="697"/>
      <c r="L297" s="697"/>
      <c r="M297" s="697"/>
      <c r="N297" s="697"/>
      <c r="O297" s="697"/>
      <c r="P297" s="697"/>
      <c r="Q297" s="697"/>
      <c r="R297" s="697"/>
      <c r="S297" s="697"/>
      <c r="T297" s="697"/>
      <c r="U297" s="697"/>
      <c r="V297" s="697"/>
      <c r="W297" s="697"/>
      <c r="X297" s="697"/>
      <c r="Y297" s="697"/>
      <c r="Z297" s="697"/>
      <c r="AA297" s="697"/>
      <c r="AB297" s="697"/>
      <c r="AC297" s="698"/>
      <c r="BO297" s="188"/>
      <c r="BP297" s="188"/>
      <c r="BQ297" s="188"/>
      <c r="BR297" s="188"/>
      <c r="BS297" s="188"/>
      <c r="BT297" s="188"/>
      <c r="BU297" s="188"/>
      <c r="BV297" s="188"/>
      <c r="BW297" s="188"/>
      <c r="BX297" s="188"/>
      <c r="BY297" s="188"/>
      <c r="BZ297" s="188"/>
      <c r="CA297" s="188"/>
      <c r="CB297" s="188"/>
      <c r="CC297" s="188"/>
      <c r="CD297" s="188"/>
      <c r="CE297" s="188"/>
      <c r="CF297" s="188"/>
      <c r="CG297" s="188"/>
      <c r="CH297" s="188"/>
      <c r="CI297" s="188"/>
      <c r="CJ297" s="188"/>
      <c r="CK297" s="188"/>
      <c r="CL297" s="188"/>
      <c r="CM297" s="188"/>
      <c r="CN297" s="188"/>
      <c r="CO297" s="188"/>
      <c r="CP297" s="188"/>
      <c r="CQ297" s="188"/>
      <c r="CR297" s="188"/>
      <c r="CS297" s="188"/>
      <c r="CT297" s="188"/>
      <c r="CU297" s="188"/>
      <c r="CV297" s="188"/>
      <c r="CW297" s="188"/>
      <c r="CX297" s="188"/>
      <c r="CY297" s="188"/>
      <c r="CZ297" s="188"/>
      <c r="DA297" s="188"/>
      <c r="DB297" s="188"/>
      <c r="DC297" s="188"/>
      <c r="DD297" s="188"/>
      <c r="DE297" s="188"/>
      <c r="DF297" s="188"/>
      <c r="DG297" s="188"/>
      <c r="DH297" s="197"/>
    </row>
    <row r="298" spans="1:112" ht="20.100000000000001" customHeight="1">
      <c r="A298" s="194"/>
      <c r="B298" s="188"/>
      <c r="C298" s="726">
        <v>3</v>
      </c>
      <c r="D298" s="713"/>
      <c r="E298" s="713"/>
      <c r="F298" s="714" t="s">
        <v>799</v>
      </c>
      <c r="G298" s="714"/>
      <c r="H298" s="714"/>
      <c r="I298" s="714"/>
      <c r="J298" s="714"/>
      <c r="K298" s="714"/>
      <c r="L298" s="714"/>
      <c r="M298" s="714"/>
      <c r="N298" s="714"/>
      <c r="O298" s="714"/>
      <c r="P298" s="714"/>
      <c r="Q298" s="714"/>
      <c r="R298" s="714"/>
      <c r="S298" s="714"/>
      <c r="T298" s="714"/>
      <c r="U298" s="714"/>
      <c r="V298" s="714"/>
      <c r="W298" s="714"/>
      <c r="X298" s="714"/>
      <c r="Y298" s="714"/>
      <c r="Z298" s="714"/>
      <c r="AA298" s="714"/>
      <c r="AB298" s="714"/>
      <c r="AC298" s="715"/>
      <c r="BK298" s="188"/>
      <c r="BL298" s="188"/>
      <c r="BQ298" s="188"/>
      <c r="BR298" s="188"/>
      <c r="CG298" s="188"/>
      <c r="CH298" s="188"/>
      <c r="CI298" s="188"/>
      <c r="CJ298" s="188"/>
      <c r="CK298" s="188"/>
      <c r="CL298" s="188"/>
      <c r="CM298" s="188"/>
      <c r="CN298" s="188"/>
      <c r="CO298" s="188"/>
      <c r="CP298" s="188"/>
      <c r="CQ298" s="188"/>
      <c r="CR298" s="188"/>
      <c r="CS298" s="188"/>
      <c r="CT298" s="188"/>
      <c r="CU298" s="188"/>
      <c r="CV298" s="188"/>
      <c r="CW298" s="188"/>
      <c r="CX298" s="188"/>
      <c r="CY298" s="188"/>
      <c r="CZ298" s="188"/>
      <c r="DA298" s="188"/>
      <c r="DB298" s="188"/>
      <c r="DC298" s="188"/>
      <c r="DD298" s="188"/>
      <c r="DE298" s="188"/>
      <c r="DF298" s="188"/>
      <c r="DG298" s="188"/>
      <c r="DH298" s="197"/>
    </row>
    <row r="299" spans="1:112" ht="20.100000000000001" customHeight="1">
      <c r="A299" s="194"/>
      <c r="B299" s="188"/>
      <c r="C299" s="718">
        <v>4</v>
      </c>
      <c r="D299" s="719"/>
      <c r="E299" s="719"/>
      <c r="F299" s="720" t="s">
        <v>717</v>
      </c>
      <c r="G299" s="720"/>
      <c r="H299" s="720"/>
      <c r="I299" s="720"/>
      <c r="J299" s="720"/>
      <c r="K299" s="720"/>
      <c r="L299" s="720"/>
      <c r="M299" s="720"/>
      <c r="N299" s="720"/>
      <c r="O299" s="720"/>
      <c r="P299" s="720"/>
      <c r="Q299" s="720"/>
      <c r="R299" s="720"/>
      <c r="S299" s="720"/>
      <c r="T299" s="720"/>
      <c r="U299" s="720"/>
      <c r="V299" s="720"/>
      <c r="W299" s="720"/>
      <c r="X299" s="720"/>
      <c r="Y299" s="720"/>
      <c r="Z299" s="720"/>
      <c r="AA299" s="720"/>
      <c r="AB299" s="720"/>
      <c r="AC299" s="721"/>
      <c r="AD299" s="188"/>
      <c r="AE299" s="188"/>
      <c r="AP299" s="188"/>
      <c r="AQ299" s="188"/>
      <c r="AR299" s="188"/>
      <c r="AS299" s="188"/>
      <c r="AT299" s="188"/>
      <c r="AU299" s="188"/>
      <c r="AV299" s="188"/>
      <c r="AW299" s="188"/>
      <c r="AX299" s="188"/>
      <c r="AY299" s="188"/>
      <c r="AZ299" s="188"/>
      <c r="BA299" s="188"/>
      <c r="BK299" s="188"/>
      <c r="BL299" s="188"/>
      <c r="BQ299" s="188"/>
      <c r="BR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97"/>
    </row>
    <row r="300" spans="1:112" ht="20.100000000000001" customHeight="1">
      <c r="A300" s="194"/>
      <c r="B300" s="188"/>
      <c r="AD300" s="188"/>
      <c r="AE300" s="188"/>
      <c r="AP300" s="188"/>
      <c r="AQ300" s="188"/>
      <c r="AR300" s="188"/>
      <c r="AS300" s="188"/>
      <c r="AT300" s="188"/>
      <c r="AU300" s="188"/>
      <c r="AV300" s="188"/>
      <c r="AW300" s="188"/>
      <c r="AX300" s="188"/>
      <c r="AY300" s="188"/>
      <c r="AZ300" s="188"/>
      <c r="BA300" s="188"/>
      <c r="BK300" s="188"/>
      <c r="BL300" s="188"/>
      <c r="BQ300" s="188"/>
      <c r="BR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97"/>
    </row>
    <row r="301" spans="1:112" ht="20.100000000000001" customHeight="1">
      <c r="A301" s="194"/>
      <c r="B301" s="188"/>
      <c r="M301" s="188"/>
      <c r="N301" s="188"/>
      <c r="O301" s="188"/>
      <c r="P301" s="188"/>
      <c r="Q301" s="188"/>
      <c r="R301" s="188"/>
      <c r="S301" s="188"/>
      <c r="T301" s="188"/>
      <c r="U301" s="188"/>
      <c r="V301" s="188"/>
      <c r="W301" s="188"/>
      <c r="X301" s="188"/>
      <c r="Y301" s="188"/>
      <c r="Z301" s="188"/>
      <c r="AA301" s="188"/>
      <c r="AB301" s="188"/>
      <c r="AC301" s="188"/>
      <c r="AD301" s="188"/>
      <c r="AE301" s="188"/>
      <c r="AP301" s="188"/>
      <c r="AQ301" s="188"/>
      <c r="AR301" s="188"/>
      <c r="AS301" s="188"/>
      <c r="AT301" s="188"/>
      <c r="AU301" s="188"/>
      <c r="AV301" s="188"/>
      <c r="AW301" s="188"/>
      <c r="AX301" s="188"/>
      <c r="AY301" s="188"/>
      <c r="AZ301" s="188"/>
      <c r="BA301" s="188"/>
      <c r="BK301" s="188"/>
      <c r="BL301" s="188"/>
      <c r="BQ301" s="188"/>
      <c r="BR301" s="188"/>
      <c r="CG301" s="188"/>
      <c r="CH301" s="188"/>
      <c r="CI301" s="188"/>
      <c r="CJ301" s="188"/>
      <c r="CK301" s="188"/>
      <c r="CL301" s="188"/>
      <c r="CM301" s="188"/>
      <c r="CN301" s="188"/>
      <c r="CO301" s="188"/>
      <c r="CP301" s="188"/>
      <c r="CQ301" s="188"/>
      <c r="CR301" s="188"/>
      <c r="CS301" s="188"/>
      <c r="CT301" s="188"/>
      <c r="CU301" s="188"/>
      <c r="CV301" s="188"/>
      <c r="CW301" s="188"/>
      <c r="CX301" s="188"/>
      <c r="CY301" s="188"/>
      <c r="CZ301" s="188"/>
      <c r="DA301" s="188"/>
      <c r="DB301" s="188"/>
      <c r="DC301" s="188"/>
      <c r="DD301" s="188"/>
      <c r="DE301" s="188"/>
      <c r="DF301" s="188"/>
      <c r="DG301" s="188"/>
      <c r="DH301" s="197"/>
    </row>
    <row r="302" spans="1:112" ht="20.100000000000001" customHeight="1">
      <c r="A302" s="194"/>
      <c r="B302" s="188"/>
      <c r="M302" s="188"/>
      <c r="N302" s="188"/>
      <c r="O302" s="188"/>
      <c r="P302" s="188"/>
      <c r="Q302" s="188"/>
      <c r="R302" s="188"/>
      <c r="S302" s="188"/>
      <c r="T302" s="188"/>
      <c r="U302" s="188"/>
      <c r="V302" s="188"/>
      <c r="W302" s="188"/>
      <c r="X302" s="188"/>
      <c r="Y302" s="188"/>
      <c r="Z302" s="188"/>
      <c r="AA302" s="188"/>
      <c r="AB302" s="188"/>
      <c r="AC302" s="188"/>
      <c r="AD302" s="188"/>
      <c r="AE302" s="188"/>
      <c r="AP302" s="188"/>
      <c r="AQ302" s="188"/>
      <c r="AR302" s="188"/>
      <c r="AS302" s="188"/>
      <c r="AT302" s="188"/>
      <c r="AU302" s="188"/>
      <c r="AV302" s="188"/>
      <c r="AW302" s="188"/>
      <c r="AX302" s="188"/>
      <c r="AY302" s="188"/>
      <c r="AZ302" s="188"/>
      <c r="BA302" s="188"/>
      <c r="BK302" s="188"/>
      <c r="BL302" s="188"/>
      <c r="BQ302" s="188"/>
      <c r="BR302" s="188"/>
      <c r="CG302" s="188"/>
      <c r="CH302" s="188"/>
      <c r="CI302" s="188"/>
      <c r="CJ302" s="188"/>
      <c r="CK302" s="188"/>
      <c r="CL302" s="188"/>
      <c r="CM302" s="188"/>
      <c r="CN302" s="188"/>
      <c r="CO302" s="188"/>
      <c r="CP302" s="188"/>
      <c r="CQ302" s="188"/>
      <c r="CR302" s="188"/>
      <c r="CS302" s="188"/>
      <c r="CT302" s="188"/>
      <c r="CU302" s="188"/>
      <c r="CV302" s="188"/>
      <c r="CW302" s="188"/>
      <c r="CX302" s="188"/>
      <c r="CY302" s="188"/>
      <c r="CZ302" s="188"/>
      <c r="DA302" s="188"/>
      <c r="DB302" s="188"/>
      <c r="DC302" s="188"/>
      <c r="DD302" s="188"/>
      <c r="DE302" s="188"/>
      <c r="DF302" s="188"/>
      <c r="DG302" s="188"/>
      <c r="DH302" s="197"/>
    </row>
    <row r="303" spans="1:112" ht="20.100000000000001" customHeight="1">
      <c r="A303" s="194"/>
      <c r="B303" s="188"/>
      <c r="M303" s="188"/>
      <c r="N303" s="188"/>
      <c r="O303" s="188"/>
      <c r="P303" s="188"/>
      <c r="Q303" s="188"/>
      <c r="R303" s="188"/>
      <c r="S303" s="188"/>
      <c r="T303" s="188"/>
      <c r="U303" s="188"/>
      <c r="V303" s="188"/>
      <c r="W303" s="188"/>
      <c r="X303" s="188"/>
      <c r="Y303" s="188"/>
      <c r="Z303" s="188"/>
      <c r="AA303" s="188"/>
      <c r="AB303" s="188"/>
      <c r="AC303" s="188"/>
      <c r="AD303" s="188"/>
      <c r="AE303" s="188"/>
      <c r="AP303" s="188"/>
      <c r="AQ303" s="188"/>
      <c r="AR303" s="188"/>
      <c r="AS303" s="188"/>
      <c r="AT303" s="188"/>
      <c r="AU303" s="188"/>
      <c r="AV303" s="188"/>
      <c r="AW303" s="188"/>
      <c r="AX303" s="188"/>
      <c r="AY303" s="188"/>
      <c r="AZ303" s="188"/>
      <c r="BA303" s="188"/>
      <c r="BK303" s="188"/>
      <c r="BL303" s="188"/>
      <c r="BQ303" s="188"/>
      <c r="BR303" s="188"/>
      <c r="CG303" s="188"/>
      <c r="CH303" s="188"/>
      <c r="CI303" s="188"/>
      <c r="CJ303" s="188"/>
      <c r="CK303" s="188"/>
      <c r="CL303" s="188"/>
      <c r="CM303" s="188"/>
      <c r="CN303" s="188"/>
      <c r="CO303" s="188"/>
      <c r="CP303" s="188"/>
      <c r="CQ303" s="188"/>
      <c r="CR303" s="188"/>
      <c r="CS303" s="188"/>
      <c r="CT303" s="188"/>
      <c r="CU303" s="188"/>
      <c r="CV303" s="188"/>
      <c r="CW303" s="188"/>
      <c r="CX303" s="188"/>
      <c r="CY303" s="188"/>
      <c r="CZ303" s="188"/>
      <c r="DA303" s="188"/>
      <c r="DB303" s="188"/>
      <c r="DC303" s="188"/>
      <c r="DD303" s="188"/>
      <c r="DE303" s="188"/>
      <c r="DF303" s="188"/>
      <c r="DG303" s="188"/>
      <c r="DH303" s="197"/>
    </row>
    <row r="304" spans="1:112" ht="20.100000000000001" customHeight="1">
      <c r="A304" s="194"/>
      <c r="B304" s="188"/>
      <c r="M304" s="188"/>
      <c r="N304" s="188"/>
      <c r="O304" s="188"/>
      <c r="P304" s="188"/>
      <c r="Q304" s="188"/>
      <c r="R304" s="188"/>
      <c r="S304" s="188"/>
      <c r="T304" s="188"/>
      <c r="U304" s="188"/>
      <c r="V304" s="188"/>
      <c r="W304" s="188"/>
      <c r="X304" s="188"/>
      <c r="Y304" s="188"/>
      <c r="Z304" s="188"/>
      <c r="AA304" s="188"/>
      <c r="AB304" s="188"/>
      <c r="AC304" s="188"/>
      <c r="AD304" s="188"/>
      <c r="AE304" s="188"/>
      <c r="AP304" s="188"/>
      <c r="AQ304" s="188"/>
      <c r="AR304" s="188"/>
      <c r="AS304" s="188"/>
      <c r="AT304" s="188"/>
      <c r="AU304" s="188"/>
      <c r="AV304" s="188"/>
      <c r="AW304" s="188"/>
      <c r="AX304" s="188"/>
      <c r="AY304" s="188"/>
      <c r="AZ304" s="188"/>
      <c r="BA304" s="188"/>
      <c r="BK304" s="188"/>
      <c r="BL304" s="188"/>
      <c r="BQ304" s="188"/>
      <c r="BR304" s="188"/>
      <c r="CG304" s="188"/>
      <c r="CH304" s="188"/>
      <c r="CI304" s="188"/>
      <c r="CJ304" s="188"/>
      <c r="CK304" s="188"/>
      <c r="CL304" s="188"/>
      <c r="CM304" s="188"/>
      <c r="CN304" s="188"/>
      <c r="CO304" s="188"/>
      <c r="CP304" s="188"/>
      <c r="CQ304" s="188"/>
      <c r="CR304" s="188"/>
      <c r="CS304" s="188"/>
      <c r="CT304" s="188"/>
      <c r="CU304" s="188"/>
      <c r="CV304" s="188"/>
      <c r="CW304" s="188"/>
      <c r="CX304" s="188"/>
      <c r="CY304" s="188"/>
      <c r="CZ304" s="188"/>
      <c r="DA304" s="188"/>
      <c r="DB304" s="188"/>
      <c r="DC304" s="188"/>
      <c r="DD304" s="188"/>
      <c r="DE304" s="188"/>
      <c r="DF304" s="188"/>
      <c r="DG304" s="188"/>
      <c r="DH304" s="197"/>
    </row>
    <row r="305" spans="1:112" ht="20.100000000000001" customHeight="1">
      <c r="A305" s="205"/>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59"/>
      <c r="AE305" s="259"/>
      <c r="AF305" s="259"/>
      <c r="AG305" s="259"/>
      <c r="AH305" s="259"/>
      <c r="AI305" s="259"/>
      <c r="AJ305" s="259"/>
      <c r="AK305" s="259"/>
      <c r="AL305" s="259"/>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206"/>
      <c r="CJ305" s="206"/>
      <c r="CK305" s="206"/>
      <c r="CL305" s="206"/>
      <c r="CM305" s="206"/>
      <c r="CN305" s="206"/>
      <c r="CO305" s="206"/>
      <c r="CP305" s="206"/>
      <c r="CQ305" s="206"/>
      <c r="CR305" s="206"/>
      <c r="CS305" s="206"/>
      <c r="CT305" s="206"/>
      <c r="CU305" s="206"/>
      <c r="CV305" s="206"/>
      <c r="CW305" s="206"/>
      <c r="CX305" s="206"/>
      <c r="CY305" s="206"/>
      <c r="CZ305" s="206"/>
      <c r="DA305" s="206"/>
      <c r="DB305" s="206"/>
      <c r="DC305" s="206"/>
      <c r="DD305" s="206"/>
      <c r="DE305" s="206"/>
      <c r="DF305" s="206"/>
      <c r="DG305" s="206"/>
      <c r="DH305" s="207"/>
    </row>
    <row r="306" spans="1:112" ht="20.100000000000001" customHeight="1">
      <c r="A306" s="189"/>
      <c r="B306" s="190"/>
      <c r="C306" s="190"/>
      <c r="D306" s="190"/>
      <c r="E306" s="190"/>
      <c r="F306" s="221"/>
      <c r="G306" s="190"/>
      <c r="H306" s="190"/>
      <c r="I306" s="190"/>
      <c r="J306" s="190"/>
      <c r="K306" s="190"/>
      <c r="L306" s="190"/>
      <c r="M306" s="190"/>
      <c r="N306" s="190"/>
      <c r="O306" s="190"/>
      <c r="P306" s="190"/>
      <c r="Q306" s="190"/>
      <c r="R306" s="190"/>
      <c r="S306" s="190"/>
      <c r="T306" s="190"/>
      <c r="U306" s="190"/>
      <c r="V306" s="190"/>
      <c r="W306" s="190"/>
      <c r="X306" s="190"/>
      <c r="Y306" s="190"/>
      <c r="Z306" s="190"/>
      <c r="AA306" s="190"/>
      <c r="AB306" s="190"/>
      <c r="AC306" s="221"/>
      <c r="AD306" s="190"/>
      <c r="AE306" s="190"/>
      <c r="AF306" s="190"/>
      <c r="AG306" s="190"/>
      <c r="AH306" s="190"/>
      <c r="AI306" s="190"/>
      <c r="AJ306" s="190"/>
      <c r="AK306" s="190"/>
      <c r="AL306" s="190"/>
      <c r="AM306" s="221"/>
      <c r="AN306" s="190"/>
      <c r="AO306" s="190"/>
      <c r="AP306" s="190"/>
      <c r="AQ306" s="190"/>
      <c r="AR306" s="190"/>
      <c r="AS306" s="190"/>
      <c r="AT306" s="190"/>
      <c r="AU306" s="221"/>
      <c r="AV306" s="221"/>
      <c r="AW306" s="190"/>
      <c r="AX306" s="190"/>
      <c r="AY306" s="221"/>
      <c r="AZ306" s="221"/>
      <c r="BA306" s="190"/>
      <c r="BB306" s="190"/>
      <c r="BC306" s="221"/>
      <c r="BD306" s="190"/>
      <c r="BE306" s="190"/>
      <c r="BF306" s="221"/>
      <c r="BG306" s="190"/>
      <c r="BH306" s="190"/>
      <c r="BI306" s="190"/>
      <c r="BJ306" s="190"/>
      <c r="BK306" s="190"/>
      <c r="BL306" s="190"/>
      <c r="BM306" s="190"/>
      <c r="BN306" s="190"/>
      <c r="BO306" s="190"/>
      <c r="BP306" s="190"/>
      <c r="BQ306" s="190"/>
      <c r="BR306" s="190"/>
      <c r="BS306" s="190"/>
      <c r="BT306" s="190"/>
      <c r="BU306" s="190"/>
      <c r="BV306" s="190"/>
      <c r="BW306" s="190"/>
      <c r="BX306" s="190"/>
      <c r="BY306" s="190"/>
      <c r="BZ306" s="190"/>
      <c r="CA306" s="190"/>
      <c r="CB306" s="190"/>
      <c r="CC306" s="190"/>
      <c r="CD306" s="190"/>
      <c r="CE306" s="190"/>
      <c r="CF306" s="190"/>
      <c r="CG306" s="190"/>
      <c r="CH306" s="190"/>
      <c r="CI306" s="190"/>
      <c r="CJ306" s="190"/>
      <c r="CK306" s="190"/>
      <c r="CL306" s="190"/>
      <c r="CM306" s="190"/>
      <c r="CN306" s="190"/>
      <c r="CO306" s="190"/>
      <c r="CP306" s="190"/>
      <c r="CQ306" s="190"/>
      <c r="CR306" s="190"/>
      <c r="CS306" s="190"/>
      <c r="CT306" s="190"/>
      <c r="CU306" s="190"/>
      <c r="CV306" s="190"/>
      <c r="CW306" s="190"/>
      <c r="CX306" s="190"/>
      <c r="CY306" s="190"/>
      <c r="CZ306" s="190"/>
      <c r="DA306" s="190"/>
      <c r="DB306" s="190"/>
      <c r="DC306" s="190"/>
      <c r="DD306" s="190"/>
      <c r="DE306" s="190"/>
      <c r="DF306" s="190"/>
      <c r="DG306" s="190"/>
      <c r="DH306" s="193"/>
    </row>
    <row r="307" spans="1:112" ht="20.100000000000001" customHeight="1">
      <c r="A307" s="194"/>
      <c r="B307" s="188"/>
      <c r="C307" s="184" t="s">
        <v>800</v>
      </c>
      <c r="M307" s="188"/>
      <c r="N307" s="188"/>
      <c r="O307" s="188"/>
      <c r="P307" s="188"/>
      <c r="Q307" s="188"/>
      <c r="R307" s="188"/>
      <c r="S307" s="188"/>
      <c r="T307" s="188"/>
      <c r="U307" s="188"/>
      <c r="V307" s="188"/>
      <c r="W307" s="188"/>
      <c r="X307" s="188"/>
      <c r="Y307" s="188"/>
      <c r="Z307" s="188"/>
      <c r="AA307" s="188"/>
      <c r="AB307" s="188"/>
      <c r="AC307" s="188"/>
      <c r="AD307" s="188"/>
      <c r="AE307" s="188"/>
      <c r="AP307" s="188"/>
      <c r="AQ307" s="188"/>
      <c r="AR307" s="188"/>
      <c r="AS307" s="188"/>
      <c r="AT307" s="188"/>
      <c r="AU307" s="188"/>
      <c r="AV307" s="188"/>
      <c r="AW307" s="188"/>
      <c r="AX307" s="188"/>
      <c r="AY307" s="188"/>
      <c r="AZ307" s="188"/>
      <c r="BA307" s="188"/>
      <c r="BE307" s="184" t="s">
        <v>801</v>
      </c>
      <c r="BO307" s="188"/>
      <c r="BP307" s="188"/>
      <c r="BQ307" s="188"/>
      <c r="BR307" s="188"/>
      <c r="BS307" s="188"/>
      <c r="BT307" s="188"/>
      <c r="BU307" s="188"/>
      <c r="BV307" s="188"/>
      <c r="BW307" s="188"/>
      <c r="BX307" s="188"/>
      <c r="BY307" s="188"/>
      <c r="BZ307" s="188"/>
      <c r="CA307" s="188"/>
      <c r="CB307" s="188"/>
      <c r="CC307" s="188"/>
      <c r="CD307" s="188"/>
      <c r="CE307" s="188"/>
      <c r="CF307" s="188"/>
      <c r="CG307" s="188"/>
      <c r="CR307" s="188"/>
      <c r="CS307" s="188"/>
      <c r="CT307" s="188"/>
      <c r="CU307" s="188"/>
      <c r="CV307" s="188"/>
      <c r="CW307" s="188"/>
      <c r="CX307" s="188"/>
      <c r="CY307" s="188"/>
      <c r="CZ307" s="188"/>
      <c r="DA307" s="188"/>
      <c r="DB307" s="188"/>
      <c r="DC307" s="188"/>
      <c r="DH307" s="216"/>
    </row>
    <row r="308" spans="1:112" ht="20.100000000000001" customHeight="1">
      <c r="A308" s="194"/>
      <c r="B308" s="188"/>
      <c r="C308" s="600" t="s">
        <v>306</v>
      </c>
      <c r="D308" s="601"/>
      <c r="E308" s="602"/>
      <c r="F308" s="680" t="s">
        <v>802</v>
      </c>
      <c r="G308" s="681"/>
      <c r="H308" s="681"/>
      <c r="I308" s="681"/>
      <c r="J308" s="681"/>
      <c r="K308" s="681"/>
      <c r="L308" s="681"/>
      <c r="M308" s="681"/>
      <c r="N308" s="681"/>
      <c r="O308" s="681"/>
      <c r="P308" s="681"/>
      <c r="Q308" s="681"/>
      <c r="R308" s="681"/>
      <c r="S308" s="681"/>
      <c r="T308" s="681"/>
      <c r="U308" s="681"/>
      <c r="V308" s="681"/>
      <c r="W308" s="681"/>
      <c r="X308" s="681"/>
      <c r="Y308" s="681"/>
      <c r="Z308" s="681"/>
      <c r="AA308" s="681"/>
      <c r="AB308" s="681"/>
      <c r="AC308" s="682"/>
      <c r="AD308" s="188"/>
      <c r="AE308" s="188"/>
      <c r="AP308" s="188"/>
      <c r="AQ308" s="188"/>
      <c r="AR308" s="188"/>
      <c r="AS308" s="188"/>
      <c r="AT308" s="188"/>
      <c r="AU308" s="188"/>
      <c r="AV308" s="188"/>
      <c r="AW308" s="188"/>
      <c r="AX308" s="188"/>
      <c r="AY308" s="188"/>
      <c r="AZ308" s="188"/>
      <c r="BA308" s="188"/>
      <c r="BE308" s="600" t="s">
        <v>306</v>
      </c>
      <c r="BF308" s="601"/>
      <c r="BG308" s="602"/>
      <c r="BH308" s="680" t="s">
        <v>803</v>
      </c>
      <c r="BI308" s="681"/>
      <c r="BJ308" s="681"/>
      <c r="BK308" s="681"/>
      <c r="BL308" s="681"/>
      <c r="BM308" s="681"/>
      <c r="BN308" s="681"/>
      <c r="BO308" s="681"/>
      <c r="BP308" s="681"/>
      <c r="BQ308" s="681"/>
      <c r="BR308" s="681"/>
      <c r="BS308" s="681"/>
      <c r="BT308" s="681"/>
      <c r="BU308" s="681"/>
      <c r="BV308" s="681"/>
      <c r="BW308" s="681"/>
      <c r="BX308" s="681"/>
      <c r="BY308" s="681"/>
      <c r="BZ308" s="681"/>
      <c r="CA308" s="681"/>
      <c r="CB308" s="681"/>
      <c r="CC308" s="681"/>
      <c r="CD308" s="681"/>
      <c r="CE308" s="682"/>
      <c r="CF308" s="188"/>
      <c r="CG308" s="188"/>
      <c r="CR308" s="188"/>
      <c r="CS308" s="188"/>
      <c r="CT308" s="188"/>
      <c r="CU308" s="188"/>
      <c r="CV308" s="188"/>
      <c r="CW308" s="188"/>
      <c r="CX308" s="188"/>
      <c r="CY308" s="188"/>
      <c r="CZ308" s="188"/>
      <c r="DA308" s="188"/>
      <c r="DB308" s="188"/>
      <c r="DC308" s="188"/>
      <c r="DH308" s="216"/>
    </row>
    <row r="309" spans="1:112" ht="20.100000000000001" customHeight="1">
      <c r="A309" s="194"/>
      <c r="B309" s="188"/>
      <c r="C309" s="668" t="s">
        <v>686</v>
      </c>
      <c r="D309" s="668"/>
      <c r="E309" s="668"/>
      <c r="F309" s="669" t="s">
        <v>804</v>
      </c>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70"/>
      <c r="AD309" s="188"/>
      <c r="AE309" s="188"/>
      <c r="AP309" s="188"/>
      <c r="AQ309" s="188"/>
      <c r="AR309" s="188"/>
      <c r="AS309" s="188"/>
      <c r="AT309" s="188"/>
      <c r="AU309" s="188"/>
      <c r="AV309" s="188"/>
      <c r="AW309" s="188"/>
      <c r="AX309" s="188"/>
      <c r="AY309" s="188"/>
      <c r="AZ309" s="188"/>
      <c r="BA309" s="188"/>
      <c r="BE309" s="723" t="s">
        <v>686</v>
      </c>
      <c r="BF309" s="723"/>
      <c r="BG309" s="723"/>
      <c r="BH309" s="724" t="s">
        <v>805</v>
      </c>
      <c r="BI309" s="724"/>
      <c r="BJ309" s="724"/>
      <c r="BK309" s="724"/>
      <c r="BL309" s="724"/>
      <c r="BM309" s="724"/>
      <c r="BN309" s="724"/>
      <c r="BO309" s="724"/>
      <c r="BP309" s="724"/>
      <c r="BQ309" s="724"/>
      <c r="BR309" s="724"/>
      <c r="BS309" s="724"/>
      <c r="BT309" s="724"/>
      <c r="BU309" s="724"/>
      <c r="BV309" s="724"/>
      <c r="BW309" s="724"/>
      <c r="BX309" s="724"/>
      <c r="BY309" s="724"/>
      <c r="BZ309" s="724"/>
      <c r="CA309" s="724"/>
      <c r="CB309" s="724"/>
      <c r="CC309" s="724"/>
      <c r="CD309" s="724"/>
      <c r="CE309" s="725"/>
      <c r="CF309" s="188"/>
      <c r="CG309" s="188"/>
      <c r="CR309" s="188"/>
      <c r="CS309" s="188"/>
      <c r="CT309" s="188"/>
      <c r="CU309" s="188"/>
      <c r="CV309" s="188"/>
      <c r="CW309" s="188"/>
      <c r="CX309" s="188"/>
      <c r="CY309" s="188"/>
      <c r="CZ309" s="188"/>
      <c r="DA309" s="188"/>
      <c r="DB309" s="188"/>
      <c r="DC309" s="188"/>
      <c r="DH309" s="216"/>
    </row>
    <row r="310" spans="1:112" ht="20.100000000000001" customHeight="1">
      <c r="A310" s="194"/>
      <c r="B310" s="188"/>
      <c r="C310" s="696" t="s">
        <v>689</v>
      </c>
      <c r="D310" s="696"/>
      <c r="E310" s="696"/>
      <c r="F310" s="697" t="s">
        <v>806</v>
      </c>
      <c r="G310" s="697"/>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8"/>
      <c r="AD310" s="188"/>
      <c r="AE310" s="188"/>
      <c r="AP310" s="188"/>
      <c r="AQ310" s="188"/>
      <c r="AR310" s="188"/>
      <c r="AS310" s="188"/>
      <c r="AT310" s="188"/>
      <c r="AU310" s="188"/>
      <c r="AV310" s="188"/>
      <c r="AW310" s="188"/>
      <c r="AX310" s="188"/>
      <c r="AY310" s="188"/>
      <c r="AZ310" s="188"/>
      <c r="BA310" s="188"/>
      <c r="BO310" s="188"/>
      <c r="BP310" s="188"/>
      <c r="BQ310" s="188"/>
      <c r="BR310" s="188"/>
      <c r="BS310" s="188"/>
      <c r="BT310" s="188"/>
      <c r="BU310" s="188"/>
      <c r="BV310" s="188"/>
      <c r="BW310" s="188"/>
      <c r="BX310" s="188"/>
      <c r="BY310" s="188"/>
      <c r="BZ310" s="188"/>
      <c r="CA310" s="188"/>
      <c r="CB310" s="188"/>
      <c r="CC310" s="188"/>
      <c r="CD310" s="188"/>
      <c r="CE310" s="188"/>
      <c r="CF310" s="188"/>
      <c r="CG310" s="188"/>
      <c r="CR310" s="188"/>
      <c r="CS310" s="188"/>
      <c r="CT310" s="188"/>
      <c r="CU310" s="188"/>
      <c r="CV310" s="188"/>
      <c r="CW310" s="188"/>
      <c r="CX310" s="188"/>
      <c r="CY310" s="188"/>
      <c r="CZ310" s="188"/>
      <c r="DA310" s="188"/>
      <c r="DB310" s="188"/>
      <c r="DC310" s="188"/>
      <c r="DH310" s="216"/>
    </row>
    <row r="311" spans="1:112" ht="20.100000000000001" customHeight="1">
      <c r="A311" s="194"/>
      <c r="B311" s="188"/>
      <c r="C311" s="696" t="s">
        <v>692</v>
      </c>
      <c r="D311" s="696"/>
      <c r="E311" s="696"/>
      <c r="F311" s="697" t="s">
        <v>807</v>
      </c>
      <c r="G311" s="697"/>
      <c r="H311" s="697"/>
      <c r="I311" s="697"/>
      <c r="J311" s="697"/>
      <c r="K311" s="697"/>
      <c r="L311" s="697"/>
      <c r="M311" s="697"/>
      <c r="N311" s="697"/>
      <c r="O311" s="697"/>
      <c r="P311" s="697"/>
      <c r="Q311" s="697"/>
      <c r="R311" s="697"/>
      <c r="S311" s="697"/>
      <c r="T311" s="697"/>
      <c r="U311" s="697"/>
      <c r="V311" s="697"/>
      <c r="W311" s="697"/>
      <c r="X311" s="697"/>
      <c r="Y311" s="697"/>
      <c r="Z311" s="697"/>
      <c r="AA311" s="697"/>
      <c r="AB311" s="697"/>
      <c r="AC311" s="698"/>
      <c r="AD311" s="188"/>
      <c r="AE311" s="188"/>
      <c r="AP311" s="188"/>
      <c r="AQ311" s="188"/>
      <c r="AR311" s="188"/>
      <c r="AS311" s="188"/>
      <c r="AT311" s="188"/>
      <c r="AU311" s="188"/>
      <c r="AV311" s="188"/>
      <c r="AW311" s="188"/>
      <c r="AX311" s="188"/>
      <c r="AY311" s="188"/>
      <c r="AZ311" s="188"/>
      <c r="BA311" s="188"/>
      <c r="BE311" s="184" t="s">
        <v>808</v>
      </c>
      <c r="BO311" s="188"/>
      <c r="BP311" s="188"/>
      <c r="BQ311" s="188"/>
      <c r="BR311" s="188"/>
      <c r="BS311" s="188"/>
      <c r="BT311" s="188"/>
      <c r="BU311" s="188"/>
      <c r="BV311" s="188"/>
      <c r="BW311" s="188"/>
      <c r="BX311" s="188"/>
      <c r="BY311" s="188"/>
      <c r="BZ311" s="188"/>
      <c r="CA311" s="188"/>
      <c r="CB311" s="188"/>
      <c r="CC311" s="188"/>
      <c r="CD311" s="188"/>
      <c r="CE311" s="188"/>
      <c r="CF311" s="188"/>
      <c r="CG311" s="188"/>
      <c r="CR311" s="188"/>
      <c r="CS311" s="188"/>
      <c r="CT311" s="188"/>
      <c r="CU311" s="188"/>
      <c r="CV311" s="188"/>
      <c r="CW311" s="188"/>
      <c r="CX311" s="188"/>
      <c r="CY311" s="188"/>
      <c r="CZ311" s="188"/>
      <c r="DA311" s="188"/>
      <c r="DB311" s="188"/>
      <c r="DC311" s="188"/>
      <c r="DH311" s="216"/>
    </row>
    <row r="312" spans="1:112" ht="20.100000000000001" customHeight="1">
      <c r="A312" s="194"/>
      <c r="B312" s="188"/>
      <c r="C312" s="692" t="s">
        <v>695</v>
      </c>
      <c r="D312" s="692"/>
      <c r="E312" s="692"/>
      <c r="F312" s="693" t="s">
        <v>548</v>
      </c>
      <c r="G312" s="693"/>
      <c r="H312" s="693"/>
      <c r="I312" s="693"/>
      <c r="J312" s="693"/>
      <c r="K312" s="693"/>
      <c r="L312" s="693"/>
      <c r="M312" s="693"/>
      <c r="N312" s="693"/>
      <c r="O312" s="693"/>
      <c r="P312" s="693"/>
      <c r="Q312" s="693"/>
      <c r="R312" s="693"/>
      <c r="S312" s="693"/>
      <c r="T312" s="693"/>
      <c r="U312" s="693"/>
      <c r="V312" s="693"/>
      <c r="W312" s="693"/>
      <c r="X312" s="693"/>
      <c r="Y312" s="693"/>
      <c r="Z312" s="693"/>
      <c r="AA312" s="693"/>
      <c r="AB312" s="693"/>
      <c r="AC312" s="694"/>
      <c r="AD312" s="188"/>
      <c r="AE312" s="188"/>
      <c r="AP312" s="188"/>
      <c r="AQ312" s="188"/>
      <c r="AR312" s="188"/>
      <c r="AS312" s="188"/>
      <c r="AT312" s="188"/>
      <c r="AU312" s="188"/>
      <c r="AV312" s="188"/>
      <c r="AW312" s="188"/>
      <c r="AX312" s="188"/>
      <c r="AY312" s="188"/>
      <c r="AZ312" s="188"/>
      <c r="BA312" s="188"/>
      <c r="BE312" s="600" t="s">
        <v>306</v>
      </c>
      <c r="BF312" s="601"/>
      <c r="BG312" s="602"/>
      <c r="BH312" s="680" t="s">
        <v>809</v>
      </c>
      <c r="BI312" s="681"/>
      <c r="BJ312" s="681"/>
      <c r="BK312" s="681"/>
      <c r="BL312" s="681"/>
      <c r="BM312" s="681"/>
      <c r="BN312" s="681"/>
      <c r="BO312" s="681"/>
      <c r="BP312" s="681"/>
      <c r="BQ312" s="681"/>
      <c r="BR312" s="681"/>
      <c r="BS312" s="681"/>
      <c r="BT312" s="681"/>
      <c r="BU312" s="681"/>
      <c r="BV312" s="681"/>
      <c r="BW312" s="681"/>
      <c r="BX312" s="681"/>
      <c r="BY312" s="681"/>
      <c r="BZ312" s="681"/>
      <c r="CA312" s="681"/>
      <c r="CB312" s="681"/>
      <c r="CC312" s="681"/>
      <c r="CD312" s="681"/>
      <c r="CE312" s="682"/>
      <c r="CF312" s="188"/>
      <c r="CG312" s="188"/>
      <c r="CR312" s="188"/>
      <c r="CS312" s="188"/>
      <c r="CT312" s="188"/>
      <c r="CU312" s="188"/>
      <c r="CV312" s="188"/>
      <c r="CW312" s="188"/>
      <c r="CX312" s="188"/>
      <c r="CY312" s="188"/>
      <c r="CZ312" s="188"/>
      <c r="DA312" s="188"/>
      <c r="DB312" s="188"/>
      <c r="DC312" s="188"/>
      <c r="DH312" s="216"/>
    </row>
    <row r="313" spans="1:112" ht="20.100000000000001" customHeight="1">
      <c r="A313" s="194"/>
      <c r="B313" s="188"/>
      <c r="M313" s="188"/>
      <c r="N313" s="188"/>
      <c r="O313" s="188"/>
      <c r="P313" s="188"/>
      <c r="Q313" s="188"/>
      <c r="R313" s="188"/>
      <c r="S313" s="188"/>
      <c r="T313" s="188"/>
      <c r="U313" s="188"/>
      <c r="V313" s="188"/>
      <c r="W313" s="188"/>
      <c r="X313" s="188"/>
      <c r="Y313" s="188"/>
      <c r="Z313" s="188"/>
      <c r="AA313" s="188"/>
      <c r="AB313" s="188"/>
      <c r="AC313" s="188"/>
      <c r="AD313" s="188"/>
      <c r="AE313" s="188"/>
      <c r="AP313" s="188"/>
      <c r="AQ313" s="188"/>
      <c r="AR313" s="188"/>
      <c r="AS313" s="188"/>
      <c r="AT313" s="188"/>
      <c r="AU313" s="188"/>
      <c r="AV313" s="188"/>
      <c r="AW313" s="188"/>
      <c r="AX313" s="188"/>
      <c r="AY313" s="188"/>
      <c r="AZ313" s="188"/>
      <c r="BA313" s="188"/>
      <c r="BE313" s="668" t="s">
        <v>686</v>
      </c>
      <c r="BF313" s="668"/>
      <c r="BG313" s="668"/>
      <c r="BH313" s="669" t="s">
        <v>810</v>
      </c>
      <c r="BI313" s="669"/>
      <c r="BJ313" s="669"/>
      <c r="BK313" s="669"/>
      <c r="BL313" s="669"/>
      <c r="BM313" s="669"/>
      <c r="BN313" s="669"/>
      <c r="BO313" s="669"/>
      <c r="BP313" s="669"/>
      <c r="BQ313" s="669"/>
      <c r="BR313" s="669"/>
      <c r="BS313" s="669"/>
      <c r="BT313" s="669"/>
      <c r="BU313" s="669"/>
      <c r="BV313" s="669"/>
      <c r="BW313" s="669"/>
      <c r="BX313" s="669"/>
      <c r="BY313" s="669"/>
      <c r="BZ313" s="669"/>
      <c r="CA313" s="669"/>
      <c r="CB313" s="669"/>
      <c r="CC313" s="669"/>
      <c r="CD313" s="669"/>
      <c r="CE313" s="670"/>
      <c r="CF313" s="188"/>
      <c r="CG313" s="188"/>
      <c r="CR313" s="188"/>
      <c r="CS313" s="188"/>
      <c r="CT313" s="188"/>
      <c r="CU313" s="188"/>
      <c r="CV313" s="188"/>
      <c r="CW313" s="188"/>
      <c r="CX313" s="188"/>
      <c r="CY313" s="188"/>
      <c r="CZ313" s="188"/>
      <c r="DA313" s="188"/>
      <c r="DB313" s="188"/>
      <c r="DC313" s="188"/>
      <c r="DH313" s="216"/>
    </row>
    <row r="314" spans="1:112" ht="19.5" customHeight="1">
      <c r="A314" s="194"/>
      <c r="B314" s="188"/>
      <c r="C314" s="184" t="s">
        <v>811</v>
      </c>
      <c r="M314" s="188"/>
      <c r="N314" s="188"/>
      <c r="O314" s="188"/>
      <c r="P314" s="188"/>
      <c r="Q314" s="188"/>
      <c r="R314" s="188"/>
      <c r="S314" s="188"/>
      <c r="T314" s="188"/>
      <c r="U314" s="188"/>
      <c r="V314" s="188"/>
      <c r="W314" s="188"/>
      <c r="X314" s="188"/>
      <c r="Y314" s="188"/>
      <c r="Z314" s="188"/>
      <c r="AA314" s="188"/>
      <c r="AB314" s="188"/>
      <c r="AC314" s="188"/>
      <c r="AD314" s="188"/>
      <c r="AE314" s="188"/>
      <c r="AP314" s="188"/>
      <c r="AQ314" s="188"/>
      <c r="AR314" s="188"/>
      <c r="AS314" s="188"/>
      <c r="AT314" s="188"/>
      <c r="AU314" s="188"/>
      <c r="AV314" s="188"/>
      <c r="AW314" s="188"/>
      <c r="AX314" s="188"/>
      <c r="AY314" s="188"/>
      <c r="AZ314" s="188"/>
      <c r="BA314" s="188"/>
      <c r="BE314" s="692" t="s">
        <v>689</v>
      </c>
      <c r="BF314" s="692"/>
      <c r="BG314" s="692"/>
      <c r="BH314" s="693" t="s">
        <v>812</v>
      </c>
      <c r="BI314" s="693"/>
      <c r="BJ314" s="693"/>
      <c r="BK314" s="693"/>
      <c r="BL314" s="693"/>
      <c r="BM314" s="693"/>
      <c r="BN314" s="693"/>
      <c r="BO314" s="693"/>
      <c r="BP314" s="693"/>
      <c r="BQ314" s="693"/>
      <c r="BR314" s="693"/>
      <c r="BS314" s="693"/>
      <c r="BT314" s="693"/>
      <c r="BU314" s="693"/>
      <c r="BV314" s="693"/>
      <c r="BW314" s="693"/>
      <c r="BX314" s="693"/>
      <c r="BY314" s="693"/>
      <c r="BZ314" s="693"/>
      <c r="CA314" s="693"/>
      <c r="CB314" s="693"/>
      <c r="CC314" s="693"/>
      <c r="CD314" s="693"/>
      <c r="CE314" s="694"/>
      <c r="CF314" s="188"/>
      <c r="CG314" s="188"/>
      <c r="CR314" s="188"/>
      <c r="CS314" s="188"/>
      <c r="CT314" s="188"/>
      <c r="CU314" s="188"/>
      <c r="CV314" s="188"/>
      <c r="CW314" s="188"/>
      <c r="CX314" s="188"/>
      <c r="CY314" s="188"/>
      <c r="CZ314" s="188"/>
      <c r="DA314" s="188"/>
      <c r="DB314" s="188"/>
      <c r="DC314" s="188"/>
      <c r="DH314" s="216"/>
    </row>
    <row r="315" spans="1:112" ht="19.5" customHeight="1">
      <c r="A315" s="194"/>
      <c r="B315" s="188"/>
      <c r="C315" s="600" t="s">
        <v>306</v>
      </c>
      <c r="D315" s="601"/>
      <c r="E315" s="602"/>
      <c r="F315" s="680" t="s">
        <v>813</v>
      </c>
      <c r="G315" s="681"/>
      <c r="H315" s="681"/>
      <c r="I315" s="681"/>
      <c r="J315" s="681"/>
      <c r="K315" s="681"/>
      <c r="L315" s="681"/>
      <c r="M315" s="681"/>
      <c r="N315" s="681"/>
      <c r="O315" s="681"/>
      <c r="P315" s="681"/>
      <c r="Q315" s="681"/>
      <c r="R315" s="681"/>
      <c r="S315" s="681"/>
      <c r="T315" s="681"/>
      <c r="U315" s="681"/>
      <c r="V315" s="681"/>
      <c r="W315" s="681"/>
      <c r="X315" s="681"/>
      <c r="Y315" s="681"/>
      <c r="Z315" s="681"/>
      <c r="AA315" s="681"/>
      <c r="AB315" s="681"/>
      <c r="AC315" s="682"/>
      <c r="AD315" s="188"/>
      <c r="AE315" s="188"/>
      <c r="AP315" s="188"/>
      <c r="AQ315" s="188"/>
      <c r="AR315" s="188"/>
      <c r="AS315" s="188"/>
      <c r="AT315" s="188"/>
      <c r="AU315" s="188"/>
      <c r="AV315" s="188"/>
      <c r="AW315" s="188"/>
      <c r="AX315" s="188"/>
      <c r="AY315" s="188"/>
      <c r="AZ315" s="188"/>
      <c r="BA315" s="188"/>
      <c r="BO315" s="188"/>
      <c r="BP315" s="188"/>
      <c r="BQ315" s="188"/>
      <c r="BR315" s="188"/>
      <c r="BS315" s="188"/>
      <c r="BT315" s="188"/>
      <c r="BU315" s="188"/>
      <c r="BV315" s="188"/>
      <c r="BW315" s="188"/>
      <c r="BX315" s="188"/>
      <c r="BY315" s="188"/>
      <c r="BZ315" s="188"/>
      <c r="CA315" s="188"/>
      <c r="CB315" s="188"/>
      <c r="CC315" s="188"/>
      <c r="CD315" s="188"/>
      <c r="CE315" s="188"/>
      <c r="CF315" s="188"/>
      <c r="CG315" s="188"/>
      <c r="CR315" s="188"/>
      <c r="CS315" s="188"/>
      <c r="CT315" s="188"/>
      <c r="CU315" s="188"/>
      <c r="CV315" s="188"/>
      <c r="CW315" s="188"/>
      <c r="CX315" s="188"/>
      <c r="CY315" s="188"/>
      <c r="CZ315" s="188"/>
      <c r="DA315" s="188"/>
      <c r="DB315" s="188"/>
      <c r="DC315" s="188"/>
      <c r="DH315" s="216"/>
    </row>
    <row r="316" spans="1:112" ht="19.5" customHeight="1">
      <c r="A316" s="194"/>
      <c r="B316" s="188"/>
      <c r="C316" s="668" t="s">
        <v>686</v>
      </c>
      <c r="D316" s="668"/>
      <c r="E316" s="668"/>
      <c r="F316" s="669" t="s">
        <v>814</v>
      </c>
      <c r="G316" s="669"/>
      <c r="H316" s="669"/>
      <c r="I316" s="669"/>
      <c r="J316" s="669"/>
      <c r="K316" s="669"/>
      <c r="L316" s="669"/>
      <c r="M316" s="669"/>
      <c r="N316" s="669"/>
      <c r="O316" s="669"/>
      <c r="P316" s="669"/>
      <c r="Q316" s="669"/>
      <c r="R316" s="669"/>
      <c r="S316" s="669"/>
      <c r="T316" s="669"/>
      <c r="U316" s="669"/>
      <c r="V316" s="669"/>
      <c r="W316" s="669"/>
      <c r="X316" s="669"/>
      <c r="Y316" s="669"/>
      <c r="Z316" s="669"/>
      <c r="AA316" s="669"/>
      <c r="AB316" s="669"/>
      <c r="AC316" s="670"/>
      <c r="AD316" s="188"/>
      <c r="AE316" s="188"/>
      <c r="AP316" s="188"/>
      <c r="AQ316" s="188"/>
      <c r="AR316" s="188"/>
      <c r="AS316" s="188"/>
      <c r="AT316" s="188"/>
      <c r="AU316" s="188"/>
      <c r="AV316" s="188"/>
      <c r="AW316" s="188"/>
      <c r="AX316" s="188"/>
      <c r="AY316" s="188"/>
      <c r="AZ316" s="188"/>
      <c r="BA316" s="188"/>
      <c r="BE316" s="184" t="s">
        <v>815</v>
      </c>
      <c r="BO316" s="188"/>
      <c r="BP316" s="188"/>
      <c r="BQ316" s="188"/>
      <c r="BR316" s="188"/>
      <c r="BS316" s="188"/>
      <c r="BT316" s="188"/>
      <c r="BU316" s="188"/>
      <c r="BV316" s="188"/>
      <c r="BW316" s="188"/>
      <c r="BX316" s="188"/>
      <c r="BY316" s="188"/>
      <c r="BZ316" s="188"/>
      <c r="CA316" s="188"/>
      <c r="CB316" s="188"/>
      <c r="CC316" s="188"/>
      <c r="CD316" s="188"/>
      <c r="CE316" s="188"/>
      <c r="CF316" s="188"/>
      <c r="CG316" s="188"/>
      <c r="CR316" s="188"/>
      <c r="CS316" s="188"/>
      <c r="CT316" s="188"/>
      <c r="CU316" s="188"/>
      <c r="CV316" s="188"/>
      <c r="CW316" s="188"/>
      <c r="CX316" s="188"/>
      <c r="CY316" s="188"/>
      <c r="CZ316" s="188"/>
      <c r="DA316" s="188"/>
      <c r="DB316" s="188"/>
      <c r="DC316" s="188"/>
      <c r="DH316" s="216"/>
    </row>
    <row r="317" spans="1:112" ht="19.5" customHeight="1">
      <c r="A317" s="194"/>
      <c r="B317" s="188"/>
      <c r="C317" s="692" t="s">
        <v>689</v>
      </c>
      <c r="D317" s="692"/>
      <c r="E317" s="692"/>
      <c r="F317" s="693" t="s">
        <v>816</v>
      </c>
      <c r="G317" s="693"/>
      <c r="H317" s="693"/>
      <c r="I317" s="693"/>
      <c r="J317" s="693"/>
      <c r="K317" s="693"/>
      <c r="L317" s="693"/>
      <c r="M317" s="693"/>
      <c r="N317" s="693"/>
      <c r="O317" s="693"/>
      <c r="P317" s="693"/>
      <c r="Q317" s="693"/>
      <c r="R317" s="693"/>
      <c r="S317" s="693"/>
      <c r="T317" s="693"/>
      <c r="U317" s="693"/>
      <c r="V317" s="693"/>
      <c r="W317" s="693"/>
      <c r="X317" s="693"/>
      <c r="Y317" s="693"/>
      <c r="Z317" s="693"/>
      <c r="AA317" s="693"/>
      <c r="AB317" s="693"/>
      <c r="AC317" s="694"/>
      <c r="AD317" s="188"/>
      <c r="AE317" s="188"/>
      <c r="AP317" s="188"/>
      <c r="AQ317" s="188"/>
      <c r="AR317" s="188"/>
      <c r="AS317" s="188"/>
      <c r="AT317" s="188"/>
      <c r="AU317" s="188"/>
      <c r="AV317" s="188"/>
      <c r="AW317" s="188"/>
      <c r="AX317" s="188"/>
      <c r="AY317" s="188"/>
      <c r="AZ317" s="188"/>
      <c r="BA317" s="188"/>
      <c r="BE317" s="600" t="s">
        <v>306</v>
      </c>
      <c r="BF317" s="601"/>
      <c r="BG317" s="602"/>
      <c r="BH317" s="680" t="s">
        <v>809</v>
      </c>
      <c r="BI317" s="681"/>
      <c r="BJ317" s="681"/>
      <c r="BK317" s="681"/>
      <c r="BL317" s="681"/>
      <c r="BM317" s="681"/>
      <c r="BN317" s="681"/>
      <c r="BO317" s="681"/>
      <c r="BP317" s="681"/>
      <c r="BQ317" s="681"/>
      <c r="BR317" s="681"/>
      <c r="BS317" s="681"/>
      <c r="BT317" s="681"/>
      <c r="BU317" s="681"/>
      <c r="BV317" s="681"/>
      <c r="BW317" s="681"/>
      <c r="BX317" s="681"/>
      <c r="BY317" s="681"/>
      <c r="BZ317" s="681"/>
      <c r="CA317" s="681"/>
      <c r="CB317" s="681"/>
      <c r="CC317" s="681"/>
      <c r="CD317" s="681"/>
      <c r="CE317" s="681"/>
      <c r="CF317" s="681"/>
      <c r="CG317" s="681"/>
      <c r="CH317" s="681"/>
      <c r="CI317" s="681"/>
      <c r="CJ317" s="681"/>
      <c r="CK317" s="681"/>
      <c r="CL317" s="681"/>
      <c r="CM317" s="681"/>
      <c r="CN317" s="681"/>
      <c r="CO317" s="681"/>
      <c r="CP317" s="681"/>
      <c r="CQ317" s="681"/>
      <c r="CR317" s="681"/>
      <c r="CS317" s="681"/>
      <c r="CT317" s="681"/>
      <c r="CU317" s="681"/>
      <c r="CV317" s="681"/>
      <c r="CW317" s="681"/>
      <c r="CX317" s="681"/>
      <c r="CY317" s="681"/>
      <c r="CZ317" s="681"/>
      <c r="DA317" s="681"/>
      <c r="DB317" s="681"/>
      <c r="DC317" s="712"/>
      <c r="DH317" s="216"/>
    </row>
    <row r="318" spans="1:112" ht="19.5" customHeight="1">
      <c r="A318" s="194"/>
      <c r="B318" s="188"/>
      <c r="M318" s="188"/>
      <c r="N318" s="188"/>
      <c r="O318" s="188"/>
      <c r="P318" s="188"/>
      <c r="Q318" s="188"/>
      <c r="R318" s="188"/>
      <c r="S318" s="188"/>
      <c r="T318" s="188"/>
      <c r="U318" s="188"/>
      <c r="V318" s="188"/>
      <c r="W318" s="188"/>
      <c r="X318" s="188"/>
      <c r="Y318" s="188"/>
      <c r="Z318" s="188"/>
      <c r="AA318" s="188"/>
      <c r="AB318" s="188"/>
      <c r="AC318" s="188"/>
      <c r="AD318" s="188"/>
      <c r="AE318" s="188"/>
      <c r="AP318" s="188"/>
      <c r="AQ318" s="188"/>
      <c r="AR318" s="188"/>
      <c r="AS318" s="188"/>
      <c r="AT318" s="188"/>
      <c r="AU318" s="188"/>
      <c r="AV318" s="188"/>
      <c r="AW318" s="188"/>
      <c r="AX318" s="188"/>
      <c r="AY318" s="188"/>
      <c r="AZ318" s="188"/>
      <c r="BA318" s="188"/>
      <c r="BE318" s="668" t="s">
        <v>686</v>
      </c>
      <c r="BF318" s="668"/>
      <c r="BG318" s="668"/>
      <c r="BH318" s="727" t="s">
        <v>817</v>
      </c>
      <c r="BI318" s="728"/>
      <c r="BJ318" s="728"/>
      <c r="BK318" s="728"/>
      <c r="BL318" s="728"/>
      <c r="BM318" s="728"/>
      <c r="BN318" s="728"/>
      <c r="BO318" s="728"/>
      <c r="BP318" s="728"/>
      <c r="BQ318" s="728"/>
      <c r="BR318" s="728"/>
      <c r="BS318" s="728"/>
      <c r="BT318" s="728"/>
      <c r="BU318" s="728"/>
      <c r="BV318" s="728"/>
      <c r="BW318" s="728"/>
      <c r="BX318" s="728"/>
      <c r="BY318" s="728"/>
      <c r="BZ318" s="728"/>
      <c r="CA318" s="728"/>
      <c r="CB318" s="728"/>
      <c r="CC318" s="728"/>
      <c r="CD318" s="728"/>
      <c r="CE318" s="728"/>
      <c r="CF318" s="728"/>
      <c r="CG318" s="728"/>
      <c r="CH318" s="728"/>
      <c r="CI318" s="728"/>
      <c r="CJ318" s="728"/>
      <c r="CK318" s="728"/>
      <c r="CL318" s="728"/>
      <c r="CM318" s="728"/>
      <c r="CN318" s="728"/>
      <c r="CO318" s="728"/>
      <c r="CP318" s="728"/>
      <c r="CQ318" s="728"/>
      <c r="CR318" s="728"/>
      <c r="CS318" s="728"/>
      <c r="CT318" s="728"/>
      <c r="CU318" s="728"/>
      <c r="CV318" s="728"/>
      <c r="CW318" s="728"/>
      <c r="CX318" s="728"/>
      <c r="CY318" s="728"/>
      <c r="CZ318" s="728"/>
      <c r="DA318" s="728"/>
      <c r="DB318" s="728"/>
      <c r="DC318" s="729"/>
      <c r="DH318" s="216"/>
    </row>
    <row r="319" spans="1:112" ht="19.5" customHeight="1">
      <c r="A319" s="194"/>
      <c r="B319" s="188"/>
      <c r="C319" s="184" t="s">
        <v>818</v>
      </c>
      <c r="M319" s="188"/>
      <c r="N319" s="188"/>
      <c r="O319" s="188"/>
      <c r="P319" s="188"/>
      <c r="Q319" s="188"/>
      <c r="R319" s="188"/>
      <c r="S319" s="188"/>
      <c r="T319" s="188"/>
      <c r="U319" s="188"/>
      <c r="V319" s="188"/>
      <c r="W319" s="188"/>
      <c r="X319" s="188"/>
      <c r="Y319" s="188"/>
      <c r="Z319" s="188"/>
      <c r="AA319" s="188"/>
      <c r="AB319" s="188"/>
      <c r="AC319" s="188"/>
      <c r="AD319" s="188"/>
      <c r="AE319" s="188"/>
      <c r="AP319" s="188"/>
      <c r="AQ319" s="188"/>
      <c r="AR319" s="188"/>
      <c r="AS319" s="188"/>
      <c r="AT319" s="188"/>
      <c r="AU319" s="188"/>
      <c r="AV319" s="188"/>
      <c r="AW319" s="188"/>
      <c r="AX319" s="188"/>
      <c r="AY319" s="188"/>
      <c r="AZ319" s="188"/>
      <c r="BA319" s="188"/>
      <c r="BE319" s="692" t="s">
        <v>689</v>
      </c>
      <c r="BF319" s="692"/>
      <c r="BG319" s="692"/>
      <c r="BH319" s="730" t="s">
        <v>819</v>
      </c>
      <c r="BI319" s="731"/>
      <c r="BJ319" s="731"/>
      <c r="BK319" s="731"/>
      <c r="BL319" s="731"/>
      <c r="BM319" s="731"/>
      <c r="BN319" s="731"/>
      <c r="BO319" s="731"/>
      <c r="BP319" s="731"/>
      <c r="BQ319" s="731"/>
      <c r="BR319" s="731"/>
      <c r="BS319" s="731"/>
      <c r="BT319" s="731"/>
      <c r="BU319" s="731"/>
      <c r="BV319" s="731"/>
      <c r="BW319" s="731"/>
      <c r="BX319" s="731"/>
      <c r="BY319" s="731"/>
      <c r="BZ319" s="731"/>
      <c r="CA319" s="731"/>
      <c r="CB319" s="731"/>
      <c r="CC319" s="731"/>
      <c r="CD319" s="731"/>
      <c r="CE319" s="731"/>
      <c r="CF319" s="731"/>
      <c r="CG319" s="731"/>
      <c r="CH319" s="731"/>
      <c r="CI319" s="731"/>
      <c r="CJ319" s="731"/>
      <c r="CK319" s="731"/>
      <c r="CL319" s="731"/>
      <c r="CM319" s="731"/>
      <c r="CN319" s="731"/>
      <c r="CO319" s="731"/>
      <c r="CP319" s="731"/>
      <c r="CQ319" s="731"/>
      <c r="CR319" s="731"/>
      <c r="CS319" s="731"/>
      <c r="CT319" s="731"/>
      <c r="CU319" s="731"/>
      <c r="CV319" s="731"/>
      <c r="CW319" s="731"/>
      <c r="CX319" s="731"/>
      <c r="CY319" s="731"/>
      <c r="CZ319" s="731"/>
      <c r="DA319" s="731"/>
      <c r="DB319" s="731"/>
      <c r="DC319" s="732"/>
      <c r="DH319" s="216"/>
    </row>
    <row r="320" spans="1:112" ht="20.100000000000001" customHeight="1">
      <c r="A320" s="194"/>
      <c r="B320" s="188"/>
      <c r="C320" s="600" t="s">
        <v>306</v>
      </c>
      <c r="D320" s="601"/>
      <c r="E320" s="602"/>
      <c r="F320" s="680" t="s">
        <v>813</v>
      </c>
      <c r="G320" s="681"/>
      <c r="H320" s="681"/>
      <c r="I320" s="681"/>
      <c r="J320" s="681"/>
      <c r="K320" s="681"/>
      <c r="L320" s="681"/>
      <c r="M320" s="681"/>
      <c r="N320" s="681"/>
      <c r="O320" s="681"/>
      <c r="P320" s="681"/>
      <c r="Q320" s="681"/>
      <c r="R320" s="681"/>
      <c r="S320" s="681"/>
      <c r="T320" s="681"/>
      <c r="U320" s="681"/>
      <c r="V320" s="681"/>
      <c r="W320" s="681"/>
      <c r="X320" s="681"/>
      <c r="Y320" s="681"/>
      <c r="Z320" s="681"/>
      <c r="AA320" s="681"/>
      <c r="AB320" s="681"/>
      <c r="AC320" s="682"/>
      <c r="AD320" s="188"/>
      <c r="AE320" s="188"/>
      <c r="AP320" s="188"/>
      <c r="AQ320" s="188"/>
      <c r="AR320" s="188"/>
      <c r="AS320" s="188"/>
      <c r="AT320" s="188"/>
      <c r="AU320" s="188"/>
      <c r="AV320" s="188"/>
      <c r="AW320" s="188"/>
      <c r="AX320" s="188"/>
      <c r="AY320" s="188"/>
      <c r="AZ320" s="188"/>
      <c r="BA320" s="188"/>
      <c r="BO320" s="188"/>
      <c r="BP320" s="188"/>
      <c r="BQ320" s="188"/>
      <c r="BR320" s="188"/>
      <c r="BS320" s="188"/>
      <c r="BT320" s="188"/>
      <c r="BU320" s="188"/>
      <c r="BV320" s="188"/>
      <c r="BW320" s="188"/>
      <c r="BX320" s="188"/>
      <c r="BY320" s="188"/>
      <c r="BZ320" s="188"/>
      <c r="CA320" s="188"/>
      <c r="CB320" s="188"/>
      <c r="CC320" s="188"/>
      <c r="CD320" s="188"/>
      <c r="CE320" s="188"/>
      <c r="CF320" s="188"/>
      <c r="CG320" s="188"/>
      <c r="CR320" s="188"/>
      <c r="CS320" s="188"/>
      <c r="CT320" s="188"/>
      <c r="CU320" s="188"/>
      <c r="CV320" s="188"/>
      <c r="CW320" s="188"/>
      <c r="CX320" s="188"/>
      <c r="CY320" s="188"/>
      <c r="CZ320" s="188"/>
      <c r="DA320" s="188"/>
      <c r="DB320" s="188"/>
      <c r="DC320" s="188"/>
      <c r="DH320" s="216"/>
    </row>
    <row r="321" spans="1:112" ht="20.100000000000001" customHeight="1">
      <c r="A321" s="194"/>
      <c r="B321" s="188"/>
      <c r="C321" s="668" t="s">
        <v>686</v>
      </c>
      <c r="D321" s="668"/>
      <c r="E321" s="668"/>
      <c r="F321" s="669" t="s">
        <v>820</v>
      </c>
      <c r="G321" s="669"/>
      <c r="H321" s="669"/>
      <c r="I321" s="669"/>
      <c r="J321" s="669"/>
      <c r="K321" s="669"/>
      <c r="L321" s="669"/>
      <c r="M321" s="669"/>
      <c r="N321" s="669"/>
      <c r="O321" s="669"/>
      <c r="P321" s="669"/>
      <c r="Q321" s="669"/>
      <c r="R321" s="669"/>
      <c r="S321" s="669"/>
      <c r="T321" s="669"/>
      <c r="U321" s="669"/>
      <c r="V321" s="669"/>
      <c r="W321" s="669"/>
      <c r="X321" s="669"/>
      <c r="Y321" s="669"/>
      <c r="Z321" s="669"/>
      <c r="AA321" s="669"/>
      <c r="AB321" s="669"/>
      <c r="AC321" s="670"/>
      <c r="AD321" s="188"/>
      <c r="AE321" s="188"/>
      <c r="AP321" s="188"/>
      <c r="AQ321" s="188"/>
      <c r="AR321" s="188"/>
      <c r="AS321" s="188"/>
      <c r="AT321" s="188"/>
      <c r="AU321" s="188"/>
      <c r="AV321" s="188"/>
      <c r="AW321" s="188"/>
      <c r="AX321" s="188"/>
      <c r="AY321" s="188"/>
      <c r="AZ321" s="188"/>
      <c r="BA321" s="188"/>
      <c r="BE321" s="184" t="s">
        <v>821</v>
      </c>
      <c r="BO321" s="188"/>
      <c r="BP321" s="188"/>
      <c r="BQ321" s="188"/>
      <c r="BR321" s="188"/>
      <c r="BS321" s="188"/>
      <c r="BT321" s="188"/>
      <c r="BU321" s="188"/>
      <c r="BV321" s="188"/>
      <c r="BW321" s="188"/>
      <c r="BX321" s="188"/>
      <c r="BY321" s="188"/>
      <c r="BZ321" s="188"/>
      <c r="CA321" s="188"/>
      <c r="CB321" s="188"/>
      <c r="CC321" s="188"/>
      <c r="CD321" s="188"/>
      <c r="CE321" s="188"/>
      <c r="CF321" s="188"/>
      <c r="CG321" s="188"/>
      <c r="CR321" s="188"/>
      <c r="CS321" s="188"/>
      <c r="CT321" s="188"/>
      <c r="CU321" s="188"/>
      <c r="CV321" s="188"/>
      <c r="CW321" s="188"/>
      <c r="CX321" s="188"/>
      <c r="CY321" s="188"/>
      <c r="CZ321" s="188"/>
      <c r="DA321" s="188"/>
      <c r="DB321" s="188"/>
      <c r="DC321" s="188"/>
      <c r="DH321" s="216"/>
    </row>
    <row r="322" spans="1:112" ht="20.100000000000001" customHeight="1">
      <c r="A322" s="194"/>
      <c r="B322" s="188"/>
      <c r="C322" s="696" t="s">
        <v>689</v>
      </c>
      <c r="D322" s="696"/>
      <c r="E322" s="696"/>
      <c r="F322" s="697" t="s">
        <v>822</v>
      </c>
      <c r="G322" s="697"/>
      <c r="H322" s="697"/>
      <c r="I322" s="697"/>
      <c r="J322" s="697"/>
      <c r="K322" s="697"/>
      <c r="L322" s="697"/>
      <c r="M322" s="697"/>
      <c r="N322" s="697"/>
      <c r="O322" s="697"/>
      <c r="P322" s="697"/>
      <c r="Q322" s="697"/>
      <c r="R322" s="697"/>
      <c r="S322" s="697"/>
      <c r="T322" s="697"/>
      <c r="U322" s="697"/>
      <c r="V322" s="697"/>
      <c r="W322" s="697"/>
      <c r="X322" s="697"/>
      <c r="Y322" s="697"/>
      <c r="Z322" s="697"/>
      <c r="AA322" s="697"/>
      <c r="AB322" s="697"/>
      <c r="AC322" s="698"/>
      <c r="AD322" s="188"/>
      <c r="AE322" s="188"/>
      <c r="AP322" s="188"/>
      <c r="AQ322" s="188"/>
      <c r="AR322" s="188"/>
      <c r="AS322" s="188"/>
      <c r="AT322" s="188"/>
      <c r="AU322" s="188"/>
      <c r="AV322" s="188"/>
      <c r="AW322" s="188"/>
      <c r="AX322" s="188"/>
      <c r="AY322" s="188"/>
      <c r="AZ322" s="188"/>
      <c r="BA322" s="188"/>
      <c r="BE322" s="600" t="s">
        <v>306</v>
      </c>
      <c r="BF322" s="601"/>
      <c r="BG322" s="602"/>
      <c r="BH322" s="680" t="s">
        <v>823</v>
      </c>
      <c r="BI322" s="681"/>
      <c r="BJ322" s="681"/>
      <c r="BK322" s="681"/>
      <c r="BL322" s="681"/>
      <c r="BM322" s="681"/>
      <c r="BN322" s="681"/>
      <c r="BO322" s="681"/>
      <c r="BP322" s="681"/>
      <c r="BQ322" s="681"/>
      <c r="BR322" s="681"/>
      <c r="BS322" s="681"/>
      <c r="BT322" s="681"/>
      <c r="BU322" s="681"/>
      <c r="BV322" s="681"/>
      <c r="BW322" s="681"/>
      <c r="BX322" s="681"/>
      <c r="BY322" s="681"/>
      <c r="BZ322" s="681"/>
      <c r="CA322" s="681"/>
      <c r="CB322" s="681"/>
      <c r="CC322" s="681"/>
      <c r="CD322" s="681"/>
      <c r="CE322" s="682"/>
      <c r="CF322" s="188"/>
      <c r="CG322" s="188"/>
      <c r="CR322" s="188"/>
      <c r="CS322" s="188"/>
      <c r="CT322" s="188"/>
      <c r="CU322" s="188"/>
      <c r="CV322" s="188"/>
      <c r="CW322" s="188"/>
      <c r="CX322" s="188"/>
      <c r="CY322" s="188"/>
      <c r="CZ322" s="188"/>
      <c r="DA322" s="188"/>
      <c r="DB322" s="188"/>
      <c r="DC322" s="188"/>
      <c r="DH322" s="216"/>
    </row>
    <row r="323" spans="1:112" ht="20.100000000000001" customHeight="1">
      <c r="A323" s="194"/>
      <c r="B323" s="188"/>
      <c r="C323" s="692" t="s">
        <v>692</v>
      </c>
      <c r="D323" s="692"/>
      <c r="E323" s="692"/>
      <c r="F323" s="693" t="s">
        <v>816</v>
      </c>
      <c r="G323" s="693"/>
      <c r="H323" s="693"/>
      <c r="I323" s="693"/>
      <c r="J323" s="693"/>
      <c r="K323" s="693"/>
      <c r="L323" s="693"/>
      <c r="M323" s="693"/>
      <c r="N323" s="693"/>
      <c r="O323" s="693"/>
      <c r="P323" s="693"/>
      <c r="Q323" s="693"/>
      <c r="R323" s="693"/>
      <c r="S323" s="693"/>
      <c r="T323" s="693"/>
      <c r="U323" s="693"/>
      <c r="V323" s="693"/>
      <c r="W323" s="693"/>
      <c r="X323" s="693"/>
      <c r="Y323" s="693"/>
      <c r="Z323" s="693"/>
      <c r="AA323" s="693"/>
      <c r="AB323" s="693"/>
      <c r="AC323" s="694"/>
      <c r="AD323" s="188"/>
      <c r="AE323" s="188"/>
      <c r="AP323" s="188"/>
      <c r="AQ323" s="188"/>
      <c r="AR323" s="188"/>
      <c r="AS323" s="188"/>
      <c r="AT323" s="188"/>
      <c r="AU323" s="188"/>
      <c r="AV323" s="188"/>
      <c r="AW323" s="188"/>
      <c r="AX323" s="188"/>
      <c r="AY323" s="188"/>
      <c r="AZ323" s="188"/>
      <c r="BA323" s="188"/>
      <c r="BE323" s="668" t="s">
        <v>686</v>
      </c>
      <c r="BF323" s="668"/>
      <c r="BG323" s="668"/>
      <c r="BH323" s="669" t="s">
        <v>824</v>
      </c>
      <c r="BI323" s="669"/>
      <c r="BJ323" s="669"/>
      <c r="BK323" s="669"/>
      <c r="BL323" s="669"/>
      <c r="BM323" s="669"/>
      <c r="BN323" s="669"/>
      <c r="BO323" s="669"/>
      <c r="BP323" s="669"/>
      <c r="BQ323" s="669"/>
      <c r="BR323" s="669"/>
      <c r="BS323" s="669"/>
      <c r="BT323" s="669"/>
      <c r="BU323" s="669"/>
      <c r="BV323" s="669"/>
      <c r="BW323" s="669"/>
      <c r="BX323" s="669"/>
      <c r="BY323" s="669"/>
      <c r="BZ323" s="669"/>
      <c r="CA323" s="669"/>
      <c r="CB323" s="669"/>
      <c r="CC323" s="669"/>
      <c r="CD323" s="669"/>
      <c r="CE323" s="670"/>
      <c r="CF323" s="188"/>
      <c r="CG323" s="188"/>
      <c r="CR323" s="188"/>
      <c r="CS323" s="188"/>
      <c r="CT323" s="188"/>
      <c r="CU323" s="188"/>
      <c r="CV323" s="188"/>
      <c r="CW323" s="188"/>
      <c r="CX323" s="188"/>
      <c r="CY323" s="188"/>
      <c r="CZ323" s="188"/>
      <c r="DA323" s="188"/>
      <c r="DB323" s="188"/>
      <c r="DC323" s="188"/>
      <c r="DH323" s="216"/>
    </row>
    <row r="324" spans="1:112" ht="20.100000000000001" customHeight="1">
      <c r="A324" s="194"/>
      <c r="B324" s="188"/>
      <c r="M324" s="188"/>
      <c r="N324" s="188"/>
      <c r="O324" s="188"/>
      <c r="P324" s="188"/>
      <c r="Q324" s="188"/>
      <c r="R324" s="188"/>
      <c r="S324" s="188"/>
      <c r="T324" s="188"/>
      <c r="U324" s="188"/>
      <c r="V324" s="188"/>
      <c r="W324" s="188"/>
      <c r="X324" s="188"/>
      <c r="Y324" s="188"/>
      <c r="Z324" s="188"/>
      <c r="AA324" s="188"/>
      <c r="AB324" s="188"/>
      <c r="AC324" s="188"/>
      <c r="AD324" s="188"/>
      <c r="AE324" s="188"/>
      <c r="AP324" s="188"/>
      <c r="AQ324" s="188"/>
      <c r="AR324" s="188"/>
      <c r="AS324" s="188"/>
      <c r="AT324" s="188"/>
      <c r="AU324" s="188"/>
      <c r="AV324" s="188"/>
      <c r="AW324" s="188"/>
      <c r="AX324" s="188"/>
      <c r="AY324" s="188"/>
      <c r="AZ324" s="188"/>
      <c r="BA324" s="188"/>
      <c r="BE324" s="696" t="s">
        <v>689</v>
      </c>
      <c r="BF324" s="696"/>
      <c r="BG324" s="696"/>
      <c r="BH324" s="697" t="s">
        <v>825</v>
      </c>
      <c r="BI324" s="697"/>
      <c r="BJ324" s="697"/>
      <c r="BK324" s="697"/>
      <c r="BL324" s="697"/>
      <c r="BM324" s="697"/>
      <c r="BN324" s="697"/>
      <c r="BO324" s="697"/>
      <c r="BP324" s="697"/>
      <c r="BQ324" s="697"/>
      <c r="BR324" s="697"/>
      <c r="BS324" s="697"/>
      <c r="BT324" s="697"/>
      <c r="BU324" s="697"/>
      <c r="BV324" s="697"/>
      <c r="BW324" s="697"/>
      <c r="BX324" s="697"/>
      <c r="BY324" s="697"/>
      <c r="BZ324" s="697"/>
      <c r="CA324" s="697"/>
      <c r="CB324" s="697"/>
      <c r="CC324" s="697"/>
      <c r="CD324" s="697"/>
      <c r="CE324" s="698"/>
      <c r="CF324" s="188"/>
      <c r="CG324" s="188"/>
      <c r="CR324" s="188"/>
      <c r="CS324" s="188"/>
      <c r="CT324" s="188"/>
      <c r="CU324" s="188"/>
      <c r="CV324" s="188"/>
      <c r="CW324" s="188"/>
      <c r="CX324" s="188"/>
      <c r="CY324" s="188"/>
      <c r="CZ324" s="188"/>
      <c r="DA324" s="188"/>
      <c r="DB324" s="188"/>
      <c r="DC324" s="188"/>
      <c r="DH324" s="216"/>
    </row>
    <row r="325" spans="1:112" ht="20.100000000000001" customHeight="1">
      <c r="A325" s="194"/>
      <c r="B325" s="188"/>
      <c r="C325" s="184" t="s">
        <v>826</v>
      </c>
      <c r="M325" s="188"/>
      <c r="N325" s="188"/>
      <c r="O325" s="188"/>
      <c r="P325" s="188"/>
      <c r="Q325" s="188"/>
      <c r="R325" s="188"/>
      <c r="S325" s="188"/>
      <c r="T325" s="188"/>
      <c r="U325" s="188"/>
      <c r="V325" s="188"/>
      <c r="W325" s="188"/>
      <c r="X325" s="188"/>
      <c r="Y325" s="188"/>
      <c r="Z325" s="188"/>
      <c r="AA325" s="188"/>
      <c r="AB325" s="188"/>
      <c r="AC325" s="188"/>
      <c r="AD325" s="188"/>
      <c r="AE325" s="188"/>
      <c r="AP325" s="188"/>
      <c r="AQ325" s="188"/>
      <c r="AR325" s="188"/>
      <c r="AS325" s="188"/>
      <c r="AT325" s="188"/>
      <c r="AU325" s="188"/>
      <c r="AV325" s="188"/>
      <c r="AW325" s="188"/>
      <c r="AX325" s="188"/>
      <c r="AY325" s="188"/>
      <c r="AZ325" s="188"/>
      <c r="BA325" s="188"/>
      <c r="BE325" s="696" t="s">
        <v>692</v>
      </c>
      <c r="BF325" s="696"/>
      <c r="BG325" s="696"/>
      <c r="BH325" s="697" t="s">
        <v>827</v>
      </c>
      <c r="BI325" s="697"/>
      <c r="BJ325" s="697"/>
      <c r="BK325" s="697"/>
      <c r="BL325" s="697"/>
      <c r="BM325" s="697"/>
      <c r="BN325" s="697"/>
      <c r="BO325" s="697"/>
      <c r="BP325" s="697"/>
      <c r="BQ325" s="697"/>
      <c r="BR325" s="697"/>
      <c r="BS325" s="697"/>
      <c r="BT325" s="697"/>
      <c r="BU325" s="697"/>
      <c r="BV325" s="697"/>
      <c r="BW325" s="697"/>
      <c r="BX325" s="697"/>
      <c r="BY325" s="697"/>
      <c r="BZ325" s="697"/>
      <c r="CA325" s="697"/>
      <c r="CB325" s="697"/>
      <c r="CC325" s="697"/>
      <c r="CD325" s="697"/>
      <c r="CE325" s="698"/>
      <c r="CF325" s="188"/>
      <c r="CG325" s="188"/>
      <c r="CR325" s="188"/>
      <c r="CS325" s="188"/>
      <c r="CT325" s="188"/>
      <c r="CU325" s="188"/>
      <c r="CV325" s="188"/>
      <c r="CW325" s="188"/>
      <c r="CX325" s="188"/>
      <c r="CY325" s="188"/>
      <c r="CZ325" s="188"/>
      <c r="DA325" s="188"/>
      <c r="DB325" s="188"/>
      <c r="DC325" s="188"/>
      <c r="DH325" s="216"/>
    </row>
    <row r="326" spans="1:112" ht="20.100000000000001" customHeight="1">
      <c r="A326" s="194"/>
      <c r="B326" s="188"/>
      <c r="C326" s="600" t="s">
        <v>306</v>
      </c>
      <c r="D326" s="601"/>
      <c r="E326" s="602"/>
      <c r="F326" s="680" t="s">
        <v>828</v>
      </c>
      <c r="G326" s="681"/>
      <c r="H326" s="681"/>
      <c r="I326" s="681"/>
      <c r="J326" s="681"/>
      <c r="K326" s="681"/>
      <c r="L326" s="681"/>
      <c r="M326" s="681"/>
      <c r="N326" s="681"/>
      <c r="O326" s="681"/>
      <c r="P326" s="681"/>
      <c r="Q326" s="681"/>
      <c r="R326" s="681"/>
      <c r="S326" s="681"/>
      <c r="T326" s="681"/>
      <c r="U326" s="681"/>
      <c r="V326" s="681"/>
      <c r="W326" s="681"/>
      <c r="X326" s="681"/>
      <c r="Y326" s="681"/>
      <c r="Z326" s="681"/>
      <c r="AA326" s="681"/>
      <c r="AB326" s="681"/>
      <c r="AC326" s="682"/>
      <c r="AD326" s="188"/>
      <c r="AE326" s="188"/>
      <c r="AP326" s="188"/>
      <c r="AQ326" s="188"/>
      <c r="AR326" s="188"/>
      <c r="AS326" s="188"/>
      <c r="AT326" s="188"/>
      <c r="AU326" s="188"/>
      <c r="AV326" s="188"/>
      <c r="AW326" s="188"/>
      <c r="AX326" s="188"/>
      <c r="AY326" s="188"/>
      <c r="AZ326" s="188"/>
      <c r="BA326" s="188"/>
      <c r="BE326" s="692" t="s">
        <v>695</v>
      </c>
      <c r="BF326" s="692"/>
      <c r="BG326" s="692"/>
      <c r="BH326" s="693" t="s">
        <v>548</v>
      </c>
      <c r="BI326" s="693"/>
      <c r="BJ326" s="693"/>
      <c r="BK326" s="693"/>
      <c r="BL326" s="693"/>
      <c r="BM326" s="693"/>
      <c r="BN326" s="693"/>
      <c r="BO326" s="693"/>
      <c r="BP326" s="693"/>
      <c r="BQ326" s="693"/>
      <c r="BR326" s="693"/>
      <c r="BS326" s="693"/>
      <c r="BT326" s="693"/>
      <c r="BU326" s="693"/>
      <c r="BV326" s="693"/>
      <c r="BW326" s="693"/>
      <c r="BX326" s="693"/>
      <c r="BY326" s="693"/>
      <c r="BZ326" s="693"/>
      <c r="CA326" s="693"/>
      <c r="CB326" s="693"/>
      <c r="CC326" s="693"/>
      <c r="CD326" s="693"/>
      <c r="CE326" s="694"/>
      <c r="CF326" s="188"/>
      <c r="CG326" s="188"/>
      <c r="CR326" s="188"/>
      <c r="CS326" s="188"/>
      <c r="CT326" s="188"/>
      <c r="CU326" s="188"/>
      <c r="CV326" s="188"/>
      <c r="CW326" s="188"/>
      <c r="CX326" s="188"/>
      <c r="CY326" s="188"/>
      <c r="CZ326" s="188"/>
      <c r="DA326" s="188"/>
      <c r="DB326" s="188"/>
      <c r="DC326" s="188"/>
      <c r="DH326" s="216"/>
    </row>
    <row r="327" spans="1:112" ht="20.100000000000001" customHeight="1">
      <c r="A327" s="194"/>
      <c r="B327" s="188"/>
      <c r="C327" s="668" t="s">
        <v>686</v>
      </c>
      <c r="D327" s="668"/>
      <c r="E327" s="668"/>
      <c r="F327" s="669" t="s">
        <v>829</v>
      </c>
      <c r="G327" s="669"/>
      <c r="H327" s="669"/>
      <c r="I327" s="669"/>
      <c r="J327" s="669"/>
      <c r="K327" s="669"/>
      <c r="L327" s="669"/>
      <c r="M327" s="669"/>
      <c r="N327" s="669"/>
      <c r="O327" s="669"/>
      <c r="P327" s="669"/>
      <c r="Q327" s="669"/>
      <c r="R327" s="669"/>
      <c r="S327" s="669"/>
      <c r="T327" s="669"/>
      <c r="U327" s="669"/>
      <c r="V327" s="669"/>
      <c r="W327" s="669"/>
      <c r="X327" s="669"/>
      <c r="Y327" s="669"/>
      <c r="Z327" s="669"/>
      <c r="AA327" s="669"/>
      <c r="AB327" s="669"/>
      <c r="AC327" s="670"/>
      <c r="AD327" s="188"/>
      <c r="AE327" s="188"/>
      <c r="AP327" s="188"/>
      <c r="AQ327" s="188"/>
      <c r="AR327" s="188"/>
      <c r="AS327" s="188"/>
      <c r="AT327" s="188"/>
      <c r="AU327" s="188"/>
      <c r="AV327" s="188"/>
      <c r="AW327" s="188"/>
      <c r="AX327" s="188"/>
      <c r="AY327" s="188"/>
      <c r="AZ327" s="188"/>
      <c r="BA327" s="188"/>
      <c r="BO327" s="188"/>
      <c r="BP327" s="188"/>
      <c r="BQ327" s="188"/>
      <c r="BR327" s="188"/>
      <c r="BS327" s="188"/>
      <c r="BT327" s="188"/>
      <c r="BU327" s="188"/>
      <c r="BV327" s="188"/>
      <c r="BW327" s="188"/>
      <c r="BX327" s="188"/>
      <c r="BY327" s="188"/>
      <c r="BZ327" s="188"/>
      <c r="CA327" s="188"/>
      <c r="CB327" s="188"/>
      <c r="CC327" s="188"/>
      <c r="CD327" s="188"/>
      <c r="CE327" s="188"/>
      <c r="CF327" s="188"/>
      <c r="CG327" s="188"/>
      <c r="CR327" s="188"/>
      <c r="CS327" s="188"/>
      <c r="CT327" s="188"/>
      <c r="CU327" s="188"/>
      <c r="CV327" s="188"/>
      <c r="CW327" s="188"/>
      <c r="CX327" s="188"/>
      <c r="CY327" s="188"/>
      <c r="CZ327" s="188"/>
      <c r="DA327" s="188"/>
      <c r="DB327" s="188"/>
      <c r="DC327" s="188"/>
      <c r="DH327" s="216"/>
    </row>
    <row r="328" spans="1:112" ht="20.100000000000001" customHeight="1">
      <c r="A328" s="194"/>
      <c r="B328" s="188"/>
      <c r="C328" s="692" t="s">
        <v>689</v>
      </c>
      <c r="D328" s="692"/>
      <c r="E328" s="692"/>
      <c r="F328" s="693" t="s">
        <v>830</v>
      </c>
      <c r="G328" s="693"/>
      <c r="H328" s="693"/>
      <c r="I328" s="693"/>
      <c r="J328" s="693"/>
      <c r="K328" s="693"/>
      <c r="L328" s="693"/>
      <c r="M328" s="693"/>
      <c r="N328" s="693"/>
      <c r="O328" s="693"/>
      <c r="P328" s="693"/>
      <c r="Q328" s="693"/>
      <c r="R328" s="693"/>
      <c r="S328" s="693"/>
      <c r="T328" s="693"/>
      <c r="U328" s="693"/>
      <c r="V328" s="693"/>
      <c r="W328" s="693"/>
      <c r="X328" s="693"/>
      <c r="Y328" s="693"/>
      <c r="Z328" s="693"/>
      <c r="AA328" s="693"/>
      <c r="AB328" s="693"/>
      <c r="AC328" s="694"/>
      <c r="AD328" s="188"/>
      <c r="AE328" s="188"/>
      <c r="AP328" s="188"/>
      <c r="AQ328" s="188"/>
      <c r="AR328" s="188"/>
      <c r="AS328" s="188"/>
      <c r="AT328" s="188"/>
      <c r="AU328" s="188"/>
      <c r="AV328" s="188"/>
      <c r="AW328" s="188"/>
      <c r="AX328" s="188"/>
      <c r="AY328" s="188"/>
      <c r="AZ328" s="188"/>
      <c r="BA328" s="188"/>
      <c r="BE328" s="184" t="s">
        <v>831</v>
      </c>
      <c r="BO328" s="188"/>
      <c r="BP328" s="188"/>
      <c r="BQ328" s="188"/>
      <c r="BR328" s="188"/>
      <c r="BS328" s="188"/>
      <c r="BT328" s="188"/>
      <c r="BU328" s="188"/>
      <c r="BV328" s="188"/>
      <c r="BW328" s="188"/>
      <c r="BX328" s="188"/>
      <c r="BY328" s="188"/>
      <c r="BZ328" s="188"/>
      <c r="CA328" s="188"/>
      <c r="CB328" s="188"/>
      <c r="CC328" s="188"/>
      <c r="CD328" s="188"/>
      <c r="CE328" s="188"/>
      <c r="CF328" s="188"/>
      <c r="CG328" s="188"/>
      <c r="CR328" s="188"/>
      <c r="CS328" s="188"/>
      <c r="CT328" s="188"/>
      <c r="CU328" s="188"/>
      <c r="CV328" s="188"/>
      <c r="CW328" s="188"/>
      <c r="CX328" s="188"/>
      <c r="CY328" s="188"/>
      <c r="CZ328" s="188"/>
      <c r="DA328" s="188"/>
      <c r="DB328" s="188"/>
      <c r="DC328" s="188"/>
      <c r="DH328" s="216"/>
    </row>
    <row r="329" spans="1:112" ht="20.100000000000001" customHeight="1">
      <c r="A329" s="194"/>
      <c r="B329" s="188"/>
      <c r="M329" s="188"/>
      <c r="N329" s="188"/>
      <c r="O329" s="188"/>
      <c r="P329" s="188"/>
      <c r="Q329" s="188"/>
      <c r="R329" s="188"/>
      <c r="S329" s="188"/>
      <c r="T329" s="188"/>
      <c r="U329" s="188"/>
      <c r="V329" s="188"/>
      <c r="W329" s="188"/>
      <c r="X329" s="188"/>
      <c r="Y329" s="188"/>
      <c r="Z329" s="188"/>
      <c r="AA329" s="188"/>
      <c r="AB329" s="188"/>
      <c r="AC329" s="188"/>
      <c r="AD329" s="188"/>
      <c r="AE329" s="188"/>
      <c r="AP329" s="188"/>
      <c r="AQ329" s="188"/>
      <c r="AR329" s="188"/>
      <c r="AS329" s="188"/>
      <c r="AT329" s="188"/>
      <c r="AU329" s="188"/>
      <c r="AV329" s="188"/>
      <c r="AW329" s="188"/>
      <c r="AX329" s="188"/>
      <c r="AY329" s="188"/>
      <c r="AZ329" s="188"/>
      <c r="BA329" s="188"/>
      <c r="BE329" s="600" t="s">
        <v>306</v>
      </c>
      <c r="BF329" s="601"/>
      <c r="BG329" s="602"/>
      <c r="BH329" s="680" t="s">
        <v>832</v>
      </c>
      <c r="BI329" s="681"/>
      <c r="BJ329" s="681"/>
      <c r="BK329" s="681"/>
      <c r="BL329" s="681"/>
      <c r="BM329" s="681"/>
      <c r="BN329" s="681"/>
      <c r="BO329" s="681"/>
      <c r="BP329" s="681"/>
      <c r="BQ329" s="681"/>
      <c r="BR329" s="681"/>
      <c r="BS329" s="681"/>
      <c r="BT329" s="681"/>
      <c r="BU329" s="681"/>
      <c r="BV329" s="681"/>
      <c r="BW329" s="681"/>
      <c r="BX329" s="681"/>
      <c r="BY329" s="681"/>
      <c r="BZ329" s="681"/>
      <c r="CA329" s="681"/>
      <c r="CB329" s="681"/>
      <c r="CC329" s="681"/>
      <c r="CD329" s="681"/>
      <c r="CE329" s="682"/>
      <c r="CF329" s="188"/>
      <c r="CG329" s="188"/>
      <c r="CR329" s="188"/>
      <c r="CS329" s="188"/>
      <c r="CT329" s="188"/>
      <c r="CU329" s="188"/>
      <c r="CV329" s="188"/>
      <c r="CW329" s="188"/>
      <c r="CX329" s="188"/>
      <c r="CY329" s="188"/>
      <c r="CZ329" s="188"/>
      <c r="DA329" s="188"/>
      <c r="DB329" s="188"/>
      <c r="DC329" s="188"/>
      <c r="DH329" s="216"/>
    </row>
    <row r="330" spans="1:112" ht="20.100000000000001" customHeight="1">
      <c r="A330" s="194"/>
      <c r="B330" s="188"/>
      <c r="C330" s="184" t="s">
        <v>833</v>
      </c>
      <c r="M330" s="188"/>
      <c r="N330" s="188"/>
      <c r="O330" s="188"/>
      <c r="P330" s="188"/>
      <c r="Q330" s="188"/>
      <c r="R330" s="188"/>
      <c r="S330" s="188"/>
      <c r="T330" s="188"/>
      <c r="U330" s="188"/>
      <c r="V330" s="188"/>
      <c r="W330" s="188"/>
      <c r="X330" s="188"/>
      <c r="Y330" s="188"/>
      <c r="Z330" s="188"/>
      <c r="AA330" s="188"/>
      <c r="AB330" s="188"/>
      <c r="AC330" s="188"/>
      <c r="AD330" s="188"/>
      <c r="AE330" s="188"/>
      <c r="AP330" s="188"/>
      <c r="AQ330" s="188"/>
      <c r="AR330" s="188"/>
      <c r="AS330" s="188"/>
      <c r="AT330" s="188"/>
      <c r="AU330" s="188"/>
      <c r="AV330" s="188"/>
      <c r="AW330" s="188"/>
      <c r="AX330" s="188"/>
      <c r="AY330" s="188"/>
      <c r="AZ330" s="188"/>
      <c r="BA330" s="188"/>
      <c r="BE330" s="668" t="s">
        <v>686</v>
      </c>
      <c r="BF330" s="668"/>
      <c r="BG330" s="668"/>
      <c r="BH330" s="669" t="s">
        <v>678</v>
      </c>
      <c r="BI330" s="669"/>
      <c r="BJ330" s="669"/>
      <c r="BK330" s="669"/>
      <c r="BL330" s="669"/>
      <c r="BM330" s="669"/>
      <c r="BN330" s="669"/>
      <c r="BO330" s="669"/>
      <c r="BP330" s="669"/>
      <c r="BQ330" s="669"/>
      <c r="BR330" s="669"/>
      <c r="BS330" s="669"/>
      <c r="BT330" s="669"/>
      <c r="BU330" s="669"/>
      <c r="BV330" s="669"/>
      <c r="BW330" s="669"/>
      <c r="BX330" s="669"/>
      <c r="BY330" s="669"/>
      <c r="BZ330" s="669"/>
      <c r="CA330" s="669"/>
      <c r="CB330" s="669"/>
      <c r="CC330" s="669"/>
      <c r="CD330" s="669"/>
      <c r="CE330" s="670"/>
      <c r="CF330" s="188"/>
      <c r="CG330" s="188"/>
      <c r="CR330" s="188"/>
      <c r="CS330" s="188"/>
      <c r="CT330" s="188"/>
      <c r="CU330" s="188"/>
      <c r="CV330" s="188"/>
      <c r="CW330" s="188"/>
      <c r="CX330" s="188"/>
      <c r="CY330" s="188"/>
      <c r="CZ330" s="188"/>
      <c r="DA330" s="188"/>
      <c r="DB330" s="188"/>
      <c r="DC330" s="188"/>
      <c r="DH330" s="216"/>
    </row>
    <row r="331" spans="1:112" ht="20.100000000000001" customHeight="1">
      <c r="A331" s="194"/>
      <c r="B331" s="188"/>
      <c r="C331" s="600" t="s">
        <v>306</v>
      </c>
      <c r="D331" s="601"/>
      <c r="E331" s="602"/>
      <c r="F331" s="680" t="s">
        <v>828</v>
      </c>
      <c r="G331" s="681"/>
      <c r="H331" s="681"/>
      <c r="I331" s="681"/>
      <c r="J331" s="681"/>
      <c r="K331" s="681"/>
      <c r="L331" s="681"/>
      <c r="M331" s="681"/>
      <c r="N331" s="681"/>
      <c r="O331" s="681"/>
      <c r="P331" s="681"/>
      <c r="Q331" s="681"/>
      <c r="R331" s="681"/>
      <c r="S331" s="681"/>
      <c r="T331" s="681"/>
      <c r="U331" s="681"/>
      <c r="V331" s="681"/>
      <c r="W331" s="681"/>
      <c r="X331" s="681"/>
      <c r="Y331" s="681"/>
      <c r="Z331" s="681"/>
      <c r="AA331" s="681"/>
      <c r="AB331" s="681"/>
      <c r="AC331" s="682"/>
      <c r="AD331" s="188"/>
      <c r="AE331" s="188"/>
      <c r="AP331" s="188"/>
      <c r="AQ331" s="188"/>
      <c r="AR331" s="188"/>
      <c r="AS331" s="188"/>
      <c r="AT331" s="188"/>
      <c r="AU331" s="188"/>
      <c r="AV331" s="188"/>
      <c r="AW331" s="188"/>
      <c r="AX331" s="188"/>
      <c r="AY331" s="188"/>
      <c r="AZ331" s="188"/>
      <c r="BA331" s="188"/>
      <c r="BE331" s="696" t="s">
        <v>689</v>
      </c>
      <c r="BF331" s="696"/>
      <c r="BG331" s="696"/>
      <c r="BH331" s="697" t="s">
        <v>680</v>
      </c>
      <c r="BI331" s="697"/>
      <c r="BJ331" s="697"/>
      <c r="BK331" s="697"/>
      <c r="BL331" s="697"/>
      <c r="BM331" s="697"/>
      <c r="BN331" s="697"/>
      <c r="BO331" s="697"/>
      <c r="BP331" s="697"/>
      <c r="BQ331" s="697"/>
      <c r="BR331" s="697"/>
      <c r="BS331" s="697"/>
      <c r="BT331" s="697"/>
      <c r="BU331" s="697"/>
      <c r="BV331" s="697"/>
      <c r="BW331" s="697"/>
      <c r="BX331" s="697"/>
      <c r="BY331" s="697"/>
      <c r="BZ331" s="697"/>
      <c r="CA331" s="697"/>
      <c r="CB331" s="697"/>
      <c r="CC331" s="697"/>
      <c r="CD331" s="697"/>
      <c r="CE331" s="698"/>
      <c r="CF331" s="188"/>
      <c r="CG331" s="188"/>
      <c r="CR331" s="188"/>
      <c r="CS331" s="188"/>
      <c r="CT331" s="188"/>
      <c r="CU331" s="188"/>
      <c r="CV331" s="188"/>
      <c r="CW331" s="188"/>
      <c r="CX331" s="188"/>
      <c r="CY331" s="188"/>
      <c r="CZ331" s="188"/>
      <c r="DA331" s="188"/>
      <c r="DB331" s="188"/>
      <c r="DC331" s="188"/>
      <c r="DH331" s="216"/>
    </row>
    <row r="332" spans="1:112" ht="20.100000000000001" customHeight="1">
      <c r="A332" s="194"/>
      <c r="B332" s="188"/>
      <c r="C332" s="668" t="s">
        <v>686</v>
      </c>
      <c r="D332" s="668"/>
      <c r="E332" s="668"/>
      <c r="F332" s="669" t="s">
        <v>829</v>
      </c>
      <c r="G332" s="669"/>
      <c r="H332" s="669"/>
      <c r="I332" s="669"/>
      <c r="J332" s="669"/>
      <c r="K332" s="669"/>
      <c r="L332" s="669"/>
      <c r="M332" s="669"/>
      <c r="N332" s="669"/>
      <c r="O332" s="669"/>
      <c r="P332" s="669"/>
      <c r="Q332" s="669"/>
      <c r="R332" s="669"/>
      <c r="S332" s="669"/>
      <c r="T332" s="669"/>
      <c r="U332" s="669"/>
      <c r="V332" s="669"/>
      <c r="W332" s="669"/>
      <c r="X332" s="669"/>
      <c r="Y332" s="669"/>
      <c r="Z332" s="669"/>
      <c r="AA332" s="669"/>
      <c r="AB332" s="669"/>
      <c r="AC332" s="670"/>
      <c r="AD332" s="188"/>
      <c r="AE332" s="188"/>
      <c r="AP332" s="188"/>
      <c r="AQ332" s="188"/>
      <c r="AR332" s="188"/>
      <c r="AS332" s="188"/>
      <c r="AT332" s="188"/>
      <c r="AU332" s="188"/>
      <c r="AV332" s="188"/>
      <c r="AW332" s="188"/>
      <c r="AX332" s="188"/>
      <c r="AY332" s="188"/>
      <c r="AZ332" s="188"/>
      <c r="BA332" s="188"/>
      <c r="BE332" s="692" t="s">
        <v>692</v>
      </c>
      <c r="BF332" s="692"/>
      <c r="BG332" s="692"/>
      <c r="BH332" s="693" t="s">
        <v>834</v>
      </c>
      <c r="BI332" s="693"/>
      <c r="BJ332" s="693"/>
      <c r="BK332" s="693"/>
      <c r="BL332" s="693"/>
      <c r="BM332" s="693"/>
      <c r="BN332" s="693"/>
      <c r="BO332" s="693"/>
      <c r="BP332" s="693"/>
      <c r="BQ332" s="693"/>
      <c r="BR332" s="693"/>
      <c r="BS332" s="693"/>
      <c r="BT332" s="693"/>
      <c r="BU332" s="693"/>
      <c r="BV332" s="693"/>
      <c r="BW332" s="693"/>
      <c r="BX332" s="693"/>
      <c r="BY332" s="693"/>
      <c r="BZ332" s="693"/>
      <c r="CA332" s="693"/>
      <c r="CB332" s="693"/>
      <c r="CC332" s="693"/>
      <c r="CD332" s="693"/>
      <c r="CE332" s="694"/>
      <c r="CF332" s="188"/>
      <c r="CG332" s="188"/>
      <c r="CR332" s="188"/>
      <c r="CS332" s="188"/>
      <c r="CT332" s="188"/>
      <c r="CU332" s="188"/>
      <c r="CV332" s="188"/>
      <c r="CW332" s="188"/>
      <c r="CX332" s="188"/>
      <c r="CY332" s="188"/>
      <c r="CZ332" s="188"/>
      <c r="DA332" s="188"/>
      <c r="DB332" s="188"/>
      <c r="DC332" s="188"/>
      <c r="DH332" s="216"/>
    </row>
    <row r="333" spans="1:112" ht="20.100000000000001" customHeight="1">
      <c r="A333" s="194"/>
      <c r="B333" s="188"/>
      <c r="C333" s="696" t="s">
        <v>689</v>
      </c>
      <c r="D333" s="696"/>
      <c r="E333" s="696"/>
      <c r="F333" s="697" t="s">
        <v>830</v>
      </c>
      <c r="G333" s="697"/>
      <c r="H333" s="697"/>
      <c r="I333" s="697"/>
      <c r="J333" s="697"/>
      <c r="K333" s="697"/>
      <c r="L333" s="697"/>
      <c r="M333" s="697"/>
      <c r="N333" s="697"/>
      <c r="O333" s="697"/>
      <c r="P333" s="697"/>
      <c r="Q333" s="697"/>
      <c r="R333" s="697"/>
      <c r="S333" s="697"/>
      <c r="T333" s="697"/>
      <c r="U333" s="697"/>
      <c r="V333" s="697"/>
      <c r="W333" s="697"/>
      <c r="X333" s="697"/>
      <c r="Y333" s="697"/>
      <c r="Z333" s="697"/>
      <c r="AA333" s="697"/>
      <c r="AB333" s="697"/>
      <c r="AC333" s="698"/>
      <c r="AD333" s="188"/>
      <c r="AE333" s="188"/>
      <c r="AP333" s="188"/>
      <c r="AQ333" s="188"/>
      <c r="AR333" s="188"/>
      <c r="AS333" s="188"/>
      <c r="AT333" s="188"/>
      <c r="AU333" s="188"/>
      <c r="AV333" s="188"/>
      <c r="AW333" s="188"/>
      <c r="AX333" s="188"/>
      <c r="AY333" s="188"/>
      <c r="AZ333" s="188"/>
      <c r="BA333" s="188"/>
      <c r="BO333" s="188"/>
      <c r="BP333" s="188"/>
      <c r="BQ333" s="188"/>
      <c r="BR333" s="188"/>
      <c r="BS333" s="188"/>
      <c r="BT333" s="188"/>
      <c r="BU333" s="188"/>
      <c r="BV333" s="188"/>
      <c r="BW333" s="188"/>
      <c r="BX333" s="188"/>
      <c r="BY333" s="188"/>
      <c r="BZ333" s="188"/>
      <c r="CA333" s="188"/>
      <c r="CB333" s="188"/>
      <c r="CC333" s="188"/>
      <c r="CD333" s="188"/>
      <c r="CE333" s="188"/>
      <c r="CF333" s="188"/>
      <c r="CG333" s="188"/>
      <c r="CR333" s="188"/>
      <c r="CS333" s="188"/>
      <c r="CT333" s="188"/>
      <c r="CU333" s="188"/>
      <c r="CV333" s="188"/>
      <c r="CW333" s="188"/>
      <c r="CX333" s="188"/>
      <c r="CY333" s="188"/>
      <c r="CZ333" s="188"/>
      <c r="DA333" s="188"/>
      <c r="DB333" s="188"/>
      <c r="DC333" s="188"/>
      <c r="DH333" s="216"/>
    </row>
    <row r="334" spans="1:112" ht="20.100000000000001" customHeight="1">
      <c r="A334" s="194"/>
      <c r="B334" s="188"/>
      <c r="C334" s="692" t="s">
        <v>692</v>
      </c>
      <c r="D334" s="692"/>
      <c r="E334" s="692"/>
      <c r="F334" s="693" t="s">
        <v>835</v>
      </c>
      <c r="G334" s="693"/>
      <c r="H334" s="693"/>
      <c r="I334" s="693"/>
      <c r="J334" s="693"/>
      <c r="K334" s="693"/>
      <c r="L334" s="693"/>
      <c r="M334" s="693"/>
      <c r="N334" s="693"/>
      <c r="O334" s="693"/>
      <c r="P334" s="693"/>
      <c r="Q334" s="693"/>
      <c r="R334" s="693"/>
      <c r="S334" s="693"/>
      <c r="T334" s="693"/>
      <c r="U334" s="693"/>
      <c r="V334" s="693"/>
      <c r="W334" s="693"/>
      <c r="X334" s="693"/>
      <c r="Y334" s="693"/>
      <c r="Z334" s="693"/>
      <c r="AA334" s="693"/>
      <c r="AB334" s="693"/>
      <c r="AC334" s="694"/>
      <c r="AD334" s="188"/>
      <c r="AE334" s="188"/>
      <c r="AP334" s="188"/>
      <c r="AQ334" s="188"/>
      <c r="AR334" s="188"/>
      <c r="AS334" s="188"/>
      <c r="AT334" s="188"/>
      <c r="AU334" s="188"/>
      <c r="AV334" s="188"/>
      <c r="AW334" s="188"/>
      <c r="AX334" s="188"/>
      <c r="AY334" s="188"/>
      <c r="AZ334" s="188"/>
      <c r="BA334" s="188"/>
      <c r="CF334" s="188"/>
      <c r="CG334" s="188"/>
      <c r="CR334" s="188"/>
      <c r="CS334" s="188"/>
      <c r="CT334" s="188"/>
      <c r="CU334" s="188"/>
      <c r="CV334" s="188"/>
      <c r="CW334" s="188"/>
      <c r="CX334" s="188"/>
      <c r="CY334" s="188"/>
      <c r="CZ334" s="188"/>
      <c r="DA334" s="188"/>
      <c r="DB334" s="188"/>
      <c r="DC334" s="188"/>
      <c r="DH334" s="216"/>
    </row>
    <row r="335" spans="1:112" ht="20.100000000000001" customHeight="1">
      <c r="A335" s="194"/>
      <c r="B335" s="188"/>
      <c r="M335" s="188"/>
      <c r="N335" s="188"/>
      <c r="O335" s="188"/>
      <c r="P335" s="188"/>
      <c r="Q335" s="188"/>
      <c r="R335" s="188"/>
      <c r="S335" s="188"/>
      <c r="T335" s="188"/>
      <c r="U335" s="188"/>
      <c r="V335" s="188"/>
      <c r="W335" s="188"/>
      <c r="X335" s="188"/>
      <c r="Y335" s="188"/>
      <c r="Z335" s="188"/>
      <c r="AA335" s="188"/>
      <c r="AB335" s="188"/>
      <c r="AC335" s="188"/>
      <c r="AD335" s="188"/>
      <c r="AE335" s="188"/>
      <c r="AP335" s="188"/>
      <c r="AQ335" s="188"/>
      <c r="AR335" s="188"/>
      <c r="AS335" s="188"/>
      <c r="AT335" s="188"/>
      <c r="AU335" s="188"/>
      <c r="AV335" s="188"/>
      <c r="AW335" s="188"/>
      <c r="AX335" s="188"/>
      <c r="AY335" s="188"/>
      <c r="AZ335" s="188"/>
      <c r="BA335" s="188"/>
      <c r="CF335" s="188"/>
      <c r="CG335" s="188"/>
      <c r="CR335" s="188"/>
      <c r="CS335" s="188"/>
      <c r="CT335" s="188"/>
      <c r="CU335" s="188"/>
      <c r="CV335" s="188"/>
      <c r="CW335" s="188"/>
      <c r="CX335" s="188"/>
      <c r="CY335" s="188"/>
      <c r="CZ335" s="188"/>
      <c r="DA335" s="188"/>
      <c r="DB335" s="188"/>
      <c r="DC335" s="188"/>
      <c r="DH335" s="216"/>
    </row>
    <row r="336" spans="1:112" ht="20.100000000000001" customHeight="1">
      <c r="A336" s="194"/>
      <c r="B336" s="188"/>
      <c r="M336" s="188"/>
      <c r="N336" s="188"/>
      <c r="O336" s="188"/>
      <c r="P336" s="188"/>
      <c r="Q336" s="188"/>
      <c r="R336" s="188"/>
      <c r="S336" s="188"/>
      <c r="T336" s="188"/>
      <c r="U336" s="188"/>
      <c r="V336" s="188"/>
      <c r="W336" s="188"/>
      <c r="X336" s="188"/>
      <c r="Y336" s="188"/>
      <c r="Z336" s="188"/>
      <c r="AA336" s="188"/>
      <c r="AB336" s="188"/>
      <c r="AC336" s="188"/>
      <c r="AD336" s="188"/>
      <c r="AE336" s="188"/>
      <c r="AP336" s="188"/>
      <c r="AQ336" s="188"/>
      <c r="AR336" s="188"/>
      <c r="AS336" s="188"/>
      <c r="AT336" s="188"/>
      <c r="AU336" s="188"/>
      <c r="AV336" s="188"/>
      <c r="AW336" s="188"/>
      <c r="AX336" s="188"/>
      <c r="AY336" s="188"/>
      <c r="AZ336" s="188"/>
      <c r="BA336" s="188"/>
      <c r="CF336" s="188"/>
      <c r="CG336" s="188"/>
      <c r="CR336" s="188"/>
      <c r="CS336" s="188"/>
      <c r="CT336" s="188"/>
      <c r="CU336" s="188"/>
      <c r="CV336" s="188"/>
      <c r="CW336" s="188"/>
      <c r="CX336" s="188"/>
      <c r="CY336" s="188"/>
      <c r="CZ336" s="188"/>
      <c r="DA336" s="188"/>
      <c r="DB336" s="188"/>
      <c r="DC336" s="188"/>
      <c r="DH336" s="216"/>
    </row>
    <row r="337" spans="1:112" ht="20.100000000000001" customHeight="1">
      <c r="A337" s="194"/>
      <c r="B337" s="188"/>
      <c r="M337" s="188"/>
      <c r="N337" s="188"/>
      <c r="O337" s="188"/>
      <c r="P337" s="188"/>
      <c r="Q337" s="188"/>
      <c r="R337" s="188"/>
      <c r="S337" s="188"/>
      <c r="T337" s="188"/>
      <c r="U337" s="188"/>
      <c r="V337" s="188"/>
      <c r="W337" s="188"/>
      <c r="X337" s="188"/>
      <c r="Y337" s="188"/>
      <c r="Z337" s="188"/>
      <c r="AA337" s="188"/>
      <c r="AB337" s="188"/>
      <c r="AC337" s="188"/>
      <c r="AD337" s="188"/>
      <c r="AE337" s="188"/>
      <c r="AP337" s="188"/>
      <c r="AQ337" s="188"/>
      <c r="AR337" s="188"/>
      <c r="AS337" s="188"/>
      <c r="AT337" s="188"/>
      <c r="AU337" s="188"/>
      <c r="AV337" s="188"/>
      <c r="AW337" s="188"/>
      <c r="AX337" s="188"/>
      <c r="AY337" s="188"/>
      <c r="AZ337" s="188"/>
      <c r="BA337" s="188"/>
      <c r="CF337" s="188"/>
      <c r="CG337" s="188"/>
      <c r="CR337" s="188"/>
      <c r="CS337" s="188"/>
      <c r="CT337" s="188"/>
      <c r="CU337" s="188"/>
      <c r="CV337" s="188"/>
      <c r="CW337" s="188"/>
      <c r="CX337" s="188"/>
      <c r="CY337" s="188"/>
      <c r="CZ337" s="188"/>
      <c r="DA337" s="188"/>
      <c r="DB337" s="188"/>
      <c r="DC337" s="188"/>
      <c r="DH337" s="216"/>
    </row>
    <row r="338" spans="1:112" ht="20.100000000000001" customHeight="1">
      <c r="A338" s="194"/>
      <c r="B338" s="188"/>
      <c r="M338" s="188"/>
      <c r="N338" s="188"/>
      <c r="O338" s="188"/>
      <c r="P338" s="188"/>
      <c r="Q338" s="188"/>
      <c r="R338" s="188"/>
      <c r="S338" s="188"/>
      <c r="T338" s="188"/>
      <c r="U338" s="188"/>
      <c r="V338" s="188"/>
      <c r="W338" s="188"/>
      <c r="X338" s="188"/>
      <c r="Y338" s="188"/>
      <c r="Z338" s="188"/>
      <c r="AA338" s="188"/>
      <c r="AB338" s="188"/>
      <c r="AC338" s="188"/>
      <c r="AD338" s="188"/>
      <c r="AE338" s="188"/>
      <c r="AP338" s="188"/>
      <c r="AQ338" s="188"/>
      <c r="AR338" s="188"/>
      <c r="AS338" s="188"/>
      <c r="AT338" s="188"/>
      <c r="AU338" s="188"/>
      <c r="AV338" s="188"/>
      <c r="AW338" s="188"/>
      <c r="AX338" s="188"/>
      <c r="AY338" s="188"/>
      <c r="AZ338" s="188"/>
      <c r="BA338" s="188"/>
      <c r="CF338" s="188"/>
      <c r="CG338" s="188"/>
      <c r="CR338" s="188"/>
      <c r="CS338" s="188"/>
      <c r="CT338" s="188"/>
      <c r="CU338" s="188"/>
      <c r="CV338" s="188"/>
      <c r="CW338" s="188"/>
      <c r="CX338" s="188"/>
      <c r="CY338" s="188"/>
      <c r="CZ338" s="188"/>
      <c r="DA338" s="188"/>
      <c r="DB338" s="188"/>
      <c r="DC338" s="188"/>
      <c r="DH338" s="216"/>
    </row>
    <row r="339" spans="1:112" ht="20.100000000000001" customHeight="1">
      <c r="A339" s="194"/>
      <c r="B339" s="188"/>
      <c r="M339" s="188"/>
      <c r="N339" s="188"/>
      <c r="O339" s="188"/>
      <c r="P339" s="188"/>
      <c r="Q339" s="188"/>
      <c r="R339" s="188"/>
      <c r="S339" s="188"/>
      <c r="T339" s="188"/>
      <c r="U339" s="188"/>
      <c r="V339" s="188"/>
      <c r="W339" s="188"/>
      <c r="X339" s="188"/>
      <c r="Y339" s="188"/>
      <c r="Z339" s="188"/>
      <c r="AA339" s="188"/>
      <c r="AB339" s="188"/>
      <c r="AC339" s="188"/>
      <c r="AD339" s="188"/>
      <c r="AE339" s="188"/>
      <c r="AP339" s="188"/>
      <c r="AQ339" s="188"/>
      <c r="AR339" s="188"/>
      <c r="AS339" s="188"/>
      <c r="AT339" s="188"/>
      <c r="AU339" s="188"/>
      <c r="AV339" s="188"/>
      <c r="AW339" s="188"/>
      <c r="AX339" s="188"/>
      <c r="AY339" s="188"/>
      <c r="AZ339" s="188"/>
      <c r="BA339" s="188"/>
      <c r="CF339" s="188"/>
      <c r="CG339" s="188"/>
      <c r="CR339" s="188"/>
      <c r="CS339" s="188"/>
      <c r="CT339" s="188"/>
      <c r="CU339" s="188"/>
      <c r="CV339" s="188"/>
      <c r="CW339" s="188"/>
      <c r="CX339" s="188"/>
      <c r="CY339" s="188"/>
      <c r="CZ339" s="188"/>
      <c r="DA339" s="188"/>
      <c r="DB339" s="188"/>
      <c r="DC339" s="188"/>
      <c r="DH339" s="216"/>
    </row>
    <row r="340" spans="1:112" ht="20.100000000000001" customHeight="1">
      <c r="A340" s="205"/>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59"/>
      <c r="AE340" s="259"/>
      <c r="AF340" s="259"/>
      <c r="AG340" s="259"/>
      <c r="AH340" s="259"/>
      <c r="AI340" s="259"/>
      <c r="AJ340" s="259"/>
      <c r="AK340" s="259"/>
      <c r="AL340" s="259"/>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c r="BI340" s="206"/>
      <c r="BJ340" s="206"/>
      <c r="BK340" s="206"/>
      <c r="BL340" s="206"/>
      <c r="BM340" s="206"/>
      <c r="BN340" s="206"/>
      <c r="BO340" s="206"/>
      <c r="BP340" s="206"/>
      <c r="BQ340" s="206"/>
      <c r="BR340" s="206"/>
      <c r="BS340" s="206"/>
      <c r="BT340" s="206"/>
      <c r="BU340" s="206"/>
      <c r="BV340" s="206"/>
      <c r="BW340" s="206"/>
      <c r="BX340" s="206"/>
      <c r="BY340" s="206"/>
      <c r="BZ340" s="206"/>
      <c r="CA340" s="206"/>
      <c r="CB340" s="206"/>
      <c r="CC340" s="206"/>
      <c r="CD340" s="206"/>
      <c r="CE340" s="206"/>
      <c r="CF340" s="206"/>
      <c r="CG340" s="206"/>
      <c r="CH340" s="206"/>
      <c r="CI340" s="206"/>
      <c r="CJ340" s="206"/>
      <c r="CK340" s="206"/>
      <c r="CL340" s="206"/>
      <c r="CM340" s="206"/>
      <c r="CN340" s="206"/>
      <c r="CO340" s="206"/>
      <c r="CP340" s="206"/>
      <c r="CQ340" s="206"/>
      <c r="CR340" s="206"/>
      <c r="CS340" s="206"/>
      <c r="CT340" s="206"/>
      <c r="CU340" s="206"/>
      <c r="CV340" s="206"/>
      <c r="CW340" s="206"/>
      <c r="CX340" s="206"/>
      <c r="CY340" s="206"/>
      <c r="CZ340" s="206"/>
      <c r="DA340" s="206"/>
      <c r="DB340" s="206"/>
      <c r="DC340" s="206"/>
      <c r="DD340" s="206"/>
      <c r="DE340" s="206"/>
      <c r="DF340" s="206"/>
      <c r="DG340" s="206"/>
      <c r="DH340" s="207"/>
    </row>
    <row r="341" spans="1:112" ht="20.100000000000001" customHeight="1">
      <c r="A341" s="189"/>
      <c r="B341" s="190"/>
      <c r="C341" s="190"/>
      <c r="D341" s="190"/>
      <c r="E341" s="190"/>
      <c r="F341" s="221"/>
      <c r="G341" s="190"/>
      <c r="H341" s="190"/>
      <c r="I341" s="190"/>
      <c r="J341" s="190"/>
      <c r="K341" s="190"/>
      <c r="L341" s="190"/>
      <c r="M341" s="190"/>
      <c r="N341" s="190"/>
      <c r="O341" s="190"/>
      <c r="P341" s="190"/>
      <c r="Q341" s="190"/>
      <c r="R341" s="190"/>
      <c r="S341" s="190"/>
      <c r="T341" s="190"/>
      <c r="U341" s="190"/>
      <c r="V341" s="190"/>
      <c r="W341" s="190"/>
      <c r="X341" s="190"/>
      <c r="Y341" s="190"/>
      <c r="Z341" s="190"/>
      <c r="AA341" s="190"/>
      <c r="AB341" s="190"/>
      <c r="AC341" s="221"/>
      <c r="AD341" s="190"/>
      <c r="AE341" s="190"/>
      <c r="AF341" s="190"/>
      <c r="AG341" s="190"/>
      <c r="AH341" s="190"/>
      <c r="AI341" s="190"/>
      <c r="AJ341" s="190"/>
      <c r="AK341" s="190"/>
      <c r="AL341" s="190"/>
      <c r="AM341" s="221"/>
      <c r="AN341" s="190"/>
      <c r="AO341" s="190"/>
      <c r="AP341" s="190"/>
      <c r="AQ341" s="190"/>
      <c r="AR341" s="190"/>
      <c r="AS341" s="190"/>
      <c r="AT341" s="190"/>
      <c r="AU341" s="221"/>
      <c r="AV341" s="221"/>
      <c r="AW341" s="190"/>
      <c r="AX341" s="190"/>
      <c r="AY341" s="221"/>
      <c r="AZ341" s="221"/>
      <c r="BA341" s="190"/>
      <c r="BB341" s="190"/>
      <c r="BC341" s="221"/>
      <c r="BD341" s="190"/>
      <c r="BE341" s="190"/>
      <c r="BF341" s="221"/>
      <c r="BG341" s="190"/>
      <c r="BH341" s="190"/>
      <c r="BI341" s="190"/>
      <c r="BJ341" s="190"/>
      <c r="BK341" s="190"/>
      <c r="BL341" s="190"/>
      <c r="BM341" s="190"/>
      <c r="BN341" s="190"/>
      <c r="BO341" s="190"/>
      <c r="BP341" s="190"/>
      <c r="BQ341" s="190"/>
      <c r="BR341" s="190"/>
      <c r="BS341" s="190"/>
      <c r="BT341" s="190"/>
      <c r="BU341" s="190"/>
      <c r="BV341" s="190"/>
      <c r="BW341" s="190"/>
      <c r="BX341" s="190"/>
      <c r="BY341" s="190"/>
      <c r="BZ341" s="190"/>
      <c r="CA341" s="190"/>
      <c r="CB341" s="190"/>
      <c r="CC341" s="190"/>
      <c r="CD341" s="190"/>
      <c r="CE341" s="190"/>
      <c r="CF341" s="190"/>
      <c r="CG341" s="190"/>
      <c r="CH341" s="190"/>
      <c r="CI341" s="190"/>
      <c r="CJ341" s="190"/>
      <c r="CK341" s="190"/>
      <c r="CL341" s="190"/>
      <c r="CM341" s="190"/>
      <c r="CN341" s="190"/>
      <c r="CO341" s="190"/>
      <c r="CP341" s="190"/>
      <c r="CQ341" s="190"/>
      <c r="CR341" s="190"/>
      <c r="CS341" s="190"/>
      <c r="CT341" s="190"/>
      <c r="CU341" s="190"/>
      <c r="CV341" s="190"/>
      <c r="CW341" s="190"/>
      <c r="CX341" s="190"/>
      <c r="CY341" s="190"/>
      <c r="CZ341" s="190"/>
      <c r="DA341" s="190"/>
      <c r="DB341" s="190"/>
      <c r="DC341" s="190"/>
      <c r="DD341" s="190"/>
      <c r="DE341" s="190"/>
      <c r="DF341" s="190"/>
      <c r="DG341" s="190"/>
      <c r="DH341" s="193"/>
    </row>
    <row r="342" spans="1:112" ht="20.100000000000001" customHeight="1">
      <c r="A342" s="194"/>
      <c r="B342" s="188"/>
      <c r="C342" s="184" t="s">
        <v>836</v>
      </c>
      <c r="BE342" s="184" t="s">
        <v>837</v>
      </c>
      <c r="BO342" s="188"/>
      <c r="BP342" s="188"/>
      <c r="BQ342" s="188"/>
      <c r="BR342" s="188"/>
      <c r="BS342" s="188"/>
      <c r="BT342" s="188"/>
      <c r="BU342" s="188"/>
      <c r="BV342" s="188"/>
      <c r="BW342" s="188"/>
      <c r="BX342" s="188"/>
      <c r="BY342" s="188"/>
      <c r="BZ342" s="188"/>
      <c r="CA342" s="188"/>
      <c r="CB342" s="188"/>
      <c r="CC342" s="188"/>
      <c r="CD342" s="188"/>
      <c r="CE342" s="188"/>
      <c r="CF342" s="188"/>
      <c r="CG342" s="188"/>
      <c r="CH342" s="188"/>
      <c r="CI342" s="188"/>
      <c r="CJ342" s="188"/>
      <c r="CK342" s="188"/>
      <c r="CL342" s="188"/>
      <c r="CM342" s="188"/>
      <c r="CN342" s="188"/>
      <c r="CO342" s="188"/>
      <c r="CP342" s="188"/>
      <c r="CQ342" s="188"/>
      <c r="CR342" s="188"/>
      <c r="CS342" s="188"/>
      <c r="CT342" s="188"/>
      <c r="CU342" s="188"/>
      <c r="CV342" s="188"/>
      <c r="CW342" s="188"/>
      <c r="CX342" s="188"/>
      <c r="CY342" s="188"/>
      <c r="CZ342" s="188"/>
      <c r="DA342" s="188"/>
      <c r="DB342" s="188"/>
      <c r="DC342" s="188"/>
      <c r="DD342" s="188"/>
      <c r="DE342" s="188"/>
      <c r="DF342" s="188"/>
      <c r="DG342" s="188"/>
      <c r="DH342" s="197"/>
    </row>
    <row r="343" spans="1:112" ht="20.100000000000001" customHeight="1">
      <c r="A343" s="194"/>
      <c r="B343" s="188"/>
      <c r="C343" s="600" t="s">
        <v>306</v>
      </c>
      <c r="D343" s="601"/>
      <c r="E343" s="602"/>
      <c r="F343" s="680" t="s">
        <v>838</v>
      </c>
      <c r="G343" s="681"/>
      <c r="H343" s="681"/>
      <c r="I343" s="681"/>
      <c r="J343" s="681"/>
      <c r="K343" s="681"/>
      <c r="L343" s="681"/>
      <c r="M343" s="681"/>
      <c r="N343" s="681"/>
      <c r="O343" s="681"/>
      <c r="P343" s="681"/>
      <c r="Q343" s="681"/>
      <c r="R343" s="681"/>
      <c r="S343" s="681"/>
      <c r="T343" s="681"/>
      <c r="U343" s="681"/>
      <c r="V343" s="681"/>
      <c r="W343" s="681"/>
      <c r="X343" s="681"/>
      <c r="Y343" s="681"/>
      <c r="Z343" s="681"/>
      <c r="AA343" s="681"/>
      <c r="AB343" s="681"/>
      <c r="AC343" s="682"/>
      <c r="BE343" s="600" t="s">
        <v>306</v>
      </c>
      <c r="BF343" s="601"/>
      <c r="BG343" s="602"/>
      <c r="BH343" s="680" t="s">
        <v>839</v>
      </c>
      <c r="BI343" s="681"/>
      <c r="BJ343" s="681"/>
      <c r="BK343" s="681"/>
      <c r="BL343" s="681"/>
      <c r="BM343" s="681"/>
      <c r="BN343" s="681"/>
      <c r="BO343" s="681"/>
      <c r="BP343" s="681"/>
      <c r="BQ343" s="681"/>
      <c r="BR343" s="681"/>
      <c r="BS343" s="681"/>
      <c r="BT343" s="681"/>
      <c r="BU343" s="681"/>
      <c r="BV343" s="681"/>
      <c r="BW343" s="681"/>
      <c r="BX343" s="681"/>
      <c r="BY343" s="681"/>
      <c r="BZ343" s="681"/>
      <c r="CA343" s="681"/>
      <c r="CB343" s="681"/>
      <c r="CC343" s="681"/>
      <c r="CD343" s="681"/>
      <c r="CE343" s="682"/>
      <c r="CF343" s="188"/>
      <c r="CG343" s="188"/>
      <c r="CH343" s="188"/>
      <c r="CI343" s="188"/>
      <c r="CJ343" s="188"/>
      <c r="CK343" s="188"/>
      <c r="CL343" s="188"/>
      <c r="CM343" s="188"/>
      <c r="CN343" s="188"/>
      <c r="CO343" s="188"/>
      <c r="CP343" s="188"/>
      <c r="CQ343" s="188"/>
      <c r="CR343" s="188"/>
      <c r="CS343" s="188"/>
      <c r="CT343" s="188"/>
      <c r="CU343" s="188"/>
      <c r="CV343" s="188"/>
      <c r="CW343" s="188"/>
      <c r="CX343" s="188"/>
      <c r="CY343" s="188"/>
      <c r="CZ343" s="188"/>
      <c r="DA343" s="188"/>
      <c r="DB343" s="188"/>
      <c r="DC343" s="188"/>
      <c r="DD343" s="188"/>
      <c r="DE343" s="188"/>
      <c r="DF343" s="188"/>
      <c r="DG343" s="188"/>
      <c r="DH343" s="211"/>
    </row>
    <row r="344" spans="1:112" ht="20.100000000000001" customHeight="1">
      <c r="A344" s="194"/>
      <c r="B344" s="188"/>
      <c r="C344" s="668" t="s">
        <v>686</v>
      </c>
      <c r="D344" s="668"/>
      <c r="E344" s="668"/>
      <c r="F344" s="669" t="s">
        <v>840</v>
      </c>
      <c r="G344" s="669"/>
      <c r="H344" s="669"/>
      <c r="I344" s="669"/>
      <c r="J344" s="669"/>
      <c r="K344" s="669"/>
      <c r="L344" s="669"/>
      <c r="M344" s="669"/>
      <c r="N344" s="669"/>
      <c r="O344" s="669"/>
      <c r="P344" s="669"/>
      <c r="Q344" s="669"/>
      <c r="R344" s="669"/>
      <c r="S344" s="669"/>
      <c r="T344" s="669"/>
      <c r="U344" s="669"/>
      <c r="V344" s="669"/>
      <c r="W344" s="669"/>
      <c r="X344" s="669"/>
      <c r="Y344" s="669"/>
      <c r="Z344" s="669"/>
      <c r="AA344" s="669"/>
      <c r="AB344" s="669"/>
      <c r="AC344" s="670"/>
      <c r="BE344" s="668" t="s">
        <v>686</v>
      </c>
      <c r="BF344" s="668"/>
      <c r="BG344" s="668"/>
      <c r="BH344" s="669" t="s">
        <v>841</v>
      </c>
      <c r="BI344" s="669"/>
      <c r="BJ344" s="669"/>
      <c r="BK344" s="669"/>
      <c r="BL344" s="669"/>
      <c r="BM344" s="669"/>
      <c r="BN344" s="669"/>
      <c r="BO344" s="669"/>
      <c r="BP344" s="669"/>
      <c r="BQ344" s="669"/>
      <c r="BR344" s="669"/>
      <c r="BS344" s="669"/>
      <c r="BT344" s="669"/>
      <c r="BU344" s="669"/>
      <c r="BV344" s="669"/>
      <c r="BW344" s="669"/>
      <c r="BX344" s="669"/>
      <c r="BY344" s="669"/>
      <c r="BZ344" s="669"/>
      <c r="CA344" s="669"/>
      <c r="CB344" s="669"/>
      <c r="CC344" s="669"/>
      <c r="CD344" s="669"/>
      <c r="CE344" s="670"/>
      <c r="CF344" s="188"/>
      <c r="CG344" s="188"/>
      <c r="CH344" s="188"/>
      <c r="CI344" s="188"/>
      <c r="CJ344" s="188"/>
      <c r="CK344" s="188"/>
      <c r="CL344" s="188"/>
      <c r="CM344" s="188"/>
      <c r="CN344" s="188"/>
      <c r="CO344" s="188"/>
      <c r="CP344" s="188"/>
      <c r="CQ344" s="188"/>
      <c r="CR344" s="188"/>
      <c r="CS344" s="188"/>
      <c r="CT344" s="188"/>
      <c r="CU344" s="188"/>
      <c r="CV344" s="188"/>
      <c r="CW344" s="188"/>
      <c r="CX344" s="188"/>
      <c r="CY344" s="188"/>
      <c r="CZ344" s="188"/>
      <c r="DA344" s="188"/>
      <c r="DB344" s="188"/>
      <c r="DC344" s="188"/>
      <c r="DD344" s="188"/>
      <c r="DE344" s="188"/>
      <c r="DF344" s="188"/>
      <c r="DG344" s="188"/>
      <c r="DH344" s="211"/>
    </row>
    <row r="345" spans="1:112" ht="20.100000000000001" customHeight="1">
      <c r="A345" s="194"/>
      <c r="B345" s="188"/>
      <c r="C345" s="696" t="s">
        <v>689</v>
      </c>
      <c r="D345" s="696"/>
      <c r="E345" s="696"/>
      <c r="F345" s="697" t="s">
        <v>717</v>
      </c>
      <c r="G345" s="697"/>
      <c r="H345" s="697"/>
      <c r="I345" s="697"/>
      <c r="J345" s="697"/>
      <c r="K345" s="697"/>
      <c r="L345" s="697"/>
      <c r="M345" s="697"/>
      <c r="N345" s="697"/>
      <c r="O345" s="697"/>
      <c r="P345" s="697"/>
      <c r="Q345" s="697"/>
      <c r="R345" s="697"/>
      <c r="S345" s="697"/>
      <c r="T345" s="697"/>
      <c r="U345" s="697"/>
      <c r="V345" s="697"/>
      <c r="W345" s="697"/>
      <c r="X345" s="697"/>
      <c r="Y345" s="697"/>
      <c r="Z345" s="697"/>
      <c r="AA345" s="697"/>
      <c r="AB345" s="697"/>
      <c r="AC345" s="698"/>
      <c r="BE345" s="696" t="s">
        <v>689</v>
      </c>
      <c r="BF345" s="696"/>
      <c r="BG345" s="696"/>
      <c r="BH345" s="697" t="s">
        <v>842</v>
      </c>
      <c r="BI345" s="697"/>
      <c r="BJ345" s="697"/>
      <c r="BK345" s="697"/>
      <c r="BL345" s="697"/>
      <c r="BM345" s="697"/>
      <c r="BN345" s="697"/>
      <c r="BO345" s="697"/>
      <c r="BP345" s="697"/>
      <c r="BQ345" s="697"/>
      <c r="BR345" s="697"/>
      <c r="BS345" s="697"/>
      <c r="BT345" s="697"/>
      <c r="BU345" s="697"/>
      <c r="BV345" s="697"/>
      <c r="BW345" s="697"/>
      <c r="BX345" s="697"/>
      <c r="BY345" s="697"/>
      <c r="BZ345" s="697"/>
      <c r="CA345" s="697"/>
      <c r="CB345" s="697"/>
      <c r="CC345" s="697"/>
      <c r="CD345" s="697"/>
      <c r="CE345" s="698"/>
      <c r="CF345" s="188"/>
      <c r="CG345" s="188"/>
      <c r="CH345" s="188"/>
      <c r="CI345" s="188"/>
      <c r="CJ345" s="188"/>
      <c r="CK345" s="188"/>
      <c r="CL345" s="188"/>
      <c r="CM345" s="188"/>
      <c r="CN345" s="188"/>
      <c r="CO345" s="188"/>
      <c r="CP345" s="188"/>
      <c r="CQ345" s="188"/>
      <c r="CR345" s="188"/>
      <c r="CS345" s="188"/>
      <c r="CT345" s="188"/>
      <c r="CU345" s="188"/>
      <c r="CV345" s="188"/>
      <c r="CW345" s="188"/>
      <c r="CX345" s="188"/>
      <c r="CY345" s="188"/>
      <c r="CZ345" s="188"/>
      <c r="DA345" s="188"/>
      <c r="DB345" s="188"/>
      <c r="DC345" s="188"/>
      <c r="DD345" s="188"/>
      <c r="DE345" s="188"/>
      <c r="DF345" s="188"/>
      <c r="DG345" s="188"/>
      <c r="DH345" s="197"/>
    </row>
    <row r="346" spans="1:112" ht="20.100000000000001" customHeight="1">
      <c r="A346" s="194"/>
      <c r="B346" s="188"/>
      <c r="C346" s="692" t="s">
        <v>692</v>
      </c>
      <c r="D346" s="692"/>
      <c r="E346" s="692"/>
      <c r="F346" s="693" t="s">
        <v>835</v>
      </c>
      <c r="G346" s="693"/>
      <c r="H346" s="693"/>
      <c r="I346" s="693"/>
      <c r="J346" s="693"/>
      <c r="K346" s="693"/>
      <c r="L346" s="693"/>
      <c r="M346" s="693"/>
      <c r="N346" s="693"/>
      <c r="O346" s="693"/>
      <c r="P346" s="693"/>
      <c r="Q346" s="693"/>
      <c r="R346" s="693"/>
      <c r="S346" s="693"/>
      <c r="T346" s="693"/>
      <c r="U346" s="693"/>
      <c r="V346" s="693"/>
      <c r="W346" s="693"/>
      <c r="X346" s="693"/>
      <c r="Y346" s="693"/>
      <c r="Z346" s="693"/>
      <c r="AA346" s="693"/>
      <c r="AB346" s="693"/>
      <c r="AC346" s="694"/>
      <c r="AD346" s="188"/>
      <c r="AE346" s="188"/>
      <c r="AP346" s="188"/>
      <c r="AQ346" s="188"/>
      <c r="AR346" s="188"/>
      <c r="AS346" s="188"/>
      <c r="AT346" s="188"/>
      <c r="AU346" s="188"/>
      <c r="AV346" s="188"/>
      <c r="AW346" s="188"/>
      <c r="AX346" s="188"/>
      <c r="AY346" s="188"/>
      <c r="AZ346" s="188"/>
      <c r="BA346" s="188"/>
      <c r="BE346" s="733" t="s">
        <v>692</v>
      </c>
      <c r="BF346" s="733"/>
      <c r="BG346" s="733"/>
      <c r="BH346" s="734" t="s">
        <v>843</v>
      </c>
      <c r="BI346" s="734"/>
      <c r="BJ346" s="734"/>
      <c r="BK346" s="734"/>
      <c r="BL346" s="734"/>
      <c r="BM346" s="734"/>
      <c r="BN346" s="734"/>
      <c r="BO346" s="734"/>
      <c r="BP346" s="734"/>
      <c r="BQ346" s="734"/>
      <c r="BR346" s="734"/>
      <c r="BS346" s="734"/>
      <c r="BT346" s="734"/>
      <c r="BU346" s="734"/>
      <c r="BV346" s="734"/>
      <c r="BW346" s="734"/>
      <c r="BX346" s="734"/>
      <c r="BY346" s="734"/>
      <c r="BZ346" s="734"/>
      <c r="CA346" s="734"/>
      <c r="CB346" s="734"/>
      <c r="CC346" s="734"/>
      <c r="CD346" s="734"/>
      <c r="CE346" s="735"/>
      <c r="CF346" s="188"/>
      <c r="CG346" s="188"/>
      <c r="CH346" s="188"/>
      <c r="CI346" s="188"/>
      <c r="CJ346" s="188"/>
      <c r="CK346" s="188"/>
      <c r="CL346" s="188"/>
      <c r="CM346" s="188"/>
      <c r="CN346" s="188"/>
      <c r="CO346" s="188"/>
      <c r="CP346" s="188"/>
      <c r="CQ346" s="188"/>
      <c r="CR346" s="188"/>
      <c r="CS346" s="188"/>
      <c r="CT346" s="188"/>
      <c r="CU346" s="188"/>
      <c r="CV346" s="188"/>
      <c r="CW346" s="188"/>
      <c r="CX346" s="188"/>
      <c r="CY346" s="188"/>
      <c r="CZ346" s="188"/>
      <c r="DA346" s="188"/>
      <c r="DB346" s="188"/>
      <c r="DC346" s="188"/>
      <c r="DD346" s="188"/>
      <c r="DE346" s="188"/>
      <c r="DF346" s="188"/>
      <c r="DG346" s="188"/>
      <c r="DH346" s="197"/>
    </row>
    <row r="347" spans="1:112" ht="20.100000000000001" customHeight="1">
      <c r="A347" s="194"/>
      <c r="B347" s="188"/>
      <c r="AD347" s="188"/>
      <c r="AE347" s="188"/>
      <c r="AP347" s="188"/>
      <c r="AQ347" s="188"/>
      <c r="AR347" s="188"/>
      <c r="AS347" s="188"/>
      <c r="AT347" s="188"/>
      <c r="AU347" s="188"/>
      <c r="AV347" s="188"/>
      <c r="AW347" s="188"/>
      <c r="AX347" s="188"/>
      <c r="AY347" s="188"/>
      <c r="AZ347" s="188"/>
      <c r="BA347" s="188"/>
      <c r="BE347" s="733" t="s">
        <v>844</v>
      </c>
      <c r="BF347" s="733"/>
      <c r="BG347" s="733"/>
      <c r="BH347" s="697" t="s">
        <v>845</v>
      </c>
      <c r="BI347" s="697"/>
      <c r="BJ347" s="697"/>
      <c r="BK347" s="697"/>
      <c r="BL347" s="697"/>
      <c r="BM347" s="697"/>
      <c r="BN347" s="697"/>
      <c r="BO347" s="697"/>
      <c r="BP347" s="697"/>
      <c r="BQ347" s="697"/>
      <c r="BR347" s="697"/>
      <c r="BS347" s="697"/>
      <c r="BT347" s="697"/>
      <c r="BU347" s="697"/>
      <c r="BV347" s="697"/>
      <c r="BW347" s="697"/>
      <c r="BX347" s="697"/>
      <c r="BY347" s="697"/>
      <c r="BZ347" s="697"/>
      <c r="CA347" s="697"/>
      <c r="CB347" s="697"/>
      <c r="CC347" s="697"/>
      <c r="CD347" s="697"/>
      <c r="CE347" s="698"/>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97"/>
    </row>
    <row r="348" spans="1:112" ht="20.100000000000001" customHeight="1">
      <c r="A348" s="194"/>
      <c r="B348" s="188"/>
      <c r="C348" s="184" t="s">
        <v>846</v>
      </c>
      <c r="M348" s="188"/>
      <c r="N348" s="188"/>
      <c r="O348" s="188"/>
      <c r="P348" s="188"/>
      <c r="Q348" s="188"/>
      <c r="R348" s="188"/>
      <c r="S348" s="188"/>
      <c r="T348" s="188"/>
      <c r="U348" s="188"/>
      <c r="V348" s="188"/>
      <c r="W348" s="188"/>
      <c r="X348" s="188"/>
      <c r="Y348" s="188"/>
      <c r="Z348" s="188"/>
      <c r="AA348" s="188"/>
      <c r="AB348" s="188"/>
      <c r="AC348" s="188"/>
      <c r="AD348" s="188"/>
      <c r="AE348" s="188"/>
      <c r="AP348" s="188"/>
      <c r="AQ348" s="188"/>
      <c r="AR348" s="188"/>
      <c r="AS348" s="188"/>
      <c r="AT348" s="188"/>
      <c r="AU348" s="188"/>
      <c r="AV348" s="188"/>
      <c r="AW348" s="188"/>
      <c r="AX348" s="188"/>
      <c r="AY348" s="188"/>
      <c r="AZ348" s="188"/>
      <c r="BA348" s="188"/>
      <c r="BE348" s="733" t="s">
        <v>847</v>
      </c>
      <c r="BF348" s="733"/>
      <c r="BG348" s="733"/>
      <c r="BH348" s="697" t="s">
        <v>848</v>
      </c>
      <c r="BI348" s="697"/>
      <c r="BJ348" s="697"/>
      <c r="BK348" s="697"/>
      <c r="BL348" s="697"/>
      <c r="BM348" s="697"/>
      <c r="BN348" s="697"/>
      <c r="BO348" s="697"/>
      <c r="BP348" s="697"/>
      <c r="BQ348" s="697"/>
      <c r="BR348" s="697"/>
      <c r="BS348" s="697"/>
      <c r="BT348" s="697"/>
      <c r="BU348" s="697"/>
      <c r="BV348" s="697"/>
      <c r="BW348" s="697"/>
      <c r="BX348" s="697"/>
      <c r="BY348" s="697"/>
      <c r="BZ348" s="697"/>
      <c r="CA348" s="697"/>
      <c r="CB348" s="697"/>
      <c r="CC348" s="697"/>
      <c r="CD348" s="697"/>
      <c r="CE348" s="698"/>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97"/>
    </row>
    <row r="349" spans="1:112" ht="20.100000000000001" customHeight="1">
      <c r="A349" s="194"/>
      <c r="B349" s="188"/>
      <c r="C349" s="600" t="s">
        <v>306</v>
      </c>
      <c r="D349" s="601"/>
      <c r="E349" s="602"/>
      <c r="F349" s="680" t="s">
        <v>849</v>
      </c>
      <c r="G349" s="681"/>
      <c r="H349" s="681"/>
      <c r="I349" s="681"/>
      <c r="J349" s="681"/>
      <c r="K349" s="681"/>
      <c r="L349" s="681"/>
      <c r="M349" s="681"/>
      <c r="N349" s="681"/>
      <c r="O349" s="681"/>
      <c r="P349" s="681"/>
      <c r="Q349" s="681"/>
      <c r="R349" s="681"/>
      <c r="S349" s="681"/>
      <c r="T349" s="681"/>
      <c r="U349" s="681"/>
      <c r="V349" s="681"/>
      <c r="W349" s="681"/>
      <c r="X349" s="681"/>
      <c r="Y349" s="681"/>
      <c r="Z349" s="681"/>
      <c r="AA349" s="681"/>
      <c r="AB349" s="681"/>
      <c r="AC349" s="682"/>
      <c r="AD349" s="188"/>
      <c r="AE349" s="188"/>
      <c r="AP349" s="188"/>
      <c r="AQ349" s="188"/>
      <c r="AR349" s="188"/>
      <c r="AS349" s="188"/>
      <c r="AT349" s="188"/>
      <c r="AU349" s="188"/>
      <c r="AV349" s="188"/>
      <c r="AW349" s="188"/>
      <c r="AX349" s="188"/>
      <c r="AY349" s="188"/>
      <c r="AZ349" s="188"/>
      <c r="BA349" s="188"/>
      <c r="BE349" s="736" t="s">
        <v>850</v>
      </c>
      <c r="BF349" s="736"/>
      <c r="BG349" s="736"/>
      <c r="BH349" s="693" t="s">
        <v>548</v>
      </c>
      <c r="BI349" s="693"/>
      <c r="BJ349" s="693"/>
      <c r="BK349" s="693"/>
      <c r="BL349" s="693"/>
      <c r="BM349" s="693"/>
      <c r="BN349" s="693"/>
      <c r="BO349" s="693"/>
      <c r="BP349" s="693"/>
      <c r="BQ349" s="693"/>
      <c r="BR349" s="693"/>
      <c r="BS349" s="693"/>
      <c r="BT349" s="693"/>
      <c r="BU349" s="693"/>
      <c r="BV349" s="693"/>
      <c r="BW349" s="693"/>
      <c r="BX349" s="693"/>
      <c r="BY349" s="693"/>
      <c r="BZ349" s="693"/>
      <c r="CA349" s="693"/>
      <c r="CB349" s="693"/>
      <c r="CC349" s="693"/>
      <c r="CD349" s="693"/>
      <c r="CE349" s="694"/>
      <c r="CF349" s="188"/>
      <c r="CG349" s="188"/>
      <c r="CH349" s="188"/>
      <c r="CI349" s="188"/>
      <c r="CJ349" s="188"/>
      <c r="CK349" s="188"/>
      <c r="CL349" s="188"/>
      <c r="CM349" s="188"/>
      <c r="CN349" s="188"/>
      <c r="CO349" s="188"/>
      <c r="CP349" s="188"/>
      <c r="CQ349" s="188"/>
      <c r="CR349" s="188"/>
      <c r="CS349" s="188"/>
      <c r="CT349" s="188"/>
      <c r="CU349" s="188"/>
      <c r="CV349" s="188"/>
      <c r="CW349" s="188"/>
      <c r="CX349" s="188"/>
      <c r="CY349" s="188"/>
      <c r="CZ349" s="188"/>
      <c r="DA349" s="188"/>
      <c r="DB349" s="188"/>
      <c r="DC349" s="188"/>
      <c r="DD349" s="188"/>
      <c r="DE349" s="188"/>
      <c r="DF349" s="188"/>
      <c r="DG349" s="188"/>
      <c r="DH349" s="197"/>
    </row>
    <row r="350" spans="1:112" ht="20.100000000000001" customHeight="1">
      <c r="A350" s="194"/>
      <c r="B350" s="188"/>
      <c r="C350" s="668" t="s">
        <v>686</v>
      </c>
      <c r="D350" s="668"/>
      <c r="E350" s="668"/>
      <c r="F350" s="669" t="s">
        <v>851</v>
      </c>
      <c r="G350" s="669"/>
      <c r="H350" s="669"/>
      <c r="I350" s="669"/>
      <c r="J350" s="669"/>
      <c r="K350" s="669"/>
      <c r="L350" s="669"/>
      <c r="M350" s="669"/>
      <c r="N350" s="669"/>
      <c r="O350" s="669"/>
      <c r="P350" s="669"/>
      <c r="Q350" s="669"/>
      <c r="R350" s="669"/>
      <c r="S350" s="669"/>
      <c r="T350" s="669"/>
      <c r="U350" s="669"/>
      <c r="V350" s="669"/>
      <c r="W350" s="669"/>
      <c r="X350" s="669"/>
      <c r="Y350" s="669"/>
      <c r="Z350" s="669"/>
      <c r="AA350" s="669"/>
      <c r="AB350" s="669"/>
      <c r="AC350" s="670"/>
      <c r="AD350" s="188"/>
      <c r="AE350" s="188"/>
      <c r="AP350" s="188"/>
      <c r="AQ350" s="188"/>
      <c r="AR350" s="188"/>
      <c r="AS350" s="188"/>
      <c r="AT350" s="188"/>
      <c r="AU350" s="188"/>
      <c r="AV350" s="188"/>
      <c r="AW350" s="188"/>
      <c r="AX350" s="188"/>
      <c r="AY350" s="188"/>
      <c r="AZ350" s="188"/>
      <c r="BA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211"/>
    </row>
    <row r="351" spans="1:112" ht="20.100000000000001" customHeight="1">
      <c r="A351" s="194"/>
      <c r="B351" s="188"/>
      <c r="C351" s="692" t="s">
        <v>689</v>
      </c>
      <c r="D351" s="692"/>
      <c r="E351" s="692"/>
      <c r="F351" s="693" t="s">
        <v>852</v>
      </c>
      <c r="G351" s="693"/>
      <c r="H351" s="693"/>
      <c r="I351" s="693"/>
      <c r="J351" s="693"/>
      <c r="K351" s="693"/>
      <c r="L351" s="693"/>
      <c r="M351" s="693"/>
      <c r="N351" s="693"/>
      <c r="O351" s="693"/>
      <c r="P351" s="693"/>
      <c r="Q351" s="693"/>
      <c r="R351" s="693"/>
      <c r="S351" s="693"/>
      <c r="T351" s="693"/>
      <c r="U351" s="693"/>
      <c r="V351" s="693"/>
      <c r="W351" s="693"/>
      <c r="X351" s="693"/>
      <c r="Y351" s="693"/>
      <c r="Z351" s="693"/>
      <c r="AA351" s="693"/>
      <c r="AB351" s="693"/>
      <c r="AC351" s="694"/>
      <c r="AD351" s="188"/>
      <c r="AE351" s="188"/>
      <c r="AP351" s="188"/>
      <c r="AQ351" s="188"/>
      <c r="AR351" s="188"/>
      <c r="AS351" s="188"/>
      <c r="AT351" s="188"/>
      <c r="AU351" s="188"/>
      <c r="AV351" s="188"/>
      <c r="AW351" s="188"/>
      <c r="AX351" s="188"/>
      <c r="AY351" s="188"/>
      <c r="AZ351" s="188"/>
      <c r="BA351" s="188"/>
      <c r="BE351" s="184" t="s">
        <v>853</v>
      </c>
      <c r="BO351" s="188"/>
      <c r="BP351" s="188"/>
      <c r="BQ351" s="188"/>
      <c r="BR351" s="188"/>
      <c r="BS351" s="188"/>
      <c r="BT351" s="188"/>
      <c r="BU351" s="188"/>
      <c r="BV351" s="188"/>
      <c r="BW351" s="188"/>
      <c r="BX351" s="188"/>
      <c r="BY351" s="188"/>
      <c r="BZ351" s="188"/>
      <c r="CA351" s="188"/>
      <c r="CB351" s="188"/>
      <c r="CC351" s="188"/>
      <c r="CD351" s="188"/>
      <c r="CE351" s="188"/>
      <c r="CF351" s="188"/>
      <c r="CG351" s="188"/>
      <c r="CH351" s="188"/>
      <c r="CI351" s="188"/>
      <c r="CJ351" s="188"/>
      <c r="CK351" s="188"/>
      <c r="CL351" s="188"/>
      <c r="CM351" s="188"/>
      <c r="CN351" s="188"/>
      <c r="CO351" s="188"/>
      <c r="CP351" s="188"/>
      <c r="CQ351" s="188"/>
      <c r="CR351" s="188"/>
      <c r="CS351" s="188"/>
      <c r="CT351" s="188"/>
      <c r="CU351" s="188"/>
      <c r="CV351" s="188"/>
      <c r="CW351" s="188"/>
      <c r="CX351" s="188"/>
      <c r="CY351" s="188"/>
      <c r="CZ351" s="188"/>
      <c r="DA351" s="188"/>
      <c r="DB351" s="188"/>
      <c r="DC351" s="188"/>
      <c r="DD351" s="188"/>
      <c r="DE351" s="188"/>
      <c r="DF351" s="188"/>
      <c r="DG351" s="188"/>
      <c r="DH351" s="211"/>
    </row>
    <row r="352" spans="1:112" ht="20.100000000000001" customHeight="1">
      <c r="A352" s="194"/>
      <c r="B352" s="188"/>
      <c r="AD352" s="188"/>
      <c r="AE352" s="188"/>
      <c r="AP352" s="188"/>
      <c r="AQ352" s="188"/>
      <c r="AR352" s="188"/>
      <c r="AS352" s="188"/>
      <c r="AT352" s="188"/>
      <c r="AU352" s="188"/>
      <c r="AV352" s="188"/>
      <c r="AW352" s="188"/>
      <c r="AX352" s="188"/>
      <c r="AY352" s="188"/>
      <c r="AZ352" s="188"/>
      <c r="BA352" s="188"/>
      <c r="BE352" s="600" t="s">
        <v>306</v>
      </c>
      <c r="BF352" s="601"/>
      <c r="BG352" s="602"/>
      <c r="BH352" s="680" t="s">
        <v>854</v>
      </c>
      <c r="BI352" s="681"/>
      <c r="BJ352" s="681"/>
      <c r="BK352" s="681"/>
      <c r="BL352" s="681"/>
      <c r="BM352" s="681"/>
      <c r="BN352" s="681"/>
      <c r="BO352" s="681"/>
      <c r="BP352" s="681"/>
      <c r="BQ352" s="681"/>
      <c r="BR352" s="681"/>
      <c r="BS352" s="681"/>
      <c r="BT352" s="681"/>
      <c r="BU352" s="681"/>
      <c r="BV352" s="681"/>
      <c r="BW352" s="681"/>
      <c r="BX352" s="681"/>
      <c r="BY352" s="681"/>
      <c r="BZ352" s="681"/>
      <c r="CA352" s="681"/>
      <c r="CB352" s="681"/>
      <c r="CC352" s="681"/>
      <c r="CD352" s="681"/>
      <c r="CE352" s="682"/>
      <c r="CG352" s="188"/>
      <c r="CH352" s="188"/>
      <c r="CI352" s="188"/>
      <c r="CJ352" s="188"/>
      <c r="CK352" s="188"/>
      <c r="CL352" s="188"/>
      <c r="CM352" s="188"/>
      <c r="CN352" s="188"/>
      <c r="CO352" s="188"/>
      <c r="CP352" s="188"/>
      <c r="CQ352" s="188"/>
      <c r="CR352" s="188"/>
      <c r="CS352" s="188"/>
      <c r="CT352" s="188"/>
      <c r="CU352" s="188"/>
      <c r="CV352" s="188"/>
      <c r="CW352" s="188"/>
      <c r="CX352" s="188"/>
      <c r="CY352" s="188"/>
      <c r="CZ352" s="188"/>
      <c r="DA352" s="188"/>
      <c r="DB352" s="188"/>
      <c r="DC352" s="188"/>
      <c r="DD352" s="188"/>
      <c r="DE352" s="188"/>
      <c r="DF352" s="188"/>
      <c r="DG352" s="188"/>
      <c r="DH352" s="211"/>
    </row>
    <row r="353" spans="1:112" ht="20.100000000000001" customHeight="1">
      <c r="A353" s="194"/>
      <c r="B353" s="188"/>
      <c r="C353" s="184" t="s">
        <v>855</v>
      </c>
      <c r="M353" s="188"/>
      <c r="N353" s="188"/>
      <c r="O353" s="188"/>
      <c r="P353" s="188"/>
      <c r="Q353" s="188"/>
      <c r="R353" s="188"/>
      <c r="S353" s="188"/>
      <c r="T353" s="188"/>
      <c r="U353" s="188"/>
      <c r="V353" s="188"/>
      <c r="W353" s="188"/>
      <c r="X353" s="188"/>
      <c r="Y353" s="188"/>
      <c r="Z353" s="188"/>
      <c r="AA353" s="188"/>
      <c r="AB353" s="188"/>
      <c r="AC353" s="188"/>
      <c r="AD353" s="188"/>
      <c r="AE353" s="188"/>
      <c r="AP353" s="188"/>
      <c r="AQ353" s="188"/>
      <c r="AR353" s="188"/>
      <c r="AS353" s="188"/>
      <c r="AT353" s="188"/>
      <c r="AU353" s="188"/>
      <c r="AV353" s="188"/>
      <c r="AW353" s="188"/>
      <c r="AX353" s="188"/>
      <c r="AY353" s="188"/>
      <c r="AZ353" s="188"/>
      <c r="BA353" s="188"/>
      <c r="BE353" s="668" t="s">
        <v>686</v>
      </c>
      <c r="BF353" s="668"/>
      <c r="BG353" s="668"/>
      <c r="BH353" s="669" t="s">
        <v>856</v>
      </c>
      <c r="BI353" s="669"/>
      <c r="BJ353" s="669"/>
      <c r="BK353" s="669"/>
      <c r="BL353" s="669"/>
      <c r="BM353" s="669"/>
      <c r="BN353" s="669"/>
      <c r="BO353" s="669"/>
      <c r="BP353" s="669"/>
      <c r="BQ353" s="669"/>
      <c r="BR353" s="669"/>
      <c r="BS353" s="669"/>
      <c r="BT353" s="669"/>
      <c r="BU353" s="669"/>
      <c r="BV353" s="669"/>
      <c r="BW353" s="669"/>
      <c r="BX353" s="669"/>
      <c r="BY353" s="669"/>
      <c r="BZ353" s="669"/>
      <c r="CA353" s="669"/>
      <c r="CB353" s="669"/>
      <c r="CC353" s="669"/>
      <c r="CD353" s="669"/>
      <c r="CE353" s="670"/>
      <c r="CG353" s="188"/>
      <c r="CH353" s="188"/>
      <c r="CI353" s="188"/>
      <c r="CJ353" s="188"/>
      <c r="CK353" s="188"/>
      <c r="CL353" s="188"/>
      <c r="CM353" s="188"/>
      <c r="CN353" s="188"/>
      <c r="CO353" s="188"/>
      <c r="CP353" s="188"/>
      <c r="CQ353" s="188"/>
      <c r="CR353" s="188"/>
      <c r="CS353" s="188"/>
      <c r="CT353" s="188"/>
      <c r="CU353" s="188"/>
      <c r="CV353" s="188"/>
      <c r="CW353" s="188"/>
      <c r="CX353" s="188"/>
      <c r="CY353" s="188"/>
      <c r="CZ353" s="188"/>
      <c r="DA353" s="188"/>
      <c r="DB353" s="188"/>
      <c r="DC353" s="188"/>
      <c r="DD353" s="188"/>
      <c r="DE353" s="188"/>
      <c r="DF353" s="188"/>
      <c r="DG353" s="188"/>
      <c r="DH353" s="211"/>
    </row>
    <row r="354" spans="1:112" ht="20.100000000000001" customHeight="1">
      <c r="A354" s="194"/>
      <c r="B354" s="188"/>
      <c r="C354" s="600" t="s">
        <v>306</v>
      </c>
      <c r="D354" s="601"/>
      <c r="E354" s="602"/>
      <c r="F354" s="680" t="s">
        <v>857</v>
      </c>
      <c r="G354" s="681"/>
      <c r="H354" s="681"/>
      <c r="I354" s="681"/>
      <c r="J354" s="681"/>
      <c r="K354" s="681"/>
      <c r="L354" s="681"/>
      <c r="M354" s="681"/>
      <c r="N354" s="681"/>
      <c r="O354" s="681"/>
      <c r="P354" s="681"/>
      <c r="Q354" s="681"/>
      <c r="R354" s="681"/>
      <c r="S354" s="681"/>
      <c r="T354" s="681"/>
      <c r="U354" s="681"/>
      <c r="V354" s="681"/>
      <c r="W354" s="681"/>
      <c r="X354" s="681"/>
      <c r="Y354" s="681"/>
      <c r="Z354" s="681"/>
      <c r="AA354" s="681"/>
      <c r="AB354" s="681"/>
      <c r="AC354" s="682"/>
      <c r="AD354" s="188"/>
      <c r="AE354" s="188"/>
      <c r="AP354" s="188"/>
      <c r="AQ354" s="188"/>
      <c r="AR354" s="188"/>
      <c r="AS354" s="188"/>
      <c r="AT354" s="188"/>
      <c r="AU354" s="188"/>
      <c r="AV354" s="188"/>
      <c r="AW354" s="188"/>
      <c r="AX354" s="188"/>
      <c r="AY354" s="188"/>
      <c r="AZ354" s="188"/>
      <c r="BA354" s="188"/>
      <c r="BE354" s="696" t="s">
        <v>689</v>
      </c>
      <c r="BF354" s="696"/>
      <c r="BG354" s="696"/>
      <c r="BH354" s="697" t="s">
        <v>858</v>
      </c>
      <c r="BI354" s="697"/>
      <c r="BJ354" s="697"/>
      <c r="BK354" s="697"/>
      <c r="BL354" s="697"/>
      <c r="BM354" s="697"/>
      <c r="BN354" s="697"/>
      <c r="BO354" s="697"/>
      <c r="BP354" s="697"/>
      <c r="BQ354" s="697"/>
      <c r="BR354" s="697"/>
      <c r="BS354" s="697"/>
      <c r="BT354" s="697"/>
      <c r="BU354" s="697"/>
      <c r="BV354" s="697"/>
      <c r="BW354" s="697"/>
      <c r="BX354" s="697"/>
      <c r="BY354" s="697"/>
      <c r="BZ354" s="697"/>
      <c r="CA354" s="697"/>
      <c r="CB354" s="697"/>
      <c r="CC354" s="697"/>
      <c r="CD354" s="697"/>
      <c r="CE354" s="698"/>
      <c r="CG354" s="188"/>
      <c r="CH354" s="188"/>
      <c r="CI354" s="188"/>
      <c r="CJ354" s="188"/>
      <c r="CK354" s="188"/>
      <c r="CL354" s="188"/>
      <c r="CM354" s="188"/>
      <c r="CN354" s="188"/>
      <c r="CO354" s="188"/>
      <c r="CP354" s="188"/>
      <c r="CQ354" s="188"/>
      <c r="CR354" s="188"/>
      <c r="CS354" s="188"/>
      <c r="CT354" s="188"/>
      <c r="CU354" s="188"/>
      <c r="CV354" s="188"/>
      <c r="CW354" s="188"/>
      <c r="CX354" s="188"/>
      <c r="CY354" s="188"/>
      <c r="CZ354" s="188"/>
      <c r="DA354" s="188"/>
      <c r="DB354" s="188"/>
      <c r="DC354" s="188"/>
      <c r="DD354" s="188"/>
      <c r="DE354" s="188"/>
      <c r="DF354" s="188"/>
      <c r="DG354" s="188"/>
      <c r="DH354" s="211"/>
    </row>
    <row r="355" spans="1:112" ht="20.100000000000001" customHeight="1">
      <c r="A355" s="194"/>
      <c r="B355" s="188"/>
      <c r="C355" s="668" t="s">
        <v>686</v>
      </c>
      <c r="D355" s="668"/>
      <c r="E355" s="668"/>
      <c r="F355" s="669" t="s">
        <v>691</v>
      </c>
      <c r="G355" s="669"/>
      <c r="H355" s="669"/>
      <c r="I355" s="669"/>
      <c r="J355" s="669"/>
      <c r="K355" s="669"/>
      <c r="L355" s="669"/>
      <c r="M355" s="669"/>
      <c r="N355" s="669"/>
      <c r="O355" s="669"/>
      <c r="P355" s="669"/>
      <c r="Q355" s="669"/>
      <c r="R355" s="669"/>
      <c r="S355" s="669"/>
      <c r="T355" s="669"/>
      <c r="U355" s="669"/>
      <c r="V355" s="669"/>
      <c r="W355" s="669"/>
      <c r="X355" s="669"/>
      <c r="Y355" s="669"/>
      <c r="Z355" s="669"/>
      <c r="AA355" s="669"/>
      <c r="AB355" s="669"/>
      <c r="AC355" s="670"/>
      <c r="AD355" s="188"/>
      <c r="AE355" s="188"/>
      <c r="AP355" s="188"/>
      <c r="AQ355" s="188"/>
      <c r="AR355" s="188"/>
      <c r="AS355" s="188"/>
      <c r="AT355" s="188"/>
      <c r="AU355" s="188"/>
      <c r="AV355" s="188"/>
      <c r="AW355" s="188"/>
      <c r="AX355" s="188"/>
      <c r="AY355" s="188"/>
      <c r="AZ355" s="188"/>
      <c r="BA355" s="188"/>
      <c r="BE355" s="696" t="s">
        <v>692</v>
      </c>
      <c r="BF355" s="696"/>
      <c r="BG355" s="696"/>
      <c r="BH355" s="697" t="s">
        <v>859</v>
      </c>
      <c r="BI355" s="697"/>
      <c r="BJ355" s="697"/>
      <c r="BK355" s="697"/>
      <c r="BL355" s="697"/>
      <c r="BM355" s="697"/>
      <c r="BN355" s="697"/>
      <c r="BO355" s="697"/>
      <c r="BP355" s="697"/>
      <c r="BQ355" s="697"/>
      <c r="BR355" s="697"/>
      <c r="BS355" s="697"/>
      <c r="BT355" s="697"/>
      <c r="BU355" s="697"/>
      <c r="BV355" s="697"/>
      <c r="BW355" s="697"/>
      <c r="BX355" s="697"/>
      <c r="BY355" s="697"/>
      <c r="BZ355" s="697"/>
      <c r="CA355" s="697"/>
      <c r="CB355" s="697"/>
      <c r="CC355" s="697"/>
      <c r="CD355" s="697"/>
      <c r="CE355" s="698"/>
      <c r="CG355" s="188"/>
      <c r="CH355" s="188"/>
      <c r="CI355" s="188"/>
      <c r="CJ355" s="188"/>
      <c r="CK355" s="188"/>
      <c r="CL355" s="188"/>
      <c r="CM355" s="188"/>
      <c r="CN355" s="188"/>
      <c r="CO355" s="188"/>
      <c r="CP355" s="188"/>
      <c r="CQ355" s="188"/>
      <c r="CR355" s="188"/>
      <c r="CS355" s="188"/>
      <c r="CT355" s="188"/>
      <c r="CU355" s="188"/>
      <c r="CV355" s="188"/>
      <c r="CW355" s="188"/>
      <c r="CX355" s="188"/>
      <c r="CY355" s="188"/>
      <c r="CZ355" s="188"/>
      <c r="DA355" s="188"/>
      <c r="DB355" s="188"/>
      <c r="DC355" s="188"/>
      <c r="DD355" s="188"/>
      <c r="DE355" s="188"/>
      <c r="DF355" s="188"/>
      <c r="DG355" s="188"/>
      <c r="DH355" s="211"/>
    </row>
    <row r="356" spans="1:112" ht="20.100000000000001" customHeight="1">
      <c r="A356" s="194"/>
      <c r="B356" s="188"/>
      <c r="C356" s="696" t="s">
        <v>689</v>
      </c>
      <c r="D356" s="696"/>
      <c r="E356" s="696"/>
      <c r="F356" s="697" t="s">
        <v>694</v>
      </c>
      <c r="G356" s="697"/>
      <c r="H356" s="697"/>
      <c r="I356" s="697"/>
      <c r="J356" s="697"/>
      <c r="K356" s="697"/>
      <c r="L356" s="697"/>
      <c r="M356" s="697"/>
      <c r="N356" s="697"/>
      <c r="O356" s="697"/>
      <c r="P356" s="697"/>
      <c r="Q356" s="697"/>
      <c r="R356" s="697"/>
      <c r="S356" s="697"/>
      <c r="T356" s="697"/>
      <c r="U356" s="697"/>
      <c r="V356" s="697"/>
      <c r="W356" s="697"/>
      <c r="X356" s="697"/>
      <c r="Y356" s="697"/>
      <c r="Z356" s="697"/>
      <c r="AA356" s="697"/>
      <c r="AB356" s="697"/>
      <c r="AC356" s="698"/>
      <c r="AD356" s="188"/>
      <c r="AE356" s="188"/>
      <c r="AP356" s="188"/>
      <c r="AQ356" s="188"/>
      <c r="AR356" s="188"/>
      <c r="AS356" s="188"/>
      <c r="AT356" s="188"/>
      <c r="AU356" s="188"/>
      <c r="AV356" s="188"/>
      <c r="AW356" s="188"/>
      <c r="AX356" s="188"/>
      <c r="AY356" s="188"/>
      <c r="AZ356" s="188"/>
      <c r="BA356" s="188"/>
      <c r="BE356" s="692" t="s">
        <v>695</v>
      </c>
      <c r="BF356" s="692"/>
      <c r="BG356" s="692"/>
      <c r="BH356" s="693" t="s">
        <v>548</v>
      </c>
      <c r="BI356" s="693"/>
      <c r="BJ356" s="693"/>
      <c r="BK356" s="693"/>
      <c r="BL356" s="693"/>
      <c r="BM356" s="693"/>
      <c r="BN356" s="693"/>
      <c r="BO356" s="693"/>
      <c r="BP356" s="693"/>
      <c r="BQ356" s="693"/>
      <c r="BR356" s="693"/>
      <c r="BS356" s="693"/>
      <c r="BT356" s="693"/>
      <c r="BU356" s="693"/>
      <c r="BV356" s="693"/>
      <c r="BW356" s="693"/>
      <c r="BX356" s="693"/>
      <c r="BY356" s="693"/>
      <c r="BZ356" s="693"/>
      <c r="CA356" s="693"/>
      <c r="CB356" s="693"/>
      <c r="CC356" s="693"/>
      <c r="CD356" s="693"/>
      <c r="CE356" s="694"/>
      <c r="CG356" s="188"/>
      <c r="CH356" s="188"/>
      <c r="CI356" s="188"/>
      <c r="CJ356" s="188"/>
      <c r="CK356" s="188"/>
      <c r="CL356" s="188"/>
      <c r="CM356" s="188"/>
      <c r="CN356" s="188"/>
      <c r="CO356" s="188"/>
      <c r="CP356" s="188"/>
      <c r="CQ356" s="188"/>
      <c r="CR356" s="188"/>
      <c r="CS356" s="188"/>
      <c r="CT356" s="188"/>
      <c r="CU356" s="188"/>
      <c r="CV356" s="188"/>
      <c r="CW356" s="188"/>
      <c r="CX356" s="188"/>
      <c r="CY356" s="188"/>
      <c r="CZ356" s="188"/>
      <c r="DA356" s="188"/>
      <c r="DB356" s="188"/>
      <c r="DC356" s="188"/>
      <c r="DD356" s="188"/>
      <c r="DE356" s="188"/>
      <c r="DF356" s="188"/>
      <c r="DG356" s="188"/>
      <c r="DH356" s="197"/>
    </row>
    <row r="357" spans="1:112" ht="20.100000000000001" customHeight="1">
      <c r="A357" s="194"/>
      <c r="B357" s="188"/>
      <c r="C357" s="696" t="s">
        <v>692</v>
      </c>
      <c r="D357" s="696"/>
      <c r="E357" s="696"/>
      <c r="F357" s="697" t="s">
        <v>697</v>
      </c>
      <c r="G357" s="697"/>
      <c r="H357" s="697"/>
      <c r="I357" s="697"/>
      <c r="J357" s="697"/>
      <c r="K357" s="697"/>
      <c r="L357" s="697"/>
      <c r="M357" s="697"/>
      <c r="N357" s="697"/>
      <c r="O357" s="697"/>
      <c r="P357" s="697"/>
      <c r="Q357" s="697"/>
      <c r="R357" s="697"/>
      <c r="S357" s="697"/>
      <c r="T357" s="697"/>
      <c r="U357" s="697"/>
      <c r="V357" s="697"/>
      <c r="W357" s="697"/>
      <c r="X357" s="697"/>
      <c r="Y357" s="697"/>
      <c r="Z357" s="697"/>
      <c r="AA357" s="697"/>
      <c r="AB357" s="697"/>
      <c r="AC357" s="698"/>
      <c r="AD357" s="188"/>
      <c r="AE357" s="188"/>
      <c r="AP357" s="188"/>
      <c r="AQ357" s="188"/>
      <c r="AR357" s="188"/>
      <c r="AS357" s="188"/>
      <c r="AT357" s="188"/>
      <c r="AU357" s="188"/>
      <c r="AV357" s="188"/>
      <c r="AW357" s="188"/>
      <c r="AX357" s="188"/>
      <c r="AY357" s="188"/>
      <c r="AZ357" s="188"/>
      <c r="BA357" s="188"/>
      <c r="CG357" s="188"/>
      <c r="CH357" s="188"/>
      <c r="CI357" s="188"/>
      <c r="CJ357" s="188"/>
      <c r="CK357" s="188"/>
      <c r="CL357" s="188"/>
      <c r="CM357" s="188"/>
      <c r="CN357" s="188"/>
      <c r="CO357" s="188"/>
      <c r="CP357" s="188"/>
      <c r="CQ357" s="188"/>
      <c r="CR357" s="188"/>
      <c r="CS357" s="188"/>
      <c r="CT357" s="188"/>
      <c r="CU357" s="188"/>
      <c r="CV357" s="188"/>
      <c r="CW357" s="188"/>
      <c r="CX357" s="188"/>
      <c r="CY357" s="188"/>
      <c r="CZ357" s="188"/>
      <c r="DA357" s="188"/>
      <c r="DB357" s="188"/>
      <c r="DC357" s="188"/>
      <c r="DD357" s="188"/>
      <c r="DE357" s="188"/>
      <c r="DF357" s="188"/>
      <c r="DG357" s="188"/>
      <c r="DH357" s="197"/>
    </row>
    <row r="358" spans="1:112" ht="20.100000000000001" customHeight="1">
      <c r="A358" s="194"/>
      <c r="B358" s="188"/>
      <c r="C358" s="692" t="s">
        <v>695</v>
      </c>
      <c r="D358" s="692"/>
      <c r="E358" s="692"/>
      <c r="F358" s="693" t="s">
        <v>860</v>
      </c>
      <c r="G358" s="693"/>
      <c r="H358" s="693"/>
      <c r="I358" s="693"/>
      <c r="J358" s="693"/>
      <c r="K358" s="693"/>
      <c r="L358" s="693"/>
      <c r="M358" s="693"/>
      <c r="N358" s="693"/>
      <c r="O358" s="693"/>
      <c r="P358" s="693"/>
      <c r="Q358" s="693"/>
      <c r="R358" s="693"/>
      <c r="S358" s="693"/>
      <c r="T358" s="693"/>
      <c r="U358" s="693"/>
      <c r="V358" s="693"/>
      <c r="W358" s="693"/>
      <c r="X358" s="693"/>
      <c r="Y358" s="693"/>
      <c r="Z358" s="693"/>
      <c r="AA358" s="693"/>
      <c r="AB358" s="693"/>
      <c r="AC358" s="694"/>
      <c r="AD358" s="188"/>
      <c r="AE358" s="188"/>
      <c r="AP358" s="188"/>
      <c r="AQ358" s="188"/>
      <c r="AR358" s="188"/>
      <c r="AS358" s="188"/>
      <c r="AT358" s="188"/>
      <c r="AU358" s="188"/>
      <c r="AV358" s="188"/>
      <c r="AW358" s="188"/>
      <c r="AX358" s="188"/>
      <c r="AY358" s="188"/>
      <c r="AZ358" s="188"/>
      <c r="BA358" s="188"/>
      <c r="BE358" s="184" t="s">
        <v>861</v>
      </c>
      <c r="BO358" s="188"/>
      <c r="BP358" s="188"/>
      <c r="BQ358" s="188"/>
      <c r="BR358" s="188"/>
      <c r="BS358" s="188"/>
      <c r="BT358" s="188"/>
      <c r="BU358" s="188"/>
      <c r="BV358" s="188"/>
      <c r="BW358" s="188"/>
      <c r="BX358" s="188"/>
      <c r="BY358" s="188"/>
      <c r="BZ358" s="188"/>
      <c r="CA358" s="188"/>
      <c r="CB358" s="188"/>
      <c r="CC358" s="188"/>
      <c r="CD358" s="188"/>
      <c r="CE358" s="188"/>
      <c r="CG358" s="188"/>
      <c r="CH358" s="188"/>
      <c r="CI358" s="188"/>
      <c r="CJ358" s="188"/>
      <c r="CK358" s="188"/>
      <c r="CL358" s="188"/>
      <c r="CM358" s="188"/>
      <c r="CN358" s="188"/>
      <c r="CO358" s="188"/>
      <c r="CP358" s="188"/>
      <c r="CQ358" s="188"/>
      <c r="CR358" s="188"/>
      <c r="CS358" s="188"/>
      <c r="CT358" s="188"/>
      <c r="CU358" s="188"/>
      <c r="CV358" s="188"/>
      <c r="CW358" s="188"/>
      <c r="CX358" s="188"/>
      <c r="CY358" s="188"/>
      <c r="CZ358" s="188"/>
      <c r="DA358" s="188"/>
      <c r="DB358" s="188"/>
      <c r="DC358" s="188"/>
      <c r="DD358" s="188"/>
      <c r="DE358" s="188"/>
      <c r="DF358" s="188"/>
      <c r="DG358" s="188"/>
      <c r="DH358" s="211"/>
    </row>
    <row r="359" spans="1:112" ht="20.100000000000001" customHeight="1">
      <c r="A359" s="194"/>
      <c r="B359" s="188"/>
      <c r="AD359" s="188"/>
      <c r="AE359" s="188"/>
      <c r="AP359" s="188"/>
      <c r="AQ359" s="188"/>
      <c r="AR359" s="188"/>
      <c r="AS359" s="188"/>
      <c r="AT359" s="188"/>
      <c r="AU359" s="188"/>
      <c r="AV359" s="188"/>
      <c r="AW359" s="188"/>
      <c r="AX359" s="188"/>
      <c r="AY359" s="188"/>
      <c r="AZ359" s="188"/>
      <c r="BA359" s="188"/>
      <c r="BE359" s="600" t="s">
        <v>306</v>
      </c>
      <c r="BF359" s="601"/>
      <c r="BG359" s="602"/>
      <c r="BH359" s="680" t="s">
        <v>862</v>
      </c>
      <c r="BI359" s="681"/>
      <c r="BJ359" s="681"/>
      <c r="BK359" s="681"/>
      <c r="BL359" s="681"/>
      <c r="BM359" s="681"/>
      <c r="BN359" s="681"/>
      <c r="BO359" s="681"/>
      <c r="BP359" s="681"/>
      <c r="BQ359" s="681"/>
      <c r="BR359" s="681"/>
      <c r="BS359" s="681"/>
      <c r="BT359" s="681"/>
      <c r="BU359" s="681"/>
      <c r="BV359" s="681"/>
      <c r="BW359" s="681"/>
      <c r="BX359" s="681"/>
      <c r="BY359" s="681"/>
      <c r="BZ359" s="681"/>
      <c r="CA359" s="681"/>
      <c r="CB359" s="681"/>
      <c r="CC359" s="681"/>
      <c r="CD359" s="681"/>
      <c r="CE359" s="682"/>
      <c r="CG359" s="188"/>
      <c r="CH359" s="188"/>
      <c r="CI359" s="188"/>
      <c r="CJ359" s="188"/>
      <c r="CK359" s="188"/>
      <c r="CL359" s="188"/>
      <c r="CM359" s="188"/>
      <c r="CN359" s="188"/>
      <c r="CO359" s="188"/>
      <c r="CP359" s="188"/>
      <c r="CQ359" s="188"/>
      <c r="CR359" s="188"/>
      <c r="CS359" s="188"/>
      <c r="CT359" s="188"/>
      <c r="CU359" s="188"/>
      <c r="CV359" s="188"/>
      <c r="CW359" s="188"/>
      <c r="CX359" s="188"/>
      <c r="CY359" s="188"/>
      <c r="CZ359" s="188"/>
      <c r="DA359" s="188"/>
      <c r="DB359" s="188"/>
      <c r="DC359" s="188"/>
      <c r="DD359" s="188"/>
      <c r="DE359" s="188"/>
      <c r="DF359" s="188"/>
      <c r="DG359" s="188"/>
      <c r="DH359" s="211"/>
    </row>
    <row r="360" spans="1:112" ht="20.100000000000001" customHeight="1">
      <c r="A360" s="194"/>
      <c r="B360" s="188"/>
      <c r="C360" s="184" t="s">
        <v>863</v>
      </c>
      <c r="M360" s="188"/>
      <c r="N360" s="188"/>
      <c r="O360" s="188"/>
      <c r="P360" s="188"/>
      <c r="Q360" s="188"/>
      <c r="R360" s="188"/>
      <c r="S360" s="188"/>
      <c r="T360" s="188"/>
      <c r="U360" s="188"/>
      <c r="V360" s="188"/>
      <c r="W360" s="188"/>
      <c r="X360" s="188"/>
      <c r="Y360" s="188"/>
      <c r="Z360" s="188"/>
      <c r="AA360" s="188"/>
      <c r="AB360" s="188"/>
      <c r="AC360" s="188"/>
      <c r="AD360" s="188"/>
      <c r="AE360" s="188"/>
      <c r="AP360" s="188"/>
      <c r="AQ360" s="188"/>
      <c r="AR360" s="188"/>
      <c r="AS360" s="188"/>
      <c r="AT360" s="188"/>
      <c r="AU360" s="188"/>
      <c r="AV360" s="188"/>
      <c r="AW360" s="188"/>
      <c r="AX360" s="188"/>
      <c r="AY360" s="188"/>
      <c r="AZ360" s="188"/>
      <c r="BA360" s="188"/>
      <c r="BE360" s="668" t="s">
        <v>686</v>
      </c>
      <c r="BF360" s="668"/>
      <c r="BG360" s="668"/>
      <c r="BH360" s="669" t="s">
        <v>864</v>
      </c>
      <c r="BI360" s="669"/>
      <c r="BJ360" s="669"/>
      <c r="BK360" s="669"/>
      <c r="BL360" s="669"/>
      <c r="BM360" s="669"/>
      <c r="BN360" s="669"/>
      <c r="BO360" s="669"/>
      <c r="BP360" s="669"/>
      <c r="BQ360" s="669"/>
      <c r="BR360" s="669"/>
      <c r="BS360" s="669"/>
      <c r="BT360" s="669"/>
      <c r="BU360" s="669"/>
      <c r="BV360" s="669"/>
      <c r="BW360" s="669"/>
      <c r="BX360" s="669"/>
      <c r="BY360" s="669"/>
      <c r="BZ360" s="669"/>
      <c r="CA360" s="669"/>
      <c r="CB360" s="669"/>
      <c r="CC360" s="669"/>
      <c r="CD360" s="669"/>
      <c r="CE360" s="670"/>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211"/>
    </row>
    <row r="361" spans="1:112" ht="20.100000000000001" customHeight="1">
      <c r="A361" s="194"/>
      <c r="B361" s="188"/>
      <c r="C361" s="600" t="s">
        <v>306</v>
      </c>
      <c r="D361" s="601"/>
      <c r="E361" s="602"/>
      <c r="F361" s="680" t="s">
        <v>865</v>
      </c>
      <c r="G361" s="681"/>
      <c r="H361" s="681"/>
      <c r="I361" s="681"/>
      <c r="J361" s="681"/>
      <c r="K361" s="681"/>
      <c r="L361" s="681"/>
      <c r="M361" s="681"/>
      <c r="N361" s="681"/>
      <c r="O361" s="681"/>
      <c r="P361" s="681"/>
      <c r="Q361" s="681"/>
      <c r="R361" s="681"/>
      <c r="S361" s="681"/>
      <c r="T361" s="681"/>
      <c r="U361" s="681"/>
      <c r="V361" s="681"/>
      <c r="W361" s="681"/>
      <c r="X361" s="681"/>
      <c r="Y361" s="681"/>
      <c r="Z361" s="681"/>
      <c r="AA361" s="681"/>
      <c r="AB361" s="681"/>
      <c r="AC361" s="682"/>
      <c r="AD361" s="188"/>
      <c r="AE361" s="188"/>
      <c r="AP361" s="188"/>
      <c r="AQ361" s="188"/>
      <c r="AR361" s="188"/>
      <c r="AS361" s="188"/>
      <c r="AT361" s="188"/>
      <c r="AU361" s="188"/>
      <c r="AV361" s="188"/>
      <c r="AW361" s="188"/>
      <c r="AX361" s="188"/>
      <c r="AY361" s="188"/>
      <c r="AZ361" s="188"/>
      <c r="BA361" s="188"/>
      <c r="BE361" s="692" t="s">
        <v>689</v>
      </c>
      <c r="BF361" s="692"/>
      <c r="BG361" s="692"/>
      <c r="BH361" s="693" t="s">
        <v>866</v>
      </c>
      <c r="BI361" s="693"/>
      <c r="BJ361" s="693"/>
      <c r="BK361" s="693"/>
      <c r="BL361" s="693"/>
      <c r="BM361" s="693"/>
      <c r="BN361" s="693"/>
      <c r="BO361" s="693"/>
      <c r="BP361" s="693"/>
      <c r="BQ361" s="693"/>
      <c r="BR361" s="693"/>
      <c r="BS361" s="693"/>
      <c r="BT361" s="693"/>
      <c r="BU361" s="693"/>
      <c r="BV361" s="693"/>
      <c r="BW361" s="693"/>
      <c r="BX361" s="693"/>
      <c r="BY361" s="693"/>
      <c r="BZ361" s="693"/>
      <c r="CA361" s="693"/>
      <c r="CB361" s="693"/>
      <c r="CC361" s="693"/>
      <c r="CD361" s="693"/>
      <c r="CE361" s="694"/>
      <c r="DH361" s="211"/>
    </row>
    <row r="362" spans="1:112" ht="20.100000000000001" customHeight="1">
      <c r="A362" s="194"/>
      <c r="B362" s="188"/>
      <c r="C362" s="668" t="s">
        <v>686</v>
      </c>
      <c r="D362" s="668"/>
      <c r="E362" s="668"/>
      <c r="F362" s="669" t="s">
        <v>867</v>
      </c>
      <c r="G362" s="669"/>
      <c r="H362" s="669"/>
      <c r="I362" s="669"/>
      <c r="J362" s="669"/>
      <c r="K362" s="669"/>
      <c r="L362" s="669"/>
      <c r="M362" s="669"/>
      <c r="N362" s="669"/>
      <c r="O362" s="669"/>
      <c r="P362" s="669"/>
      <c r="Q362" s="669"/>
      <c r="R362" s="669"/>
      <c r="S362" s="669"/>
      <c r="T362" s="669"/>
      <c r="U362" s="669"/>
      <c r="V362" s="669"/>
      <c r="W362" s="669"/>
      <c r="X362" s="669"/>
      <c r="Y362" s="669"/>
      <c r="Z362" s="669"/>
      <c r="AA362" s="669"/>
      <c r="AB362" s="669"/>
      <c r="AC362" s="670"/>
      <c r="AD362" s="188"/>
      <c r="AE362" s="188"/>
      <c r="AP362" s="188"/>
      <c r="AQ362" s="188"/>
      <c r="AR362" s="188"/>
      <c r="AS362" s="188"/>
      <c r="AT362" s="188"/>
      <c r="AU362" s="188"/>
      <c r="AV362" s="188"/>
      <c r="AW362" s="188"/>
      <c r="AX362" s="188"/>
      <c r="AY362" s="188"/>
      <c r="AZ362" s="188"/>
      <c r="BA362" s="188"/>
      <c r="DH362" s="211"/>
    </row>
    <row r="363" spans="1:112" ht="20.100000000000001" customHeight="1">
      <c r="A363" s="194"/>
      <c r="B363" s="188"/>
      <c r="C363" s="696" t="s">
        <v>689</v>
      </c>
      <c r="D363" s="696"/>
      <c r="E363" s="696"/>
      <c r="F363" s="697" t="s">
        <v>868</v>
      </c>
      <c r="G363" s="697"/>
      <c r="H363" s="697"/>
      <c r="I363" s="697"/>
      <c r="J363" s="697"/>
      <c r="K363" s="697"/>
      <c r="L363" s="697"/>
      <c r="M363" s="697"/>
      <c r="N363" s="697"/>
      <c r="O363" s="697"/>
      <c r="P363" s="697"/>
      <c r="Q363" s="697"/>
      <c r="R363" s="697"/>
      <c r="S363" s="697"/>
      <c r="T363" s="697"/>
      <c r="U363" s="697"/>
      <c r="V363" s="697"/>
      <c r="W363" s="697"/>
      <c r="X363" s="697"/>
      <c r="Y363" s="697"/>
      <c r="Z363" s="697"/>
      <c r="AA363" s="697"/>
      <c r="AB363" s="697"/>
      <c r="AC363" s="698"/>
      <c r="AD363" s="188"/>
      <c r="AE363" s="188"/>
      <c r="AP363" s="188"/>
      <c r="AQ363" s="188"/>
      <c r="AR363" s="188"/>
      <c r="AS363" s="188"/>
      <c r="AT363" s="188"/>
      <c r="AU363" s="188"/>
      <c r="AV363" s="188"/>
      <c r="AW363" s="188"/>
      <c r="AX363" s="188"/>
      <c r="AY363" s="188"/>
      <c r="AZ363" s="188"/>
      <c r="BA363" s="188"/>
      <c r="BE363" s="184" t="s">
        <v>869</v>
      </c>
      <c r="DH363" s="211"/>
    </row>
    <row r="364" spans="1:112" ht="20.100000000000001" customHeight="1">
      <c r="A364" s="194"/>
      <c r="B364" s="188"/>
      <c r="C364" s="713" t="s">
        <v>870</v>
      </c>
      <c r="D364" s="713"/>
      <c r="E364" s="713"/>
      <c r="F364" s="714" t="s">
        <v>871</v>
      </c>
      <c r="G364" s="714"/>
      <c r="H364" s="714"/>
      <c r="I364" s="714"/>
      <c r="J364" s="714"/>
      <c r="K364" s="714"/>
      <c r="L364" s="714"/>
      <c r="M364" s="714"/>
      <c r="N364" s="714"/>
      <c r="O364" s="714"/>
      <c r="P364" s="714"/>
      <c r="Q364" s="714"/>
      <c r="R364" s="714"/>
      <c r="S364" s="714"/>
      <c r="T364" s="714"/>
      <c r="U364" s="714"/>
      <c r="V364" s="714"/>
      <c r="W364" s="714"/>
      <c r="X364" s="714"/>
      <c r="Y364" s="714"/>
      <c r="Z364" s="714"/>
      <c r="AA364" s="714"/>
      <c r="AB364" s="714"/>
      <c r="AC364" s="715"/>
      <c r="AD364" s="188"/>
      <c r="AE364" s="188"/>
      <c r="AP364" s="188"/>
      <c r="AQ364" s="188"/>
      <c r="AR364" s="188"/>
      <c r="AS364" s="188"/>
      <c r="AT364" s="188"/>
      <c r="AU364" s="188"/>
      <c r="AV364" s="188"/>
      <c r="AW364" s="188"/>
      <c r="AX364" s="188"/>
      <c r="AY364" s="188"/>
      <c r="AZ364" s="188"/>
      <c r="BA364" s="188"/>
      <c r="BE364" s="600" t="s">
        <v>306</v>
      </c>
      <c r="BF364" s="601"/>
      <c r="BG364" s="602"/>
      <c r="BH364" s="680" t="s">
        <v>872</v>
      </c>
      <c r="BI364" s="681"/>
      <c r="BJ364" s="681"/>
      <c r="BK364" s="681"/>
      <c r="BL364" s="681"/>
      <c r="BM364" s="681"/>
      <c r="BN364" s="681"/>
      <c r="BO364" s="681"/>
      <c r="BP364" s="681"/>
      <c r="BQ364" s="681"/>
      <c r="BR364" s="681"/>
      <c r="BS364" s="681"/>
      <c r="BT364" s="681"/>
      <c r="BU364" s="681"/>
      <c r="BV364" s="681"/>
      <c r="BW364" s="681"/>
      <c r="BX364" s="681"/>
      <c r="BY364" s="681"/>
      <c r="BZ364" s="681"/>
      <c r="CA364" s="681"/>
      <c r="CB364" s="681"/>
      <c r="CC364" s="681"/>
      <c r="CD364" s="681"/>
      <c r="CE364" s="682"/>
      <c r="DH364" s="211"/>
    </row>
    <row r="365" spans="1:112" ht="20.100000000000001" customHeight="1">
      <c r="A365" s="194"/>
      <c r="B365" s="188"/>
      <c r="C365" s="737"/>
      <c r="D365" s="737"/>
      <c r="E365" s="737"/>
      <c r="F365" s="716" t="s">
        <v>873</v>
      </c>
      <c r="G365" s="716"/>
      <c r="H365" s="716"/>
      <c r="I365" s="716"/>
      <c r="J365" s="716"/>
      <c r="K365" s="716"/>
      <c r="L365" s="716"/>
      <c r="M365" s="716"/>
      <c r="N365" s="716"/>
      <c r="O365" s="716"/>
      <c r="P365" s="716"/>
      <c r="Q365" s="716"/>
      <c r="R365" s="716"/>
      <c r="S365" s="716"/>
      <c r="T365" s="716"/>
      <c r="U365" s="716"/>
      <c r="V365" s="716"/>
      <c r="W365" s="716"/>
      <c r="X365" s="716"/>
      <c r="Y365" s="716"/>
      <c r="Z365" s="716"/>
      <c r="AA365" s="716"/>
      <c r="AB365" s="716"/>
      <c r="AC365" s="717"/>
      <c r="AD365" s="188"/>
      <c r="AE365" s="188"/>
      <c r="AP365" s="188"/>
      <c r="AQ365" s="188"/>
      <c r="AR365" s="188"/>
      <c r="AS365" s="188"/>
      <c r="AT365" s="188"/>
      <c r="AU365" s="188"/>
      <c r="AV365" s="188"/>
      <c r="AW365" s="188"/>
      <c r="AX365" s="188"/>
      <c r="AY365" s="188"/>
      <c r="AZ365" s="188"/>
      <c r="BA365" s="188"/>
      <c r="BE365" s="668" t="s">
        <v>686</v>
      </c>
      <c r="BF365" s="668"/>
      <c r="BG365" s="668"/>
      <c r="BH365" s="669" t="s">
        <v>874</v>
      </c>
      <c r="BI365" s="669"/>
      <c r="BJ365" s="669"/>
      <c r="BK365" s="669"/>
      <c r="BL365" s="669"/>
      <c r="BM365" s="669"/>
      <c r="BN365" s="669"/>
      <c r="BO365" s="669"/>
      <c r="BP365" s="669"/>
      <c r="BQ365" s="669"/>
      <c r="BR365" s="669"/>
      <c r="BS365" s="669"/>
      <c r="BT365" s="669"/>
      <c r="BU365" s="669"/>
      <c r="BV365" s="669"/>
      <c r="BW365" s="669"/>
      <c r="BX365" s="669"/>
      <c r="BY365" s="669"/>
      <c r="BZ365" s="669"/>
      <c r="CA365" s="669"/>
      <c r="CB365" s="669"/>
      <c r="CC365" s="669"/>
      <c r="CD365" s="669"/>
      <c r="CE365" s="670"/>
      <c r="DH365" s="197"/>
    </row>
    <row r="366" spans="1:112" ht="20.100000000000001" customHeight="1">
      <c r="A366" s="194"/>
      <c r="B366" s="188"/>
      <c r="C366" s="737"/>
      <c r="D366" s="737"/>
      <c r="E366" s="737"/>
      <c r="F366" s="716" t="s">
        <v>717</v>
      </c>
      <c r="G366" s="716"/>
      <c r="H366" s="716"/>
      <c r="I366" s="716"/>
      <c r="J366" s="716"/>
      <c r="K366" s="716"/>
      <c r="L366" s="716"/>
      <c r="M366" s="716"/>
      <c r="N366" s="716"/>
      <c r="O366" s="716"/>
      <c r="P366" s="716"/>
      <c r="Q366" s="716"/>
      <c r="R366" s="716"/>
      <c r="S366" s="716"/>
      <c r="T366" s="716"/>
      <c r="U366" s="716"/>
      <c r="V366" s="716"/>
      <c r="W366" s="716"/>
      <c r="X366" s="716"/>
      <c r="Y366" s="716"/>
      <c r="Z366" s="716"/>
      <c r="AA366" s="716"/>
      <c r="AB366" s="716"/>
      <c r="AC366" s="717"/>
      <c r="AD366" s="188"/>
      <c r="AE366" s="188"/>
      <c r="AP366" s="188"/>
      <c r="AQ366" s="188"/>
      <c r="AR366" s="188"/>
      <c r="AS366" s="188"/>
      <c r="AT366" s="188"/>
      <c r="AU366" s="188"/>
      <c r="AV366" s="188"/>
      <c r="AW366" s="188"/>
      <c r="AX366" s="188"/>
      <c r="AY366" s="188"/>
      <c r="AZ366" s="188"/>
      <c r="BA366" s="188"/>
      <c r="BE366" s="696" t="s">
        <v>701</v>
      </c>
      <c r="BF366" s="696"/>
      <c r="BG366" s="696"/>
      <c r="BH366" s="697" t="s">
        <v>875</v>
      </c>
      <c r="BI366" s="697"/>
      <c r="BJ366" s="697"/>
      <c r="BK366" s="697"/>
      <c r="BL366" s="697"/>
      <c r="BM366" s="697"/>
      <c r="BN366" s="697"/>
      <c r="BO366" s="697"/>
      <c r="BP366" s="697"/>
      <c r="BQ366" s="697"/>
      <c r="BR366" s="697"/>
      <c r="BS366" s="697"/>
      <c r="BT366" s="697"/>
      <c r="BU366" s="697"/>
      <c r="BV366" s="697"/>
      <c r="BW366" s="697"/>
      <c r="BX366" s="697"/>
      <c r="BY366" s="697"/>
      <c r="BZ366" s="697"/>
      <c r="CA366" s="697"/>
      <c r="CB366" s="697"/>
      <c r="CC366" s="697"/>
      <c r="CD366" s="697"/>
      <c r="CE366" s="698"/>
      <c r="CG366" s="188"/>
      <c r="CH366" s="188"/>
      <c r="CI366" s="188"/>
      <c r="CJ366" s="188"/>
      <c r="CK366" s="188"/>
      <c r="CL366" s="188"/>
      <c r="CM366" s="188"/>
      <c r="CN366" s="188"/>
      <c r="CO366" s="188"/>
      <c r="CP366" s="188"/>
      <c r="CQ366" s="188"/>
      <c r="CR366" s="188"/>
      <c r="CS366" s="188"/>
      <c r="CT366" s="188"/>
      <c r="CU366" s="188"/>
      <c r="CV366" s="188"/>
      <c r="CW366" s="188"/>
      <c r="CX366" s="188"/>
      <c r="CY366" s="188"/>
      <c r="CZ366" s="188"/>
      <c r="DA366" s="188"/>
      <c r="DB366" s="188"/>
      <c r="DC366" s="188"/>
      <c r="DD366" s="188"/>
      <c r="DE366" s="188"/>
      <c r="DF366" s="188"/>
      <c r="DG366" s="188"/>
      <c r="DH366" s="197"/>
    </row>
    <row r="367" spans="1:112" ht="20.100000000000001" customHeight="1">
      <c r="A367" s="194"/>
      <c r="B367" s="188"/>
      <c r="C367" s="719" t="s">
        <v>876</v>
      </c>
      <c r="D367" s="719"/>
      <c r="E367" s="719"/>
      <c r="F367" s="720" t="s">
        <v>719</v>
      </c>
      <c r="G367" s="720"/>
      <c r="H367" s="720"/>
      <c r="I367" s="720"/>
      <c r="J367" s="720"/>
      <c r="K367" s="720"/>
      <c r="L367" s="720"/>
      <c r="M367" s="720"/>
      <c r="N367" s="720"/>
      <c r="O367" s="720"/>
      <c r="P367" s="720"/>
      <c r="Q367" s="720"/>
      <c r="R367" s="720"/>
      <c r="S367" s="720"/>
      <c r="T367" s="720"/>
      <c r="U367" s="720"/>
      <c r="V367" s="720"/>
      <c r="W367" s="720"/>
      <c r="X367" s="720"/>
      <c r="Y367" s="720"/>
      <c r="Z367" s="720"/>
      <c r="AA367" s="720"/>
      <c r="AB367" s="720"/>
      <c r="AC367" s="721"/>
      <c r="AD367" s="188"/>
      <c r="AE367" s="188"/>
      <c r="AP367" s="188"/>
      <c r="AQ367" s="188"/>
      <c r="AR367" s="188"/>
      <c r="AS367" s="188"/>
      <c r="AT367" s="188"/>
      <c r="AU367" s="188"/>
      <c r="AV367" s="188"/>
      <c r="AW367" s="188"/>
      <c r="AX367" s="188"/>
      <c r="AY367" s="188"/>
      <c r="AZ367" s="188"/>
      <c r="BA367" s="188"/>
      <c r="BE367" s="692" t="s">
        <v>703</v>
      </c>
      <c r="BF367" s="692"/>
      <c r="BG367" s="692"/>
      <c r="BH367" s="693" t="s">
        <v>548</v>
      </c>
      <c r="BI367" s="693"/>
      <c r="BJ367" s="693"/>
      <c r="BK367" s="693"/>
      <c r="BL367" s="693"/>
      <c r="BM367" s="693"/>
      <c r="BN367" s="693"/>
      <c r="BO367" s="693"/>
      <c r="BP367" s="693"/>
      <c r="BQ367" s="693"/>
      <c r="BR367" s="693"/>
      <c r="BS367" s="693"/>
      <c r="BT367" s="693"/>
      <c r="BU367" s="693"/>
      <c r="BV367" s="693"/>
      <c r="BW367" s="693"/>
      <c r="BX367" s="693"/>
      <c r="BY367" s="693"/>
      <c r="BZ367" s="693"/>
      <c r="CA367" s="693"/>
      <c r="CB367" s="693"/>
      <c r="CC367" s="693"/>
      <c r="CD367" s="693"/>
      <c r="CE367" s="694"/>
      <c r="CG367" s="188"/>
      <c r="CH367" s="188"/>
      <c r="CI367" s="188"/>
      <c r="CJ367" s="188"/>
      <c r="CK367" s="188"/>
      <c r="CL367" s="188"/>
      <c r="CM367" s="188"/>
      <c r="CN367" s="188"/>
      <c r="CO367" s="188"/>
      <c r="CP367" s="188"/>
      <c r="CQ367" s="188"/>
      <c r="CR367" s="188"/>
      <c r="CS367" s="188"/>
      <c r="CT367" s="188"/>
      <c r="CU367" s="188"/>
      <c r="CV367" s="188"/>
      <c r="CW367" s="188"/>
      <c r="CX367" s="188"/>
      <c r="CY367" s="188"/>
      <c r="CZ367" s="188"/>
      <c r="DA367" s="188"/>
      <c r="DB367" s="188"/>
      <c r="DC367" s="188"/>
      <c r="DD367" s="188"/>
      <c r="DE367" s="188"/>
      <c r="DF367" s="188"/>
      <c r="DG367" s="188"/>
      <c r="DH367" s="197"/>
    </row>
    <row r="368" spans="1:112" ht="20.100000000000001" customHeight="1">
      <c r="A368" s="194"/>
      <c r="B368" s="188"/>
      <c r="M368" s="188"/>
      <c r="N368" s="188"/>
      <c r="O368" s="188"/>
      <c r="P368" s="188"/>
      <c r="Q368" s="188"/>
      <c r="R368" s="188"/>
      <c r="S368" s="188"/>
      <c r="T368" s="188"/>
      <c r="U368" s="188"/>
      <c r="V368" s="188"/>
      <c r="W368" s="188"/>
      <c r="X368" s="188"/>
      <c r="Y368" s="188"/>
      <c r="Z368" s="188"/>
      <c r="AA368" s="188"/>
      <c r="AB368" s="188"/>
      <c r="AC368" s="188"/>
      <c r="AD368" s="188"/>
      <c r="AE368" s="188"/>
      <c r="AP368" s="188"/>
      <c r="AQ368" s="188"/>
      <c r="AR368" s="188"/>
      <c r="AS368" s="188"/>
      <c r="AT368" s="188"/>
      <c r="AU368" s="188"/>
      <c r="AV368" s="188"/>
      <c r="AW368" s="188"/>
      <c r="AX368" s="188"/>
      <c r="AY368" s="188"/>
      <c r="AZ368" s="188"/>
      <c r="BA368" s="188"/>
      <c r="CG368" s="188"/>
      <c r="CH368" s="188"/>
      <c r="CI368" s="188"/>
      <c r="CJ368" s="188"/>
      <c r="CK368" s="188"/>
      <c r="CL368" s="188"/>
      <c r="CM368" s="188"/>
      <c r="CN368" s="188"/>
      <c r="CO368" s="188"/>
      <c r="CP368" s="188"/>
      <c r="CQ368" s="188"/>
      <c r="CR368" s="188"/>
      <c r="CS368" s="188"/>
      <c r="CT368" s="188"/>
      <c r="CU368" s="188"/>
      <c r="CV368" s="188"/>
      <c r="CW368" s="188"/>
      <c r="CX368" s="188"/>
      <c r="CY368" s="188"/>
      <c r="CZ368" s="188"/>
      <c r="DA368" s="188"/>
      <c r="DB368" s="188"/>
      <c r="DC368" s="188"/>
      <c r="DD368" s="188"/>
      <c r="DE368" s="188"/>
      <c r="DF368" s="188"/>
      <c r="DG368" s="188"/>
      <c r="DH368" s="197"/>
    </row>
    <row r="369" spans="1:112" ht="20.100000000000001" customHeight="1">
      <c r="A369" s="194"/>
      <c r="B369" s="188"/>
      <c r="C369" s="184" t="s">
        <v>877</v>
      </c>
      <c r="M369" s="188"/>
      <c r="N369" s="188"/>
      <c r="O369" s="188"/>
      <c r="P369" s="188"/>
      <c r="Q369" s="188"/>
      <c r="R369" s="188"/>
      <c r="S369" s="188"/>
      <c r="T369" s="188"/>
      <c r="U369" s="188"/>
      <c r="V369" s="188"/>
      <c r="W369" s="188"/>
      <c r="X369" s="188"/>
      <c r="Y369" s="188"/>
      <c r="Z369" s="188"/>
      <c r="AA369" s="188"/>
      <c r="AB369" s="188"/>
      <c r="AC369" s="188"/>
      <c r="AD369" s="188"/>
      <c r="AE369" s="188"/>
      <c r="AP369" s="188"/>
      <c r="AQ369" s="188"/>
      <c r="AR369" s="188"/>
      <c r="AS369" s="188"/>
      <c r="AT369" s="188"/>
      <c r="AU369" s="188"/>
      <c r="AV369" s="188"/>
      <c r="AW369" s="188"/>
      <c r="AX369" s="188"/>
      <c r="AY369" s="188"/>
      <c r="AZ369" s="188"/>
      <c r="BA369" s="188"/>
      <c r="BE369" s="184" t="s">
        <v>878</v>
      </c>
      <c r="CG369" s="188"/>
      <c r="CH369" s="188"/>
      <c r="CI369" s="188"/>
      <c r="CJ369" s="188"/>
      <c r="CK369" s="188"/>
      <c r="CL369" s="188"/>
      <c r="CM369" s="188"/>
      <c r="CN369" s="188"/>
      <c r="CO369" s="188"/>
      <c r="CP369" s="188"/>
      <c r="CQ369" s="188"/>
      <c r="CR369" s="188"/>
      <c r="CS369" s="188"/>
      <c r="CT369" s="188"/>
      <c r="CU369" s="188"/>
      <c r="CV369" s="188"/>
      <c r="CW369" s="188"/>
      <c r="CX369" s="188"/>
      <c r="CY369" s="188"/>
      <c r="CZ369" s="188"/>
      <c r="DA369" s="188"/>
      <c r="DB369" s="188"/>
      <c r="DC369" s="188"/>
      <c r="DD369" s="188"/>
      <c r="DE369" s="188"/>
      <c r="DF369" s="188"/>
      <c r="DG369" s="188"/>
      <c r="DH369" s="197"/>
    </row>
    <row r="370" spans="1:112" ht="20.100000000000001" customHeight="1">
      <c r="A370" s="194"/>
      <c r="B370" s="188"/>
      <c r="C370" s="600" t="s">
        <v>306</v>
      </c>
      <c r="D370" s="601"/>
      <c r="E370" s="602"/>
      <c r="F370" s="680" t="s">
        <v>879</v>
      </c>
      <c r="G370" s="681"/>
      <c r="H370" s="681"/>
      <c r="I370" s="681"/>
      <c r="J370" s="681"/>
      <c r="K370" s="681"/>
      <c r="L370" s="681"/>
      <c r="M370" s="681"/>
      <c r="N370" s="681"/>
      <c r="O370" s="681"/>
      <c r="P370" s="681"/>
      <c r="Q370" s="681"/>
      <c r="R370" s="681"/>
      <c r="S370" s="681"/>
      <c r="T370" s="681"/>
      <c r="U370" s="681"/>
      <c r="V370" s="681"/>
      <c r="W370" s="681"/>
      <c r="X370" s="681"/>
      <c r="Y370" s="681"/>
      <c r="Z370" s="681"/>
      <c r="AA370" s="681"/>
      <c r="AB370" s="681"/>
      <c r="AC370" s="682"/>
      <c r="AD370" s="188"/>
      <c r="AE370" s="188"/>
      <c r="AP370" s="188"/>
      <c r="AQ370" s="188"/>
      <c r="AR370" s="188"/>
      <c r="AS370" s="188"/>
      <c r="AT370" s="188"/>
      <c r="AU370" s="188"/>
      <c r="AV370" s="188"/>
      <c r="AW370" s="188"/>
      <c r="AX370" s="188"/>
      <c r="AY370" s="188"/>
      <c r="AZ370" s="188"/>
      <c r="BA370" s="188"/>
      <c r="BE370" s="600" t="s">
        <v>306</v>
      </c>
      <c r="BF370" s="601"/>
      <c r="BG370" s="602"/>
      <c r="BH370" s="680" t="s">
        <v>880</v>
      </c>
      <c r="BI370" s="681"/>
      <c r="BJ370" s="681"/>
      <c r="BK370" s="681"/>
      <c r="BL370" s="681"/>
      <c r="BM370" s="681"/>
      <c r="BN370" s="681"/>
      <c r="BO370" s="681"/>
      <c r="BP370" s="681"/>
      <c r="BQ370" s="681"/>
      <c r="BR370" s="681"/>
      <c r="BS370" s="681"/>
      <c r="BT370" s="681"/>
      <c r="BU370" s="681"/>
      <c r="BV370" s="681"/>
      <c r="BW370" s="681"/>
      <c r="BX370" s="681"/>
      <c r="BY370" s="681"/>
      <c r="BZ370" s="681"/>
      <c r="CA370" s="681"/>
      <c r="CB370" s="681"/>
      <c r="CC370" s="681"/>
      <c r="CD370" s="681"/>
      <c r="CE370" s="682"/>
      <c r="CG370" s="188"/>
      <c r="CH370" s="188"/>
      <c r="CI370" s="188"/>
      <c r="CJ370" s="188"/>
      <c r="CK370" s="188"/>
      <c r="CL370" s="188"/>
      <c r="CM370" s="188"/>
      <c r="CN370" s="188"/>
      <c r="CO370" s="188"/>
      <c r="CP370" s="188"/>
      <c r="CQ370" s="188"/>
      <c r="CR370" s="188"/>
      <c r="CS370" s="188"/>
      <c r="CT370" s="188"/>
      <c r="CU370" s="188"/>
      <c r="CV370" s="188"/>
      <c r="CW370" s="188"/>
      <c r="CX370" s="188"/>
      <c r="CY370" s="188"/>
      <c r="CZ370" s="188"/>
      <c r="DA370" s="188"/>
      <c r="DB370" s="188"/>
      <c r="DC370" s="188"/>
      <c r="DD370" s="188"/>
      <c r="DE370" s="188"/>
      <c r="DF370" s="188"/>
      <c r="DG370" s="188"/>
      <c r="DH370" s="197"/>
    </row>
    <row r="371" spans="1:112" ht="20.100000000000001" customHeight="1">
      <c r="A371" s="194"/>
      <c r="B371" s="188"/>
      <c r="C371" s="668" t="s">
        <v>686</v>
      </c>
      <c r="D371" s="668"/>
      <c r="E371" s="668"/>
      <c r="F371" s="669" t="s">
        <v>881</v>
      </c>
      <c r="G371" s="669"/>
      <c r="H371" s="669"/>
      <c r="I371" s="669"/>
      <c r="J371" s="669"/>
      <c r="K371" s="669"/>
      <c r="L371" s="669"/>
      <c r="M371" s="669"/>
      <c r="N371" s="669"/>
      <c r="O371" s="669"/>
      <c r="P371" s="669"/>
      <c r="Q371" s="669"/>
      <c r="R371" s="669"/>
      <c r="S371" s="669"/>
      <c r="T371" s="669"/>
      <c r="U371" s="669"/>
      <c r="V371" s="669"/>
      <c r="W371" s="669"/>
      <c r="X371" s="669"/>
      <c r="Y371" s="669"/>
      <c r="Z371" s="669"/>
      <c r="AA371" s="669"/>
      <c r="AB371" s="669"/>
      <c r="AC371" s="670"/>
      <c r="AD371" s="188"/>
      <c r="AE371" s="188"/>
      <c r="AP371" s="188"/>
      <c r="AQ371" s="188"/>
      <c r="AR371" s="188"/>
      <c r="AS371" s="188"/>
      <c r="AT371" s="188"/>
      <c r="AU371" s="188"/>
      <c r="AV371" s="188"/>
      <c r="AW371" s="188"/>
      <c r="AX371" s="188"/>
      <c r="AY371" s="188"/>
      <c r="AZ371" s="188"/>
      <c r="BA371" s="188"/>
      <c r="BE371" s="738" t="s">
        <v>686</v>
      </c>
      <c r="BF371" s="738"/>
      <c r="BG371" s="738"/>
      <c r="BH371" s="739" t="s">
        <v>843</v>
      </c>
      <c r="BI371" s="739"/>
      <c r="BJ371" s="739"/>
      <c r="BK371" s="739"/>
      <c r="BL371" s="739"/>
      <c r="BM371" s="739"/>
      <c r="BN371" s="739"/>
      <c r="BO371" s="739"/>
      <c r="BP371" s="739"/>
      <c r="BQ371" s="739"/>
      <c r="BR371" s="739"/>
      <c r="BS371" s="739"/>
      <c r="BT371" s="739"/>
      <c r="BU371" s="739"/>
      <c r="BV371" s="739"/>
      <c r="BW371" s="739"/>
      <c r="BX371" s="739"/>
      <c r="BY371" s="739"/>
      <c r="BZ371" s="739"/>
      <c r="CA371" s="739"/>
      <c r="CB371" s="739"/>
      <c r="CC371" s="739"/>
      <c r="CD371" s="739"/>
      <c r="CE371" s="740"/>
      <c r="CG371" s="188"/>
      <c r="CH371" s="188"/>
      <c r="CI371" s="188"/>
      <c r="CJ371" s="188"/>
      <c r="CK371" s="188"/>
      <c r="CL371" s="188"/>
      <c r="CM371" s="188"/>
      <c r="CN371" s="188"/>
      <c r="CO371" s="188"/>
      <c r="CP371" s="188"/>
      <c r="CQ371" s="188"/>
      <c r="CR371" s="188"/>
      <c r="CS371" s="188"/>
      <c r="CT371" s="188"/>
      <c r="CU371" s="188"/>
      <c r="CV371" s="188"/>
      <c r="CW371" s="188"/>
      <c r="CX371" s="188"/>
      <c r="CY371" s="188"/>
      <c r="CZ371" s="188"/>
      <c r="DA371" s="188"/>
      <c r="DB371" s="188"/>
      <c r="DC371" s="188"/>
      <c r="DD371" s="188"/>
      <c r="DE371" s="188"/>
      <c r="DF371" s="188"/>
      <c r="DG371" s="188"/>
      <c r="DH371" s="197"/>
    </row>
    <row r="372" spans="1:112" ht="20.100000000000001" customHeight="1">
      <c r="A372" s="194"/>
      <c r="B372" s="188"/>
      <c r="C372" s="692" t="s">
        <v>689</v>
      </c>
      <c r="D372" s="692"/>
      <c r="E372" s="692"/>
      <c r="F372" s="693" t="s">
        <v>882</v>
      </c>
      <c r="G372" s="693"/>
      <c r="H372" s="693"/>
      <c r="I372" s="693"/>
      <c r="J372" s="693"/>
      <c r="K372" s="693"/>
      <c r="L372" s="693"/>
      <c r="M372" s="693"/>
      <c r="N372" s="693"/>
      <c r="O372" s="693"/>
      <c r="P372" s="693"/>
      <c r="Q372" s="693"/>
      <c r="R372" s="693"/>
      <c r="S372" s="693"/>
      <c r="T372" s="693"/>
      <c r="U372" s="693"/>
      <c r="V372" s="693"/>
      <c r="W372" s="693"/>
      <c r="X372" s="693"/>
      <c r="Y372" s="693"/>
      <c r="Z372" s="693"/>
      <c r="AA372" s="693"/>
      <c r="AB372" s="693"/>
      <c r="AC372" s="694"/>
      <c r="AD372" s="188"/>
      <c r="AE372" s="188"/>
      <c r="AP372" s="188"/>
      <c r="AQ372" s="188"/>
      <c r="AR372" s="188"/>
      <c r="AS372" s="188"/>
      <c r="AT372" s="188"/>
      <c r="AU372" s="188"/>
      <c r="AV372" s="188"/>
      <c r="AW372" s="188"/>
      <c r="AX372" s="188"/>
      <c r="AY372" s="188"/>
      <c r="AZ372" s="188"/>
      <c r="BA372" s="188"/>
      <c r="BE372" s="733" t="s">
        <v>689</v>
      </c>
      <c r="BF372" s="733"/>
      <c r="BG372" s="733"/>
      <c r="BH372" s="697" t="s">
        <v>883</v>
      </c>
      <c r="BI372" s="697"/>
      <c r="BJ372" s="697"/>
      <c r="BK372" s="697"/>
      <c r="BL372" s="697"/>
      <c r="BM372" s="697"/>
      <c r="BN372" s="697"/>
      <c r="BO372" s="697"/>
      <c r="BP372" s="697"/>
      <c r="BQ372" s="697"/>
      <c r="BR372" s="697"/>
      <c r="BS372" s="697"/>
      <c r="BT372" s="697"/>
      <c r="BU372" s="697"/>
      <c r="BV372" s="697"/>
      <c r="BW372" s="697"/>
      <c r="BX372" s="697"/>
      <c r="BY372" s="697"/>
      <c r="BZ372" s="697"/>
      <c r="CA372" s="697"/>
      <c r="CB372" s="697"/>
      <c r="CC372" s="697"/>
      <c r="CD372" s="697"/>
      <c r="CE372" s="698"/>
      <c r="CF372" s="188"/>
      <c r="CG372" s="188"/>
      <c r="CH372" s="188"/>
      <c r="CI372" s="188"/>
      <c r="CJ372" s="188"/>
      <c r="CK372" s="188"/>
      <c r="CL372" s="188"/>
      <c r="CM372" s="188"/>
      <c r="CN372" s="188"/>
      <c r="CO372" s="188"/>
      <c r="CP372" s="188"/>
      <c r="CQ372" s="188"/>
      <c r="CR372" s="188"/>
      <c r="CS372" s="188"/>
      <c r="CT372" s="188"/>
      <c r="CU372" s="188"/>
      <c r="CV372" s="188"/>
      <c r="CW372" s="188"/>
      <c r="CX372" s="188"/>
      <c r="CY372" s="188"/>
      <c r="CZ372" s="188"/>
      <c r="DA372" s="188"/>
      <c r="DB372" s="188"/>
      <c r="DC372" s="188"/>
      <c r="DD372" s="188"/>
      <c r="DE372" s="188"/>
      <c r="DF372" s="188"/>
      <c r="DG372" s="188"/>
      <c r="DH372" s="197"/>
    </row>
    <row r="373" spans="1:112" ht="20.100000000000001" customHeight="1">
      <c r="A373" s="194"/>
      <c r="B373" s="188"/>
      <c r="BE373" s="733" t="s">
        <v>870</v>
      </c>
      <c r="BF373" s="733"/>
      <c r="BG373" s="733"/>
      <c r="BH373" s="697" t="s">
        <v>848</v>
      </c>
      <c r="BI373" s="697"/>
      <c r="BJ373" s="697"/>
      <c r="BK373" s="697"/>
      <c r="BL373" s="697"/>
      <c r="BM373" s="697"/>
      <c r="BN373" s="697"/>
      <c r="BO373" s="697"/>
      <c r="BP373" s="697"/>
      <c r="BQ373" s="697"/>
      <c r="BR373" s="697"/>
      <c r="BS373" s="697"/>
      <c r="BT373" s="697"/>
      <c r="BU373" s="697"/>
      <c r="BV373" s="697"/>
      <c r="BW373" s="697"/>
      <c r="BX373" s="697"/>
      <c r="BY373" s="697"/>
      <c r="BZ373" s="697"/>
      <c r="CA373" s="697"/>
      <c r="CB373" s="697"/>
      <c r="CC373" s="697"/>
      <c r="CD373" s="697"/>
      <c r="CE373" s="698"/>
      <c r="CF373" s="188"/>
      <c r="CG373" s="188"/>
      <c r="CH373" s="188"/>
      <c r="CI373" s="188"/>
      <c r="CJ373" s="188"/>
      <c r="CK373" s="188"/>
      <c r="CL373" s="188"/>
      <c r="CM373" s="188"/>
      <c r="CN373" s="188"/>
      <c r="CO373" s="188"/>
      <c r="CP373" s="188"/>
      <c r="CQ373" s="188"/>
      <c r="CR373" s="188"/>
      <c r="CS373" s="188"/>
      <c r="CT373" s="188"/>
      <c r="CU373" s="188"/>
      <c r="CV373" s="188"/>
      <c r="CW373" s="188"/>
      <c r="CX373" s="188"/>
      <c r="CY373" s="188"/>
      <c r="CZ373" s="188"/>
      <c r="DA373" s="188"/>
      <c r="DB373" s="188"/>
      <c r="DC373" s="188"/>
      <c r="DD373" s="188"/>
      <c r="DE373" s="188"/>
      <c r="DF373" s="188"/>
      <c r="DG373" s="188"/>
      <c r="DH373" s="197"/>
    </row>
    <row r="374" spans="1:112" ht="20.100000000000001" customHeight="1">
      <c r="A374" s="194"/>
      <c r="B374" s="188"/>
      <c r="BE374" s="737"/>
      <c r="BF374" s="737"/>
      <c r="BG374" s="737"/>
      <c r="BH374" s="716" t="s">
        <v>884</v>
      </c>
      <c r="BI374" s="716"/>
      <c r="BJ374" s="716"/>
      <c r="BK374" s="716"/>
      <c r="BL374" s="716"/>
      <c r="BM374" s="716"/>
      <c r="BN374" s="716"/>
      <c r="BO374" s="716"/>
      <c r="BP374" s="716"/>
      <c r="BQ374" s="716"/>
      <c r="BR374" s="716"/>
      <c r="BS374" s="716"/>
      <c r="BT374" s="716"/>
      <c r="BU374" s="716"/>
      <c r="BV374" s="716"/>
      <c r="BW374" s="716"/>
      <c r="BX374" s="716"/>
      <c r="BY374" s="716"/>
      <c r="BZ374" s="716"/>
      <c r="CA374" s="716"/>
      <c r="CB374" s="716"/>
      <c r="CC374" s="716"/>
      <c r="CD374" s="716"/>
      <c r="CE374" s="717"/>
      <c r="CF374" s="188"/>
      <c r="CG374" s="188"/>
      <c r="CH374" s="188"/>
      <c r="CI374" s="188"/>
      <c r="CJ374" s="188"/>
      <c r="CK374" s="188"/>
      <c r="CL374" s="188"/>
      <c r="CM374" s="188"/>
      <c r="CN374" s="188"/>
      <c r="CO374" s="188"/>
      <c r="CP374" s="188"/>
      <c r="CQ374" s="188"/>
      <c r="CR374" s="188"/>
      <c r="CS374" s="188"/>
      <c r="CT374" s="188"/>
      <c r="CU374" s="188"/>
      <c r="CV374" s="188"/>
      <c r="CW374" s="188"/>
      <c r="CX374" s="188"/>
      <c r="CY374" s="188"/>
      <c r="CZ374" s="188"/>
      <c r="DA374" s="188"/>
      <c r="DB374" s="188"/>
      <c r="DC374" s="188"/>
      <c r="DD374" s="188"/>
      <c r="DE374" s="188"/>
      <c r="DF374" s="188"/>
      <c r="DG374" s="188"/>
      <c r="DH374" s="197"/>
    </row>
    <row r="375" spans="1:112" ht="20.100000000000001" customHeight="1">
      <c r="A375" s="205"/>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59"/>
      <c r="AE375" s="259"/>
      <c r="AF375" s="259"/>
      <c r="AG375" s="259"/>
      <c r="AH375" s="259"/>
      <c r="AI375" s="259"/>
      <c r="AJ375" s="259"/>
      <c r="AK375" s="259"/>
      <c r="AL375" s="259"/>
      <c r="AM375" s="206"/>
      <c r="AN375" s="206"/>
      <c r="AO375" s="206"/>
      <c r="AP375" s="206"/>
      <c r="AQ375" s="206"/>
      <c r="AR375" s="206"/>
      <c r="AS375" s="206"/>
      <c r="AT375" s="206"/>
      <c r="AU375" s="206"/>
      <c r="AV375" s="206"/>
      <c r="AW375" s="206"/>
      <c r="AX375" s="206"/>
      <c r="AY375" s="206"/>
      <c r="AZ375" s="206"/>
      <c r="BA375" s="206"/>
      <c r="BB375" s="206"/>
      <c r="BC375" s="206"/>
      <c r="BD375" s="206"/>
      <c r="BE375" s="736" t="s">
        <v>844</v>
      </c>
      <c r="BF375" s="736"/>
      <c r="BG375" s="736"/>
      <c r="BH375" s="720" t="s">
        <v>719</v>
      </c>
      <c r="BI375" s="720"/>
      <c r="BJ375" s="720"/>
      <c r="BK375" s="720"/>
      <c r="BL375" s="720"/>
      <c r="BM375" s="720"/>
      <c r="BN375" s="720"/>
      <c r="BO375" s="720"/>
      <c r="BP375" s="720"/>
      <c r="BQ375" s="720"/>
      <c r="BR375" s="720"/>
      <c r="BS375" s="720"/>
      <c r="BT375" s="720"/>
      <c r="BU375" s="720"/>
      <c r="BV375" s="720"/>
      <c r="BW375" s="720"/>
      <c r="BX375" s="720"/>
      <c r="BY375" s="720"/>
      <c r="BZ375" s="720"/>
      <c r="CA375" s="720"/>
      <c r="CB375" s="720"/>
      <c r="CC375" s="720"/>
      <c r="CD375" s="720"/>
      <c r="CE375" s="721"/>
      <c r="CF375" s="259"/>
      <c r="CG375" s="259"/>
      <c r="CH375" s="259"/>
      <c r="CI375" s="259"/>
      <c r="CJ375" s="259"/>
      <c r="CK375" s="259"/>
      <c r="CL375" s="259"/>
      <c r="CM375" s="259"/>
      <c r="CN375" s="259"/>
      <c r="CO375" s="259"/>
      <c r="CP375" s="259"/>
      <c r="CQ375" s="259"/>
      <c r="CR375" s="259"/>
      <c r="CS375" s="259"/>
      <c r="CT375" s="259"/>
      <c r="CU375" s="259"/>
      <c r="CV375" s="259"/>
      <c r="CW375" s="259"/>
      <c r="CX375" s="259"/>
      <c r="CY375" s="259"/>
      <c r="CZ375" s="259"/>
      <c r="DA375" s="259"/>
      <c r="DB375" s="259"/>
      <c r="DC375" s="259"/>
      <c r="DD375" s="259"/>
      <c r="DE375" s="259"/>
      <c r="DF375" s="259"/>
      <c r="DG375" s="259"/>
      <c r="DH375" s="261"/>
    </row>
    <row r="376" spans="1:112" ht="20.25" customHeight="1">
      <c r="A376" s="189"/>
      <c r="B376" s="190"/>
      <c r="C376" s="190"/>
      <c r="D376" s="190"/>
      <c r="E376" s="190"/>
      <c r="F376" s="221"/>
      <c r="G376" s="190"/>
      <c r="H376" s="190"/>
      <c r="I376" s="190"/>
      <c r="J376" s="190"/>
      <c r="K376" s="190"/>
      <c r="L376" s="190"/>
      <c r="M376" s="190"/>
      <c r="N376" s="190"/>
      <c r="O376" s="190"/>
      <c r="P376" s="190"/>
      <c r="Q376" s="190"/>
      <c r="R376" s="190"/>
      <c r="S376" s="190"/>
      <c r="T376" s="190"/>
      <c r="U376" s="190"/>
      <c r="V376" s="190"/>
      <c r="W376" s="190"/>
      <c r="X376" s="190"/>
      <c r="Y376" s="190"/>
      <c r="Z376" s="190"/>
      <c r="AA376" s="190"/>
      <c r="AB376" s="190"/>
      <c r="AC376" s="221"/>
      <c r="AD376" s="190"/>
      <c r="AE376" s="190"/>
      <c r="AF376" s="190"/>
      <c r="AG376" s="190"/>
      <c r="AH376" s="190"/>
      <c r="AI376" s="190"/>
      <c r="AJ376" s="190"/>
      <c r="AK376" s="190"/>
      <c r="AL376" s="190"/>
      <c r="AM376" s="221"/>
      <c r="AN376" s="190"/>
      <c r="AO376" s="190"/>
      <c r="AP376" s="190"/>
      <c r="AQ376" s="190"/>
      <c r="AR376" s="190"/>
      <c r="AS376" s="190"/>
      <c r="AT376" s="190"/>
      <c r="AU376" s="221"/>
      <c r="AV376" s="221"/>
      <c r="AW376" s="190"/>
      <c r="AX376" s="190"/>
      <c r="AY376" s="221"/>
      <c r="AZ376" s="221"/>
      <c r="BA376" s="190"/>
      <c r="BB376" s="190"/>
      <c r="BC376" s="221"/>
      <c r="BD376" s="190"/>
      <c r="BE376" s="190"/>
      <c r="BF376" s="221"/>
      <c r="BG376" s="190"/>
      <c r="BH376" s="190"/>
      <c r="BI376" s="190"/>
      <c r="BJ376" s="190"/>
      <c r="BK376" s="190"/>
      <c r="BL376" s="190"/>
      <c r="BM376" s="190"/>
      <c r="BN376" s="190"/>
      <c r="BO376" s="190"/>
      <c r="BP376" s="190"/>
      <c r="BQ376" s="190"/>
      <c r="BR376" s="190"/>
      <c r="BS376" s="190"/>
      <c r="BT376" s="190"/>
      <c r="BU376" s="190"/>
      <c r="BV376" s="190"/>
      <c r="BW376" s="190"/>
      <c r="BX376" s="190"/>
      <c r="BY376" s="190"/>
      <c r="BZ376" s="190"/>
      <c r="CA376" s="190"/>
      <c r="CB376" s="190"/>
      <c r="CC376" s="190"/>
      <c r="CD376" s="190"/>
      <c r="CE376" s="190"/>
      <c r="CF376" s="190"/>
      <c r="CG376" s="190"/>
      <c r="CH376" s="190"/>
      <c r="CI376" s="190"/>
      <c r="CJ376" s="190"/>
      <c r="CK376" s="190"/>
      <c r="CL376" s="190"/>
      <c r="CM376" s="190"/>
      <c r="CN376" s="190"/>
      <c r="CO376" s="190"/>
      <c r="CP376" s="190"/>
      <c r="CQ376" s="190"/>
      <c r="CR376" s="190"/>
      <c r="CS376" s="190"/>
      <c r="CT376" s="190"/>
      <c r="CU376" s="190"/>
      <c r="CV376" s="190"/>
      <c r="CW376" s="190"/>
      <c r="CX376" s="190"/>
      <c r="CY376" s="190"/>
      <c r="CZ376" s="190"/>
      <c r="DA376" s="190"/>
      <c r="DB376" s="190"/>
      <c r="DC376" s="190"/>
      <c r="DD376" s="190"/>
      <c r="DE376" s="190"/>
      <c r="DF376" s="190"/>
      <c r="DG376" s="190"/>
      <c r="DH376" s="193"/>
    </row>
    <row r="377" spans="1:112" ht="20.25" customHeight="1">
      <c r="A377" s="262"/>
      <c r="C377" s="184" t="s">
        <v>885</v>
      </c>
      <c r="BE377" s="184" t="s">
        <v>886</v>
      </c>
      <c r="CG377" s="188"/>
      <c r="CH377" s="188"/>
      <c r="CI377" s="188"/>
      <c r="CJ377" s="188"/>
      <c r="CK377" s="188"/>
      <c r="CL377" s="188"/>
      <c r="CM377" s="188"/>
      <c r="CN377" s="188"/>
      <c r="CO377" s="188"/>
      <c r="CP377" s="188"/>
      <c r="CQ377" s="188"/>
      <c r="CR377" s="188"/>
      <c r="CS377" s="188"/>
      <c r="CT377" s="188"/>
      <c r="CU377" s="188"/>
      <c r="CV377" s="188"/>
      <c r="CW377" s="188"/>
      <c r="CX377" s="188"/>
      <c r="CY377" s="188"/>
      <c r="CZ377" s="188"/>
      <c r="DA377" s="188"/>
      <c r="DB377" s="188"/>
      <c r="DC377" s="188"/>
      <c r="DD377" s="188"/>
      <c r="DE377" s="188"/>
      <c r="DF377" s="188"/>
      <c r="DG377" s="188"/>
      <c r="DH377" s="197"/>
    </row>
    <row r="378" spans="1:112" ht="20.25" customHeight="1">
      <c r="A378" s="262"/>
      <c r="C378" s="600" t="s">
        <v>306</v>
      </c>
      <c r="D378" s="601"/>
      <c r="E378" s="602"/>
      <c r="F378" s="680" t="s">
        <v>887</v>
      </c>
      <c r="G378" s="681"/>
      <c r="H378" s="681"/>
      <c r="I378" s="681"/>
      <c r="J378" s="681"/>
      <c r="K378" s="681"/>
      <c r="L378" s="681"/>
      <c r="M378" s="681"/>
      <c r="N378" s="681"/>
      <c r="O378" s="681"/>
      <c r="P378" s="681"/>
      <c r="Q378" s="681"/>
      <c r="R378" s="681"/>
      <c r="S378" s="681"/>
      <c r="T378" s="681"/>
      <c r="U378" s="681"/>
      <c r="V378" s="681"/>
      <c r="W378" s="681"/>
      <c r="X378" s="681"/>
      <c r="Y378" s="681"/>
      <c r="Z378" s="681"/>
      <c r="AA378" s="681"/>
      <c r="AB378" s="681"/>
      <c r="AC378" s="682"/>
      <c r="BE378" s="600" t="s">
        <v>306</v>
      </c>
      <c r="BF378" s="601"/>
      <c r="BG378" s="602"/>
      <c r="BH378" s="680" t="s">
        <v>888</v>
      </c>
      <c r="BI378" s="681"/>
      <c r="BJ378" s="681"/>
      <c r="BK378" s="681"/>
      <c r="BL378" s="681"/>
      <c r="BM378" s="681"/>
      <c r="BN378" s="681"/>
      <c r="BO378" s="681"/>
      <c r="BP378" s="681"/>
      <c r="BQ378" s="681"/>
      <c r="BR378" s="681"/>
      <c r="BS378" s="681"/>
      <c r="BT378" s="681"/>
      <c r="BU378" s="681"/>
      <c r="BV378" s="681"/>
      <c r="BW378" s="681"/>
      <c r="BX378" s="681"/>
      <c r="BY378" s="681"/>
      <c r="BZ378" s="681"/>
      <c r="CA378" s="681"/>
      <c r="CB378" s="681"/>
      <c r="CC378" s="681"/>
      <c r="CD378" s="681"/>
      <c r="CE378" s="682"/>
      <c r="CG378" s="188"/>
      <c r="CH378" s="188"/>
      <c r="CI378" s="188"/>
      <c r="CJ378" s="188"/>
      <c r="CK378" s="188"/>
      <c r="CL378" s="188"/>
      <c r="CM378" s="188"/>
      <c r="CN378" s="188"/>
      <c r="CO378" s="188"/>
      <c r="CP378" s="188"/>
      <c r="CQ378" s="188"/>
      <c r="CR378" s="188"/>
      <c r="CS378" s="188"/>
      <c r="CT378" s="188"/>
      <c r="CU378" s="188"/>
      <c r="CV378" s="188"/>
      <c r="CW378" s="188"/>
      <c r="CX378" s="188"/>
      <c r="CY378" s="188"/>
      <c r="CZ378" s="188"/>
      <c r="DA378" s="188"/>
      <c r="DB378" s="188"/>
      <c r="DC378" s="188"/>
      <c r="DD378" s="188"/>
      <c r="DE378" s="188"/>
      <c r="DF378" s="188"/>
      <c r="DG378" s="188"/>
      <c r="DH378" s="211"/>
    </row>
    <row r="379" spans="1:112" ht="20.25" customHeight="1">
      <c r="A379" s="262"/>
      <c r="C379" s="668" t="s">
        <v>686</v>
      </c>
      <c r="D379" s="668"/>
      <c r="E379" s="668"/>
      <c r="F379" s="669" t="s">
        <v>889</v>
      </c>
      <c r="G379" s="669"/>
      <c r="H379" s="669"/>
      <c r="I379" s="669"/>
      <c r="J379" s="669"/>
      <c r="K379" s="669"/>
      <c r="L379" s="669"/>
      <c r="M379" s="669"/>
      <c r="N379" s="669"/>
      <c r="O379" s="669"/>
      <c r="P379" s="669"/>
      <c r="Q379" s="669"/>
      <c r="R379" s="669"/>
      <c r="S379" s="669"/>
      <c r="T379" s="669"/>
      <c r="U379" s="669"/>
      <c r="V379" s="669"/>
      <c r="W379" s="669"/>
      <c r="X379" s="669"/>
      <c r="Y379" s="669"/>
      <c r="Z379" s="669"/>
      <c r="AA379" s="669"/>
      <c r="AB379" s="669"/>
      <c r="AC379" s="670"/>
      <c r="BE379" s="668" t="s">
        <v>686</v>
      </c>
      <c r="BF379" s="668"/>
      <c r="BG379" s="668"/>
      <c r="BH379" s="669" t="s">
        <v>890</v>
      </c>
      <c r="BI379" s="669"/>
      <c r="BJ379" s="669"/>
      <c r="BK379" s="669"/>
      <c r="BL379" s="669"/>
      <c r="BM379" s="669"/>
      <c r="BN379" s="669"/>
      <c r="BO379" s="669"/>
      <c r="BP379" s="669"/>
      <c r="BQ379" s="669"/>
      <c r="BR379" s="669"/>
      <c r="BS379" s="669"/>
      <c r="BT379" s="669"/>
      <c r="BU379" s="669"/>
      <c r="BV379" s="669"/>
      <c r="BW379" s="669"/>
      <c r="BX379" s="669"/>
      <c r="BY379" s="669"/>
      <c r="BZ379" s="669"/>
      <c r="CA379" s="669"/>
      <c r="CB379" s="669"/>
      <c r="CC379" s="669"/>
      <c r="CD379" s="669"/>
      <c r="CE379" s="670"/>
      <c r="CG379" s="188"/>
      <c r="CH379" s="188"/>
      <c r="CI379" s="188"/>
      <c r="CJ379" s="188"/>
      <c r="CK379" s="188"/>
      <c r="CL379" s="188"/>
      <c r="CM379" s="188"/>
      <c r="CN379" s="188"/>
      <c r="CO379" s="188"/>
      <c r="CP379" s="188"/>
      <c r="CQ379" s="188"/>
      <c r="CR379" s="188"/>
      <c r="CS379" s="188"/>
      <c r="CT379" s="188"/>
      <c r="CU379" s="188"/>
      <c r="CV379" s="188"/>
      <c r="CW379" s="188"/>
      <c r="CX379" s="188"/>
      <c r="CY379" s="188"/>
      <c r="CZ379" s="188"/>
      <c r="DA379" s="188"/>
      <c r="DB379" s="188"/>
      <c r="DC379" s="188"/>
      <c r="DD379" s="188"/>
      <c r="DE379" s="188"/>
      <c r="DF379" s="188"/>
      <c r="DG379" s="188"/>
      <c r="DH379" s="211"/>
    </row>
    <row r="380" spans="1:112" ht="20.25" customHeight="1">
      <c r="A380" s="262"/>
      <c r="C380" s="696" t="s">
        <v>689</v>
      </c>
      <c r="D380" s="696"/>
      <c r="E380" s="696"/>
      <c r="F380" s="697" t="s">
        <v>891</v>
      </c>
      <c r="G380" s="697"/>
      <c r="H380" s="697"/>
      <c r="I380" s="697"/>
      <c r="J380" s="697"/>
      <c r="K380" s="697"/>
      <c r="L380" s="697"/>
      <c r="M380" s="697"/>
      <c r="N380" s="697"/>
      <c r="O380" s="697"/>
      <c r="P380" s="697"/>
      <c r="Q380" s="697"/>
      <c r="R380" s="697"/>
      <c r="S380" s="697"/>
      <c r="T380" s="697"/>
      <c r="U380" s="697"/>
      <c r="V380" s="697"/>
      <c r="W380" s="697"/>
      <c r="X380" s="697"/>
      <c r="Y380" s="697"/>
      <c r="Z380" s="697"/>
      <c r="AA380" s="697"/>
      <c r="AB380" s="697"/>
      <c r="AC380" s="698"/>
      <c r="BE380" s="696" t="s">
        <v>689</v>
      </c>
      <c r="BF380" s="696"/>
      <c r="BG380" s="696"/>
      <c r="BH380" s="697" t="s">
        <v>892</v>
      </c>
      <c r="BI380" s="697"/>
      <c r="BJ380" s="697"/>
      <c r="BK380" s="697"/>
      <c r="BL380" s="697"/>
      <c r="BM380" s="697"/>
      <c r="BN380" s="697"/>
      <c r="BO380" s="697"/>
      <c r="BP380" s="697"/>
      <c r="BQ380" s="697"/>
      <c r="BR380" s="697"/>
      <c r="BS380" s="697"/>
      <c r="BT380" s="697"/>
      <c r="BU380" s="697"/>
      <c r="BV380" s="697"/>
      <c r="BW380" s="697"/>
      <c r="BX380" s="697"/>
      <c r="BY380" s="697"/>
      <c r="BZ380" s="697"/>
      <c r="CA380" s="697"/>
      <c r="CB380" s="697"/>
      <c r="CC380" s="697"/>
      <c r="CD380" s="697"/>
      <c r="CE380" s="698"/>
      <c r="CG380" s="188"/>
      <c r="CH380" s="188"/>
      <c r="CI380" s="188"/>
      <c r="CJ380" s="188"/>
      <c r="CK380" s="188"/>
      <c r="CL380" s="188"/>
      <c r="CM380" s="188"/>
      <c r="CN380" s="188"/>
      <c r="CO380" s="188"/>
      <c r="CP380" s="188"/>
      <c r="CQ380" s="188"/>
      <c r="CR380" s="188"/>
      <c r="CS380" s="188"/>
      <c r="CT380" s="188"/>
      <c r="CU380" s="188"/>
      <c r="CV380" s="188"/>
      <c r="CW380" s="188"/>
      <c r="CX380" s="188"/>
      <c r="CY380" s="188"/>
      <c r="CZ380" s="188"/>
      <c r="DA380" s="188"/>
      <c r="DB380" s="188"/>
      <c r="DC380" s="188"/>
      <c r="DD380" s="188"/>
      <c r="DE380" s="188"/>
      <c r="DF380" s="188"/>
      <c r="DG380" s="188"/>
      <c r="DH380" s="197"/>
    </row>
    <row r="381" spans="1:112" ht="20.25" customHeight="1">
      <c r="A381" s="262"/>
      <c r="C381" s="696" t="s">
        <v>692</v>
      </c>
      <c r="D381" s="696"/>
      <c r="E381" s="696"/>
      <c r="F381" s="697" t="s">
        <v>713</v>
      </c>
      <c r="G381" s="697"/>
      <c r="H381" s="697"/>
      <c r="I381" s="697"/>
      <c r="J381" s="697"/>
      <c r="K381" s="697"/>
      <c r="L381" s="697"/>
      <c r="M381" s="697"/>
      <c r="N381" s="697"/>
      <c r="O381" s="697"/>
      <c r="P381" s="697"/>
      <c r="Q381" s="697"/>
      <c r="R381" s="697"/>
      <c r="S381" s="697"/>
      <c r="T381" s="697"/>
      <c r="U381" s="697"/>
      <c r="V381" s="697"/>
      <c r="W381" s="697"/>
      <c r="X381" s="697"/>
      <c r="Y381" s="697"/>
      <c r="Z381" s="697"/>
      <c r="AA381" s="697"/>
      <c r="AB381" s="697"/>
      <c r="AC381" s="698"/>
      <c r="BE381" s="696" t="s">
        <v>692</v>
      </c>
      <c r="BF381" s="696"/>
      <c r="BG381" s="696"/>
      <c r="BH381" s="697" t="s">
        <v>893</v>
      </c>
      <c r="BI381" s="697"/>
      <c r="BJ381" s="697"/>
      <c r="BK381" s="697"/>
      <c r="BL381" s="697"/>
      <c r="BM381" s="697"/>
      <c r="BN381" s="697"/>
      <c r="BO381" s="697"/>
      <c r="BP381" s="697"/>
      <c r="BQ381" s="697"/>
      <c r="BR381" s="697"/>
      <c r="BS381" s="697"/>
      <c r="BT381" s="697"/>
      <c r="BU381" s="697"/>
      <c r="BV381" s="697"/>
      <c r="BW381" s="697"/>
      <c r="BX381" s="697"/>
      <c r="BY381" s="697"/>
      <c r="BZ381" s="697"/>
      <c r="CA381" s="697"/>
      <c r="CB381" s="697"/>
      <c r="CC381" s="697"/>
      <c r="CD381" s="697"/>
      <c r="CE381" s="698"/>
      <c r="CG381" s="188"/>
      <c r="CH381" s="188"/>
      <c r="CI381" s="188"/>
      <c r="CJ381" s="188"/>
      <c r="CK381" s="188"/>
      <c r="CL381" s="188"/>
      <c r="CM381" s="188"/>
      <c r="CN381" s="188"/>
      <c r="CO381" s="188"/>
      <c r="CP381" s="188"/>
      <c r="CQ381" s="188"/>
      <c r="CR381" s="188"/>
      <c r="CS381" s="188"/>
      <c r="CT381" s="188"/>
      <c r="CU381" s="188"/>
      <c r="CV381" s="188"/>
      <c r="CW381" s="188"/>
      <c r="CX381" s="188"/>
      <c r="CY381" s="188"/>
      <c r="CZ381" s="188"/>
      <c r="DA381" s="188"/>
      <c r="DB381" s="188"/>
      <c r="DC381" s="188"/>
      <c r="DD381" s="188"/>
      <c r="DE381" s="188"/>
      <c r="DF381" s="188"/>
      <c r="DG381" s="188"/>
      <c r="DH381" s="197"/>
    </row>
    <row r="382" spans="1:112" ht="20.25" customHeight="1">
      <c r="A382" s="262"/>
      <c r="C382" s="696" t="s">
        <v>695</v>
      </c>
      <c r="D382" s="696"/>
      <c r="E382" s="696"/>
      <c r="F382" s="697" t="s">
        <v>894</v>
      </c>
      <c r="G382" s="697"/>
      <c r="H382" s="697"/>
      <c r="I382" s="697"/>
      <c r="J382" s="697"/>
      <c r="K382" s="697"/>
      <c r="L382" s="697"/>
      <c r="M382" s="697"/>
      <c r="N382" s="697"/>
      <c r="O382" s="697"/>
      <c r="P382" s="697"/>
      <c r="Q382" s="697"/>
      <c r="R382" s="697"/>
      <c r="S382" s="697"/>
      <c r="T382" s="697"/>
      <c r="U382" s="697"/>
      <c r="V382" s="697"/>
      <c r="W382" s="697"/>
      <c r="X382" s="697"/>
      <c r="Y382" s="697"/>
      <c r="Z382" s="697"/>
      <c r="AA382" s="697"/>
      <c r="AB382" s="697"/>
      <c r="AC382" s="698"/>
      <c r="BE382" s="692" t="s">
        <v>695</v>
      </c>
      <c r="BF382" s="692"/>
      <c r="BG382" s="692"/>
      <c r="BH382" s="693" t="s">
        <v>895</v>
      </c>
      <c r="BI382" s="693"/>
      <c r="BJ382" s="693"/>
      <c r="BK382" s="693"/>
      <c r="BL382" s="693"/>
      <c r="BM382" s="693"/>
      <c r="BN382" s="693"/>
      <c r="BO382" s="693"/>
      <c r="BP382" s="693"/>
      <c r="BQ382" s="693"/>
      <c r="BR382" s="693"/>
      <c r="BS382" s="693"/>
      <c r="BT382" s="693"/>
      <c r="BU382" s="693"/>
      <c r="BV382" s="693"/>
      <c r="BW382" s="693"/>
      <c r="BX382" s="693"/>
      <c r="BY382" s="693"/>
      <c r="BZ382" s="693"/>
      <c r="CA382" s="693"/>
      <c r="CB382" s="693"/>
      <c r="CC382" s="693"/>
      <c r="CD382" s="693"/>
      <c r="CE382" s="694"/>
      <c r="CG382" s="188"/>
      <c r="CH382" s="188"/>
      <c r="CI382" s="188"/>
      <c r="CJ382" s="188"/>
      <c r="CK382" s="188"/>
      <c r="CL382" s="188"/>
      <c r="CM382" s="188"/>
      <c r="CN382" s="188"/>
      <c r="CO382" s="188"/>
      <c r="CP382" s="188"/>
      <c r="CQ382" s="188"/>
      <c r="CR382" s="188"/>
      <c r="CS382" s="188"/>
      <c r="CT382" s="188"/>
      <c r="CU382" s="188"/>
      <c r="CV382" s="188"/>
      <c r="CW382" s="188"/>
      <c r="CX382" s="188"/>
      <c r="CY382" s="188"/>
      <c r="CZ382" s="188"/>
      <c r="DA382" s="188"/>
      <c r="DB382" s="188"/>
      <c r="DC382" s="188"/>
      <c r="DD382" s="188"/>
      <c r="DE382" s="188"/>
      <c r="DF382" s="188"/>
      <c r="DG382" s="188"/>
      <c r="DH382" s="197"/>
    </row>
    <row r="383" spans="1:112" ht="20.25" customHeight="1">
      <c r="A383" s="262"/>
      <c r="C383" s="713"/>
      <c r="D383" s="713"/>
      <c r="E383" s="713"/>
      <c r="F383" s="716" t="s">
        <v>564</v>
      </c>
      <c r="G383" s="716"/>
      <c r="H383" s="716"/>
      <c r="I383" s="716"/>
      <c r="J383" s="716"/>
      <c r="K383" s="716"/>
      <c r="L383" s="716"/>
      <c r="M383" s="716"/>
      <c r="N383" s="716"/>
      <c r="O383" s="716"/>
      <c r="P383" s="716"/>
      <c r="Q383" s="716"/>
      <c r="R383" s="716"/>
      <c r="S383" s="716"/>
      <c r="T383" s="716"/>
      <c r="U383" s="716"/>
      <c r="V383" s="716"/>
      <c r="W383" s="716"/>
      <c r="X383" s="716"/>
      <c r="Y383" s="716"/>
      <c r="Z383" s="716"/>
      <c r="AA383" s="716"/>
      <c r="AB383" s="716"/>
      <c r="AC383" s="717"/>
      <c r="CG383" s="188"/>
      <c r="CH383" s="188"/>
      <c r="CI383" s="188"/>
      <c r="CJ383" s="188"/>
      <c r="CK383" s="188"/>
      <c r="CL383" s="188"/>
      <c r="CM383" s="188"/>
      <c r="CN383" s="188"/>
      <c r="CO383" s="188"/>
      <c r="CP383" s="188"/>
      <c r="CQ383" s="188"/>
      <c r="CR383" s="188"/>
      <c r="CS383" s="188"/>
      <c r="CT383" s="188"/>
      <c r="CU383" s="188"/>
      <c r="CV383" s="188"/>
      <c r="CW383" s="188"/>
      <c r="CX383" s="188"/>
      <c r="CY383" s="188"/>
      <c r="CZ383" s="188"/>
      <c r="DA383" s="188"/>
      <c r="DB383" s="188"/>
      <c r="DC383" s="188"/>
      <c r="DD383" s="188"/>
      <c r="DE383" s="188"/>
      <c r="DF383" s="188"/>
      <c r="DG383" s="188"/>
      <c r="DH383" s="197"/>
    </row>
    <row r="384" spans="1:112" ht="20.25" customHeight="1">
      <c r="A384" s="262"/>
      <c r="C384" s="719" t="s">
        <v>698</v>
      </c>
      <c r="D384" s="719"/>
      <c r="E384" s="719"/>
      <c r="F384" s="720" t="s">
        <v>700</v>
      </c>
      <c r="G384" s="720"/>
      <c r="H384" s="720"/>
      <c r="I384" s="720"/>
      <c r="J384" s="720"/>
      <c r="K384" s="720"/>
      <c r="L384" s="720"/>
      <c r="M384" s="720"/>
      <c r="N384" s="720"/>
      <c r="O384" s="720"/>
      <c r="P384" s="720"/>
      <c r="Q384" s="720"/>
      <c r="R384" s="720"/>
      <c r="S384" s="720"/>
      <c r="T384" s="720"/>
      <c r="U384" s="720"/>
      <c r="V384" s="720"/>
      <c r="W384" s="720"/>
      <c r="X384" s="720"/>
      <c r="Y384" s="720"/>
      <c r="Z384" s="720"/>
      <c r="AA384" s="720"/>
      <c r="AB384" s="720"/>
      <c r="AC384" s="721"/>
      <c r="BE384" s="184" t="s">
        <v>896</v>
      </c>
      <c r="CQ384" s="188"/>
      <c r="CR384" s="188"/>
      <c r="CS384" s="188"/>
      <c r="CT384" s="188"/>
      <c r="CU384" s="188"/>
      <c r="CV384" s="188"/>
      <c r="CW384" s="188"/>
      <c r="CX384" s="188"/>
      <c r="CY384" s="188"/>
      <c r="CZ384" s="188"/>
      <c r="DA384" s="188"/>
      <c r="DB384" s="188"/>
      <c r="DC384" s="188"/>
      <c r="DD384" s="188"/>
      <c r="DE384" s="188"/>
      <c r="DF384" s="188"/>
      <c r="DG384" s="188"/>
      <c r="DH384" s="211"/>
    </row>
    <row r="385" spans="1:112" ht="20.25" customHeight="1">
      <c r="A385" s="262"/>
      <c r="BE385" s="600" t="s">
        <v>306</v>
      </c>
      <c r="BF385" s="601"/>
      <c r="BG385" s="602"/>
      <c r="BH385" s="680" t="s">
        <v>897</v>
      </c>
      <c r="BI385" s="681"/>
      <c r="BJ385" s="681"/>
      <c r="BK385" s="681"/>
      <c r="BL385" s="681"/>
      <c r="BM385" s="681"/>
      <c r="BN385" s="681"/>
      <c r="BO385" s="681"/>
      <c r="BP385" s="681"/>
      <c r="BQ385" s="681"/>
      <c r="BR385" s="681"/>
      <c r="BS385" s="681"/>
      <c r="BT385" s="681"/>
      <c r="BU385" s="681"/>
      <c r="BV385" s="681"/>
      <c r="BW385" s="681"/>
      <c r="BX385" s="681"/>
      <c r="BY385" s="681"/>
      <c r="BZ385" s="681"/>
      <c r="CA385" s="681"/>
      <c r="CB385" s="681"/>
      <c r="CC385" s="681"/>
      <c r="CD385" s="681"/>
      <c r="CE385" s="682"/>
      <c r="CQ385" s="188"/>
      <c r="CR385" s="188"/>
      <c r="CS385" s="188"/>
      <c r="CT385" s="188"/>
      <c r="CU385" s="188"/>
      <c r="CV385" s="188"/>
      <c r="CW385" s="188"/>
      <c r="CX385" s="188"/>
      <c r="CY385" s="188"/>
      <c r="CZ385" s="188"/>
      <c r="DA385" s="188"/>
      <c r="DB385" s="188"/>
      <c r="DC385" s="188"/>
      <c r="DD385" s="188"/>
      <c r="DE385" s="188"/>
      <c r="DF385" s="188"/>
      <c r="DG385" s="188"/>
      <c r="DH385" s="211"/>
    </row>
    <row r="386" spans="1:112" ht="20.25" customHeight="1">
      <c r="A386" s="262"/>
      <c r="C386" s="184" t="s">
        <v>898</v>
      </c>
      <c r="BE386" s="741" t="s">
        <v>686</v>
      </c>
      <c r="BF386" s="741"/>
      <c r="BG386" s="741"/>
      <c r="BH386" s="742" t="s">
        <v>899</v>
      </c>
      <c r="BI386" s="742"/>
      <c r="BJ386" s="742"/>
      <c r="BK386" s="742"/>
      <c r="BL386" s="742"/>
      <c r="BM386" s="742"/>
      <c r="BN386" s="742"/>
      <c r="BO386" s="742"/>
      <c r="BP386" s="742"/>
      <c r="BQ386" s="742"/>
      <c r="BR386" s="742"/>
      <c r="BS386" s="742"/>
      <c r="BT386" s="742"/>
      <c r="BU386" s="742"/>
      <c r="BV386" s="742"/>
      <c r="BW386" s="742"/>
      <c r="BX386" s="742"/>
      <c r="BY386" s="742"/>
      <c r="BZ386" s="742"/>
      <c r="CA386" s="742"/>
      <c r="CB386" s="742"/>
      <c r="CC386" s="742"/>
      <c r="CD386" s="742"/>
      <c r="CE386" s="743"/>
      <c r="CQ386" s="188"/>
      <c r="CR386" s="188"/>
      <c r="CS386" s="188"/>
      <c r="CT386" s="188"/>
      <c r="CU386" s="188"/>
      <c r="CV386" s="188"/>
      <c r="CW386" s="188"/>
      <c r="CX386" s="188"/>
      <c r="CY386" s="188"/>
      <c r="CZ386" s="188"/>
      <c r="DA386" s="188"/>
      <c r="DB386" s="188"/>
      <c r="DC386" s="188"/>
      <c r="DD386" s="188"/>
      <c r="DE386" s="188"/>
      <c r="DF386" s="188"/>
      <c r="DG386" s="188"/>
      <c r="DH386" s="211"/>
    </row>
    <row r="387" spans="1:112" ht="20.25" customHeight="1">
      <c r="A387" s="262"/>
      <c r="C387" s="600" t="s">
        <v>306</v>
      </c>
      <c r="D387" s="601"/>
      <c r="E387" s="602"/>
      <c r="F387" s="680" t="s">
        <v>888</v>
      </c>
      <c r="G387" s="681"/>
      <c r="H387" s="681"/>
      <c r="I387" s="681"/>
      <c r="J387" s="681"/>
      <c r="K387" s="681"/>
      <c r="L387" s="681"/>
      <c r="M387" s="681"/>
      <c r="N387" s="681"/>
      <c r="O387" s="681"/>
      <c r="P387" s="681"/>
      <c r="Q387" s="681"/>
      <c r="R387" s="681"/>
      <c r="S387" s="681"/>
      <c r="T387" s="681"/>
      <c r="U387" s="681"/>
      <c r="V387" s="681"/>
      <c r="W387" s="681"/>
      <c r="X387" s="681"/>
      <c r="Y387" s="681"/>
      <c r="Z387" s="681"/>
      <c r="AA387" s="681"/>
      <c r="AB387" s="681"/>
      <c r="AC387" s="682"/>
      <c r="BE387" s="713" t="s">
        <v>689</v>
      </c>
      <c r="BF387" s="713"/>
      <c r="BG387" s="713"/>
      <c r="BH387" s="714" t="s">
        <v>900</v>
      </c>
      <c r="BI387" s="714"/>
      <c r="BJ387" s="714"/>
      <c r="BK387" s="714"/>
      <c r="BL387" s="714"/>
      <c r="BM387" s="714"/>
      <c r="BN387" s="714"/>
      <c r="BO387" s="714"/>
      <c r="BP387" s="714"/>
      <c r="BQ387" s="714"/>
      <c r="BR387" s="714"/>
      <c r="BS387" s="714"/>
      <c r="BT387" s="714"/>
      <c r="BU387" s="714"/>
      <c r="BV387" s="714"/>
      <c r="BW387" s="714"/>
      <c r="BX387" s="714"/>
      <c r="BY387" s="714"/>
      <c r="BZ387" s="714"/>
      <c r="CA387" s="714"/>
      <c r="CB387" s="714"/>
      <c r="CC387" s="714"/>
      <c r="CD387" s="714"/>
      <c r="CE387" s="715"/>
      <c r="CQ387" s="188"/>
      <c r="CR387" s="188"/>
      <c r="CS387" s="188"/>
      <c r="CT387" s="188"/>
      <c r="CU387" s="188"/>
      <c r="CV387" s="188"/>
      <c r="CW387" s="188"/>
      <c r="CX387" s="188"/>
      <c r="CY387" s="188"/>
      <c r="CZ387" s="188"/>
      <c r="DA387" s="188"/>
      <c r="DB387" s="188"/>
      <c r="DC387" s="188"/>
      <c r="DD387" s="188"/>
      <c r="DE387" s="188"/>
      <c r="DF387" s="188"/>
      <c r="DG387" s="188"/>
      <c r="DH387" s="211"/>
    </row>
    <row r="388" spans="1:112" ht="20.25" customHeight="1">
      <c r="A388" s="262"/>
      <c r="C388" s="668" t="s">
        <v>686</v>
      </c>
      <c r="D388" s="668"/>
      <c r="E388" s="668"/>
      <c r="F388" s="669" t="s">
        <v>901</v>
      </c>
      <c r="G388" s="669"/>
      <c r="H388" s="669"/>
      <c r="I388" s="669"/>
      <c r="J388" s="669"/>
      <c r="K388" s="669"/>
      <c r="L388" s="669"/>
      <c r="M388" s="669"/>
      <c r="N388" s="669"/>
      <c r="O388" s="669"/>
      <c r="P388" s="669"/>
      <c r="Q388" s="669"/>
      <c r="R388" s="669"/>
      <c r="S388" s="669"/>
      <c r="T388" s="669"/>
      <c r="U388" s="669"/>
      <c r="V388" s="669"/>
      <c r="W388" s="669"/>
      <c r="X388" s="669"/>
      <c r="Y388" s="669"/>
      <c r="Z388" s="669"/>
      <c r="AA388" s="669"/>
      <c r="AB388" s="669"/>
      <c r="AC388" s="670"/>
      <c r="BE388" s="713" t="s">
        <v>692</v>
      </c>
      <c r="BF388" s="713"/>
      <c r="BG388" s="713"/>
      <c r="BH388" s="714" t="s">
        <v>902</v>
      </c>
      <c r="BI388" s="714"/>
      <c r="BJ388" s="714"/>
      <c r="BK388" s="714"/>
      <c r="BL388" s="714"/>
      <c r="BM388" s="714"/>
      <c r="BN388" s="714"/>
      <c r="BO388" s="714"/>
      <c r="BP388" s="714"/>
      <c r="BQ388" s="714"/>
      <c r="BR388" s="714"/>
      <c r="BS388" s="714"/>
      <c r="BT388" s="714"/>
      <c r="BU388" s="714"/>
      <c r="BV388" s="714"/>
      <c r="BW388" s="714"/>
      <c r="BX388" s="714"/>
      <c r="BY388" s="714"/>
      <c r="BZ388" s="714"/>
      <c r="CA388" s="714"/>
      <c r="CB388" s="714"/>
      <c r="CC388" s="714"/>
      <c r="CD388" s="714"/>
      <c r="CE388" s="715"/>
      <c r="CQ388" s="188"/>
      <c r="CR388" s="188"/>
      <c r="CS388" s="188"/>
      <c r="CT388" s="188"/>
      <c r="CU388" s="188"/>
      <c r="CV388" s="188"/>
      <c r="CW388" s="188"/>
      <c r="CX388" s="188"/>
      <c r="CY388" s="188"/>
      <c r="CZ388" s="188"/>
      <c r="DA388" s="188"/>
      <c r="DB388" s="188"/>
      <c r="DC388" s="188"/>
      <c r="DD388" s="188"/>
      <c r="DE388" s="188"/>
      <c r="DF388" s="188"/>
      <c r="DG388" s="188"/>
      <c r="DH388" s="211"/>
    </row>
    <row r="389" spans="1:112" ht="20.25" customHeight="1">
      <c r="A389" s="262"/>
      <c r="C389" s="696" t="s">
        <v>689</v>
      </c>
      <c r="D389" s="696"/>
      <c r="E389" s="696"/>
      <c r="F389" s="697" t="s">
        <v>726</v>
      </c>
      <c r="G389" s="697"/>
      <c r="H389" s="697"/>
      <c r="I389" s="697"/>
      <c r="J389" s="697"/>
      <c r="K389" s="697"/>
      <c r="L389" s="697"/>
      <c r="M389" s="697"/>
      <c r="N389" s="697"/>
      <c r="O389" s="697"/>
      <c r="P389" s="697"/>
      <c r="Q389" s="697"/>
      <c r="R389" s="697"/>
      <c r="S389" s="697"/>
      <c r="T389" s="697"/>
      <c r="U389" s="697"/>
      <c r="V389" s="697"/>
      <c r="W389" s="697"/>
      <c r="X389" s="697"/>
      <c r="Y389" s="697"/>
      <c r="Z389" s="697"/>
      <c r="AA389" s="697"/>
      <c r="AB389" s="697"/>
      <c r="AC389" s="698"/>
      <c r="BE389" s="713" t="s">
        <v>607</v>
      </c>
      <c r="BF389" s="713"/>
      <c r="BG389" s="713"/>
      <c r="BH389" s="714" t="s">
        <v>903</v>
      </c>
      <c r="BI389" s="714"/>
      <c r="BJ389" s="714"/>
      <c r="BK389" s="714"/>
      <c r="BL389" s="714"/>
      <c r="BM389" s="714"/>
      <c r="BN389" s="714"/>
      <c r="BO389" s="714"/>
      <c r="BP389" s="714"/>
      <c r="BQ389" s="714"/>
      <c r="BR389" s="714"/>
      <c r="BS389" s="714"/>
      <c r="BT389" s="714"/>
      <c r="BU389" s="714"/>
      <c r="BV389" s="714"/>
      <c r="BW389" s="714"/>
      <c r="BX389" s="714"/>
      <c r="BY389" s="714"/>
      <c r="BZ389" s="714"/>
      <c r="CA389" s="714"/>
      <c r="CB389" s="714"/>
      <c r="CC389" s="714"/>
      <c r="CD389" s="714"/>
      <c r="CE389" s="715"/>
      <c r="CQ389" s="188"/>
      <c r="CR389" s="188"/>
      <c r="CS389" s="188"/>
      <c r="CT389" s="188"/>
      <c r="CU389" s="188"/>
      <c r="CV389" s="188"/>
      <c r="CW389" s="188"/>
      <c r="CX389" s="188"/>
      <c r="CY389" s="188"/>
      <c r="CZ389" s="188"/>
      <c r="DA389" s="188"/>
      <c r="DB389" s="188"/>
      <c r="DC389" s="188"/>
      <c r="DD389" s="188"/>
      <c r="DE389" s="188"/>
      <c r="DF389" s="188"/>
      <c r="DG389" s="188"/>
      <c r="DH389" s="211"/>
    </row>
    <row r="390" spans="1:112" ht="20.25" customHeight="1">
      <c r="A390" s="262"/>
      <c r="C390" s="696" t="s">
        <v>692</v>
      </c>
      <c r="D390" s="696"/>
      <c r="E390" s="696"/>
      <c r="F390" s="697" t="s">
        <v>904</v>
      </c>
      <c r="G390" s="697"/>
      <c r="H390" s="697"/>
      <c r="I390" s="697"/>
      <c r="J390" s="697"/>
      <c r="K390" s="697"/>
      <c r="L390" s="697"/>
      <c r="M390" s="697"/>
      <c r="N390" s="697"/>
      <c r="O390" s="697"/>
      <c r="P390" s="697"/>
      <c r="Q390" s="697"/>
      <c r="R390" s="697"/>
      <c r="S390" s="697"/>
      <c r="T390" s="697"/>
      <c r="U390" s="697"/>
      <c r="V390" s="697"/>
      <c r="W390" s="697"/>
      <c r="X390" s="697"/>
      <c r="Y390" s="697"/>
      <c r="Z390" s="697"/>
      <c r="AA390" s="697"/>
      <c r="AB390" s="697"/>
      <c r="AC390" s="698"/>
      <c r="BE390" s="713" t="s">
        <v>905</v>
      </c>
      <c r="BF390" s="713"/>
      <c r="BG390" s="713"/>
      <c r="BH390" s="714" t="s">
        <v>906</v>
      </c>
      <c r="BI390" s="714"/>
      <c r="BJ390" s="714"/>
      <c r="BK390" s="714"/>
      <c r="BL390" s="714"/>
      <c r="BM390" s="714"/>
      <c r="BN390" s="714"/>
      <c r="BO390" s="714"/>
      <c r="BP390" s="714"/>
      <c r="BQ390" s="714"/>
      <c r="BR390" s="714"/>
      <c r="BS390" s="714"/>
      <c r="BT390" s="714"/>
      <c r="BU390" s="714"/>
      <c r="BV390" s="714"/>
      <c r="BW390" s="714"/>
      <c r="BX390" s="714"/>
      <c r="BY390" s="714"/>
      <c r="BZ390" s="714"/>
      <c r="CA390" s="714"/>
      <c r="CB390" s="714"/>
      <c r="CC390" s="714"/>
      <c r="CD390" s="714"/>
      <c r="CE390" s="715"/>
      <c r="CQ390" s="188"/>
      <c r="CR390" s="188"/>
      <c r="CS390" s="188"/>
      <c r="CT390" s="188"/>
      <c r="CU390" s="188"/>
      <c r="CV390" s="188"/>
      <c r="CW390" s="188"/>
      <c r="CX390" s="188"/>
      <c r="CY390" s="188"/>
      <c r="CZ390" s="188"/>
      <c r="DA390" s="188"/>
      <c r="DB390" s="188"/>
      <c r="DC390" s="188"/>
      <c r="DD390" s="188"/>
      <c r="DE390" s="188"/>
      <c r="DF390" s="188"/>
      <c r="DG390" s="188"/>
      <c r="DH390" s="197"/>
    </row>
    <row r="391" spans="1:112" ht="20.25" customHeight="1">
      <c r="A391" s="262"/>
      <c r="C391" s="692" t="s">
        <v>695</v>
      </c>
      <c r="D391" s="692"/>
      <c r="E391" s="692"/>
      <c r="F391" s="693" t="s">
        <v>907</v>
      </c>
      <c r="G391" s="693"/>
      <c r="H391" s="693"/>
      <c r="I391" s="693"/>
      <c r="J391" s="693"/>
      <c r="K391" s="693"/>
      <c r="L391" s="693"/>
      <c r="M391" s="693"/>
      <c r="N391" s="693"/>
      <c r="O391" s="693"/>
      <c r="P391" s="693"/>
      <c r="Q391" s="693"/>
      <c r="R391" s="693"/>
      <c r="S391" s="693"/>
      <c r="T391" s="693"/>
      <c r="U391" s="693"/>
      <c r="V391" s="693"/>
      <c r="W391" s="693"/>
      <c r="X391" s="693"/>
      <c r="Y391" s="693"/>
      <c r="Z391" s="693"/>
      <c r="AA391" s="693"/>
      <c r="AB391" s="693"/>
      <c r="AC391" s="694"/>
      <c r="BE391" s="719" t="s">
        <v>908</v>
      </c>
      <c r="BF391" s="719"/>
      <c r="BG391" s="719"/>
      <c r="BH391" s="720" t="s">
        <v>909</v>
      </c>
      <c r="BI391" s="720"/>
      <c r="BJ391" s="720"/>
      <c r="BK391" s="720"/>
      <c r="BL391" s="720"/>
      <c r="BM391" s="720"/>
      <c r="BN391" s="720"/>
      <c r="BO391" s="720"/>
      <c r="BP391" s="720"/>
      <c r="BQ391" s="720"/>
      <c r="BR391" s="720"/>
      <c r="BS391" s="720"/>
      <c r="BT391" s="720"/>
      <c r="BU391" s="720"/>
      <c r="BV391" s="720"/>
      <c r="BW391" s="720"/>
      <c r="BX391" s="720"/>
      <c r="BY391" s="720"/>
      <c r="BZ391" s="720"/>
      <c r="CA391" s="720"/>
      <c r="CB391" s="720"/>
      <c r="CC391" s="720"/>
      <c r="CD391" s="720"/>
      <c r="CE391" s="721"/>
      <c r="CQ391" s="188"/>
      <c r="CR391" s="188"/>
      <c r="CS391" s="188"/>
      <c r="CT391" s="188"/>
      <c r="CU391" s="188"/>
      <c r="CV391" s="188"/>
      <c r="CW391" s="188"/>
      <c r="CX391" s="188"/>
      <c r="CY391" s="188"/>
      <c r="CZ391" s="188"/>
      <c r="DA391" s="188"/>
      <c r="DB391" s="188"/>
      <c r="DC391" s="188"/>
      <c r="DD391" s="188"/>
      <c r="DE391" s="188"/>
      <c r="DF391" s="188"/>
      <c r="DG391" s="188"/>
      <c r="DH391" s="197"/>
    </row>
    <row r="392" spans="1:112" ht="20.25" customHeight="1">
      <c r="A392" s="262"/>
      <c r="CG392" s="188"/>
      <c r="CH392" s="188"/>
      <c r="CI392" s="188"/>
      <c r="CJ392" s="188"/>
      <c r="CK392" s="188"/>
      <c r="CL392" s="188"/>
      <c r="CM392" s="188"/>
      <c r="CN392" s="188"/>
      <c r="CO392" s="188"/>
      <c r="CP392" s="188"/>
      <c r="CQ392" s="188"/>
      <c r="CR392" s="188"/>
      <c r="CS392" s="188"/>
      <c r="CT392" s="188"/>
      <c r="CU392" s="188"/>
      <c r="CV392" s="188"/>
      <c r="CW392" s="188"/>
      <c r="CX392" s="188"/>
      <c r="CY392" s="188"/>
      <c r="CZ392" s="188"/>
      <c r="DA392" s="188"/>
      <c r="DB392" s="188"/>
      <c r="DC392" s="188"/>
      <c r="DD392" s="188"/>
      <c r="DE392" s="188"/>
      <c r="DF392" s="188"/>
      <c r="DG392" s="188"/>
      <c r="DH392" s="211"/>
    </row>
    <row r="393" spans="1:112" ht="20.25" customHeight="1">
      <c r="A393" s="262"/>
      <c r="C393" s="184" t="s">
        <v>910</v>
      </c>
      <c r="BE393" s="184" t="s">
        <v>911</v>
      </c>
      <c r="CG393" s="188"/>
      <c r="CH393" s="188"/>
      <c r="CI393" s="188"/>
      <c r="CJ393" s="188"/>
      <c r="CK393" s="188"/>
      <c r="CL393" s="188"/>
      <c r="CM393" s="188"/>
      <c r="CN393" s="188"/>
      <c r="CO393" s="188"/>
      <c r="CP393" s="188"/>
      <c r="CQ393" s="188"/>
      <c r="CR393" s="188"/>
      <c r="CS393" s="188"/>
      <c r="CT393" s="188"/>
      <c r="CU393" s="188"/>
      <c r="CV393" s="188"/>
      <c r="CW393" s="188"/>
      <c r="CX393" s="188"/>
      <c r="CY393" s="188"/>
      <c r="CZ393" s="188"/>
      <c r="DA393" s="188"/>
      <c r="DB393" s="188"/>
      <c r="DC393" s="188"/>
      <c r="DD393" s="188"/>
      <c r="DE393" s="188"/>
      <c r="DF393" s="188"/>
      <c r="DG393" s="188"/>
      <c r="DH393" s="211"/>
    </row>
    <row r="394" spans="1:112" ht="20.25" customHeight="1">
      <c r="A394" s="262"/>
      <c r="C394" s="600" t="s">
        <v>306</v>
      </c>
      <c r="D394" s="601"/>
      <c r="E394" s="602"/>
      <c r="F394" s="680" t="s">
        <v>912</v>
      </c>
      <c r="G394" s="681"/>
      <c r="H394" s="681"/>
      <c r="I394" s="681"/>
      <c r="J394" s="681"/>
      <c r="K394" s="681"/>
      <c r="L394" s="681"/>
      <c r="M394" s="681"/>
      <c r="N394" s="681"/>
      <c r="O394" s="681"/>
      <c r="P394" s="681"/>
      <c r="Q394" s="681"/>
      <c r="R394" s="681"/>
      <c r="S394" s="681"/>
      <c r="T394" s="681"/>
      <c r="U394" s="681"/>
      <c r="V394" s="681"/>
      <c r="W394" s="681"/>
      <c r="X394" s="681"/>
      <c r="Y394" s="681"/>
      <c r="Z394" s="681"/>
      <c r="AA394" s="681"/>
      <c r="AB394" s="681"/>
      <c r="AC394" s="682"/>
      <c r="BE394" s="600" t="s">
        <v>306</v>
      </c>
      <c r="BF394" s="601"/>
      <c r="BG394" s="602"/>
      <c r="BH394" s="680" t="s">
        <v>897</v>
      </c>
      <c r="BI394" s="681"/>
      <c r="BJ394" s="681"/>
      <c r="BK394" s="681"/>
      <c r="BL394" s="681"/>
      <c r="BM394" s="681"/>
      <c r="BN394" s="681"/>
      <c r="BO394" s="681"/>
      <c r="BP394" s="681"/>
      <c r="BQ394" s="681"/>
      <c r="BR394" s="681"/>
      <c r="BS394" s="681"/>
      <c r="BT394" s="681"/>
      <c r="BU394" s="681"/>
      <c r="BV394" s="681"/>
      <c r="BW394" s="681"/>
      <c r="BX394" s="681"/>
      <c r="BY394" s="681"/>
      <c r="BZ394" s="681"/>
      <c r="CA394" s="681"/>
      <c r="CB394" s="681"/>
      <c r="CC394" s="681"/>
      <c r="CD394" s="681"/>
      <c r="CE394" s="682"/>
      <c r="CG394" s="188"/>
      <c r="CH394" s="188"/>
      <c r="CI394" s="188"/>
      <c r="CJ394" s="188"/>
      <c r="CK394" s="188"/>
      <c r="CL394" s="188"/>
      <c r="CM394" s="188"/>
      <c r="CN394" s="188"/>
      <c r="CO394" s="188"/>
      <c r="CP394" s="188"/>
      <c r="CQ394" s="188"/>
      <c r="CR394" s="188"/>
      <c r="CS394" s="188"/>
      <c r="CT394" s="188"/>
      <c r="CU394" s="188"/>
      <c r="CV394" s="188"/>
      <c r="CW394" s="188"/>
      <c r="CX394" s="188"/>
      <c r="CY394" s="188"/>
      <c r="CZ394" s="188"/>
      <c r="DA394" s="188"/>
      <c r="DB394" s="188"/>
      <c r="DC394" s="188"/>
      <c r="DD394" s="188"/>
      <c r="DE394" s="188"/>
      <c r="DF394" s="188"/>
      <c r="DG394" s="188"/>
      <c r="DH394" s="211"/>
    </row>
    <row r="395" spans="1:112" ht="20.25" customHeight="1">
      <c r="A395" s="262"/>
      <c r="C395" s="668" t="s">
        <v>686</v>
      </c>
      <c r="D395" s="668"/>
      <c r="E395" s="668"/>
      <c r="F395" s="669" t="s">
        <v>913</v>
      </c>
      <c r="G395" s="669"/>
      <c r="H395" s="669"/>
      <c r="I395" s="669"/>
      <c r="J395" s="669"/>
      <c r="K395" s="669"/>
      <c r="L395" s="669"/>
      <c r="M395" s="669"/>
      <c r="N395" s="669"/>
      <c r="O395" s="669"/>
      <c r="P395" s="669"/>
      <c r="Q395" s="669"/>
      <c r="R395" s="669"/>
      <c r="S395" s="669"/>
      <c r="T395" s="669"/>
      <c r="U395" s="669"/>
      <c r="V395" s="669"/>
      <c r="W395" s="669"/>
      <c r="X395" s="669"/>
      <c r="Y395" s="669"/>
      <c r="Z395" s="669"/>
      <c r="AA395" s="669"/>
      <c r="AB395" s="669"/>
      <c r="AC395" s="670"/>
      <c r="BE395" s="741" t="s">
        <v>686</v>
      </c>
      <c r="BF395" s="741"/>
      <c r="BG395" s="741"/>
      <c r="BH395" s="742" t="s">
        <v>914</v>
      </c>
      <c r="BI395" s="742"/>
      <c r="BJ395" s="742"/>
      <c r="BK395" s="742"/>
      <c r="BL395" s="742"/>
      <c r="BM395" s="742"/>
      <c r="BN395" s="742"/>
      <c r="BO395" s="742"/>
      <c r="BP395" s="742"/>
      <c r="BQ395" s="742"/>
      <c r="BR395" s="742"/>
      <c r="BS395" s="742"/>
      <c r="BT395" s="742"/>
      <c r="BU395" s="742"/>
      <c r="BV395" s="742"/>
      <c r="BW395" s="742"/>
      <c r="BX395" s="742"/>
      <c r="BY395" s="742"/>
      <c r="BZ395" s="742"/>
      <c r="CA395" s="742"/>
      <c r="CB395" s="742"/>
      <c r="CC395" s="742"/>
      <c r="CD395" s="742"/>
      <c r="CE395" s="743"/>
      <c r="CG395" s="188"/>
      <c r="CH395" s="188"/>
      <c r="CI395" s="188"/>
      <c r="CJ395" s="188"/>
      <c r="CK395" s="188"/>
      <c r="CL395" s="188"/>
      <c r="CM395" s="188"/>
      <c r="CN395" s="188"/>
      <c r="CO395" s="188"/>
      <c r="CP395" s="188"/>
      <c r="CQ395" s="188"/>
      <c r="CR395" s="188"/>
      <c r="CS395" s="188"/>
      <c r="CT395" s="188"/>
      <c r="CU395" s="188"/>
      <c r="CV395" s="188"/>
      <c r="CW395" s="188"/>
      <c r="CX395" s="188"/>
      <c r="CY395" s="188"/>
      <c r="CZ395" s="188"/>
      <c r="DA395" s="188"/>
      <c r="DB395" s="188"/>
      <c r="DC395" s="188"/>
      <c r="DD395" s="188"/>
      <c r="DE395" s="188"/>
      <c r="DF395" s="188"/>
      <c r="DG395" s="188"/>
      <c r="DH395" s="211"/>
    </row>
    <row r="396" spans="1:112" ht="20.25" customHeight="1">
      <c r="A396" s="262"/>
      <c r="C396" s="696" t="s">
        <v>689</v>
      </c>
      <c r="D396" s="696"/>
      <c r="E396" s="696"/>
      <c r="F396" s="697" t="s">
        <v>915</v>
      </c>
      <c r="G396" s="697"/>
      <c r="H396" s="697"/>
      <c r="I396" s="697"/>
      <c r="J396" s="697"/>
      <c r="K396" s="697"/>
      <c r="L396" s="697"/>
      <c r="M396" s="697"/>
      <c r="N396" s="697"/>
      <c r="O396" s="697"/>
      <c r="P396" s="697"/>
      <c r="Q396" s="697"/>
      <c r="R396" s="697"/>
      <c r="S396" s="697"/>
      <c r="T396" s="697"/>
      <c r="U396" s="697"/>
      <c r="V396" s="697"/>
      <c r="W396" s="697"/>
      <c r="X396" s="697"/>
      <c r="Y396" s="697"/>
      <c r="Z396" s="697"/>
      <c r="AA396" s="697"/>
      <c r="AB396" s="697"/>
      <c r="AC396" s="698"/>
      <c r="BE396" s="713" t="s">
        <v>689</v>
      </c>
      <c r="BF396" s="713"/>
      <c r="BG396" s="713"/>
      <c r="BH396" s="714" t="s">
        <v>916</v>
      </c>
      <c r="BI396" s="714"/>
      <c r="BJ396" s="714"/>
      <c r="BK396" s="714"/>
      <c r="BL396" s="714"/>
      <c r="BM396" s="714"/>
      <c r="BN396" s="714"/>
      <c r="BO396" s="714"/>
      <c r="BP396" s="714"/>
      <c r="BQ396" s="714"/>
      <c r="BR396" s="714"/>
      <c r="BS396" s="714"/>
      <c r="BT396" s="714"/>
      <c r="BU396" s="714"/>
      <c r="BV396" s="714"/>
      <c r="BW396" s="714"/>
      <c r="BX396" s="714"/>
      <c r="BY396" s="714"/>
      <c r="BZ396" s="714"/>
      <c r="CA396" s="714"/>
      <c r="CB396" s="714"/>
      <c r="CC396" s="714"/>
      <c r="CD396" s="714"/>
      <c r="CE396" s="715"/>
      <c r="CG396" s="188"/>
      <c r="CH396" s="188"/>
      <c r="CI396" s="188"/>
      <c r="CJ396" s="188"/>
      <c r="CK396" s="188"/>
      <c r="CL396" s="188"/>
      <c r="CM396" s="188"/>
      <c r="CN396" s="188"/>
      <c r="CO396" s="188"/>
      <c r="CP396" s="188"/>
      <c r="CQ396" s="188"/>
      <c r="CR396" s="188"/>
      <c r="CS396" s="188"/>
      <c r="CT396" s="188"/>
      <c r="CU396" s="188"/>
      <c r="CV396" s="188"/>
      <c r="CW396" s="188"/>
      <c r="CX396" s="188"/>
      <c r="CY396" s="188"/>
      <c r="CZ396" s="188"/>
      <c r="DA396" s="188"/>
      <c r="DB396" s="188"/>
      <c r="DC396" s="188"/>
      <c r="DD396" s="188"/>
      <c r="DE396" s="188"/>
      <c r="DF396" s="188"/>
      <c r="DG396" s="188"/>
      <c r="DH396" s="211"/>
    </row>
    <row r="397" spans="1:112" ht="20.25" customHeight="1">
      <c r="A397" s="262"/>
      <c r="C397" s="696" t="s">
        <v>692</v>
      </c>
      <c r="D397" s="696"/>
      <c r="E397" s="696"/>
      <c r="F397" s="697" t="s">
        <v>917</v>
      </c>
      <c r="G397" s="697"/>
      <c r="H397" s="697"/>
      <c r="I397" s="697"/>
      <c r="J397" s="697"/>
      <c r="K397" s="697"/>
      <c r="L397" s="697"/>
      <c r="M397" s="697"/>
      <c r="N397" s="697"/>
      <c r="O397" s="697"/>
      <c r="P397" s="697"/>
      <c r="Q397" s="697"/>
      <c r="R397" s="697"/>
      <c r="S397" s="697"/>
      <c r="T397" s="697"/>
      <c r="U397" s="697"/>
      <c r="V397" s="697"/>
      <c r="W397" s="697"/>
      <c r="X397" s="697"/>
      <c r="Y397" s="697"/>
      <c r="Z397" s="697"/>
      <c r="AA397" s="697"/>
      <c r="AB397" s="697"/>
      <c r="AC397" s="698"/>
      <c r="BE397" s="719" t="s">
        <v>603</v>
      </c>
      <c r="BF397" s="719"/>
      <c r="BG397" s="719"/>
      <c r="BH397" s="720" t="s">
        <v>906</v>
      </c>
      <c r="BI397" s="720"/>
      <c r="BJ397" s="720"/>
      <c r="BK397" s="720"/>
      <c r="BL397" s="720"/>
      <c r="BM397" s="720"/>
      <c r="BN397" s="720"/>
      <c r="BO397" s="720"/>
      <c r="BP397" s="720"/>
      <c r="BQ397" s="720"/>
      <c r="BR397" s="720"/>
      <c r="BS397" s="720"/>
      <c r="BT397" s="720"/>
      <c r="BU397" s="720"/>
      <c r="BV397" s="720"/>
      <c r="BW397" s="720"/>
      <c r="BX397" s="720"/>
      <c r="BY397" s="720"/>
      <c r="BZ397" s="720"/>
      <c r="CA397" s="720"/>
      <c r="CB397" s="720"/>
      <c r="CC397" s="720"/>
      <c r="CD397" s="720"/>
      <c r="CE397" s="721"/>
      <c r="CG397" s="188"/>
      <c r="CH397" s="188"/>
      <c r="CI397" s="188"/>
      <c r="CJ397" s="188"/>
      <c r="CK397" s="188"/>
      <c r="CL397" s="188"/>
      <c r="CM397" s="188"/>
      <c r="CN397" s="188"/>
      <c r="CO397" s="188"/>
      <c r="CP397" s="188"/>
      <c r="CQ397" s="188"/>
      <c r="CR397" s="188"/>
      <c r="CS397" s="188"/>
      <c r="CT397" s="188"/>
      <c r="CU397" s="188"/>
      <c r="CV397" s="188"/>
      <c r="CW397" s="188"/>
      <c r="CX397" s="188"/>
      <c r="CY397" s="188"/>
      <c r="CZ397" s="188"/>
      <c r="DA397" s="188"/>
      <c r="DB397" s="188"/>
      <c r="DC397" s="188"/>
      <c r="DD397" s="188"/>
      <c r="DE397" s="188"/>
      <c r="DF397" s="188"/>
      <c r="DG397" s="188"/>
      <c r="DH397" s="211"/>
    </row>
    <row r="398" spans="1:112" ht="20.25" customHeight="1">
      <c r="A398" s="262"/>
      <c r="C398" s="692" t="s">
        <v>695</v>
      </c>
      <c r="D398" s="692"/>
      <c r="E398" s="692"/>
      <c r="F398" s="693" t="s">
        <v>548</v>
      </c>
      <c r="G398" s="693"/>
      <c r="H398" s="693"/>
      <c r="I398" s="693"/>
      <c r="J398" s="693"/>
      <c r="K398" s="693"/>
      <c r="L398" s="693"/>
      <c r="M398" s="693"/>
      <c r="N398" s="693"/>
      <c r="O398" s="693"/>
      <c r="P398" s="693"/>
      <c r="Q398" s="693"/>
      <c r="R398" s="693"/>
      <c r="S398" s="693"/>
      <c r="T398" s="693"/>
      <c r="U398" s="693"/>
      <c r="V398" s="693"/>
      <c r="W398" s="693"/>
      <c r="X398" s="693"/>
      <c r="Y398" s="693"/>
      <c r="Z398" s="693"/>
      <c r="AA398" s="693"/>
      <c r="AB398" s="693"/>
      <c r="AC398" s="694"/>
      <c r="CG398" s="188"/>
      <c r="CH398" s="188"/>
      <c r="CI398" s="188"/>
      <c r="CJ398" s="188"/>
      <c r="CK398" s="188"/>
      <c r="CL398" s="188"/>
      <c r="CM398" s="188"/>
      <c r="CN398" s="188"/>
      <c r="CO398" s="188"/>
      <c r="CP398" s="188"/>
      <c r="CQ398" s="188"/>
      <c r="CR398" s="188"/>
      <c r="CS398" s="188"/>
      <c r="CT398" s="188"/>
      <c r="CU398" s="188"/>
      <c r="CV398" s="188"/>
      <c r="CW398" s="188"/>
      <c r="CX398" s="188"/>
      <c r="CY398" s="188"/>
      <c r="CZ398" s="188"/>
      <c r="DA398" s="188"/>
      <c r="DB398" s="188"/>
      <c r="DC398" s="188"/>
      <c r="DD398" s="188"/>
      <c r="DE398" s="188"/>
      <c r="DF398" s="188"/>
      <c r="DG398" s="188"/>
      <c r="DH398" s="211"/>
    </row>
    <row r="399" spans="1:112" ht="20.25" customHeight="1">
      <c r="A399" s="262"/>
      <c r="CG399" s="188"/>
      <c r="CH399" s="188"/>
      <c r="CI399" s="188"/>
      <c r="CJ399" s="188"/>
      <c r="CK399" s="188"/>
      <c r="CL399" s="188"/>
      <c r="CM399" s="188"/>
      <c r="CN399" s="188"/>
      <c r="CO399" s="188"/>
      <c r="CP399" s="188"/>
      <c r="CQ399" s="188"/>
      <c r="CR399" s="188"/>
      <c r="CS399" s="188"/>
      <c r="CT399" s="188"/>
      <c r="CU399" s="188"/>
      <c r="CV399" s="188"/>
      <c r="CW399" s="188"/>
      <c r="CX399" s="188"/>
      <c r="CY399" s="188"/>
      <c r="CZ399" s="188"/>
      <c r="DA399" s="188"/>
      <c r="DB399" s="188"/>
      <c r="DC399" s="188"/>
      <c r="DD399" s="188"/>
      <c r="DE399" s="188"/>
      <c r="DF399" s="188"/>
      <c r="DG399" s="188"/>
      <c r="DH399" s="197"/>
    </row>
    <row r="400" spans="1:112" ht="20.25" customHeight="1">
      <c r="A400" s="262"/>
      <c r="C400" s="188" t="s">
        <v>918</v>
      </c>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c r="AB400" s="188"/>
      <c r="AC400" s="188"/>
      <c r="CG400" s="188"/>
      <c r="CH400" s="188"/>
      <c r="CI400" s="188"/>
      <c r="CJ400" s="188"/>
      <c r="CK400" s="188"/>
      <c r="CL400" s="188"/>
      <c r="CM400" s="188"/>
      <c r="CN400" s="188"/>
      <c r="CO400" s="188"/>
      <c r="CP400" s="188"/>
      <c r="CQ400" s="188"/>
      <c r="CR400" s="188"/>
      <c r="CS400" s="188"/>
      <c r="CT400" s="188"/>
      <c r="CU400" s="188"/>
      <c r="CV400" s="188"/>
      <c r="CW400" s="188"/>
      <c r="CX400" s="188"/>
      <c r="CY400" s="188"/>
      <c r="CZ400" s="188"/>
      <c r="DA400" s="188"/>
      <c r="DB400" s="188"/>
      <c r="DC400" s="188"/>
      <c r="DD400" s="188"/>
      <c r="DE400" s="188"/>
      <c r="DF400" s="188"/>
      <c r="DG400" s="188"/>
      <c r="DH400" s="197"/>
    </row>
    <row r="401" spans="1:112" ht="20.25" customHeight="1">
      <c r="A401" s="262"/>
      <c r="C401" s="600" t="s">
        <v>306</v>
      </c>
      <c r="D401" s="601"/>
      <c r="E401" s="602"/>
      <c r="F401" s="680" t="s">
        <v>919</v>
      </c>
      <c r="G401" s="681"/>
      <c r="H401" s="681"/>
      <c r="I401" s="681"/>
      <c r="J401" s="681"/>
      <c r="K401" s="681"/>
      <c r="L401" s="681"/>
      <c r="M401" s="681"/>
      <c r="N401" s="681"/>
      <c r="O401" s="681"/>
      <c r="P401" s="681"/>
      <c r="Q401" s="681"/>
      <c r="R401" s="681"/>
      <c r="S401" s="681"/>
      <c r="T401" s="681"/>
      <c r="U401" s="681"/>
      <c r="V401" s="681"/>
      <c r="W401" s="681"/>
      <c r="X401" s="681"/>
      <c r="Y401" s="681"/>
      <c r="Z401" s="681"/>
      <c r="AA401" s="681"/>
      <c r="AB401" s="681"/>
      <c r="AC401" s="682"/>
      <c r="CG401" s="188"/>
      <c r="CH401" s="188"/>
      <c r="CI401" s="188"/>
      <c r="CJ401" s="188"/>
      <c r="CK401" s="188"/>
      <c r="CL401" s="188"/>
      <c r="CM401" s="188"/>
      <c r="CN401" s="188"/>
      <c r="CO401" s="188"/>
      <c r="CP401" s="188"/>
      <c r="CQ401" s="188"/>
      <c r="CR401" s="188"/>
      <c r="CS401" s="188"/>
      <c r="CT401" s="188"/>
      <c r="CU401" s="188"/>
      <c r="CV401" s="188"/>
      <c r="CW401" s="188"/>
      <c r="CX401" s="188"/>
      <c r="CY401" s="188"/>
      <c r="CZ401" s="188"/>
      <c r="DA401" s="188"/>
      <c r="DB401" s="188"/>
      <c r="DC401" s="188"/>
      <c r="DD401" s="188"/>
      <c r="DE401" s="188"/>
      <c r="DF401" s="188"/>
      <c r="DG401" s="188"/>
      <c r="DH401" s="197"/>
    </row>
    <row r="402" spans="1:112" ht="20.25" customHeight="1">
      <c r="A402" s="262"/>
      <c r="C402" s="252" t="s">
        <v>686</v>
      </c>
      <c r="D402" s="253"/>
      <c r="E402" s="253"/>
      <c r="F402" s="254" t="s">
        <v>920</v>
      </c>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c r="AC402" s="256"/>
      <c r="CG402" s="188"/>
      <c r="CH402" s="188"/>
      <c r="CI402" s="188"/>
      <c r="CJ402" s="188"/>
      <c r="CK402" s="188"/>
      <c r="CL402" s="188"/>
      <c r="CM402" s="188"/>
      <c r="CN402" s="188"/>
      <c r="CO402" s="188"/>
      <c r="CP402" s="188"/>
      <c r="CQ402" s="188"/>
      <c r="CR402" s="188"/>
      <c r="CS402" s="188"/>
      <c r="CT402" s="188"/>
      <c r="CU402" s="188"/>
      <c r="CV402" s="188"/>
      <c r="CW402" s="188"/>
      <c r="CX402" s="188"/>
      <c r="CY402" s="188"/>
      <c r="CZ402" s="188"/>
      <c r="DA402" s="188"/>
      <c r="DB402" s="188"/>
      <c r="DC402" s="188"/>
      <c r="DD402" s="188"/>
      <c r="DE402" s="188"/>
      <c r="DF402" s="188"/>
      <c r="DG402" s="188"/>
      <c r="DH402" s="197"/>
    </row>
    <row r="403" spans="1:112" ht="20.25" customHeight="1">
      <c r="A403" s="262"/>
      <c r="C403" s="252" t="s">
        <v>648</v>
      </c>
      <c r="D403" s="253"/>
      <c r="E403" s="253"/>
      <c r="F403" s="254" t="s">
        <v>921</v>
      </c>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6"/>
      <c r="CG403" s="188"/>
      <c r="CH403" s="188"/>
      <c r="CI403" s="188"/>
      <c r="CJ403" s="188"/>
      <c r="CK403" s="188"/>
      <c r="CL403" s="188"/>
      <c r="CM403" s="188"/>
      <c r="CN403" s="188"/>
      <c r="CO403" s="188"/>
      <c r="CP403" s="188"/>
      <c r="CQ403" s="188"/>
      <c r="CR403" s="188"/>
      <c r="CS403" s="188"/>
      <c r="CT403" s="188"/>
      <c r="CU403" s="188"/>
      <c r="CV403" s="188"/>
      <c r="CW403" s="188"/>
      <c r="CX403" s="188"/>
      <c r="CY403" s="188"/>
      <c r="CZ403" s="188"/>
      <c r="DA403" s="188"/>
      <c r="DB403" s="188"/>
      <c r="DC403" s="188"/>
      <c r="DD403" s="188"/>
      <c r="DE403" s="188"/>
      <c r="DF403" s="188"/>
      <c r="DG403" s="188"/>
      <c r="DH403" s="197"/>
    </row>
    <row r="404" spans="1:112" ht="20.25" customHeight="1">
      <c r="A404" s="262"/>
      <c r="C404" s="252" t="s">
        <v>603</v>
      </c>
      <c r="D404" s="253"/>
      <c r="E404" s="253"/>
      <c r="F404" s="254" t="s">
        <v>922</v>
      </c>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6"/>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97"/>
    </row>
    <row r="405" spans="1:112" ht="20.25" customHeight="1">
      <c r="A405" s="262"/>
      <c r="C405" s="252" t="s">
        <v>607</v>
      </c>
      <c r="D405" s="253"/>
      <c r="E405" s="253"/>
      <c r="F405" s="254" t="s">
        <v>923</v>
      </c>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6"/>
      <c r="CG405" s="188"/>
      <c r="CH405" s="188"/>
      <c r="CI405" s="188"/>
      <c r="CJ405" s="188"/>
      <c r="CK405" s="188"/>
      <c r="CL405" s="188"/>
      <c r="CM405" s="188"/>
      <c r="CN405" s="188"/>
      <c r="CO405" s="188"/>
      <c r="CP405" s="188"/>
      <c r="CQ405" s="188"/>
      <c r="CR405" s="188"/>
      <c r="CS405" s="188"/>
      <c r="CT405" s="188"/>
      <c r="CU405" s="188"/>
      <c r="CV405" s="188"/>
      <c r="CW405" s="188"/>
      <c r="CX405" s="188"/>
      <c r="CY405" s="188"/>
      <c r="CZ405" s="188"/>
      <c r="DA405" s="188"/>
      <c r="DB405" s="188"/>
      <c r="DC405" s="188"/>
      <c r="DD405" s="188"/>
      <c r="DE405" s="188"/>
      <c r="DF405" s="188"/>
      <c r="DG405" s="188"/>
      <c r="DH405" s="197"/>
    </row>
    <row r="406" spans="1:112" ht="20.25" customHeight="1">
      <c r="A406" s="262"/>
      <c r="CG406" s="188"/>
      <c r="CH406" s="188"/>
      <c r="CI406" s="188"/>
      <c r="CJ406" s="188"/>
      <c r="CK406" s="188"/>
      <c r="CL406" s="188"/>
      <c r="CM406" s="188"/>
      <c r="CN406" s="188"/>
      <c r="CO406" s="188"/>
      <c r="CP406" s="188"/>
      <c r="CQ406" s="188"/>
      <c r="CR406" s="188"/>
      <c r="CS406" s="188"/>
      <c r="CT406" s="188"/>
      <c r="CU406" s="188"/>
      <c r="CV406" s="188"/>
      <c r="CW406" s="188"/>
      <c r="CX406" s="188"/>
      <c r="CY406" s="188"/>
      <c r="CZ406" s="188"/>
      <c r="DA406" s="188"/>
      <c r="DB406" s="188"/>
      <c r="DC406" s="188"/>
      <c r="DD406" s="188"/>
      <c r="DE406" s="188"/>
      <c r="DF406" s="188"/>
      <c r="DG406" s="188"/>
      <c r="DH406" s="197"/>
    </row>
    <row r="407" spans="1:112" ht="20.25" customHeight="1">
      <c r="A407" s="262"/>
      <c r="CG407" s="188"/>
      <c r="CH407" s="188"/>
      <c r="CI407" s="188"/>
      <c r="CJ407" s="188"/>
      <c r="CK407" s="188"/>
      <c r="CL407" s="188"/>
      <c r="CM407" s="188"/>
      <c r="CN407" s="188"/>
      <c r="CO407" s="188"/>
      <c r="CP407" s="188"/>
      <c r="CQ407" s="188"/>
      <c r="CR407" s="188"/>
      <c r="CS407" s="188"/>
      <c r="CT407" s="188"/>
      <c r="CU407" s="188"/>
      <c r="CV407" s="188"/>
      <c r="CW407" s="188"/>
      <c r="CX407" s="188"/>
      <c r="CY407" s="188"/>
      <c r="CZ407" s="188"/>
      <c r="DA407" s="188"/>
      <c r="DB407" s="188"/>
      <c r="DC407" s="188"/>
      <c r="DD407" s="188"/>
      <c r="DE407" s="188"/>
      <c r="DF407" s="188"/>
      <c r="DG407" s="188"/>
      <c r="DH407" s="197"/>
    </row>
    <row r="408" spans="1:112" ht="20.25" customHeight="1">
      <c r="A408" s="262"/>
      <c r="CG408" s="188"/>
      <c r="CH408" s="188"/>
      <c r="CI408" s="188"/>
      <c r="CJ408" s="188"/>
      <c r="CK408" s="188"/>
      <c r="CL408" s="188"/>
      <c r="CM408" s="188"/>
      <c r="CN408" s="188"/>
      <c r="CO408" s="188"/>
      <c r="CP408" s="188"/>
      <c r="CQ408" s="188"/>
      <c r="CR408" s="188"/>
      <c r="CS408" s="188"/>
      <c r="CT408" s="188"/>
      <c r="CU408" s="188"/>
      <c r="CV408" s="188"/>
      <c r="CW408" s="188"/>
      <c r="CX408" s="188"/>
      <c r="CY408" s="188"/>
      <c r="CZ408" s="188"/>
      <c r="DA408" s="188"/>
      <c r="DB408" s="188"/>
      <c r="DC408" s="188"/>
      <c r="DD408" s="188"/>
      <c r="DE408" s="188"/>
      <c r="DF408" s="188"/>
      <c r="DG408" s="188"/>
      <c r="DH408" s="197"/>
    </row>
    <row r="409" spans="1:112" ht="20.25" customHeight="1">
      <c r="A409" s="262"/>
      <c r="CG409" s="188"/>
      <c r="CH409" s="188"/>
      <c r="CI409" s="188"/>
      <c r="CJ409" s="188"/>
      <c r="CK409" s="188"/>
      <c r="CL409" s="188"/>
      <c r="CM409" s="188"/>
      <c r="CN409" s="188"/>
      <c r="CO409" s="188"/>
      <c r="CP409" s="188"/>
      <c r="CQ409" s="188"/>
      <c r="CR409" s="188"/>
      <c r="CS409" s="188"/>
      <c r="CT409" s="188"/>
      <c r="CU409" s="188"/>
      <c r="CV409" s="188"/>
      <c r="CW409" s="188"/>
      <c r="CX409" s="188"/>
      <c r="CY409" s="188"/>
      <c r="CZ409" s="188"/>
      <c r="DA409" s="188"/>
      <c r="DB409" s="188"/>
      <c r="DC409" s="188"/>
      <c r="DD409" s="188"/>
      <c r="DE409" s="188"/>
      <c r="DF409" s="188"/>
      <c r="DG409" s="188"/>
      <c r="DH409" s="197"/>
    </row>
    <row r="410" spans="1:112" ht="20.25" customHeight="1">
      <c r="A410" s="205"/>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59"/>
      <c r="AE410" s="259"/>
      <c r="AF410" s="259"/>
      <c r="AG410" s="259"/>
      <c r="AH410" s="259"/>
      <c r="AI410" s="259"/>
      <c r="AJ410" s="259"/>
      <c r="AK410" s="259"/>
      <c r="AL410" s="259"/>
      <c r="AM410" s="206"/>
      <c r="AN410" s="206"/>
      <c r="AO410" s="206"/>
      <c r="AP410" s="206"/>
      <c r="AQ410" s="206"/>
      <c r="AR410" s="206"/>
      <c r="AS410" s="206"/>
      <c r="AT410" s="206"/>
      <c r="AU410" s="206"/>
      <c r="AV410" s="206"/>
      <c r="AW410" s="206"/>
      <c r="AX410" s="206"/>
      <c r="AY410" s="206"/>
      <c r="AZ410" s="206"/>
      <c r="BA410" s="206"/>
      <c r="BB410" s="206"/>
      <c r="BC410" s="206"/>
      <c r="BD410" s="206"/>
      <c r="BE410" s="206"/>
      <c r="BF410" s="206"/>
      <c r="BG410" s="206"/>
      <c r="BH410" s="206"/>
      <c r="BI410" s="206"/>
      <c r="BJ410" s="206"/>
      <c r="BK410" s="206"/>
      <c r="BL410" s="206"/>
      <c r="BM410" s="206"/>
      <c r="BN410" s="206"/>
      <c r="BO410" s="206"/>
      <c r="BP410" s="206"/>
      <c r="BQ410" s="206"/>
      <c r="BR410" s="206"/>
      <c r="BS410" s="206"/>
      <c r="BT410" s="206"/>
      <c r="BU410" s="206"/>
      <c r="BV410" s="206"/>
      <c r="BW410" s="206"/>
      <c r="BX410" s="206"/>
      <c r="BY410" s="206"/>
      <c r="BZ410" s="206"/>
      <c r="CA410" s="206"/>
      <c r="CB410" s="206"/>
      <c r="CC410" s="206"/>
      <c r="CD410" s="206"/>
      <c r="CE410" s="206"/>
      <c r="CF410" s="206"/>
      <c r="CG410" s="206"/>
      <c r="CH410" s="206"/>
      <c r="CI410" s="206"/>
      <c r="CJ410" s="206"/>
      <c r="CK410" s="206"/>
      <c r="CL410" s="206"/>
      <c r="CM410" s="206"/>
      <c r="CN410" s="206"/>
      <c r="CO410" s="206"/>
      <c r="CP410" s="206"/>
      <c r="CQ410" s="206"/>
      <c r="CR410" s="206"/>
      <c r="CS410" s="206"/>
      <c r="CT410" s="206"/>
      <c r="CU410" s="206"/>
      <c r="CV410" s="206"/>
      <c r="CW410" s="206"/>
      <c r="CX410" s="206"/>
      <c r="CY410" s="206"/>
      <c r="CZ410" s="206"/>
      <c r="DA410" s="206"/>
      <c r="DB410" s="206"/>
      <c r="DC410" s="206"/>
      <c r="DD410" s="206"/>
      <c r="DE410" s="206"/>
      <c r="DF410" s="206"/>
      <c r="DG410" s="206"/>
      <c r="DH410" s="207"/>
    </row>
    <row r="411" spans="1:112" ht="20.25" customHeight="1">
      <c r="A411" s="263"/>
      <c r="B411" s="264"/>
      <c r="C411" s="190"/>
      <c r="D411" s="190"/>
      <c r="E411" s="190"/>
      <c r="F411" s="221"/>
      <c r="G411" s="190"/>
      <c r="H411" s="190"/>
      <c r="I411" s="190"/>
      <c r="J411" s="190"/>
      <c r="K411" s="190"/>
      <c r="L411" s="190"/>
      <c r="M411" s="190"/>
      <c r="N411" s="190"/>
      <c r="O411" s="190"/>
      <c r="P411" s="190"/>
      <c r="Q411" s="190"/>
      <c r="R411" s="190"/>
      <c r="S411" s="190"/>
      <c r="T411" s="190"/>
      <c r="U411" s="190"/>
      <c r="V411" s="190"/>
      <c r="W411" s="190"/>
      <c r="X411" s="190"/>
      <c r="Y411" s="190"/>
      <c r="Z411" s="190"/>
      <c r="AA411" s="190"/>
      <c r="AB411" s="190"/>
      <c r="AC411" s="221"/>
      <c r="AD411" s="190"/>
      <c r="AE411" s="190"/>
      <c r="AF411" s="190"/>
      <c r="AG411" s="190"/>
      <c r="AH411" s="190"/>
      <c r="AI411" s="190"/>
      <c r="AJ411" s="190"/>
      <c r="AK411" s="190"/>
      <c r="AL411" s="190"/>
      <c r="AM411" s="264"/>
      <c r="AN411" s="264"/>
      <c r="AO411" s="264"/>
      <c r="AP411" s="264"/>
      <c r="AQ411" s="264"/>
      <c r="AR411" s="264"/>
      <c r="AS411" s="264"/>
      <c r="AT411" s="264"/>
      <c r="AU411" s="264"/>
      <c r="AV411" s="264"/>
      <c r="AW411" s="264"/>
      <c r="AX411" s="264"/>
      <c r="AY411" s="264"/>
      <c r="AZ411" s="264"/>
      <c r="BA411" s="264"/>
      <c r="BB411" s="264"/>
      <c r="BC411" s="264"/>
      <c r="BD411" s="264"/>
      <c r="BE411" s="264"/>
      <c r="BF411" s="264"/>
      <c r="BG411" s="264"/>
      <c r="BH411" s="264"/>
      <c r="BI411" s="264"/>
      <c r="BJ411" s="264"/>
      <c r="BK411" s="264"/>
      <c r="BL411" s="264"/>
      <c r="BM411" s="264"/>
      <c r="BN411" s="264"/>
      <c r="BO411" s="264"/>
      <c r="BP411" s="264"/>
      <c r="BQ411" s="264"/>
      <c r="BR411" s="264"/>
      <c r="BS411" s="264"/>
      <c r="BT411" s="264"/>
      <c r="BU411" s="264"/>
      <c r="BV411" s="264"/>
      <c r="BW411" s="264"/>
      <c r="BX411" s="264"/>
      <c r="BY411" s="264"/>
      <c r="BZ411" s="264"/>
      <c r="CA411" s="264"/>
      <c r="CB411" s="264"/>
      <c r="CC411" s="264"/>
      <c r="CD411" s="264"/>
      <c r="CE411" s="264"/>
      <c r="CF411" s="264"/>
      <c r="CG411" s="190"/>
      <c r="CH411" s="190"/>
      <c r="CI411" s="190"/>
      <c r="CJ411" s="190"/>
      <c r="CK411" s="190"/>
      <c r="CL411" s="190"/>
      <c r="CM411" s="190"/>
      <c r="CN411" s="190"/>
      <c r="CO411" s="190"/>
      <c r="CP411" s="190"/>
      <c r="CQ411" s="190"/>
      <c r="CR411" s="190"/>
      <c r="CS411" s="190"/>
      <c r="CT411" s="190"/>
      <c r="CU411" s="190"/>
      <c r="CV411" s="190"/>
      <c r="CW411" s="190"/>
      <c r="CX411" s="190"/>
      <c r="CY411" s="190"/>
      <c r="CZ411" s="190"/>
      <c r="DA411" s="190"/>
      <c r="DB411" s="190"/>
      <c r="DC411" s="190"/>
      <c r="DD411" s="190"/>
      <c r="DE411" s="190"/>
      <c r="DF411" s="190"/>
      <c r="DG411" s="190"/>
      <c r="DH411" s="210"/>
    </row>
    <row r="412" spans="1:112" ht="20.25" customHeight="1">
      <c r="A412" s="262"/>
      <c r="C412" s="184" t="s">
        <v>924</v>
      </c>
      <c r="BE412" s="188" t="s">
        <v>925</v>
      </c>
      <c r="BF412" s="188"/>
      <c r="BG412" s="188"/>
      <c r="BH412" s="188"/>
      <c r="BI412" s="188"/>
      <c r="BJ412" s="188"/>
      <c r="BK412" s="188"/>
      <c r="BL412" s="188"/>
      <c r="BM412" s="188"/>
      <c r="BN412" s="188"/>
      <c r="BO412" s="188"/>
      <c r="BP412" s="188"/>
      <c r="BQ412" s="188"/>
      <c r="BR412" s="188"/>
      <c r="BS412" s="188"/>
      <c r="BT412" s="188"/>
      <c r="BU412" s="188"/>
      <c r="BV412" s="188"/>
      <c r="BW412" s="188"/>
      <c r="BX412" s="188"/>
      <c r="BY412" s="188"/>
      <c r="BZ412" s="188"/>
      <c r="CA412" s="188"/>
      <c r="CB412" s="188"/>
      <c r="CC412" s="188"/>
      <c r="CD412" s="188"/>
      <c r="CE412" s="188"/>
      <c r="CG412" s="188"/>
      <c r="CH412" s="188"/>
      <c r="CI412" s="188"/>
      <c r="CJ412" s="188"/>
      <c r="CK412" s="188"/>
      <c r="CL412" s="188"/>
      <c r="CM412" s="188"/>
      <c r="CN412" s="188"/>
      <c r="CO412" s="188"/>
      <c r="CP412" s="188"/>
      <c r="CQ412" s="188"/>
      <c r="CR412" s="188"/>
      <c r="CS412" s="188"/>
      <c r="CT412" s="188"/>
      <c r="CU412" s="188"/>
      <c r="CV412" s="188"/>
      <c r="CW412" s="188"/>
      <c r="CX412" s="188"/>
      <c r="CY412" s="188"/>
      <c r="CZ412" s="188"/>
      <c r="DA412" s="188"/>
      <c r="DB412" s="188"/>
      <c r="DC412" s="188"/>
      <c r="DD412" s="188"/>
      <c r="DE412" s="188"/>
      <c r="DF412" s="188"/>
      <c r="DG412" s="188"/>
      <c r="DH412" s="197"/>
    </row>
    <row r="413" spans="1:112" ht="20.25" customHeight="1">
      <c r="A413" s="262"/>
      <c r="C413" s="600" t="s">
        <v>306</v>
      </c>
      <c r="D413" s="601"/>
      <c r="E413" s="602"/>
      <c r="F413" s="680" t="s">
        <v>926</v>
      </c>
      <c r="G413" s="681"/>
      <c r="H413" s="681"/>
      <c r="I413" s="681"/>
      <c r="J413" s="681"/>
      <c r="K413" s="681"/>
      <c r="L413" s="681"/>
      <c r="M413" s="681"/>
      <c r="N413" s="681"/>
      <c r="O413" s="681"/>
      <c r="P413" s="681"/>
      <c r="Q413" s="681"/>
      <c r="R413" s="681"/>
      <c r="S413" s="681"/>
      <c r="T413" s="681"/>
      <c r="U413" s="681"/>
      <c r="V413" s="681"/>
      <c r="W413" s="681"/>
      <c r="X413" s="681"/>
      <c r="Y413" s="681"/>
      <c r="Z413" s="681"/>
      <c r="AA413" s="681"/>
      <c r="AB413" s="681"/>
      <c r="AC413" s="682"/>
      <c r="BE413" s="600" t="s">
        <v>306</v>
      </c>
      <c r="BF413" s="601"/>
      <c r="BG413" s="602"/>
      <c r="BH413" s="680" t="s">
        <v>927</v>
      </c>
      <c r="BI413" s="681"/>
      <c r="BJ413" s="681"/>
      <c r="BK413" s="681"/>
      <c r="BL413" s="681"/>
      <c r="BM413" s="681"/>
      <c r="BN413" s="681"/>
      <c r="BO413" s="681"/>
      <c r="BP413" s="681"/>
      <c r="BQ413" s="681"/>
      <c r="BR413" s="681"/>
      <c r="BS413" s="681"/>
      <c r="BT413" s="681"/>
      <c r="BU413" s="681"/>
      <c r="BV413" s="681"/>
      <c r="BW413" s="681"/>
      <c r="BX413" s="681"/>
      <c r="BY413" s="681"/>
      <c r="BZ413" s="681"/>
      <c r="CA413" s="681"/>
      <c r="CB413" s="681"/>
      <c r="CC413" s="681"/>
      <c r="CD413" s="681"/>
      <c r="CE413" s="682"/>
      <c r="DH413" s="216"/>
    </row>
    <row r="414" spans="1:112" ht="20.25" customHeight="1">
      <c r="A414" s="262"/>
      <c r="C414" s="252">
        <v>1</v>
      </c>
      <c r="D414" s="253"/>
      <c r="E414" s="253"/>
      <c r="F414" s="254" t="s">
        <v>928</v>
      </c>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6"/>
      <c r="BE414" s="252">
        <v>1</v>
      </c>
      <c r="BF414" s="253"/>
      <c r="BG414" s="253"/>
      <c r="BH414" s="254" t="s">
        <v>631</v>
      </c>
      <c r="BI414" s="255"/>
      <c r="BJ414" s="255"/>
      <c r="BK414" s="255"/>
      <c r="BL414" s="255"/>
      <c r="BM414" s="255"/>
      <c r="BN414" s="255"/>
      <c r="BO414" s="255"/>
      <c r="BP414" s="255"/>
      <c r="BQ414" s="255"/>
      <c r="BR414" s="255"/>
      <c r="BS414" s="255"/>
      <c r="BT414" s="255"/>
      <c r="BU414" s="255"/>
      <c r="BV414" s="255"/>
      <c r="BW414" s="255"/>
      <c r="BX414" s="255"/>
      <c r="BY414" s="255"/>
      <c r="BZ414" s="255"/>
      <c r="CA414" s="255"/>
      <c r="CB414" s="255"/>
      <c r="CC414" s="255"/>
      <c r="CD414" s="255"/>
      <c r="CE414" s="256"/>
      <c r="DH414" s="216"/>
    </row>
    <row r="415" spans="1:112" ht="20.25" customHeight="1">
      <c r="A415" s="262"/>
      <c r="C415" s="252">
        <v>2</v>
      </c>
      <c r="D415" s="253"/>
      <c r="E415" s="253"/>
      <c r="F415" s="254" t="s">
        <v>929</v>
      </c>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c r="AC415" s="256"/>
      <c r="BE415" s="252">
        <v>2</v>
      </c>
      <c r="BF415" s="253"/>
      <c r="BG415" s="253"/>
      <c r="BH415" s="254" t="s">
        <v>930</v>
      </c>
      <c r="BI415" s="255"/>
      <c r="BJ415" s="255"/>
      <c r="BK415" s="255"/>
      <c r="BL415" s="255"/>
      <c r="BM415" s="255"/>
      <c r="BN415" s="255"/>
      <c r="BO415" s="255"/>
      <c r="BP415" s="255"/>
      <c r="BQ415" s="255"/>
      <c r="BR415" s="255"/>
      <c r="BS415" s="255"/>
      <c r="BT415" s="255"/>
      <c r="BU415" s="255"/>
      <c r="BV415" s="255"/>
      <c r="BW415" s="255"/>
      <c r="BX415" s="255"/>
      <c r="BY415" s="255"/>
      <c r="BZ415" s="255"/>
      <c r="CA415" s="255"/>
      <c r="CB415" s="255"/>
      <c r="CC415" s="255"/>
      <c r="CD415" s="255"/>
      <c r="CE415" s="256"/>
      <c r="DH415" s="216"/>
    </row>
    <row r="416" spans="1:112" ht="20.25" customHeight="1">
      <c r="A416" s="262"/>
      <c r="BE416" s="252">
        <v>3</v>
      </c>
      <c r="BF416" s="253"/>
      <c r="BG416" s="253"/>
      <c r="BH416" s="254" t="s">
        <v>931</v>
      </c>
      <c r="BI416" s="255"/>
      <c r="BJ416" s="255"/>
      <c r="BK416" s="255"/>
      <c r="BL416" s="255"/>
      <c r="BM416" s="255"/>
      <c r="BN416" s="255"/>
      <c r="BO416" s="255"/>
      <c r="BP416" s="255"/>
      <c r="BQ416" s="255"/>
      <c r="BR416" s="255"/>
      <c r="BS416" s="255"/>
      <c r="BT416" s="255"/>
      <c r="BU416" s="255"/>
      <c r="BV416" s="255"/>
      <c r="BW416" s="255"/>
      <c r="BX416" s="255"/>
      <c r="BY416" s="255"/>
      <c r="BZ416" s="255"/>
      <c r="CA416" s="255"/>
      <c r="CB416" s="255"/>
      <c r="CC416" s="255"/>
      <c r="CD416" s="255"/>
      <c r="CE416" s="256"/>
      <c r="DH416" s="216"/>
    </row>
    <row r="417" spans="1:112" ht="20.25" customHeight="1">
      <c r="A417" s="262"/>
      <c r="C417" s="184" t="s">
        <v>932</v>
      </c>
      <c r="BE417" s="252">
        <v>4</v>
      </c>
      <c r="BF417" s="253"/>
      <c r="BG417" s="253"/>
      <c r="BH417" s="254" t="s">
        <v>933</v>
      </c>
      <c r="BI417" s="255"/>
      <c r="BJ417" s="255"/>
      <c r="BK417" s="255"/>
      <c r="BL417" s="255"/>
      <c r="BM417" s="255"/>
      <c r="BN417" s="255"/>
      <c r="BO417" s="255"/>
      <c r="BP417" s="255"/>
      <c r="BQ417" s="255"/>
      <c r="BR417" s="255"/>
      <c r="BS417" s="255"/>
      <c r="BT417" s="255"/>
      <c r="BU417" s="255"/>
      <c r="BV417" s="255"/>
      <c r="BW417" s="255"/>
      <c r="BX417" s="255"/>
      <c r="BY417" s="255"/>
      <c r="BZ417" s="255"/>
      <c r="CA417" s="255"/>
      <c r="CB417" s="255"/>
      <c r="CC417" s="255"/>
      <c r="CD417" s="255"/>
      <c r="CE417" s="256"/>
      <c r="DH417" s="216"/>
    </row>
    <row r="418" spans="1:112" ht="20.25" customHeight="1">
      <c r="A418" s="262"/>
      <c r="C418" s="600" t="s">
        <v>306</v>
      </c>
      <c r="D418" s="601"/>
      <c r="E418" s="602"/>
      <c r="F418" s="680" t="s">
        <v>934</v>
      </c>
      <c r="G418" s="681"/>
      <c r="H418" s="681"/>
      <c r="I418" s="681"/>
      <c r="J418" s="681"/>
      <c r="K418" s="681"/>
      <c r="L418" s="681"/>
      <c r="M418" s="681"/>
      <c r="N418" s="681"/>
      <c r="O418" s="681"/>
      <c r="P418" s="681"/>
      <c r="Q418" s="681"/>
      <c r="R418" s="681"/>
      <c r="S418" s="681"/>
      <c r="T418" s="681"/>
      <c r="U418" s="681"/>
      <c r="V418" s="681"/>
      <c r="W418" s="681"/>
      <c r="X418" s="681"/>
      <c r="Y418" s="681"/>
      <c r="Z418" s="681"/>
      <c r="AA418" s="681"/>
      <c r="AB418" s="681"/>
      <c r="AC418" s="682"/>
      <c r="BE418" s="252">
        <v>5</v>
      </c>
      <c r="BF418" s="253"/>
      <c r="BG418" s="253"/>
      <c r="BH418" s="254" t="s">
        <v>935</v>
      </c>
      <c r="BI418" s="255"/>
      <c r="BJ418" s="255"/>
      <c r="BK418" s="255"/>
      <c r="BL418" s="255"/>
      <c r="BM418" s="255"/>
      <c r="BN418" s="255"/>
      <c r="BO418" s="255"/>
      <c r="BP418" s="255"/>
      <c r="BQ418" s="255"/>
      <c r="BR418" s="255"/>
      <c r="BS418" s="255"/>
      <c r="BT418" s="255"/>
      <c r="BU418" s="255"/>
      <c r="BV418" s="255"/>
      <c r="BW418" s="255"/>
      <c r="BX418" s="255"/>
      <c r="BY418" s="255"/>
      <c r="BZ418" s="255"/>
      <c r="CA418" s="255"/>
      <c r="CB418" s="255"/>
      <c r="CC418" s="255"/>
      <c r="CD418" s="255"/>
      <c r="CE418" s="256"/>
      <c r="DH418" s="216"/>
    </row>
    <row r="419" spans="1:112" ht="20.25" customHeight="1">
      <c r="A419" s="262"/>
      <c r="C419" s="252">
        <v>1</v>
      </c>
      <c r="D419" s="253"/>
      <c r="E419" s="253"/>
      <c r="F419" s="254" t="s">
        <v>591</v>
      </c>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c r="AC419" s="256"/>
      <c r="BE419" s="252">
        <v>6</v>
      </c>
      <c r="BF419" s="253"/>
      <c r="BG419" s="253"/>
      <c r="BH419" s="254" t="s">
        <v>936</v>
      </c>
      <c r="BI419" s="255"/>
      <c r="BJ419" s="255"/>
      <c r="BK419" s="255"/>
      <c r="BL419" s="255"/>
      <c r="BM419" s="255"/>
      <c r="BN419" s="255"/>
      <c r="BO419" s="255"/>
      <c r="BP419" s="255"/>
      <c r="BQ419" s="255"/>
      <c r="BR419" s="255"/>
      <c r="BS419" s="255"/>
      <c r="BT419" s="255"/>
      <c r="BU419" s="255"/>
      <c r="BV419" s="255"/>
      <c r="BW419" s="255"/>
      <c r="BX419" s="255"/>
      <c r="BY419" s="255"/>
      <c r="BZ419" s="255"/>
      <c r="CA419" s="255"/>
      <c r="CB419" s="255"/>
      <c r="CC419" s="255"/>
      <c r="CD419" s="255"/>
      <c r="CE419" s="256"/>
      <c r="DH419" s="216"/>
    </row>
    <row r="420" spans="1:112" ht="20.25" customHeight="1">
      <c r="A420" s="262"/>
      <c r="C420" s="252">
        <v>2</v>
      </c>
      <c r="D420" s="253"/>
      <c r="E420" s="253"/>
      <c r="F420" s="254" t="s">
        <v>937</v>
      </c>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6"/>
      <c r="BE420" s="252">
        <v>7</v>
      </c>
      <c r="BF420" s="253"/>
      <c r="BG420" s="253"/>
      <c r="BH420" s="254" t="s">
        <v>938</v>
      </c>
      <c r="BI420" s="255"/>
      <c r="BJ420" s="255"/>
      <c r="BK420" s="255"/>
      <c r="BL420" s="255"/>
      <c r="BM420" s="255"/>
      <c r="BN420" s="255"/>
      <c r="BO420" s="255"/>
      <c r="BP420" s="255"/>
      <c r="BQ420" s="255"/>
      <c r="BR420" s="255"/>
      <c r="BS420" s="255"/>
      <c r="BT420" s="255"/>
      <c r="BU420" s="255"/>
      <c r="BV420" s="255"/>
      <c r="BW420" s="255"/>
      <c r="BX420" s="255"/>
      <c r="BY420" s="255"/>
      <c r="BZ420" s="255"/>
      <c r="CA420" s="255"/>
      <c r="CB420" s="255"/>
      <c r="CC420" s="255"/>
      <c r="CD420" s="255"/>
      <c r="CE420" s="256"/>
      <c r="DH420" s="216"/>
    </row>
    <row r="421" spans="1:112" ht="20.25" customHeight="1">
      <c r="A421" s="262"/>
      <c r="C421" s="252">
        <v>3</v>
      </c>
      <c r="D421" s="253"/>
      <c r="E421" s="253"/>
      <c r="F421" s="254" t="s">
        <v>939</v>
      </c>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c r="AC421" s="256"/>
      <c r="BE421" s="252">
        <v>8</v>
      </c>
      <c r="BF421" s="253"/>
      <c r="BG421" s="253"/>
      <c r="BH421" s="254" t="s">
        <v>642</v>
      </c>
      <c r="BI421" s="255"/>
      <c r="BJ421" s="255"/>
      <c r="BK421" s="255"/>
      <c r="BL421" s="255"/>
      <c r="BM421" s="255"/>
      <c r="BN421" s="255"/>
      <c r="BO421" s="255"/>
      <c r="BP421" s="255"/>
      <c r="BQ421" s="255"/>
      <c r="BR421" s="255"/>
      <c r="BS421" s="255"/>
      <c r="BT421" s="255"/>
      <c r="BU421" s="255"/>
      <c r="BV421" s="255"/>
      <c r="BW421" s="255"/>
      <c r="BX421" s="255"/>
      <c r="BY421" s="255"/>
      <c r="BZ421" s="255"/>
      <c r="CA421" s="255"/>
      <c r="CB421" s="255"/>
      <c r="CC421" s="255"/>
      <c r="CD421" s="255"/>
      <c r="CE421" s="256"/>
      <c r="DH421" s="216"/>
    </row>
    <row r="422" spans="1:112" ht="20.25" customHeight="1">
      <c r="A422" s="262"/>
      <c r="C422" s="252">
        <v>4</v>
      </c>
      <c r="D422" s="253"/>
      <c r="E422" s="253"/>
      <c r="F422" s="254" t="s">
        <v>940</v>
      </c>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6"/>
      <c r="DH422" s="216"/>
    </row>
    <row r="423" spans="1:112" ht="20.25" customHeight="1">
      <c r="A423" s="262"/>
      <c r="C423" s="252">
        <v>5</v>
      </c>
      <c r="D423" s="253"/>
      <c r="E423" s="253"/>
      <c r="F423" s="254" t="s">
        <v>941</v>
      </c>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6"/>
      <c r="BE423" s="184" t="s">
        <v>942</v>
      </c>
      <c r="DH423" s="216"/>
    </row>
    <row r="424" spans="1:112" ht="20.25" customHeight="1">
      <c r="A424" s="262"/>
      <c r="BE424" s="600" t="s">
        <v>306</v>
      </c>
      <c r="BF424" s="601"/>
      <c r="BG424" s="602"/>
      <c r="BH424" s="680" t="s">
        <v>943</v>
      </c>
      <c r="BI424" s="681"/>
      <c r="BJ424" s="681"/>
      <c r="BK424" s="681"/>
      <c r="BL424" s="681"/>
      <c r="BM424" s="681"/>
      <c r="BN424" s="681"/>
      <c r="BO424" s="681"/>
      <c r="BP424" s="681"/>
      <c r="BQ424" s="681"/>
      <c r="BR424" s="681"/>
      <c r="BS424" s="681"/>
      <c r="BT424" s="681"/>
      <c r="BU424" s="681"/>
      <c r="BV424" s="681"/>
      <c r="BW424" s="681"/>
      <c r="BX424" s="681"/>
      <c r="BY424" s="681"/>
      <c r="BZ424" s="681"/>
      <c r="CA424" s="681"/>
      <c r="CB424" s="681"/>
      <c r="CC424" s="681"/>
      <c r="CD424" s="681"/>
      <c r="CE424" s="712"/>
      <c r="DH424" s="216"/>
    </row>
    <row r="425" spans="1:112" ht="20.25" customHeight="1">
      <c r="A425" s="262"/>
      <c r="C425" s="184" t="s">
        <v>944</v>
      </c>
      <c r="BE425" s="252">
        <v>1</v>
      </c>
      <c r="BF425" s="253"/>
      <c r="BG425" s="253"/>
      <c r="BH425" s="254" t="s">
        <v>945</v>
      </c>
      <c r="BI425" s="255"/>
      <c r="BJ425" s="255"/>
      <c r="BK425" s="255"/>
      <c r="BL425" s="255"/>
      <c r="BM425" s="255"/>
      <c r="BN425" s="255"/>
      <c r="BO425" s="255"/>
      <c r="BP425" s="255"/>
      <c r="BQ425" s="255"/>
      <c r="BR425" s="255"/>
      <c r="BS425" s="255"/>
      <c r="BT425" s="255"/>
      <c r="BU425" s="255"/>
      <c r="BV425" s="255"/>
      <c r="BW425" s="255"/>
      <c r="BX425" s="255"/>
      <c r="BY425" s="255"/>
      <c r="BZ425" s="255"/>
      <c r="CA425" s="255"/>
      <c r="CB425" s="255"/>
      <c r="CC425" s="255"/>
      <c r="CD425" s="255"/>
      <c r="CE425" s="256"/>
      <c r="DH425" s="216"/>
    </row>
    <row r="426" spans="1:112" ht="20.25" customHeight="1">
      <c r="A426" s="262"/>
      <c r="C426" s="600" t="s">
        <v>306</v>
      </c>
      <c r="D426" s="601"/>
      <c r="E426" s="602"/>
      <c r="F426" s="680" t="s">
        <v>934</v>
      </c>
      <c r="G426" s="681"/>
      <c r="H426" s="681"/>
      <c r="I426" s="681"/>
      <c r="J426" s="681"/>
      <c r="K426" s="681"/>
      <c r="L426" s="681"/>
      <c r="M426" s="681"/>
      <c r="N426" s="681"/>
      <c r="O426" s="681"/>
      <c r="P426" s="681"/>
      <c r="Q426" s="681"/>
      <c r="R426" s="681"/>
      <c r="S426" s="681"/>
      <c r="T426" s="681"/>
      <c r="U426" s="681"/>
      <c r="V426" s="681"/>
      <c r="W426" s="681"/>
      <c r="X426" s="681"/>
      <c r="Y426" s="681"/>
      <c r="Z426" s="681"/>
      <c r="AA426" s="681"/>
      <c r="AB426" s="681"/>
      <c r="AC426" s="682"/>
      <c r="BE426" s="252">
        <v>2</v>
      </c>
      <c r="BF426" s="253"/>
      <c r="BG426" s="253"/>
      <c r="BH426" s="254" t="s">
        <v>946</v>
      </c>
      <c r="BI426" s="255"/>
      <c r="BJ426" s="255"/>
      <c r="BK426" s="255"/>
      <c r="BL426" s="255"/>
      <c r="BM426" s="255"/>
      <c r="BN426" s="255"/>
      <c r="BO426" s="255"/>
      <c r="BP426" s="255"/>
      <c r="BQ426" s="255"/>
      <c r="BR426" s="255"/>
      <c r="BS426" s="255"/>
      <c r="BT426" s="255"/>
      <c r="BU426" s="255"/>
      <c r="BV426" s="255"/>
      <c r="BW426" s="255"/>
      <c r="BX426" s="255"/>
      <c r="BY426" s="255"/>
      <c r="BZ426" s="255"/>
      <c r="CA426" s="255"/>
      <c r="CB426" s="255"/>
      <c r="CC426" s="255"/>
      <c r="CD426" s="255"/>
      <c r="CE426" s="256"/>
      <c r="DH426" s="216"/>
    </row>
    <row r="427" spans="1:112" ht="20.25" customHeight="1">
      <c r="A427" s="262"/>
      <c r="C427" s="252">
        <v>1</v>
      </c>
      <c r="D427" s="253"/>
      <c r="E427" s="253"/>
      <c r="F427" s="254" t="s">
        <v>591</v>
      </c>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6"/>
      <c r="DH427" s="216"/>
    </row>
    <row r="428" spans="1:112" ht="20.25" customHeight="1">
      <c r="A428" s="262"/>
      <c r="C428" s="252">
        <v>2</v>
      </c>
      <c r="D428" s="253"/>
      <c r="E428" s="253"/>
      <c r="F428" s="254" t="s">
        <v>937</v>
      </c>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6"/>
      <c r="BE428" s="184" t="s">
        <v>947</v>
      </c>
      <c r="DH428" s="216"/>
    </row>
    <row r="429" spans="1:112" ht="20.25" customHeight="1">
      <c r="A429" s="262"/>
      <c r="C429" s="252">
        <v>3</v>
      </c>
      <c r="D429" s="253"/>
      <c r="E429" s="253"/>
      <c r="F429" s="254" t="s">
        <v>939</v>
      </c>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6"/>
      <c r="BE429" s="600" t="s">
        <v>306</v>
      </c>
      <c r="BF429" s="601"/>
      <c r="BG429" s="602"/>
      <c r="BH429" s="680" t="s">
        <v>948</v>
      </c>
      <c r="BI429" s="681"/>
      <c r="BJ429" s="681"/>
      <c r="BK429" s="681"/>
      <c r="BL429" s="681"/>
      <c r="BM429" s="681"/>
      <c r="BN429" s="681"/>
      <c r="BO429" s="681"/>
      <c r="BP429" s="681"/>
      <c r="BQ429" s="681"/>
      <c r="BR429" s="681"/>
      <c r="BS429" s="681"/>
      <c r="BT429" s="681"/>
      <c r="BU429" s="681"/>
      <c r="BV429" s="681"/>
      <c r="BW429" s="681"/>
      <c r="BX429" s="681"/>
      <c r="BY429" s="681"/>
      <c r="BZ429" s="681"/>
      <c r="CA429" s="681"/>
      <c r="CB429" s="681"/>
      <c r="CC429" s="681"/>
      <c r="CD429" s="681"/>
      <c r="CE429" s="712"/>
      <c r="DH429" s="216"/>
    </row>
    <row r="430" spans="1:112" ht="20.25" customHeight="1">
      <c r="A430" s="262"/>
      <c r="C430" s="252">
        <v>4</v>
      </c>
      <c r="D430" s="253"/>
      <c r="E430" s="253"/>
      <c r="F430" s="254" t="s">
        <v>940</v>
      </c>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6"/>
      <c r="BE430" s="252">
        <v>1</v>
      </c>
      <c r="BF430" s="253"/>
      <c r="BG430" s="253"/>
      <c r="BH430" s="254" t="s">
        <v>949</v>
      </c>
      <c r="BI430" s="255"/>
      <c r="BJ430" s="255"/>
      <c r="BK430" s="255"/>
      <c r="BL430" s="255"/>
      <c r="BM430" s="255"/>
      <c r="BN430" s="255"/>
      <c r="BO430" s="255"/>
      <c r="BP430" s="255"/>
      <c r="BQ430" s="255"/>
      <c r="BR430" s="255"/>
      <c r="BS430" s="255"/>
      <c r="BT430" s="255"/>
      <c r="BU430" s="255"/>
      <c r="BV430" s="255"/>
      <c r="BW430" s="255"/>
      <c r="BX430" s="255"/>
      <c r="BY430" s="255"/>
      <c r="BZ430" s="255"/>
      <c r="CA430" s="255"/>
      <c r="CB430" s="255"/>
      <c r="CC430" s="255"/>
      <c r="CD430" s="255"/>
      <c r="CE430" s="256"/>
      <c r="DH430" s="216"/>
    </row>
    <row r="431" spans="1:112" ht="20.25" customHeight="1">
      <c r="A431" s="262"/>
      <c r="BE431" s="265">
        <v>2</v>
      </c>
      <c r="BF431" s="266"/>
      <c r="BG431" s="266"/>
      <c r="BH431" s="267" t="s">
        <v>950</v>
      </c>
      <c r="BI431" s="268"/>
      <c r="BJ431" s="268"/>
      <c r="BK431" s="268"/>
      <c r="BL431" s="268"/>
      <c r="BM431" s="268"/>
      <c r="BN431" s="268"/>
      <c r="BO431" s="268"/>
      <c r="BP431" s="268"/>
      <c r="BQ431" s="268"/>
      <c r="BR431" s="268"/>
      <c r="BS431" s="268"/>
      <c r="BT431" s="268"/>
      <c r="BU431" s="268"/>
      <c r="BV431" s="268"/>
      <c r="BW431" s="268"/>
      <c r="BX431" s="268"/>
      <c r="BY431" s="268"/>
      <c r="BZ431" s="268"/>
      <c r="CA431" s="268"/>
      <c r="CB431" s="268"/>
      <c r="CC431" s="268"/>
      <c r="CD431" s="268"/>
      <c r="CE431" s="269"/>
      <c r="DH431" s="216"/>
    </row>
    <row r="432" spans="1:112" ht="20.25" customHeight="1">
      <c r="A432" s="262"/>
      <c r="C432" s="184" t="s">
        <v>951</v>
      </c>
      <c r="BE432" s="265">
        <v>3</v>
      </c>
      <c r="BF432" s="266"/>
      <c r="BG432" s="266"/>
      <c r="BH432" s="267" t="s">
        <v>952</v>
      </c>
      <c r="BI432" s="268"/>
      <c r="BJ432" s="268"/>
      <c r="BK432" s="268"/>
      <c r="BL432" s="268"/>
      <c r="BM432" s="268"/>
      <c r="BN432" s="268"/>
      <c r="BO432" s="268"/>
      <c r="BP432" s="268"/>
      <c r="BQ432" s="268"/>
      <c r="BR432" s="268"/>
      <c r="BS432" s="268"/>
      <c r="BT432" s="268"/>
      <c r="BU432" s="268"/>
      <c r="BV432" s="268"/>
      <c r="BW432" s="268"/>
      <c r="BX432" s="268"/>
      <c r="BY432" s="268"/>
      <c r="BZ432" s="268"/>
      <c r="CA432" s="268"/>
      <c r="CB432" s="268"/>
      <c r="CC432" s="268"/>
      <c r="CD432" s="268"/>
      <c r="CE432" s="269"/>
      <c r="DH432" s="216"/>
    </row>
    <row r="433" spans="1:112" ht="20.25" customHeight="1">
      <c r="A433" s="262"/>
      <c r="C433" s="600" t="s">
        <v>306</v>
      </c>
      <c r="D433" s="601"/>
      <c r="E433" s="602"/>
      <c r="F433" s="680" t="s">
        <v>953</v>
      </c>
      <c r="G433" s="681"/>
      <c r="H433" s="681"/>
      <c r="I433" s="681"/>
      <c r="J433" s="681"/>
      <c r="K433" s="681"/>
      <c r="L433" s="681"/>
      <c r="M433" s="681"/>
      <c r="N433" s="681"/>
      <c r="O433" s="681"/>
      <c r="P433" s="681"/>
      <c r="Q433" s="681"/>
      <c r="R433" s="681"/>
      <c r="S433" s="681"/>
      <c r="T433" s="681"/>
      <c r="U433" s="681"/>
      <c r="V433" s="681"/>
      <c r="W433" s="681"/>
      <c r="X433" s="681"/>
      <c r="Y433" s="681"/>
      <c r="Z433" s="681"/>
      <c r="AA433" s="681"/>
      <c r="AB433" s="681"/>
      <c r="AC433" s="682"/>
      <c r="BE433" s="265">
        <v>4</v>
      </c>
      <c r="BF433" s="266"/>
      <c r="BG433" s="266"/>
      <c r="BH433" s="267" t="s">
        <v>954</v>
      </c>
      <c r="BI433" s="268"/>
      <c r="BJ433" s="268"/>
      <c r="BK433" s="268"/>
      <c r="BL433" s="268"/>
      <c r="BM433" s="268"/>
      <c r="BN433" s="268"/>
      <c r="BO433" s="268"/>
      <c r="BP433" s="268"/>
      <c r="BQ433" s="268"/>
      <c r="BR433" s="268"/>
      <c r="BS433" s="268"/>
      <c r="BT433" s="268"/>
      <c r="BU433" s="268"/>
      <c r="BV433" s="268"/>
      <c r="BW433" s="268"/>
      <c r="BX433" s="268"/>
      <c r="BY433" s="268"/>
      <c r="BZ433" s="268"/>
      <c r="CA433" s="268"/>
      <c r="CB433" s="268"/>
      <c r="CC433" s="268"/>
      <c r="CD433" s="268"/>
      <c r="CE433" s="269"/>
      <c r="DH433" s="216"/>
    </row>
    <row r="434" spans="1:112" ht="20.25" customHeight="1">
      <c r="A434" s="262"/>
      <c r="C434" s="252">
        <v>1</v>
      </c>
      <c r="D434" s="253"/>
      <c r="E434" s="253"/>
      <c r="F434" s="254" t="s">
        <v>955</v>
      </c>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6"/>
      <c r="BE434" s="270">
        <v>5</v>
      </c>
      <c r="BF434" s="271"/>
      <c r="BG434" s="271"/>
      <c r="BH434" s="272" t="s">
        <v>956</v>
      </c>
      <c r="BI434" s="273"/>
      <c r="BJ434" s="273"/>
      <c r="BK434" s="273"/>
      <c r="BL434" s="273"/>
      <c r="BM434" s="273"/>
      <c r="BN434" s="273"/>
      <c r="BO434" s="273"/>
      <c r="BP434" s="273"/>
      <c r="BQ434" s="273"/>
      <c r="BR434" s="273"/>
      <c r="BS434" s="273"/>
      <c r="BT434" s="273"/>
      <c r="BU434" s="273"/>
      <c r="BV434" s="273"/>
      <c r="BW434" s="273"/>
      <c r="BX434" s="273"/>
      <c r="BY434" s="273"/>
      <c r="BZ434" s="273"/>
      <c r="CA434" s="273"/>
      <c r="CB434" s="273"/>
      <c r="CC434" s="273"/>
      <c r="CD434" s="273"/>
      <c r="CE434" s="274"/>
      <c r="DH434" s="216"/>
    </row>
    <row r="435" spans="1:112" ht="20.25" customHeight="1">
      <c r="A435" s="262"/>
      <c r="C435" s="252">
        <v>2</v>
      </c>
      <c r="D435" s="253"/>
      <c r="E435" s="253"/>
      <c r="F435" s="254" t="s">
        <v>957</v>
      </c>
      <c r="G435" s="255"/>
      <c r="H435" s="255"/>
      <c r="I435" s="255"/>
      <c r="J435" s="255"/>
      <c r="K435" s="255"/>
      <c r="L435" s="255"/>
      <c r="M435" s="255"/>
      <c r="N435" s="255"/>
      <c r="O435" s="255"/>
      <c r="P435" s="255"/>
      <c r="Q435" s="255"/>
      <c r="R435" s="255"/>
      <c r="S435" s="255"/>
      <c r="T435" s="255"/>
      <c r="U435" s="255"/>
      <c r="V435" s="255"/>
      <c r="W435" s="255"/>
      <c r="X435" s="255"/>
      <c r="Y435" s="255"/>
      <c r="Z435" s="255"/>
      <c r="AA435" s="255"/>
      <c r="AB435" s="255"/>
      <c r="AC435" s="256"/>
      <c r="DH435" s="216"/>
    </row>
    <row r="436" spans="1:112" ht="20.25" customHeight="1">
      <c r="A436" s="262"/>
      <c r="C436" s="252">
        <v>3</v>
      </c>
      <c r="D436" s="253"/>
      <c r="E436" s="253"/>
      <c r="F436" s="254" t="s">
        <v>958</v>
      </c>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c r="AC436" s="256"/>
      <c r="BE436" s="184" t="s">
        <v>959</v>
      </c>
      <c r="DH436" s="216"/>
    </row>
    <row r="437" spans="1:112" ht="20.25" customHeight="1">
      <c r="A437" s="262"/>
      <c r="BE437" s="600" t="s">
        <v>306</v>
      </c>
      <c r="BF437" s="601"/>
      <c r="BG437" s="602"/>
      <c r="BH437" s="680" t="s">
        <v>960</v>
      </c>
      <c r="BI437" s="681"/>
      <c r="BJ437" s="681"/>
      <c r="BK437" s="681"/>
      <c r="BL437" s="681"/>
      <c r="BM437" s="681"/>
      <c r="BN437" s="681"/>
      <c r="BO437" s="681"/>
      <c r="BP437" s="681"/>
      <c r="BQ437" s="681"/>
      <c r="BR437" s="681"/>
      <c r="BS437" s="681"/>
      <c r="BT437" s="681"/>
      <c r="BU437" s="681"/>
      <c r="BV437" s="681"/>
      <c r="BW437" s="681"/>
      <c r="BX437" s="681"/>
      <c r="BY437" s="681"/>
      <c r="BZ437" s="681"/>
      <c r="CA437" s="681"/>
      <c r="CB437" s="681"/>
      <c r="CC437" s="681"/>
      <c r="CD437" s="681"/>
      <c r="CE437" s="712"/>
      <c r="DH437" s="216"/>
    </row>
    <row r="438" spans="1:112" ht="20.25" customHeight="1">
      <c r="A438" s="262"/>
      <c r="BE438" s="252">
        <v>1</v>
      </c>
      <c r="BF438" s="253"/>
      <c r="BG438" s="253"/>
      <c r="BH438" s="254" t="s">
        <v>961</v>
      </c>
      <c r="BI438" s="255"/>
      <c r="BJ438" s="255"/>
      <c r="BK438" s="255"/>
      <c r="BL438" s="255"/>
      <c r="BM438" s="255"/>
      <c r="BN438" s="255"/>
      <c r="BO438" s="255"/>
      <c r="BP438" s="255"/>
      <c r="BQ438" s="255"/>
      <c r="BR438" s="255"/>
      <c r="BS438" s="255"/>
      <c r="BT438" s="255"/>
      <c r="BU438" s="255"/>
      <c r="BV438" s="255"/>
      <c r="BW438" s="255"/>
      <c r="BX438" s="255"/>
      <c r="BY438" s="255"/>
      <c r="BZ438" s="255"/>
      <c r="CA438" s="255"/>
      <c r="CB438" s="255"/>
      <c r="CC438" s="255"/>
      <c r="CD438" s="255"/>
      <c r="CE438" s="256"/>
      <c r="DH438" s="216"/>
    </row>
    <row r="439" spans="1:112" ht="20.25" customHeight="1">
      <c r="A439" s="262"/>
      <c r="BE439" s="252">
        <v>2</v>
      </c>
      <c r="BF439" s="253"/>
      <c r="BG439" s="253"/>
      <c r="BH439" s="254" t="s">
        <v>962</v>
      </c>
      <c r="BI439" s="255"/>
      <c r="BJ439" s="255"/>
      <c r="BK439" s="255"/>
      <c r="BL439" s="255"/>
      <c r="BM439" s="255"/>
      <c r="BN439" s="255"/>
      <c r="BO439" s="255"/>
      <c r="BP439" s="255"/>
      <c r="BQ439" s="255"/>
      <c r="BR439" s="255"/>
      <c r="BS439" s="255"/>
      <c r="BT439" s="255"/>
      <c r="BU439" s="255"/>
      <c r="BV439" s="255"/>
      <c r="BW439" s="255"/>
      <c r="BX439" s="255"/>
      <c r="BY439" s="255"/>
      <c r="BZ439" s="255"/>
      <c r="CA439" s="255"/>
      <c r="CB439" s="255"/>
      <c r="CC439" s="255"/>
      <c r="CD439" s="255"/>
      <c r="CE439" s="256"/>
      <c r="DH439" s="216"/>
    </row>
    <row r="440" spans="1:112" ht="20.25" customHeight="1">
      <c r="A440" s="262"/>
      <c r="DH440" s="216"/>
    </row>
    <row r="441" spans="1:112" ht="20.25" customHeight="1">
      <c r="A441" s="262"/>
      <c r="DH441" s="216"/>
    </row>
    <row r="442" spans="1:112" ht="20.25" customHeight="1">
      <c r="A442" s="262"/>
      <c r="DH442" s="216"/>
    </row>
    <row r="443" spans="1:112" ht="20.25" customHeight="1">
      <c r="A443" s="262"/>
      <c r="DH443" s="216"/>
    </row>
    <row r="444" spans="1:112" ht="20.25" customHeight="1">
      <c r="A444" s="262"/>
      <c r="DH444" s="216"/>
    </row>
    <row r="445" spans="1:112" ht="20.25" customHeight="1">
      <c r="A445" s="205"/>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59"/>
      <c r="AE445" s="259"/>
      <c r="AF445" s="259"/>
      <c r="AG445" s="259"/>
      <c r="AH445" s="259"/>
      <c r="AI445" s="259"/>
      <c r="AJ445" s="259"/>
      <c r="AK445" s="259"/>
      <c r="AL445" s="259"/>
      <c r="AM445" s="206"/>
      <c r="AN445" s="206"/>
      <c r="AO445" s="206"/>
      <c r="AP445" s="206"/>
      <c r="AQ445" s="206"/>
      <c r="AR445" s="206"/>
      <c r="AS445" s="206"/>
      <c r="AT445" s="206"/>
      <c r="AU445" s="206"/>
      <c r="AV445" s="206"/>
      <c r="AW445" s="206"/>
      <c r="AX445" s="206"/>
      <c r="AY445" s="206"/>
      <c r="AZ445" s="206"/>
      <c r="BA445" s="206"/>
      <c r="BB445" s="206"/>
      <c r="BC445" s="206"/>
      <c r="BD445" s="206"/>
      <c r="BE445" s="206"/>
      <c r="BF445" s="206"/>
      <c r="BG445" s="206"/>
      <c r="BH445" s="206"/>
      <c r="BI445" s="206"/>
      <c r="BJ445" s="206"/>
      <c r="BK445" s="206"/>
      <c r="BL445" s="206"/>
      <c r="BM445" s="206"/>
      <c r="BN445" s="206"/>
      <c r="BO445" s="206"/>
      <c r="BP445" s="206"/>
      <c r="BQ445" s="206"/>
      <c r="BR445" s="206"/>
      <c r="BS445" s="206"/>
      <c r="BT445" s="206"/>
      <c r="BU445" s="206"/>
      <c r="BV445" s="206"/>
      <c r="BW445" s="206"/>
      <c r="BX445" s="206"/>
      <c r="BY445" s="206"/>
      <c r="BZ445" s="206"/>
      <c r="CA445" s="206"/>
      <c r="CB445" s="206"/>
      <c r="CC445" s="206"/>
      <c r="CD445" s="206"/>
      <c r="CE445" s="206"/>
      <c r="CF445" s="206"/>
      <c r="CG445" s="206"/>
      <c r="CH445" s="206"/>
      <c r="CI445" s="206"/>
      <c r="CJ445" s="206"/>
      <c r="CK445" s="206"/>
      <c r="CL445" s="206"/>
      <c r="CM445" s="206"/>
      <c r="CN445" s="206"/>
      <c r="CO445" s="206"/>
      <c r="CP445" s="206"/>
      <c r="CQ445" s="206"/>
      <c r="CR445" s="206"/>
      <c r="CS445" s="206"/>
      <c r="CT445" s="206"/>
      <c r="CU445" s="206"/>
      <c r="CV445" s="206"/>
      <c r="CW445" s="206"/>
      <c r="CX445" s="206"/>
      <c r="CY445" s="206"/>
      <c r="CZ445" s="206"/>
      <c r="DA445" s="206"/>
      <c r="DB445" s="206"/>
      <c r="DC445" s="206"/>
      <c r="DD445" s="206"/>
      <c r="DE445" s="206"/>
      <c r="DF445" s="206"/>
      <c r="DG445" s="206"/>
      <c r="DH445" s="207"/>
    </row>
    <row r="446" spans="1:112" ht="20.25" customHeight="1">
      <c r="A446" s="263"/>
      <c r="B446" s="264"/>
      <c r="C446" s="190"/>
      <c r="D446" s="190"/>
      <c r="E446" s="190"/>
      <c r="F446" s="221"/>
      <c r="G446" s="190"/>
      <c r="H446" s="190"/>
      <c r="I446" s="190"/>
      <c r="J446" s="190"/>
      <c r="K446" s="190"/>
      <c r="L446" s="190"/>
      <c r="M446" s="190"/>
      <c r="N446" s="190"/>
      <c r="O446" s="190"/>
      <c r="P446" s="190"/>
      <c r="Q446" s="190"/>
      <c r="R446" s="190"/>
      <c r="S446" s="190"/>
      <c r="T446" s="190"/>
      <c r="U446" s="190"/>
      <c r="V446" s="190"/>
      <c r="W446" s="190"/>
      <c r="X446" s="190"/>
      <c r="Y446" s="190"/>
      <c r="Z446" s="190"/>
      <c r="AA446" s="190"/>
      <c r="AB446" s="190"/>
      <c r="AC446" s="221"/>
      <c r="AD446" s="190"/>
      <c r="AE446" s="190"/>
      <c r="AF446" s="190"/>
      <c r="AG446" s="190"/>
      <c r="AH446" s="190"/>
      <c r="AI446" s="190"/>
      <c r="AJ446" s="190"/>
      <c r="AK446" s="190"/>
      <c r="AL446" s="190"/>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264"/>
      <c r="CG446" s="190"/>
      <c r="CH446" s="190"/>
      <c r="CI446" s="190"/>
      <c r="CJ446" s="190"/>
      <c r="CK446" s="190"/>
      <c r="CL446" s="190"/>
      <c r="CM446" s="190"/>
      <c r="CN446" s="190"/>
      <c r="CO446" s="190"/>
      <c r="CP446" s="190"/>
      <c r="CQ446" s="190"/>
      <c r="CR446" s="190"/>
      <c r="CS446" s="190"/>
      <c r="CT446" s="190"/>
      <c r="CU446" s="190"/>
      <c r="CV446" s="190"/>
      <c r="CW446" s="190"/>
      <c r="CX446" s="190"/>
      <c r="CY446" s="190"/>
      <c r="CZ446" s="190"/>
      <c r="DA446" s="190"/>
      <c r="DB446" s="190"/>
      <c r="DC446" s="190"/>
      <c r="DD446" s="190"/>
      <c r="DE446" s="190"/>
      <c r="DF446" s="190"/>
      <c r="DG446" s="190"/>
      <c r="DH446" s="210"/>
    </row>
    <row r="447" spans="1:112" ht="20.25" customHeight="1">
      <c r="A447" s="262"/>
      <c r="C447" s="188" t="s">
        <v>963</v>
      </c>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BE447" s="184" t="s">
        <v>964</v>
      </c>
      <c r="DH447" s="216"/>
    </row>
    <row r="448" spans="1:112" ht="20.25" customHeight="1">
      <c r="A448" s="262"/>
      <c r="C448" s="600" t="s">
        <v>306</v>
      </c>
      <c r="D448" s="601"/>
      <c r="E448" s="602"/>
      <c r="F448" s="680" t="s">
        <v>948</v>
      </c>
      <c r="G448" s="681"/>
      <c r="H448" s="681"/>
      <c r="I448" s="681"/>
      <c r="J448" s="681"/>
      <c r="K448" s="681"/>
      <c r="L448" s="681"/>
      <c r="M448" s="681"/>
      <c r="N448" s="681"/>
      <c r="O448" s="681"/>
      <c r="P448" s="681"/>
      <c r="Q448" s="681"/>
      <c r="R448" s="681"/>
      <c r="S448" s="681"/>
      <c r="T448" s="681"/>
      <c r="U448" s="681"/>
      <c r="V448" s="681"/>
      <c r="W448" s="681"/>
      <c r="X448" s="681"/>
      <c r="Y448" s="681"/>
      <c r="Z448" s="681"/>
      <c r="AA448" s="681"/>
      <c r="AB448" s="681"/>
      <c r="AC448" s="682"/>
      <c r="BE448" s="600" t="s">
        <v>306</v>
      </c>
      <c r="BF448" s="601"/>
      <c r="BG448" s="602"/>
      <c r="BH448" s="680" t="s">
        <v>965</v>
      </c>
      <c r="BI448" s="681"/>
      <c r="BJ448" s="681"/>
      <c r="BK448" s="681"/>
      <c r="BL448" s="681"/>
      <c r="BM448" s="681"/>
      <c r="BN448" s="681"/>
      <c r="BO448" s="681"/>
      <c r="BP448" s="681"/>
      <c r="BQ448" s="681"/>
      <c r="BR448" s="681"/>
      <c r="BS448" s="681"/>
      <c r="BT448" s="681"/>
      <c r="BU448" s="681"/>
      <c r="BV448" s="681"/>
      <c r="BW448" s="681"/>
      <c r="BX448" s="681"/>
      <c r="BY448" s="681"/>
      <c r="BZ448" s="681"/>
      <c r="CA448" s="681"/>
      <c r="CB448" s="681"/>
      <c r="CC448" s="681"/>
      <c r="CD448" s="681"/>
      <c r="CE448" s="681"/>
      <c r="CF448" s="681"/>
      <c r="CG448" s="681"/>
      <c r="CH448" s="681"/>
      <c r="CI448" s="681"/>
      <c r="CJ448" s="681"/>
      <c r="CK448" s="681"/>
      <c r="CL448" s="681"/>
      <c r="CM448" s="681"/>
      <c r="CN448" s="681"/>
      <c r="CO448" s="681"/>
      <c r="CP448" s="681"/>
      <c r="CQ448" s="681"/>
      <c r="CR448" s="681"/>
      <c r="CS448" s="681"/>
      <c r="CT448" s="681"/>
      <c r="CU448" s="681"/>
      <c r="CV448" s="681"/>
      <c r="CW448" s="681"/>
      <c r="CX448" s="681"/>
      <c r="CY448" s="681"/>
      <c r="CZ448" s="681"/>
      <c r="DA448" s="712"/>
      <c r="DH448" s="216"/>
    </row>
    <row r="449" spans="1:112" ht="20.25" customHeight="1">
      <c r="A449" s="262"/>
      <c r="C449" s="252">
        <v>1</v>
      </c>
      <c r="D449" s="253"/>
      <c r="E449" s="253"/>
      <c r="F449" s="254" t="s">
        <v>966</v>
      </c>
      <c r="G449" s="255"/>
      <c r="H449" s="255"/>
      <c r="I449" s="255"/>
      <c r="J449" s="255"/>
      <c r="K449" s="255"/>
      <c r="L449" s="255"/>
      <c r="M449" s="255"/>
      <c r="N449" s="255"/>
      <c r="O449" s="255"/>
      <c r="P449" s="255"/>
      <c r="Q449" s="255"/>
      <c r="R449" s="255"/>
      <c r="S449" s="255"/>
      <c r="T449" s="255"/>
      <c r="U449" s="255"/>
      <c r="V449" s="255"/>
      <c r="W449" s="255"/>
      <c r="X449" s="255"/>
      <c r="Y449" s="255"/>
      <c r="Z449" s="255"/>
      <c r="AA449" s="255"/>
      <c r="AB449" s="255"/>
      <c r="AC449" s="256"/>
      <c r="BE449" s="667">
        <v>1</v>
      </c>
      <c r="BF449" s="668"/>
      <c r="BG449" s="668"/>
      <c r="BH449" s="756" t="s">
        <v>965</v>
      </c>
      <c r="BI449" s="757"/>
      <c r="BJ449" s="757"/>
      <c r="BK449" s="757"/>
      <c r="BL449" s="757"/>
      <c r="BM449" s="757"/>
      <c r="BN449" s="757"/>
      <c r="BO449" s="757"/>
      <c r="BP449" s="757"/>
      <c r="BQ449" s="757"/>
      <c r="BR449" s="757"/>
      <c r="BS449" s="757"/>
      <c r="BT449" s="757"/>
      <c r="BU449" s="757"/>
      <c r="BV449" s="757"/>
      <c r="BW449" s="757"/>
      <c r="BX449" s="757"/>
      <c r="BY449" s="757"/>
      <c r="BZ449" s="757"/>
      <c r="CA449" s="757"/>
      <c r="CB449" s="757"/>
      <c r="CC449" s="757"/>
      <c r="CD449" s="757"/>
      <c r="CE449" s="757"/>
      <c r="CF449" s="757"/>
      <c r="CG449" s="757"/>
      <c r="CH449" s="757"/>
      <c r="CI449" s="757"/>
      <c r="CJ449" s="757"/>
      <c r="CK449" s="757"/>
      <c r="CL449" s="757"/>
      <c r="CM449" s="757"/>
      <c r="CN449" s="757"/>
      <c r="CO449" s="757"/>
      <c r="CP449" s="757"/>
      <c r="CQ449" s="757"/>
      <c r="CR449" s="757"/>
      <c r="CS449" s="757"/>
      <c r="CT449" s="757"/>
      <c r="CU449" s="757"/>
      <c r="CV449" s="757"/>
      <c r="CW449" s="757"/>
      <c r="CX449" s="757"/>
      <c r="CY449" s="757"/>
      <c r="CZ449" s="757"/>
      <c r="DA449" s="758"/>
      <c r="DH449" s="216"/>
    </row>
    <row r="450" spans="1:112" ht="20.25" customHeight="1">
      <c r="A450" s="262"/>
      <c r="C450" s="252">
        <v>2</v>
      </c>
      <c r="D450" s="253"/>
      <c r="E450" s="253"/>
      <c r="F450" s="254" t="s">
        <v>967</v>
      </c>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c r="AC450" s="256"/>
      <c r="BE450" s="695">
        <v>2</v>
      </c>
      <c r="BF450" s="696"/>
      <c r="BG450" s="696"/>
      <c r="BH450" s="756" t="s">
        <v>968</v>
      </c>
      <c r="BI450" s="757"/>
      <c r="BJ450" s="757"/>
      <c r="BK450" s="757"/>
      <c r="BL450" s="757"/>
      <c r="BM450" s="757"/>
      <c r="BN450" s="757"/>
      <c r="BO450" s="757"/>
      <c r="BP450" s="757"/>
      <c r="BQ450" s="757"/>
      <c r="BR450" s="757"/>
      <c r="BS450" s="757"/>
      <c r="BT450" s="757"/>
      <c r="BU450" s="757"/>
      <c r="BV450" s="757"/>
      <c r="BW450" s="757"/>
      <c r="BX450" s="757"/>
      <c r="BY450" s="757"/>
      <c r="BZ450" s="757"/>
      <c r="CA450" s="757"/>
      <c r="CB450" s="757"/>
      <c r="CC450" s="757"/>
      <c r="CD450" s="757"/>
      <c r="CE450" s="757"/>
      <c r="CF450" s="757"/>
      <c r="CG450" s="757"/>
      <c r="CH450" s="757"/>
      <c r="CI450" s="757"/>
      <c r="CJ450" s="757"/>
      <c r="CK450" s="757"/>
      <c r="CL450" s="757"/>
      <c r="CM450" s="757"/>
      <c r="CN450" s="757"/>
      <c r="CO450" s="757"/>
      <c r="CP450" s="757"/>
      <c r="CQ450" s="757"/>
      <c r="CR450" s="757"/>
      <c r="CS450" s="757"/>
      <c r="CT450" s="757"/>
      <c r="CU450" s="757"/>
      <c r="CV450" s="757"/>
      <c r="CW450" s="757"/>
      <c r="CX450" s="757"/>
      <c r="CY450" s="757"/>
      <c r="CZ450" s="757"/>
      <c r="DA450" s="758"/>
      <c r="DH450" s="216"/>
    </row>
    <row r="451" spans="1:112" ht="20.25" customHeight="1">
      <c r="A451" s="262"/>
      <c r="C451" s="252">
        <v>3</v>
      </c>
      <c r="D451" s="253"/>
      <c r="E451" s="253"/>
      <c r="F451" s="254" t="s">
        <v>969</v>
      </c>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6"/>
      <c r="BE451" s="695">
        <v>3</v>
      </c>
      <c r="BF451" s="696"/>
      <c r="BG451" s="696"/>
      <c r="BH451" s="756" t="s">
        <v>970</v>
      </c>
      <c r="BI451" s="757"/>
      <c r="BJ451" s="757"/>
      <c r="BK451" s="757"/>
      <c r="BL451" s="757"/>
      <c r="BM451" s="757"/>
      <c r="BN451" s="757"/>
      <c r="BO451" s="757"/>
      <c r="BP451" s="757"/>
      <c r="BQ451" s="757"/>
      <c r="BR451" s="757"/>
      <c r="BS451" s="757"/>
      <c r="BT451" s="757"/>
      <c r="BU451" s="757"/>
      <c r="BV451" s="757"/>
      <c r="BW451" s="757"/>
      <c r="BX451" s="757"/>
      <c r="BY451" s="757"/>
      <c r="BZ451" s="757"/>
      <c r="CA451" s="757"/>
      <c r="CB451" s="757"/>
      <c r="CC451" s="757"/>
      <c r="CD451" s="757"/>
      <c r="CE451" s="757"/>
      <c r="CF451" s="757"/>
      <c r="CG451" s="757"/>
      <c r="CH451" s="757"/>
      <c r="CI451" s="757"/>
      <c r="CJ451" s="757"/>
      <c r="CK451" s="757"/>
      <c r="CL451" s="757"/>
      <c r="CM451" s="757"/>
      <c r="CN451" s="757"/>
      <c r="CO451" s="757"/>
      <c r="CP451" s="757"/>
      <c r="CQ451" s="757"/>
      <c r="CR451" s="757"/>
      <c r="CS451" s="757"/>
      <c r="CT451" s="757"/>
      <c r="CU451" s="757"/>
      <c r="CV451" s="757"/>
      <c r="CW451" s="757"/>
      <c r="CX451" s="757"/>
      <c r="CY451" s="757"/>
      <c r="CZ451" s="757"/>
      <c r="DA451" s="758"/>
      <c r="DH451" s="216"/>
    </row>
    <row r="452" spans="1:112" ht="20.25" customHeight="1">
      <c r="A452" s="262"/>
      <c r="C452" s="252">
        <v>4</v>
      </c>
      <c r="D452" s="253"/>
      <c r="E452" s="253"/>
      <c r="F452" s="254" t="s">
        <v>971</v>
      </c>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6"/>
      <c r="BE452" s="695">
        <v>4</v>
      </c>
      <c r="BF452" s="696"/>
      <c r="BG452" s="696"/>
      <c r="BH452" s="756" t="s">
        <v>972</v>
      </c>
      <c r="BI452" s="757"/>
      <c r="BJ452" s="757"/>
      <c r="BK452" s="757"/>
      <c r="BL452" s="757"/>
      <c r="BM452" s="757"/>
      <c r="BN452" s="757"/>
      <c r="BO452" s="757"/>
      <c r="BP452" s="757"/>
      <c r="BQ452" s="757"/>
      <c r="BR452" s="757"/>
      <c r="BS452" s="757"/>
      <c r="BT452" s="757"/>
      <c r="BU452" s="757"/>
      <c r="BV452" s="757"/>
      <c r="BW452" s="757"/>
      <c r="BX452" s="757"/>
      <c r="BY452" s="757"/>
      <c r="BZ452" s="757"/>
      <c r="CA452" s="757"/>
      <c r="CB452" s="757"/>
      <c r="CC452" s="757"/>
      <c r="CD452" s="757"/>
      <c r="CE452" s="757"/>
      <c r="CF452" s="757"/>
      <c r="CG452" s="757"/>
      <c r="CH452" s="757"/>
      <c r="CI452" s="757"/>
      <c r="CJ452" s="757"/>
      <c r="CK452" s="757"/>
      <c r="CL452" s="757"/>
      <c r="CM452" s="757"/>
      <c r="CN452" s="757"/>
      <c r="CO452" s="757"/>
      <c r="CP452" s="757"/>
      <c r="CQ452" s="757"/>
      <c r="CR452" s="757"/>
      <c r="CS452" s="757"/>
      <c r="CT452" s="757"/>
      <c r="CU452" s="757"/>
      <c r="CV452" s="757"/>
      <c r="CW452" s="757"/>
      <c r="CX452" s="757"/>
      <c r="CY452" s="757"/>
      <c r="CZ452" s="757"/>
      <c r="DA452" s="758"/>
      <c r="DH452" s="216"/>
    </row>
    <row r="453" spans="1:112" ht="20.25" customHeight="1">
      <c r="A453" s="262"/>
      <c r="C453" s="252">
        <v>5</v>
      </c>
      <c r="D453" s="253"/>
      <c r="E453" s="253"/>
      <c r="F453" s="254" t="s">
        <v>973</v>
      </c>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6"/>
      <c r="BE453" s="695">
        <v>5</v>
      </c>
      <c r="BF453" s="696"/>
      <c r="BG453" s="696"/>
      <c r="BH453" s="756" t="s">
        <v>974</v>
      </c>
      <c r="BI453" s="757"/>
      <c r="BJ453" s="757"/>
      <c r="BK453" s="757"/>
      <c r="BL453" s="757"/>
      <c r="BM453" s="757"/>
      <c r="BN453" s="757"/>
      <c r="BO453" s="757"/>
      <c r="BP453" s="757"/>
      <c r="BQ453" s="757"/>
      <c r="BR453" s="757"/>
      <c r="BS453" s="757"/>
      <c r="BT453" s="757"/>
      <c r="BU453" s="757"/>
      <c r="BV453" s="757"/>
      <c r="BW453" s="757"/>
      <c r="BX453" s="757"/>
      <c r="BY453" s="757"/>
      <c r="BZ453" s="757"/>
      <c r="CA453" s="757"/>
      <c r="CB453" s="757"/>
      <c r="CC453" s="757"/>
      <c r="CD453" s="757"/>
      <c r="CE453" s="757"/>
      <c r="CF453" s="757"/>
      <c r="CG453" s="757"/>
      <c r="CH453" s="757"/>
      <c r="CI453" s="757"/>
      <c r="CJ453" s="757"/>
      <c r="CK453" s="757"/>
      <c r="CL453" s="757"/>
      <c r="CM453" s="757"/>
      <c r="CN453" s="757"/>
      <c r="CO453" s="757"/>
      <c r="CP453" s="757"/>
      <c r="CQ453" s="757"/>
      <c r="CR453" s="757"/>
      <c r="CS453" s="757"/>
      <c r="CT453" s="757"/>
      <c r="CU453" s="757"/>
      <c r="CV453" s="757"/>
      <c r="CW453" s="757"/>
      <c r="CX453" s="757"/>
      <c r="CY453" s="757"/>
      <c r="CZ453" s="757"/>
      <c r="DA453" s="758"/>
      <c r="DH453" s="216"/>
    </row>
    <row r="454" spans="1:112" ht="20.25" customHeight="1">
      <c r="A454" s="262"/>
      <c r="C454" s="252">
        <v>6</v>
      </c>
      <c r="D454" s="253"/>
      <c r="E454" s="253"/>
      <c r="F454" s="254" t="s">
        <v>975</v>
      </c>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6"/>
      <c r="BE454" s="275">
        <v>6</v>
      </c>
      <c r="BF454" s="276"/>
      <c r="BG454" s="276"/>
      <c r="BH454" s="759" t="s">
        <v>700</v>
      </c>
      <c r="BI454" s="760"/>
      <c r="BJ454" s="760"/>
      <c r="BK454" s="760"/>
      <c r="BL454" s="760"/>
      <c r="BM454" s="760"/>
      <c r="BN454" s="760"/>
      <c r="BO454" s="760"/>
      <c r="BP454" s="760"/>
      <c r="BQ454" s="760"/>
      <c r="BR454" s="760"/>
      <c r="BS454" s="760"/>
      <c r="BT454" s="760"/>
      <c r="BU454" s="760"/>
      <c r="BV454" s="760"/>
      <c r="BW454" s="760"/>
      <c r="BX454" s="760"/>
      <c r="BY454" s="760"/>
      <c r="BZ454" s="760"/>
      <c r="CA454" s="760"/>
      <c r="CB454" s="760"/>
      <c r="CC454" s="760"/>
      <c r="CD454" s="760"/>
      <c r="CE454" s="760"/>
      <c r="CF454" s="760"/>
      <c r="CG454" s="760"/>
      <c r="CH454" s="760"/>
      <c r="CI454" s="760"/>
      <c r="CJ454" s="760"/>
      <c r="CK454" s="760"/>
      <c r="CL454" s="760"/>
      <c r="CM454" s="760"/>
      <c r="CN454" s="760"/>
      <c r="CO454" s="760"/>
      <c r="CP454" s="760"/>
      <c r="CQ454" s="760"/>
      <c r="CR454" s="760"/>
      <c r="CS454" s="760"/>
      <c r="CT454" s="760"/>
      <c r="CU454" s="760"/>
      <c r="CV454" s="760"/>
      <c r="CW454" s="760"/>
      <c r="CX454" s="760"/>
      <c r="CY454" s="760"/>
      <c r="CZ454" s="760"/>
      <c r="DA454" s="761"/>
      <c r="DH454" s="216"/>
    </row>
    <row r="455" spans="1:112" ht="20.25" customHeight="1">
      <c r="A455" s="262"/>
      <c r="C455" s="270">
        <v>7</v>
      </c>
      <c r="D455" s="271"/>
      <c r="E455" s="271"/>
      <c r="F455" s="272" t="s">
        <v>976</v>
      </c>
      <c r="G455" s="273"/>
      <c r="H455" s="273"/>
      <c r="I455" s="273"/>
      <c r="J455" s="273"/>
      <c r="K455" s="273"/>
      <c r="L455" s="273"/>
      <c r="M455" s="273"/>
      <c r="N455" s="273"/>
      <c r="O455" s="273"/>
      <c r="P455" s="273"/>
      <c r="Q455" s="273"/>
      <c r="R455" s="273"/>
      <c r="S455" s="273"/>
      <c r="T455" s="273"/>
      <c r="U455" s="273"/>
      <c r="V455" s="273"/>
      <c r="W455" s="273"/>
      <c r="X455" s="273"/>
      <c r="Y455" s="273"/>
      <c r="Z455" s="273"/>
      <c r="AA455" s="273"/>
      <c r="AB455" s="273"/>
      <c r="AC455" s="274"/>
      <c r="BE455" s="260"/>
      <c r="BF455" s="260"/>
      <c r="BG455" s="260"/>
      <c r="BH455" s="277"/>
      <c r="BI455" s="277"/>
      <c r="BJ455" s="277"/>
      <c r="BK455" s="277"/>
      <c r="BL455" s="277"/>
      <c r="BM455" s="277"/>
      <c r="BN455" s="277"/>
      <c r="BO455" s="277"/>
      <c r="BP455" s="277"/>
      <c r="BQ455" s="277"/>
      <c r="BR455" s="277"/>
      <c r="BS455" s="277"/>
      <c r="BT455" s="277"/>
      <c r="BU455" s="277"/>
      <c r="BV455" s="277"/>
      <c r="BW455" s="277"/>
      <c r="BX455" s="277"/>
      <c r="BY455" s="277"/>
      <c r="BZ455" s="277"/>
      <c r="CA455" s="277"/>
      <c r="CB455" s="277"/>
      <c r="CC455" s="277"/>
      <c r="CD455" s="277"/>
      <c r="CE455" s="277"/>
      <c r="CF455" s="277"/>
      <c r="CG455" s="277"/>
      <c r="CH455" s="277"/>
      <c r="CI455" s="277"/>
      <c r="CJ455" s="277"/>
      <c r="CK455" s="277"/>
      <c r="CL455" s="277"/>
      <c r="CM455" s="277"/>
      <c r="CN455" s="277"/>
      <c r="CO455" s="277"/>
      <c r="CP455" s="277"/>
      <c r="CQ455" s="277"/>
      <c r="CR455" s="277"/>
      <c r="CS455" s="277"/>
      <c r="CT455" s="277"/>
      <c r="CU455" s="277"/>
      <c r="CV455" s="277"/>
      <c r="CW455" s="277"/>
      <c r="CX455" s="277"/>
      <c r="CY455" s="277"/>
      <c r="CZ455" s="277"/>
      <c r="DA455" s="277"/>
      <c r="DH455" s="216"/>
    </row>
    <row r="456" spans="1:112" ht="20.25" customHeight="1">
      <c r="A456" s="262"/>
      <c r="BE456" s="184" t="s">
        <v>977</v>
      </c>
      <c r="DH456" s="216"/>
    </row>
    <row r="457" spans="1:112" ht="20.25" customHeight="1">
      <c r="A457" s="262"/>
      <c r="C457" s="184" t="s">
        <v>978</v>
      </c>
      <c r="BE457" s="600" t="s">
        <v>306</v>
      </c>
      <c r="BF457" s="601"/>
      <c r="BG457" s="602"/>
      <c r="BH457" s="680" t="s">
        <v>979</v>
      </c>
      <c r="BI457" s="681"/>
      <c r="BJ457" s="681"/>
      <c r="BK457" s="681"/>
      <c r="BL457" s="681"/>
      <c r="BM457" s="681"/>
      <c r="BN457" s="681"/>
      <c r="BO457" s="681"/>
      <c r="BP457" s="681"/>
      <c r="BQ457" s="681"/>
      <c r="BR457" s="681"/>
      <c r="BS457" s="681"/>
      <c r="BT457" s="681"/>
      <c r="BU457" s="681"/>
      <c r="BV457" s="681"/>
      <c r="BW457" s="681"/>
      <c r="BX457" s="681"/>
      <c r="BY457" s="681"/>
      <c r="BZ457" s="681"/>
      <c r="CA457" s="681"/>
      <c r="CB457" s="681"/>
      <c r="CC457" s="681"/>
      <c r="CD457" s="681"/>
      <c r="CE457" s="681"/>
      <c r="CF457" s="681"/>
      <c r="CG457" s="681"/>
      <c r="CH457" s="681"/>
      <c r="CI457" s="681"/>
      <c r="CJ457" s="681"/>
      <c r="CK457" s="681"/>
      <c r="CL457" s="681"/>
      <c r="CM457" s="681"/>
      <c r="CN457" s="681"/>
      <c r="CO457" s="681"/>
      <c r="CP457" s="681"/>
      <c r="CQ457" s="681"/>
      <c r="CR457" s="681"/>
      <c r="CS457" s="681"/>
      <c r="CT457" s="681"/>
      <c r="CU457" s="681"/>
      <c r="CV457" s="681"/>
      <c r="CW457" s="681"/>
      <c r="CX457" s="681"/>
      <c r="CY457" s="681"/>
      <c r="CZ457" s="681"/>
      <c r="DA457" s="712"/>
      <c r="DH457" s="216"/>
    </row>
    <row r="458" spans="1:112" ht="20.25" customHeight="1">
      <c r="A458" s="262"/>
      <c r="C458" s="600" t="s">
        <v>306</v>
      </c>
      <c r="D458" s="601"/>
      <c r="E458" s="602"/>
      <c r="F458" s="680" t="s">
        <v>948</v>
      </c>
      <c r="G458" s="681"/>
      <c r="H458" s="681"/>
      <c r="I458" s="681"/>
      <c r="J458" s="681"/>
      <c r="K458" s="681"/>
      <c r="L458" s="681"/>
      <c r="M458" s="681"/>
      <c r="N458" s="681"/>
      <c r="O458" s="681"/>
      <c r="P458" s="681"/>
      <c r="Q458" s="681"/>
      <c r="R458" s="681"/>
      <c r="S458" s="681"/>
      <c r="T458" s="681"/>
      <c r="U458" s="681"/>
      <c r="V458" s="681"/>
      <c r="W458" s="681"/>
      <c r="X458" s="681"/>
      <c r="Y458" s="681"/>
      <c r="Z458" s="681"/>
      <c r="AA458" s="681"/>
      <c r="AB458" s="681"/>
      <c r="AC458" s="682"/>
      <c r="BE458" s="744">
        <v>1</v>
      </c>
      <c r="BF458" s="745"/>
      <c r="BG458" s="746"/>
      <c r="BH458" s="747" t="s">
        <v>980</v>
      </c>
      <c r="BI458" s="748"/>
      <c r="BJ458" s="748"/>
      <c r="BK458" s="748"/>
      <c r="BL458" s="748"/>
      <c r="BM458" s="748"/>
      <c r="BN458" s="748"/>
      <c r="BO458" s="748"/>
      <c r="BP458" s="748"/>
      <c r="BQ458" s="748"/>
      <c r="BR458" s="748"/>
      <c r="BS458" s="748"/>
      <c r="BT458" s="748"/>
      <c r="BU458" s="748"/>
      <c r="BV458" s="748"/>
      <c r="BW458" s="748"/>
      <c r="BX458" s="748"/>
      <c r="BY458" s="748"/>
      <c r="BZ458" s="748"/>
      <c r="CA458" s="748"/>
      <c r="CB458" s="748"/>
      <c r="CC458" s="748"/>
      <c r="CD458" s="748"/>
      <c r="CE458" s="748"/>
      <c r="CF458" s="748"/>
      <c r="CG458" s="748"/>
      <c r="CH458" s="748"/>
      <c r="CI458" s="748"/>
      <c r="CJ458" s="748"/>
      <c r="CK458" s="748"/>
      <c r="CL458" s="748"/>
      <c r="CM458" s="748"/>
      <c r="CN458" s="748"/>
      <c r="CO458" s="748"/>
      <c r="CP458" s="748"/>
      <c r="CQ458" s="748"/>
      <c r="CR458" s="748"/>
      <c r="CS458" s="748"/>
      <c r="CT458" s="748"/>
      <c r="CU458" s="748"/>
      <c r="CV458" s="748"/>
      <c r="CW458" s="748"/>
      <c r="CX458" s="748"/>
      <c r="CY458" s="748"/>
      <c r="CZ458" s="748"/>
      <c r="DA458" s="749"/>
      <c r="DH458" s="216"/>
    </row>
    <row r="459" spans="1:112" ht="20.25" customHeight="1">
      <c r="A459" s="262"/>
      <c r="C459" s="667">
        <v>1</v>
      </c>
      <c r="D459" s="668"/>
      <c r="E459" s="668"/>
      <c r="F459" s="669" t="s">
        <v>981</v>
      </c>
      <c r="G459" s="669"/>
      <c r="H459" s="669"/>
      <c r="I459" s="669"/>
      <c r="J459" s="669"/>
      <c r="K459" s="669"/>
      <c r="L459" s="669"/>
      <c r="M459" s="669"/>
      <c r="N459" s="669"/>
      <c r="O459" s="669"/>
      <c r="P459" s="669"/>
      <c r="Q459" s="669"/>
      <c r="R459" s="669"/>
      <c r="S459" s="669"/>
      <c r="T459" s="669"/>
      <c r="U459" s="669"/>
      <c r="V459" s="669"/>
      <c r="W459" s="669"/>
      <c r="X459" s="669"/>
      <c r="Y459" s="669"/>
      <c r="Z459" s="669"/>
      <c r="AA459" s="669"/>
      <c r="AB459" s="669"/>
      <c r="AC459" s="670"/>
      <c r="BE459" s="750">
        <v>2</v>
      </c>
      <c r="BF459" s="751"/>
      <c r="BG459" s="752"/>
      <c r="BH459" s="753" t="s">
        <v>982</v>
      </c>
      <c r="BI459" s="754"/>
      <c r="BJ459" s="754"/>
      <c r="BK459" s="754"/>
      <c r="BL459" s="754"/>
      <c r="BM459" s="754"/>
      <c r="BN459" s="754"/>
      <c r="BO459" s="754"/>
      <c r="BP459" s="754"/>
      <c r="BQ459" s="754"/>
      <c r="BR459" s="754"/>
      <c r="BS459" s="754"/>
      <c r="BT459" s="754"/>
      <c r="BU459" s="754"/>
      <c r="BV459" s="754"/>
      <c r="BW459" s="754"/>
      <c r="BX459" s="754"/>
      <c r="BY459" s="754"/>
      <c r="BZ459" s="754"/>
      <c r="CA459" s="754"/>
      <c r="CB459" s="754"/>
      <c r="CC459" s="754"/>
      <c r="CD459" s="754"/>
      <c r="CE459" s="754"/>
      <c r="CF459" s="754"/>
      <c r="CG459" s="754"/>
      <c r="CH459" s="754"/>
      <c r="CI459" s="754"/>
      <c r="CJ459" s="754"/>
      <c r="CK459" s="754"/>
      <c r="CL459" s="754"/>
      <c r="CM459" s="754"/>
      <c r="CN459" s="754"/>
      <c r="CO459" s="754"/>
      <c r="CP459" s="754"/>
      <c r="CQ459" s="754"/>
      <c r="CR459" s="754"/>
      <c r="CS459" s="754"/>
      <c r="CT459" s="754"/>
      <c r="CU459" s="754"/>
      <c r="CV459" s="754"/>
      <c r="CW459" s="754"/>
      <c r="CX459" s="754"/>
      <c r="CY459" s="754"/>
      <c r="CZ459" s="754"/>
      <c r="DA459" s="755"/>
      <c r="DH459" s="216"/>
    </row>
    <row r="460" spans="1:112" ht="20.25" customHeight="1">
      <c r="A460" s="262"/>
      <c r="C460" s="691">
        <v>2</v>
      </c>
      <c r="D460" s="692"/>
      <c r="E460" s="692"/>
      <c r="F460" s="693" t="s">
        <v>983</v>
      </c>
      <c r="G460" s="693"/>
      <c r="H460" s="693"/>
      <c r="I460" s="693"/>
      <c r="J460" s="693"/>
      <c r="K460" s="693"/>
      <c r="L460" s="693"/>
      <c r="M460" s="693"/>
      <c r="N460" s="693"/>
      <c r="O460" s="693"/>
      <c r="P460" s="693"/>
      <c r="Q460" s="693"/>
      <c r="R460" s="693"/>
      <c r="S460" s="693"/>
      <c r="T460" s="693"/>
      <c r="U460" s="693"/>
      <c r="V460" s="693"/>
      <c r="W460" s="693"/>
      <c r="X460" s="693"/>
      <c r="Y460" s="693"/>
      <c r="Z460" s="693"/>
      <c r="AA460" s="693"/>
      <c r="AB460" s="693"/>
      <c r="AC460" s="694"/>
      <c r="BE460" s="750">
        <v>3</v>
      </c>
      <c r="BF460" s="751"/>
      <c r="BG460" s="752"/>
      <c r="BH460" s="753" t="s">
        <v>984</v>
      </c>
      <c r="BI460" s="754"/>
      <c r="BJ460" s="754"/>
      <c r="BK460" s="754"/>
      <c r="BL460" s="754"/>
      <c r="BM460" s="754"/>
      <c r="BN460" s="754"/>
      <c r="BO460" s="754"/>
      <c r="BP460" s="754"/>
      <c r="BQ460" s="754"/>
      <c r="BR460" s="754"/>
      <c r="BS460" s="754"/>
      <c r="BT460" s="754"/>
      <c r="BU460" s="754"/>
      <c r="BV460" s="754"/>
      <c r="BW460" s="754"/>
      <c r="BX460" s="754"/>
      <c r="BY460" s="754"/>
      <c r="BZ460" s="754"/>
      <c r="CA460" s="754"/>
      <c r="CB460" s="754"/>
      <c r="CC460" s="754"/>
      <c r="CD460" s="754"/>
      <c r="CE460" s="754"/>
      <c r="CF460" s="754"/>
      <c r="CG460" s="754"/>
      <c r="CH460" s="754"/>
      <c r="CI460" s="754"/>
      <c r="CJ460" s="754"/>
      <c r="CK460" s="754"/>
      <c r="CL460" s="754"/>
      <c r="CM460" s="754"/>
      <c r="CN460" s="754"/>
      <c r="CO460" s="754"/>
      <c r="CP460" s="754"/>
      <c r="CQ460" s="754"/>
      <c r="CR460" s="754"/>
      <c r="CS460" s="754"/>
      <c r="CT460" s="754"/>
      <c r="CU460" s="754"/>
      <c r="CV460" s="754"/>
      <c r="CW460" s="754"/>
      <c r="CX460" s="754"/>
      <c r="CY460" s="754"/>
      <c r="CZ460" s="754"/>
      <c r="DA460" s="755"/>
      <c r="DH460" s="216"/>
    </row>
    <row r="461" spans="1:112" ht="20.25" customHeight="1">
      <c r="A461" s="262"/>
      <c r="BE461" s="774">
        <v>4</v>
      </c>
      <c r="BF461" s="775"/>
      <c r="BG461" s="776"/>
      <c r="BH461" s="777" t="s">
        <v>700</v>
      </c>
      <c r="BI461" s="778"/>
      <c r="BJ461" s="778"/>
      <c r="BK461" s="778"/>
      <c r="BL461" s="778"/>
      <c r="BM461" s="778"/>
      <c r="BN461" s="778"/>
      <c r="BO461" s="778"/>
      <c r="BP461" s="778"/>
      <c r="BQ461" s="778"/>
      <c r="BR461" s="778"/>
      <c r="BS461" s="778"/>
      <c r="BT461" s="778"/>
      <c r="BU461" s="778"/>
      <c r="BV461" s="778"/>
      <c r="BW461" s="778"/>
      <c r="BX461" s="778"/>
      <c r="BY461" s="778"/>
      <c r="BZ461" s="778"/>
      <c r="CA461" s="778"/>
      <c r="CB461" s="778"/>
      <c r="CC461" s="778"/>
      <c r="CD461" s="778"/>
      <c r="CE461" s="778"/>
      <c r="CF461" s="778"/>
      <c r="CG461" s="778"/>
      <c r="CH461" s="778"/>
      <c r="CI461" s="778"/>
      <c r="CJ461" s="778"/>
      <c r="CK461" s="778"/>
      <c r="CL461" s="778"/>
      <c r="CM461" s="778"/>
      <c r="CN461" s="778"/>
      <c r="CO461" s="778"/>
      <c r="CP461" s="778"/>
      <c r="CQ461" s="778"/>
      <c r="CR461" s="778"/>
      <c r="CS461" s="778"/>
      <c r="CT461" s="778"/>
      <c r="CU461" s="778"/>
      <c r="CV461" s="778"/>
      <c r="CW461" s="778"/>
      <c r="CX461" s="778"/>
      <c r="CY461" s="778"/>
      <c r="CZ461" s="778"/>
      <c r="DA461" s="779"/>
      <c r="DH461" s="216"/>
    </row>
    <row r="462" spans="1:112" ht="20.25" customHeight="1">
      <c r="A462" s="262"/>
      <c r="C462" s="184" t="s">
        <v>985</v>
      </c>
      <c r="BE462" s="768">
        <v>5</v>
      </c>
      <c r="BF462" s="769"/>
      <c r="BG462" s="770"/>
      <c r="BH462" s="771" t="s">
        <v>986</v>
      </c>
      <c r="BI462" s="772"/>
      <c r="BJ462" s="772"/>
      <c r="BK462" s="772"/>
      <c r="BL462" s="772"/>
      <c r="BM462" s="772"/>
      <c r="BN462" s="772"/>
      <c r="BO462" s="772"/>
      <c r="BP462" s="772"/>
      <c r="BQ462" s="772"/>
      <c r="BR462" s="772"/>
      <c r="BS462" s="772"/>
      <c r="BT462" s="772"/>
      <c r="BU462" s="772"/>
      <c r="BV462" s="772"/>
      <c r="BW462" s="772"/>
      <c r="BX462" s="772"/>
      <c r="BY462" s="772"/>
      <c r="BZ462" s="772"/>
      <c r="CA462" s="772"/>
      <c r="CB462" s="772"/>
      <c r="CC462" s="772"/>
      <c r="CD462" s="772"/>
      <c r="CE462" s="772"/>
      <c r="CF462" s="772"/>
      <c r="CG462" s="772"/>
      <c r="CH462" s="772"/>
      <c r="CI462" s="772"/>
      <c r="CJ462" s="772"/>
      <c r="CK462" s="772"/>
      <c r="CL462" s="772"/>
      <c r="CM462" s="772"/>
      <c r="CN462" s="772"/>
      <c r="CO462" s="772"/>
      <c r="CP462" s="772"/>
      <c r="CQ462" s="772"/>
      <c r="CR462" s="772"/>
      <c r="CS462" s="772"/>
      <c r="CT462" s="772"/>
      <c r="CU462" s="772"/>
      <c r="CV462" s="772"/>
      <c r="CW462" s="772"/>
      <c r="CX462" s="772"/>
      <c r="CY462" s="772"/>
      <c r="CZ462" s="772"/>
      <c r="DA462" s="773"/>
      <c r="DH462" s="216"/>
    </row>
    <row r="463" spans="1:112" ht="20.25" customHeight="1">
      <c r="A463" s="262"/>
      <c r="C463" s="600" t="s">
        <v>306</v>
      </c>
      <c r="D463" s="601"/>
      <c r="E463" s="602"/>
      <c r="F463" s="680" t="s">
        <v>987</v>
      </c>
      <c r="G463" s="681"/>
      <c r="H463" s="681"/>
      <c r="I463" s="681"/>
      <c r="J463" s="681"/>
      <c r="K463" s="681"/>
      <c r="L463" s="681"/>
      <c r="M463" s="681"/>
      <c r="N463" s="681"/>
      <c r="O463" s="681"/>
      <c r="P463" s="681"/>
      <c r="Q463" s="681"/>
      <c r="R463" s="681"/>
      <c r="S463" s="681"/>
      <c r="T463" s="681"/>
      <c r="U463" s="681"/>
      <c r="V463" s="681"/>
      <c r="W463" s="681"/>
      <c r="X463" s="681"/>
      <c r="Y463" s="681"/>
      <c r="Z463" s="681"/>
      <c r="AA463" s="681"/>
      <c r="AB463" s="681"/>
      <c r="AC463" s="682"/>
      <c r="DH463" s="216"/>
    </row>
    <row r="464" spans="1:112" ht="20.25" customHeight="1">
      <c r="A464" s="262"/>
      <c r="C464" s="667">
        <v>1</v>
      </c>
      <c r="D464" s="668"/>
      <c r="E464" s="668"/>
      <c r="F464" s="669" t="s">
        <v>988</v>
      </c>
      <c r="G464" s="669"/>
      <c r="H464" s="669"/>
      <c r="I464" s="669"/>
      <c r="J464" s="669"/>
      <c r="K464" s="669"/>
      <c r="L464" s="669"/>
      <c r="M464" s="669"/>
      <c r="N464" s="669"/>
      <c r="O464" s="669"/>
      <c r="P464" s="669"/>
      <c r="Q464" s="669"/>
      <c r="R464" s="669"/>
      <c r="S464" s="669"/>
      <c r="T464" s="669"/>
      <c r="U464" s="669"/>
      <c r="V464" s="669"/>
      <c r="W464" s="669"/>
      <c r="X464" s="669"/>
      <c r="Y464" s="669"/>
      <c r="Z464" s="669"/>
      <c r="AA464" s="669"/>
      <c r="AB464" s="669"/>
      <c r="AC464" s="670"/>
      <c r="BE464" s="184" t="s">
        <v>989</v>
      </c>
      <c r="DH464" s="216"/>
    </row>
    <row r="465" spans="1:112" ht="20.25" customHeight="1">
      <c r="A465" s="262"/>
      <c r="C465" s="695">
        <v>2</v>
      </c>
      <c r="D465" s="696"/>
      <c r="E465" s="696"/>
      <c r="F465" s="697" t="s">
        <v>990</v>
      </c>
      <c r="G465" s="697"/>
      <c r="H465" s="697"/>
      <c r="I465" s="697"/>
      <c r="J465" s="697"/>
      <c r="K465" s="697"/>
      <c r="L465" s="697"/>
      <c r="M465" s="697"/>
      <c r="N465" s="697"/>
      <c r="O465" s="697"/>
      <c r="P465" s="697"/>
      <c r="Q465" s="697"/>
      <c r="R465" s="697"/>
      <c r="S465" s="697"/>
      <c r="T465" s="697"/>
      <c r="U465" s="697"/>
      <c r="V465" s="697"/>
      <c r="W465" s="697"/>
      <c r="X465" s="697"/>
      <c r="Y465" s="697"/>
      <c r="Z465" s="697"/>
      <c r="AA465" s="697"/>
      <c r="AB465" s="697"/>
      <c r="AC465" s="698"/>
      <c r="BE465" s="600" t="s">
        <v>306</v>
      </c>
      <c r="BF465" s="601"/>
      <c r="BG465" s="602"/>
      <c r="BH465" s="680" t="s">
        <v>991</v>
      </c>
      <c r="BI465" s="681"/>
      <c r="BJ465" s="681"/>
      <c r="BK465" s="681"/>
      <c r="BL465" s="681"/>
      <c r="BM465" s="681"/>
      <c r="BN465" s="681"/>
      <c r="BO465" s="681"/>
      <c r="BP465" s="681"/>
      <c r="BQ465" s="681"/>
      <c r="BR465" s="681"/>
      <c r="BS465" s="681"/>
      <c r="BT465" s="681"/>
      <c r="BU465" s="681"/>
      <c r="BV465" s="681"/>
      <c r="BW465" s="681"/>
      <c r="BX465" s="681"/>
      <c r="BY465" s="681"/>
      <c r="BZ465" s="681"/>
      <c r="CA465" s="681"/>
      <c r="CB465" s="681"/>
      <c r="CC465" s="681"/>
      <c r="CD465" s="681"/>
      <c r="CE465" s="681"/>
      <c r="CF465" s="681"/>
      <c r="CG465" s="681"/>
      <c r="CH465" s="681"/>
      <c r="CI465" s="681"/>
      <c r="CJ465" s="681"/>
      <c r="CK465" s="681"/>
      <c r="CL465" s="681"/>
      <c r="CM465" s="681"/>
      <c r="CN465" s="681"/>
      <c r="CO465" s="681"/>
      <c r="CP465" s="681"/>
      <c r="CQ465" s="681"/>
      <c r="CR465" s="681"/>
      <c r="CS465" s="681"/>
      <c r="CT465" s="681"/>
      <c r="CU465" s="681"/>
      <c r="CV465" s="681"/>
      <c r="CW465" s="681"/>
      <c r="CX465" s="681"/>
      <c r="CY465" s="681"/>
      <c r="CZ465" s="681"/>
      <c r="DA465" s="712"/>
      <c r="DH465" s="216"/>
    </row>
    <row r="466" spans="1:112" ht="20.25" customHeight="1">
      <c r="A466" s="262"/>
      <c r="C466" s="695">
        <v>3</v>
      </c>
      <c r="D466" s="696"/>
      <c r="E466" s="696"/>
      <c r="F466" s="697" t="s">
        <v>992</v>
      </c>
      <c r="G466" s="697"/>
      <c r="H466" s="697"/>
      <c r="I466" s="697"/>
      <c r="J466" s="697"/>
      <c r="K466" s="697"/>
      <c r="L466" s="697"/>
      <c r="M466" s="697"/>
      <c r="N466" s="697"/>
      <c r="O466" s="697"/>
      <c r="P466" s="697"/>
      <c r="Q466" s="697"/>
      <c r="R466" s="697"/>
      <c r="S466" s="697"/>
      <c r="T466" s="697"/>
      <c r="U466" s="697"/>
      <c r="V466" s="697"/>
      <c r="W466" s="697"/>
      <c r="X466" s="697"/>
      <c r="Y466" s="697"/>
      <c r="Z466" s="697"/>
      <c r="AA466" s="697"/>
      <c r="AB466" s="697"/>
      <c r="AC466" s="698"/>
      <c r="BE466" s="762">
        <v>1</v>
      </c>
      <c r="BF466" s="763"/>
      <c r="BG466" s="764"/>
      <c r="BH466" s="765" t="s">
        <v>993</v>
      </c>
      <c r="BI466" s="766"/>
      <c r="BJ466" s="766"/>
      <c r="BK466" s="766"/>
      <c r="BL466" s="766"/>
      <c r="BM466" s="766"/>
      <c r="BN466" s="766"/>
      <c r="BO466" s="766"/>
      <c r="BP466" s="766"/>
      <c r="BQ466" s="766"/>
      <c r="BR466" s="766"/>
      <c r="BS466" s="766"/>
      <c r="BT466" s="766"/>
      <c r="BU466" s="766"/>
      <c r="BV466" s="766"/>
      <c r="BW466" s="766"/>
      <c r="BX466" s="766"/>
      <c r="BY466" s="766"/>
      <c r="BZ466" s="766"/>
      <c r="CA466" s="766"/>
      <c r="CB466" s="766"/>
      <c r="CC466" s="766"/>
      <c r="CD466" s="766"/>
      <c r="CE466" s="766"/>
      <c r="CF466" s="766"/>
      <c r="CG466" s="766"/>
      <c r="CH466" s="766"/>
      <c r="CI466" s="766"/>
      <c r="CJ466" s="766"/>
      <c r="CK466" s="766"/>
      <c r="CL466" s="766"/>
      <c r="CM466" s="766"/>
      <c r="CN466" s="766"/>
      <c r="CO466" s="766"/>
      <c r="CP466" s="766"/>
      <c r="CQ466" s="766"/>
      <c r="CR466" s="766"/>
      <c r="CS466" s="766"/>
      <c r="CT466" s="766"/>
      <c r="CU466" s="766"/>
      <c r="CV466" s="766"/>
      <c r="CW466" s="766"/>
      <c r="CX466" s="766"/>
      <c r="CY466" s="766"/>
      <c r="CZ466" s="766"/>
      <c r="DA466" s="767"/>
      <c r="DH466" s="216"/>
    </row>
    <row r="467" spans="1:112" ht="20.25" customHeight="1">
      <c r="A467" s="262"/>
      <c r="C467" s="695">
        <v>4</v>
      </c>
      <c r="D467" s="696"/>
      <c r="E467" s="696"/>
      <c r="F467" s="697" t="s">
        <v>994</v>
      </c>
      <c r="G467" s="697"/>
      <c r="H467" s="697"/>
      <c r="I467" s="697"/>
      <c r="J467" s="697"/>
      <c r="K467" s="697"/>
      <c r="L467" s="697"/>
      <c r="M467" s="697"/>
      <c r="N467" s="697"/>
      <c r="O467" s="697"/>
      <c r="P467" s="697"/>
      <c r="Q467" s="697"/>
      <c r="R467" s="697"/>
      <c r="S467" s="697"/>
      <c r="T467" s="697"/>
      <c r="U467" s="697"/>
      <c r="V467" s="697"/>
      <c r="W467" s="697"/>
      <c r="X467" s="697"/>
      <c r="Y467" s="697"/>
      <c r="Z467" s="697"/>
      <c r="AA467" s="697"/>
      <c r="AB467" s="697"/>
      <c r="AC467" s="698"/>
      <c r="BE467" s="774">
        <v>2</v>
      </c>
      <c r="BF467" s="775"/>
      <c r="BG467" s="776"/>
      <c r="BH467" s="753" t="s">
        <v>995</v>
      </c>
      <c r="BI467" s="754"/>
      <c r="BJ467" s="754"/>
      <c r="BK467" s="754"/>
      <c r="BL467" s="754"/>
      <c r="BM467" s="754"/>
      <c r="BN467" s="754"/>
      <c r="BO467" s="754"/>
      <c r="BP467" s="754"/>
      <c r="BQ467" s="754"/>
      <c r="BR467" s="754"/>
      <c r="BS467" s="754"/>
      <c r="BT467" s="754"/>
      <c r="BU467" s="754"/>
      <c r="BV467" s="754"/>
      <c r="BW467" s="754"/>
      <c r="BX467" s="754"/>
      <c r="BY467" s="754"/>
      <c r="BZ467" s="754"/>
      <c r="CA467" s="754"/>
      <c r="CB467" s="754"/>
      <c r="CC467" s="754"/>
      <c r="CD467" s="754"/>
      <c r="CE467" s="754"/>
      <c r="CF467" s="754"/>
      <c r="CG467" s="754"/>
      <c r="CH467" s="754"/>
      <c r="CI467" s="754"/>
      <c r="CJ467" s="754"/>
      <c r="CK467" s="754"/>
      <c r="CL467" s="754"/>
      <c r="CM467" s="754"/>
      <c r="CN467" s="754"/>
      <c r="CO467" s="754"/>
      <c r="CP467" s="754"/>
      <c r="CQ467" s="754"/>
      <c r="CR467" s="754"/>
      <c r="CS467" s="754"/>
      <c r="CT467" s="754"/>
      <c r="CU467" s="754"/>
      <c r="CV467" s="754"/>
      <c r="CW467" s="754"/>
      <c r="CX467" s="754"/>
      <c r="CY467" s="754"/>
      <c r="CZ467" s="754"/>
      <c r="DA467" s="755"/>
      <c r="DH467" s="216"/>
    </row>
    <row r="468" spans="1:112" ht="20.25" customHeight="1">
      <c r="A468" s="262"/>
      <c r="C468" s="691">
        <v>5</v>
      </c>
      <c r="D468" s="692"/>
      <c r="E468" s="692"/>
      <c r="F468" s="693" t="s">
        <v>719</v>
      </c>
      <c r="G468" s="693"/>
      <c r="H468" s="693"/>
      <c r="I468" s="693"/>
      <c r="J468" s="693"/>
      <c r="K468" s="693"/>
      <c r="L468" s="693"/>
      <c r="M468" s="693"/>
      <c r="N468" s="693"/>
      <c r="O468" s="693"/>
      <c r="P468" s="693"/>
      <c r="Q468" s="693"/>
      <c r="R468" s="693"/>
      <c r="S468" s="693"/>
      <c r="T468" s="693"/>
      <c r="U468" s="693"/>
      <c r="V468" s="693"/>
      <c r="W468" s="693"/>
      <c r="X468" s="693"/>
      <c r="Y468" s="693"/>
      <c r="Z468" s="693"/>
      <c r="AA468" s="693"/>
      <c r="AB468" s="693"/>
      <c r="AC468" s="694"/>
      <c r="BE468" s="774">
        <v>3</v>
      </c>
      <c r="BF468" s="775"/>
      <c r="BG468" s="776"/>
      <c r="BH468" s="777" t="s">
        <v>996</v>
      </c>
      <c r="BI468" s="778"/>
      <c r="BJ468" s="778"/>
      <c r="BK468" s="778"/>
      <c r="BL468" s="778"/>
      <c r="BM468" s="778"/>
      <c r="BN468" s="778"/>
      <c r="BO468" s="778"/>
      <c r="BP468" s="778"/>
      <c r="BQ468" s="778"/>
      <c r="BR468" s="778"/>
      <c r="BS468" s="778"/>
      <c r="BT468" s="778"/>
      <c r="BU468" s="778"/>
      <c r="BV468" s="778"/>
      <c r="BW468" s="778"/>
      <c r="BX468" s="778"/>
      <c r="BY468" s="778"/>
      <c r="BZ468" s="778"/>
      <c r="CA468" s="778"/>
      <c r="CB468" s="778"/>
      <c r="CC468" s="778"/>
      <c r="CD468" s="778"/>
      <c r="CE468" s="778"/>
      <c r="CF468" s="778"/>
      <c r="CG468" s="778"/>
      <c r="CH468" s="778"/>
      <c r="CI468" s="778"/>
      <c r="CJ468" s="778"/>
      <c r="CK468" s="778"/>
      <c r="CL468" s="778"/>
      <c r="CM468" s="778"/>
      <c r="CN468" s="778"/>
      <c r="CO468" s="778"/>
      <c r="CP468" s="778"/>
      <c r="CQ468" s="778"/>
      <c r="CR468" s="778"/>
      <c r="CS468" s="778"/>
      <c r="CT468" s="778"/>
      <c r="CU468" s="778"/>
      <c r="CV468" s="778"/>
      <c r="CW468" s="778"/>
      <c r="CX468" s="778"/>
      <c r="CY468" s="778"/>
      <c r="CZ468" s="778"/>
      <c r="DA468" s="779"/>
      <c r="DH468" s="216"/>
    </row>
    <row r="469" spans="1:112" ht="20.25" customHeight="1">
      <c r="A469" s="262"/>
      <c r="BE469" s="774">
        <v>4</v>
      </c>
      <c r="BF469" s="775"/>
      <c r="BG469" s="776"/>
      <c r="BH469" s="753" t="s">
        <v>997</v>
      </c>
      <c r="BI469" s="754"/>
      <c r="BJ469" s="754"/>
      <c r="BK469" s="754"/>
      <c r="BL469" s="754"/>
      <c r="BM469" s="754"/>
      <c r="BN469" s="754"/>
      <c r="BO469" s="754"/>
      <c r="BP469" s="754"/>
      <c r="BQ469" s="754"/>
      <c r="BR469" s="754"/>
      <c r="BS469" s="754"/>
      <c r="BT469" s="754"/>
      <c r="BU469" s="754"/>
      <c r="BV469" s="754"/>
      <c r="BW469" s="754"/>
      <c r="BX469" s="754"/>
      <c r="BY469" s="754"/>
      <c r="BZ469" s="754"/>
      <c r="CA469" s="754"/>
      <c r="CB469" s="754"/>
      <c r="CC469" s="754"/>
      <c r="CD469" s="754"/>
      <c r="CE469" s="754"/>
      <c r="CF469" s="754"/>
      <c r="CG469" s="754"/>
      <c r="CH469" s="754"/>
      <c r="CI469" s="754"/>
      <c r="CJ469" s="754"/>
      <c r="CK469" s="754"/>
      <c r="CL469" s="754"/>
      <c r="CM469" s="754"/>
      <c r="CN469" s="754"/>
      <c r="CO469" s="754"/>
      <c r="CP469" s="754"/>
      <c r="CQ469" s="754"/>
      <c r="CR469" s="754"/>
      <c r="CS469" s="754"/>
      <c r="CT469" s="754"/>
      <c r="CU469" s="754"/>
      <c r="CV469" s="754"/>
      <c r="CW469" s="754"/>
      <c r="CX469" s="754"/>
      <c r="CY469" s="754"/>
      <c r="CZ469" s="754"/>
      <c r="DA469" s="755"/>
      <c r="DH469" s="216"/>
    </row>
    <row r="470" spans="1:112" ht="20.25" customHeight="1">
      <c r="A470" s="262"/>
      <c r="C470" s="184" t="s">
        <v>998</v>
      </c>
      <c r="BE470" s="774">
        <v>5</v>
      </c>
      <c r="BF470" s="775"/>
      <c r="BG470" s="776"/>
      <c r="BH470" s="753" t="s">
        <v>700</v>
      </c>
      <c r="BI470" s="754"/>
      <c r="BJ470" s="754"/>
      <c r="BK470" s="754"/>
      <c r="BL470" s="754"/>
      <c r="BM470" s="754"/>
      <c r="BN470" s="754"/>
      <c r="BO470" s="754"/>
      <c r="BP470" s="754"/>
      <c r="BQ470" s="754"/>
      <c r="BR470" s="754"/>
      <c r="BS470" s="754"/>
      <c r="BT470" s="754"/>
      <c r="BU470" s="754"/>
      <c r="BV470" s="754"/>
      <c r="BW470" s="754"/>
      <c r="BX470" s="754"/>
      <c r="BY470" s="754"/>
      <c r="BZ470" s="754"/>
      <c r="CA470" s="754"/>
      <c r="CB470" s="754"/>
      <c r="CC470" s="754"/>
      <c r="CD470" s="754"/>
      <c r="CE470" s="754"/>
      <c r="CF470" s="754"/>
      <c r="CG470" s="754"/>
      <c r="CH470" s="754"/>
      <c r="CI470" s="754"/>
      <c r="CJ470" s="754"/>
      <c r="CK470" s="754"/>
      <c r="CL470" s="754"/>
      <c r="CM470" s="754"/>
      <c r="CN470" s="754"/>
      <c r="CO470" s="754"/>
      <c r="CP470" s="754"/>
      <c r="CQ470" s="754"/>
      <c r="CR470" s="754"/>
      <c r="CS470" s="754"/>
      <c r="CT470" s="754"/>
      <c r="CU470" s="754"/>
      <c r="CV470" s="754"/>
      <c r="CW470" s="754"/>
      <c r="CX470" s="754"/>
      <c r="CY470" s="754"/>
      <c r="CZ470" s="754"/>
      <c r="DA470" s="755"/>
      <c r="DH470" s="216"/>
    </row>
    <row r="471" spans="1:112" ht="20.25" customHeight="1">
      <c r="A471" s="262"/>
      <c r="C471" s="600" t="s">
        <v>306</v>
      </c>
      <c r="D471" s="601"/>
      <c r="E471" s="602"/>
      <c r="F471" s="680" t="s">
        <v>999</v>
      </c>
      <c r="G471" s="681"/>
      <c r="H471" s="681"/>
      <c r="I471" s="681"/>
      <c r="J471" s="681"/>
      <c r="K471" s="681"/>
      <c r="L471" s="681"/>
      <c r="M471" s="681"/>
      <c r="N471" s="681"/>
      <c r="O471" s="681"/>
      <c r="P471" s="681"/>
      <c r="Q471" s="681"/>
      <c r="R471" s="681"/>
      <c r="S471" s="681"/>
      <c r="T471" s="681"/>
      <c r="U471" s="681"/>
      <c r="V471" s="681"/>
      <c r="W471" s="681"/>
      <c r="X471" s="681"/>
      <c r="Y471" s="681"/>
      <c r="Z471" s="681"/>
      <c r="AA471" s="681"/>
      <c r="AB471" s="681"/>
      <c r="AC471" s="682"/>
      <c r="BE471" s="768">
        <v>6</v>
      </c>
      <c r="BF471" s="769"/>
      <c r="BG471" s="770"/>
      <c r="BH471" s="771" t="s">
        <v>986</v>
      </c>
      <c r="BI471" s="772"/>
      <c r="BJ471" s="772"/>
      <c r="BK471" s="772"/>
      <c r="BL471" s="772"/>
      <c r="BM471" s="772"/>
      <c r="BN471" s="772"/>
      <c r="BO471" s="772"/>
      <c r="BP471" s="772"/>
      <c r="BQ471" s="772"/>
      <c r="BR471" s="772"/>
      <c r="BS471" s="772"/>
      <c r="BT471" s="772"/>
      <c r="BU471" s="772"/>
      <c r="BV471" s="772"/>
      <c r="BW471" s="772"/>
      <c r="BX471" s="772"/>
      <c r="BY471" s="772"/>
      <c r="BZ471" s="772"/>
      <c r="CA471" s="772"/>
      <c r="CB471" s="772"/>
      <c r="CC471" s="772"/>
      <c r="CD471" s="772"/>
      <c r="CE471" s="772"/>
      <c r="CF471" s="772"/>
      <c r="CG471" s="772"/>
      <c r="CH471" s="772"/>
      <c r="CI471" s="772"/>
      <c r="CJ471" s="772"/>
      <c r="CK471" s="772"/>
      <c r="CL471" s="772"/>
      <c r="CM471" s="772"/>
      <c r="CN471" s="772"/>
      <c r="CO471" s="772"/>
      <c r="CP471" s="772"/>
      <c r="CQ471" s="772"/>
      <c r="CR471" s="772"/>
      <c r="CS471" s="772"/>
      <c r="CT471" s="772"/>
      <c r="CU471" s="772"/>
      <c r="CV471" s="772"/>
      <c r="CW471" s="772"/>
      <c r="CX471" s="772"/>
      <c r="CY471" s="772"/>
      <c r="CZ471" s="772"/>
      <c r="DA471" s="773"/>
      <c r="DH471" s="216"/>
    </row>
    <row r="472" spans="1:112" ht="20.25" customHeight="1">
      <c r="A472" s="262"/>
      <c r="C472" s="780">
        <v>1</v>
      </c>
      <c r="D472" s="741"/>
      <c r="E472" s="741"/>
      <c r="F472" s="742" t="s">
        <v>90</v>
      </c>
      <c r="G472" s="742"/>
      <c r="H472" s="742"/>
      <c r="I472" s="742"/>
      <c r="J472" s="742"/>
      <c r="K472" s="742"/>
      <c r="L472" s="742"/>
      <c r="M472" s="742"/>
      <c r="N472" s="742"/>
      <c r="O472" s="742"/>
      <c r="P472" s="742"/>
      <c r="Q472" s="742"/>
      <c r="R472" s="742"/>
      <c r="S472" s="742"/>
      <c r="T472" s="742"/>
      <c r="U472" s="742"/>
      <c r="V472" s="742"/>
      <c r="W472" s="742"/>
      <c r="X472" s="742"/>
      <c r="Y472" s="742"/>
      <c r="Z472" s="742"/>
      <c r="AA472" s="742"/>
      <c r="AB472" s="742"/>
      <c r="AC472" s="743"/>
      <c r="DH472" s="216"/>
    </row>
    <row r="473" spans="1:112" ht="20.25" customHeight="1">
      <c r="A473" s="262"/>
      <c r="C473" s="726">
        <v>2</v>
      </c>
      <c r="D473" s="713"/>
      <c r="E473" s="713"/>
      <c r="F473" s="714" t="s">
        <v>91</v>
      </c>
      <c r="G473" s="714"/>
      <c r="H473" s="714"/>
      <c r="I473" s="714"/>
      <c r="J473" s="714"/>
      <c r="K473" s="714"/>
      <c r="L473" s="714"/>
      <c r="M473" s="714"/>
      <c r="N473" s="714"/>
      <c r="O473" s="714"/>
      <c r="P473" s="714"/>
      <c r="Q473" s="714"/>
      <c r="R473" s="714"/>
      <c r="S473" s="714"/>
      <c r="T473" s="714"/>
      <c r="U473" s="714"/>
      <c r="V473" s="714"/>
      <c r="W473" s="714"/>
      <c r="X473" s="714"/>
      <c r="Y473" s="714"/>
      <c r="Z473" s="714"/>
      <c r="AA473" s="714"/>
      <c r="AB473" s="714"/>
      <c r="AC473" s="715"/>
      <c r="DH473" s="216"/>
    </row>
    <row r="474" spans="1:112" ht="20.25" customHeight="1">
      <c r="A474" s="262"/>
      <c r="C474" s="718">
        <v>3</v>
      </c>
      <c r="D474" s="719"/>
      <c r="E474" s="719"/>
      <c r="F474" s="720" t="s">
        <v>92</v>
      </c>
      <c r="G474" s="720"/>
      <c r="H474" s="720"/>
      <c r="I474" s="720"/>
      <c r="J474" s="720"/>
      <c r="K474" s="720"/>
      <c r="L474" s="720"/>
      <c r="M474" s="720"/>
      <c r="N474" s="720"/>
      <c r="O474" s="720"/>
      <c r="P474" s="720"/>
      <c r="Q474" s="720"/>
      <c r="R474" s="720"/>
      <c r="S474" s="720"/>
      <c r="T474" s="720"/>
      <c r="U474" s="720"/>
      <c r="V474" s="720"/>
      <c r="W474" s="720"/>
      <c r="X474" s="720"/>
      <c r="Y474" s="720"/>
      <c r="Z474" s="720"/>
      <c r="AA474" s="720"/>
      <c r="AB474" s="720"/>
      <c r="AC474" s="721"/>
      <c r="DH474" s="216"/>
    </row>
    <row r="475" spans="1:112" ht="15" customHeight="1">
      <c r="A475" s="262"/>
      <c r="DH475" s="216"/>
    </row>
    <row r="476" spans="1:112" ht="15" customHeight="1">
      <c r="A476" s="262"/>
      <c r="DH476" s="216"/>
    </row>
    <row r="477" spans="1:112" ht="15" customHeight="1">
      <c r="A477" s="262"/>
      <c r="DH477" s="216"/>
    </row>
    <row r="478" spans="1:112" ht="15" customHeight="1">
      <c r="A478" s="262"/>
      <c r="DH478" s="216"/>
    </row>
    <row r="479" spans="1:112" ht="15" customHeight="1">
      <c r="A479" s="262"/>
      <c r="DH479" s="216"/>
    </row>
    <row r="480" spans="1:112" ht="15" customHeight="1">
      <c r="A480" s="262"/>
      <c r="DH480" s="216"/>
    </row>
    <row r="481" spans="1:112" ht="15" customHeight="1">
      <c r="A481" s="262"/>
      <c r="DH481" s="216"/>
    </row>
    <row r="482" spans="1:112" ht="15" customHeight="1">
      <c r="A482" s="278"/>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79"/>
      <c r="CQ482" s="279"/>
      <c r="CR482" s="279"/>
      <c r="CS482" s="279"/>
      <c r="CT482" s="279"/>
      <c r="CU482" s="279"/>
      <c r="CV482" s="279"/>
      <c r="CW482" s="279"/>
      <c r="CX482" s="279"/>
      <c r="CY482" s="279"/>
      <c r="CZ482" s="279"/>
      <c r="DA482" s="279"/>
      <c r="DB482" s="279"/>
      <c r="DC482" s="279"/>
      <c r="DD482" s="279"/>
      <c r="DE482" s="279"/>
      <c r="DF482" s="279"/>
      <c r="DG482" s="279"/>
      <c r="DH482" s="207"/>
    </row>
  </sheetData>
  <mergeCells count="1110">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4DB7-80BA-4AC4-B120-3CB2387931FC}">
  <sheetPr>
    <tabColor rgb="FFFFFF00"/>
  </sheetPr>
  <dimension ref="A1:Z108"/>
  <sheetViews>
    <sheetView view="pageBreakPreview" zoomScaleNormal="100" zoomScaleSheetLayoutView="100" workbookViewId="0">
      <selection activeCell="D55" sqref="D55"/>
    </sheetView>
  </sheetViews>
  <sheetFormatPr defaultRowHeight="13.5"/>
  <cols>
    <col min="1" max="1" width="12.625" customWidth="1"/>
    <col min="2" max="2" width="27.125" customWidth="1"/>
    <col min="3" max="3" width="20.625" style="416" customWidth="1"/>
    <col min="4" max="8" width="20.625" customWidth="1"/>
    <col min="9" max="26" width="9.125" style="399"/>
  </cols>
  <sheetData>
    <row r="1" spans="1:8" s="399" customFormat="1">
      <c r="A1" s="309"/>
      <c r="B1" s="62"/>
      <c r="C1" s="396"/>
      <c r="D1" s="62"/>
      <c r="E1" s="62"/>
      <c r="F1" s="62"/>
      <c r="G1" s="62"/>
      <c r="H1" s="62"/>
    </row>
    <row r="2" spans="1:8" hidden="1">
      <c r="A2" s="396"/>
      <c r="B2" s="398" t="s">
        <v>275</v>
      </c>
      <c r="C2" s="396" t="s">
        <v>276</v>
      </c>
      <c r="D2" s="62" t="s">
        <v>1956</v>
      </c>
      <c r="E2" s="62" t="s">
        <v>1957</v>
      </c>
      <c r="F2" s="62" t="s">
        <v>1823</v>
      </c>
      <c r="G2" s="62"/>
      <c r="H2" s="62"/>
    </row>
    <row r="3" spans="1:8" hidden="1">
      <c r="A3" s="62"/>
      <c r="B3" s="62" t="s">
        <v>1691</v>
      </c>
      <c r="C3" s="396" t="s">
        <v>1691</v>
      </c>
      <c r="D3" s="62" t="s">
        <v>1691</v>
      </c>
      <c r="E3" s="62" t="s">
        <v>1691</v>
      </c>
      <c r="F3" s="62" t="s">
        <v>1691</v>
      </c>
      <c r="G3" s="62"/>
      <c r="H3" s="62"/>
    </row>
    <row r="4" spans="1:8" hidden="1">
      <c r="A4" s="62"/>
      <c r="B4" s="62">
        <v>1</v>
      </c>
      <c r="C4" s="396" t="s">
        <v>2075</v>
      </c>
      <c r="D4" s="62" t="s">
        <v>1967</v>
      </c>
      <c r="E4" s="62" t="s">
        <v>1967</v>
      </c>
      <c r="F4" s="62">
        <v>1</v>
      </c>
      <c r="G4" s="62"/>
      <c r="H4" s="62"/>
    </row>
    <row r="5" spans="1:8" hidden="1">
      <c r="A5" s="62"/>
      <c r="B5" s="62">
        <v>2</v>
      </c>
      <c r="C5" s="396">
        <v>1</v>
      </c>
      <c r="D5" s="62">
        <v>1</v>
      </c>
      <c r="E5" s="62">
        <v>1</v>
      </c>
      <c r="F5" s="62">
        <v>2</v>
      </c>
      <c r="G5" s="62"/>
      <c r="H5" s="62"/>
    </row>
    <row r="6" spans="1:8" hidden="1">
      <c r="A6" s="62"/>
      <c r="B6" s="62">
        <v>3</v>
      </c>
      <c r="C6" s="396">
        <v>2</v>
      </c>
      <c r="D6" s="62">
        <v>2</v>
      </c>
      <c r="E6" s="62">
        <v>2</v>
      </c>
      <c r="F6" s="62">
        <v>3</v>
      </c>
      <c r="G6" s="62"/>
      <c r="H6" s="62"/>
    </row>
    <row r="7" spans="1:8" hidden="1">
      <c r="A7" s="62"/>
      <c r="B7" s="62">
        <v>4</v>
      </c>
      <c r="C7" s="396">
        <v>3</v>
      </c>
      <c r="D7" s="62">
        <v>3</v>
      </c>
      <c r="E7" s="62">
        <v>3</v>
      </c>
      <c r="F7" s="62">
        <v>4</v>
      </c>
      <c r="G7" s="62"/>
      <c r="H7" s="62"/>
    </row>
    <row r="8" spans="1:8" hidden="1">
      <c r="A8" s="62"/>
      <c r="B8" s="62">
        <v>5</v>
      </c>
      <c r="C8" s="396">
        <v>4</v>
      </c>
      <c r="D8" s="62"/>
      <c r="E8" s="62"/>
      <c r="F8" s="62">
        <v>5</v>
      </c>
      <c r="G8" s="62"/>
      <c r="H8" s="62"/>
    </row>
    <row r="9" spans="1:8" hidden="1">
      <c r="A9" s="62"/>
      <c r="B9" s="62">
        <v>6</v>
      </c>
      <c r="C9" s="396">
        <v>5</v>
      </c>
      <c r="D9" s="62"/>
      <c r="E9" s="62"/>
      <c r="F9" s="62"/>
      <c r="G9" s="62"/>
      <c r="H9" s="62"/>
    </row>
    <row r="10" spans="1:8" hidden="1">
      <c r="A10" s="396"/>
      <c r="B10" s="62">
        <v>7</v>
      </c>
      <c r="C10" s="396">
        <v>6</v>
      </c>
      <c r="D10" s="62"/>
      <c r="E10" s="62"/>
      <c r="F10" s="62"/>
      <c r="G10" s="62"/>
      <c r="H10" s="62"/>
    </row>
    <row r="11" spans="1:8" hidden="1">
      <c r="A11" s="62"/>
      <c r="B11" s="62">
        <v>8</v>
      </c>
      <c r="C11" s="396">
        <v>7</v>
      </c>
      <c r="D11" s="62"/>
      <c r="E11" s="62"/>
      <c r="F11" s="62"/>
      <c r="G11" s="62"/>
      <c r="H11" s="62"/>
    </row>
    <row r="12" spans="1:8" hidden="1">
      <c r="A12" s="62"/>
      <c r="B12" s="62">
        <v>9</v>
      </c>
      <c r="C12" s="396">
        <v>8</v>
      </c>
      <c r="D12" s="62"/>
      <c r="E12" s="62"/>
      <c r="F12" s="62"/>
      <c r="G12" s="62"/>
      <c r="H12" s="62"/>
    </row>
    <row r="13" spans="1:8" hidden="1">
      <c r="A13" s="62"/>
      <c r="B13" s="62">
        <v>10</v>
      </c>
      <c r="C13" s="396">
        <v>9</v>
      </c>
      <c r="D13" s="62"/>
      <c r="E13" s="62"/>
      <c r="F13" s="62"/>
      <c r="G13" s="62"/>
      <c r="H13" s="62"/>
    </row>
    <row r="14" spans="1:8" hidden="1">
      <c r="A14" s="62"/>
      <c r="B14" s="62">
        <v>11</v>
      </c>
      <c r="C14" s="396">
        <v>10</v>
      </c>
      <c r="D14" s="62"/>
      <c r="E14" s="62"/>
      <c r="F14" s="62"/>
      <c r="G14" s="62"/>
      <c r="H14" s="62"/>
    </row>
    <row r="15" spans="1:8" hidden="1">
      <c r="A15" s="62"/>
      <c r="B15" s="62">
        <v>12</v>
      </c>
      <c r="C15" s="396"/>
      <c r="D15" s="62"/>
      <c r="E15" s="62"/>
      <c r="F15" s="62"/>
      <c r="G15" s="62"/>
      <c r="H15" s="62"/>
    </row>
    <row r="16" spans="1:8" hidden="1">
      <c r="A16" s="62"/>
      <c r="B16" s="62">
        <v>13</v>
      </c>
      <c r="C16" s="396"/>
      <c r="D16" s="62"/>
      <c r="E16" s="62"/>
      <c r="F16" s="62"/>
      <c r="G16" s="62"/>
      <c r="H16" s="62"/>
    </row>
    <row r="17" spans="1:8" hidden="1">
      <c r="A17" s="62"/>
      <c r="B17" s="62">
        <v>14</v>
      </c>
      <c r="C17" s="396"/>
      <c r="D17" s="62"/>
      <c r="E17" s="62"/>
      <c r="F17" s="62"/>
      <c r="G17" s="62"/>
      <c r="H17" s="62"/>
    </row>
    <row r="18" spans="1:8" hidden="1">
      <c r="A18" s="396"/>
      <c r="B18" s="62">
        <v>15</v>
      </c>
      <c r="C18" s="396"/>
      <c r="D18" s="62"/>
      <c r="E18" s="62"/>
      <c r="F18" s="62"/>
      <c r="G18" s="62"/>
      <c r="H18" s="62"/>
    </row>
    <row r="19" spans="1:8" hidden="1">
      <c r="A19" s="62"/>
      <c r="B19" s="62">
        <v>16</v>
      </c>
      <c r="C19" s="396"/>
      <c r="D19" s="62"/>
      <c r="E19" s="62"/>
      <c r="F19" s="62"/>
      <c r="G19" s="62"/>
      <c r="H19" s="62"/>
    </row>
    <row r="20" spans="1:8" hidden="1">
      <c r="A20" s="62"/>
      <c r="B20" s="62">
        <v>17</v>
      </c>
      <c r="C20" s="396"/>
      <c r="D20" s="62"/>
      <c r="E20" s="62"/>
      <c r="F20" s="62"/>
      <c r="G20" s="62"/>
      <c r="H20" s="62"/>
    </row>
    <row r="21" spans="1:8" hidden="1">
      <c r="A21" s="62"/>
      <c r="B21" s="62">
        <v>18</v>
      </c>
      <c r="C21" s="396"/>
      <c r="D21" s="62"/>
      <c r="E21" s="62"/>
      <c r="F21" s="62"/>
      <c r="G21" s="62"/>
      <c r="H21" s="62"/>
    </row>
    <row r="22" spans="1:8" hidden="1">
      <c r="A22" s="62"/>
      <c r="B22" s="62">
        <v>19</v>
      </c>
      <c r="C22" s="396"/>
      <c r="D22" s="62"/>
      <c r="E22" s="62"/>
      <c r="F22" s="62"/>
      <c r="G22" s="62"/>
      <c r="H22" s="62"/>
    </row>
    <row r="23" spans="1:8" hidden="1">
      <c r="A23" s="62"/>
      <c r="B23" s="62">
        <v>20</v>
      </c>
      <c r="C23" s="396"/>
      <c r="D23" s="62"/>
      <c r="E23" s="62"/>
      <c r="F23" s="62"/>
      <c r="G23" s="62"/>
      <c r="H23" s="62"/>
    </row>
    <row r="24" spans="1:8" hidden="1">
      <c r="A24" s="62"/>
      <c r="B24" s="62">
        <v>21</v>
      </c>
      <c r="C24" s="396"/>
      <c r="D24" s="62"/>
      <c r="E24" s="62"/>
      <c r="F24" s="62"/>
      <c r="G24" s="62"/>
      <c r="H24" s="62"/>
    </row>
    <row r="25" spans="1:8" hidden="1">
      <c r="A25" s="62"/>
      <c r="B25" s="62">
        <v>22</v>
      </c>
      <c r="C25" s="396"/>
      <c r="D25" s="62"/>
      <c r="E25" s="62"/>
      <c r="F25" s="62"/>
      <c r="G25" s="62"/>
      <c r="H25" s="62"/>
    </row>
    <row r="26" spans="1:8" hidden="1">
      <c r="A26" s="396"/>
      <c r="B26" s="62">
        <v>23</v>
      </c>
      <c r="C26" s="396"/>
      <c r="D26" s="62"/>
      <c r="E26" s="62"/>
      <c r="F26" s="62"/>
      <c r="G26" s="62"/>
      <c r="H26" s="62"/>
    </row>
    <row r="27" spans="1:8" hidden="1">
      <c r="A27" s="62"/>
      <c r="B27" s="62">
        <v>24</v>
      </c>
      <c r="C27" s="396"/>
      <c r="D27" s="62"/>
      <c r="E27" s="62"/>
      <c r="F27" s="62"/>
      <c r="G27" s="62"/>
      <c r="H27" s="62"/>
    </row>
    <row r="28" spans="1:8" hidden="1">
      <c r="A28" s="62"/>
      <c r="B28" s="62">
        <v>25</v>
      </c>
      <c r="C28" s="396"/>
      <c r="D28" s="62"/>
      <c r="E28" s="62"/>
      <c r="F28" s="62"/>
      <c r="G28" s="62"/>
      <c r="H28" s="62"/>
    </row>
    <row r="29" spans="1:8" hidden="1">
      <c r="A29" s="62"/>
      <c r="B29" s="62">
        <v>26</v>
      </c>
      <c r="C29" s="396"/>
      <c r="D29" s="62"/>
      <c r="E29" s="62"/>
      <c r="F29" s="62"/>
      <c r="G29" s="62"/>
      <c r="H29" s="62"/>
    </row>
    <row r="30" spans="1:8" hidden="1">
      <c r="A30" s="62"/>
      <c r="B30" s="62">
        <v>27</v>
      </c>
      <c r="C30" s="396"/>
      <c r="D30" s="62"/>
      <c r="E30" s="62"/>
      <c r="F30" s="62"/>
      <c r="G30" s="62"/>
      <c r="H30" s="62"/>
    </row>
    <row r="31" spans="1:8" hidden="1">
      <c r="A31" s="62"/>
      <c r="B31" s="62">
        <v>28</v>
      </c>
      <c r="C31" s="396"/>
      <c r="D31" s="62"/>
      <c r="E31" s="62"/>
      <c r="F31" s="62"/>
      <c r="G31" s="62"/>
      <c r="H31" s="62"/>
    </row>
    <row r="32" spans="1:8" hidden="1">
      <c r="A32" s="62"/>
      <c r="B32" s="62">
        <v>29</v>
      </c>
      <c r="C32" s="396"/>
      <c r="D32" s="62"/>
      <c r="E32" s="62"/>
      <c r="F32" s="62"/>
      <c r="G32" s="62"/>
      <c r="H32" s="62"/>
    </row>
    <row r="33" spans="1:8" hidden="1">
      <c r="A33" s="62"/>
      <c r="B33" s="62">
        <v>30</v>
      </c>
      <c r="C33" s="396"/>
      <c r="D33" s="62"/>
      <c r="E33" s="62"/>
      <c r="F33" s="62"/>
      <c r="G33" s="62"/>
      <c r="H33" s="62"/>
    </row>
    <row r="34" spans="1:8" s="399" customFormat="1" ht="18.75">
      <c r="A34" s="62"/>
      <c r="B34" s="418" t="s">
        <v>2074</v>
      </c>
      <c r="C34" s="396"/>
      <c r="D34" s="62" t="s">
        <v>1962</v>
      </c>
      <c r="E34" s="62"/>
      <c r="F34" s="62"/>
      <c r="G34" s="62"/>
      <c r="H34" s="62"/>
    </row>
    <row r="35" spans="1:8" ht="26.25" customHeight="1">
      <c r="A35" s="786" t="s">
        <v>1960</v>
      </c>
      <c r="B35" s="787"/>
      <c r="C35" s="440" t="s">
        <v>1945</v>
      </c>
      <c r="D35" s="441" t="s">
        <v>1946</v>
      </c>
      <c r="E35" s="441" t="s">
        <v>1947</v>
      </c>
      <c r="F35" s="441" t="s">
        <v>1948</v>
      </c>
      <c r="G35" s="441" t="s">
        <v>1949</v>
      </c>
      <c r="H35" s="441" t="s">
        <v>1950</v>
      </c>
    </row>
    <row r="36" spans="1:8" ht="30" customHeight="1">
      <c r="A36" s="783" t="s">
        <v>1951</v>
      </c>
      <c r="B36" s="400" t="s">
        <v>275</v>
      </c>
      <c r="C36" s="417" t="s">
        <v>1691</v>
      </c>
      <c r="D36" s="417">
        <v>2</v>
      </c>
      <c r="E36" s="417" t="s">
        <v>1691</v>
      </c>
      <c r="F36" s="417" t="s">
        <v>1691</v>
      </c>
      <c r="G36" s="417" t="s">
        <v>1691</v>
      </c>
      <c r="H36" s="417" t="s">
        <v>1691</v>
      </c>
    </row>
    <row r="37" spans="1:8" ht="30" customHeight="1">
      <c r="A37" s="784"/>
      <c r="B37" s="400" t="s">
        <v>276</v>
      </c>
      <c r="C37" s="431" t="s">
        <v>1691</v>
      </c>
      <c r="D37" s="431" t="s">
        <v>1691</v>
      </c>
      <c r="E37" s="431" t="s">
        <v>1691</v>
      </c>
      <c r="F37" s="431" t="s">
        <v>1691</v>
      </c>
      <c r="G37" s="431" t="s">
        <v>1691</v>
      </c>
      <c r="H37" s="431" t="s">
        <v>1691</v>
      </c>
    </row>
    <row r="38" spans="1:8" ht="30" customHeight="1">
      <c r="A38" s="785" t="s">
        <v>1954</v>
      </c>
      <c r="B38" s="400" t="s">
        <v>1952</v>
      </c>
      <c r="C38" s="417" t="s">
        <v>1691</v>
      </c>
      <c r="D38" s="417" t="s">
        <v>1691</v>
      </c>
      <c r="E38" s="417" t="s">
        <v>1691</v>
      </c>
      <c r="F38" s="417" t="s">
        <v>1691</v>
      </c>
      <c r="G38" s="417" t="s">
        <v>1691</v>
      </c>
      <c r="H38" s="417" t="s">
        <v>1691</v>
      </c>
    </row>
    <row r="39" spans="1:8" ht="30" customHeight="1">
      <c r="A39" s="784"/>
      <c r="B39" s="400" t="s">
        <v>1953</v>
      </c>
      <c r="C39" s="417" t="s">
        <v>1691</v>
      </c>
      <c r="D39" s="417" t="s">
        <v>1691</v>
      </c>
      <c r="E39" s="417" t="s">
        <v>1691</v>
      </c>
      <c r="F39" s="417" t="s">
        <v>1691</v>
      </c>
      <c r="G39" s="417" t="s">
        <v>1691</v>
      </c>
      <c r="H39" s="417" t="s">
        <v>1691</v>
      </c>
    </row>
    <row r="40" spans="1:8" ht="30" customHeight="1">
      <c r="A40" s="401" t="s">
        <v>1823</v>
      </c>
      <c r="B40" s="404" t="s">
        <v>1955</v>
      </c>
      <c r="C40" s="417">
        <v>5</v>
      </c>
      <c r="D40" s="417">
        <v>1</v>
      </c>
      <c r="E40" s="417" t="s">
        <v>1691</v>
      </c>
      <c r="F40" s="417" t="s">
        <v>1691</v>
      </c>
      <c r="G40" s="417" t="s">
        <v>1691</v>
      </c>
      <c r="H40" s="417" t="s">
        <v>1691</v>
      </c>
    </row>
    <row r="41" spans="1:8" ht="20.100000000000001" customHeight="1">
      <c r="A41" s="62"/>
      <c r="B41" s="62"/>
      <c r="C41" s="442" t="s">
        <v>1959</v>
      </c>
      <c r="D41" s="62"/>
      <c r="E41" s="62"/>
      <c r="F41" s="62"/>
      <c r="G41" s="62"/>
      <c r="H41" s="62"/>
    </row>
    <row r="42" spans="1:8" ht="20.100000000000001" customHeight="1">
      <c r="A42" s="62"/>
      <c r="B42" s="62"/>
      <c r="C42" s="443" t="s">
        <v>1961</v>
      </c>
      <c r="D42" s="62"/>
      <c r="E42" s="62"/>
      <c r="F42" s="62"/>
      <c r="G42" s="62"/>
      <c r="H42" s="62"/>
    </row>
    <row r="43" spans="1:8">
      <c r="A43" s="62"/>
      <c r="B43" s="62"/>
      <c r="C43" s="396"/>
      <c r="D43" s="62"/>
      <c r="E43" s="62"/>
      <c r="F43" s="62"/>
      <c r="G43" s="62"/>
      <c r="H43" s="62"/>
    </row>
    <row r="44" spans="1:8" hidden="1">
      <c r="A44" s="62"/>
      <c r="B44" s="62"/>
      <c r="C44" s="396">
        <f t="shared" ref="C44:H44" si="0">SUM(C36:C39)</f>
        <v>0</v>
      </c>
      <c r="D44" s="62">
        <f t="shared" si="0"/>
        <v>2</v>
      </c>
      <c r="E44" s="62">
        <f t="shared" si="0"/>
        <v>0</v>
      </c>
      <c r="F44" s="62">
        <f t="shared" si="0"/>
        <v>0</v>
      </c>
      <c r="G44" s="62">
        <f t="shared" si="0"/>
        <v>0</v>
      </c>
      <c r="H44" s="62">
        <f t="shared" si="0"/>
        <v>0</v>
      </c>
    </row>
    <row r="45" spans="1:8" ht="30" customHeight="1">
      <c r="A45" s="781" t="s">
        <v>1964</v>
      </c>
      <c r="B45" s="782"/>
      <c r="C45" s="402" t="str">
        <f t="shared" ref="C45:H45" si="1">IF(C44&gt;9,"4面12欄の別紙あり",IF(AND(C36&gt;=1,C36&lt;=9),"別紙ナシ","ー"))</f>
        <v>ー</v>
      </c>
      <c r="D45" s="402" t="str">
        <f t="shared" si="1"/>
        <v>別紙ナシ</v>
      </c>
      <c r="E45" s="402" t="str">
        <f t="shared" si="1"/>
        <v>ー</v>
      </c>
      <c r="F45" s="402" t="str">
        <f t="shared" si="1"/>
        <v>ー</v>
      </c>
      <c r="G45" s="402" t="str">
        <f t="shared" si="1"/>
        <v>ー</v>
      </c>
      <c r="H45" s="402" t="str">
        <f t="shared" si="1"/>
        <v>ー</v>
      </c>
    </row>
    <row r="46" spans="1:8" ht="30" customHeight="1">
      <c r="A46" s="781" t="s">
        <v>1965</v>
      </c>
      <c r="B46" s="782"/>
      <c r="C46" s="403" t="str">
        <f>IF(C44=0,"ー",C44/2)</f>
        <v>ー</v>
      </c>
      <c r="D46" s="403">
        <f t="shared" ref="D46:H46" si="2">IF(D44=0,"ー",D44/2)</f>
        <v>1</v>
      </c>
      <c r="E46" s="403" t="str">
        <f t="shared" si="2"/>
        <v>ー</v>
      </c>
      <c r="F46" s="403" t="str">
        <f t="shared" si="2"/>
        <v>ー</v>
      </c>
      <c r="G46" s="403" t="str">
        <f t="shared" si="2"/>
        <v>ー</v>
      </c>
      <c r="H46" s="403" t="str">
        <f t="shared" si="2"/>
        <v>ー</v>
      </c>
    </row>
    <row r="47" spans="1:8" ht="30" customHeight="1">
      <c r="A47" s="781" t="s">
        <v>1966</v>
      </c>
      <c r="B47" s="782"/>
      <c r="C47" s="403">
        <f>IF(C40="選択してください",1,C40)</f>
        <v>5</v>
      </c>
      <c r="D47" s="403">
        <f t="shared" ref="D47:H47" si="3">IF(D40="選択してください",1,D40)</f>
        <v>1</v>
      </c>
      <c r="E47" s="403">
        <f t="shared" si="3"/>
        <v>1</v>
      </c>
      <c r="F47" s="403">
        <f t="shared" si="3"/>
        <v>1</v>
      </c>
      <c r="G47" s="403">
        <f t="shared" si="3"/>
        <v>1</v>
      </c>
      <c r="H47" s="403">
        <f t="shared" si="3"/>
        <v>1</v>
      </c>
    </row>
    <row r="48" spans="1:8" s="399" customFormat="1" ht="20.100000000000001" customHeight="1">
      <c r="A48" s="396"/>
      <c r="B48" s="62"/>
      <c r="C48" s="396" t="s">
        <v>1963</v>
      </c>
      <c r="D48" s="62"/>
      <c r="E48" s="62"/>
      <c r="F48" s="62"/>
      <c r="G48" s="62"/>
      <c r="H48" s="62"/>
    </row>
    <row r="49" spans="1:8" s="399" customFormat="1">
      <c r="A49" s="396"/>
      <c r="B49" s="398"/>
      <c r="C49" s="396"/>
      <c r="D49" s="62"/>
      <c r="E49" s="62"/>
      <c r="F49" s="62"/>
      <c r="G49" s="62"/>
      <c r="H49" s="62"/>
    </row>
    <row r="50" spans="1:8" s="399" customFormat="1">
      <c r="A50" s="62"/>
      <c r="B50" s="62"/>
      <c r="C50" s="396"/>
      <c r="D50" s="62"/>
      <c r="E50" s="62"/>
      <c r="F50" s="62"/>
      <c r="G50" s="62"/>
      <c r="H50" s="62"/>
    </row>
    <row r="51" spans="1:8" s="399" customFormat="1">
      <c r="C51" s="428"/>
    </row>
    <row r="52" spans="1:8" s="399" customFormat="1">
      <c r="C52" s="428"/>
    </row>
    <row r="53" spans="1:8" s="399" customFormat="1">
      <c r="C53" s="428"/>
    </row>
    <row r="54" spans="1:8" s="399" customFormat="1">
      <c r="C54" s="428"/>
    </row>
    <row r="55" spans="1:8" s="399" customFormat="1">
      <c r="C55" s="428"/>
    </row>
    <row r="56" spans="1:8" s="399" customFormat="1">
      <c r="C56" s="428"/>
    </row>
    <row r="57" spans="1:8" s="399" customFormat="1">
      <c r="C57" s="428"/>
    </row>
    <row r="58" spans="1:8" s="399" customFormat="1">
      <c r="C58" s="429"/>
    </row>
    <row r="59" spans="1:8" s="399" customFormat="1">
      <c r="C59" s="428"/>
    </row>
    <row r="60" spans="1:8" s="399" customFormat="1">
      <c r="C60" s="428"/>
    </row>
    <row r="61" spans="1:8" s="399" customFormat="1">
      <c r="C61" s="428"/>
    </row>
    <row r="62" spans="1:8" s="399" customFormat="1">
      <c r="C62" s="428"/>
    </row>
    <row r="63" spans="1:8" s="399" customFormat="1">
      <c r="C63" s="428"/>
    </row>
    <row r="64" spans="1:8" s="399" customFormat="1">
      <c r="C64" s="428"/>
    </row>
    <row r="65" spans="3:3" s="399" customFormat="1">
      <c r="C65" s="428"/>
    </row>
    <row r="66" spans="3:3" s="399" customFormat="1">
      <c r="C66" s="428"/>
    </row>
    <row r="67" spans="3:3" s="399" customFormat="1">
      <c r="C67" s="428"/>
    </row>
    <row r="68" spans="3:3" s="399" customFormat="1">
      <c r="C68" s="428"/>
    </row>
    <row r="69" spans="3:3" s="399" customFormat="1">
      <c r="C69" s="428"/>
    </row>
    <row r="70" spans="3:3" s="399" customFormat="1">
      <c r="C70" s="428"/>
    </row>
    <row r="71" spans="3:3" s="399" customFormat="1">
      <c r="C71" s="428"/>
    </row>
    <row r="72" spans="3:3" s="399" customFormat="1">
      <c r="C72" s="428"/>
    </row>
    <row r="73" spans="3:3" s="399" customFormat="1">
      <c r="C73" s="428"/>
    </row>
    <row r="74" spans="3:3" s="399" customFormat="1">
      <c r="C74" s="428"/>
    </row>
    <row r="75" spans="3:3" s="399" customFormat="1">
      <c r="C75" s="428"/>
    </row>
    <row r="76" spans="3:3" s="399" customFormat="1">
      <c r="C76" s="428"/>
    </row>
    <row r="77" spans="3:3" s="399" customFormat="1">
      <c r="C77" s="428"/>
    </row>
    <row r="78" spans="3:3" s="399" customFormat="1">
      <c r="C78" s="428"/>
    </row>
    <row r="79" spans="3:3" s="399" customFormat="1">
      <c r="C79" s="428"/>
    </row>
    <row r="80" spans="3:3" s="399" customFormat="1">
      <c r="C80" s="428"/>
    </row>
    <row r="81" spans="3:3" s="399" customFormat="1">
      <c r="C81" s="428"/>
    </row>
    <row r="82" spans="3:3" s="399" customFormat="1">
      <c r="C82" s="428"/>
    </row>
    <row r="83" spans="3:3" s="399" customFormat="1">
      <c r="C83" s="428"/>
    </row>
    <row r="84" spans="3:3" s="399" customFormat="1">
      <c r="C84" s="428"/>
    </row>
    <row r="85" spans="3:3" s="399" customFormat="1">
      <c r="C85" s="428"/>
    </row>
    <row r="86" spans="3:3" s="399" customFormat="1">
      <c r="C86" s="428"/>
    </row>
    <row r="87" spans="3:3" s="399" customFormat="1">
      <c r="C87" s="428"/>
    </row>
    <row r="88" spans="3:3" s="399" customFormat="1">
      <c r="C88" s="428"/>
    </row>
    <row r="89" spans="3:3" s="399" customFormat="1">
      <c r="C89" s="428"/>
    </row>
    <row r="90" spans="3:3" s="399" customFormat="1">
      <c r="C90" s="428"/>
    </row>
    <row r="91" spans="3:3" s="399" customFormat="1">
      <c r="C91" s="428"/>
    </row>
    <row r="92" spans="3:3" s="399" customFormat="1">
      <c r="C92" s="428"/>
    </row>
    <row r="93" spans="3:3" s="399" customFormat="1">
      <c r="C93" s="428"/>
    </row>
    <row r="94" spans="3:3" s="399" customFormat="1">
      <c r="C94" s="428"/>
    </row>
    <row r="95" spans="3:3" s="399" customFormat="1">
      <c r="C95" s="428"/>
    </row>
    <row r="96" spans="3:3" s="399" customFormat="1">
      <c r="C96" s="428"/>
    </row>
    <row r="97" spans="3:3" s="399" customFormat="1">
      <c r="C97" s="428"/>
    </row>
    <row r="98" spans="3:3" s="399" customFormat="1">
      <c r="C98" s="428"/>
    </row>
    <row r="99" spans="3:3" s="399" customFormat="1">
      <c r="C99" s="428"/>
    </row>
    <row r="100" spans="3:3" s="399" customFormat="1">
      <c r="C100" s="428"/>
    </row>
    <row r="101" spans="3:3" s="399" customFormat="1">
      <c r="C101" s="428"/>
    </row>
    <row r="102" spans="3:3" s="399" customFormat="1">
      <c r="C102" s="428"/>
    </row>
    <row r="103" spans="3:3" s="399" customFormat="1">
      <c r="C103" s="428"/>
    </row>
    <row r="104" spans="3:3" s="399" customFormat="1">
      <c r="C104" s="428"/>
    </row>
    <row r="105" spans="3:3" s="399" customFormat="1">
      <c r="C105" s="428"/>
    </row>
    <row r="106" spans="3:3" s="399" customFormat="1">
      <c r="C106" s="428"/>
    </row>
    <row r="107" spans="3:3" s="399" customFormat="1">
      <c r="C107" s="428"/>
    </row>
    <row r="108" spans="3:3" s="399" customFormat="1">
      <c r="C108" s="428"/>
    </row>
  </sheetData>
  <mergeCells count="6">
    <mergeCell ref="A47:B47"/>
    <mergeCell ref="A36:A37"/>
    <mergeCell ref="A38:A39"/>
    <mergeCell ref="A35:B35"/>
    <mergeCell ref="A45:B45"/>
    <mergeCell ref="A46:B46"/>
  </mergeCells>
  <phoneticPr fontId="3"/>
  <dataValidations count="5">
    <dataValidation type="list" allowBlank="1" showInputMessage="1" showErrorMessage="1" sqref="C36:H36" xr:uid="{14418FDE-5E5E-4AE6-A437-4971874447BE}">
      <formula1>$B$3:$B$33</formula1>
    </dataValidation>
    <dataValidation type="list" allowBlank="1" showInputMessage="1" showErrorMessage="1" sqref="C38:H38" xr:uid="{016A1A1D-498C-43AE-8E72-87974DE8A194}">
      <formula1>$D$3:$D$7</formula1>
    </dataValidation>
    <dataValidation type="list" allowBlank="1" showInputMessage="1" showErrorMessage="1" sqref="C39:H39" xr:uid="{03FBA35E-CAC8-41DC-8A83-45EBF94B8B42}">
      <formula1>$E$3:$E$7</formula1>
    </dataValidation>
    <dataValidation type="list" allowBlank="1" showInputMessage="1" showErrorMessage="1" sqref="C40:H40" xr:uid="{6A709348-3977-4281-B2C3-F6C448BB526A}">
      <formula1>$F$3:$F$8</formula1>
    </dataValidation>
    <dataValidation type="list" allowBlank="1" showInputMessage="1" showErrorMessage="1" sqref="C37:H37" xr:uid="{5021D3A3-BF28-4656-AA2A-77FA775F1BD0}">
      <formula1>$C$3:$C$14</formula1>
    </dataValidation>
  </dataValidations>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B054-F34F-4ABD-93C2-0F4B92F1F56D}">
  <sheetPr>
    <tabColor rgb="FF92D050"/>
  </sheetPr>
  <dimension ref="A1:DT639"/>
  <sheetViews>
    <sheetView view="pageBreakPreview" topLeftCell="A237" zoomScaleNormal="100" zoomScaleSheetLayoutView="100" workbookViewId="0">
      <selection activeCell="BV17" sqref="BV17"/>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125" style="307"/>
  </cols>
  <sheetData>
    <row r="1" spans="1:124"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1198</v>
      </c>
      <c r="CC1" s="97" t="s">
        <v>1199</v>
      </c>
      <c r="CZ1" s="55"/>
      <c r="DA1" s="55"/>
      <c r="DB1" s="55"/>
      <c r="DC1" s="55"/>
      <c r="DD1" s="55"/>
      <c r="DE1" s="55"/>
      <c r="DF1" s="55"/>
      <c r="DG1" s="55"/>
      <c r="DH1" s="55"/>
      <c r="DI1" s="55"/>
      <c r="DJ1" s="55"/>
      <c r="DK1" s="55"/>
      <c r="DL1" s="55"/>
      <c r="DM1" s="55"/>
      <c r="DN1" s="55"/>
      <c r="DO1" s="55"/>
      <c r="DP1" s="55"/>
    </row>
    <row r="2" spans="1:124" ht="50.1" customHeight="1">
      <c r="A2" s="854" t="s">
        <v>2</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t="s">
        <v>46</v>
      </c>
      <c r="CB2" s="97" t="s">
        <v>592</v>
      </c>
      <c r="CC2" s="97" t="s">
        <v>1200</v>
      </c>
      <c r="DA2" s="317"/>
      <c r="DB2" s="317"/>
      <c r="DC2" s="317"/>
      <c r="DD2" s="317"/>
      <c r="DE2" s="317"/>
      <c r="DF2" s="317"/>
      <c r="DG2" s="317"/>
    </row>
    <row r="3" spans="1:124"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1201</v>
      </c>
      <c r="CB3" s="97" t="s">
        <v>596</v>
      </c>
      <c r="CC3" s="97" t="s">
        <v>1202</v>
      </c>
      <c r="DA3" s="317"/>
      <c r="DB3" s="317"/>
      <c r="DC3" s="317"/>
      <c r="DD3" s="317"/>
      <c r="DE3" s="317"/>
      <c r="DF3" s="317"/>
      <c r="DG3" s="317"/>
    </row>
    <row r="4" spans="1:124" s="1" customFormat="1" ht="17.100000000000001" customHeight="1">
      <c r="A4" s="801" t="s">
        <v>3</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801"/>
      <c r="BH4" s="801"/>
      <c r="BI4" s="801"/>
      <c r="BJ4" s="801"/>
      <c r="BK4" s="801"/>
      <c r="BL4" s="801"/>
      <c r="BM4" s="801"/>
      <c r="BN4" s="801"/>
      <c r="BO4" s="801"/>
      <c r="BP4" s="801"/>
      <c r="BQ4" s="801"/>
      <c r="BR4" s="801"/>
      <c r="BS4" s="801"/>
      <c r="BT4" s="801"/>
      <c r="BU4" s="801"/>
      <c r="BV4" s="801"/>
      <c r="BW4" s="801"/>
      <c r="BX4" s="801"/>
      <c r="BY4" s="801"/>
      <c r="BZ4" s="801"/>
      <c r="CA4"/>
      <c r="CB4" s="97" t="s">
        <v>589</v>
      </c>
      <c r="CC4" s="97" t="s">
        <v>1203</v>
      </c>
      <c r="CZ4" s="55"/>
      <c r="DA4" s="318"/>
      <c r="DB4" s="318"/>
      <c r="DC4" s="318"/>
      <c r="DD4" s="318"/>
      <c r="DE4" s="318"/>
      <c r="DF4" s="318"/>
      <c r="DG4" s="318"/>
      <c r="DH4" s="55"/>
      <c r="DI4" s="55"/>
      <c r="DJ4" s="55"/>
      <c r="DK4" s="55"/>
      <c r="DL4" s="55"/>
      <c r="DM4" s="55"/>
      <c r="DN4" s="55"/>
      <c r="DO4" s="55"/>
      <c r="DP4" s="55"/>
    </row>
    <row r="5" spans="1:124"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1204</v>
      </c>
      <c r="CZ5" s="55"/>
      <c r="DA5" s="318"/>
      <c r="DB5" s="318"/>
      <c r="DC5" s="318"/>
      <c r="DD5" s="318"/>
      <c r="DE5" s="318"/>
      <c r="DF5" s="318"/>
      <c r="DG5" s="318"/>
      <c r="DH5" s="55"/>
      <c r="DI5" s="55"/>
      <c r="DJ5" s="55"/>
      <c r="DK5" s="55"/>
      <c r="DL5" s="55"/>
      <c r="DM5" s="55"/>
      <c r="DN5" s="55"/>
      <c r="DO5" s="55"/>
      <c r="DP5" s="55"/>
    </row>
    <row r="6" spans="1:124"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1205</v>
      </c>
      <c r="CZ6" s="55"/>
      <c r="DA6" s="318"/>
      <c r="DB6" s="318"/>
      <c r="DC6" s="318"/>
      <c r="DD6" s="318" t="str">
        <f>IF(AND(概要書!D279="□",概要書!L279="□"),"両方□","")</f>
        <v>両方□</v>
      </c>
      <c r="DE6" s="318"/>
      <c r="DF6" s="318"/>
      <c r="DG6" s="318"/>
      <c r="DH6" s="99" t="s">
        <v>630</v>
      </c>
      <c r="DI6" s="55"/>
      <c r="DJ6" s="55"/>
      <c r="DK6" s="55"/>
      <c r="DL6" s="55"/>
      <c r="DM6" s="55"/>
      <c r="DN6" s="55"/>
      <c r="DO6" s="55"/>
      <c r="DP6" s="55"/>
    </row>
    <row r="7" spans="1:124"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1206</v>
      </c>
      <c r="CZ7" s="55"/>
      <c r="DA7" s="318"/>
      <c r="DB7" s="318"/>
      <c r="DC7" s="318"/>
      <c r="DD7" s="318"/>
      <c r="DE7" s="318" t="str">
        <f>IF(AND(概要書!D279="□",概要書!L279="□"),"両方無",IF(AND(概要書!D279="■",概要書!L279="■"),"両方有",IF(概要書!D279="■","有",IF(概要書!L279="■","無",""))))</f>
        <v>両方無</v>
      </c>
      <c r="DF7" s="318"/>
      <c r="DG7" s="318"/>
      <c r="DH7" s="99" t="s">
        <v>1684</v>
      </c>
      <c r="DI7" s="55"/>
      <c r="DJ7" s="55"/>
      <c r="DK7" s="55"/>
      <c r="DL7" s="55"/>
      <c r="DM7" s="55"/>
      <c r="DN7" s="55"/>
      <c r="DO7" s="55"/>
      <c r="DP7" s="55"/>
    </row>
    <row r="8" spans="1:124"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1207</v>
      </c>
      <c r="CZ8" s="55"/>
      <c r="DA8" s="318"/>
      <c r="DB8" s="318"/>
      <c r="DC8" s="318"/>
      <c r="DD8" s="318" t="str">
        <f>IF(AND(概要書!D281="□",概要書!L281="□"),"両方□","")</f>
        <v>両方□</v>
      </c>
      <c r="DE8" s="318" t="str">
        <f>IF(概要書!D281="■","有","")</f>
        <v/>
      </c>
      <c r="DF8" s="318" t="str">
        <f>IF(概要書!L281="■","無","")</f>
        <v/>
      </c>
      <c r="DG8" s="318" t="str">
        <f>IF(AND(概要書!D281="■",概要書!L281="■"),"両方■","")</f>
        <v/>
      </c>
      <c r="DH8" s="99" t="s">
        <v>632</v>
      </c>
      <c r="DI8" s="55"/>
      <c r="DJ8" s="55"/>
      <c r="DK8" s="55"/>
      <c r="DL8" s="55"/>
      <c r="DM8" s="55"/>
      <c r="DN8" s="55"/>
      <c r="DO8" s="55"/>
      <c r="DP8" s="55"/>
    </row>
    <row r="9" spans="1:124"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1209</v>
      </c>
      <c r="CL9" s="52"/>
      <c r="CM9" s="52"/>
      <c r="CN9" s="52"/>
      <c r="CO9" s="52"/>
      <c r="CP9" s="52"/>
      <c r="CQ9" s="52"/>
      <c r="CR9" s="52"/>
      <c r="CS9" s="52"/>
      <c r="CT9" s="52"/>
      <c r="CU9" s="52"/>
      <c r="CV9" s="52"/>
      <c r="CW9" s="52"/>
      <c r="CX9" s="52"/>
      <c r="CY9" s="52"/>
      <c r="CZ9" s="55"/>
      <c r="DA9" s="318"/>
      <c r="DB9" s="318"/>
      <c r="DC9" s="318"/>
      <c r="DD9" s="318"/>
      <c r="DE9" s="318" t="str">
        <f>IF(AND(概要書!D281="□",概要書!L281="□"),"両方無",IF(AND(概要書!D281="■",概要書!L281="■"),"両方有",IF(概要書!D281="■","有",IF(概要書!L281="■","無",""))))</f>
        <v>両方無</v>
      </c>
      <c r="DF9" s="318"/>
      <c r="DG9" s="318"/>
      <c r="DH9" s="99" t="s">
        <v>1685</v>
      </c>
      <c r="DI9" s="55"/>
      <c r="DJ9" s="55"/>
      <c r="DK9" s="55"/>
      <c r="DL9" s="55"/>
      <c r="DM9" s="55"/>
      <c r="DN9" s="55"/>
      <c r="DO9" s="55"/>
      <c r="DP9" s="55"/>
      <c r="DQ9" s="52"/>
      <c r="DR9" s="52"/>
      <c r="DS9" s="52"/>
      <c r="DT9" s="52"/>
    </row>
    <row r="10" spans="1:124"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1210</v>
      </c>
      <c r="CL10" s="52"/>
      <c r="CM10" s="52"/>
      <c r="CN10" s="52"/>
      <c r="CO10" s="52"/>
      <c r="CP10" s="52"/>
      <c r="CQ10" s="52"/>
      <c r="CR10" s="52"/>
      <c r="CS10" s="52"/>
      <c r="CT10" s="52"/>
      <c r="CU10" s="52"/>
      <c r="CV10" s="52"/>
      <c r="CW10" s="52"/>
      <c r="CX10" s="52"/>
      <c r="CY10" s="52"/>
      <c r="CZ10" s="55"/>
      <c r="DA10" s="318"/>
      <c r="DB10" s="318"/>
      <c r="DC10" s="318"/>
      <c r="DD10" s="318"/>
      <c r="DE10" s="318" t="e">
        <f>COUNTBLANK([0]!_xlnm.Print_Area)</f>
        <v>#REF!</v>
      </c>
      <c r="DF10" s="318">
        <v>3246</v>
      </c>
      <c r="DG10" s="318"/>
      <c r="DH10" s="99" t="s">
        <v>1686</v>
      </c>
      <c r="DI10" s="55"/>
      <c r="DJ10" s="55"/>
      <c r="DK10" s="55"/>
      <c r="DL10" s="55"/>
      <c r="DM10" s="55"/>
      <c r="DN10" s="55"/>
      <c r="DO10" s="55"/>
      <c r="DP10" s="55"/>
      <c r="DQ10" s="52"/>
      <c r="DR10" s="52"/>
      <c r="DS10" s="52"/>
      <c r="DT10" s="52"/>
    </row>
    <row r="11" spans="1:124"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1211</v>
      </c>
      <c r="CL11" s="52"/>
      <c r="CM11" s="52"/>
      <c r="CN11" s="52"/>
      <c r="CO11" s="52"/>
      <c r="CP11" s="52"/>
      <c r="CQ11" s="52"/>
      <c r="CR11" s="52"/>
      <c r="CS11" s="52"/>
      <c r="CT11" s="52"/>
      <c r="CU11" s="52"/>
      <c r="CV11" s="52"/>
      <c r="CW11" s="52"/>
      <c r="CX11" s="52"/>
      <c r="CY11" s="52"/>
      <c r="CZ11" s="55"/>
      <c r="DA11" s="318"/>
      <c r="DB11" s="318"/>
      <c r="DC11" s="318"/>
      <c r="DD11" s="318"/>
      <c r="DE11" s="318">
        <f>COUNTBLANK(申１面連名!_xlnm.Print_Area)</f>
        <v>3561</v>
      </c>
      <c r="DF11" s="318">
        <v>3561</v>
      </c>
      <c r="DG11" s="318"/>
      <c r="DH11" s="99" t="s">
        <v>1687</v>
      </c>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1212</v>
      </c>
      <c r="CL12" s="52"/>
      <c r="CM12" s="52"/>
      <c r="CN12" s="52"/>
      <c r="CO12" s="52"/>
      <c r="CP12" s="52"/>
      <c r="CQ12" s="52"/>
      <c r="CR12" s="52"/>
      <c r="CS12" s="52"/>
      <c r="CT12" s="52"/>
      <c r="CU12" s="52"/>
      <c r="CV12" s="52"/>
      <c r="CW12" s="52"/>
      <c r="CX12" s="52"/>
      <c r="CY12" s="52"/>
      <c r="CZ12" s="55"/>
      <c r="DA12" s="318"/>
      <c r="DB12" s="318"/>
      <c r="DC12" s="318"/>
      <c r="DD12" s="318"/>
      <c r="DE12" s="318">
        <f>COUNTBLANK('２面別紙'!_xlnm.Print_Area)</f>
        <v>3925</v>
      </c>
      <c r="DF12" s="318">
        <v>4091</v>
      </c>
      <c r="DG12" s="318"/>
      <c r="DH12" s="99" t="s">
        <v>1688</v>
      </c>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1213</v>
      </c>
      <c r="CL13" s="52"/>
      <c r="CM13" s="52"/>
      <c r="CN13" s="52"/>
      <c r="CO13" s="52"/>
      <c r="CP13" s="52"/>
      <c r="CQ13" s="52"/>
      <c r="CR13" s="52"/>
      <c r="CS13" s="52"/>
      <c r="CT13" s="52"/>
      <c r="CU13" s="52"/>
      <c r="CV13" s="52"/>
      <c r="CW13" s="52"/>
      <c r="CX13" s="52"/>
      <c r="CY13" s="52"/>
      <c r="CZ13" s="55"/>
      <c r="DA13" s="318"/>
      <c r="DB13" s="318"/>
      <c r="DC13" s="318"/>
      <c r="DD13" s="318"/>
      <c r="DE13" s="318">
        <f>COUNTBLANK(H29.4.1変更部分!_xlnm.Print_Area)</f>
        <v>38237</v>
      </c>
      <c r="DF13" s="318">
        <v>3897</v>
      </c>
      <c r="DG13" s="318"/>
      <c r="DH13" s="55"/>
      <c r="DI13" s="55"/>
      <c r="DJ13" s="55"/>
      <c r="DK13" s="55"/>
      <c r="DL13" s="55"/>
      <c r="DM13" s="55"/>
      <c r="DN13" s="55"/>
      <c r="DO13" s="55"/>
      <c r="DP13" s="55"/>
      <c r="DQ13" s="52"/>
      <c r="DR13" s="52"/>
      <c r="DS13" s="52"/>
      <c r="DT13" s="52"/>
    </row>
    <row r="14" spans="1:124"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1214</v>
      </c>
      <c r="CL14" s="52"/>
      <c r="CM14" s="52"/>
      <c r="CN14" s="52"/>
      <c r="CO14" s="52"/>
      <c r="CP14" s="52"/>
      <c r="CQ14" s="52"/>
      <c r="CR14" s="52"/>
      <c r="CS14" s="52"/>
      <c r="CT14" s="52"/>
      <c r="CU14" s="52"/>
      <c r="CV14" s="52"/>
      <c r="CW14" s="52"/>
      <c r="CX14" s="52"/>
      <c r="CY14" s="52"/>
      <c r="CZ14" s="55"/>
      <c r="DA14" s="318"/>
      <c r="DB14" s="318"/>
      <c r="DC14" s="318"/>
      <c r="DD14" s="318"/>
      <c r="DE14" s="318">
        <f>COUNTBLANK(H29.4.1変更部分!_xlnm.Print_Area)</f>
        <v>38237</v>
      </c>
      <c r="DF14" s="318">
        <v>3897</v>
      </c>
      <c r="DG14" s="318"/>
      <c r="DH14" s="55"/>
      <c r="DI14" s="55"/>
      <c r="DJ14" s="55"/>
      <c r="DK14" s="55"/>
      <c r="DL14" s="55"/>
      <c r="DM14" s="55"/>
      <c r="DN14" s="55"/>
      <c r="DO14" s="55"/>
      <c r="DP14" s="55"/>
      <c r="DQ14" s="52"/>
      <c r="DR14" s="52"/>
      <c r="DS14" s="52"/>
      <c r="DT14" s="52"/>
    </row>
    <row r="15" spans="1:124"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1215</v>
      </c>
      <c r="CL15" s="51"/>
      <c r="CM15" s="51"/>
      <c r="CN15" s="51"/>
      <c r="CO15" s="51"/>
      <c r="CP15" s="51"/>
      <c r="CQ15" s="51"/>
      <c r="CR15" s="51"/>
      <c r="CS15" s="51"/>
      <c r="CT15" s="51"/>
      <c r="CU15" s="51"/>
      <c r="CV15" s="51"/>
      <c r="CW15" s="51"/>
      <c r="CX15" s="51"/>
      <c r="CY15" s="51"/>
      <c r="CZ15" s="48"/>
      <c r="DA15" s="319"/>
      <c r="DB15" s="319"/>
      <c r="DC15" s="319"/>
      <c r="DD15" s="319"/>
      <c r="DE15" s="318">
        <f>COUNTBLANK(H29.4.1変更部分!_xlnm.Print_Area)</f>
        <v>38237</v>
      </c>
      <c r="DF15" s="319">
        <v>4373</v>
      </c>
      <c r="DG15" s="319"/>
      <c r="DH15" s="48"/>
      <c r="DI15" s="48"/>
      <c r="DJ15" s="48"/>
      <c r="DK15" s="48"/>
      <c r="DL15" s="48"/>
      <c r="DM15" s="48"/>
      <c r="DN15" s="48"/>
      <c r="DO15" s="48"/>
      <c r="DP15" s="48"/>
      <c r="DQ15" s="51"/>
      <c r="DR15" s="51"/>
      <c r="DS15" s="51"/>
      <c r="DT15" s="51"/>
    </row>
    <row r="16" spans="1:124"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1216</v>
      </c>
      <c r="CK16" s="290" t="s">
        <v>1208</v>
      </c>
      <c r="CL16" s="51"/>
      <c r="CM16" s="51"/>
      <c r="CN16" s="51"/>
      <c r="CO16" s="51"/>
      <c r="CP16" s="51"/>
      <c r="CQ16" s="51"/>
      <c r="CR16" s="51"/>
      <c r="CS16" s="51"/>
      <c r="CT16" s="51"/>
      <c r="CU16" s="51"/>
      <c r="CV16" s="51"/>
      <c r="CW16" s="51"/>
      <c r="CX16" s="51"/>
      <c r="CY16" s="51"/>
      <c r="CZ16" s="48"/>
      <c r="DA16" s="319"/>
      <c r="DB16" s="319"/>
      <c r="DC16" s="319"/>
      <c r="DD16" s="319"/>
      <c r="DE16" s="318">
        <f>COUNTBLANK(第四面追加用!_xlnm.Print_Area)</f>
        <v>8391</v>
      </c>
      <c r="DF16" s="319">
        <v>8005</v>
      </c>
      <c r="DG16" s="319"/>
      <c r="DH16" s="48"/>
      <c r="DI16" s="48"/>
      <c r="DJ16" s="48"/>
      <c r="DK16" s="48"/>
      <c r="DL16" s="48"/>
      <c r="DM16" s="48"/>
      <c r="DN16" s="48"/>
      <c r="DO16" s="48"/>
      <c r="DP16" s="48"/>
      <c r="DQ16" s="51"/>
      <c r="DR16" s="51"/>
      <c r="DS16" s="51"/>
      <c r="DT16" s="51"/>
    </row>
    <row r="17" spans="1:124"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801" t="s">
        <v>1217</v>
      </c>
      <c r="AZ17" s="814"/>
      <c r="BA17" s="814"/>
      <c r="BB17" s="814"/>
      <c r="BC17" s="823"/>
      <c r="BD17" s="855"/>
      <c r="BE17" s="855"/>
      <c r="BF17" s="801" t="s">
        <v>12</v>
      </c>
      <c r="BG17" s="801"/>
      <c r="BH17" s="801"/>
      <c r="BI17" s="823"/>
      <c r="BJ17" s="823"/>
      <c r="BK17" s="823"/>
      <c r="BL17" s="801" t="s">
        <v>13</v>
      </c>
      <c r="BM17" s="801"/>
      <c r="BN17" s="801"/>
      <c r="BO17" s="823"/>
      <c r="BP17" s="823"/>
      <c r="BQ17" s="823"/>
      <c r="BR17" s="801" t="s">
        <v>14</v>
      </c>
      <c r="BS17" s="801"/>
      <c r="BT17" s="801"/>
      <c r="BU17" s="59"/>
      <c r="BV17" s="59"/>
      <c r="BW17" s="59"/>
      <c r="BX17" s="59"/>
      <c r="BY17" s="59"/>
      <c r="BZ17" s="59"/>
      <c r="CB17" s="97" t="s">
        <v>573</v>
      </c>
      <c r="CC17" s="97" t="s">
        <v>1218</v>
      </c>
      <c r="CK17" s="289" t="str">
        <f>IF(OR(DE7="両方有",DE7="両方無"),"建築計画概要書二面.【18.建築基準法第12条第1項の規定による調査の要否】のどちらか一方を選択してください。","")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7" s="51"/>
      <c r="CM17" s="51"/>
      <c r="CN17" s="51"/>
      <c r="CO17" s="51"/>
      <c r="CP17" s="51"/>
      <c r="CQ17" s="51"/>
      <c r="CR17" s="51"/>
      <c r="CS17" s="51"/>
      <c r="CT17" s="51"/>
      <c r="CU17" s="51"/>
      <c r="CV17" s="51"/>
      <c r="CW17" s="51"/>
      <c r="CX17" s="51"/>
      <c r="CY17" s="51"/>
      <c r="CZ17" s="48"/>
      <c r="DA17" s="319"/>
      <c r="DB17" s="319"/>
      <c r="DC17" s="319"/>
      <c r="DD17" s="319"/>
      <c r="DE17" s="318">
        <f>COUNTBLANK('申４(別紙）'!_xlnm.Print_Area)</f>
        <v>7886</v>
      </c>
      <c r="DF17" s="319">
        <v>7886</v>
      </c>
      <c r="DG17" s="319"/>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1219</v>
      </c>
      <c r="CK18" s="289" t="str">
        <f>IF(OR(DE9="両方有",DE9="両方無"),"建築計画概要書二面.【19.建築基準法第12条第3項の規定による検査を要する防火設備の有無】のどちらか一方を選択してください。","")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18" s="51"/>
      <c r="CM18" s="51"/>
      <c r="CN18" s="51"/>
      <c r="CO18" s="51"/>
      <c r="CP18" s="51"/>
      <c r="CQ18" s="51"/>
      <c r="CR18" s="51"/>
      <c r="CS18" s="51"/>
      <c r="CT18" s="51"/>
      <c r="CU18" s="51"/>
      <c r="CV18" s="51"/>
      <c r="CW18" s="51"/>
      <c r="CX18" s="51"/>
      <c r="CY18" s="51"/>
      <c r="CZ18" s="48"/>
      <c r="DA18" s="319"/>
      <c r="DB18" s="319"/>
      <c r="DC18" s="319"/>
      <c r="DD18" s="319"/>
      <c r="DE18" s="318">
        <f>COUNTBLANK(第五面追加用!_xlnm.Print_Area)</f>
        <v>5828</v>
      </c>
      <c r="DF18" s="319">
        <v>5828</v>
      </c>
      <c r="DG18" s="319"/>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1220</v>
      </c>
      <c r="CK19" s="289" t="e">
        <f>IF(DF10=DE10,"シート「受付表・調査票」を入力してください。","")</f>
        <v>#REF!</v>
      </c>
      <c r="CL19" s="51"/>
      <c r="CM19" s="51"/>
      <c r="CN19" s="51"/>
      <c r="CO19" s="51"/>
      <c r="CP19" s="51"/>
      <c r="CQ19" s="51"/>
      <c r="CR19" s="51"/>
      <c r="CS19" s="51"/>
      <c r="CT19" s="51"/>
      <c r="CU19" s="51"/>
      <c r="CV19" s="51"/>
      <c r="CW19" s="51"/>
      <c r="CX19" s="51"/>
      <c r="CY19" s="51"/>
      <c r="CZ19" s="48"/>
      <c r="DA19" s="319"/>
      <c r="DB19" s="319"/>
      <c r="DC19" s="319"/>
      <c r="DD19" s="319"/>
      <c r="DE19" s="318">
        <f>COUNTBLANK(第六面追加用!_xlnm.Print_Area)</f>
        <v>4320</v>
      </c>
      <c r="DF19" s="319">
        <v>4320</v>
      </c>
      <c r="DG19" s="319"/>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1221</v>
      </c>
      <c r="CK20" s="291" t="str">
        <f>IF(DF11=DE11,"","シート「別記J-1確認申請書_申請書連名」に入力があります。")</f>
        <v/>
      </c>
      <c r="CL20" s="51"/>
      <c r="CM20" s="51"/>
      <c r="CN20" s="51"/>
      <c r="CO20" s="51"/>
      <c r="CP20" s="51"/>
      <c r="CQ20" s="51"/>
      <c r="CR20" s="51"/>
      <c r="CS20" s="51"/>
      <c r="CT20" s="51"/>
      <c r="CU20" s="51"/>
      <c r="CV20" s="51"/>
      <c r="CW20" s="51"/>
      <c r="CX20" s="51"/>
      <c r="CY20" s="51"/>
      <c r="CZ20" s="48"/>
      <c r="DA20" s="319"/>
      <c r="DB20" s="319"/>
      <c r="DC20" s="319"/>
      <c r="DD20" s="319"/>
      <c r="DE20" s="318">
        <f>COUNTBLANK('２面別紙'!_xlnm.Print_Area)</f>
        <v>3925</v>
      </c>
      <c r="DF20" s="319">
        <v>4091</v>
      </c>
      <c r="DG20" s="319"/>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852" t="s">
        <v>15</v>
      </c>
      <c r="X21" s="852"/>
      <c r="Y21" s="852"/>
      <c r="Z21" s="852"/>
      <c r="AA21" s="852"/>
      <c r="AB21" s="852"/>
      <c r="AC21" s="852"/>
      <c r="AD21" s="852"/>
      <c r="AE21" s="852"/>
      <c r="AF21" s="852"/>
      <c r="AG21" s="852"/>
      <c r="AH21" s="852"/>
      <c r="AI21" s="852"/>
      <c r="AJ21" s="852"/>
      <c r="AK21" s="852"/>
      <c r="AL21" s="852"/>
      <c r="AM21" s="852"/>
      <c r="AN21" s="852"/>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122"/>
      <c r="BU21" s="801"/>
      <c r="BV21" s="801"/>
      <c r="BW21" s="59"/>
      <c r="BX21" s="59"/>
      <c r="BY21" s="59"/>
      <c r="BZ21" s="59"/>
      <c r="CB21" s="97" t="s">
        <v>608</v>
      </c>
      <c r="CC21" s="97" t="s">
        <v>1222</v>
      </c>
      <c r="CK21" s="291" t="str">
        <f>IF(DF12=DE12,"","シート「第二面別紙_建築主追加」に入力があります。")</f>
        <v>シート「第二面別紙_建築主追加」に入力があります。</v>
      </c>
      <c r="CL21" s="51"/>
      <c r="CM21" s="51"/>
      <c r="CN21" s="51"/>
      <c r="CO21" s="51"/>
      <c r="CP21" s="51"/>
      <c r="CQ21" s="51"/>
      <c r="CR21" s="51"/>
      <c r="CS21" s="51"/>
      <c r="CT21" s="51"/>
      <c r="CU21" s="51"/>
      <c r="CV21" s="51"/>
      <c r="CW21" s="51"/>
      <c r="CX21" s="51"/>
      <c r="CY21" s="51"/>
      <c r="CZ21" s="48"/>
      <c r="DA21" s="319"/>
      <c r="DB21" s="319"/>
      <c r="DC21" s="319"/>
      <c r="DD21" s="319"/>
      <c r="DE21" s="319"/>
      <c r="DF21" s="319"/>
      <c r="DG21" s="319"/>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98"/>
      <c r="AH22" s="798"/>
      <c r="AI22" s="798"/>
      <c r="AJ22" s="798"/>
      <c r="AK22" s="798"/>
      <c r="AL22" s="798"/>
      <c r="AM22" s="798"/>
      <c r="AN22" s="798"/>
      <c r="AO22" s="853"/>
      <c r="AP22" s="853"/>
      <c r="AQ22" s="853"/>
      <c r="AR22" s="853"/>
      <c r="AS22" s="853"/>
      <c r="AT22" s="853"/>
      <c r="AU22" s="853"/>
      <c r="AV22" s="853"/>
      <c r="AW22" s="853"/>
      <c r="AX22" s="853"/>
      <c r="AY22" s="853"/>
      <c r="AZ22" s="853"/>
      <c r="BA22" s="853"/>
      <c r="BB22" s="853"/>
      <c r="BC22" s="853"/>
      <c r="BD22" s="853"/>
      <c r="BE22" s="853"/>
      <c r="BF22" s="853"/>
      <c r="BG22" s="853"/>
      <c r="BH22" s="853"/>
      <c r="BI22" s="853"/>
      <c r="BJ22" s="853"/>
      <c r="BK22" s="853"/>
      <c r="BL22" s="853"/>
      <c r="BM22" s="853"/>
      <c r="BN22" s="853"/>
      <c r="BO22" s="853"/>
      <c r="BP22" s="853"/>
      <c r="BQ22" s="853"/>
      <c r="BR22" s="853"/>
      <c r="BS22" s="853"/>
      <c r="BT22" s="122"/>
      <c r="BU22" s="801"/>
      <c r="BV22" s="801"/>
      <c r="BW22" s="59"/>
      <c r="BX22" s="59"/>
      <c r="BY22" s="59"/>
      <c r="BZ22" s="59"/>
      <c r="CB22" s="97" t="s">
        <v>610</v>
      </c>
      <c r="CC22" s="97" t="s">
        <v>1223</v>
      </c>
      <c r="CK22" s="291" t="str">
        <f>IF(DF13=DE13,"","シート「第二面別紙_設計者追加」に入力があります。")</f>
        <v>シート「第二面別紙_設計者追加」に入力があります。</v>
      </c>
      <c r="CZ22" s="48"/>
      <c r="DA22" s="319"/>
      <c r="DB22" s="319"/>
      <c r="DC22" s="319"/>
      <c r="DD22" s="319"/>
      <c r="DE22" s="319"/>
      <c r="DF22" s="319"/>
      <c r="DG22" s="319"/>
      <c r="DH22" s="48"/>
      <c r="DI22" s="48"/>
      <c r="DJ22" s="48"/>
      <c r="DK22" s="48"/>
      <c r="DL22" s="48"/>
      <c r="DM22" s="48"/>
      <c r="DN22" s="48"/>
      <c r="DO22" s="48"/>
      <c r="DP22" s="48"/>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798"/>
      <c r="AH23" s="798"/>
      <c r="AI23" s="798"/>
      <c r="AJ23" s="798"/>
      <c r="AK23" s="798"/>
      <c r="AL23" s="798"/>
      <c r="AM23" s="798"/>
      <c r="AN23" s="798"/>
      <c r="AO23" s="798"/>
      <c r="AP23" s="798"/>
      <c r="AQ23" s="798"/>
      <c r="AR23" s="798"/>
      <c r="AS23" s="798"/>
      <c r="AT23" s="798"/>
      <c r="AU23" s="798"/>
      <c r="AV23" s="798"/>
      <c r="AW23" s="798"/>
      <c r="AX23" s="798"/>
      <c r="AY23" s="798"/>
      <c r="AZ23" s="798"/>
      <c r="BA23" s="798"/>
      <c r="BB23" s="798"/>
      <c r="BC23" s="798"/>
      <c r="BD23" s="798"/>
      <c r="BE23" s="798"/>
      <c r="BF23" s="798"/>
      <c r="BG23" s="798"/>
      <c r="BH23" s="798"/>
      <c r="BI23" s="798"/>
      <c r="BJ23" s="798"/>
      <c r="BK23" s="798"/>
      <c r="BL23" s="798"/>
      <c r="BM23" s="798"/>
      <c r="BN23" s="798"/>
      <c r="BO23" s="798"/>
      <c r="BP23" s="798"/>
      <c r="BQ23" s="798"/>
      <c r="BR23" s="798"/>
      <c r="BS23" s="798"/>
      <c r="BT23" s="798"/>
      <c r="BU23" s="798"/>
      <c r="BV23" s="798"/>
      <c r="BW23" s="122"/>
      <c r="BX23" s="122"/>
      <c r="BY23" s="122"/>
      <c r="BZ23" s="59"/>
      <c r="CB23" s="97" t="s">
        <v>613</v>
      </c>
      <c r="CC23" s="97" t="s">
        <v>1224</v>
      </c>
      <c r="CK23" s="291" t="str">
        <f>IF(DF14=DE14,"","シート「第二面別紙_工事監理者追加」に入力があります。")</f>
        <v>シート「第二面別紙_工事監理者追加」に入力があります。</v>
      </c>
      <c r="CZ23" s="48"/>
      <c r="DA23" s="319"/>
      <c r="DB23" s="319"/>
      <c r="DC23" s="319"/>
      <c r="DD23" s="319"/>
      <c r="DE23" s="319"/>
      <c r="DF23" s="319"/>
      <c r="DG23" s="319"/>
      <c r="DH23" s="48"/>
      <c r="DI23" s="48"/>
      <c r="DJ23" s="48"/>
      <c r="DK23" s="48"/>
      <c r="DL23" s="48"/>
      <c r="DM23" s="48"/>
      <c r="DN23" s="48"/>
      <c r="DO23" s="48"/>
      <c r="DP23" s="48"/>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798"/>
      <c r="AP24" s="798"/>
      <c r="AQ24" s="798"/>
      <c r="AR24" s="798"/>
      <c r="AS24" s="798"/>
      <c r="AT24" s="798"/>
      <c r="AU24" s="798"/>
      <c r="AV24" s="798"/>
      <c r="AW24" s="798"/>
      <c r="AX24" s="798"/>
      <c r="AY24" s="798"/>
      <c r="AZ24" s="798"/>
      <c r="BA24" s="798"/>
      <c r="BB24" s="798"/>
      <c r="BC24" s="798"/>
      <c r="BD24" s="798"/>
      <c r="BE24" s="798"/>
      <c r="BF24" s="798"/>
      <c r="BG24" s="798"/>
      <c r="BH24" s="798"/>
      <c r="BI24" s="798"/>
      <c r="BJ24" s="798"/>
      <c r="BK24" s="798"/>
      <c r="BL24" s="798"/>
      <c r="BM24" s="798"/>
      <c r="BN24" s="798"/>
      <c r="BO24" s="798"/>
      <c r="BP24" s="798"/>
      <c r="BQ24" s="798"/>
      <c r="BR24" s="798"/>
      <c r="BS24" s="798"/>
      <c r="BT24" s="798"/>
      <c r="BU24" s="798"/>
      <c r="BV24" s="798"/>
      <c r="BW24" s="122"/>
      <c r="BX24" s="122"/>
      <c r="BY24" s="122"/>
      <c r="BZ24" s="59"/>
      <c r="CB24" s="97" t="s">
        <v>615</v>
      </c>
      <c r="CC24" s="97" t="s">
        <v>1225</v>
      </c>
      <c r="CK24" s="291" t="str">
        <f>IF(DF15=DE15,"","シート「第二面別紙_工事施工者追加」に入力があります。")</f>
        <v>シート「第二面別紙_工事施工者追加」に入力があります。</v>
      </c>
      <c r="CZ24" s="48"/>
      <c r="DA24" s="319"/>
      <c r="DB24" s="319"/>
      <c r="DC24" s="319"/>
      <c r="DD24" s="319"/>
      <c r="DE24" s="319"/>
      <c r="DF24" s="319"/>
      <c r="DG24" s="319"/>
      <c r="DH24" s="48"/>
      <c r="DI24" s="48"/>
      <c r="DJ24" s="48"/>
      <c r="DK24" s="48"/>
      <c r="DL24" s="48"/>
      <c r="DM24" s="48"/>
      <c r="DN24" s="48"/>
      <c r="DO24" s="48"/>
      <c r="DP24" s="48"/>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59"/>
      <c r="CB25" s="97" t="s">
        <v>617</v>
      </c>
      <c r="CC25" s="97" t="s">
        <v>1226</v>
      </c>
      <c r="CK25" s="291" t="str">
        <f>IF(DF16=DE16,"","シート「第四面追加用」に入力があります。")</f>
        <v>シート「第四面追加用」に入力があります。</v>
      </c>
      <c r="CZ25" s="48"/>
      <c r="DA25" s="48"/>
      <c r="DB25" s="48"/>
      <c r="DC25" s="48"/>
      <c r="DE25" s="48"/>
      <c r="DF25" s="48"/>
      <c r="DG25" s="48"/>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B26" s="97" t="s">
        <v>619</v>
      </c>
      <c r="CC26" s="97" t="s">
        <v>1227</v>
      </c>
      <c r="CK26" s="291" t="str">
        <f>IF(DF17=DE17,"","シート「第四面_12床面積のみ」に入力があります。")</f>
        <v/>
      </c>
      <c r="CZ26" s="48"/>
      <c r="DA26" s="48"/>
      <c r="DB26" s="48"/>
      <c r="DC26" s="48"/>
      <c r="DE26" s="48"/>
      <c r="DF26" s="48"/>
      <c r="DG26" s="48"/>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852" t="s">
        <v>17</v>
      </c>
      <c r="X27" s="852"/>
      <c r="Y27" s="852"/>
      <c r="Z27" s="852"/>
      <c r="AA27" s="852"/>
      <c r="AB27" s="852"/>
      <c r="AC27" s="852"/>
      <c r="AD27" s="852"/>
      <c r="AE27" s="852"/>
      <c r="AF27" s="852"/>
      <c r="AG27" s="852"/>
      <c r="AH27" s="852"/>
      <c r="AI27" s="852"/>
      <c r="AJ27" s="852"/>
      <c r="AK27" s="852"/>
      <c r="AL27" s="852"/>
      <c r="AM27" s="852"/>
      <c r="AN27" s="852"/>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c r="BM27" s="853"/>
      <c r="BN27" s="853"/>
      <c r="BO27" s="853"/>
      <c r="BP27" s="853"/>
      <c r="BQ27" s="853"/>
      <c r="BR27" s="853"/>
      <c r="BS27" s="853"/>
      <c r="BT27" s="122"/>
      <c r="BU27" s="801"/>
      <c r="BV27" s="801"/>
      <c r="BW27" s="59"/>
      <c r="BX27" s="59"/>
      <c r="BY27" s="59"/>
      <c r="BZ27" s="59"/>
      <c r="CB27" s="97" t="s">
        <v>620</v>
      </c>
      <c r="CC27" s="97" t="s">
        <v>1228</v>
      </c>
      <c r="CK27" s="291" t="str">
        <f>IF(DF18=DE18,"","シート「第五面追加用」に入力があります。")</f>
        <v/>
      </c>
      <c r="CZ27" s="48"/>
      <c r="DA27" s="48"/>
      <c r="DB27" s="48"/>
      <c r="DC27" s="48"/>
      <c r="DE27" s="48"/>
      <c r="DF27" s="48"/>
      <c r="DG27" s="48"/>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798"/>
      <c r="AH28" s="798"/>
      <c r="AI28" s="798"/>
      <c r="AJ28" s="798"/>
      <c r="AK28" s="798"/>
      <c r="AL28" s="798"/>
      <c r="AM28" s="798"/>
      <c r="AN28" s="798"/>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853"/>
      <c r="BP28" s="853"/>
      <c r="BQ28" s="853"/>
      <c r="BR28" s="853"/>
      <c r="BS28" s="853"/>
      <c r="BT28" s="122"/>
      <c r="BU28" s="801"/>
      <c r="BV28" s="801"/>
      <c r="BW28" s="59"/>
      <c r="BX28" s="59"/>
      <c r="BY28" s="59"/>
      <c r="BZ28" s="59"/>
      <c r="CB28" s="97" t="s">
        <v>621</v>
      </c>
      <c r="CC28" s="97" t="s">
        <v>1229</v>
      </c>
      <c r="CK28" s="291" t="str">
        <f>IF(DF19=DE19,"","シート「第六面追加用」に入力があります。")</f>
        <v/>
      </c>
      <c r="CZ28" s="48"/>
      <c r="DA28" s="48"/>
      <c r="DB28" s="48"/>
      <c r="DC28" s="48"/>
      <c r="DE28" s="48"/>
      <c r="DF28" s="48"/>
      <c r="DG28" s="48"/>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98"/>
      <c r="AH29" s="798"/>
      <c r="AI29" s="798"/>
      <c r="AJ29" s="798"/>
      <c r="AK29" s="798"/>
      <c r="AL29" s="798"/>
      <c r="AM29" s="798"/>
      <c r="AN29" s="798"/>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59"/>
      <c r="CB29" s="97" t="s">
        <v>622</v>
      </c>
      <c r="CC29" s="97" t="s">
        <v>1230</v>
      </c>
      <c r="CK29" s="291" t="str">
        <f>IF(DF20=DE20,"","シート「建築主別紙（概要書用）」に入力があります。")</f>
        <v>シート「建築主別紙（概要書用）」に入力があります。</v>
      </c>
      <c r="CZ29" s="48"/>
      <c r="DA29" s="48"/>
      <c r="DB29" s="48"/>
      <c r="DC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1231</v>
      </c>
      <c r="CZ30" s="48"/>
      <c r="DA30" s="48"/>
      <c r="DB30" s="48"/>
      <c r="DC30" s="48"/>
      <c r="DE30" s="48"/>
      <c r="DF30" s="48"/>
      <c r="DG30" s="48"/>
      <c r="DH30" s="48"/>
      <c r="DI30" s="48"/>
      <c r="DJ30" s="48"/>
      <c r="DK30" s="48"/>
      <c r="DL30" s="48"/>
      <c r="DM30" s="48"/>
      <c r="DN30" s="48"/>
      <c r="DO30" s="48"/>
      <c r="DP30" s="48"/>
    </row>
    <row r="31" spans="1:124"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1232</v>
      </c>
      <c r="CZ31" s="48"/>
      <c r="DA31" s="48"/>
      <c r="DB31" s="48"/>
      <c r="DC31" s="48"/>
      <c r="DE31" s="48"/>
      <c r="DF31" s="48"/>
      <c r="DG31" s="48"/>
      <c r="DH31" s="48"/>
      <c r="DI31" s="48"/>
      <c r="DJ31" s="48"/>
      <c r="DK31" s="48"/>
      <c r="DL31" s="48"/>
      <c r="DM31" s="48"/>
      <c r="DN31" s="48"/>
      <c r="DO31" s="48"/>
      <c r="DP31" s="48"/>
    </row>
    <row r="32" spans="1:124"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1233</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1234</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1235</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1236</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1237</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843" t="s">
        <v>19</v>
      </c>
      <c r="B37" s="844"/>
      <c r="C37" s="844"/>
      <c r="D37" s="844"/>
      <c r="E37" s="844"/>
      <c r="F37" s="844"/>
      <c r="G37" s="844"/>
      <c r="H37" s="844"/>
      <c r="I37" s="844"/>
      <c r="J37" s="844"/>
      <c r="K37" s="844"/>
      <c r="L37" s="844"/>
      <c r="M37" s="844"/>
      <c r="N37" s="844"/>
      <c r="O37" s="844"/>
      <c r="P37" s="844"/>
      <c r="Q37" s="844"/>
      <c r="R37" s="844"/>
      <c r="S37" s="844"/>
      <c r="T37" s="844"/>
      <c r="U37" s="844"/>
      <c r="V37" s="844"/>
      <c r="W37" s="845"/>
      <c r="X37" s="843" t="s">
        <v>20</v>
      </c>
      <c r="Y37" s="844"/>
      <c r="Z37" s="844"/>
      <c r="AA37" s="844"/>
      <c r="AB37" s="844"/>
      <c r="AC37" s="844"/>
      <c r="AD37" s="844"/>
      <c r="AE37" s="844"/>
      <c r="AF37" s="844"/>
      <c r="AG37" s="844"/>
      <c r="AH37" s="844"/>
      <c r="AI37" s="844"/>
      <c r="AJ37" s="844"/>
      <c r="AK37" s="844"/>
      <c r="AL37" s="844"/>
      <c r="AM37" s="844"/>
      <c r="AN37" s="844"/>
      <c r="AO37" s="844"/>
      <c r="AP37" s="843" t="s">
        <v>21</v>
      </c>
      <c r="AQ37" s="844"/>
      <c r="AR37" s="844"/>
      <c r="AS37" s="844"/>
      <c r="AT37" s="844"/>
      <c r="AU37" s="844"/>
      <c r="AV37" s="844"/>
      <c r="AW37" s="844"/>
      <c r="AX37" s="844"/>
      <c r="AY37" s="844"/>
      <c r="AZ37" s="844"/>
      <c r="BA37" s="844"/>
      <c r="BB37" s="844"/>
      <c r="BC37" s="845"/>
      <c r="BD37" s="843" t="s">
        <v>22</v>
      </c>
      <c r="BE37" s="844"/>
      <c r="BF37" s="844"/>
      <c r="BG37" s="844"/>
      <c r="BH37" s="844"/>
      <c r="BI37" s="844"/>
      <c r="BJ37" s="844"/>
      <c r="BK37" s="844"/>
      <c r="BL37" s="844"/>
      <c r="BM37" s="844"/>
      <c r="BN37" s="844"/>
      <c r="BO37" s="844"/>
      <c r="BP37" s="844"/>
      <c r="BQ37" s="844"/>
      <c r="BR37" s="844"/>
      <c r="BS37" s="844"/>
      <c r="BT37" s="844"/>
      <c r="BU37" s="844"/>
      <c r="BV37" s="844"/>
      <c r="BW37" s="844"/>
      <c r="BX37" s="844"/>
      <c r="BY37" s="844"/>
      <c r="BZ37" s="845"/>
      <c r="CB37" s="97" t="s">
        <v>577</v>
      </c>
      <c r="CC37" s="97" t="s">
        <v>1238</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846"/>
      <c r="B38" s="847"/>
      <c r="C38" s="847"/>
      <c r="D38" s="847"/>
      <c r="E38" s="847"/>
      <c r="F38" s="847"/>
      <c r="G38" s="847"/>
      <c r="H38" s="847"/>
      <c r="I38" s="847"/>
      <c r="J38" s="847"/>
      <c r="K38" s="847"/>
      <c r="L38" s="847"/>
      <c r="M38" s="847"/>
      <c r="N38" s="847"/>
      <c r="O38" s="847"/>
      <c r="P38" s="847"/>
      <c r="Q38" s="847"/>
      <c r="R38" s="847"/>
      <c r="S38" s="847"/>
      <c r="T38" s="847"/>
      <c r="U38" s="847"/>
      <c r="V38" s="847"/>
      <c r="W38" s="848"/>
      <c r="X38" s="846"/>
      <c r="Y38" s="847"/>
      <c r="Z38" s="847"/>
      <c r="AA38" s="847"/>
      <c r="AB38" s="847"/>
      <c r="AC38" s="847"/>
      <c r="AD38" s="847"/>
      <c r="AE38" s="847"/>
      <c r="AF38" s="847"/>
      <c r="AG38" s="847"/>
      <c r="AH38" s="847"/>
      <c r="AI38" s="847"/>
      <c r="AJ38" s="847"/>
      <c r="AK38" s="847"/>
      <c r="AL38" s="847"/>
      <c r="AM38" s="847"/>
      <c r="AN38" s="847"/>
      <c r="AO38" s="847"/>
      <c r="AP38" s="846"/>
      <c r="AQ38" s="847"/>
      <c r="AR38" s="847"/>
      <c r="AS38" s="847"/>
      <c r="AT38" s="847"/>
      <c r="AU38" s="847"/>
      <c r="AV38" s="847"/>
      <c r="AW38" s="847"/>
      <c r="AX38" s="847"/>
      <c r="AY38" s="847"/>
      <c r="AZ38" s="847"/>
      <c r="BA38" s="847"/>
      <c r="BB38" s="847"/>
      <c r="BC38" s="848"/>
      <c r="BD38" s="846"/>
      <c r="BE38" s="847"/>
      <c r="BF38" s="847"/>
      <c r="BG38" s="847"/>
      <c r="BH38" s="847"/>
      <c r="BI38" s="847"/>
      <c r="BJ38" s="847"/>
      <c r="BK38" s="847"/>
      <c r="BL38" s="847"/>
      <c r="BM38" s="847"/>
      <c r="BN38" s="847"/>
      <c r="BO38" s="847"/>
      <c r="BP38" s="847"/>
      <c r="BQ38" s="847"/>
      <c r="BR38" s="847"/>
      <c r="BS38" s="847"/>
      <c r="BT38" s="847"/>
      <c r="BU38" s="847"/>
      <c r="BV38" s="847"/>
      <c r="BW38" s="847"/>
      <c r="BX38" s="847"/>
      <c r="BY38" s="847"/>
      <c r="BZ38" s="848"/>
      <c r="CB38" s="97" t="s">
        <v>580</v>
      </c>
      <c r="CC38" s="97" t="s">
        <v>1239</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831" t="s">
        <v>1240</v>
      </c>
      <c r="B39" s="832"/>
      <c r="C39" s="832"/>
      <c r="D39" s="832"/>
      <c r="E39" s="832"/>
      <c r="F39" s="832"/>
      <c r="G39" s="832"/>
      <c r="H39" s="832"/>
      <c r="I39" s="832"/>
      <c r="J39" s="832"/>
      <c r="K39" s="832"/>
      <c r="L39" s="832"/>
      <c r="M39" s="832"/>
      <c r="N39" s="832"/>
      <c r="O39" s="832"/>
      <c r="P39" s="832"/>
      <c r="Q39" s="832"/>
      <c r="R39" s="832"/>
      <c r="S39" s="832"/>
      <c r="T39" s="832"/>
      <c r="U39" s="832"/>
      <c r="V39" s="832"/>
      <c r="W39" s="833"/>
      <c r="X39" s="831"/>
      <c r="Y39" s="832"/>
      <c r="Z39" s="832"/>
      <c r="AA39" s="832"/>
      <c r="AB39" s="832"/>
      <c r="AC39" s="832"/>
      <c r="AD39" s="832"/>
      <c r="AE39" s="832"/>
      <c r="AF39" s="832"/>
      <c r="AG39" s="832"/>
      <c r="AH39" s="832"/>
      <c r="AI39" s="832"/>
      <c r="AJ39" s="832"/>
      <c r="AK39" s="832"/>
      <c r="AL39" s="832"/>
      <c r="AM39" s="832"/>
      <c r="AN39" s="832"/>
      <c r="AO39" s="833"/>
      <c r="AP39" s="831"/>
      <c r="AQ39" s="832"/>
      <c r="AR39" s="832"/>
      <c r="AS39" s="832"/>
      <c r="AT39" s="832"/>
      <c r="AU39" s="832"/>
      <c r="AV39" s="832"/>
      <c r="AW39" s="832"/>
      <c r="AX39" s="832"/>
      <c r="AY39" s="832"/>
      <c r="AZ39" s="832"/>
      <c r="BA39" s="832"/>
      <c r="BB39" s="832"/>
      <c r="BC39" s="833"/>
      <c r="BD39" s="831" t="s">
        <v>1240</v>
      </c>
      <c r="BE39" s="832"/>
      <c r="BF39" s="832"/>
      <c r="BG39" s="832"/>
      <c r="BH39" s="832"/>
      <c r="BI39" s="832"/>
      <c r="BJ39" s="832"/>
      <c r="BK39" s="832"/>
      <c r="BL39" s="832"/>
      <c r="BM39" s="832"/>
      <c r="BN39" s="832"/>
      <c r="BO39" s="832"/>
      <c r="BP39" s="832"/>
      <c r="BQ39" s="832"/>
      <c r="BR39" s="832"/>
      <c r="BS39" s="832"/>
      <c r="BT39" s="832"/>
      <c r="BU39" s="832"/>
      <c r="BV39" s="832"/>
      <c r="BW39" s="832"/>
      <c r="BX39" s="832"/>
      <c r="BY39" s="832"/>
      <c r="BZ39" s="833"/>
      <c r="CB39" s="97" t="s">
        <v>583</v>
      </c>
      <c r="CC39" s="97" t="s">
        <v>1241</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834"/>
      <c r="B40" s="835"/>
      <c r="C40" s="835"/>
      <c r="D40" s="835"/>
      <c r="E40" s="835"/>
      <c r="F40" s="835"/>
      <c r="G40" s="835"/>
      <c r="H40" s="835"/>
      <c r="I40" s="835"/>
      <c r="J40" s="835"/>
      <c r="K40" s="835"/>
      <c r="L40" s="835"/>
      <c r="M40" s="835"/>
      <c r="N40" s="835"/>
      <c r="O40" s="835"/>
      <c r="P40" s="835"/>
      <c r="Q40" s="835"/>
      <c r="R40" s="835"/>
      <c r="S40" s="835"/>
      <c r="T40" s="835"/>
      <c r="U40" s="835"/>
      <c r="V40" s="835"/>
      <c r="W40" s="836"/>
      <c r="X40" s="849"/>
      <c r="Y40" s="850"/>
      <c r="Z40" s="850"/>
      <c r="AA40" s="850"/>
      <c r="AB40" s="850"/>
      <c r="AC40" s="850"/>
      <c r="AD40" s="850"/>
      <c r="AE40" s="850"/>
      <c r="AF40" s="850"/>
      <c r="AG40" s="850"/>
      <c r="AH40" s="850"/>
      <c r="AI40" s="850"/>
      <c r="AJ40" s="850"/>
      <c r="AK40" s="850"/>
      <c r="AL40" s="850"/>
      <c r="AM40" s="850"/>
      <c r="AN40" s="850"/>
      <c r="AO40" s="851"/>
      <c r="AP40" s="849"/>
      <c r="AQ40" s="850"/>
      <c r="AR40" s="850"/>
      <c r="AS40" s="850"/>
      <c r="AT40" s="850"/>
      <c r="AU40" s="850"/>
      <c r="AV40" s="850"/>
      <c r="AW40" s="850"/>
      <c r="AX40" s="850"/>
      <c r="AY40" s="850"/>
      <c r="AZ40" s="850"/>
      <c r="BA40" s="850"/>
      <c r="BB40" s="850"/>
      <c r="BC40" s="851"/>
      <c r="BD40" s="834"/>
      <c r="BE40" s="835"/>
      <c r="BF40" s="835"/>
      <c r="BG40" s="835"/>
      <c r="BH40" s="835"/>
      <c r="BI40" s="835"/>
      <c r="BJ40" s="835"/>
      <c r="BK40" s="835"/>
      <c r="BL40" s="835"/>
      <c r="BM40" s="835"/>
      <c r="BN40" s="835"/>
      <c r="BO40" s="835"/>
      <c r="BP40" s="835"/>
      <c r="BQ40" s="835"/>
      <c r="BR40" s="835"/>
      <c r="BS40" s="835"/>
      <c r="BT40" s="835"/>
      <c r="BU40" s="835"/>
      <c r="BV40" s="835"/>
      <c r="BW40" s="835"/>
      <c r="BX40" s="835"/>
      <c r="BY40" s="835"/>
      <c r="BZ40" s="836"/>
      <c r="CB40" s="97" t="s">
        <v>585</v>
      </c>
      <c r="CC40" s="97" t="s">
        <v>1242</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831" t="s">
        <v>24</v>
      </c>
      <c r="B41" s="832"/>
      <c r="C41" s="832"/>
      <c r="D41" s="832"/>
      <c r="E41" s="832"/>
      <c r="F41" s="832"/>
      <c r="G41" s="832"/>
      <c r="H41" s="832"/>
      <c r="I41" s="832"/>
      <c r="J41" s="832"/>
      <c r="K41" s="832"/>
      <c r="L41" s="832"/>
      <c r="M41" s="832"/>
      <c r="N41" s="832"/>
      <c r="O41" s="832"/>
      <c r="P41" s="832"/>
      <c r="Q41" s="832"/>
      <c r="R41" s="832"/>
      <c r="S41" s="832"/>
      <c r="T41" s="832"/>
      <c r="U41" s="832"/>
      <c r="V41" s="832"/>
      <c r="W41" s="833"/>
      <c r="X41" s="849"/>
      <c r="Y41" s="850"/>
      <c r="Z41" s="850"/>
      <c r="AA41" s="850"/>
      <c r="AB41" s="850"/>
      <c r="AC41" s="850"/>
      <c r="AD41" s="850"/>
      <c r="AE41" s="850"/>
      <c r="AF41" s="850"/>
      <c r="AG41" s="850"/>
      <c r="AH41" s="850"/>
      <c r="AI41" s="850"/>
      <c r="AJ41" s="850"/>
      <c r="AK41" s="850"/>
      <c r="AL41" s="850"/>
      <c r="AM41" s="850"/>
      <c r="AN41" s="850"/>
      <c r="AO41" s="851"/>
      <c r="AP41" s="849"/>
      <c r="AQ41" s="850"/>
      <c r="AR41" s="850"/>
      <c r="AS41" s="850"/>
      <c r="AT41" s="850"/>
      <c r="AU41" s="850"/>
      <c r="AV41" s="850"/>
      <c r="AW41" s="850"/>
      <c r="AX41" s="850"/>
      <c r="AY41" s="850"/>
      <c r="AZ41" s="850"/>
      <c r="BA41" s="850"/>
      <c r="BB41" s="850"/>
      <c r="BC41" s="851"/>
      <c r="BD41" s="831" t="s">
        <v>24</v>
      </c>
      <c r="BE41" s="832"/>
      <c r="BF41" s="832"/>
      <c r="BG41" s="832"/>
      <c r="BH41" s="832"/>
      <c r="BI41" s="832"/>
      <c r="BJ41" s="832"/>
      <c r="BK41" s="832"/>
      <c r="BL41" s="832"/>
      <c r="BM41" s="832"/>
      <c r="BN41" s="832"/>
      <c r="BO41" s="832"/>
      <c r="BP41" s="832"/>
      <c r="BQ41" s="832"/>
      <c r="BR41" s="832"/>
      <c r="BS41" s="832"/>
      <c r="BT41" s="832"/>
      <c r="BU41" s="832"/>
      <c r="BV41" s="832"/>
      <c r="BW41" s="832"/>
      <c r="BX41" s="832"/>
      <c r="BY41" s="832"/>
      <c r="BZ41" s="833"/>
      <c r="CB41" s="97" t="s">
        <v>587</v>
      </c>
      <c r="CC41" s="97" t="s">
        <v>1243</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834"/>
      <c r="B42" s="835"/>
      <c r="C42" s="835"/>
      <c r="D42" s="835"/>
      <c r="E42" s="835"/>
      <c r="F42" s="835"/>
      <c r="G42" s="835"/>
      <c r="H42" s="835"/>
      <c r="I42" s="835"/>
      <c r="J42" s="835"/>
      <c r="K42" s="835"/>
      <c r="L42" s="835"/>
      <c r="M42" s="835"/>
      <c r="N42" s="835"/>
      <c r="O42" s="835"/>
      <c r="P42" s="835"/>
      <c r="Q42" s="835"/>
      <c r="R42" s="835"/>
      <c r="S42" s="835"/>
      <c r="T42" s="835"/>
      <c r="U42" s="835"/>
      <c r="V42" s="835"/>
      <c r="W42" s="836"/>
      <c r="X42" s="849"/>
      <c r="Y42" s="850"/>
      <c r="Z42" s="850"/>
      <c r="AA42" s="850"/>
      <c r="AB42" s="850"/>
      <c r="AC42" s="850"/>
      <c r="AD42" s="850"/>
      <c r="AE42" s="850"/>
      <c r="AF42" s="850"/>
      <c r="AG42" s="850"/>
      <c r="AH42" s="850"/>
      <c r="AI42" s="850"/>
      <c r="AJ42" s="850"/>
      <c r="AK42" s="850"/>
      <c r="AL42" s="850"/>
      <c r="AM42" s="850"/>
      <c r="AN42" s="850"/>
      <c r="AO42" s="851"/>
      <c r="AP42" s="849"/>
      <c r="AQ42" s="850"/>
      <c r="AR42" s="850"/>
      <c r="AS42" s="850"/>
      <c r="AT42" s="850"/>
      <c r="AU42" s="850"/>
      <c r="AV42" s="850"/>
      <c r="AW42" s="850"/>
      <c r="AX42" s="850"/>
      <c r="AY42" s="850"/>
      <c r="AZ42" s="850"/>
      <c r="BA42" s="850"/>
      <c r="BB42" s="850"/>
      <c r="BC42" s="851"/>
      <c r="BD42" s="834"/>
      <c r="BE42" s="835"/>
      <c r="BF42" s="835"/>
      <c r="BG42" s="835"/>
      <c r="BH42" s="835"/>
      <c r="BI42" s="835"/>
      <c r="BJ42" s="835"/>
      <c r="BK42" s="835"/>
      <c r="BL42" s="835"/>
      <c r="BM42" s="835"/>
      <c r="BN42" s="835"/>
      <c r="BO42" s="835"/>
      <c r="BP42" s="835"/>
      <c r="BQ42" s="835"/>
      <c r="BR42" s="835"/>
      <c r="BS42" s="835"/>
      <c r="BT42" s="835"/>
      <c r="BU42" s="835"/>
      <c r="BV42" s="835"/>
      <c r="BW42" s="835"/>
      <c r="BX42" s="835"/>
      <c r="BY42" s="835"/>
      <c r="BZ42" s="836"/>
      <c r="CB42" s="97" t="s">
        <v>590</v>
      </c>
      <c r="CC42" s="97" t="s">
        <v>1244</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837" t="s">
        <v>1245</v>
      </c>
      <c r="B43" s="838"/>
      <c r="C43" s="838"/>
      <c r="D43" s="838"/>
      <c r="E43" s="838"/>
      <c r="F43" s="838"/>
      <c r="G43" s="838"/>
      <c r="H43" s="838"/>
      <c r="I43" s="838"/>
      <c r="J43" s="838"/>
      <c r="K43" s="838"/>
      <c r="L43" s="838"/>
      <c r="M43" s="838"/>
      <c r="N43" s="838"/>
      <c r="O43" s="838"/>
      <c r="P43" s="838"/>
      <c r="Q43" s="838"/>
      <c r="R43" s="838"/>
      <c r="S43" s="838"/>
      <c r="T43" s="838"/>
      <c r="U43" s="838"/>
      <c r="V43" s="838"/>
      <c r="W43" s="839"/>
      <c r="X43" s="849"/>
      <c r="Y43" s="850"/>
      <c r="Z43" s="850"/>
      <c r="AA43" s="850"/>
      <c r="AB43" s="850"/>
      <c r="AC43" s="850"/>
      <c r="AD43" s="850"/>
      <c r="AE43" s="850"/>
      <c r="AF43" s="850"/>
      <c r="AG43" s="850"/>
      <c r="AH43" s="850"/>
      <c r="AI43" s="850"/>
      <c r="AJ43" s="850"/>
      <c r="AK43" s="850"/>
      <c r="AL43" s="850"/>
      <c r="AM43" s="850"/>
      <c r="AN43" s="850"/>
      <c r="AO43" s="851"/>
      <c r="AP43" s="849"/>
      <c r="AQ43" s="850"/>
      <c r="AR43" s="850"/>
      <c r="AS43" s="850"/>
      <c r="AT43" s="850"/>
      <c r="AU43" s="850"/>
      <c r="AV43" s="850"/>
      <c r="AW43" s="850"/>
      <c r="AX43" s="850"/>
      <c r="AY43" s="850"/>
      <c r="AZ43" s="850"/>
      <c r="BA43" s="850"/>
      <c r="BB43" s="850"/>
      <c r="BC43" s="851"/>
      <c r="BD43" s="837" t="s">
        <v>1245</v>
      </c>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9"/>
      <c r="CB43" s="97" t="s">
        <v>593</v>
      </c>
      <c r="CC43" s="97" t="s">
        <v>1246</v>
      </c>
      <c r="CZ43" s="48"/>
      <c r="DA43" s="48"/>
      <c r="DB43" s="48"/>
      <c r="DC43" s="48"/>
      <c r="DD43" s="48"/>
      <c r="DE43" s="48"/>
      <c r="DF43" s="48"/>
      <c r="DG43" s="48"/>
      <c r="DH43" s="48"/>
      <c r="DI43" s="48"/>
      <c r="DJ43" s="48"/>
      <c r="DK43" s="48"/>
      <c r="DL43" s="48"/>
      <c r="DM43" s="48"/>
      <c r="DN43" s="48"/>
      <c r="DO43" s="48"/>
      <c r="DP43" s="48"/>
    </row>
    <row r="44" spans="1:120" s="2" customFormat="1" ht="17.100000000000001" customHeight="1">
      <c r="A44" s="840"/>
      <c r="B44" s="841"/>
      <c r="C44" s="841"/>
      <c r="D44" s="841"/>
      <c r="E44" s="841"/>
      <c r="F44" s="841"/>
      <c r="G44" s="841"/>
      <c r="H44" s="841"/>
      <c r="I44" s="841"/>
      <c r="J44" s="841"/>
      <c r="K44" s="841"/>
      <c r="L44" s="841"/>
      <c r="M44" s="841"/>
      <c r="N44" s="841"/>
      <c r="O44" s="841"/>
      <c r="P44" s="841"/>
      <c r="Q44" s="841"/>
      <c r="R44" s="841"/>
      <c r="S44" s="841"/>
      <c r="T44" s="841"/>
      <c r="U44" s="841"/>
      <c r="V44" s="841"/>
      <c r="W44" s="842"/>
      <c r="X44" s="834"/>
      <c r="Y44" s="835"/>
      <c r="Z44" s="835"/>
      <c r="AA44" s="835"/>
      <c r="AB44" s="835"/>
      <c r="AC44" s="835"/>
      <c r="AD44" s="835"/>
      <c r="AE44" s="835"/>
      <c r="AF44" s="835"/>
      <c r="AG44" s="835"/>
      <c r="AH44" s="835"/>
      <c r="AI44" s="835"/>
      <c r="AJ44" s="835"/>
      <c r="AK44" s="835"/>
      <c r="AL44" s="835"/>
      <c r="AM44" s="835"/>
      <c r="AN44" s="835"/>
      <c r="AO44" s="836"/>
      <c r="AP44" s="834"/>
      <c r="AQ44" s="835"/>
      <c r="AR44" s="835"/>
      <c r="AS44" s="835"/>
      <c r="AT44" s="835"/>
      <c r="AU44" s="835"/>
      <c r="AV44" s="835"/>
      <c r="AW44" s="835"/>
      <c r="AX44" s="835"/>
      <c r="AY44" s="835"/>
      <c r="AZ44" s="835"/>
      <c r="BA44" s="835"/>
      <c r="BB44" s="835"/>
      <c r="BC44" s="836"/>
      <c r="BD44" s="840"/>
      <c r="BE44" s="841"/>
      <c r="BF44" s="841"/>
      <c r="BG44" s="841"/>
      <c r="BH44" s="841"/>
      <c r="BI44" s="841"/>
      <c r="BJ44" s="841"/>
      <c r="BK44" s="841"/>
      <c r="BL44" s="841"/>
      <c r="BM44" s="841"/>
      <c r="BN44" s="841"/>
      <c r="BO44" s="841"/>
      <c r="BP44" s="841"/>
      <c r="BQ44" s="841"/>
      <c r="BR44" s="841"/>
      <c r="BS44" s="841"/>
      <c r="BT44" s="841"/>
      <c r="BU44" s="841"/>
      <c r="BV44" s="841"/>
      <c r="BW44" s="841"/>
      <c r="BX44" s="841"/>
      <c r="BY44" s="841"/>
      <c r="BZ44" s="842"/>
      <c r="CB44" s="97" t="s">
        <v>597</v>
      </c>
      <c r="CC44" s="97" t="s">
        <v>1247</v>
      </c>
      <c r="CZ44" s="48"/>
      <c r="DA44" s="48"/>
      <c r="DB44" s="48"/>
      <c r="DC44" s="48"/>
      <c r="DD44" s="48"/>
      <c r="DE44" s="48"/>
      <c r="DF44" s="48"/>
      <c r="DG44" s="48"/>
      <c r="DH44" s="48"/>
      <c r="DI44" s="48"/>
      <c r="DJ44" s="48"/>
      <c r="DK44" s="48"/>
      <c r="DL44" s="48"/>
      <c r="DM44" s="48"/>
      <c r="DN44" s="48"/>
      <c r="DO44" s="48"/>
      <c r="DP44" s="48"/>
    </row>
    <row r="45" spans="1:120" s="2" customFormat="1" ht="17.100000000000001" customHeight="1">
      <c r="A45" s="59"/>
      <c r="B45" s="59"/>
      <c r="C45" s="59" t="s">
        <v>1248</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B45" s="97" t="s">
        <v>601</v>
      </c>
      <c r="CC45" s="97" t="s">
        <v>1249</v>
      </c>
      <c r="CZ45" s="48"/>
      <c r="DA45" s="48"/>
      <c r="DB45" s="48"/>
      <c r="DC45" s="48"/>
      <c r="DD45" s="48"/>
      <c r="DE45" s="48"/>
      <c r="DF45" s="48"/>
      <c r="DG45" s="48"/>
      <c r="DH45" s="48"/>
      <c r="DI45" s="48"/>
      <c r="DJ45" s="48"/>
      <c r="DK45" s="48"/>
      <c r="DL45" s="48"/>
      <c r="DM45" s="48"/>
      <c r="DN45" s="48"/>
      <c r="DO45" s="48"/>
      <c r="DP45" s="48"/>
    </row>
    <row r="46" spans="1:120" s="2" customFormat="1" ht="15.95" customHeight="1">
      <c r="A46" s="801" t="s">
        <v>27</v>
      </c>
      <c r="B46" s="801"/>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c r="AN46" s="801"/>
      <c r="AO46" s="801"/>
      <c r="AP46" s="801"/>
      <c r="AQ46" s="801"/>
      <c r="AR46" s="801"/>
      <c r="AS46" s="801"/>
      <c r="AT46" s="801"/>
      <c r="AU46" s="801"/>
      <c r="AV46" s="801"/>
      <c r="AW46" s="801"/>
      <c r="AX46" s="801"/>
      <c r="AY46" s="801"/>
      <c r="AZ46" s="801"/>
      <c r="BA46" s="801"/>
      <c r="BB46" s="801"/>
      <c r="BC46" s="801"/>
      <c r="BD46" s="801"/>
      <c r="BE46" s="801"/>
      <c r="BF46" s="801"/>
      <c r="BG46" s="801"/>
      <c r="BH46" s="801"/>
      <c r="BI46" s="801"/>
      <c r="BJ46" s="801"/>
      <c r="BK46" s="801"/>
      <c r="BL46" s="801"/>
      <c r="BM46" s="801"/>
      <c r="BN46" s="801"/>
      <c r="BO46" s="801"/>
      <c r="BP46" s="801"/>
      <c r="BQ46" s="801"/>
      <c r="BR46" s="801"/>
      <c r="BS46" s="801"/>
      <c r="BT46" s="801"/>
      <c r="BU46" s="801"/>
      <c r="BV46" s="801"/>
      <c r="BW46" s="801"/>
      <c r="BX46" s="801"/>
      <c r="BY46" s="801"/>
      <c r="BZ46" s="801"/>
      <c r="CB46" s="97" t="s">
        <v>605</v>
      </c>
      <c r="CC46" s="97" t="s">
        <v>1250</v>
      </c>
      <c r="CZ46" s="48"/>
      <c r="DA46" s="48"/>
      <c r="DB46" s="48"/>
      <c r="DC46" s="48"/>
      <c r="DD46" s="48"/>
      <c r="DE46" s="48"/>
      <c r="DF46" s="48"/>
      <c r="DG46" s="48"/>
      <c r="DH46" s="48"/>
      <c r="DI46" s="48"/>
      <c r="DJ46" s="48"/>
      <c r="DK46" s="48"/>
      <c r="DL46" s="48"/>
      <c r="DM46" s="48"/>
      <c r="DN46" s="48"/>
      <c r="DO46" s="48"/>
      <c r="DP46" s="48"/>
    </row>
    <row r="47" spans="1:120" s="2" customFormat="1" ht="14.1" customHeight="1">
      <c r="A47" s="63"/>
      <c r="B47" s="63" t="s">
        <v>28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B47" s="97" t="s">
        <v>609</v>
      </c>
      <c r="CC47" s="97" t="s">
        <v>1251</v>
      </c>
      <c r="CZ47" s="48"/>
      <c r="DA47" s="48"/>
      <c r="DB47" s="48"/>
      <c r="DC47" s="48"/>
      <c r="DD47" s="48"/>
      <c r="DE47" s="48"/>
      <c r="DF47" s="48"/>
      <c r="DG47" s="48"/>
      <c r="DH47" s="48"/>
      <c r="DI47" s="48"/>
      <c r="DJ47" s="48"/>
      <c r="DK47" s="48"/>
      <c r="DL47" s="48"/>
      <c r="DM47" s="48"/>
      <c r="DN47" s="48"/>
      <c r="DO47" s="48"/>
      <c r="DP47" s="48"/>
    </row>
    <row r="48" spans="1:120" s="2" customFormat="1" ht="4.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2" t="s">
        <v>611</v>
      </c>
      <c r="CZ48" s="48"/>
      <c r="DA48" s="48"/>
      <c r="DB48" s="48"/>
      <c r="DC48" s="48"/>
      <c r="DD48" s="48"/>
      <c r="DE48" s="48"/>
      <c r="DF48" s="48"/>
      <c r="DG48" s="48"/>
      <c r="DH48" s="48"/>
      <c r="DI48" s="48"/>
      <c r="DJ48" s="48"/>
      <c r="DK48" s="48"/>
      <c r="DL48" s="48"/>
      <c r="DM48" s="48"/>
      <c r="DN48" s="48"/>
      <c r="DO48" s="48"/>
      <c r="DP48" s="48"/>
    </row>
    <row r="49" spans="1:120" s="2" customFormat="1" ht="15.95" customHeight="1">
      <c r="A49" s="59" t="s">
        <v>1252</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30</v>
      </c>
      <c r="C50" s="59"/>
      <c r="D50" s="59"/>
      <c r="E50" s="59"/>
      <c r="F50" s="59"/>
      <c r="G50" s="59"/>
      <c r="H50" s="59"/>
      <c r="I50" s="59"/>
      <c r="J50" s="59"/>
      <c r="K50" s="59"/>
      <c r="L50" s="59"/>
      <c r="M50" s="59"/>
      <c r="N50" s="59"/>
      <c r="O50" s="59"/>
      <c r="P50" s="59"/>
      <c r="Q50" s="59"/>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4"/>
      <c r="AY50" s="794"/>
      <c r="AZ50" s="794"/>
      <c r="BA50" s="794"/>
      <c r="BB50" s="794"/>
      <c r="BC50" s="794"/>
      <c r="BD50" s="794"/>
      <c r="BE50" s="794"/>
      <c r="BF50" s="794"/>
      <c r="BG50" s="794"/>
      <c r="BH50" s="794"/>
      <c r="BI50" s="794"/>
      <c r="BJ50" s="794"/>
      <c r="BK50" s="794"/>
      <c r="BL50" s="794"/>
      <c r="BM50" s="794"/>
      <c r="BN50" s="794"/>
      <c r="BO50" s="794"/>
      <c r="BP50" s="794"/>
      <c r="BQ50" s="794"/>
      <c r="BR50" s="794"/>
      <c r="BS50" s="794"/>
      <c r="BT50" s="794"/>
      <c r="BU50" s="794"/>
      <c r="BV50" s="794"/>
      <c r="BW50" s="794"/>
      <c r="BX50" s="794"/>
      <c r="BY50" s="794"/>
      <c r="BZ50" s="794"/>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31</v>
      </c>
      <c r="C51" s="59"/>
      <c r="D51" s="59"/>
      <c r="E51" s="59"/>
      <c r="F51" s="59"/>
      <c r="G51" s="59"/>
      <c r="H51" s="59"/>
      <c r="I51" s="59"/>
      <c r="J51" s="59"/>
      <c r="K51" s="59"/>
      <c r="L51" s="59"/>
      <c r="M51" s="59"/>
      <c r="N51" s="59"/>
      <c r="O51" s="59"/>
      <c r="P51" s="59"/>
      <c r="Q51" s="59"/>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794"/>
      <c r="BA51" s="794"/>
      <c r="BB51" s="794"/>
      <c r="BC51" s="794"/>
      <c r="BD51" s="794"/>
      <c r="BE51" s="794"/>
      <c r="BF51" s="794"/>
      <c r="BG51" s="794"/>
      <c r="BH51" s="794"/>
      <c r="BI51" s="794"/>
      <c r="BJ51" s="794"/>
      <c r="BK51" s="794"/>
      <c r="BL51" s="794"/>
      <c r="BM51" s="794"/>
      <c r="BN51" s="794"/>
      <c r="BO51" s="794"/>
      <c r="BP51" s="794"/>
      <c r="BQ51" s="794"/>
      <c r="BR51" s="794"/>
      <c r="BS51" s="794"/>
      <c r="BT51" s="794"/>
      <c r="BU51" s="794"/>
      <c r="BV51" s="794"/>
      <c r="BW51" s="794"/>
      <c r="BX51" s="794"/>
      <c r="BY51" s="794"/>
      <c r="BZ51" s="794"/>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32</v>
      </c>
      <c r="C52" s="59"/>
      <c r="D52" s="59"/>
      <c r="E52" s="59"/>
      <c r="F52" s="59"/>
      <c r="G52" s="59"/>
      <c r="H52" s="59"/>
      <c r="I52" s="59"/>
      <c r="J52" s="59"/>
      <c r="K52" s="59"/>
      <c r="L52" s="59"/>
      <c r="M52" s="59"/>
      <c r="N52" s="59"/>
      <c r="O52" s="59"/>
      <c r="P52" s="59"/>
      <c r="Q52" s="59"/>
      <c r="R52" s="801" t="s">
        <v>1253</v>
      </c>
      <c r="S52" s="801"/>
      <c r="T52" s="801"/>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c r="BC52" s="830"/>
      <c r="BD52" s="830"/>
      <c r="BE52" s="830"/>
      <c r="BF52" s="830"/>
      <c r="BG52" s="830"/>
      <c r="BH52" s="830"/>
      <c r="BI52" s="830"/>
      <c r="BJ52" s="830"/>
      <c r="BK52" s="830"/>
      <c r="BL52" s="830"/>
      <c r="BM52" s="830"/>
      <c r="BN52" s="830"/>
      <c r="BO52" s="830"/>
      <c r="BP52" s="830"/>
      <c r="BQ52" s="830"/>
      <c r="BR52" s="830"/>
      <c r="BS52" s="830"/>
      <c r="BT52" s="830"/>
      <c r="BU52" s="830"/>
      <c r="BV52" s="830"/>
      <c r="BW52" s="830"/>
      <c r="BX52" s="830"/>
      <c r="BY52" s="830"/>
      <c r="BZ52" s="830"/>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33</v>
      </c>
      <c r="C53" s="59"/>
      <c r="D53" s="59"/>
      <c r="E53" s="59"/>
      <c r="F53" s="59"/>
      <c r="G53" s="59"/>
      <c r="H53" s="59"/>
      <c r="I53" s="59"/>
      <c r="J53" s="59"/>
      <c r="K53" s="59"/>
      <c r="L53" s="59"/>
      <c r="M53" s="59"/>
      <c r="N53" s="59"/>
      <c r="O53" s="59"/>
      <c r="P53" s="59"/>
      <c r="Q53" s="59"/>
      <c r="R53" s="794"/>
      <c r="S53" s="794"/>
      <c r="T53" s="794"/>
      <c r="U53" s="794"/>
      <c r="V53" s="794"/>
      <c r="W53" s="794"/>
      <c r="X53" s="794"/>
      <c r="Y53" s="794"/>
      <c r="Z53" s="794"/>
      <c r="AA53" s="794"/>
      <c r="AB53" s="794"/>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794"/>
      <c r="AY53" s="794"/>
      <c r="AZ53" s="794"/>
      <c r="BA53" s="794"/>
      <c r="BB53" s="794"/>
      <c r="BC53" s="794"/>
      <c r="BD53" s="794"/>
      <c r="BE53" s="794"/>
      <c r="BF53" s="794"/>
      <c r="BG53" s="794"/>
      <c r="BH53" s="794"/>
      <c r="BI53" s="794"/>
      <c r="BJ53" s="794"/>
      <c r="BK53" s="794"/>
      <c r="BL53" s="794"/>
      <c r="BM53" s="794"/>
      <c r="BN53" s="794"/>
      <c r="BO53" s="794"/>
      <c r="BP53" s="794"/>
      <c r="BQ53" s="794"/>
      <c r="BR53" s="794"/>
      <c r="BS53" s="794"/>
      <c r="BT53" s="794"/>
      <c r="BU53" s="794"/>
      <c r="BV53" s="794"/>
      <c r="BW53" s="794"/>
      <c r="BX53" s="794"/>
      <c r="BY53" s="794"/>
      <c r="BZ53" s="794"/>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34</v>
      </c>
      <c r="C54" s="59"/>
      <c r="D54" s="59"/>
      <c r="E54" s="59"/>
      <c r="F54" s="59"/>
      <c r="G54" s="59"/>
      <c r="H54" s="59"/>
      <c r="I54" s="59"/>
      <c r="J54" s="59"/>
      <c r="K54" s="59"/>
      <c r="L54" s="59"/>
      <c r="M54" s="59"/>
      <c r="N54" s="59"/>
      <c r="O54" s="59"/>
      <c r="P54" s="59"/>
      <c r="Q54" s="59"/>
      <c r="R54" s="830"/>
      <c r="S54" s="830"/>
      <c r="T54" s="830"/>
      <c r="U54" s="830"/>
      <c r="V54" s="830"/>
      <c r="W54" s="830"/>
      <c r="X54" s="830"/>
      <c r="Y54" s="830"/>
      <c r="Z54" s="830"/>
      <c r="AA54" s="830"/>
      <c r="AB54" s="830"/>
      <c r="AC54" s="830"/>
      <c r="AD54" s="830"/>
      <c r="AE54" s="830"/>
      <c r="AF54" s="830"/>
      <c r="AG54" s="830"/>
      <c r="AH54" s="830"/>
      <c r="AI54" s="830"/>
      <c r="AJ54" s="830"/>
      <c r="AK54" s="830"/>
      <c r="AL54" s="830"/>
      <c r="AM54" s="830"/>
      <c r="AN54" s="830"/>
      <c r="AO54" s="830"/>
      <c r="AP54" s="830"/>
      <c r="AQ54" s="830"/>
      <c r="AR54" s="830"/>
      <c r="AS54" s="830"/>
      <c r="AT54" s="830"/>
      <c r="AU54" s="830"/>
      <c r="AV54" s="830"/>
      <c r="AW54" s="830"/>
      <c r="AX54" s="830"/>
      <c r="AY54" s="830"/>
      <c r="AZ54" s="830"/>
      <c r="BA54" s="830"/>
      <c r="BB54" s="830"/>
      <c r="BC54" s="830"/>
      <c r="BD54" s="830"/>
      <c r="BE54" s="830"/>
      <c r="BF54" s="830"/>
      <c r="BG54" s="830"/>
      <c r="BH54" s="830"/>
      <c r="BI54" s="830"/>
      <c r="BJ54" s="830"/>
      <c r="BK54" s="830"/>
      <c r="BL54" s="830"/>
      <c r="BM54" s="830"/>
      <c r="BN54" s="830"/>
      <c r="BO54" s="830"/>
      <c r="BP54" s="830"/>
      <c r="BQ54" s="830"/>
      <c r="BR54" s="830"/>
      <c r="BS54" s="830"/>
      <c r="BT54" s="830"/>
      <c r="BU54" s="830"/>
      <c r="BV54" s="830"/>
      <c r="BW54" s="830"/>
      <c r="BX54" s="830"/>
      <c r="BY54" s="830"/>
      <c r="BZ54" s="830"/>
      <c r="CZ54" s="48"/>
      <c r="DA54" s="48"/>
      <c r="DB54" s="48"/>
      <c r="DC54" s="48"/>
      <c r="DD54" s="48"/>
      <c r="DE54" s="48"/>
      <c r="DF54" s="48"/>
      <c r="DG54" s="48"/>
      <c r="DH54" s="48"/>
      <c r="DI54" s="48"/>
      <c r="DJ54" s="48"/>
      <c r="DK54" s="48"/>
      <c r="DL54" s="48"/>
      <c r="DM54" s="48"/>
      <c r="DN54" s="48"/>
      <c r="DO54" s="48"/>
      <c r="DP54" s="48"/>
    </row>
    <row r="55" spans="1:120" s="2" customFormat="1" ht="4.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Z55" s="48"/>
      <c r="DA55" s="48"/>
      <c r="DB55" s="48"/>
      <c r="DC55" s="48"/>
      <c r="DD55" s="48"/>
      <c r="DE55" s="48"/>
      <c r="DF55" s="48"/>
      <c r="DG55" s="48"/>
      <c r="DH55" s="48"/>
      <c r="DI55" s="48"/>
      <c r="DJ55" s="48"/>
      <c r="DK55" s="48"/>
      <c r="DL55" s="48"/>
      <c r="DM55" s="48"/>
      <c r="DN55" s="48"/>
      <c r="DO55" s="48"/>
      <c r="DP55" s="48"/>
    </row>
    <row r="56" spans="1:120" s="2" customFormat="1" ht="5.0999999999999996"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5.95" customHeight="1">
      <c r="A57" s="59" t="s">
        <v>1254</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36</v>
      </c>
      <c r="C58" s="59"/>
      <c r="D58" s="59"/>
      <c r="E58" s="59"/>
      <c r="F58" s="59"/>
      <c r="G58" s="59"/>
      <c r="H58" s="59"/>
      <c r="I58" s="59"/>
      <c r="J58" s="59"/>
      <c r="K58" s="59"/>
      <c r="L58" s="59"/>
      <c r="M58" s="59"/>
      <c r="N58" s="59"/>
      <c r="O58" s="59"/>
      <c r="P58" s="59"/>
      <c r="Q58" s="59"/>
      <c r="R58" s="59"/>
      <c r="S58" s="59" t="s">
        <v>37</v>
      </c>
      <c r="T58" s="59"/>
      <c r="U58" s="794"/>
      <c r="V58" s="794"/>
      <c r="W58" s="794"/>
      <c r="X58" s="794"/>
      <c r="Y58" s="122" t="s">
        <v>38</v>
      </c>
      <c r="Z58" s="59"/>
      <c r="AA58" s="59"/>
      <c r="AB58" s="59"/>
      <c r="AC58" s="59"/>
      <c r="AD58" s="59"/>
      <c r="AE58" s="59"/>
      <c r="AF58" s="59"/>
      <c r="AG58" s="59"/>
      <c r="AH58" s="59"/>
      <c r="AI58" s="59" t="s">
        <v>37</v>
      </c>
      <c r="AJ58" s="59"/>
      <c r="AK58" s="823"/>
      <c r="AL58" s="823"/>
      <c r="AM58" s="823"/>
      <c r="AN58" s="823"/>
      <c r="AO58" s="823"/>
      <c r="AP58" s="823"/>
      <c r="AQ58" s="823"/>
      <c r="AR58" s="823"/>
      <c r="AS58" s="823"/>
      <c r="AT58" s="823"/>
      <c r="AU58" s="823"/>
      <c r="AV58" s="823"/>
      <c r="AW58" s="122" t="s">
        <v>39</v>
      </c>
      <c r="AX58" s="59"/>
      <c r="AY58" s="59"/>
      <c r="AZ58" s="59"/>
      <c r="BA58" s="59"/>
      <c r="BB58" s="59"/>
      <c r="BC58" s="59"/>
      <c r="BD58" s="59"/>
      <c r="BE58" s="59"/>
      <c r="BF58" s="794"/>
      <c r="BG58" s="794"/>
      <c r="BH58" s="794"/>
      <c r="BI58" s="794"/>
      <c r="BJ58" s="794"/>
      <c r="BK58" s="794"/>
      <c r="BL58" s="794"/>
      <c r="BM58" s="794"/>
      <c r="BN58" s="794"/>
      <c r="BO58" s="794"/>
      <c r="BP58" s="794"/>
      <c r="BQ58" s="794"/>
      <c r="BR58" s="122" t="s">
        <v>40</v>
      </c>
      <c r="BS58" s="59"/>
      <c r="BT58" s="59"/>
      <c r="BU58" s="59"/>
      <c r="BV58" s="59"/>
      <c r="BW58" s="59"/>
      <c r="BX58" s="59"/>
      <c r="BY58" s="59"/>
      <c r="BZ58" s="59"/>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31</v>
      </c>
      <c r="C59" s="59"/>
      <c r="D59" s="59"/>
      <c r="E59" s="59"/>
      <c r="F59" s="59"/>
      <c r="G59" s="59"/>
      <c r="H59" s="59"/>
      <c r="I59" s="59"/>
      <c r="J59" s="59"/>
      <c r="K59" s="59"/>
      <c r="L59" s="59"/>
      <c r="M59" s="59"/>
      <c r="N59" s="59"/>
      <c r="O59" s="59"/>
      <c r="P59" s="59"/>
      <c r="Q59" s="59"/>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4"/>
      <c r="AY59" s="794"/>
      <c r="AZ59" s="794"/>
      <c r="BA59" s="794"/>
      <c r="BB59" s="794"/>
      <c r="BC59" s="794"/>
      <c r="BD59" s="794"/>
      <c r="BE59" s="794"/>
      <c r="BF59" s="794"/>
      <c r="BG59" s="794"/>
      <c r="BH59" s="794"/>
      <c r="BI59" s="794"/>
      <c r="BJ59" s="794"/>
      <c r="BK59" s="794"/>
      <c r="BL59" s="794"/>
      <c r="BM59" s="794"/>
      <c r="BN59" s="794"/>
      <c r="BO59" s="794"/>
      <c r="BP59" s="794"/>
      <c r="BQ59" s="794"/>
      <c r="BR59" s="794"/>
      <c r="BS59" s="794"/>
      <c r="BT59" s="794"/>
      <c r="BU59" s="794"/>
      <c r="BV59" s="794"/>
      <c r="BW59" s="794"/>
      <c r="BX59" s="794"/>
      <c r="BY59" s="794"/>
      <c r="BZ59" s="794"/>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42</v>
      </c>
      <c r="C60" s="59"/>
      <c r="D60" s="59"/>
      <c r="E60" s="59"/>
      <c r="F60" s="59"/>
      <c r="G60" s="59"/>
      <c r="H60" s="59"/>
      <c r="I60" s="59"/>
      <c r="J60" s="59"/>
      <c r="K60" s="59"/>
      <c r="L60" s="59"/>
      <c r="M60" s="59"/>
      <c r="N60" s="59"/>
      <c r="O60" s="59"/>
      <c r="P60" s="59"/>
      <c r="Q60" s="59"/>
      <c r="R60" s="59"/>
      <c r="S60" s="59" t="s">
        <v>37</v>
      </c>
      <c r="T60" s="59"/>
      <c r="U60" s="794"/>
      <c r="V60" s="794"/>
      <c r="W60" s="794"/>
      <c r="X60" s="794"/>
      <c r="Y60" s="122" t="s">
        <v>43</v>
      </c>
      <c r="Z60" s="59"/>
      <c r="AA60" s="59"/>
      <c r="AB60" s="59"/>
      <c r="AC60" s="59"/>
      <c r="AD60" s="59"/>
      <c r="AE60" s="59"/>
      <c r="AF60" s="59"/>
      <c r="AG60" s="59"/>
      <c r="AH60" s="59"/>
      <c r="AI60" s="59" t="s">
        <v>37</v>
      </c>
      <c r="AJ60" s="59"/>
      <c r="AK60" s="794"/>
      <c r="AL60" s="794"/>
      <c r="AM60" s="794"/>
      <c r="AN60" s="794"/>
      <c r="AO60" s="794"/>
      <c r="AP60" s="794"/>
      <c r="AQ60" s="794"/>
      <c r="AR60" s="794"/>
      <c r="AS60" s="794"/>
      <c r="AT60" s="59" t="s">
        <v>44</v>
      </c>
      <c r="AU60" s="59"/>
      <c r="AV60" s="59"/>
      <c r="AW60" s="59"/>
      <c r="AX60" s="122"/>
      <c r="AY60" s="59"/>
      <c r="AZ60" s="59"/>
      <c r="BA60" s="59"/>
      <c r="BB60" s="59"/>
      <c r="BC60" s="59"/>
      <c r="BD60" s="59"/>
      <c r="BE60" s="59"/>
      <c r="BF60" s="794"/>
      <c r="BG60" s="794"/>
      <c r="BH60" s="794"/>
      <c r="BI60" s="794"/>
      <c r="BJ60" s="794"/>
      <c r="BK60" s="794"/>
      <c r="BL60" s="794"/>
      <c r="BM60" s="794"/>
      <c r="BN60" s="794"/>
      <c r="BO60" s="794"/>
      <c r="BP60" s="794"/>
      <c r="BQ60" s="794"/>
      <c r="BR60" s="122" t="s">
        <v>40</v>
      </c>
      <c r="BS60" s="59"/>
      <c r="BT60" s="59"/>
      <c r="BU60" s="59"/>
      <c r="BV60" s="59"/>
      <c r="BW60" s="59"/>
      <c r="BX60" s="59"/>
      <c r="BY60" s="59"/>
      <c r="BZ60" s="59"/>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c r="C61" s="59"/>
      <c r="D61" s="59"/>
      <c r="E61" s="59"/>
      <c r="F61" s="59"/>
      <c r="G61" s="59"/>
      <c r="H61" s="59"/>
      <c r="I61" s="59"/>
      <c r="J61" s="59"/>
      <c r="K61" s="59"/>
      <c r="L61" s="59"/>
      <c r="M61" s="59"/>
      <c r="N61" s="59"/>
      <c r="O61" s="59"/>
      <c r="P61" s="59"/>
      <c r="Q61" s="59"/>
      <c r="R61" s="794"/>
      <c r="S61" s="794"/>
      <c r="T61" s="794"/>
      <c r="U61" s="794"/>
      <c r="V61" s="794"/>
      <c r="W61" s="794"/>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794"/>
      <c r="BC61" s="794"/>
      <c r="BD61" s="794"/>
      <c r="BE61" s="794"/>
      <c r="BF61" s="794"/>
      <c r="BG61" s="794"/>
      <c r="BH61" s="794"/>
      <c r="BI61" s="794"/>
      <c r="BJ61" s="794"/>
      <c r="BK61" s="794"/>
      <c r="BL61" s="794"/>
      <c r="BM61" s="794"/>
      <c r="BN61" s="794"/>
      <c r="BO61" s="794"/>
      <c r="BP61" s="794"/>
      <c r="BQ61" s="794"/>
      <c r="BR61" s="794"/>
      <c r="BS61" s="794"/>
      <c r="BT61" s="794"/>
      <c r="BU61" s="794"/>
      <c r="BV61" s="794"/>
      <c r="BW61" s="794"/>
      <c r="BX61" s="794"/>
      <c r="BY61" s="794"/>
      <c r="BZ61" s="794"/>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47</v>
      </c>
      <c r="C62" s="59"/>
      <c r="D62" s="59"/>
      <c r="E62" s="59"/>
      <c r="F62" s="59"/>
      <c r="G62" s="59"/>
      <c r="H62" s="59"/>
      <c r="I62" s="59"/>
      <c r="J62" s="59"/>
      <c r="K62" s="59"/>
      <c r="L62" s="59"/>
      <c r="M62" s="59"/>
      <c r="N62" s="59"/>
      <c r="O62" s="59"/>
      <c r="P62" s="59"/>
      <c r="Q62" s="59"/>
      <c r="R62" s="801" t="s">
        <v>1253</v>
      </c>
      <c r="S62" s="801"/>
      <c r="T62" s="801"/>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4"/>
      <c r="BB62" s="794"/>
      <c r="BC62" s="794"/>
      <c r="BD62" s="794"/>
      <c r="BE62" s="794"/>
      <c r="BF62" s="794"/>
      <c r="BG62" s="794"/>
      <c r="BH62" s="794"/>
      <c r="BI62" s="794"/>
      <c r="BJ62" s="794"/>
      <c r="BK62" s="794"/>
      <c r="BL62" s="794"/>
      <c r="BM62" s="794"/>
      <c r="BN62" s="794"/>
      <c r="BO62" s="794"/>
      <c r="BP62" s="794"/>
      <c r="BQ62" s="794"/>
      <c r="BR62" s="794"/>
      <c r="BS62" s="794"/>
      <c r="BT62" s="794"/>
      <c r="BU62" s="794"/>
      <c r="BV62" s="794"/>
      <c r="BW62" s="794"/>
      <c r="BX62" s="794"/>
      <c r="BY62" s="794"/>
      <c r="BZ62" s="794"/>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48</v>
      </c>
      <c r="C63" s="59"/>
      <c r="D63" s="59"/>
      <c r="E63" s="59"/>
      <c r="F63" s="59"/>
      <c r="G63" s="59"/>
      <c r="H63" s="59"/>
      <c r="I63" s="59"/>
      <c r="J63" s="59"/>
      <c r="K63" s="59"/>
      <c r="L63" s="59"/>
      <c r="M63" s="59"/>
      <c r="N63" s="59"/>
      <c r="O63" s="59"/>
      <c r="P63" s="59"/>
      <c r="Q63" s="59"/>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4"/>
      <c r="AY63" s="794"/>
      <c r="AZ63" s="794"/>
      <c r="BA63" s="794"/>
      <c r="BB63" s="794"/>
      <c r="BC63" s="794"/>
      <c r="BD63" s="794"/>
      <c r="BE63" s="794"/>
      <c r="BF63" s="794"/>
      <c r="BG63" s="794"/>
      <c r="BH63" s="794"/>
      <c r="BI63" s="794"/>
      <c r="BJ63" s="794"/>
      <c r="BK63" s="794"/>
      <c r="BL63" s="794"/>
      <c r="BM63" s="794"/>
      <c r="BN63" s="794"/>
      <c r="BO63" s="794"/>
      <c r="BP63" s="794"/>
      <c r="BQ63" s="794"/>
      <c r="BR63" s="794"/>
      <c r="BS63" s="794"/>
      <c r="BT63" s="794"/>
      <c r="BU63" s="794"/>
      <c r="BV63" s="794"/>
      <c r="BW63" s="794"/>
      <c r="BX63" s="794"/>
      <c r="BY63" s="794"/>
      <c r="BZ63" s="794"/>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49</v>
      </c>
      <c r="C64" s="59"/>
      <c r="D64" s="59"/>
      <c r="E64" s="59"/>
      <c r="F64" s="59"/>
      <c r="G64" s="59"/>
      <c r="H64" s="59"/>
      <c r="I64" s="59"/>
      <c r="J64" s="59"/>
      <c r="K64" s="59"/>
      <c r="L64" s="59"/>
      <c r="M64" s="59"/>
      <c r="N64" s="59"/>
      <c r="O64" s="59"/>
      <c r="P64" s="59"/>
      <c r="Q64" s="59"/>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4"/>
      <c r="AY64" s="794"/>
      <c r="AZ64" s="794"/>
      <c r="BA64" s="794"/>
      <c r="BB64" s="794"/>
      <c r="BC64" s="794"/>
      <c r="BD64" s="794"/>
      <c r="BE64" s="794"/>
      <c r="BF64" s="794"/>
      <c r="BG64" s="794"/>
      <c r="BH64" s="794"/>
      <c r="BI64" s="794"/>
      <c r="BJ64" s="794"/>
      <c r="BK64" s="794"/>
      <c r="BL64" s="794"/>
      <c r="BM64" s="794"/>
      <c r="BN64" s="794"/>
      <c r="BO64" s="794"/>
      <c r="BP64" s="794"/>
      <c r="BQ64" s="794"/>
      <c r="BR64" s="794"/>
      <c r="BS64" s="794"/>
      <c r="BT64" s="794"/>
      <c r="BU64" s="794"/>
      <c r="BV64" s="794"/>
      <c r="BW64" s="794"/>
      <c r="BX64" s="794"/>
      <c r="BY64" s="794"/>
      <c r="BZ64" s="794"/>
      <c r="CZ64" s="48"/>
      <c r="DA64" s="48"/>
      <c r="DB64" s="48"/>
      <c r="DC64" s="48"/>
      <c r="DD64" s="48"/>
      <c r="DE64" s="48"/>
      <c r="DF64" s="48"/>
      <c r="DG64" s="48"/>
      <c r="DH64" s="48"/>
      <c r="DI64" s="48"/>
      <c r="DJ64" s="48"/>
      <c r="DK64" s="48"/>
      <c r="DL64" s="48"/>
      <c r="DM64" s="48"/>
      <c r="DN64" s="48"/>
      <c r="DO64" s="48"/>
      <c r="DP64" s="48"/>
    </row>
    <row r="65" spans="1:120" s="2" customFormat="1" ht="4.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Z65" s="48"/>
      <c r="DA65" s="48"/>
      <c r="DB65" s="48"/>
      <c r="DC65" s="48"/>
      <c r="DD65" s="48"/>
      <c r="DE65" s="48"/>
      <c r="DF65" s="48"/>
      <c r="DG65" s="48"/>
      <c r="DH65" s="48"/>
      <c r="DI65" s="48"/>
      <c r="DJ65" s="48"/>
      <c r="DK65" s="48"/>
      <c r="DL65" s="48"/>
      <c r="DM65" s="48"/>
      <c r="DN65" s="48"/>
      <c r="DO65" s="48"/>
      <c r="DP65" s="48"/>
    </row>
    <row r="66" spans="1:120" s="2" customFormat="1" ht="5.0999999999999996"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5.95" customHeight="1">
      <c r="A67" s="59" t="s">
        <v>1255</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51</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36</v>
      </c>
      <c r="C69" s="59"/>
      <c r="D69" s="59"/>
      <c r="E69" s="59"/>
      <c r="F69" s="59"/>
      <c r="G69" s="59"/>
      <c r="H69" s="59"/>
      <c r="I69" s="59"/>
      <c r="J69" s="59"/>
      <c r="K69" s="59"/>
      <c r="L69" s="59"/>
      <c r="M69" s="59"/>
      <c r="N69" s="59"/>
      <c r="O69" s="59"/>
      <c r="P69" s="59"/>
      <c r="Q69" s="59"/>
      <c r="R69" s="59"/>
      <c r="S69" s="59" t="s">
        <v>37</v>
      </c>
      <c r="T69" s="59"/>
      <c r="U69" s="794"/>
      <c r="V69" s="794"/>
      <c r="W69" s="794"/>
      <c r="X69" s="794"/>
      <c r="Y69" s="122" t="s">
        <v>38</v>
      </c>
      <c r="Z69" s="59"/>
      <c r="AA69" s="59"/>
      <c r="AB69" s="59"/>
      <c r="AC69" s="59"/>
      <c r="AD69" s="59"/>
      <c r="AE69" s="59"/>
      <c r="AF69" s="59"/>
      <c r="AG69" s="59"/>
      <c r="AH69" s="59"/>
      <c r="AI69" s="59" t="s">
        <v>37</v>
      </c>
      <c r="AJ69" s="59"/>
      <c r="AK69" s="823"/>
      <c r="AL69" s="823"/>
      <c r="AM69" s="823"/>
      <c r="AN69" s="823"/>
      <c r="AO69" s="823"/>
      <c r="AP69" s="823"/>
      <c r="AQ69" s="823"/>
      <c r="AR69" s="823"/>
      <c r="AS69" s="823"/>
      <c r="AT69" s="823"/>
      <c r="AU69" s="823"/>
      <c r="AV69" s="823"/>
      <c r="AW69" s="122" t="s">
        <v>39</v>
      </c>
      <c r="AX69" s="59"/>
      <c r="AY69" s="59"/>
      <c r="AZ69" s="59"/>
      <c r="BA69" s="59"/>
      <c r="BB69" s="59"/>
      <c r="BC69" s="59"/>
      <c r="BD69" s="59"/>
      <c r="BE69" s="59"/>
      <c r="BF69" s="794"/>
      <c r="BG69" s="794"/>
      <c r="BH69" s="794"/>
      <c r="BI69" s="794"/>
      <c r="BJ69" s="794"/>
      <c r="BK69" s="794"/>
      <c r="BL69" s="794"/>
      <c r="BM69" s="794"/>
      <c r="BN69" s="794"/>
      <c r="BO69" s="794"/>
      <c r="BP69" s="794"/>
      <c r="BQ69" s="794"/>
      <c r="BR69" s="122" t="s">
        <v>40</v>
      </c>
      <c r="BS69" s="59"/>
      <c r="BT69" s="59"/>
      <c r="BU69" s="59"/>
      <c r="BV69" s="59"/>
      <c r="BW69" s="59"/>
      <c r="BX69" s="59"/>
      <c r="BY69" s="59"/>
      <c r="BZ69" s="59"/>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31</v>
      </c>
      <c r="C70" s="59"/>
      <c r="D70" s="59"/>
      <c r="E70" s="59"/>
      <c r="F70" s="59"/>
      <c r="G70" s="59"/>
      <c r="H70" s="59"/>
      <c r="I70" s="59"/>
      <c r="J70" s="59"/>
      <c r="K70" s="59"/>
      <c r="L70" s="59"/>
      <c r="M70" s="59"/>
      <c r="N70" s="59"/>
      <c r="O70" s="59"/>
      <c r="P70" s="59"/>
      <c r="Q70" s="59"/>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4"/>
      <c r="AY70" s="794"/>
      <c r="AZ70" s="794"/>
      <c r="BA70" s="794"/>
      <c r="BB70" s="794"/>
      <c r="BC70" s="794"/>
      <c r="BD70" s="794"/>
      <c r="BE70" s="794"/>
      <c r="BF70" s="794"/>
      <c r="BG70" s="794"/>
      <c r="BH70" s="794"/>
      <c r="BI70" s="794"/>
      <c r="BJ70" s="794"/>
      <c r="BK70" s="794"/>
      <c r="BL70" s="794"/>
      <c r="BM70" s="794"/>
      <c r="BN70" s="794"/>
      <c r="BO70" s="794"/>
      <c r="BP70" s="794"/>
      <c r="BQ70" s="794"/>
      <c r="BR70" s="794"/>
      <c r="BS70" s="794"/>
      <c r="BT70" s="794"/>
      <c r="BU70" s="794"/>
      <c r="BV70" s="794"/>
      <c r="BW70" s="794"/>
      <c r="BX70" s="794"/>
      <c r="BY70" s="794"/>
      <c r="BZ70" s="794"/>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42</v>
      </c>
      <c r="C71" s="59"/>
      <c r="D71" s="59"/>
      <c r="E71" s="59"/>
      <c r="F71" s="59"/>
      <c r="G71" s="59"/>
      <c r="H71" s="59"/>
      <c r="I71" s="59"/>
      <c r="J71" s="59"/>
      <c r="K71" s="59"/>
      <c r="L71" s="59"/>
      <c r="M71" s="59"/>
      <c r="N71" s="59"/>
      <c r="O71" s="59"/>
      <c r="P71" s="59"/>
      <c r="Q71" s="59"/>
      <c r="R71" s="59"/>
      <c r="S71" s="59" t="s">
        <v>37</v>
      </c>
      <c r="T71" s="59"/>
      <c r="U71" s="794"/>
      <c r="V71" s="794"/>
      <c r="W71" s="794"/>
      <c r="X71" s="794"/>
      <c r="Y71" s="122" t="s">
        <v>43</v>
      </c>
      <c r="Z71" s="59"/>
      <c r="AA71" s="59"/>
      <c r="AB71" s="59"/>
      <c r="AC71" s="59"/>
      <c r="AD71" s="59"/>
      <c r="AE71" s="59"/>
      <c r="AF71" s="59"/>
      <c r="AG71" s="59"/>
      <c r="AH71" s="59"/>
      <c r="AI71" s="59" t="s">
        <v>37</v>
      </c>
      <c r="AJ71" s="59"/>
      <c r="AK71" s="794"/>
      <c r="AL71" s="794"/>
      <c r="AM71" s="794"/>
      <c r="AN71" s="794"/>
      <c r="AO71" s="794"/>
      <c r="AP71" s="794"/>
      <c r="AQ71" s="794"/>
      <c r="AR71" s="794"/>
      <c r="AS71" s="794"/>
      <c r="AT71" s="59" t="s">
        <v>44</v>
      </c>
      <c r="AU71" s="59"/>
      <c r="AV71" s="59"/>
      <c r="AW71" s="59"/>
      <c r="AX71" s="122"/>
      <c r="AY71" s="59"/>
      <c r="AZ71" s="59"/>
      <c r="BA71" s="59"/>
      <c r="BB71" s="59"/>
      <c r="BC71" s="59"/>
      <c r="BD71" s="59"/>
      <c r="BE71" s="59"/>
      <c r="BF71" s="794"/>
      <c r="BG71" s="794"/>
      <c r="BH71" s="794"/>
      <c r="BI71" s="794"/>
      <c r="BJ71" s="794"/>
      <c r="BK71" s="794"/>
      <c r="BL71" s="794"/>
      <c r="BM71" s="794"/>
      <c r="BN71" s="794"/>
      <c r="BO71" s="794"/>
      <c r="BP71" s="794"/>
      <c r="BQ71" s="794"/>
      <c r="BR71" s="122" t="s">
        <v>40</v>
      </c>
      <c r="BS71" s="59"/>
      <c r="BT71" s="59"/>
      <c r="BU71" s="59"/>
      <c r="BV71" s="59"/>
      <c r="BW71" s="59"/>
      <c r="BX71" s="59"/>
      <c r="BY71" s="59"/>
      <c r="BZ71" s="59"/>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c r="C72" s="59"/>
      <c r="D72" s="59"/>
      <c r="E72" s="59"/>
      <c r="F72" s="59"/>
      <c r="G72" s="59"/>
      <c r="H72" s="59"/>
      <c r="I72" s="59"/>
      <c r="J72" s="59"/>
      <c r="K72" s="59"/>
      <c r="L72" s="59"/>
      <c r="M72" s="59"/>
      <c r="N72" s="59"/>
      <c r="O72" s="59"/>
      <c r="P72" s="59"/>
      <c r="Q72" s="59"/>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4"/>
      <c r="AY72" s="794"/>
      <c r="AZ72" s="794"/>
      <c r="BA72" s="794"/>
      <c r="BB72" s="794"/>
      <c r="BC72" s="794"/>
      <c r="BD72" s="794"/>
      <c r="BE72" s="794"/>
      <c r="BF72" s="794"/>
      <c r="BG72" s="794"/>
      <c r="BH72" s="794"/>
      <c r="BI72" s="794"/>
      <c r="BJ72" s="794"/>
      <c r="BK72" s="794"/>
      <c r="BL72" s="794"/>
      <c r="BM72" s="794"/>
      <c r="BN72" s="794"/>
      <c r="BO72" s="794"/>
      <c r="BP72" s="794"/>
      <c r="BQ72" s="794"/>
      <c r="BR72" s="794"/>
      <c r="BS72" s="794"/>
      <c r="BT72" s="794"/>
      <c r="BU72" s="794"/>
      <c r="BV72" s="794"/>
      <c r="BW72" s="794"/>
      <c r="BX72" s="794"/>
      <c r="BY72" s="794"/>
      <c r="BZ72" s="794"/>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47</v>
      </c>
      <c r="C73" s="59"/>
      <c r="D73" s="59"/>
      <c r="E73" s="59"/>
      <c r="F73" s="59"/>
      <c r="G73" s="59"/>
      <c r="H73" s="59"/>
      <c r="I73" s="59"/>
      <c r="J73" s="59"/>
      <c r="K73" s="59"/>
      <c r="L73" s="59"/>
      <c r="M73" s="59"/>
      <c r="N73" s="59"/>
      <c r="O73" s="59"/>
      <c r="P73" s="59"/>
      <c r="Q73" s="59"/>
      <c r="R73" s="801" t="s">
        <v>1253</v>
      </c>
      <c r="S73" s="801"/>
      <c r="T73" s="801"/>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4"/>
      <c r="AY73" s="794"/>
      <c r="AZ73" s="794"/>
      <c r="BA73" s="794"/>
      <c r="BB73" s="794"/>
      <c r="BC73" s="794"/>
      <c r="BD73" s="794"/>
      <c r="BE73" s="794"/>
      <c r="BF73" s="794"/>
      <c r="BG73" s="794"/>
      <c r="BH73" s="794"/>
      <c r="BI73" s="794"/>
      <c r="BJ73" s="794"/>
      <c r="BK73" s="794"/>
      <c r="BL73" s="794"/>
      <c r="BM73" s="794"/>
      <c r="BN73" s="794"/>
      <c r="BO73" s="794"/>
      <c r="BP73" s="794"/>
      <c r="BQ73" s="794"/>
      <c r="BR73" s="794"/>
      <c r="BS73" s="794"/>
      <c r="BT73" s="794"/>
      <c r="BU73" s="794"/>
      <c r="BV73" s="794"/>
      <c r="BW73" s="794"/>
      <c r="BX73" s="794"/>
      <c r="BY73" s="794"/>
      <c r="BZ73" s="794"/>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48</v>
      </c>
      <c r="C74" s="59"/>
      <c r="D74" s="59"/>
      <c r="E74" s="59"/>
      <c r="F74" s="59"/>
      <c r="G74" s="59"/>
      <c r="H74" s="59"/>
      <c r="I74" s="59"/>
      <c r="J74" s="59"/>
      <c r="K74" s="59"/>
      <c r="L74" s="59"/>
      <c r="M74" s="59"/>
      <c r="N74" s="59"/>
      <c r="O74" s="59"/>
      <c r="P74" s="59"/>
      <c r="Q74" s="59"/>
      <c r="R74" s="794"/>
      <c r="S74" s="794"/>
      <c r="T74" s="794"/>
      <c r="U74" s="794"/>
      <c r="V74" s="794"/>
      <c r="W74" s="794"/>
      <c r="X74" s="794"/>
      <c r="Y74" s="794"/>
      <c r="Z74" s="794"/>
      <c r="AA74" s="794"/>
      <c r="AB74" s="794"/>
      <c r="AC74" s="794"/>
      <c r="AD74" s="794"/>
      <c r="AE74" s="794"/>
      <c r="AF74" s="794"/>
      <c r="AG74" s="794"/>
      <c r="AH74" s="794"/>
      <c r="AI74" s="794"/>
      <c r="AJ74" s="794"/>
      <c r="AK74" s="794"/>
      <c r="AL74" s="794"/>
      <c r="AM74" s="794"/>
      <c r="AN74" s="794"/>
      <c r="AO74" s="794"/>
      <c r="AP74" s="794"/>
      <c r="AQ74" s="794"/>
      <c r="AR74" s="794"/>
      <c r="AS74" s="794"/>
      <c r="AT74" s="794"/>
      <c r="AU74" s="794"/>
      <c r="AV74" s="794"/>
      <c r="AW74" s="794"/>
      <c r="AX74" s="794"/>
      <c r="AY74" s="794"/>
      <c r="AZ74" s="794"/>
      <c r="BA74" s="794"/>
      <c r="BB74" s="794"/>
      <c r="BC74" s="794"/>
      <c r="BD74" s="794"/>
      <c r="BE74" s="794"/>
      <c r="BF74" s="794"/>
      <c r="BG74" s="794"/>
      <c r="BH74" s="794"/>
      <c r="BI74" s="794"/>
      <c r="BJ74" s="794"/>
      <c r="BK74" s="794"/>
      <c r="BL74" s="794"/>
      <c r="BM74" s="794"/>
      <c r="BN74" s="794"/>
      <c r="BO74" s="794"/>
      <c r="BP74" s="794"/>
      <c r="BQ74" s="794"/>
      <c r="BR74" s="794"/>
      <c r="BS74" s="794"/>
      <c r="BT74" s="794"/>
      <c r="BU74" s="794"/>
      <c r="BV74" s="794"/>
      <c r="BW74" s="794"/>
      <c r="BX74" s="794"/>
      <c r="BY74" s="794"/>
      <c r="BZ74" s="794"/>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49</v>
      </c>
      <c r="C75" s="59"/>
      <c r="D75" s="59"/>
      <c r="E75" s="59"/>
      <c r="F75" s="59"/>
      <c r="G75" s="59"/>
      <c r="H75" s="59"/>
      <c r="I75" s="59"/>
      <c r="J75" s="59"/>
      <c r="K75" s="59"/>
      <c r="L75" s="59"/>
      <c r="M75" s="59"/>
      <c r="N75" s="59"/>
      <c r="O75" s="59"/>
      <c r="P75" s="59"/>
      <c r="Q75" s="59"/>
      <c r="R75" s="794"/>
      <c r="S75" s="794"/>
      <c r="T75" s="794"/>
      <c r="U75" s="794"/>
      <c r="V75" s="794"/>
      <c r="W75" s="794"/>
      <c r="X75" s="794"/>
      <c r="Y75" s="794"/>
      <c r="Z75" s="794"/>
      <c r="AA75" s="794"/>
      <c r="AB75" s="794"/>
      <c r="AC75" s="794"/>
      <c r="AD75" s="794"/>
      <c r="AE75" s="794"/>
      <c r="AF75" s="794"/>
      <c r="AG75" s="794"/>
      <c r="AH75" s="794"/>
      <c r="AI75" s="794"/>
      <c r="AJ75" s="794"/>
      <c r="AK75" s="794"/>
      <c r="AL75" s="794"/>
      <c r="AM75" s="794"/>
      <c r="AN75" s="794"/>
      <c r="AO75" s="794"/>
      <c r="AP75" s="794"/>
      <c r="AQ75" s="794"/>
      <c r="AR75" s="794"/>
      <c r="AS75" s="794"/>
      <c r="AT75" s="794"/>
      <c r="AU75" s="794"/>
      <c r="AV75" s="794"/>
      <c r="AW75" s="794"/>
      <c r="AX75" s="794"/>
      <c r="AY75" s="794"/>
      <c r="AZ75" s="794"/>
      <c r="BA75" s="794"/>
      <c r="BB75" s="794"/>
      <c r="BC75" s="794"/>
      <c r="BD75" s="794"/>
      <c r="BE75" s="794"/>
      <c r="BF75" s="794"/>
      <c r="BG75" s="794"/>
      <c r="BH75" s="794"/>
      <c r="BI75" s="794"/>
      <c r="BJ75" s="794"/>
      <c r="BK75" s="794"/>
      <c r="BL75" s="794"/>
      <c r="BM75" s="794"/>
      <c r="BN75" s="794"/>
      <c r="BO75" s="794"/>
      <c r="BP75" s="794"/>
      <c r="BQ75" s="794"/>
      <c r="BR75" s="794"/>
      <c r="BS75" s="794"/>
      <c r="BT75" s="794"/>
      <c r="BU75" s="794"/>
      <c r="BV75" s="794"/>
      <c r="BW75" s="794"/>
      <c r="BX75" s="794"/>
      <c r="BY75" s="794"/>
      <c r="BZ75" s="794"/>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52</v>
      </c>
      <c r="C76" s="59"/>
      <c r="D76" s="59"/>
      <c r="E76" s="59"/>
      <c r="F76" s="59"/>
      <c r="G76" s="59"/>
      <c r="H76" s="59"/>
      <c r="I76" s="59"/>
      <c r="J76" s="59"/>
      <c r="K76" s="59"/>
      <c r="L76" s="59"/>
      <c r="M76" s="59"/>
      <c r="N76" s="59"/>
      <c r="O76" s="59"/>
      <c r="P76" s="59"/>
      <c r="Q76" s="59"/>
      <c r="R76" s="59"/>
      <c r="S76" s="59"/>
      <c r="T76" s="59"/>
      <c r="U76" s="59"/>
      <c r="V76" s="59"/>
      <c r="W76" s="59"/>
      <c r="X76" s="59"/>
      <c r="Y76" s="59"/>
      <c r="Z76" s="59"/>
      <c r="AA76" s="794"/>
      <c r="AB76" s="794"/>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4"/>
      <c r="BT76" s="794"/>
      <c r="BU76" s="794"/>
      <c r="BV76" s="794"/>
      <c r="BW76" s="794"/>
      <c r="BX76" s="794"/>
      <c r="BY76" s="794"/>
      <c r="BZ76" s="794"/>
      <c r="CZ76" s="48"/>
      <c r="DA76" s="48"/>
      <c r="DB76" s="48"/>
      <c r="DC76" s="48"/>
      <c r="DD76" s="48"/>
      <c r="DE76" s="48"/>
      <c r="DF76" s="48"/>
      <c r="DG76" s="48"/>
      <c r="DH76" s="48"/>
      <c r="DI76" s="48"/>
      <c r="DJ76" s="48"/>
      <c r="DK76" s="48"/>
      <c r="DL76" s="48"/>
      <c r="DM76" s="48"/>
      <c r="DN76" s="48"/>
      <c r="DO76" s="48"/>
      <c r="DP76" s="48"/>
    </row>
    <row r="77" spans="1:120" s="2" customFormat="1" ht="4.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Z77" s="48"/>
      <c r="DA77" s="48"/>
      <c r="DB77" s="48"/>
      <c r="DC77" s="48"/>
      <c r="DD77" s="48"/>
      <c r="DE77" s="48"/>
      <c r="DF77" s="48"/>
      <c r="DG77" s="48"/>
      <c r="DH77" s="48"/>
      <c r="DI77" s="48"/>
      <c r="DJ77" s="48"/>
      <c r="DK77" s="48"/>
      <c r="DL77" s="48"/>
      <c r="DM77" s="48"/>
      <c r="DN77" s="48"/>
      <c r="DO77" s="48"/>
      <c r="DP77" s="48"/>
    </row>
    <row r="78" spans="1:120" s="2" customFormat="1" ht="5.0999999999999996"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5.95" customHeight="1">
      <c r="A79" s="59"/>
      <c r="B79" s="59" t="s">
        <v>53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36</v>
      </c>
      <c r="C80" s="59"/>
      <c r="D80" s="59"/>
      <c r="E80" s="59"/>
      <c r="F80" s="59"/>
      <c r="G80" s="59"/>
      <c r="H80" s="59"/>
      <c r="I80" s="59"/>
      <c r="J80" s="59"/>
      <c r="K80" s="59"/>
      <c r="L80" s="59"/>
      <c r="M80" s="59"/>
      <c r="N80" s="59"/>
      <c r="O80" s="59"/>
      <c r="P80" s="59"/>
      <c r="Q80" s="59"/>
      <c r="R80" s="59"/>
      <c r="S80" s="59" t="s">
        <v>37</v>
      </c>
      <c r="T80" s="59"/>
      <c r="U80" s="794"/>
      <c r="V80" s="794"/>
      <c r="W80" s="794"/>
      <c r="X80" s="794"/>
      <c r="Y80" s="122" t="s">
        <v>38</v>
      </c>
      <c r="Z80" s="59"/>
      <c r="AA80" s="59"/>
      <c r="AB80" s="59"/>
      <c r="AC80" s="59"/>
      <c r="AD80" s="59"/>
      <c r="AE80" s="59"/>
      <c r="AF80" s="59"/>
      <c r="AG80" s="59"/>
      <c r="AH80" s="59"/>
      <c r="AI80" s="59" t="s">
        <v>37</v>
      </c>
      <c r="AJ80" s="59"/>
      <c r="AK80" s="823"/>
      <c r="AL80" s="823"/>
      <c r="AM80" s="823"/>
      <c r="AN80" s="823"/>
      <c r="AO80" s="823"/>
      <c r="AP80" s="823"/>
      <c r="AQ80" s="823"/>
      <c r="AR80" s="823"/>
      <c r="AS80" s="823"/>
      <c r="AT80" s="823"/>
      <c r="AU80" s="823"/>
      <c r="AV80" s="823"/>
      <c r="AW80" s="122" t="s">
        <v>39</v>
      </c>
      <c r="AX80" s="59"/>
      <c r="AY80" s="59"/>
      <c r="AZ80" s="59"/>
      <c r="BA80" s="59"/>
      <c r="BB80" s="59"/>
      <c r="BC80" s="59"/>
      <c r="BD80" s="59"/>
      <c r="BE80" s="59"/>
      <c r="BF80" s="794"/>
      <c r="BG80" s="794"/>
      <c r="BH80" s="794"/>
      <c r="BI80" s="794"/>
      <c r="BJ80" s="794"/>
      <c r="BK80" s="794"/>
      <c r="BL80" s="794"/>
      <c r="BM80" s="794"/>
      <c r="BN80" s="794"/>
      <c r="BO80" s="794"/>
      <c r="BP80" s="794"/>
      <c r="BQ80" s="794"/>
      <c r="BR80" s="122" t="s">
        <v>40</v>
      </c>
      <c r="BS80" s="59"/>
      <c r="BT80" s="59"/>
      <c r="BU80" s="59"/>
      <c r="BV80" s="59"/>
      <c r="BW80" s="59"/>
      <c r="BX80" s="59"/>
      <c r="BY80" s="59"/>
      <c r="BZ80" s="59"/>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31</v>
      </c>
      <c r="C81" s="59"/>
      <c r="D81" s="59"/>
      <c r="E81" s="59"/>
      <c r="F81" s="59"/>
      <c r="G81" s="59"/>
      <c r="H81" s="59"/>
      <c r="I81" s="59"/>
      <c r="J81" s="59"/>
      <c r="K81" s="59"/>
      <c r="L81" s="59"/>
      <c r="M81" s="59"/>
      <c r="N81" s="59"/>
      <c r="O81" s="59"/>
      <c r="P81" s="59"/>
      <c r="Q81" s="59"/>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794"/>
      <c r="AP81" s="794"/>
      <c r="AQ81" s="794"/>
      <c r="AR81" s="794"/>
      <c r="AS81" s="794"/>
      <c r="AT81" s="794"/>
      <c r="AU81" s="794"/>
      <c r="AV81" s="794"/>
      <c r="AW81" s="794"/>
      <c r="AX81" s="794"/>
      <c r="AY81" s="794"/>
      <c r="AZ81" s="794"/>
      <c r="BA81" s="794"/>
      <c r="BB81" s="794"/>
      <c r="BC81" s="794"/>
      <c r="BD81" s="794"/>
      <c r="BE81" s="794"/>
      <c r="BF81" s="794"/>
      <c r="BG81" s="794"/>
      <c r="BH81" s="794"/>
      <c r="BI81" s="794"/>
      <c r="BJ81" s="794"/>
      <c r="BK81" s="794"/>
      <c r="BL81" s="794"/>
      <c r="BM81" s="794"/>
      <c r="BN81" s="794"/>
      <c r="BO81" s="794"/>
      <c r="BP81" s="794"/>
      <c r="BQ81" s="794"/>
      <c r="BR81" s="794"/>
      <c r="BS81" s="794"/>
      <c r="BT81" s="794"/>
      <c r="BU81" s="794"/>
      <c r="BV81" s="794"/>
      <c r="BW81" s="794"/>
      <c r="BX81" s="794"/>
      <c r="BY81" s="794"/>
      <c r="BZ81" s="794"/>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42</v>
      </c>
      <c r="C82" s="59"/>
      <c r="D82" s="59"/>
      <c r="E82" s="59"/>
      <c r="F82" s="59"/>
      <c r="G82" s="59"/>
      <c r="H82" s="59"/>
      <c r="I82" s="59"/>
      <c r="J82" s="59"/>
      <c r="K82" s="59"/>
      <c r="L82" s="59"/>
      <c r="M82" s="59"/>
      <c r="N82" s="59"/>
      <c r="O82" s="59"/>
      <c r="P82" s="59"/>
      <c r="Q82" s="59"/>
      <c r="R82" s="59"/>
      <c r="S82" s="59" t="s">
        <v>37</v>
      </c>
      <c r="T82" s="59"/>
      <c r="U82" s="794"/>
      <c r="V82" s="794"/>
      <c r="W82" s="794"/>
      <c r="X82" s="794"/>
      <c r="Y82" s="122" t="s">
        <v>43</v>
      </c>
      <c r="Z82" s="59"/>
      <c r="AA82" s="59"/>
      <c r="AB82" s="59"/>
      <c r="AC82" s="59"/>
      <c r="AD82" s="59"/>
      <c r="AE82" s="59"/>
      <c r="AF82" s="59"/>
      <c r="AG82" s="59"/>
      <c r="AH82" s="59"/>
      <c r="AI82" s="59" t="s">
        <v>37</v>
      </c>
      <c r="AJ82" s="59"/>
      <c r="AK82" s="794"/>
      <c r="AL82" s="794"/>
      <c r="AM82" s="794"/>
      <c r="AN82" s="794"/>
      <c r="AO82" s="794"/>
      <c r="AP82" s="794"/>
      <c r="AQ82" s="794"/>
      <c r="AR82" s="794"/>
      <c r="AS82" s="794"/>
      <c r="AT82" s="59" t="s">
        <v>44</v>
      </c>
      <c r="AU82" s="59"/>
      <c r="AV82" s="59"/>
      <c r="AW82" s="59"/>
      <c r="AX82" s="122"/>
      <c r="AY82" s="59"/>
      <c r="AZ82" s="59"/>
      <c r="BA82" s="59"/>
      <c r="BB82" s="59"/>
      <c r="BC82" s="59"/>
      <c r="BD82" s="59"/>
      <c r="BE82" s="59"/>
      <c r="BF82" s="794"/>
      <c r="BG82" s="794"/>
      <c r="BH82" s="794"/>
      <c r="BI82" s="794"/>
      <c r="BJ82" s="794"/>
      <c r="BK82" s="794"/>
      <c r="BL82" s="794"/>
      <c r="BM82" s="794"/>
      <c r="BN82" s="794"/>
      <c r="BO82" s="794"/>
      <c r="BP82" s="794"/>
      <c r="BQ82" s="794"/>
      <c r="BR82" s="122" t="s">
        <v>40</v>
      </c>
      <c r="BS82" s="59"/>
      <c r="BT82" s="59"/>
      <c r="BU82" s="59"/>
      <c r="BV82" s="59"/>
      <c r="BW82" s="59"/>
      <c r="BX82" s="59"/>
      <c r="BY82" s="59"/>
      <c r="BZ82" s="59"/>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c r="C83" s="59"/>
      <c r="D83" s="59"/>
      <c r="E83" s="59"/>
      <c r="F83" s="59"/>
      <c r="G83" s="59"/>
      <c r="H83" s="59"/>
      <c r="I83" s="59"/>
      <c r="J83" s="59"/>
      <c r="K83" s="59"/>
      <c r="L83" s="59"/>
      <c r="M83" s="59"/>
      <c r="N83" s="59"/>
      <c r="O83" s="59"/>
      <c r="P83" s="59"/>
      <c r="Q83" s="59"/>
      <c r="R83" s="794"/>
      <c r="S83" s="794"/>
      <c r="T83" s="794"/>
      <c r="U83" s="794"/>
      <c r="V83" s="794"/>
      <c r="W83" s="794"/>
      <c r="X83" s="794"/>
      <c r="Y83" s="794"/>
      <c r="Z83" s="794"/>
      <c r="AA83" s="794"/>
      <c r="AB83" s="794"/>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794"/>
      <c r="AY83" s="794"/>
      <c r="AZ83" s="794"/>
      <c r="BA83" s="794"/>
      <c r="BB83" s="794"/>
      <c r="BC83" s="794"/>
      <c r="BD83" s="794"/>
      <c r="BE83" s="794"/>
      <c r="BF83" s="794"/>
      <c r="BG83" s="794"/>
      <c r="BH83" s="794"/>
      <c r="BI83" s="794"/>
      <c r="BJ83" s="794"/>
      <c r="BK83" s="794"/>
      <c r="BL83" s="794"/>
      <c r="BM83" s="794"/>
      <c r="BN83" s="794"/>
      <c r="BO83" s="794"/>
      <c r="BP83" s="794"/>
      <c r="BQ83" s="794"/>
      <c r="BR83" s="794"/>
      <c r="BS83" s="794"/>
      <c r="BT83" s="794"/>
      <c r="BU83" s="794"/>
      <c r="BV83" s="794"/>
      <c r="BW83" s="794"/>
      <c r="BX83" s="794"/>
      <c r="BY83" s="794"/>
      <c r="BZ83" s="794"/>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47</v>
      </c>
      <c r="C84" s="59"/>
      <c r="D84" s="59"/>
      <c r="E84" s="59"/>
      <c r="F84" s="59"/>
      <c r="G84" s="59"/>
      <c r="H84" s="59"/>
      <c r="I84" s="59"/>
      <c r="J84" s="59"/>
      <c r="K84" s="59"/>
      <c r="L84" s="59"/>
      <c r="M84" s="59"/>
      <c r="N84" s="59"/>
      <c r="O84" s="59"/>
      <c r="P84" s="59"/>
      <c r="Q84" s="59"/>
      <c r="R84" s="801" t="s">
        <v>1253</v>
      </c>
      <c r="S84" s="801"/>
      <c r="T84" s="801"/>
      <c r="U84" s="794"/>
      <c r="V84" s="794"/>
      <c r="W84" s="794"/>
      <c r="X84" s="794"/>
      <c r="Y84" s="794"/>
      <c r="Z84" s="794"/>
      <c r="AA84" s="794"/>
      <c r="AB84" s="794"/>
      <c r="AC84" s="794"/>
      <c r="AD84" s="794"/>
      <c r="AE84" s="794"/>
      <c r="AF84" s="794"/>
      <c r="AG84" s="794"/>
      <c r="AH84" s="794"/>
      <c r="AI84" s="794"/>
      <c r="AJ84" s="794"/>
      <c r="AK84" s="794"/>
      <c r="AL84" s="794"/>
      <c r="AM84" s="794"/>
      <c r="AN84" s="794"/>
      <c r="AO84" s="794"/>
      <c r="AP84" s="794"/>
      <c r="AQ84" s="794"/>
      <c r="AR84" s="794"/>
      <c r="AS84" s="794"/>
      <c r="AT84" s="794"/>
      <c r="AU84" s="794"/>
      <c r="AV84" s="794"/>
      <c r="AW84" s="794"/>
      <c r="AX84" s="794"/>
      <c r="AY84" s="794"/>
      <c r="AZ84" s="794"/>
      <c r="BA84" s="794"/>
      <c r="BB84" s="794"/>
      <c r="BC84" s="794"/>
      <c r="BD84" s="794"/>
      <c r="BE84" s="794"/>
      <c r="BF84" s="794"/>
      <c r="BG84" s="794"/>
      <c r="BH84" s="794"/>
      <c r="BI84" s="794"/>
      <c r="BJ84" s="794"/>
      <c r="BK84" s="794"/>
      <c r="BL84" s="794"/>
      <c r="BM84" s="794"/>
      <c r="BN84" s="794"/>
      <c r="BO84" s="794"/>
      <c r="BP84" s="794"/>
      <c r="BQ84" s="794"/>
      <c r="BR84" s="794"/>
      <c r="BS84" s="794"/>
      <c r="BT84" s="794"/>
      <c r="BU84" s="794"/>
      <c r="BV84" s="794"/>
      <c r="BW84" s="794"/>
      <c r="BX84" s="794"/>
      <c r="BY84" s="794"/>
      <c r="BZ84" s="794"/>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48</v>
      </c>
      <c r="C85" s="59"/>
      <c r="D85" s="59"/>
      <c r="E85" s="59"/>
      <c r="F85" s="59"/>
      <c r="G85" s="59"/>
      <c r="H85" s="59"/>
      <c r="I85" s="59"/>
      <c r="J85" s="59"/>
      <c r="K85" s="59"/>
      <c r="L85" s="59"/>
      <c r="M85" s="59"/>
      <c r="N85" s="59"/>
      <c r="O85" s="59"/>
      <c r="P85" s="59"/>
      <c r="Q85" s="59"/>
      <c r="R85" s="794"/>
      <c r="S85" s="794"/>
      <c r="T85" s="794"/>
      <c r="U85" s="794"/>
      <c r="V85" s="794"/>
      <c r="W85" s="794"/>
      <c r="X85" s="794"/>
      <c r="Y85" s="794"/>
      <c r="Z85" s="794"/>
      <c r="AA85" s="794"/>
      <c r="AB85" s="794"/>
      <c r="AC85" s="794"/>
      <c r="AD85" s="794"/>
      <c r="AE85" s="794"/>
      <c r="AF85" s="794"/>
      <c r="AG85" s="794"/>
      <c r="AH85" s="794"/>
      <c r="AI85" s="794"/>
      <c r="AJ85" s="794"/>
      <c r="AK85" s="794"/>
      <c r="AL85" s="794"/>
      <c r="AM85" s="794"/>
      <c r="AN85" s="794"/>
      <c r="AO85" s="794"/>
      <c r="AP85" s="794"/>
      <c r="AQ85" s="794"/>
      <c r="AR85" s="794"/>
      <c r="AS85" s="794"/>
      <c r="AT85" s="794"/>
      <c r="AU85" s="794"/>
      <c r="AV85" s="794"/>
      <c r="AW85" s="794"/>
      <c r="AX85" s="794"/>
      <c r="AY85" s="794"/>
      <c r="AZ85" s="794"/>
      <c r="BA85" s="794"/>
      <c r="BB85" s="794"/>
      <c r="BC85" s="794"/>
      <c r="BD85" s="794"/>
      <c r="BE85" s="794"/>
      <c r="BF85" s="794"/>
      <c r="BG85" s="794"/>
      <c r="BH85" s="794"/>
      <c r="BI85" s="794"/>
      <c r="BJ85" s="794"/>
      <c r="BK85" s="794"/>
      <c r="BL85" s="794"/>
      <c r="BM85" s="794"/>
      <c r="BN85" s="794"/>
      <c r="BO85" s="794"/>
      <c r="BP85" s="794"/>
      <c r="BQ85" s="794"/>
      <c r="BR85" s="794"/>
      <c r="BS85" s="794"/>
      <c r="BT85" s="794"/>
      <c r="BU85" s="794"/>
      <c r="BV85" s="794"/>
      <c r="BW85" s="794"/>
      <c r="BX85" s="794"/>
      <c r="BY85" s="794"/>
      <c r="BZ85" s="794"/>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49</v>
      </c>
      <c r="C86" s="59"/>
      <c r="D86" s="59"/>
      <c r="E86" s="59"/>
      <c r="F86" s="59"/>
      <c r="G86" s="59"/>
      <c r="H86" s="59"/>
      <c r="I86" s="59"/>
      <c r="J86" s="59"/>
      <c r="K86" s="59"/>
      <c r="L86" s="59"/>
      <c r="M86" s="59"/>
      <c r="N86" s="59"/>
      <c r="O86" s="59"/>
      <c r="P86" s="59"/>
      <c r="Q86" s="59"/>
      <c r="R86" s="794"/>
      <c r="S86" s="794"/>
      <c r="T86" s="794"/>
      <c r="U86" s="794"/>
      <c r="V86" s="794"/>
      <c r="W86" s="794"/>
      <c r="X86" s="794"/>
      <c r="Y86" s="794"/>
      <c r="Z86" s="794"/>
      <c r="AA86" s="794"/>
      <c r="AB86" s="794"/>
      <c r="AC86" s="794"/>
      <c r="AD86" s="794"/>
      <c r="AE86" s="794"/>
      <c r="AF86" s="794"/>
      <c r="AG86" s="794"/>
      <c r="AH86" s="794"/>
      <c r="AI86" s="794"/>
      <c r="AJ86" s="794"/>
      <c r="AK86" s="794"/>
      <c r="AL86" s="794"/>
      <c r="AM86" s="794"/>
      <c r="AN86" s="794"/>
      <c r="AO86" s="794"/>
      <c r="AP86" s="794"/>
      <c r="AQ86" s="794"/>
      <c r="AR86" s="794"/>
      <c r="AS86" s="794"/>
      <c r="AT86" s="794"/>
      <c r="AU86" s="794"/>
      <c r="AV86" s="794"/>
      <c r="AW86" s="794"/>
      <c r="AX86" s="794"/>
      <c r="AY86" s="794"/>
      <c r="AZ86" s="794"/>
      <c r="BA86" s="794"/>
      <c r="BB86" s="794"/>
      <c r="BC86" s="794"/>
      <c r="BD86" s="794"/>
      <c r="BE86" s="794"/>
      <c r="BF86" s="794"/>
      <c r="BG86" s="794"/>
      <c r="BH86" s="794"/>
      <c r="BI86" s="794"/>
      <c r="BJ86" s="794"/>
      <c r="BK86" s="794"/>
      <c r="BL86" s="794"/>
      <c r="BM86" s="794"/>
      <c r="BN86" s="794"/>
      <c r="BO86" s="794"/>
      <c r="BP86" s="794"/>
      <c r="BQ86" s="794"/>
      <c r="BR86" s="794"/>
      <c r="BS86" s="794"/>
      <c r="BT86" s="794"/>
      <c r="BU86" s="794"/>
      <c r="BV86" s="794"/>
      <c r="BW86" s="794"/>
      <c r="BX86" s="794"/>
      <c r="BY86" s="794"/>
      <c r="BZ86" s="794"/>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52</v>
      </c>
      <c r="C87" s="59"/>
      <c r="D87" s="59"/>
      <c r="E87" s="59"/>
      <c r="F87" s="59"/>
      <c r="G87" s="59"/>
      <c r="H87" s="59"/>
      <c r="I87" s="59"/>
      <c r="J87" s="59"/>
      <c r="K87" s="59"/>
      <c r="L87" s="59"/>
      <c r="M87" s="59"/>
      <c r="N87" s="59"/>
      <c r="O87" s="59"/>
      <c r="P87" s="59"/>
      <c r="Q87" s="59"/>
      <c r="R87" s="59"/>
      <c r="S87" s="59"/>
      <c r="T87" s="59"/>
      <c r="U87" s="59"/>
      <c r="V87" s="59"/>
      <c r="W87" s="59"/>
      <c r="X87" s="59"/>
      <c r="Y87" s="59"/>
      <c r="Z87" s="59"/>
      <c r="AA87" s="794"/>
      <c r="AB87" s="794"/>
      <c r="AC87" s="794"/>
      <c r="AD87" s="794"/>
      <c r="AE87" s="794"/>
      <c r="AF87" s="794"/>
      <c r="AG87" s="794"/>
      <c r="AH87" s="794"/>
      <c r="AI87" s="794"/>
      <c r="AJ87" s="794"/>
      <c r="AK87" s="794"/>
      <c r="AL87" s="794"/>
      <c r="AM87" s="794"/>
      <c r="AN87" s="794"/>
      <c r="AO87" s="794"/>
      <c r="AP87" s="794"/>
      <c r="AQ87" s="794"/>
      <c r="AR87" s="794"/>
      <c r="AS87" s="794"/>
      <c r="AT87" s="794"/>
      <c r="AU87" s="794"/>
      <c r="AV87" s="794"/>
      <c r="AW87" s="794"/>
      <c r="AX87" s="794"/>
      <c r="AY87" s="794"/>
      <c r="AZ87" s="794"/>
      <c r="BA87" s="794"/>
      <c r="BB87" s="794"/>
      <c r="BC87" s="794"/>
      <c r="BD87" s="794"/>
      <c r="BE87" s="794"/>
      <c r="BF87" s="794"/>
      <c r="BG87" s="794"/>
      <c r="BH87" s="794"/>
      <c r="BI87" s="794"/>
      <c r="BJ87" s="794"/>
      <c r="BK87" s="794"/>
      <c r="BL87" s="794"/>
      <c r="BM87" s="794"/>
      <c r="BN87" s="794"/>
      <c r="BO87" s="794"/>
      <c r="BP87" s="794"/>
      <c r="BQ87" s="794"/>
      <c r="BR87" s="794"/>
      <c r="BS87" s="794"/>
      <c r="BT87" s="794"/>
      <c r="BU87" s="794"/>
      <c r="BV87" s="794"/>
      <c r="BW87" s="794"/>
      <c r="BX87" s="794"/>
      <c r="BY87" s="794"/>
      <c r="BZ87" s="794"/>
      <c r="CZ87" s="48"/>
      <c r="DA87" s="48"/>
      <c r="DB87" s="48"/>
      <c r="DC87" s="48"/>
      <c r="DD87" s="48"/>
      <c r="DE87" s="48"/>
      <c r="DF87" s="48"/>
      <c r="DG87" s="48"/>
      <c r="DH87" s="48"/>
      <c r="DI87" s="48"/>
      <c r="DJ87" s="48"/>
      <c r="DK87" s="48"/>
      <c r="DL87" s="48"/>
      <c r="DM87" s="48"/>
      <c r="DN87" s="48"/>
      <c r="DO87" s="48"/>
      <c r="DP87" s="48"/>
    </row>
    <row r="88" spans="1:120" s="2" customFormat="1" ht="4.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Z88" s="48"/>
      <c r="DA88" s="48"/>
      <c r="DB88" s="48"/>
      <c r="DC88" s="48"/>
      <c r="DD88" s="48"/>
      <c r="DE88" s="48"/>
      <c r="DF88" s="48"/>
      <c r="DG88" s="48"/>
      <c r="DH88" s="48"/>
      <c r="DI88" s="48"/>
      <c r="DJ88" s="48"/>
      <c r="DK88" s="48"/>
      <c r="DL88" s="48"/>
      <c r="DM88" s="48"/>
      <c r="DN88" s="48"/>
      <c r="DO88" s="48"/>
      <c r="DP88" s="48"/>
    </row>
    <row r="89" spans="1:120" s="2" customFormat="1" ht="5.0999999999999996"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6.5" customHeight="1">
      <c r="A90" s="59"/>
      <c r="B90" s="59" t="s">
        <v>36</v>
      </c>
      <c r="C90" s="59"/>
      <c r="D90" s="59"/>
      <c r="E90" s="59"/>
      <c r="F90" s="59"/>
      <c r="G90" s="59"/>
      <c r="H90" s="59"/>
      <c r="I90" s="59"/>
      <c r="J90" s="59"/>
      <c r="K90" s="59"/>
      <c r="L90" s="59"/>
      <c r="M90" s="59"/>
      <c r="N90" s="59"/>
      <c r="O90" s="59"/>
      <c r="P90" s="59"/>
      <c r="Q90" s="59"/>
      <c r="R90" s="59"/>
      <c r="S90" s="59" t="s">
        <v>37</v>
      </c>
      <c r="T90" s="59"/>
      <c r="U90" s="794"/>
      <c r="V90" s="794"/>
      <c r="W90" s="794"/>
      <c r="X90" s="794"/>
      <c r="Y90" s="122" t="s">
        <v>38</v>
      </c>
      <c r="Z90" s="59"/>
      <c r="AA90" s="59"/>
      <c r="AB90" s="59"/>
      <c r="AC90" s="59"/>
      <c r="AD90" s="59"/>
      <c r="AE90" s="59"/>
      <c r="AF90" s="59"/>
      <c r="AG90" s="59"/>
      <c r="AH90" s="59"/>
      <c r="AI90" s="59" t="s">
        <v>37</v>
      </c>
      <c r="AJ90" s="59"/>
      <c r="AK90" s="823"/>
      <c r="AL90" s="823"/>
      <c r="AM90" s="823"/>
      <c r="AN90" s="823"/>
      <c r="AO90" s="823"/>
      <c r="AP90" s="823"/>
      <c r="AQ90" s="823"/>
      <c r="AR90" s="823"/>
      <c r="AS90" s="823"/>
      <c r="AT90" s="823"/>
      <c r="AU90" s="823"/>
      <c r="AV90" s="823"/>
      <c r="AW90" s="122" t="s">
        <v>39</v>
      </c>
      <c r="AX90" s="59"/>
      <c r="AY90" s="59"/>
      <c r="AZ90" s="59"/>
      <c r="BA90" s="59"/>
      <c r="BB90" s="59"/>
      <c r="BC90" s="59"/>
      <c r="BD90" s="59"/>
      <c r="BE90" s="59"/>
      <c r="BF90" s="794"/>
      <c r="BG90" s="794"/>
      <c r="BH90" s="794"/>
      <c r="BI90" s="794"/>
      <c r="BJ90" s="794"/>
      <c r="BK90" s="794"/>
      <c r="BL90" s="794"/>
      <c r="BM90" s="794"/>
      <c r="BN90" s="794"/>
      <c r="BO90" s="794"/>
      <c r="BP90" s="794"/>
      <c r="BQ90" s="794"/>
      <c r="BR90" s="122" t="s">
        <v>40</v>
      </c>
      <c r="BS90" s="59"/>
      <c r="BT90" s="59"/>
      <c r="BU90" s="59"/>
      <c r="BV90" s="59"/>
      <c r="BW90" s="59"/>
      <c r="BX90" s="59"/>
      <c r="BY90" s="59"/>
      <c r="BZ90" s="59"/>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31</v>
      </c>
      <c r="C91" s="59"/>
      <c r="D91" s="59"/>
      <c r="E91" s="59"/>
      <c r="F91" s="59"/>
      <c r="G91" s="59"/>
      <c r="H91" s="59"/>
      <c r="I91" s="59"/>
      <c r="J91" s="59"/>
      <c r="K91" s="59"/>
      <c r="L91" s="59"/>
      <c r="M91" s="59"/>
      <c r="N91" s="59"/>
      <c r="O91" s="59"/>
      <c r="P91" s="59"/>
      <c r="Q91" s="59"/>
      <c r="R91" s="794"/>
      <c r="S91" s="794"/>
      <c r="T91" s="794"/>
      <c r="U91" s="794"/>
      <c r="V91" s="794"/>
      <c r="W91" s="794"/>
      <c r="X91" s="794"/>
      <c r="Y91" s="794"/>
      <c r="Z91" s="794"/>
      <c r="AA91" s="794"/>
      <c r="AB91" s="794"/>
      <c r="AC91" s="794"/>
      <c r="AD91" s="794"/>
      <c r="AE91" s="794"/>
      <c r="AF91" s="794"/>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794"/>
      <c r="BN91" s="794"/>
      <c r="BO91" s="794"/>
      <c r="BP91" s="794"/>
      <c r="BQ91" s="794"/>
      <c r="BR91" s="794"/>
      <c r="BS91" s="794"/>
      <c r="BT91" s="794"/>
      <c r="BU91" s="794"/>
      <c r="BV91" s="794"/>
      <c r="BW91" s="794"/>
      <c r="BX91" s="794"/>
      <c r="BY91" s="794"/>
      <c r="BZ91" s="794"/>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42</v>
      </c>
      <c r="C92" s="59"/>
      <c r="D92" s="59"/>
      <c r="E92" s="59"/>
      <c r="F92" s="59"/>
      <c r="G92" s="59"/>
      <c r="H92" s="59"/>
      <c r="I92" s="59"/>
      <c r="J92" s="59"/>
      <c r="K92" s="59"/>
      <c r="L92" s="59"/>
      <c r="M92" s="59"/>
      <c r="N92" s="59"/>
      <c r="O92" s="59"/>
      <c r="P92" s="59"/>
      <c r="Q92" s="59"/>
      <c r="R92" s="59"/>
      <c r="S92" s="59" t="s">
        <v>37</v>
      </c>
      <c r="T92" s="59"/>
      <c r="U92" s="794"/>
      <c r="V92" s="794"/>
      <c r="W92" s="794"/>
      <c r="X92" s="794"/>
      <c r="Y92" s="122" t="s">
        <v>43</v>
      </c>
      <c r="Z92" s="59"/>
      <c r="AA92" s="59"/>
      <c r="AB92" s="59"/>
      <c r="AC92" s="59"/>
      <c r="AD92" s="59"/>
      <c r="AE92" s="59"/>
      <c r="AF92" s="59"/>
      <c r="AG92" s="59"/>
      <c r="AH92" s="59"/>
      <c r="AI92" s="59" t="s">
        <v>37</v>
      </c>
      <c r="AJ92" s="59"/>
      <c r="AK92" s="794"/>
      <c r="AL92" s="794"/>
      <c r="AM92" s="794"/>
      <c r="AN92" s="794"/>
      <c r="AO92" s="794"/>
      <c r="AP92" s="794"/>
      <c r="AQ92" s="794"/>
      <c r="AR92" s="794"/>
      <c r="AS92" s="794"/>
      <c r="AT92" s="59" t="s">
        <v>44</v>
      </c>
      <c r="AU92" s="59"/>
      <c r="AV92" s="59"/>
      <c r="AW92" s="59"/>
      <c r="AX92" s="122"/>
      <c r="AY92" s="59"/>
      <c r="AZ92" s="59"/>
      <c r="BA92" s="59"/>
      <c r="BB92" s="59"/>
      <c r="BC92" s="59"/>
      <c r="BD92" s="59"/>
      <c r="BE92" s="59"/>
      <c r="BF92" s="794"/>
      <c r="BG92" s="794"/>
      <c r="BH92" s="794"/>
      <c r="BI92" s="794"/>
      <c r="BJ92" s="794"/>
      <c r="BK92" s="794"/>
      <c r="BL92" s="794"/>
      <c r="BM92" s="794"/>
      <c r="BN92" s="794"/>
      <c r="BO92" s="794"/>
      <c r="BP92" s="794"/>
      <c r="BQ92" s="794"/>
      <c r="BR92" s="122" t="s">
        <v>40</v>
      </c>
      <c r="BS92" s="59"/>
      <c r="BT92" s="59"/>
      <c r="BU92" s="59"/>
      <c r="BV92" s="59"/>
      <c r="BW92" s="59"/>
      <c r="BX92" s="59"/>
      <c r="BY92" s="59"/>
      <c r="BZ92" s="59"/>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c r="C93" s="59"/>
      <c r="D93" s="59"/>
      <c r="E93" s="59"/>
      <c r="F93" s="59"/>
      <c r="G93" s="59"/>
      <c r="H93" s="59"/>
      <c r="I93" s="59"/>
      <c r="J93" s="59"/>
      <c r="K93" s="59"/>
      <c r="L93" s="59"/>
      <c r="M93" s="59"/>
      <c r="N93" s="59"/>
      <c r="O93" s="59"/>
      <c r="P93" s="59"/>
      <c r="Q93" s="59"/>
      <c r="R93" s="794"/>
      <c r="S93" s="794"/>
      <c r="T93" s="794"/>
      <c r="U93" s="794"/>
      <c r="V93" s="794"/>
      <c r="W93" s="794"/>
      <c r="X93" s="794"/>
      <c r="Y93" s="794"/>
      <c r="Z93" s="794"/>
      <c r="AA93" s="794"/>
      <c r="AB93" s="794"/>
      <c r="AC93" s="794"/>
      <c r="AD93" s="794"/>
      <c r="AE93" s="794"/>
      <c r="AF93" s="794"/>
      <c r="AG93" s="794"/>
      <c r="AH93" s="794"/>
      <c r="AI93" s="794"/>
      <c r="AJ93" s="794"/>
      <c r="AK93" s="794"/>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4"/>
      <c r="BI93" s="794"/>
      <c r="BJ93" s="794"/>
      <c r="BK93" s="794"/>
      <c r="BL93" s="794"/>
      <c r="BM93" s="794"/>
      <c r="BN93" s="794"/>
      <c r="BO93" s="794"/>
      <c r="BP93" s="794"/>
      <c r="BQ93" s="794"/>
      <c r="BR93" s="794"/>
      <c r="BS93" s="794"/>
      <c r="BT93" s="794"/>
      <c r="BU93" s="794"/>
      <c r="BV93" s="794"/>
      <c r="BW93" s="794"/>
      <c r="BX93" s="794"/>
      <c r="BY93" s="794"/>
      <c r="BZ93" s="794"/>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47</v>
      </c>
      <c r="C94" s="59"/>
      <c r="D94" s="59"/>
      <c r="E94" s="59"/>
      <c r="F94" s="59"/>
      <c r="G94" s="59"/>
      <c r="H94" s="59"/>
      <c r="I94" s="59"/>
      <c r="J94" s="59"/>
      <c r="K94" s="59"/>
      <c r="L94" s="59"/>
      <c r="M94" s="59"/>
      <c r="N94" s="59"/>
      <c r="O94" s="59"/>
      <c r="P94" s="59"/>
      <c r="Q94" s="59"/>
      <c r="R94" s="801" t="s">
        <v>1253</v>
      </c>
      <c r="S94" s="801"/>
      <c r="T94" s="801"/>
      <c r="U94" s="794"/>
      <c r="V94" s="794"/>
      <c r="W94" s="794"/>
      <c r="X94" s="794"/>
      <c r="Y94" s="794"/>
      <c r="Z94" s="794"/>
      <c r="AA94" s="794"/>
      <c r="AB94" s="794"/>
      <c r="AC94" s="794"/>
      <c r="AD94" s="794"/>
      <c r="AE94" s="794"/>
      <c r="AF94" s="794"/>
      <c r="AG94" s="794"/>
      <c r="AH94" s="794"/>
      <c r="AI94" s="794"/>
      <c r="AJ94" s="794"/>
      <c r="AK94" s="794"/>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4"/>
      <c r="BI94" s="794"/>
      <c r="BJ94" s="794"/>
      <c r="BK94" s="794"/>
      <c r="BL94" s="794"/>
      <c r="BM94" s="794"/>
      <c r="BN94" s="794"/>
      <c r="BO94" s="794"/>
      <c r="BP94" s="794"/>
      <c r="BQ94" s="794"/>
      <c r="BR94" s="794"/>
      <c r="BS94" s="794"/>
      <c r="BT94" s="794"/>
      <c r="BU94" s="794"/>
      <c r="BV94" s="794"/>
      <c r="BW94" s="794"/>
      <c r="BX94" s="794"/>
      <c r="BY94" s="794"/>
      <c r="BZ94" s="794"/>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48</v>
      </c>
      <c r="C95" s="59"/>
      <c r="D95" s="59"/>
      <c r="E95" s="59"/>
      <c r="F95" s="59"/>
      <c r="G95" s="59"/>
      <c r="H95" s="59"/>
      <c r="I95" s="59"/>
      <c r="J95" s="59"/>
      <c r="K95" s="59"/>
      <c r="L95" s="59"/>
      <c r="M95" s="59"/>
      <c r="N95" s="59"/>
      <c r="O95" s="59"/>
      <c r="P95" s="59"/>
      <c r="Q95" s="59"/>
      <c r="R95" s="794"/>
      <c r="S95" s="794"/>
      <c r="T95" s="794"/>
      <c r="U95" s="794"/>
      <c r="V95" s="794"/>
      <c r="W95" s="794"/>
      <c r="X95" s="794"/>
      <c r="Y95" s="794"/>
      <c r="Z95" s="794"/>
      <c r="AA95" s="794"/>
      <c r="AB95" s="794"/>
      <c r="AC95" s="794"/>
      <c r="AD95" s="794"/>
      <c r="AE95" s="794"/>
      <c r="AF95" s="794"/>
      <c r="AG95" s="794"/>
      <c r="AH95" s="794"/>
      <c r="AI95" s="794"/>
      <c r="AJ95" s="794"/>
      <c r="AK95" s="794"/>
      <c r="AL95" s="794"/>
      <c r="AM95" s="794"/>
      <c r="AN95" s="794"/>
      <c r="AO95" s="794"/>
      <c r="AP95" s="794"/>
      <c r="AQ95" s="794"/>
      <c r="AR95" s="794"/>
      <c r="AS95" s="794"/>
      <c r="AT95" s="794"/>
      <c r="AU95" s="794"/>
      <c r="AV95" s="794"/>
      <c r="AW95" s="794"/>
      <c r="AX95" s="794"/>
      <c r="AY95" s="794"/>
      <c r="AZ95" s="794"/>
      <c r="BA95" s="794"/>
      <c r="BB95" s="794"/>
      <c r="BC95" s="794"/>
      <c r="BD95" s="794"/>
      <c r="BE95" s="794"/>
      <c r="BF95" s="794"/>
      <c r="BG95" s="794"/>
      <c r="BH95" s="794"/>
      <c r="BI95" s="794"/>
      <c r="BJ95" s="794"/>
      <c r="BK95" s="794"/>
      <c r="BL95" s="794"/>
      <c r="BM95" s="794"/>
      <c r="BN95" s="794"/>
      <c r="BO95" s="794"/>
      <c r="BP95" s="794"/>
      <c r="BQ95" s="794"/>
      <c r="BR95" s="794"/>
      <c r="BS95" s="794"/>
      <c r="BT95" s="794"/>
      <c r="BU95" s="794"/>
      <c r="BV95" s="794"/>
      <c r="BW95" s="794"/>
      <c r="BX95" s="794"/>
      <c r="BY95" s="794"/>
      <c r="BZ95" s="794"/>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49</v>
      </c>
      <c r="C96" s="59"/>
      <c r="D96" s="59"/>
      <c r="E96" s="59"/>
      <c r="F96" s="59"/>
      <c r="G96" s="59"/>
      <c r="H96" s="59"/>
      <c r="I96" s="59"/>
      <c r="J96" s="59"/>
      <c r="K96" s="59"/>
      <c r="L96" s="59"/>
      <c r="M96" s="59"/>
      <c r="N96" s="59"/>
      <c r="O96" s="59"/>
      <c r="P96" s="59"/>
      <c r="Q96" s="59"/>
      <c r="R96" s="794"/>
      <c r="S96" s="794"/>
      <c r="T96" s="794"/>
      <c r="U96" s="794"/>
      <c r="V96" s="794"/>
      <c r="W96" s="794"/>
      <c r="X96" s="794"/>
      <c r="Y96" s="794"/>
      <c r="Z96" s="794"/>
      <c r="AA96" s="794"/>
      <c r="AB96" s="794"/>
      <c r="AC96" s="794"/>
      <c r="AD96" s="794"/>
      <c r="AE96" s="794"/>
      <c r="AF96" s="794"/>
      <c r="AG96" s="794"/>
      <c r="AH96" s="794"/>
      <c r="AI96" s="794"/>
      <c r="AJ96" s="794"/>
      <c r="AK96" s="794"/>
      <c r="AL96" s="794"/>
      <c r="AM96" s="794"/>
      <c r="AN96" s="794"/>
      <c r="AO96" s="794"/>
      <c r="AP96" s="794"/>
      <c r="AQ96" s="794"/>
      <c r="AR96" s="794"/>
      <c r="AS96" s="794"/>
      <c r="AT96" s="794"/>
      <c r="AU96" s="794"/>
      <c r="AV96" s="794"/>
      <c r="AW96" s="794"/>
      <c r="AX96" s="794"/>
      <c r="AY96" s="794"/>
      <c r="AZ96" s="794"/>
      <c r="BA96" s="794"/>
      <c r="BB96" s="794"/>
      <c r="BC96" s="794"/>
      <c r="BD96" s="794"/>
      <c r="BE96" s="794"/>
      <c r="BF96" s="794"/>
      <c r="BG96" s="794"/>
      <c r="BH96" s="794"/>
      <c r="BI96" s="794"/>
      <c r="BJ96" s="794"/>
      <c r="BK96" s="794"/>
      <c r="BL96" s="794"/>
      <c r="BM96" s="794"/>
      <c r="BN96" s="794"/>
      <c r="BO96" s="794"/>
      <c r="BP96" s="794"/>
      <c r="BQ96" s="794"/>
      <c r="BR96" s="794"/>
      <c r="BS96" s="794"/>
      <c r="BT96" s="794"/>
      <c r="BU96" s="794"/>
      <c r="BV96" s="794"/>
      <c r="BW96" s="794"/>
      <c r="BX96" s="794"/>
      <c r="BY96" s="794"/>
      <c r="BZ96" s="794"/>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52</v>
      </c>
      <c r="C97" s="59"/>
      <c r="D97" s="59"/>
      <c r="E97" s="59"/>
      <c r="F97" s="59"/>
      <c r="G97" s="59"/>
      <c r="H97" s="59"/>
      <c r="I97" s="59"/>
      <c r="J97" s="59"/>
      <c r="K97" s="59"/>
      <c r="L97" s="59"/>
      <c r="M97" s="59"/>
      <c r="N97" s="59"/>
      <c r="O97" s="59"/>
      <c r="P97" s="59"/>
      <c r="Q97" s="59"/>
      <c r="R97" s="59"/>
      <c r="S97" s="59"/>
      <c r="T97" s="59"/>
      <c r="U97" s="59"/>
      <c r="V97" s="59"/>
      <c r="W97" s="59"/>
      <c r="X97" s="59"/>
      <c r="Y97" s="59"/>
      <c r="Z97" s="59"/>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794"/>
      <c r="BN97" s="794"/>
      <c r="BO97" s="794"/>
      <c r="BP97" s="794"/>
      <c r="BQ97" s="794"/>
      <c r="BR97" s="794"/>
      <c r="BS97" s="794"/>
      <c r="BT97" s="794"/>
      <c r="BU97" s="794"/>
      <c r="BV97" s="794"/>
      <c r="BW97" s="794"/>
      <c r="BX97" s="794"/>
      <c r="BY97" s="794"/>
      <c r="BZ97" s="794"/>
      <c r="CZ97" s="48"/>
      <c r="DA97" s="48"/>
      <c r="DB97" s="48"/>
      <c r="DC97" s="48"/>
      <c r="DD97" s="48"/>
      <c r="DE97" s="48"/>
      <c r="DF97" s="48"/>
      <c r="DG97" s="48"/>
      <c r="DH97" s="48"/>
      <c r="DI97" s="48"/>
      <c r="DJ97" s="48"/>
      <c r="DK97" s="48"/>
      <c r="DL97" s="48"/>
      <c r="DM97" s="48"/>
      <c r="DN97" s="48"/>
      <c r="DO97" s="48"/>
      <c r="DP97" s="48"/>
    </row>
    <row r="98" spans="1:120" s="2" customFormat="1" ht="4.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Z98" s="48"/>
      <c r="DA98" s="48"/>
      <c r="DB98" s="48"/>
      <c r="DC98" s="48"/>
      <c r="DD98" s="48"/>
      <c r="DE98" s="48"/>
      <c r="DF98" s="48"/>
      <c r="DG98" s="48"/>
      <c r="DH98" s="48"/>
      <c r="DI98" s="48"/>
      <c r="DJ98" s="48"/>
      <c r="DK98" s="48"/>
      <c r="DL98" s="48"/>
      <c r="DM98" s="48"/>
      <c r="DN98" s="48"/>
      <c r="DO98" s="48"/>
      <c r="DP98" s="48"/>
    </row>
    <row r="99" spans="1:120" s="2" customFormat="1" ht="5.0999999999999996" customHeight="1">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36</v>
      </c>
      <c r="C100" s="59"/>
      <c r="D100" s="59"/>
      <c r="E100" s="59"/>
      <c r="F100" s="59"/>
      <c r="G100" s="59"/>
      <c r="H100" s="59"/>
      <c r="I100" s="59"/>
      <c r="J100" s="59"/>
      <c r="K100" s="59"/>
      <c r="L100" s="59"/>
      <c r="M100" s="59"/>
      <c r="N100" s="59"/>
      <c r="O100" s="59"/>
      <c r="P100" s="59"/>
      <c r="Q100" s="59"/>
      <c r="R100" s="59"/>
      <c r="S100" s="59" t="s">
        <v>37</v>
      </c>
      <c r="T100" s="59"/>
      <c r="U100" s="794"/>
      <c r="V100" s="794"/>
      <c r="W100" s="794"/>
      <c r="X100" s="794"/>
      <c r="Y100" s="122" t="s">
        <v>38</v>
      </c>
      <c r="Z100" s="59"/>
      <c r="AA100" s="59"/>
      <c r="AB100" s="59"/>
      <c r="AC100" s="59"/>
      <c r="AD100" s="59"/>
      <c r="AE100" s="59"/>
      <c r="AF100" s="59"/>
      <c r="AG100" s="59"/>
      <c r="AH100" s="59"/>
      <c r="AI100" s="59" t="s">
        <v>37</v>
      </c>
      <c r="AJ100" s="59"/>
      <c r="AK100" s="823"/>
      <c r="AL100" s="823"/>
      <c r="AM100" s="823"/>
      <c r="AN100" s="823"/>
      <c r="AO100" s="823"/>
      <c r="AP100" s="823"/>
      <c r="AQ100" s="823"/>
      <c r="AR100" s="823"/>
      <c r="AS100" s="823"/>
      <c r="AT100" s="823"/>
      <c r="AU100" s="823"/>
      <c r="AV100" s="823"/>
      <c r="AW100" s="122" t="s">
        <v>39</v>
      </c>
      <c r="AX100" s="59"/>
      <c r="AY100" s="59"/>
      <c r="AZ100" s="59"/>
      <c r="BA100" s="59"/>
      <c r="BB100" s="59"/>
      <c r="BC100" s="59"/>
      <c r="BD100" s="59"/>
      <c r="BE100" s="59"/>
      <c r="BF100" s="794"/>
      <c r="BG100" s="794"/>
      <c r="BH100" s="794"/>
      <c r="BI100" s="794"/>
      <c r="BJ100" s="794"/>
      <c r="BK100" s="794"/>
      <c r="BL100" s="794"/>
      <c r="BM100" s="794"/>
      <c r="BN100" s="794"/>
      <c r="BO100" s="794"/>
      <c r="BP100" s="794"/>
      <c r="BQ100" s="794"/>
      <c r="BR100" s="122" t="s">
        <v>40</v>
      </c>
      <c r="BS100" s="59"/>
      <c r="BT100" s="59"/>
      <c r="BU100" s="59"/>
      <c r="BV100" s="59"/>
      <c r="BW100" s="59"/>
      <c r="BX100" s="59"/>
      <c r="BY100" s="59"/>
      <c r="BZ100" s="59"/>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31</v>
      </c>
      <c r="C101" s="59"/>
      <c r="D101" s="59"/>
      <c r="E101" s="59"/>
      <c r="F101" s="59"/>
      <c r="G101" s="59"/>
      <c r="H101" s="59"/>
      <c r="I101" s="59"/>
      <c r="J101" s="59"/>
      <c r="K101" s="59"/>
      <c r="L101" s="59"/>
      <c r="M101" s="59"/>
      <c r="N101" s="59"/>
      <c r="O101" s="59"/>
      <c r="P101" s="59"/>
      <c r="Q101" s="59"/>
      <c r="R101" s="794"/>
      <c r="S101" s="794"/>
      <c r="T101" s="794"/>
      <c r="U101" s="794"/>
      <c r="V101" s="794"/>
      <c r="W101" s="794"/>
      <c r="X101" s="794"/>
      <c r="Y101" s="794"/>
      <c r="Z101" s="794"/>
      <c r="AA101" s="794"/>
      <c r="AB101" s="794"/>
      <c r="AC101" s="794"/>
      <c r="AD101" s="794"/>
      <c r="AE101" s="794"/>
      <c r="AF101" s="794"/>
      <c r="AG101" s="794"/>
      <c r="AH101" s="794"/>
      <c r="AI101" s="794"/>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4"/>
      <c r="BI101" s="794"/>
      <c r="BJ101" s="794"/>
      <c r="BK101" s="794"/>
      <c r="BL101" s="794"/>
      <c r="BM101" s="794"/>
      <c r="BN101" s="794"/>
      <c r="BO101" s="794"/>
      <c r="BP101" s="794"/>
      <c r="BQ101" s="794"/>
      <c r="BR101" s="794"/>
      <c r="BS101" s="794"/>
      <c r="BT101" s="794"/>
      <c r="BU101" s="794"/>
      <c r="BV101" s="794"/>
      <c r="BW101" s="794"/>
      <c r="BX101" s="794"/>
      <c r="BY101" s="794"/>
      <c r="BZ101" s="794"/>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42</v>
      </c>
      <c r="C102" s="59"/>
      <c r="D102" s="59"/>
      <c r="E102" s="59"/>
      <c r="F102" s="59"/>
      <c r="G102" s="59"/>
      <c r="H102" s="59"/>
      <c r="I102" s="59"/>
      <c r="J102" s="59"/>
      <c r="K102" s="59"/>
      <c r="L102" s="59"/>
      <c r="M102" s="59"/>
      <c r="N102" s="59"/>
      <c r="O102" s="59"/>
      <c r="P102" s="59"/>
      <c r="Q102" s="59"/>
      <c r="R102" s="59"/>
      <c r="S102" s="59" t="s">
        <v>37</v>
      </c>
      <c r="T102" s="59"/>
      <c r="U102" s="794"/>
      <c r="V102" s="794"/>
      <c r="W102" s="794"/>
      <c r="X102" s="794"/>
      <c r="Y102" s="122" t="s">
        <v>43</v>
      </c>
      <c r="Z102" s="59"/>
      <c r="AA102" s="59"/>
      <c r="AB102" s="59"/>
      <c r="AC102" s="59"/>
      <c r="AD102" s="59"/>
      <c r="AE102" s="59"/>
      <c r="AF102" s="59"/>
      <c r="AG102" s="59"/>
      <c r="AH102" s="59"/>
      <c r="AI102" s="59" t="s">
        <v>37</v>
      </c>
      <c r="AJ102" s="59"/>
      <c r="AK102" s="794"/>
      <c r="AL102" s="794"/>
      <c r="AM102" s="794"/>
      <c r="AN102" s="794"/>
      <c r="AO102" s="794"/>
      <c r="AP102" s="794"/>
      <c r="AQ102" s="794"/>
      <c r="AR102" s="794"/>
      <c r="AS102" s="794"/>
      <c r="AT102" s="59" t="s">
        <v>44</v>
      </c>
      <c r="AU102" s="59"/>
      <c r="AV102" s="59"/>
      <c r="AW102" s="59"/>
      <c r="AX102" s="122"/>
      <c r="AY102" s="59"/>
      <c r="AZ102" s="59"/>
      <c r="BA102" s="59"/>
      <c r="BB102" s="59"/>
      <c r="BC102" s="59"/>
      <c r="BD102" s="59"/>
      <c r="BE102" s="59"/>
      <c r="BF102" s="794"/>
      <c r="BG102" s="794"/>
      <c r="BH102" s="794"/>
      <c r="BI102" s="794"/>
      <c r="BJ102" s="794"/>
      <c r="BK102" s="794"/>
      <c r="BL102" s="794"/>
      <c r="BM102" s="794"/>
      <c r="BN102" s="794"/>
      <c r="BO102" s="794"/>
      <c r="BP102" s="794"/>
      <c r="BQ102" s="794"/>
      <c r="BR102" s="122" t="s">
        <v>40</v>
      </c>
      <c r="BS102" s="59"/>
      <c r="BT102" s="59"/>
      <c r="BU102" s="59"/>
      <c r="BV102" s="59"/>
      <c r="BW102" s="59"/>
      <c r="BX102" s="59"/>
      <c r="BY102" s="59"/>
      <c r="BZ102" s="59"/>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c r="C103" s="59"/>
      <c r="D103" s="59"/>
      <c r="E103" s="59"/>
      <c r="F103" s="59"/>
      <c r="G103" s="59"/>
      <c r="H103" s="59"/>
      <c r="I103" s="59"/>
      <c r="J103" s="59"/>
      <c r="K103" s="59"/>
      <c r="L103" s="59"/>
      <c r="M103" s="59"/>
      <c r="N103" s="59"/>
      <c r="O103" s="59"/>
      <c r="P103" s="59"/>
      <c r="Q103" s="59"/>
      <c r="R103" s="794"/>
      <c r="S103" s="794"/>
      <c r="T103" s="794"/>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794"/>
      <c r="BN103" s="794"/>
      <c r="BO103" s="794"/>
      <c r="BP103" s="794"/>
      <c r="BQ103" s="794"/>
      <c r="BR103" s="794"/>
      <c r="BS103" s="794"/>
      <c r="BT103" s="794"/>
      <c r="BU103" s="794"/>
      <c r="BV103" s="794"/>
      <c r="BW103" s="794"/>
      <c r="BX103" s="794"/>
      <c r="BY103" s="794"/>
      <c r="BZ103" s="794"/>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47</v>
      </c>
      <c r="C104" s="59"/>
      <c r="D104" s="59"/>
      <c r="E104" s="59"/>
      <c r="F104" s="59"/>
      <c r="G104" s="59"/>
      <c r="H104" s="59"/>
      <c r="I104" s="59"/>
      <c r="J104" s="59"/>
      <c r="K104" s="59"/>
      <c r="L104" s="59"/>
      <c r="M104" s="59"/>
      <c r="N104" s="59"/>
      <c r="O104" s="59"/>
      <c r="P104" s="59"/>
      <c r="Q104" s="59"/>
      <c r="R104" s="801" t="s">
        <v>1253</v>
      </c>
      <c r="S104" s="801"/>
      <c r="T104" s="801"/>
      <c r="U104" s="794"/>
      <c r="V104" s="794"/>
      <c r="W104" s="794"/>
      <c r="X104" s="794"/>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c r="BJ104" s="794"/>
      <c r="BK104" s="794"/>
      <c r="BL104" s="794"/>
      <c r="BM104" s="794"/>
      <c r="BN104" s="794"/>
      <c r="BO104" s="794"/>
      <c r="BP104" s="794"/>
      <c r="BQ104" s="794"/>
      <c r="BR104" s="794"/>
      <c r="BS104" s="794"/>
      <c r="BT104" s="794"/>
      <c r="BU104" s="794"/>
      <c r="BV104" s="794"/>
      <c r="BW104" s="794"/>
      <c r="BX104" s="794"/>
      <c r="BY104" s="794"/>
      <c r="BZ104" s="794"/>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48</v>
      </c>
      <c r="C105" s="59"/>
      <c r="D105" s="59"/>
      <c r="E105" s="59"/>
      <c r="F105" s="59"/>
      <c r="G105" s="59"/>
      <c r="H105" s="59"/>
      <c r="I105" s="59"/>
      <c r="J105" s="59"/>
      <c r="K105" s="59"/>
      <c r="L105" s="59"/>
      <c r="M105" s="59"/>
      <c r="N105" s="59"/>
      <c r="O105" s="59"/>
      <c r="P105" s="59"/>
      <c r="Q105" s="59"/>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4"/>
      <c r="AY105" s="794"/>
      <c r="AZ105" s="794"/>
      <c r="BA105" s="794"/>
      <c r="BB105" s="794"/>
      <c r="BC105" s="794"/>
      <c r="BD105" s="794"/>
      <c r="BE105" s="794"/>
      <c r="BF105" s="794"/>
      <c r="BG105" s="794"/>
      <c r="BH105" s="794"/>
      <c r="BI105" s="794"/>
      <c r="BJ105" s="794"/>
      <c r="BK105" s="794"/>
      <c r="BL105" s="794"/>
      <c r="BM105" s="794"/>
      <c r="BN105" s="794"/>
      <c r="BO105" s="794"/>
      <c r="BP105" s="794"/>
      <c r="BQ105" s="794"/>
      <c r="BR105" s="794"/>
      <c r="BS105" s="794"/>
      <c r="BT105" s="794"/>
      <c r="BU105" s="794"/>
      <c r="BV105" s="794"/>
      <c r="BW105" s="794"/>
      <c r="BX105" s="794"/>
      <c r="BY105" s="794"/>
      <c r="BZ105" s="794"/>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49</v>
      </c>
      <c r="C106" s="59"/>
      <c r="D106" s="59"/>
      <c r="E106" s="59"/>
      <c r="F106" s="59"/>
      <c r="G106" s="59"/>
      <c r="H106" s="59"/>
      <c r="I106" s="59"/>
      <c r="J106" s="59"/>
      <c r="K106" s="59"/>
      <c r="L106" s="59"/>
      <c r="M106" s="59"/>
      <c r="N106" s="59"/>
      <c r="O106" s="59"/>
      <c r="P106" s="59"/>
      <c r="Q106" s="59"/>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4"/>
      <c r="AY106" s="794"/>
      <c r="AZ106" s="794"/>
      <c r="BA106" s="794"/>
      <c r="BB106" s="794"/>
      <c r="BC106" s="794"/>
      <c r="BD106" s="794"/>
      <c r="BE106" s="794"/>
      <c r="BF106" s="794"/>
      <c r="BG106" s="794"/>
      <c r="BH106" s="794"/>
      <c r="BI106" s="794"/>
      <c r="BJ106" s="794"/>
      <c r="BK106" s="794"/>
      <c r="BL106" s="794"/>
      <c r="BM106" s="794"/>
      <c r="BN106" s="794"/>
      <c r="BO106" s="794"/>
      <c r="BP106" s="794"/>
      <c r="BQ106" s="794"/>
      <c r="BR106" s="794"/>
      <c r="BS106" s="794"/>
      <c r="BT106" s="794"/>
      <c r="BU106" s="794"/>
      <c r="BV106" s="794"/>
      <c r="BW106" s="794"/>
      <c r="BX106" s="794"/>
      <c r="BY106" s="794"/>
      <c r="BZ106" s="794"/>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59"/>
      <c r="B107" s="59" t="s">
        <v>52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4"/>
      <c r="AY107" s="794"/>
      <c r="AZ107" s="794"/>
      <c r="BA107" s="794"/>
      <c r="BB107" s="794"/>
      <c r="BC107" s="794"/>
      <c r="BD107" s="794"/>
      <c r="BE107" s="794"/>
      <c r="BF107" s="794"/>
      <c r="BG107" s="794"/>
      <c r="BH107" s="794"/>
      <c r="BI107" s="794"/>
      <c r="BJ107" s="794"/>
      <c r="BK107" s="794"/>
      <c r="BL107" s="794"/>
      <c r="BM107" s="794"/>
      <c r="BN107" s="794"/>
      <c r="BO107" s="794"/>
      <c r="BP107" s="794"/>
      <c r="BQ107" s="794"/>
      <c r="BR107" s="794"/>
      <c r="BS107" s="794"/>
      <c r="BT107" s="794"/>
      <c r="BU107" s="794"/>
      <c r="BV107" s="794"/>
      <c r="BW107" s="794"/>
      <c r="BX107" s="794"/>
      <c r="BY107" s="794"/>
      <c r="BZ107" s="794"/>
      <c r="CZ107" s="48"/>
      <c r="DA107" s="48"/>
      <c r="DB107" s="48"/>
      <c r="DC107" s="48"/>
      <c r="DD107" s="48"/>
      <c r="DE107" s="48"/>
      <c r="DF107" s="48"/>
      <c r="DG107" s="48"/>
      <c r="DH107" s="48"/>
      <c r="DI107" s="48"/>
      <c r="DJ107" s="48"/>
      <c r="DK107" s="48"/>
      <c r="DL107" s="48"/>
      <c r="DM107" s="48"/>
      <c r="DN107" s="48"/>
      <c r="DO107" s="48"/>
      <c r="DP107" s="48"/>
    </row>
    <row r="108" spans="1:120" s="2" customFormat="1" ht="4.5" customHeight="1">
      <c r="A108" s="63"/>
      <c r="B108" s="63"/>
      <c r="C108" s="63"/>
      <c r="D108" s="63"/>
      <c r="E108" s="63"/>
      <c r="F108" s="63"/>
      <c r="G108" s="63"/>
      <c r="H108" s="63"/>
      <c r="I108" s="63"/>
      <c r="J108" s="63"/>
      <c r="K108" s="63"/>
      <c r="L108" s="63"/>
      <c r="M108" s="63"/>
      <c r="N108" s="63"/>
      <c r="O108" s="63"/>
      <c r="P108" s="63"/>
      <c r="Q108" s="63"/>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Z108" s="48"/>
      <c r="DA108" s="48"/>
      <c r="DB108" s="48"/>
      <c r="DC108" s="48"/>
      <c r="DD108" s="48"/>
      <c r="DE108" s="48"/>
      <c r="DF108" s="48"/>
      <c r="DG108" s="48"/>
      <c r="DH108" s="48"/>
      <c r="DI108" s="48"/>
      <c r="DJ108" s="48"/>
      <c r="DK108" s="48"/>
      <c r="DL108" s="48"/>
      <c r="DM108" s="48"/>
      <c r="DN108" s="48"/>
      <c r="DO108" s="48"/>
      <c r="DP108" s="48"/>
    </row>
    <row r="109" spans="1:120" s="2" customFormat="1" ht="5.0999999999999996" customHeight="1">
      <c r="A109" s="59"/>
      <c r="B109" s="59"/>
      <c r="C109" s="59"/>
      <c r="D109" s="59"/>
      <c r="E109" s="59"/>
      <c r="F109" s="59"/>
      <c r="G109" s="59"/>
      <c r="H109" s="59"/>
      <c r="I109" s="59"/>
      <c r="J109" s="59"/>
      <c r="K109" s="59"/>
      <c r="L109" s="59"/>
      <c r="M109" s="59"/>
      <c r="N109" s="59"/>
      <c r="O109" s="59"/>
      <c r="P109" s="59"/>
      <c r="Q109" s="59"/>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Z109" s="48"/>
      <c r="DA109" s="48"/>
      <c r="DB109" s="48"/>
      <c r="DC109" s="48"/>
      <c r="DD109" s="48"/>
      <c r="DE109" s="48"/>
      <c r="DF109" s="48"/>
      <c r="DG109" s="48"/>
      <c r="DH109" s="48"/>
      <c r="DI109" s="48"/>
      <c r="DJ109" s="48"/>
      <c r="DK109" s="48"/>
      <c r="DL109" s="48"/>
      <c r="DM109" s="48"/>
      <c r="DN109" s="48"/>
      <c r="DO109" s="48"/>
      <c r="DP109" s="48"/>
    </row>
    <row r="110" spans="1:120" s="2" customFormat="1" ht="16.5" customHeight="1">
      <c r="A110" s="59"/>
      <c r="B110" s="59" t="s">
        <v>54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65"/>
      <c r="B111" s="59" t="s">
        <v>55</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799" t="s">
        <v>56</v>
      </c>
      <c r="C112" s="799"/>
      <c r="D112" s="59"/>
      <c r="E112" s="59" t="s">
        <v>1256</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58</v>
      </c>
      <c r="C113" s="59"/>
      <c r="D113" s="59"/>
      <c r="E113" s="59"/>
      <c r="F113" s="59"/>
      <c r="G113" s="59"/>
      <c r="H113" s="59"/>
      <c r="I113" s="59"/>
      <c r="J113" s="59"/>
      <c r="K113" s="5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9" t="s">
        <v>1257</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t="s">
        <v>81</v>
      </c>
      <c r="AD114" s="59"/>
      <c r="AE114" s="59"/>
      <c r="AF114" s="799"/>
      <c r="AG114" s="799"/>
      <c r="AH114" s="799"/>
      <c r="AI114" s="799"/>
      <c r="AJ114" s="799"/>
      <c r="AK114" s="799"/>
      <c r="AL114" s="799"/>
      <c r="AM114" s="799"/>
      <c r="AN114" s="799"/>
      <c r="AO114" s="799"/>
      <c r="AP114" s="799"/>
      <c r="AQ114" s="59" t="s">
        <v>40</v>
      </c>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799" t="s">
        <v>56</v>
      </c>
      <c r="C115" s="799"/>
      <c r="D115" s="59"/>
      <c r="E115" s="59" t="s">
        <v>1258</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58</v>
      </c>
      <c r="C116" s="59"/>
      <c r="D116" s="59"/>
      <c r="E116" s="59"/>
      <c r="F116" s="59"/>
      <c r="G116" s="59"/>
      <c r="H116" s="59"/>
      <c r="I116" s="59"/>
      <c r="J116" s="59"/>
      <c r="K116" s="59"/>
      <c r="L116" s="829"/>
      <c r="M116" s="829"/>
      <c r="N116" s="829"/>
      <c r="O116" s="829"/>
      <c r="P116" s="829"/>
      <c r="Q116" s="829"/>
      <c r="R116" s="829"/>
      <c r="S116" s="829"/>
      <c r="T116" s="829"/>
      <c r="U116" s="829"/>
      <c r="V116" s="829"/>
      <c r="W116" s="829"/>
      <c r="X116" s="829"/>
      <c r="Y116" s="829"/>
      <c r="Z116" s="829"/>
      <c r="AA116" s="829"/>
      <c r="AB116" s="829"/>
      <c r="AC116" s="829"/>
      <c r="AD116" s="829"/>
      <c r="AE116" s="829"/>
      <c r="AF116" s="829"/>
      <c r="AG116" s="829"/>
      <c r="AH116" s="82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1257</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t="s">
        <v>81</v>
      </c>
      <c r="AD117" s="59"/>
      <c r="AE117" s="59"/>
      <c r="AF117" s="799"/>
      <c r="AG117" s="799"/>
      <c r="AH117" s="799"/>
      <c r="AI117" s="799"/>
      <c r="AJ117" s="799"/>
      <c r="AK117" s="799"/>
      <c r="AL117" s="799"/>
      <c r="AM117" s="799"/>
      <c r="AN117" s="799"/>
      <c r="AO117" s="799"/>
      <c r="AP117" s="799"/>
      <c r="AQ117" s="59" t="s">
        <v>40</v>
      </c>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799" t="s">
        <v>56</v>
      </c>
      <c r="C118" s="799"/>
      <c r="D118" s="59"/>
      <c r="E118" s="59" t="s">
        <v>1259</v>
      </c>
      <c r="F118" s="59"/>
      <c r="G118" s="59"/>
      <c r="H118" s="59"/>
      <c r="I118" s="59"/>
      <c r="J118" s="59"/>
      <c r="K118" s="59"/>
      <c r="L118" s="59"/>
      <c r="M118" s="59"/>
      <c r="N118" s="59"/>
      <c r="O118" s="59"/>
      <c r="P118" s="59"/>
      <c r="Q118" s="59"/>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829"/>
      <c r="M119" s="829"/>
      <c r="N119" s="829"/>
      <c r="O119" s="829"/>
      <c r="P119" s="829"/>
      <c r="Q119" s="829"/>
      <c r="R119" s="829"/>
      <c r="S119" s="829"/>
      <c r="T119" s="829"/>
      <c r="U119" s="829"/>
      <c r="V119" s="829"/>
      <c r="W119" s="829"/>
      <c r="X119" s="829"/>
      <c r="Y119" s="829"/>
      <c r="Z119" s="829"/>
      <c r="AA119" s="829"/>
      <c r="AB119" s="829"/>
      <c r="AC119" s="829"/>
      <c r="AD119" s="829"/>
      <c r="AE119" s="829"/>
      <c r="AF119" s="829"/>
      <c r="AG119" s="829"/>
      <c r="AH119" s="829"/>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1260</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799"/>
      <c r="AG120" s="799"/>
      <c r="AH120" s="799"/>
      <c r="AI120" s="799"/>
      <c r="AJ120" s="799"/>
      <c r="AK120" s="799"/>
      <c r="AL120" s="799"/>
      <c r="AM120" s="799"/>
      <c r="AN120" s="799"/>
      <c r="AO120" s="799"/>
      <c r="AP120" s="799"/>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58</v>
      </c>
      <c r="C121" s="59"/>
      <c r="D121" s="59"/>
      <c r="E121" s="59"/>
      <c r="F121" s="59"/>
      <c r="G121" s="59"/>
      <c r="H121" s="59"/>
      <c r="I121" s="59"/>
      <c r="J121" s="59"/>
      <c r="K121" s="5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1260</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t="s">
        <v>81</v>
      </c>
      <c r="AD122" s="59"/>
      <c r="AE122" s="59"/>
      <c r="AF122" s="799"/>
      <c r="AG122" s="799"/>
      <c r="AH122" s="799"/>
      <c r="AI122" s="799"/>
      <c r="AJ122" s="799"/>
      <c r="AK122" s="799"/>
      <c r="AL122" s="799"/>
      <c r="AM122" s="799"/>
      <c r="AN122" s="799"/>
      <c r="AO122" s="799"/>
      <c r="AP122" s="799"/>
      <c r="AQ122" s="59" t="s">
        <v>40</v>
      </c>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58</v>
      </c>
      <c r="C123" s="59"/>
      <c r="D123" s="59"/>
      <c r="E123" s="59"/>
      <c r="F123" s="59"/>
      <c r="G123" s="59"/>
      <c r="H123" s="59"/>
      <c r="I123" s="59"/>
      <c r="J123" s="59"/>
      <c r="K123" s="59"/>
      <c r="L123" s="829"/>
      <c r="M123" s="829"/>
      <c r="N123" s="829"/>
      <c r="O123" s="829"/>
      <c r="P123" s="829"/>
      <c r="Q123" s="829"/>
      <c r="R123" s="829"/>
      <c r="S123" s="829"/>
      <c r="T123" s="829"/>
      <c r="U123" s="829"/>
      <c r="V123" s="829"/>
      <c r="W123" s="829"/>
      <c r="X123" s="829"/>
      <c r="Y123" s="829"/>
      <c r="Z123" s="829"/>
      <c r="AA123" s="829"/>
      <c r="AB123" s="829"/>
      <c r="AC123" s="829"/>
      <c r="AD123" s="829"/>
      <c r="AE123" s="829"/>
      <c r="AF123" s="829"/>
      <c r="AG123" s="829"/>
      <c r="AH123" s="829"/>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1260</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t="s">
        <v>81</v>
      </c>
      <c r="AD124" s="59"/>
      <c r="AE124" s="59"/>
      <c r="AF124" s="799"/>
      <c r="AG124" s="799"/>
      <c r="AH124" s="799"/>
      <c r="AI124" s="799"/>
      <c r="AJ124" s="799"/>
      <c r="AK124" s="799"/>
      <c r="AL124" s="799"/>
      <c r="AM124" s="799"/>
      <c r="AN124" s="799"/>
      <c r="AO124" s="799"/>
      <c r="AP124" s="799"/>
      <c r="AQ124" s="59" t="s">
        <v>40</v>
      </c>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799" t="s">
        <v>56</v>
      </c>
      <c r="C125" s="799"/>
      <c r="D125" s="59"/>
      <c r="E125" s="59" t="s">
        <v>1261</v>
      </c>
      <c r="F125" s="59"/>
      <c r="G125" s="59"/>
      <c r="H125" s="59"/>
      <c r="I125" s="59"/>
      <c r="J125" s="59"/>
      <c r="K125" s="59"/>
      <c r="L125" s="59"/>
      <c r="M125" s="59"/>
      <c r="N125" s="59"/>
      <c r="O125" s="59"/>
      <c r="P125" s="59"/>
      <c r="Q125" s="59"/>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829"/>
      <c r="M126" s="829"/>
      <c r="N126" s="829"/>
      <c r="O126" s="829"/>
      <c r="P126" s="829"/>
      <c r="Q126" s="829"/>
      <c r="R126" s="829"/>
      <c r="S126" s="829"/>
      <c r="T126" s="829"/>
      <c r="U126" s="829"/>
      <c r="V126" s="829"/>
      <c r="W126" s="829"/>
      <c r="X126" s="829"/>
      <c r="Y126" s="829"/>
      <c r="Z126" s="829"/>
      <c r="AA126" s="829"/>
      <c r="AB126" s="829"/>
      <c r="AC126" s="829"/>
      <c r="AD126" s="829"/>
      <c r="AE126" s="829"/>
      <c r="AF126" s="829"/>
      <c r="AG126" s="829"/>
      <c r="AH126" s="829"/>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1260</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799"/>
      <c r="AG127" s="799"/>
      <c r="AH127" s="799"/>
      <c r="AI127" s="799"/>
      <c r="AJ127" s="799"/>
      <c r="AK127" s="799"/>
      <c r="AL127" s="799"/>
      <c r="AM127" s="799"/>
      <c r="AN127" s="799"/>
      <c r="AO127" s="799"/>
      <c r="AP127" s="799"/>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58</v>
      </c>
      <c r="C128" s="59"/>
      <c r="D128" s="59"/>
      <c r="E128" s="59"/>
      <c r="F128" s="59"/>
      <c r="G128" s="59"/>
      <c r="H128" s="59"/>
      <c r="I128" s="59"/>
      <c r="J128" s="59"/>
      <c r="K128" s="59"/>
      <c r="L128" s="829"/>
      <c r="M128" s="829"/>
      <c r="N128" s="829"/>
      <c r="O128" s="829"/>
      <c r="P128" s="829"/>
      <c r="Q128" s="829"/>
      <c r="R128" s="829"/>
      <c r="S128" s="829"/>
      <c r="T128" s="829"/>
      <c r="U128" s="829"/>
      <c r="V128" s="829"/>
      <c r="W128" s="829"/>
      <c r="X128" s="829"/>
      <c r="Y128" s="829"/>
      <c r="Z128" s="829"/>
      <c r="AA128" s="829"/>
      <c r="AB128" s="829"/>
      <c r="AC128" s="829"/>
      <c r="AD128" s="829"/>
      <c r="AE128" s="829"/>
      <c r="AF128" s="829"/>
      <c r="AG128" s="829"/>
      <c r="AH128" s="82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1260</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t="s">
        <v>81</v>
      </c>
      <c r="AD129" s="59"/>
      <c r="AE129" s="59"/>
      <c r="AF129" s="799"/>
      <c r="AG129" s="799"/>
      <c r="AH129" s="799"/>
      <c r="AI129" s="799"/>
      <c r="AJ129" s="799"/>
      <c r="AK129" s="799"/>
      <c r="AL129" s="799"/>
      <c r="AM129" s="799"/>
      <c r="AN129" s="799"/>
      <c r="AO129" s="799"/>
      <c r="AP129" s="799"/>
      <c r="AQ129" s="59" t="s">
        <v>40</v>
      </c>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58</v>
      </c>
      <c r="C130" s="59"/>
      <c r="D130" s="59"/>
      <c r="E130" s="59"/>
      <c r="F130" s="59"/>
      <c r="G130" s="59"/>
      <c r="H130" s="59"/>
      <c r="I130" s="59"/>
      <c r="J130" s="59"/>
      <c r="K130" s="5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1260</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t="s">
        <v>81</v>
      </c>
      <c r="AD131" s="59"/>
      <c r="AE131" s="59"/>
      <c r="AF131" s="799"/>
      <c r="AG131" s="799"/>
      <c r="AH131" s="799"/>
      <c r="AI131" s="799"/>
      <c r="AJ131" s="799"/>
      <c r="AK131" s="799"/>
      <c r="AL131" s="799"/>
      <c r="AM131" s="799"/>
      <c r="AN131" s="799"/>
      <c r="AO131" s="799"/>
      <c r="AP131" s="799"/>
      <c r="AQ131" s="59" t="s">
        <v>40</v>
      </c>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63"/>
      <c r="B132" s="63"/>
      <c r="C132" s="63"/>
      <c r="D132" s="63"/>
      <c r="E132" s="63"/>
      <c r="F132" s="63"/>
      <c r="G132" s="63"/>
      <c r="H132" s="63"/>
      <c r="I132" s="63"/>
      <c r="J132" s="63"/>
      <c r="K132" s="63"/>
      <c r="L132" s="63"/>
      <c r="M132" s="63"/>
      <c r="N132" s="63"/>
      <c r="O132" s="63"/>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Z132" s="48"/>
      <c r="DA132" s="48"/>
      <c r="DB132" s="48"/>
      <c r="DC132" s="48"/>
      <c r="DD132" s="48"/>
      <c r="DE132" s="48"/>
      <c r="DF132" s="48"/>
      <c r="DG132" s="48"/>
      <c r="DH132" s="48"/>
      <c r="DI132" s="48"/>
      <c r="DJ132" s="48"/>
      <c r="DK132" s="48"/>
      <c r="DL132" s="48"/>
      <c r="DM132" s="48"/>
      <c r="DN132" s="48"/>
      <c r="DO132" s="48"/>
      <c r="DP132" s="48"/>
    </row>
    <row r="133" spans="1:120" s="2" customFormat="1" ht="5.0999999999999996" customHeight="1">
      <c r="A133" s="59"/>
      <c r="B133" s="59"/>
      <c r="C133" s="59"/>
      <c r="D133" s="59"/>
      <c r="E133" s="59"/>
      <c r="F133" s="59"/>
      <c r="G133" s="59"/>
      <c r="H133" s="59"/>
      <c r="I133" s="59"/>
      <c r="J133" s="59"/>
      <c r="K133" s="59"/>
      <c r="L133" s="59"/>
      <c r="M133" s="59"/>
      <c r="N133" s="59"/>
      <c r="O133" s="59"/>
      <c r="P133" s="59"/>
      <c r="Q133" s="59"/>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Z133" s="48"/>
      <c r="DA133" s="48"/>
      <c r="DB133" s="48"/>
      <c r="DC133" s="48"/>
      <c r="DD133" s="48"/>
      <c r="DE133" s="48"/>
      <c r="DF133" s="48"/>
      <c r="DG133" s="48"/>
      <c r="DH133" s="48"/>
      <c r="DI133" s="48"/>
      <c r="DJ133" s="48"/>
      <c r="DK133" s="48"/>
      <c r="DL133" s="48"/>
      <c r="DM133" s="48"/>
      <c r="DN133" s="48"/>
      <c r="DO133" s="48"/>
      <c r="DP133" s="48"/>
    </row>
    <row r="134" spans="1:120" s="2" customFormat="1" ht="16.5" customHeight="1">
      <c r="A134" s="59" t="s">
        <v>1262</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65</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66</v>
      </c>
      <c r="C136" s="59"/>
      <c r="D136" s="59"/>
      <c r="E136" s="59"/>
      <c r="F136" s="59"/>
      <c r="G136" s="59"/>
      <c r="H136" s="59"/>
      <c r="I136" s="59"/>
      <c r="J136" s="59"/>
      <c r="K136" s="59"/>
      <c r="L136" s="59"/>
      <c r="M136" s="59"/>
      <c r="N136" s="59"/>
      <c r="O136" s="59"/>
      <c r="P136" s="59"/>
      <c r="Q136" s="59"/>
      <c r="R136" s="829"/>
      <c r="S136" s="829"/>
      <c r="T136" s="829"/>
      <c r="U136" s="829"/>
      <c r="V136" s="829"/>
      <c r="W136" s="829"/>
      <c r="X136" s="829"/>
      <c r="Y136" s="829"/>
      <c r="Z136" s="829"/>
      <c r="AA136" s="829"/>
      <c r="AB136" s="829"/>
      <c r="AC136" s="829"/>
      <c r="AD136" s="829"/>
      <c r="AE136" s="829"/>
      <c r="AF136" s="829"/>
      <c r="AG136" s="829"/>
      <c r="AH136" s="829"/>
      <c r="AI136" s="829"/>
      <c r="AJ136" s="829"/>
      <c r="AK136" s="829"/>
      <c r="AL136" s="829"/>
      <c r="AM136" s="829"/>
      <c r="AN136" s="829"/>
      <c r="AO136" s="829"/>
      <c r="AP136" s="829"/>
      <c r="AQ136" s="829"/>
      <c r="AR136" s="829"/>
      <c r="AS136" s="829"/>
      <c r="AT136" s="829"/>
      <c r="AU136" s="829"/>
      <c r="AV136" s="829"/>
      <c r="AW136" s="829"/>
      <c r="AX136" s="829"/>
      <c r="AY136" s="829"/>
      <c r="AZ136" s="829"/>
      <c r="BA136" s="829"/>
      <c r="BB136" s="829"/>
      <c r="BC136" s="829"/>
      <c r="BD136" s="829"/>
      <c r="BE136" s="829"/>
      <c r="BF136" s="829"/>
      <c r="BG136" s="829"/>
      <c r="BH136" s="829"/>
      <c r="BI136" s="829"/>
      <c r="BJ136" s="829"/>
      <c r="BK136" s="829"/>
      <c r="BL136" s="829"/>
      <c r="BM136" s="829"/>
      <c r="BN136" s="829"/>
      <c r="BO136" s="829"/>
      <c r="BP136" s="829"/>
      <c r="BQ136" s="829"/>
      <c r="BR136" s="829"/>
      <c r="BS136" s="829"/>
      <c r="BT136" s="829"/>
      <c r="BU136" s="829"/>
      <c r="BV136" s="829"/>
      <c r="BW136" s="829"/>
      <c r="BX136" s="829"/>
      <c r="BY136" s="829"/>
      <c r="BZ136" s="829"/>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67</v>
      </c>
      <c r="C137" s="59"/>
      <c r="D137" s="59"/>
      <c r="E137" s="59"/>
      <c r="F137" s="59"/>
      <c r="G137" s="59"/>
      <c r="H137" s="59"/>
      <c r="I137" s="59"/>
      <c r="J137" s="59"/>
      <c r="K137" s="59"/>
      <c r="L137" s="59"/>
      <c r="M137" s="59"/>
      <c r="N137" s="59"/>
      <c r="O137" s="59"/>
      <c r="P137" s="59"/>
      <c r="Q137" s="59"/>
      <c r="R137" s="829"/>
      <c r="S137" s="829"/>
      <c r="T137" s="829"/>
      <c r="U137" s="829"/>
      <c r="V137" s="829"/>
      <c r="W137" s="829"/>
      <c r="X137" s="829"/>
      <c r="Y137" s="829"/>
      <c r="Z137" s="829"/>
      <c r="AA137" s="829"/>
      <c r="AB137" s="829"/>
      <c r="AC137" s="829"/>
      <c r="AD137" s="829"/>
      <c r="AE137" s="829"/>
      <c r="AF137" s="829"/>
      <c r="AG137" s="829"/>
      <c r="AH137" s="829"/>
      <c r="AI137" s="829"/>
      <c r="AJ137" s="829"/>
      <c r="AK137" s="829"/>
      <c r="AL137" s="829"/>
      <c r="AM137" s="829"/>
      <c r="AN137" s="829"/>
      <c r="AO137" s="829"/>
      <c r="AP137" s="829"/>
      <c r="AQ137" s="829"/>
      <c r="AR137" s="829"/>
      <c r="AS137" s="829"/>
      <c r="AT137" s="829"/>
      <c r="AU137" s="829"/>
      <c r="AV137" s="829"/>
      <c r="AW137" s="829"/>
      <c r="AX137" s="829"/>
      <c r="AY137" s="829"/>
      <c r="AZ137" s="829"/>
      <c r="BA137" s="829"/>
      <c r="BB137" s="829"/>
      <c r="BC137" s="829"/>
      <c r="BD137" s="829"/>
      <c r="BE137" s="829"/>
      <c r="BF137" s="829"/>
      <c r="BG137" s="829"/>
      <c r="BH137" s="829"/>
      <c r="BI137" s="829"/>
      <c r="BJ137" s="829"/>
      <c r="BK137" s="829"/>
      <c r="BL137" s="829"/>
      <c r="BM137" s="829"/>
      <c r="BN137" s="829"/>
      <c r="BO137" s="829"/>
      <c r="BP137" s="829"/>
      <c r="BQ137" s="829"/>
      <c r="BR137" s="829"/>
      <c r="BS137" s="829"/>
      <c r="BT137" s="829"/>
      <c r="BU137" s="829"/>
      <c r="BV137" s="829"/>
      <c r="BW137" s="829"/>
      <c r="BX137" s="829"/>
      <c r="BY137" s="829"/>
      <c r="BZ137" s="829"/>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32</v>
      </c>
      <c r="C138" s="59"/>
      <c r="D138" s="59"/>
      <c r="E138" s="59"/>
      <c r="F138" s="59"/>
      <c r="G138" s="59"/>
      <c r="H138" s="59"/>
      <c r="I138" s="59"/>
      <c r="J138" s="59"/>
      <c r="K138" s="59"/>
      <c r="L138" s="59"/>
      <c r="M138" s="59"/>
      <c r="N138" s="59"/>
      <c r="O138" s="59"/>
      <c r="P138" s="59"/>
      <c r="Q138" s="59"/>
      <c r="R138" s="801" t="s">
        <v>1253</v>
      </c>
      <c r="S138" s="801"/>
      <c r="T138" s="801"/>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29"/>
      <c r="AY138" s="829"/>
      <c r="AZ138" s="829"/>
      <c r="BA138" s="829"/>
      <c r="BB138" s="829"/>
      <c r="BC138" s="829"/>
      <c r="BD138" s="829"/>
      <c r="BE138" s="829"/>
      <c r="BF138" s="829"/>
      <c r="BG138" s="829"/>
      <c r="BH138" s="829"/>
      <c r="BI138" s="829"/>
      <c r="BJ138" s="829"/>
      <c r="BK138" s="829"/>
      <c r="BL138" s="829"/>
      <c r="BM138" s="829"/>
      <c r="BN138" s="829"/>
      <c r="BO138" s="829"/>
      <c r="BP138" s="829"/>
      <c r="BQ138" s="829"/>
      <c r="BR138" s="829"/>
      <c r="BS138" s="829"/>
      <c r="BT138" s="829"/>
      <c r="BU138" s="829"/>
      <c r="BV138" s="829"/>
      <c r="BW138" s="829"/>
      <c r="BX138" s="829"/>
      <c r="BY138" s="829"/>
      <c r="BZ138" s="829"/>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68</v>
      </c>
      <c r="C139" s="59"/>
      <c r="D139" s="59"/>
      <c r="E139" s="59"/>
      <c r="F139" s="59"/>
      <c r="G139" s="59"/>
      <c r="H139" s="59"/>
      <c r="I139" s="59"/>
      <c r="J139" s="59"/>
      <c r="K139" s="59"/>
      <c r="L139" s="59"/>
      <c r="M139" s="59"/>
      <c r="N139" s="59"/>
      <c r="O139" s="59"/>
      <c r="P139" s="59"/>
      <c r="Q139" s="5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29"/>
      <c r="AY139" s="829"/>
      <c r="AZ139" s="829"/>
      <c r="BA139" s="829"/>
      <c r="BB139" s="829"/>
      <c r="BC139" s="829"/>
      <c r="BD139" s="829"/>
      <c r="BE139" s="829"/>
      <c r="BF139" s="829"/>
      <c r="BG139" s="829"/>
      <c r="BH139" s="829"/>
      <c r="BI139" s="829"/>
      <c r="BJ139" s="829"/>
      <c r="BK139" s="829"/>
      <c r="BL139" s="829"/>
      <c r="BM139" s="829"/>
      <c r="BN139" s="829"/>
      <c r="BO139" s="829"/>
      <c r="BP139" s="829"/>
      <c r="BQ139" s="829"/>
      <c r="BR139" s="829"/>
      <c r="BS139" s="829"/>
      <c r="BT139" s="829"/>
      <c r="BU139" s="829"/>
      <c r="BV139" s="829"/>
      <c r="BW139" s="829"/>
      <c r="BX139" s="829"/>
      <c r="BY139" s="829"/>
      <c r="BZ139" s="829"/>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34</v>
      </c>
      <c r="C140" s="59"/>
      <c r="D140" s="59"/>
      <c r="E140" s="59"/>
      <c r="F140" s="59"/>
      <c r="G140" s="59"/>
      <c r="H140" s="59"/>
      <c r="I140" s="59"/>
      <c r="J140" s="59"/>
      <c r="K140" s="59"/>
      <c r="L140" s="59"/>
      <c r="M140" s="59"/>
      <c r="N140" s="59"/>
      <c r="O140" s="59"/>
      <c r="P140" s="59"/>
      <c r="Q140" s="59"/>
      <c r="R140" s="829"/>
      <c r="S140" s="829"/>
      <c r="T140" s="829"/>
      <c r="U140" s="829"/>
      <c r="V140" s="829"/>
      <c r="W140" s="829"/>
      <c r="X140" s="829"/>
      <c r="Y140" s="829"/>
      <c r="Z140" s="829"/>
      <c r="AA140" s="829"/>
      <c r="AB140" s="829"/>
      <c r="AC140" s="829"/>
      <c r="AD140" s="829"/>
      <c r="AE140" s="829"/>
      <c r="AF140" s="829"/>
      <c r="AG140" s="829"/>
      <c r="AH140" s="829"/>
      <c r="AI140" s="829"/>
      <c r="AJ140" s="829"/>
      <c r="AK140" s="829"/>
      <c r="AL140" s="829"/>
      <c r="AM140" s="829"/>
      <c r="AN140" s="829"/>
      <c r="AO140" s="829"/>
      <c r="AP140" s="829"/>
      <c r="AQ140" s="829"/>
      <c r="AR140" s="829"/>
      <c r="AS140" s="829"/>
      <c r="AT140" s="829"/>
      <c r="AU140" s="829"/>
      <c r="AV140" s="829"/>
      <c r="AW140" s="829"/>
      <c r="AX140" s="829"/>
      <c r="AY140" s="829"/>
      <c r="AZ140" s="829"/>
      <c r="BA140" s="829"/>
      <c r="BB140" s="829"/>
      <c r="BC140" s="829"/>
      <c r="BD140" s="829"/>
      <c r="BE140" s="829"/>
      <c r="BF140" s="829"/>
      <c r="BG140" s="829"/>
      <c r="BH140" s="829"/>
      <c r="BI140" s="829"/>
      <c r="BJ140" s="829"/>
      <c r="BK140" s="829"/>
      <c r="BL140" s="829"/>
      <c r="BM140" s="829"/>
      <c r="BN140" s="829"/>
      <c r="BO140" s="829"/>
      <c r="BP140" s="829"/>
      <c r="BQ140" s="829"/>
      <c r="BR140" s="829"/>
      <c r="BS140" s="829"/>
      <c r="BT140" s="829"/>
      <c r="BU140" s="829"/>
      <c r="BV140" s="829"/>
      <c r="BW140" s="829"/>
      <c r="BX140" s="829"/>
      <c r="BY140" s="829"/>
      <c r="BZ140" s="829"/>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69</v>
      </c>
      <c r="C141" s="59"/>
      <c r="D141" s="59"/>
      <c r="E141" s="59"/>
      <c r="F141" s="59"/>
      <c r="G141" s="59"/>
      <c r="H141" s="59"/>
      <c r="I141" s="59"/>
      <c r="J141" s="59"/>
      <c r="K141" s="59"/>
      <c r="L141" s="59"/>
      <c r="M141" s="59"/>
      <c r="N141" s="59"/>
      <c r="O141" s="59"/>
      <c r="P141" s="59"/>
      <c r="Q141" s="59"/>
      <c r="R141" s="829"/>
      <c r="S141" s="829"/>
      <c r="T141" s="829"/>
      <c r="U141" s="829"/>
      <c r="V141" s="829"/>
      <c r="W141" s="829"/>
      <c r="X141" s="829"/>
      <c r="Y141" s="829"/>
      <c r="Z141" s="829"/>
      <c r="AA141" s="829"/>
      <c r="AB141" s="829"/>
      <c r="AC141" s="829"/>
      <c r="AD141" s="829"/>
      <c r="AE141" s="829"/>
      <c r="AF141" s="829"/>
      <c r="AG141" s="829"/>
      <c r="AH141" s="829"/>
      <c r="AI141" s="829"/>
      <c r="AJ141" s="829"/>
      <c r="AK141" s="829"/>
      <c r="AL141" s="829"/>
      <c r="AM141" s="829"/>
      <c r="AN141" s="829"/>
      <c r="AO141" s="829"/>
      <c r="AP141" s="829"/>
      <c r="AQ141" s="829"/>
      <c r="AR141" s="829"/>
      <c r="AS141" s="829"/>
      <c r="AT141" s="829"/>
      <c r="AU141" s="829"/>
      <c r="AV141" s="829"/>
      <c r="AW141" s="829"/>
      <c r="AX141" s="829"/>
      <c r="AY141" s="829"/>
      <c r="AZ141" s="829"/>
      <c r="BA141" s="829"/>
      <c r="BB141" s="829"/>
      <c r="BC141" s="829"/>
      <c r="BD141" s="829"/>
      <c r="BE141" s="829"/>
      <c r="BF141" s="829"/>
      <c r="BG141" s="829"/>
      <c r="BH141" s="829"/>
      <c r="BI141" s="829"/>
      <c r="BJ141" s="829"/>
      <c r="BK141" s="829"/>
      <c r="BL141" s="829"/>
      <c r="BM141" s="829"/>
      <c r="BN141" s="829"/>
      <c r="BO141" s="829"/>
      <c r="BP141" s="829"/>
      <c r="BQ141" s="829"/>
      <c r="BR141" s="829"/>
      <c r="BS141" s="829"/>
      <c r="BT141" s="829"/>
      <c r="BU141" s="829"/>
      <c r="BV141" s="829"/>
      <c r="BW141" s="829"/>
      <c r="BX141" s="829"/>
      <c r="BY141" s="829"/>
      <c r="BZ141" s="829"/>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70</v>
      </c>
      <c r="C142" s="59"/>
      <c r="D142" s="59"/>
      <c r="E142" s="59"/>
      <c r="F142" s="59"/>
      <c r="G142" s="59"/>
      <c r="H142" s="59"/>
      <c r="I142" s="59"/>
      <c r="J142" s="59"/>
      <c r="K142" s="59"/>
      <c r="L142" s="59"/>
      <c r="M142" s="59"/>
      <c r="N142" s="59"/>
      <c r="O142" s="59"/>
      <c r="P142" s="59"/>
      <c r="Q142" s="59"/>
      <c r="R142" s="122"/>
      <c r="S142" s="122"/>
      <c r="T142" s="122"/>
      <c r="U142" s="59"/>
      <c r="V142" s="59"/>
      <c r="W142" s="59"/>
      <c r="X142" s="829"/>
      <c r="Y142" s="829"/>
      <c r="Z142" s="829"/>
      <c r="AA142" s="829"/>
      <c r="AB142" s="829"/>
      <c r="AC142" s="829"/>
      <c r="AD142" s="829"/>
      <c r="AE142" s="829"/>
      <c r="AF142" s="829"/>
      <c r="AG142" s="829"/>
      <c r="AH142" s="829"/>
      <c r="AI142" s="829"/>
      <c r="AJ142" s="829"/>
      <c r="AK142" s="829"/>
      <c r="AL142" s="829"/>
      <c r="AM142" s="829"/>
      <c r="AN142" s="829"/>
      <c r="AO142" s="829"/>
      <c r="AP142" s="829"/>
      <c r="AQ142" s="829"/>
      <c r="AR142" s="829"/>
      <c r="AS142" s="829"/>
      <c r="AT142" s="829"/>
      <c r="AU142" s="829"/>
      <c r="AV142" s="829"/>
      <c r="AW142" s="829"/>
      <c r="AX142" s="829"/>
      <c r="AY142" s="829"/>
      <c r="AZ142" s="829"/>
      <c r="BA142" s="829"/>
      <c r="BB142" s="829"/>
      <c r="BC142" s="829"/>
      <c r="BD142" s="829"/>
      <c r="BE142" s="829"/>
      <c r="BF142" s="829"/>
      <c r="BG142" s="829"/>
      <c r="BH142" s="829"/>
      <c r="BI142" s="829"/>
      <c r="BJ142" s="829"/>
      <c r="BK142" s="829"/>
      <c r="BL142" s="829"/>
      <c r="BM142" s="829"/>
      <c r="BN142" s="829"/>
      <c r="BO142" s="829"/>
      <c r="BP142" s="829"/>
      <c r="BQ142" s="829"/>
      <c r="BR142" s="829"/>
      <c r="BS142" s="829"/>
      <c r="BT142" s="829"/>
      <c r="BU142" s="829"/>
      <c r="BV142" s="829"/>
      <c r="BW142" s="829"/>
      <c r="BX142" s="829"/>
      <c r="BY142" s="829"/>
      <c r="BZ142" s="829"/>
      <c r="CZ142" s="48"/>
      <c r="DA142" s="48"/>
      <c r="DB142" s="48"/>
      <c r="DC142" s="48"/>
      <c r="DD142" s="48"/>
      <c r="DE142" s="48"/>
      <c r="DF142" s="48"/>
      <c r="DG142" s="48"/>
      <c r="DH142" s="48"/>
      <c r="DI142" s="48"/>
      <c r="DJ142" s="48"/>
      <c r="DK142" s="48"/>
      <c r="DL142" s="48"/>
      <c r="DM142" s="48"/>
      <c r="DN142" s="48"/>
      <c r="DO142" s="48"/>
      <c r="DP142" s="48"/>
    </row>
    <row r="143" spans="1:120" s="2" customFormat="1" ht="4.5" customHeight="1">
      <c r="A143" s="63"/>
      <c r="B143" s="63"/>
      <c r="C143" s="63"/>
      <c r="D143" s="63"/>
      <c r="E143" s="63"/>
      <c r="F143" s="63"/>
      <c r="G143" s="63"/>
      <c r="H143" s="63"/>
      <c r="I143" s="63"/>
      <c r="J143" s="63"/>
      <c r="K143" s="63"/>
      <c r="L143" s="63"/>
      <c r="M143" s="63"/>
      <c r="N143" s="63"/>
      <c r="O143" s="63"/>
      <c r="P143" s="63"/>
      <c r="Q143" s="63"/>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Z143" s="48"/>
      <c r="DA143" s="48"/>
      <c r="DB143" s="48"/>
      <c r="DC143" s="48"/>
      <c r="DD143" s="48"/>
      <c r="DE143" s="48"/>
      <c r="DF143" s="48"/>
      <c r="DG143" s="48"/>
      <c r="DH143" s="48"/>
      <c r="DI143" s="48"/>
      <c r="DJ143" s="48"/>
      <c r="DK143" s="48"/>
      <c r="DL143" s="48"/>
      <c r="DM143" s="48"/>
      <c r="DN143" s="48"/>
      <c r="DO143" s="48"/>
      <c r="DP143" s="48"/>
    </row>
    <row r="144" spans="1:120" s="2" customFormat="1" ht="5.0999999999999996"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Z144" s="48"/>
      <c r="DA144" s="48"/>
      <c r="DB144" s="48"/>
      <c r="DC144" s="48"/>
      <c r="DD144" s="48"/>
      <c r="DE144" s="48"/>
      <c r="DF144" s="48"/>
      <c r="DG144" s="48"/>
      <c r="DH144" s="48"/>
      <c r="DI144" s="48"/>
      <c r="DJ144" s="48"/>
      <c r="DK144" s="48"/>
      <c r="DL144" s="48"/>
      <c r="DM144" s="48"/>
      <c r="DN144" s="48"/>
      <c r="DO144" s="48"/>
      <c r="DP144" s="48"/>
    </row>
    <row r="145" spans="1:120" s="2" customFormat="1" ht="16.5" customHeight="1">
      <c r="A145" s="59"/>
      <c r="B145" s="59" t="s">
        <v>71</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66</v>
      </c>
      <c r="C146" s="59"/>
      <c r="D146" s="59"/>
      <c r="E146" s="59"/>
      <c r="F146" s="59"/>
      <c r="G146" s="59"/>
      <c r="H146" s="59"/>
      <c r="I146" s="59"/>
      <c r="J146" s="59"/>
      <c r="K146" s="59"/>
      <c r="L146" s="59"/>
      <c r="M146" s="59"/>
      <c r="N146" s="59"/>
      <c r="O146" s="59"/>
      <c r="P146" s="59"/>
      <c r="Q146" s="5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29"/>
      <c r="AY146" s="829"/>
      <c r="AZ146" s="829"/>
      <c r="BA146" s="829"/>
      <c r="BB146" s="829"/>
      <c r="BC146" s="829"/>
      <c r="BD146" s="829"/>
      <c r="BE146" s="829"/>
      <c r="BF146" s="829"/>
      <c r="BG146" s="829"/>
      <c r="BH146" s="829"/>
      <c r="BI146" s="829"/>
      <c r="BJ146" s="829"/>
      <c r="BK146" s="829"/>
      <c r="BL146" s="829"/>
      <c r="BM146" s="829"/>
      <c r="BN146" s="829"/>
      <c r="BO146" s="829"/>
      <c r="BP146" s="829"/>
      <c r="BQ146" s="829"/>
      <c r="BR146" s="829"/>
      <c r="BS146" s="829"/>
      <c r="BT146" s="829"/>
      <c r="BU146" s="829"/>
      <c r="BV146" s="829"/>
      <c r="BW146" s="829"/>
      <c r="BX146" s="829"/>
      <c r="BY146" s="829"/>
      <c r="BZ146" s="829"/>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67</v>
      </c>
      <c r="C147" s="59"/>
      <c r="D147" s="59"/>
      <c r="E147" s="59"/>
      <c r="F147" s="59"/>
      <c r="G147" s="59"/>
      <c r="H147" s="59"/>
      <c r="I147" s="59"/>
      <c r="J147" s="59"/>
      <c r="K147" s="59"/>
      <c r="L147" s="59"/>
      <c r="M147" s="59"/>
      <c r="N147" s="59"/>
      <c r="O147" s="59"/>
      <c r="P147" s="59"/>
      <c r="Q147" s="59"/>
      <c r="R147" s="829"/>
      <c r="S147" s="829"/>
      <c r="T147" s="829"/>
      <c r="U147" s="829"/>
      <c r="V147" s="829"/>
      <c r="W147" s="829"/>
      <c r="X147" s="829"/>
      <c r="Y147" s="829"/>
      <c r="Z147" s="829"/>
      <c r="AA147" s="829"/>
      <c r="AB147" s="829"/>
      <c r="AC147" s="829"/>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29"/>
      <c r="AY147" s="829"/>
      <c r="AZ147" s="829"/>
      <c r="BA147" s="829"/>
      <c r="BB147" s="829"/>
      <c r="BC147" s="829"/>
      <c r="BD147" s="829"/>
      <c r="BE147" s="829"/>
      <c r="BF147" s="829"/>
      <c r="BG147" s="829"/>
      <c r="BH147" s="829"/>
      <c r="BI147" s="829"/>
      <c r="BJ147" s="829"/>
      <c r="BK147" s="829"/>
      <c r="BL147" s="829"/>
      <c r="BM147" s="829"/>
      <c r="BN147" s="829"/>
      <c r="BO147" s="829"/>
      <c r="BP147" s="829"/>
      <c r="BQ147" s="829"/>
      <c r="BR147" s="829"/>
      <c r="BS147" s="829"/>
      <c r="BT147" s="829"/>
      <c r="BU147" s="829"/>
      <c r="BV147" s="829"/>
      <c r="BW147" s="829"/>
      <c r="BX147" s="829"/>
      <c r="BY147" s="829"/>
      <c r="BZ147" s="829"/>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32</v>
      </c>
      <c r="C148" s="59"/>
      <c r="D148" s="59"/>
      <c r="E148" s="59"/>
      <c r="F148" s="59"/>
      <c r="G148" s="59"/>
      <c r="H148" s="59"/>
      <c r="I148" s="59"/>
      <c r="J148" s="59"/>
      <c r="K148" s="59"/>
      <c r="L148" s="59"/>
      <c r="M148" s="59"/>
      <c r="N148" s="59"/>
      <c r="O148" s="59"/>
      <c r="P148" s="59"/>
      <c r="Q148" s="59"/>
      <c r="R148" s="801" t="s">
        <v>1253</v>
      </c>
      <c r="S148" s="801"/>
      <c r="T148" s="801"/>
      <c r="U148" s="829"/>
      <c r="V148" s="829"/>
      <c r="W148" s="829"/>
      <c r="X148" s="829"/>
      <c r="Y148" s="829"/>
      <c r="Z148" s="829"/>
      <c r="AA148" s="829"/>
      <c r="AB148" s="829"/>
      <c r="AC148" s="829"/>
      <c r="AD148" s="829"/>
      <c r="AE148" s="829"/>
      <c r="AF148" s="829"/>
      <c r="AG148" s="829"/>
      <c r="AH148" s="829"/>
      <c r="AI148" s="829"/>
      <c r="AJ148" s="829"/>
      <c r="AK148" s="829"/>
      <c r="AL148" s="829"/>
      <c r="AM148" s="829"/>
      <c r="AN148" s="829"/>
      <c r="AO148" s="829"/>
      <c r="AP148" s="829"/>
      <c r="AQ148" s="829"/>
      <c r="AR148" s="829"/>
      <c r="AS148" s="829"/>
      <c r="AT148" s="829"/>
      <c r="AU148" s="829"/>
      <c r="AV148" s="829"/>
      <c r="AW148" s="829"/>
      <c r="AX148" s="829"/>
      <c r="AY148" s="829"/>
      <c r="AZ148" s="829"/>
      <c r="BA148" s="829"/>
      <c r="BB148" s="829"/>
      <c r="BC148" s="829"/>
      <c r="BD148" s="829"/>
      <c r="BE148" s="829"/>
      <c r="BF148" s="829"/>
      <c r="BG148" s="829"/>
      <c r="BH148" s="829"/>
      <c r="BI148" s="829"/>
      <c r="BJ148" s="829"/>
      <c r="BK148" s="829"/>
      <c r="BL148" s="829"/>
      <c r="BM148" s="829"/>
      <c r="BN148" s="829"/>
      <c r="BO148" s="829"/>
      <c r="BP148" s="829"/>
      <c r="BQ148" s="829"/>
      <c r="BR148" s="829"/>
      <c r="BS148" s="829"/>
      <c r="BT148" s="829"/>
      <c r="BU148" s="829"/>
      <c r="BV148" s="829"/>
      <c r="BW148" s="829"/>
      <c r="BX148" s="829"/>
      <c r="BY148" s="829"/>
      <c r="BZ148" s="829"/>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68</v>
      </c>
      <c r="C149" s="59"/>
      <c r="D149" s="59"/>
      <c r="E149" s="59"/>
      <c r="F149" s="59"/>
      <c r="G149" s="59"/>
      <c r="H149" s="59"/>
      <c r="I149" s="59"/>
      <c r="J149" s="59"/>
      <c r="K149" s="59"/>
      <c r="L149" s="59"/>
      <c r="M149" s="59"/>
      <c r="N149" s="59"/>
      <c r="O149" s="59"/>
      <c r="P149" s="59"/>
      <c r="Q149" s="59"/>
      <c r="R149" s="829"/>
      <c r="S149" s="829"/>
      <c r="T149" s="829"/>
      <c r="U149" s="829"/>
      <c r="V149" s="829"/>
      <c r="W149" s="829"/>
      <c r="X149" s="829"/>
      <c r="Y149" s="829"/>
      <c r="Z149" s="829"/>
      <c r="AA149" s="829"/>
      <c r="AB149" s="829"/>
      <c r="AC149" s="829"/>
      <c r="AD149" s="829"/>
      <c r="AE149" s="829"/>
      <c r="AF149" s="829"/>
      <c r="AG149" s="829"/>
      <c r="AH149" s="829"/>
      <c r="AI149" s="829"/>
      <c r="AJ149" s="829"/>
      <c r="AK149" s="829"/>
      <c r="AL149" s="829"/>
      <c r="AM149" s="829"/>
      <c r="AN149" s="829"/>
      <c r="AO149" s="829"/>
      <c r="AP149" s="829"/>
      <c r="AQ149" s="829"/>
      <c r="AR149" s="829"/>
      <c r="AS149" s="829"/>
      <c r="AT149" s="829"/>
      <c r="AU149" s="829"/>
      <c r="AV149" s="829"/>
      <c r="AW149" s="829"/>
      <c r="AX149" s="829"/>
      <c r="AY149" s="829"/>
      <c r="AZ149" s="829"/>
      <c r="BA149" s="829"/>
      <c r="BB149" s="829"/>
      <c r="BC149" s="829"/>
      <c r="BD149" s="829"/>
      <c r="BE149" s="829"/>
      <c r="BF149" s="829"/>
      <c r="BG149" s="829"/>
      <c r="BH149" s="829"/>
      <c r="BI149" s="829"/>
      <c r="BJ149" s="829"/>
      <c r="BK149" s="829"/>
      <c r="BL149" s="829"/>
      <c r="BM149" s="829"/>
      <c r="BN149" s="829"/>
      <c r="BO149" s="829"/>
      <c r="BP149" s="829"/>
      <c r="BQ149" s="829"/>
      <c r="BR149" s="829"/>
      <c r="BS149" s="829"/>
      <c r="BT149" s="829"/>
      <c r="BU149" s="829"/>
      <c r="BV149" s="829"/>
      <c r="BW149" s="829"/>
      <c r="BX149" s="829"/>
      <c r="BY149" s="829"/>
      <c r="BZ149" s="829"/>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34</v>
      </c>
      <c r="C150" s="59"/>
      <c r="D150" s="59"/>
      <c r="E150" s="59"/>
      <c r="F150" s="59"/>
      <c r="G150" s="59"/>
      <c r="H150" s="59"/>
      <c r="I150" s="59"/>
      <c r="J150" s="59"/>
      <c r="K150" s="59"/>
      <c r="L150" s="59"/>
      <c r="M150" s="59"/>
      <c r="N150" s="59"/>
      <c r="O150" s="59"/>
      <c r="P150" s="59"/>
      <c r="Q150" s="59"/>
      <c r="R150" s="829"/>
      <c r="S150" s="829"/>
      <c r="T150" s="829"/>
      <c r="U150" s="829"/>
      <c r="V150" s="829"/>
      <c r="W150" s="829"/>
      <c r="X150" s="829"/>
      <c r="Y150" s="829"/>
      <c r="Z150" s="829"/>
      <c r="AA150" s="829"/>
      <c r="AB150" s="829"/>
      <c r="AC150" s="829"/>
      <c r="AD150" s="829"/>
      <c r="AE150" s="829"/>
      <c r="AF150" s="829"/>
      <c r="AG150" s="829"/>
      <c r="AH150" s="829"/>
      <c r="AI150" s="829"/>
      <c r="AJ150" s="829"/>
      <c r="AK150" s="829"/>
      <c r="AL150" s="829"/>
      <c r="AM150" s="829"/>
      <c r="AN150" s="829"/>
      <c r="AO150" s="829"/>
      <c r="AP150" s="829"/>
      <c r="AQ150" s="829"/>
      <c r="AR150" s="829"/>
      <c r="AS150" s="829"/>
      <c r="AT150" s="829"/>
      <c r="AU150" s="829"/>
      <c r="AV150" s="829"/>
      <c r="AW150" s="829"/>
      <c r="AX150" s="829"/>
      <c r="AY150" s="829"/>
      <c r="AZ150" s="829"/>
      <c r="BA150" s="829"/>
      <c r="BB150" s="829"/>
      <c r="BC150" s="829"/>
      <c r="BD150" s="829"/>
      <c r="BE150" s="829"/>
      <c r="BF150" s="829"/>
      <c r="BG150" s="829"/>
      <c r="BH150" s="829"/>
      <c r="BI150" s="829"/>
      <c r="BJ150" s="829"/>
      <c r="BK150" s="829"/>
      <c r="BL150" s="829"/>
      <c r="BM150" s="829"/>
      <c r="BN150" s="829"/>
      <c r="BO150" s="829"/>
      <c r="BP150" s="829"/>
      <c r="BQ150" s="829"/>
      <c r="BR150" s="829"/>
      <c r="BS150" s="829"/>
      <c r="BT150" s="829"/>
      <c r="BU150" s="829"/>
      <c r="BV150" s="829"/>
      <c r="BW150" s="829"/>
      <c r="BX150" s="829"/>
      <c r="BY150" s="829"/>
      <c r="BZ150" s="829"/>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69</v>
      </c>
      <c r="C151" s="59"/>
      <c r="D151" s="59"/>
      <c r="E151" s="59"/>
      <c r="F151" s="59"/>
      <c r="G151" s="59"/>
      <c r="H151" s="59"/>
      <c r="I151" s="59"/>
      <c r="J151" s="59"/>
      <c r="K151" s="59"/>
      <c r="L151" s="59"/>
      <c r="M151" s="59"/>
      <c r="N151" s="59"/>
      <c r="O151" s="59"/>
      <c r="P151" s="59"/>
      <c r="Q151" s="59"/>
      <c r="R151" s="829"/>
      <c r="S151" s="829"/>
      <c r="T151" s="829"/>
      <c r="U151" s="829"/>
      <c r="V151" s="829"/>
      <c r="W151" s="829"/>
      <c r="X151" s="829"/>
      <c r="Y151" s="829"/>
      <c r="Z151" s="829"/>
      <c r="AA151" s="829"/>
      <c r="AB151" s="829"/>
      <c r="AC151" s="829"/>
      <c r="AD151" s="829"/>
      <c r="AE151" s="829"/>
      <c r="AF151" s="829"/>
      <c r="AG151" s="829"/>
      <c r="AH151" s="829"/>
      <c r="AI151" s="829"/>
      <c r="AJ151" s="829"/>
      <c r="AK151" s="829"/>
      <c r="AL151" s="829"/>
      <c r="AM151" s="829"/>
      <c r="AN151" s="829"/>
      <c r="AO151" s="829"/>
      <c r="AP151" s="829"/>
      <c r="AQ151" s="829"/>
      <c r="AR151" s="829"/>
      <c r="AS151" s="829"/>
      <c r="AT151" s="829"/>
      <c r="AU151" s="829"/>
      <c r="AV151" s="829"/>
      <c r="AW151" s="829"/>
      <c r="AX151" s="829"/>
      <c r="AY151" s="829"/>
      <c r="AZ151" s="829"/>
      <c r="BA151" s="829"/>
      <c r="BB151" s="829"/>
      <c r="BC151" s="829"/>
      <c r="BD151" s="829"/>
      <c r="BE151" s="829"/>
      <c r="BF151" s="829"/>
      <c r="BG151" s="829"/>
      <c r="BH151" s="829"/>
      <c r="BI151" s="829"/>
      <c r="BJ151" s="829"/>
      <c r="BK151" s="829"/>
      <c r="BL151" s="829"/>
      <c r="BM151" s="829"/>
      <c r="BN151" s="829"/>
      <c r="BO151" s="829"/>
      <c r="BP151" s="829"/>
      <c r="BQ151" s="829"/>
      <c r="BR151" s="829"/>
      <c r="BS151" s="829"/>
      <c r="BT151" s="829"/>
      <c r="BU151" s="829"/>
      <c r="BV151" s="829"/>
      <c r="BW151" s="829"/>
      <c r="BX151" s="829"/>
      <c r="BY151" s="829"/>
      <c r="BZ151" s="829"/>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70</v>
      </c>
      <c r="C152" s="59"/>
      <c r="D152" s="59"/>
      <c r="E152" s="59"/>
      <c r="F152" s="59"/>
      <c r="G152" s="59"/>
      <c r="H152" s="59"/>
      <c r="I152" s="59"/>
      <c r="J152" s="59"/>
      <c r="K152" s="59"/>
      <c r="L152" s="59"/>
      <c r="M152" s="59"/>
      <c r="N152" s="59"/>
      <c r="O152" s="59"/>
      <c r="P152" s="59"/>
      <c r="Q152" s="59"/>
      <c r="R152" s="122"/>
      <c r="S152" s="122"/>
      <c r="T152" s="122"/>
      <c r="U152" s="59"/>
      <c r="V152" s="59"/>
      <c r="W152" s="59"/>
      <c r="X152" s="829"/>
      <c r="Y152" s="829"/>
      <c r="Z152" s="829"/>
      <c r="AA152" s="829"/>
      <c r="AB152" s="829"/>
      <c r="AC152" s="829"/>
      <c r="AD152" s="829"/>
      <c r="AE152" s="829"/>
      <c r="AF152" s="829"/>
      <c r="AG152" s="829"/>
      <c r="AH152" s="829"/>
      <c r="AI152" s="829"/>
      <c r="AJ152" s="829"/>
      <c r="AK152" s="829"/>
      <c r="AL152" s="829"/>
      <c r="AM152" s="829"/>
      <c r="AN152" s="829"/>
      <c r="AO152" s="829"/>
      <c r="AP152" s="829"/>
      <c r="AQ152" s="829"/>
      <c r="AR152" s="829"/>
      <c r="AS152" s="829"/>
      <c r="AT152" s="829"/>
      <c r="AU152" s="829"/>
      <c r="AV152" s="829"/>
      <c r="AW152" s="829"/>
      <c r="AX152" s="829"/>
      <c r="AY152" s="829"/>
      <c r="AZ152" s="829"/>
      <c r="BA152" s="829"/>
      <c r="BB152" s="829"/>
      <c r="BC152" s="829"/>
      <c r="BD152" s="829"/>
      <c r="BE152" s="829"/>
      <c r="BF152" s="829"/>
      <c r="BG152" s="829"/>
      <c r="BH152" s="829"/>
      <c r="BI152" s="829"/>
      <c r="BJ152" s="829"/>
      <c r="BK152" s="829"/>
      <c r="BL152" s="829"/>
      <c r="BM152" s="829"/>
      <c r="BN152" s="829"/>
      <c r="BO152" s="829"/>
      <c r="BP152" s="829"/>
      <c r="BQ152" s="829"/>
      <c r="BR152" s="829"/>
      <c r="BS152" s="829"/>
      <c r="BT152" s="829"/>
      <c r="BU152" s="829"/>
      <c r="BV152" s="829"/>
      <c r="BW152" s="829"/>
      <c r="BX152" s="829"/>
      <c r="BY152" s="829"/>
      <c r="BZ152" s="829"/>
      <c r="CZ152" s="48"/>
      <c r="DA152" s="48"/>
      <c r="DB152" s="48"/>
      <c r="DC152" s="48"/>
      <c r="DD152" s="48"/>
      <c r="DE152" s="48"/>
      <c r="DF152" s="48"/>
      <c r="DG152" s="48"/>
      <c r="DH152" s="48"/>
      <c r="DI152" s="48"/>
      <c r="DJ152" s="48"/>
      <c r="DK152" s="48"/>
      <c r="DL152" s="48"/>
      <c r="DM152" s="48"/>
      <c r="DN152" s="48"/>
      <c r="DO152" s="48"/>
      <c r="DP152" s="48"/>
    </row>
    <row r="153" spans="1:120" s="2" customFormat="1" ht="4.5" customHeight="1">
      <c r="A153" s="63"/>
      <c r="B153" s="63"/>
      <c r="C153" s="63"/>
      <c r="D153" s="63"/>
      <c r="E153" s="63"/>
      <c r="F153" s="63"/>
      <c r="G153" s="63"/>
      <c r="H153" s="63"/>
      <c r="I153" s="63"/>
      <c r="J153" s="63"/>
      <c r="K153" s="63"/>
      <c r="L153" s="63"/>
      <c r="M153" s="63"/>
      <c r="N153" s="63"/>
      <c r="O153" s="63"/>
      <c r="P153" s="63"/>
      <c r="Q153" s="63"/>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Z153" s="48"/>
      <c r="DA153" s="48"/>
      <c r="DB153" s="48"/>
      <c r="DC153" s="48"/>
      <c r="DD153" s="48"/>
      <c r="DE153" s="48"/>
      <c r="DF153" s="48"/>
      <c r="DG153" s="48"/>
      <c r="DH153" s="48"/>
      <c r="DI153" s="48"/>
      <c r="DJ153" s="48"/>
      <c r="DK153" s="48"/>
      <c r="DL153" s="48"/>
      <c r="DM153" s="48"/>
      <c r="DN153" s="48"/>
      <c r="DO153" s="48"/>
      <c r="DP153" s="48"/>
    </row>
    <row r="154" spans="1:120" s="2" customFormat="1" ht="5.0999999999999996"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Z154" s="48"/>
      <c r="DA154" s="48"/>
      <c r="DB154" s="48"/>
      <c r="DC154" s="48"/>
      <c r="DD154" s="48"/>
      <c r="DE154" s="48"/>
      <c r="DF154" s="48"/>
      <c r="DG154" s="48"/>
      <c r="DH154" s="48"/>
      <c r="DI154" s="48"/>
      <c r="DJ154" s="48"/>
      <c r="DK154" s="48"/>
      <c r="DL154" s="48"/>
      <c r="DM154" s="48"/>
      <c r="DN154" s="48"/>
      <c r="DO154" s="48"/>
      <c r="DP154" s="48"/>
    </row>
    <row r="155" spans="1:120" s="2" customFormat="1" ht="16.5" customHeight="1">
      <c r="A155" s="59"/>
      <c r="B155" s="59" t="s">
        <v>66</v>
      </c>
      <c r="C155" s="59"/>
      <c r="D155" s="59"/>
      <c r="E155" s="59"/>
      <c r="F155" s="59"/>
      <c r="G155" s="59"/>
      <c r="H155" s="59"/>
      <c r="I155" s="59"/>
      <c r="J155" s="59"/>
      <c r="K155" s="59"/>
      <c r="L155" s="59"/>
      <c r="M155" s="59"/>
      <c r="N155" s="59"/>
      <c r="O155" s="59"/>
      <c r="P155" s="59"/>
      <c r="Q155" s="59"/>
      <c r="R155" s="829"/>
      <c r="S155" s="829"/>
      <c r="T155" s="829"/>
      <c r="U155" s="829"/>
      <c r="V155" s="829"/>
      <c r="W155" s="829"/>
      <c r="X155" s="829"/>
      <c r="Y155" s="829"/>
      <c r="Z155" s="829"/>
      <c r="AA155" s="829"/>
      <c r="AB155" s="829"/>
      <c r="AC155" s="829"/>
      <c r="AD155" s="829"/>
      <c r="AE155" s="829"/>
      <c r="AF155" s="829"/>
      <c r="AG155" s="829"/>
      <c r="AH155" s="829"/>
      <c r="AI155" s="829"/>
      <c r="AJ155" s="829"/>
      <c r="AK155" s="829"/>
      <c r="AL155" s="829"/>
      <c r="AM155" s="829"/>
      <c r="AN155" s="829"/>
      <c r="AO155" s="829"/>
      <c r="AP155" s="829"/>
      <c r="AQ155" s="829"/>
      <c r="AR155" s="829"/>
      <c r="AS155" s="829"/>
      <c r="AT155" s="829"/>
      <c r="AU155" s="829"/>
      <c r="AV155" s="829"/>
      <c r="AW155" s="829"/>
      <c r="AX155" s="829"/>
      <c r="AY155" s="829"/>
      <c r="AZ155" s="829"/>
      <c r="BA155" s="829"/>
      <c r="BB155" s="829"/>
      <c r="BC155" s="829"/>
      <c r="BD155" s="829"/>
      <c r="BE155" s="829"/>
      <c r="BF155" s="829"/>
      <c r="BG155" s="829"/>
      <c r="BH155" s="829"/>
      <c r="BI155" s="829"/>
      <c r="BJ155" s="829"/>
      <c r="BK155" s="829"/>
      <c r="BL155" s="829"/>
      <c r="BM155" s="829"/>
      <c r="BN155" s="829"/>
      <c r="BO155" s="829"/>
      <c r="BP155" s="829"/>
      <c r="BQ155" s="829"/>
      <c r="BR155" s="829"/>
      <c r="BS155" s="829"/>
      <c r="BT155" s="829"/>
      <c r="BU155" s="829"/>
      <c r="BV155" s="829"/>
      <c r="BW155" s="829"/>
      <c r="BX155" s="829"/>
      <c r="BY155" s="829"/>
      <c r="BZ155" s="829"/>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67</v>
      </c>
      <c r="C156" s="59"/>
      <c r="D156" s="59"/>
      <c r="E156" s="59"/>
      <c r="F156" s="59"/>
      <c r="G156" s="59"/>
      <c r="H156" s="59"/>
      <c r="I156" s="59"/>
      <c r="J156" s="59"/>
      <c r="K156" s="59"/>
      <c r="L156" s="59"/>
      <c r="M156" s="59"/>
      <c r="N156" s="59"/>
      <c r="O156" s="59"/>
      <c r="P156" s="59"/>
      <c r="Q156" s="59"/>
      <c r="R156" s="829"/>
      <c r="S156" s="829"/>
      <c r="T156" s="829"/>
      <c r="U156" s="829"/>
      <c r="V156" s="829"/>
      <c r="W156" s="829"/>
      <c r="X156" s="829"/>
      <c r="Y156" s="829"/>
      <c r="Z156" s="829"/>
      <c r="AA156" s="829"/>
      <c r="AB156" s="829"/>
      <c r="AC156" s="829"/>
      <c r="AD156" s="829"/>
      <c r="AE156" s="829"/>
      <c r="AF156" s="829"/>
      <c r="AG156" s="829"/>
      <c r="AH156" s="829"/>
      <c r="AI156" s="829"/>
      <c r="AJ156" s="829"/>
      <c r="AK156" s="829"/>
      <c r="AL156" s="829"/>
      <c r="AM156" s="829"/>
      <c r="AN156" s="829"/>
      <c r="AO156" s="829"/>
      <c r="AP156" s="829"/>
      <c r="AQ156" s="829"/>
      <c r="AR156" s="829"/>
      <c r="AS156" s="829"/>
      <c r="AT156" s="829"/>
      <c r="AU156" s="829"/>
      <c r="AV156" s="829"/>
      <c r="AW156" s="829"/>
      <c r="AX156" s="829"/>
      <c r="AY156" s="829"/>
      <c r="AZ156" s="829"/>
      <c r="BA156" s="829"/>
      <c r="BB156" s="829"/>
      <c r="BC156" s="829"/>
      <c r="BD156" s="829"/>
      <c r="BE156" s="829"/>
      <c r="BF156" s="829"/>
      <c r="BG156" s="829"/>
      <c r="BH156" s="829"/>
      <c r="BI156" s="829"/>
      <c r="BJ156" s="829"/>
      <c r="BK156" s="829"/>
      <c r="BL156" s="829"/>
      <c r="BM156" s="829"/>
      <c r="BN156" s="829"/>
      <c r="BO156" s="829"/>
      <c r="BP156" s="829"/>
      <c r="BQ156" s="829"/>
      <c r="BR156" s="829"/>
      <c r="BS156" s="829"/>
      <c r="BT156" s="829"/>
      <c r="BU156" s="829"/>
      <c r="BV156" s="829"/>
      <c r="BW156" s="829"/>
      <c r="BX156" s="829"/>
      <c r="BY156" s="829"/>
      <c r="BZ156" s="829"/>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32</v>
      </c>
      <c r="C157" s="59"/>
      <c r="D157" s="59"/>
      <c r="E157" s="59"/>
      <c r="F157" s="59"/>
      <c r="G157" s="59"/>
      <c r="H157" s="59"/>
      <c r="I157" s="59"/>
      <c r="J157" s="59"/>
      <c r="K157" s="59"/>
      <c r="L157" s="59"/>
      <c r="M157" s="59"/>
      <c r="N157" s="59"/>
      <c r="O157" s="59"/>
      <c r="P157" s="59"/>
      <c r="Q157" s="59"/>
      <c r="R157" s="801" t="s">
        <v>1253</v>
      </c>
      <c r="S157" s="801"/>
      <c r="T157" s="801"/>
      <c r="U157" s="829"/>
      <c r="V157" s="829"/>
      <c r="W157" s="829"/>
      <c r="X157" s="829"/>
      <c r="Y157" s="829"/>
      <c r="Z157" s="829"/>
      <c r="AA157" s="829"/>
      <c r="AB157" s="829"/>
      <c r="AC157" s="829"/>
      <c r="AD157" s="829"/>
      <c r="AE157" s="829"/>
      <c r="AF157" s="829"/>
      <c r="AG157" s="829"/>
      <c r="AH157" s="829"/>
      <c r="AI157" s="829"/>
      <c r="AJ157" s="829"/>
      <c r="AK157" s="829"/>
      <c r="AL157" s="829"/>
      <c r="AM157" s="829"/>
      <c r="AN157" s="829"/>
      <c r="AO157" s="829"/>
      <c r="AP157" s="829"/>
      <c r="AQ157" s="829"/>
      <c r="AR157" s="829"/>
      <c r="AS157" s="829"/>
      <c r="AT157" s="829"/>
      <c r="AU157" s="829"/>
      <c r="AV157" s="829"/>
      <c r="AW157" s="829"/>
      <c r="AX157" s="829"/>
      <c r="AY157" s="829"/>
      <c r="AZ157" s="829"/>
      <c r="BA157" s="829"/>
      <c r="BB157" s="829"/>
      <c r="BC157" s="829"/>
      <c r="BD157" s="829"/>
      <c r="BE157" s="829"/>
      <c r="BF157" s="829"/>
      <c r="BG157" s="829"/>
      <c r="BH157" s="829"/>
      <c r="BI157" s="829"/>
      <c r="BJ157" s="829"/>
      <c r="BK157" s="829"/>
      <c r="BL157" s="829"/>
      <c r="BM157" s="829"/>
      <c r="BN157" s="829"/>
      <c r="BO157" s="829"/>
      <c r="BP157" s="829"/>
      <c r="BQ157" s="829"/>
      <c r="BR157" s="829"/>
      <c r="BS157" s="829"/>
      <c r="BT157" s="829"/>
      <c r="BU157" s="829"/>
      <c r="BV157" s="829"/>
      <c r="BW157" s="829"/>
      <c r="BX157" s="829"/>
      <c r="BY157" s="829"/>
      <c r="BZ157" s="829"/>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68</v>
      </c>
      <c r="C158" s="59"/>
      <c r="D158" s="59"/>
      <c r="E158" s="59"/>
      <c r="F158" s="59"/>
      <c r="G158" s="59"/>
      <c r="H158" s="59"/>
      <c r="I158" s="59"/>
      <c r="J158" s="59"/>
      <c r="K158" s="59"/>
      <c r="L158" s="59"/>
      <c r="M158" s="59"/>
      <c r="N158" s="59"/>
      <c r="O158" s="59"/>
      <c r="P158" s="59"/>
      <c r="Q158" s="59"/>
      <c r="R158" s="829"/>
      <c r="S158" s="829"/>
      <c r="T158" s="829"/>
      <c r="U158" s="829"/>
      <c r="V158" s="829"/>
      <c r="W158" s="829"/>
      <c r="X158" s="829"/>
      <c r="Y158" s="829"/>
      <c r="Z158" s="829"/>
      <c r="AA158" s="829"/>
      <c r="AB158" s="829"/>
      <c r="AC158" s="829"/>
      <c r="AD158" s="829"/>
      <c r="AE158" s="829"/>
      <c r="AF158" s="829"/>
      <c r="AG158" s="829"/>
      <c r="AH158" s="829"/>
      <c r="AI158" s="829"/>
      <c r="AJ158" s="829"/>
      <c r="AK158" s="829"/>
      <c r="AL158" s="829"/>
      <c r="AM158" s="829"/>
      <c r="AN158" s="829"/>
      <c r="AO158" s="829"/>
      <c r="AP158" s="829"/>
      <c r="AQ158" s="829"/>
      <c r="AR158" s="829"/>
      <c r="AS158" s="829"/>
      <c r="AT158" s="829"/>
      <c r="AU158" s="829"/>
      <c r="AV158" s="829"/>
      <c r="AW158" s="829"/>
      <c r="AX158" s="829"/>
      <c r="AY158" s="829"/>
      <c r="AZ158" s="829"/>
      <c r="BA158" s="829"/>
      <c r="BB158" s="829"/>
      <c r="BC158" s="829"/>
      <c r="BD158" s="829"/>
      <c r="BE158" s="829"/>
      <c r="BF158" s="829"/>
      <c r="BG158" s="829"/>
      <c r="BH158" s="829"/>
      <c r="BI158" s="829"/>
      <c r="BJ158" s="829"/>
      <c r="BK158" s="829"/>
      <c r="BL158" s="829"/>
      <c r="BM158" s="829"/>
      <c r="BN158" s="829"/>
      <c r="BO158" s="829"/>
      <c r="BP158" s="829"/>
      <c r="BQ158" s="829"/>
      <c r="BR158" s="829"/>
      <c r="BS158" s="829"/>
      <c r="BT158" s="829"/>
      <c r="BU158" s="829"/>
      <c r="BV158" s="829"/>
      <c r="BW158" s="829"/>
      <c r="BX158" s="829"/>
      <c r="BY158" s="829"/>
      <c r="BZ158" s="829"/>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34</v>
      </c>
      <c r="C159" s="59"/>
      <c r="D159" s="59"/>
      <c r="E159" s="59"/>
      <c r="F159" s="59"/>
      <c r="G159" s="59"/>
      <c r="H159" s="59"/>
      <c r="I159" s="59"/>
      <c r="J159" s="59"/>
      <c r="K159" s="59"/>
      <c r="L159" s="59"/>
      <c r="M159" s="59"/>
      <c r="N159" s="59"/>
      <c r="O159" s="59"/>
      <c r="P159" s="59"/>
      <c r="Q159" s="59"/>
      <c r="R159" s="829"/>
      <c r="S159" s="829"/>
      <c r="T159" s="829"/>
      <c r="U159" s="829"/>
      <c r="V159" s="829"/>
      <c r="W159" s="829"/>
      <c r="X159" s="829"/>
      <c r="Y159" s="829"/>
      <c r="Z159" s="829"/>
      <c r="AA159" s="829"/>
      <c r="AB159" s="829"/>
      <c r="AC159" s="829"/>
      <c r="AD159" s="829"/>
      <c r="AE159" s="829"/>
      <c r="AF159" s="829"/>
      <c r="AG159" s="829"/>
      <c r="AH159" s="829"/>
      <c r="AI159" s="829"/>
      <c r="AJ159" s="829"/>
      <c r="AK159" s="829"/>
      <c r="AL159" s="829"/>
      <c r="AM159" s="829"/>
      <c r="AN159" s="829"/>
      <c r="AO159" s="829"/>
      <c r="AP159" s="829"/>
      <c r="AQ159" s="829"/>
      <c r="AR159" s="829"/>
      <c r="AS159" s="829"/>
      <c r="AT159" s="829"/>
      <c r="AU159" s="829"/>
      <c r="AV159" s="829"/>
      <c r="AW159" s="829"/>
      <c r="AX159" s="829"/>
      <c r="AY159" s="829"/>
      <c r="AZ159" s="829"/>
      <c r="BA159" s="829"/>
      <c r="BB159" s="829"/>
      <c r="BC159" s="829"/>
      <c r="BD159" s="829"/>
      <c r="BE159" s="829"/>
      <c r="BF159" s="829"/>
      <c r="BG159" s="829"/>
      <c r="BH159" s="829"/>
      <c r="BI159" s="829"/>
      <c r="BJ159" s="829"/>
      <c r="BK159" s="829"/>
      <c r="BL159" s="829"/>
      <c r="BM159" s="829"/>
      <c r="BN159" s="829"/>
      <c r="BO159" s="829"/>
      <c r="BP159" s="829"/>
      <c r="BQ159" s="829"/>
      <c r="BR159" s="829"/>
      <c r="BS159" s="829"/>
      <c r="BT159" s="829"/>
      <c r="BU159" s="829"/>
      <c r="BV159" s="829"/>
      <c r="BW159" s="829"/>
      <c r="BX159" s="829"/>
      <c r="BY159" s="829"/>
      <c r="BZ159" s="829"/>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69</v>
      </c>
      <c r="C160" s="59"/>
      <c r="D160" s="59"/>
      <c r="E160" s="59"/>
      <c r="F160" s="59"/>
      <c r="G160" s="59"/>
      <c r="H160" s="59"/>
      <c r="I160" s="59"/>
      <c r="J160" s="59"/>
      <c r="K160" s="59"/>
      <c r="L160" s="59"/>
      <c r="M160" s="59"/>
      <c r="N160" s="59"/>
      <c r="O160" s="59"/>
      <c r="P160" s="59"/>
      <c r="Q160" s="59"/>
      <c r="R160" s="829"/>
      <c r="S160" s="829"/>
      <c r="T160" s="829"/>
      <c r="U160" s="829"/>
      <c r="V160" s="829"/>
      <c r="W160" s="829"/>
      <c r="X160" s="829"/>
      <c r="Y160" s="829"/>
      <c r="Z160" s="829"/>
      <c r="AA160" s="829"/>
      <c r="AB160" s="829"/>
      <c r="AC160" s="829"/>
      <c r="AD160" s="829"/>
      <c r="AE160" s="829"/>
      <c r="AF160" s="829"/>
      <c r="AG160" s="829"/>
      <c r="AH160" s="829"/>
      <c r="AI160" s="829"/>
      <c r="AJ160" s="829"/>
      <c r="AK160" s="829"/>
      <c r="AL160" s="829"/>
      <c r="AM160" s="829"/>
      <c r="AN160" s="829"/>
      <c r="AO160" s="829"/>
      <c r="AP160" s="829"/>
      <c r="AQ160" s="829"/>
      <c r="AR160" s="829"/>
      <c r="AS160" s="829"/>
      <c r="AT160" s="829"/>
      <c r="AU160" s="829"/>
      <c r="AV160" s="829"/>
      <c r="AW160" s="829"/>
      <c r="AX160" s="829"/>
      <c r="AY160" s="829"/>
      <c r="AZ160" s="829"/>
      <c r="BA160" s="829"/>
      <c r="BB160" s="829"/>
      <c r="BC160" s="829"/>
      <c r="BD160" s="829"/>
      <c r="BE160" s="829"/>
      <c r="BF160" s="829"/>
      <c r="BG160" s="829"/>
      <c r="BH160" s="829"/>
      <c r="BI160" s="829"/>
      <c r="BJ160" s="829"/>
      <c r="BK160" s="829"/>
      <c r="BL160" s="829"/>
      <c r="BM160" s="829"/>
      <c r="BN160" s="829"/>
      <c r="BO160" s="829"/>
      <c r="BP160" s="829"/>
      <c r="BQ160" s="829"/>
      <c r="BR160" s="829"/>
      <c r="BS160" s="829"/>
      <c r="BT160" s="829"/>
      <c r="BU160" s="829"/>
      <c r="BV160" s="829"/>
      <c r="BW160" s="829"/>
      <c r="BX160" s="829"/>
      <c r="BY160" s="829"/>
      <c r="BZ160" s="829"/>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70</v>
      </c>
      <c r="C161" s="59"/>
      <c r="D161" s="59"/>
      <c r="E161" s="59"/>
      <c r="F161" s="59"/>
      <c r="G161" s="59"/>
      <c r="H161" s="59"/>
      <c r="I161" s="59"/>
      <c r="J161" s="59"/>
      <c r="K161" s="59"/>
      <c r="L161" s="59"/>
      <c r="M161" s="59"/>
      <c r="N161" s="59"/>
      <c r="O161" s="59"/>
      <c r="P161" s="59"/>
      <c r="Q161" s="59"/>
      <c r="R161" s="122"/>
      <c r="S161" s="122"/>
      <c r="T161" s="122"/>
      <c r="U161" s="59"/>
      <c r="V161" s="59"/>
      <c r="W161" s="59"/>
      <c r="X161" s="829"/>
      <c r="Y161" s="829"/>
      <c r="Z161" s="829"/>
      <c r="AA161" s="829"/>
      <c r="AB161" s="829"/>
      <c r="AC161" s="829"/>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29"/>
      <c r="AY161" s="829"/>
      <c r="AZ161" s="829"/>
      <c r="BA161" s="829"/>
      <c r="BB161" s="829"/>
      <c r="BC161" s="829"/>
      <c r="BD161" s="829"/>
      <c r="BE161" s="829"/>
      <c r="BF161" s="829"/>
      <c r="BG161" s="829"/>
      <c r="BH161" s="829"/>
      <c r="BI161" s="829"/>
      <c r="BJ161" s="829"/>
      <c r="BK161" s="829"/>
      <c r="BL161" s="829"/>
      <c r="BM161" s="829"/>
      <c r="BN161" s="829"/>
      <c r="BO161" s="829"/>
      <c r="BP161" s="829"/>
      <c r="BQ161" s="829"/>
      <c r="BR161" s="829"/>
      <c r="BS161" s="829"/>
      <c r="BT161" s="829"/>
      <c r="BU161" s="829"/>
      <c r="BV161" s="829"/>
      <c r="BW161" s="829"/>
      <c r="BX161" s="829"/>
      <c r="BY161" s="829"/>
      <c r="BZ161" s="829"/>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63"/>
      <c r="B162" s="63"/>
      <c r="C162" s="63"/>
      <c r="D162" s="63"/>
      <c r="E162" s="63"/>
      <c r="F162" s="63"/>
      <c r="G162" s="63"/>
      <c r="H162" s="63"/>
      <c r="I162" s="63"/>
      <c r="J162" s="63"/>
      <c r="K162" s="63"/>
      <c r="L162" s="63"/>
      <c r="M162" s="63"/>
      <c r="N162" s="63"/>
      <c r="O162" s="63"/>
      <c r="P162" s="63"/>
      <c r="Q162" s="63"/>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Z162" s="48"/>
      <c r="DA162" s="48"/>
      <c r="DB162" s="48"/>
      <c r="DC162" s="48"/>
      <c r="DD162" s="48"/>
      <c r="DE162" s="48"/>
      <c r="DF162" s="48"/>
      <c r="DG162" s="48"/>
      <c r="DH162" s="48"/>
      <c r="DI162" s="48"/>
      <c r="DJ162" s="48"/>
      <c r="DK162" s="48"/>
      <c r="DL162" s="48"/>
      <c r="DM162" s="48"/>
      <c r="DN162" s="48"/>
      <c r="DO162" s="48"/>
      <c r="DP162" s="48"/>
    </row>
    <row r="163" spans="1:120" s="2" customFormat="1" ht="4.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66</v>
      </c>
      <c r="C164" s="59"/>
      <c r="D164" s="59"/>
      <c r="E164" s="59"/>
      <c r="F164" s="59"/>
      <c r="G164" s="59"/>
      <c r="H164" s="59"/>
      <c r="I164" s="59"/>
      <c r="J164" s="59"/>
      <c r="K164" s="59"/>
      <c r="L164" s="59"/>
      <c r="M164" s="59"/>
      <c r="N164" s="59"/>
      <c r="O164" s="59"/>
      <c r="P164" s="59"/>
      <c r="Q164" s="59"/>
      <c r="R164" s="829"/>
      <c r="S164" s="829"/>
      <c r="T164" s="829"/>
      <c r="U164" s="829"/>
      <c r="V164" s="829"/>
      <c r="W164" s="829"/>
      <c r="X164" s="829"/>
      <c r="Y164" s="829"/>
      <c r="Z164" s="829"/>
      <c r="AA164" s="829"/>
      <c r="AB164" s="829"/>
      <c r="AC164" s="829"/>
      <c r="AD164" s="829"/>
      <c r="AE164" s="829"/>
      <c r="AF164" s="829"/>
      <c r="AG164" s="829"/>
      <c r="AH164" s="829"/>
      <c r="AI164" s="829"/>
      <c r="AJ164" s="829"/>
      <c r="AK164" s="829"/>
      <c r="AL164" s="829"/>
      <c r="AM164" s="829"/>
      <c r="AN164" s="829"/>
      <c r="AO164" s="829"/>
      <c r="AP164" s="829"/>
      <c r="AQ164" s="829"/>
      <c r="AR164" s="829"/>
      <c r="AS164" s="829"/>
      <c r="AT164" s="829"/>
      <c r="AU164" s="829"/>
      <c r="AV164" s="829"/>
      <c r="AW164" s="829"/>
      <c r="AX164" s="829"/>
      <c r="AY164" s="829"/>
      <c r="AZ164" s="829"/>
      <c r="BA164" s="829"/>
      <c r="BB164" s="829"/>
      <c r="BC164" s="829"/>
      <c r="BD164" s="829"/>
      <c r="BE164" s="829"/>
      <c r="BF164" s="829"/>
      <c r="BG164" s="829"/>
      <c r="BH164" s="829"/>
      <c r="BI164" s="829"/>
      <c r="BJ164" s="829"/>
      <c r="BK164" s="829"/>
      <c r="BL164" s="829"/>
      <c r="BM164" s="829"/>
      <c r="BN164" s="829"/>
      <c r="BO164" s="829"/>
      <c r="BP164" s="829"/>
      <c r="BQ164" s="829"/>
      <c r="BR164" s="829"/>
      <c r="BS164" s="829"/>
      <c r="BT164" s="829"/>
      <c r="BU164" s="829"/>
      <c r="BV164" s="829"/>
      <c r="BW164" s="829"/>
      <c r="BX164" s="829"/>
      <c r="BY164" s="829"/>
      <c r="BZ164" s="829"/>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67</v>
      </c>
      <c r="C165" s="59"/>
      <c r="D165" s="59"/>
      <c r="E165" s="59"/>
      <c r="F165" s="59"/>
      <c r="G165" s="59"/>
      <c r="H165" s="59"/>
      <c r="I165" s="59"/>
      <c r="J165" s="59"/>
      <c r="K165" s="59"/>
      <c r="L165" s="59"/>
      <c r="M165" s="59"/>
      <c r="N165" s="59"/>
      <c r="O165" s="59"/>
      <c r="P165" s="59"/>
      <c r="Q165" s="5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29"/>
      <c r="AY165" s="829"/>
      <c r="AZ165" s="829"/>
      <c r="BA165" s="829"/>
      <c r="BB165" s="829"/>
      <c r="BC165" s="829"/>
      <c r="BD165" s="829"/>
      <c r="BE165" s="829"/>
      <c r="BF165" s="829"/>
      <c r="BG165" s="829"/>
      <c r="BH165" s="829"/>
      <c r="BI165" s="829"/>
      <c r="BJ165" s="829"/>
      <c r="BK165" s="829"/>
      <c r="BL165" s="829"/>
      <c r="BM165" s="829"/>
      <c r="BN165" s="829"/>
      <c r="BO165" s="829"/>
      <c r="BP165" s="829"/>
      <c r="BQ165" s="829"/>
      <c r="BR165" s="829"/>
      <c r="BS165" s="829"/>
      <c r="BT165" s="829"/>
      <c r="BU165" s="829"/>
      <c r="BV165" s="829"/>
      <c r="BW165" s="829"/>
      <c r="BX165" s="829"/>
      <c r="BY165" s="829"/>
      <c r="BZ165" s="829"/>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32</v>
      </c>
      <c r="C166" s="59"/>
      <c r="D166" s="59"/>
      <c r="E166" s="59"/>
      <c r="F166" s="59"/>
      <c r="G166" s="59"/>
      <c r="H166" s="59"/>
      <c r="I166" s="59"/>
      <c r="J166" s="59"/>
      <c r="K166" s="59"/>
      <c r="L166" s="59"/>
      <c r="M166" s="59"/>
      <c r="N166" s="59"/>
      <c r="O166" s="59"/>
      <c r="P166" s="59"/>
      <c r="Q166" s="59"/>
      <c r="R166" s="801" t="s">
        <v>1253</v>
      </c>
      <c r="S166" s="801"/>
      <c r="T166" s="801"/>
      <c r="U166" s="829"/>
      <c r="V166" s="829"/>
      <c r="W166" s="829"/>
      <c r="X166" s="829"/>
      <c r="Y166" s="829"/>
      <c r="Z166" s="829"/>
      <c r="AA166" s="829"/>
      <c r="AB166" s="829"/>
      <c r="AC166" s="829"/>
      <c r="AD166" s="829"/>
      <c r="AE166" s="829"/>
      <c r="AF166" s="829"/>
      <c r="AG166" s="829"/>
      <c r="AH166" s="829"/>
      <c r="AI166" s="829"/>
      <c r="AJ166" s="829"/>
      <c r="AK166" s="829"/>
      <c r="AL166" s="829"/>
      <c r="AM166" s="829"/>
      <c r="AN166" s="829"/>
      <c r="AO166" s="829"/>
      <c r="AP166" s="829"/>
      <c r="AQ166" s="829"/>
      <c r="AR166" s="829"/>
      <c r="AS166" s="829"/>
      <c r="AT166" s="829"/>
      <c r="AU166" s="829"/>
      <c r="AV166" s="829"/>
      <c r="AW166" s="829"/>
      <c r="AX166" s="829"/>
      <c r="AY166" s="829"/>
      <c r="AZ166" s="829"/>
      <c r="BA166" s="829"/>
      <c r="BB166" s="829"/>
      <c r="BC166" s="829"/>
      <c r="BD166" s="829"/>
      <c r="BE166" s="829"/>
      <c r="BF166" s="829"/>
      <c r="BG166" s="829"/>
      <c r="BH166" s="829"/>
      <c r="BI166" s="829"/>
      <c r="BJ166" s="829"/>
      <c r="BK166" s="829"/>
      <c r="BL166" s="829"/>
      <c r="BM166" s="829"/>
      <c r="BN166" s="829"/>
      <c r="BO166" s="829"/>
      <c r="BP166" s="829"/>
      <c r="BQ166" s="829"/>
      <c r="BR166" s="829"/>
      <c r="BS166" s="829"/>
      <c r="BT166" s="829"/>
      <c r="BU166" s="829"/>
      <c r="BV166" s="829"/>
      <c r="BW166" s="829"/>
      <c r="BX166" s="829"/>
      <c r="BY166" s="829"/>
      <c r="BZ166" s="829"/>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68</v>
      </c>
      <c r="C167" s="59"/>
      <c r="D167" s="59"/>
      <c r="E167" s="59"/>
      <c r="F167" s="59"/>
      <c r="G167" s="59"/>
      <c r="H167" s="59"/>
      <c r="I167" s="59"/>
      <c r="J167" s="59"/>
      <c r="K167" s="59"/>
      <c r="L167" s="59"/>
      <c r="M167" s="59"/>
      <c r="N167" s="59"/>
      <c r="O167" s="59"/>
      <c r="P167" s="59"/>
      <c r="Q167" s="59"/>
      <c r="R167" s="829"/>
      <c r="S167" s="829"/>
      <c r="T167" s="829"/>
      <c r="U167" s="829"/>
      <c r="V167" s="829"/>
      <c r="W167" s="829"/>
      <c r="X167" s="829"/>
      <c r="Y167" s="829"/>
      <c r="Z167" s="829"/>
      <c r="AA167" s="829"/>
      <c r="AB167" s="829"/>
      <c r="AC167" s="829"/>
      <c r="AD167" s="829"/>
      <c r="AE167" s="829"/>
      <c r="AF167" s="829"/>
      <c r="AG167" s="829"/>
      <c r="AH167" s="829"/>
      <c r="AI167" s="829"/>
      <c r="AJ167" s="829"/>
      <c r="AK167" s="829"/>
      <c r="AL167" s="829"/>
      <c r="AM167" s="829"/>
      <c r="AN167" s="829"/>
      <c r="AO167" s="829"/>
      <c r="AP167" s="829"/>
      <c r="AQ167" s="829"/>
      <c r="AR167" s="829"/>
      <c r="AS167" s="829"/>
      <c r="AT167" s="829"/>
      <c r="AU167" s="829"/>
      <c r="AV167" s="829"/>
      <c r="AW167" s="829"/>
      <c r="AX167" s="829"/>
      <c r="AY167" s="829"/>
      <c r="AZ167" s="829"/>
      <c r="BA167" s="829"/>
      <c r="BB167" s="829"/>
      <c r="BC167" s="829"/>
      <c r="BD167" s="829"/>
      <c r="BE167" s="829"/>
      <c r="BF167" s="829"/>
      <c r="BG167" s="829"/>
      <c r="BH167" s="829"/>
      <c r="BI167" s="829"/>
      <c r="BJ167" s="829"/>
      <c r="BK167" s="829"/>
      <c r="BL167" s="829"/>
      <c r="BM167" s="829"/>
      <c r="BN167" s="829"/>
      <c r="BO167" s="829"/>
      <c r="BP167" s="829"/>
      <c r="BQ167" s="829"/>
      <c r="BR167" s="829"/>
      <c r="BS167" s="829"/>
      <c r="BT167" s="829"/>
      <c r="BU167" s="829"/>
      <c r="BV167" s="829"/>
      <c r="BW167" s="829"/>
      <c r="BX167" s="829"/>
      <c r="BY167" s="829"/>
      <c r="BZ167" s="829"/>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34</v>
      </c>
      <c r="C168" s="59"/>
      <c r="D168" s="59"/>
      <c r="E168" s="59"/>
      <c r="F168" s="59"/>
      <c r="G168" s="59"/>
      <c r="H168" s="59"/>
      <c r="I168" s="59"/>
      <c r="J168" s="59"/>
      <c r="K168" s="59"/>
      <c r="L168" s="59"/>
      <c r="M168" s="59"/>
      <c r="N168" s="59"/>
      <c r="O168" s="59"/>
      <c r="P168" s="59"/>
      <c r="Q168" s="59"/>
      <c r="R168" s="829"/>
      <c r="S168" s="829"/>
      <c r="T168" s="829"/>
      <c r="U168" s="829"/>
      <c r="V168" s="829"/>
      <c r="W168" s="829"/>
      <c r="X168" s="829"/>
      <c r="Y168" s="829"/>
      <c r="Z168" s="829"/>
      <c r="AA168" s="829"/>
      <c r="AB168" s="829"/>
      <c r="AC168" s="829"/>
      <c r="AD168" s="829"/>
      <c r="AE168" s="829"/>
      <c r="AF168" s="829"/>
      <c r="AG168" s="829"/>
      <c r="AH168" s="829"/>
      <c r="AI168" s="829"/>
      <c r="AJ168" s="829"/>
      <c r="AK168" s="829"/>
      <c r="AL168" s="829"/>
      <c r="AM168" s="829"/>
      <c r="AN168" s="829"/>
      <c r="AO168" s="829"/>
      <c r="AP168" s="829"/>
      <c r="AQ168" s="829"/>
      <c r="AR168" s="829"/>
      <c r="AS168" s="829"/>
      <c r="AT168" s="829"/>
      <c r="AU168" s="829"/>
      <c r="AV168" s="829"/>
      <c r="AW168" s="829"/>
      <c r="AX168" s="829"/>
      <c r="AY168" s="829"/>
      <c r="AZ168" s="829"/>
      <c r="BA168" s="829"/>
      <c r="BB168" s="829"/>
      <c r="BC168" s="829"/>
      <c r="BD168" s="829"/>
      <c r="BE168" s="829"/>
      <c r="BF168" s="829"/>
      <c r="BG168" s="829"/>
      <c r="BH168" s="829"/>
      <c r="BI168" s="829"/>
      <c r="BJ168" s="829"/>
      <c r="BK168" s="829"/>
      <c r="BL168" s="829"/>
      <c r="BM168" s="829"/>
      <c r="BN168" s="829"/>
      <c r="BO168" s="829"/>
      <c r="BP168" s="829"/>
      <c r="BQ168" s="829"/>
      <c r="BR168" s="829"/>
      <c r="BS168" s="829"/>
      <c r="BT168" s="829"/>
      <c r="BU168" s="829"/>
      <c r="BV168" s="829"/>
      <c r="BW168" s="829"/>
      <c r="BX168" s="829"/>
      <c r="BY168" s="829"/>
      <c r="BZ168" s="829"/>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69</v>
      </c>
      <c r="C169" s="59"/>
      <c r="D169" s="59"/>
      <c r="E169" s="59"/>
      <c r="F169" s="59"/>
      <c r="G169" s="59"/>
      <c r="H169" s="59"/>
      <c r="I169" s="59"/>
      <c r="J169" s="59"/>
      <c r="K169" s="59"/>
      <c r="L169" s="59"/>
      <c r="M169" s="59"/>
      <c r="N169" s="59"/>
      <c r="O169" s="59"/>
      <c r="P169" s="59"/>
      <c r="Q169" s="59"/>
      <c r="R169" s="829"/>
      <c r="S169" s="829"/>
      <c r="T169" s="829"/>
      <c r="U169" s="829"/>
      <c r="V169" s="829"/>
      <c r="W169" s="829"/>
      <c r="X169" s="829"/>
      <c r="Y169" s="829"/>
      <c r="Z169" s="829"/>
      <c r="AA169" s="829"/>
      <c r="AB169" s="829"/>
      <c r="AC169" s="829"/>
      <c r="AD169" s="829"/>
      <c r="AE169" s="829"/>
      <c r="AF169" s="829"/>
      <c r="AG169" s="829"/>
      <c r="AH169" s="829"/>
      <c r="AI169" s="829"/>
      <c r="AJ169" s="829"/>
      <c r="AK169" s="829"/>
      <c r="AL169" s="829"/>
      <c r="AM169" s="829"/>
      <c r="AN169" s="829"/>
      <c r="AO169" s="829"/>
      <c r="AP169" s="829"/>
      <c r="AQ169" s="829"/>
      <c r="AR169" s="829"/>
      <c r="AS169" s="829"/>
      <c r="AT169" s="829"/>
      <c r="AU169" s="829"/>
      <c r="AV169" s="829"/>
      <c r="AW169" s="829"/>
      <c r="AX169" s="829"/>
      <c r="AY169" s="829"/>
      <c r="AZ169" s="829"/>
      <c r="BA169" s="829"/>
      <c r="BB169" s="829"/>
      <c r="BC169" s="829"/>
      <c r="BD169" s="829"/>
      <c r="BE169" s="829"/>
      <c r="BF169" s="829"/>
      <c r="BG169" s="829"/>
      <c r="BH169" s="829"/>
      <c r="BI169" s="829"/>
      <c r="BJ169" s="829"/>
      <c r="BK169" s="829"/>
      <c r="BL169" s="829"/>
      <c r="BM169" s="829"/>
      <c r="BN169" s="829"/>
      <c r="BO169" s="829"/>
      <c r="BP169" s="829"/>
      <c r="BQ169" s="829"/>
      <c r="BR169" s="829"/>
      <c r="BS169" s="829"/>
      <c r="BT169" s="829"/>
      <c r="BU169" s="829"/>
      <c r="BV169" s="829"/>
      <c r="BW169" s="829"/>
      <c r="BX169" s="829"/>
      <c r="BY169" s="829"/>
      <c r="BZ169" s="829"/>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70</v>
      </c>
      <c r="C170" s="59"/>
      <c r="D170" s="59"/>
      <c r="E170" s="59"/>
      <c r="F170" s="59"/>
      <c r="G170" s="59"/>
      <c r="H170" s="59"/>
      <c r="I170" s="59"/>
      <c r="J170" s="59"/>
      <c r="K170" s="59"/>
      <c r="L170" s="59"/>
      <c r="M170" s="59"/>
      <c r="N170" s="59"/>
      <c r="O170" s="59"/>
      <c r="P170" s="59"/>
      <c r="Q170" s="59"/>
      <c r="R170" s="122"/>
      <c r="S170" s="122"/>
      <c r="T170" s="122"/>
      <c r="U170" s="59"/>
      <c r="V170" s="59"/>
      <c r="W170" s="59"/>
      <c r="X170" s="829"/>
      <c r="Y170" s="829"/>
      <c r="Z170" s="829"/>
      <c r="AA170" s="829"/>
      <c r="AB170" s="829"/>
      <c r="AC170" s="829"/>
      <c r="AD170" s="829"/>
      <c r="AE170" s="829"/>
      <c r="AF170" s="829"/>
      <c r="AG170" s="829"/>
      <c r="AH170" s="829"/>
      <c r="AI170" s="829"/>
      <c r="AJ170" s="829"/>
      <c r="AK170" s="829"/>
      <c r="AL170" s="829"/>
      <c r="AM170" s="829"/>
      <c r="AN170" s="829"/>
      <c r="AO170" s="829"/>
      <c r="AP170" s="829"/>
      <c r="AQ170" s="829"/>
      <c r="AR170" s="829"/>
      <c r="AS170" s="829"/>
      <c r="AT170" s="829"/>
      <c r="AU170" s="829"/>
      <c r="AV170" s="829"/>
      <c r="AW170" s="829"/>
      <c r="AX170" s="829"/>
      <c r="AY170" s="829"/>
      <c r="AZ170" s="829"/>
      <c r="BA170" s="829"/>
      <c r="BB170" s="829"/>
      <c r="BC170" s="829"/>
      <c r="BD170" s="829"/>
      <c r="BE170" s="829"/>
      <c r="BF170" s="829"/>
      <c r="BG170" s="829"/>
      <c r="BH170" s="829"/>
      <c r="BI170" s="829"/>
      <c r="BJ170" s="829"/>
      <c r="BK170" s="829"/>
      <c r="BL170" s="829"/>
      <c r="BM170" s="829"/>
      <c r="BN170" s="829"/>
      <c r="BO170" s="829"/>
      <c r="BP170" s="829"/>
      <c r="BQ170" s="829"/>
      <c r="BR170" s="829"/>
      <c r="BS170" s="829"/>
      <c r="BT170" s="829"/>
      <c r="BU170" s="829"/>
      <c r="BV170" s="829"/>
      <c r="BW170" s="829"/>
      <c r="BX170" s="829"/>
      <c r="BY170" s="829"/>
      <c r="BZ170" s="829"/>
      <c r="CZ170" s="48"/>
      <c r="DA170" s="48"/>
      <c r="DB170" s="48"/>
      <c r="DC170" s="48"/>
      <c r="DD170" s="48"/>
      <c r="DE170" s="48"/>
      <c r="DF170" s="48"/>
      <c r="DG170" s="48"/>
      <c r="DH170" s="48"/>
      <c r="DI170" s="48"/>
      <c r="DJ170" s="48"/>
      <c r="DK170" s="48"/>
      <c r="DL170" s="48"/>
      <c r="DM170" s="48"/>
      <c r="DN170" s="48"/>
      <c r="DO170" s="48"/>
      <c r="DP170" s="48"/>
    </row>
    <row r="171" spans="1:120" s="2" customFormat="1" ht="4.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Z171" s="48"/>
      <c r="DA171" s="48"/>
      <c r="DB171" s="48"/>
      <c r="DC171" s="48"/>
      <c r="DD171" s="48"/>
      <c r="DE171" s="48"/>
      <c r="DF171" s="48"/>
      <c r="DG171" s="48"/>
      <c r="DH171" s="48"/>
      <c r="DI171" s="48"/>
      <c r="DJ171" s="48"/>
      <c r="DK171" s="48"/>
      <c r="DL171" s="48"/>
      <c r="DM171" s="48"/>
      <c r="DN171" s="48"/>
      <c r="DO171" s="48"/>
      <c r="DP171" s="48"/>
    </row>
    <row r="172" spans="1:120" s="2" customFormat="1" ht="5.0999999999999996" customHeight="1">
      <c r="A172" s="59"/>
      <c r="B172" s="59"/>
      <c r="C172" s="59"/>
      <c r="D172" s="59"/>
      <c r="E172" s="59"/>
      <c r="F172" s="59"/>
      <c r="G172" s="59"/>
      <c r="H172" s="59"/>
      <c r="I172" s="59"/>
      <c r="J172" s="59"/>
      <c r="K172" s="59"/>
      <c r="L172" s="59"/>
      <c r="M172" s="59"/>
      <c r="N172" s="59"/>
      <c r="O172" s="59"/>
      <c r="P172" s="59"/>
      <c r="Q172" s="59"/>
      <c r="R172" s="122"/>
      <c r="S172" s="122"/>
      <c r="T172" s="122"/>
      <c r="U172" s="59"/>
      <c r="V172" s="59"/>
      <c r="W172" s="5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Z172" s="48"/>
      <c r="DA172" s="48"/>
      <c r="DB172" s="48"/>
      <c r="DC172" s="48"/>
      <c r="DD172" s="48"/>
      <c r="DE172" s="48"/>
      <c r="DF172" s="48"/>
      <c r="DG172" s="48"/>
      <c r="DH172" s="48"/>
      <c r="DI172" s="48"/>
      <c r="DJ172" s="48"/>
      <c r="DK172" s="48"/>
      <c r="DL172" s="48"/>
      <c r="DM172" s="48"/>
      <c r="DN172" s="48"/>
      <c r="DO172" s="48"/>
      <c r="DP172" s="48"/>
    </row>
    <row r="173" spans="1:120" s="2" customFormat="1" ht="16.5" customHeight="1">
      <c r="A173" s="59" t="s">
        <v>1263</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73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36</v>
      </c>
      <c r="C175" s="59"/>
      <c r="D175" s="59"/>
      <c r="E175" s="59"/>
      <c r="F175" s="59"/>
      <c r="G175" s="59"/>
      <c r="H175" s="59"/>
      <c r="I175" s="59"/>
      <c r="J175" s="59"/>
      <c r="K175" s="59"/>
      <c r="L175" s="59"/>
      <c r="M175" s="59"/>
      <c r="N175" s="59"/>
      <c r="O175" s="59"/>
      <c r="P175" s="59"/>
      <c r="Q175" s="59"/>
      <c r="R175" s="59"/>
      <c r="S175" s="59" t="s">
        <v>37</v>
      </c>
      <c r="T175" s="59"/>
      <c r="U175" s="829"/>
      <c r="V175" s="829"/>
      <c r="W175" s="829"/>
      <c r="X175" s="829"/>
      <c r="Y175" s="122" t="s">
        <v>38</v>
      </c>
      <c r="Z175" s="59"/>
      <c r="AA175" s="59"/>
      <c r="AB175" s="59"/>
      <c r="AC175" s="59"/>
      <c r="AD175" s="59"/>
      <c r="AE175" s="59"/>
      <c r="AF175" s="59"/>
      <c r="AG175" s="59"/>
      <c r="AH175" s="59"/>
      <c r="AI175" s="59" t="s">
        <v>37</v>
      </c>
      <c r="AJ175" s="59"/>
      <c r="AK175" s="799"/>
      <c r="AL175" s="799"/>
      <c r="AM175" s="799"/>
      <c r="AN175" s="799"/>
      <c r="AO175" s="799"/>
      <c r="AP175" s="799"/>
      <c r="AQ175" s="799"/>
      <c r="AR175" s="799"/>
      <c r="AS175" s="799"/>
      <c r="AT175" s="799"/>
      <c r="AU175" s="799"/>
      <c r="AV175" s="799"/>
      <c r="AW175" s="122" t="s">
        <v>39</v>
      </c>
      <c r="AX175" s="59"/>
      <c r="AY175" s="59"/>
      <c r="AZ175" s="59"/>
      <c r="BA175" s="59"/>
      <c r="BB175" s="59"/>
      <c r="BC175" s="59"/>
      <c r="BD175" s="59"/>
      <c r="BE175" s="59"/>
      <c r="BF175" s="829"/>
      <c r="BG175" s="829"/>
      <c r="BH175" s="829"/>
      <c r="BI175" s="829"/>
      <c r="BJ175" s="829"/>
      <c r="BK175" s="829"/>
      <c r="BL175" s="829"/>
      <c r="BM175" s="829"/>
      <c r="BN175" s="829"/>
      <c r="BO175" s="829"/>
      <c r="BP175" s="829"/>
      <c r="BQ175" s="829"/>
      <c r="BR175" s="122" t="s">
        <v>40</v>
      </c>
      <c r="BS175" s="59"/>
      <c r="BT175" s="59"/>
      <c r="BU175" s="59"/>
      <c r="BV175" s="59"/>
      <c r="BW175" s="59"/>
      <c r="BX175" s="59"/>
      <c r="BY175" s="59"/>
      <c r="BZ175" s="5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31</v>
      </c>
      <c r="C176" s="59"/>
      <c r="D176" s="59"/>
      <c r="E176" s="59"/>
      <c r="F176" s="59"/>
      <c r="G176" s="59"/>
      <c r="H176" s="59"/>
      <c r="I176" s="59"/>
      <c r="J176" s="59"/>
      <c r="K176" s="59"/>
      <c r="L176" s="59"/>
      <c r="M176" s="59"/>
      <c r="N176" s="59"/>
      <c r="O176" s="59"/>
      <c r="P176" s="59"/>
      <c r="Q176" s="59"/>
      <c r="R176" s="829"/>
      <c r="S176" s="829"/>
      <c r="T176" s="829"/>
      <c r="U176" s="829"/>
      <c r="V176" s="829"/>
      <c r="W176" s="829"/>
      <c r="X176" s="829"/>
      <c r="Y176" s="829"/>
      <c r="Z176" s="829"/>
      <c r="AA176" s="829"/>
      <c r="AB176" s="829"/>
      <c r="AC176" s="829"/>
      <c r="AD176" s="829"/>
      <c r="AE176" s="829"/>
      <c r="AF176" s="829"/>
      <c r="AG176" s="829"/>
      <c r="AH176" s="829"/>
      <c r="AI176" s="829"/>
      <c r="AJ176" s="829"/>
      <c r="AK176" s="829"/>
      <c r="AL176" s="829"/>
      <c r="AM176" s="829"/>
      <c r="AN176" s="829"/>
      <c r="AO176" s="829"/>
      <c r="AP176" s="829"/>
      <c r="AQ176" s="829"/>
      <c r="AR176" s="829"/>
      <c r="AS176" s="829"/>
      <c r="AT176" s="829"/>
      <c r="AU176" s="829"/>
      <c r="AV176" s="829"/>
      <c r="AW176" s="829"/>
      <c r="AX176" s="829"/>
      <c r="AY176" s="829"/>
      <c r="AZ176" s="829"/>
      <c r="BA176" s="829"/>
      <c r="BB176" s="829"/>
      <c r="BC176" s="829"/>
      <c r="BD176" s="829"/>
      <c r="BE176" s="829"/>
      <c r="BF176" s="829"/>
      <c r="BG176" s="829"/>
      <c r="BH176" s="829"/>
      <c r="BI176" s="829"/>
      <c r="BJ176" s="829"/>
      <c r="BK176" s="829"/>
      <c r="BL176" s="829"/>
      <c r="BM176" s="829"/>
      <c r="BN176" s="829"/>
      <c r="BO176" s="829"/>
      <c r="BP176" s="829"/>
      <c r="BQ176" s="829"/>
      <c r="BR176" s="829"/>
      <c r="BS176" s="829"/>
      <c r="BT176" s="829"/>
      <c r="BU176" s="829"/>
      <c r="BV176" s="829"/>
      <c r="BW176" s="829"/>
      <c r="BX176" s="829"/>
      <c r="BY176" s="829"/>
      <c r="BZ176" s="829"/>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42</v>
      </c>
      <c r="C177" s="59"/>
      <c r="D177" s="59"/>
      <c r="E177" s="59"/>
      <c r="F177" s="59"/>
      <c r="G177" s="59"/>
      <c r="H177" s="59"/>
      <c r="I177" s="59"/>
      <c r="J177" s="59"/>
      <c r="K177" s="59"/>
      <c r="L177" s="59"/>
      <c r="M177" s="59"/>
      <c r="N177" s="59"/>
      <c r="O177" s="59"/>
      <c r="P177" s="59"/>
      <c r="Q177" s="59"/>
      <c r="R177" s="59"/>
      <c r="S177" s="59" t="s">
        <v>37</v>
      </c>
      <c r="T177" s="59"/>
      <c r="U177" s="829"/>
      <c r="V177" s="829"/>
      <c r="W177" s="829"/>
      <c r="X177" s="829"/>
      <c r="Y177" s="122" t="s">
        <v>43</v>
      </c>
      <c r="Z177" s="59"/>
      <c r="AA177" s="59"/>
      <c r="AB177" s="59"/>
      <c r="AC177" s="59"/>
      <c r="AD177" s="59"/>
      <c r="AE177" s="59"/>
      <c r="AF177" s="59"/>
      <c r="AG177" s="59"/>
      <c r="AH177" s="59"/>
      <c r="AI177" s="59" t="s">
        <v>37</v>
      </c>
      <c r="AJ177" s="59"/>
      <c r="AK177" s="829"/>
      <c r="AL177" s="829"/>
      <c r="AM177" s="829"/>
      <c r="AN177" s="829"/>
      <c r="AO177" s="829"/>
      <c r="AP177" s="829"/>
      <c r="AQ177" s="829"/>
      <c r="AR177" s="829"/>
      <c r="AS177" s="829"/>
      <c r="AT177" s="59" t="s">
        <v>44</v>
      </c>
      <c r="AU177" s="59"/>
      <c r="AV177" s="59"/>
      <c r="AW177" s="59"/>
      <c r="AX177" s="122"/>
      <c r="AY177" s="59"/>
      <c r="AZ177" s="59"/>
      <c r="BA177" s="59"/>
      <c r="BB177" s="59"/>
      <c r="BC177" s="59"/>
      <c r="BD177" s="59"/>
      <c r="BE177" s="59"/>
      <c r="BF177" s="829"/>
      <c r="BG177" s="829"/>
      <c r="BH177" s="829"/>
      <c r="BI177" s="829"/>
      <c r="BJ177" s="829"/>
      <c r="BK177" s="829"/>
      <c r="BL177" s="829"/>
      <c r="BM177" s="829"/>
      <c r="BN177" s="829"/>
      <c r="BO177" s="829"/>
      <c r="BP177" s="829"/>
      <c r="BQ177" s="829"/>
      <c r="BR177" s="122" t="s">
        <v>40</v>
      </c>
      <c r="BS177" s="59"/>
      <c r="BT177" s="59"/>
      <c r="BU177" s="59"/>
      <c r="BV177" s="59"/>
      <c r="BW177" s="59"/>
      <c r="BX177" s="59"/>
      <c r="BY177" s="59"/>
      <c r="BZ177" s="5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c r="C178" s="59"/>
      <c r="D178" s="59"/>
      <c r="E178" s="59"/>
      <c r="F178" s="59"/>
      <c r="G178" s="59"/>
      <c r="H178" s="59"/>
      <c r="I178" s="59"/>
      <c r="J178" s="59"/>
      <c r="K178" s="59"/>
      <c r="L178" s="59"/>
      <c r="M178" s="59"/>
      <c r="N178" s="59"/>
      <c r="O178" s="59"/>
      <c r="P178" s="59"/>
      <c r="Q178" s="5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829"/>
      <c r="AM178" s="829"/>
      <c r="AN178" s="829"/>
      <c r="AO178" s="829"/>
      <c r="AP178" s="829"/>
      <c r="AQ178" s="829"/>
      <c r="AR178" s="829"/>
      <c r="AS178" s="829"/>
      <c r="AT178" s="829"/>
      <c r="AU178" s="829"/>
      <c r="AV178" s="829"/>
      <c r="AW178" s="829"/>
      <c r="AX178" s="829"/>
      <c r="AY178" s="829"/>
      <c r="AZ178" s="829"/>
      <c r="BA178" s="829"/>
      <c r="BB178" s="829"/>
      <c r="BC178" s="829"/>
      <c r="BD178" s="829"/>
      <c r="BE178" s="829"/>
      <c r="BF178" s="829"/>
      <c r="BG178" s="829"/>
      <c r="BH178" s="829"/>
      <c r="BI178" s="829"/>
      <c r="BJ178" s="829"/>
      <c r="BK178" s="829"/>
      <c r="BL178" s="829"/>
      <c r="BM178" s="829"/>
      <c r="BN178" s="829"/>
      <c r="BO178" s="829"/>
      <c r="BP178" s="829"/>
      <c r="BQ178" s="829"/>
      <c r="BR178" s="829"/>
      <c r="BS178" s="829"/>
      <c r="BT178" s="829"/>
      <c r="BU178" s="829"/>
      <c r="BV178" s="829"/>
      <c r="BW178" s="829"/>
      <c r="BX178" s="829"/>
      <c r="BY178" s="829"/>
      <c r="BZ178" s="829"/>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47</v>
      </c>
      <c r="C179" s="59"/>
      <c r="D179" s="59"/>
      <c r="E179" s="59"/>
      <c r="F179" s="59"/>
      <c r="G179" s="59"/>
      <c r="H179" s="59"/>
      <c r="I179" s="59"/>
      <c r="J179" s="59"/>
      <c r="K179" s="59"/>
      <c r="L179" s="59"/>
      <c r="M179" s="59"/>
      <c r="N179" s="59"/>
      <c r="O179" s="59"/>
      <c r="P179" s="59"/>
      <c r="Q179" s="59"/>
      <c r="R179" s="801" t="s">
        <v>1253</v>
      </c>
      <c r="S179" s="801"/>
      <c r="T179" s="801"/>
      <c r="U179" s="829"/>
      <c r="V179" s="829"/>
      <c r="W179" s="829"/>
      <c r="X179" s="829"/>
      <c r="Y179" s="829"/>
      <c r="Z179" s="829"/>
      <c r="AA179" s="829"/>
      <c r="AB179" s="829"/>
      <c r="AC179" s="829"/>
      <c r="AD179" s="829"/>
      <c r="AE179" s="829"/>
      <c r="AF179" s="829"/>
      <c r="AG179" s="829"/>
      <c r="AH179" s="829"/>
      <c r="AI179" s="829"/>
      <c r="AJ179" s="829"/>
      <c r="AK179" s="829"/>
      <c r="AL179" s="829"/>
      <c r="AM179" s="829"/>
      <c r="AN179" s="829"/>
      <c r="AO179" s="829"/>
      <c r="AP179" s="829"/>
      <c r="AQ179" s="829"/>
      <c r="AR179" s="829"/>
      <c r="AS179" s="829"/>
      <c r="AT179" s="829"/>
      <c r="AU179" s="829"/>
      <c r="AV179" s="829"/>
      <c r="AW179" s="829"/>
      <c r="AX179" s="829"/>
      <c r="AY179" s="829"/>
      <c r="AZ179" s="829"/>
      <c r="BA179" s="829"/>
      <c r="BB179" s="829"/>
      <c r="BC179" s="829"/>
      <c r="BD179" s="829"/>
      <c r="BE179" s="829"/>
      <c r="BF179" s="829"/>
      <c r="BG179" s="829"/>
      <c r="BH179" s="829"/>
      <c r="BI179" s="829"/>
      <c r="BJ179" s="829"/>
      <c r="BK179" s="829"/>
      <c r="BL179" s="829"/>
      <c r="BM179" s="829"/>
      <c r="BN179" s="829"/>
      <c r="BO179" s="829"/>
      <c r="BP179" s="829"/>
      <c r="BQ179" s="829"/>
      <c r="BR179" s="829"/>
      <c r="BS179" s="829"/>
      <c r="BT179" s="829"/>
      <c r="BU179" s="829"/>
      <c r="BV179" s="829"/>
      <c r="BW179" s="829"/>
      <c r="BX179" s="829"/>
      <c r="BY179" s="829"/>
      <c r="BZ179" s="829"/>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48</v>
      </c>
      <c r="C180" s="59"/>
      <c r="D180" s="59"/>
      <c r="E180" s="59"/>
      <c r="F180" s="59"/>
      <c r="G180" s="59"/>
      <c r="H180" s="59"/>
      <c r="I180" s="59"/>
      <c r="J180" s="59"/>
      <c r="K180" s="59"/>
      <c r="L180" s="59"/>
      <c r="M180" s="59"/>
      <c r="N180" s="59"/>
      <c r="O180" s="59"/>
      <c r="P180" s="59"/>
      <c r="Q180" s="59"/>
      <c r="R180" s="829"/>
      <c r="S180" s="829"/>
      <c r="T180" s="829"/>
      <c r="U180" s="829"/>
      <c r="V180" s="829"/>
      <c r="W180" s="829"/>
      <c r="X180" s="829"/>
      <c r="Y180" s="829"/>
      <c r="Z180" s="829"/>
      <c r="AA180" s="829"/>
      <c r="AB180" s="829"/>
      <c r="AC180" s="829"/>
      <c r="AD180" s="829"/>
      <c r="AE180" s="829"/>
      <c r="AF180" s="829"/>
      <c r="AG180" s="829"/>
      <c r="AH180" s="829"/>
      <c r="AI180" s="829"/>
      <c r="AJ180" s="829"/>
      <c r="AK180" s="829"/>
      <c r="AL180" s="829"/>
      <c r="AM180" s="829"/>
      <c r="AN180" s="829"/>
      <c r="AO180" s="829"/>
      <c r="AP180" s="829"/>
      <c r="AQ180" s="829"/>
      <c r="AR180" s="829"/>
      <c r="AS180" s="829"/>
      <c r="AT180" s="829"/>
      <c r="AU180" s="829"/>
      <c r="AV180" s="829"/>
      <c r="AW180" s="829"/>
      <c r="AX180" s="829"/>
      <c r="AY180" s="829"/>
      <c r="AZ180" s="829"/>
      <c r="BA180" s="829"/>
      <c r="BB180" s="829"/>
      <c r="BC180" s="829"/>
      <c r="BD180" s="829"/>
      <c r="BE180" s="829"/>
      <c r="BF180" s="829"/>
      <c r="BG180" s="829"/>
      <c r="BH180" s="829"/>
      <c r="BI180" s="829"/>
      <c r="BJ180" s="829"/>
      <c r="BK180" s="829"/>
      <c r="BL180" s="829"/>
      <c r="BM180" s="829"/>
      <c r="BN180" s="829"/>
      <c r="BO180" s="829"/>
      <c r="BP180" s="829"/>
      <c r="BQ180" s="829"/>
      <c r="BR180" s="829"/>
      <c r="BS180" s="829"/>
      <c r="BT180" s="829"/>
      <c r="BU180" s="829"/>
      <c r="BV180" s="829"/>
      <c r="BW180" s="829"/>
      <c r="BX180" s="829"/>
      <c r="BY180" s="829"/>
      <c r="BZ180" s="829"/>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49</v>
      </c>
      <c r="C181" s="59"/>
      <c r="D181" s="59"/>
      <c r="E181" s="59"/>
      <c r="F181" s="59"/>
      <c r="G181" s="59"/>
      <c r="H181" s="59"/>
      <c r="I181" s="59"/>
      <c r="J181" s="59"/>
      <c r="K181" s="59"/>
      <c r="L181" s="59"/>
      <c r="M181" s="59"/>
      <c r="N181" s="59"/>
      <c r="O181" s="59"/>
      <c r="P181" s="59"/>
      <c r="Q181" s="59"/>
      <c r="R181" s="829"/>
      <c r="S181" s="829"/>
      <c r="T181" s="829"/>
      <c r="U181" s="829"/>
      <c r="V181" s="829"/>
      <c r="W181" s="829"/>
      <c r="X181" s="829"/>
      <c r="Y181" s="829"/>
      <c r="Z181" s="829"/>
      <c r="AA181" s="829"/>
      <c r="AB181" s="829"/>
      <c r="AC181" s="829"/>
      <c r="AD181" s="829"/>
      <c r="AE181" s="829"/>
      <c r="AF181" s="829"/>
      <c r="AG181" s="829"/>
      <c r="AH181" s="829"/>
      <c r="AI181" s="829"/>
      <c r="AJ181" s="829"/>
      <c r="AK181" s="829"/>
      <c r="AL181" s="829"/>
      <c r="AM181" s="829"/>
      <c r="AN181" s="829"/>
      <c r="AO181" s="829"/>
      <c r="AP181" s="829"/>
      <c r="AQ181" s="829"/>
      <c r="AR181" s="829"/>
      <c r="AS181" s="829"/>
      <c r="AT181" s="829"/>
      <c r="AU181" s="829"/>
      <c r="AV181" s="829"/>
      <c r="AW181" s="829"/>
      <c r="AX181" s="829"/>
      <c r="AY181" s="829"/>
      <c r="AZ181" s="829"/>
      <c r="BA181" s="829"/>
      <c r="BB181" s="829"/>
      <c r="BC181" s="829"/>
      <c r="BD181" s="829"/>
      <c r="BE181" s="829"/>
      <c r="BF181" s="829"/>
      <c r="BG181" s="829"/>
      <c r="BH181" s="829"/>
      <c r="BI181" s="829"/>
      <c r="BJ181" s="829"/>
      <c r="BK181" s="829"/>
      <c r="BL181" s="829"/>
      <c r="BM181" s="829"/>
      <c r="BN181" s="829"/>
      <c r="BO181" s="829"/>
      <c r="BP181" s="829"/>
      <c r="BQ181" s="829"/>
      <c r="BR181" s="829"/>
      <c r="BS181" s="829"/>
      <c r="BT181" s="829"/>
      <c r="BU181" s="829"/>
      <c r="BV181" s="829"/>
      <c r="BW181" s="829"/>
      <c r="BX181" s="829"/>
      <c r="BY181" s="829"/>
      <c r="BZ181" s="829"/>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74</v>
      </c>
      <c r="C182" s="59"/>
      <c r="D182" s="59"/>
      <c r="E182" s="59"/>
      <c r="F182" s="59"/>
      <c r="G182" s="59"/>
      <c r="H182" s="59"/>
      <c r="I182" s="59"/>
      <c r="J182" s="59"/>
      <c r="K182" s="59"/>
      <c r="L182" s="59"/>
      <c r="M182" s="59"/>
      <c r="N182" s="59"/>
      <c r="O182" s="59"/>
      <c r="P182" s="59"/>
      <c r="Q182" s="59"/>
      <c r="R182" s="122"/>
      <c r="S182" s="122"/>
      <c r="T182" s="122"/>
      <c r="U182" s="59"/>
      <c r="V182" s="59"/>
      <c r="W182" s="59"/>
      <c r="X182" s="59"/>
      <c r="Y182" s="829"/>
      <c r="Z182" s="829"/>
      <c r="AA182" s="829"/>
      <c r="AB182" s="829"/>
      <c r="AC182" s="829"/>
      <c r="AD182" s="829"/>
      <c r="AE182" s="829"/>
      <c r="AF182" s="829"/>
      <c r="AG182" s="829"/>
      <c r="AH182" s="829"/>
      <c r="AI182" s="829"/>
      <c r="AJ182" s="829"/>
      <c r="AK182" s="829"/>
      <c r="AL182" s="829"/>
      <c r="AM182" s="829"/>
      <c r="AN182" s="829"/>
      <c r="AO182" s="829"/>
      <c r="AP182" s="829"/>
      <c r="AQ182" s="829"/>
      <c r="AR182" s="829"/>
      <c r="AS182" s="829"/>
      <c r="AT182" s="829"/>
      <c r="AU182" s="829"/>
      <c r="AV182" s="829"/>
      <c r="AW182" s="829"/>
      <c r="AX182" s="829"/>
      <c r="AY182" s="829"/>
      <c r="AZ182" s="829"/>
      <c r="BA182" s="829"/>
      <c r="BB182" s="829"/>
      <c r="BC182" s="829"/>
      <c r="BD182" s="829"/>
      <c r="BE182" s="829"/>
      <c r="BF182" s="829"/>
      <c r="BG182" s="829"/>
      <c r="BH182" s="829"/>
      <c r="BI182" s="829"/>
      <c r="BJ182" s="829"/>
      <c r="BK182" s="829"/>
      <c r="BL182" s="829"/>
      <c r="BM182" s="829"/>
      <c r="BN182" s="829"/>
      <c r="BO182" s="829"/>
      <c r="BP182" s="829"/>
      <c r="BQ182" s="829"/>
      <c r="BR182" s="829"/>
      <c r="BS182" s="829"/>
      <c r="BT182" s="829"/>
      <c r="BU182" s="829"/>
      <c r="BV182" s="829"/>
      <c r="BW182" s="829"/>
      <c r="BX182" s="829"/>
      <c r="BY182" s="829"/>
      <c r="BZ182" s="829"/>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63"/>
      <c r="B183" s="63"/>
      <c r="C183" s="63"/>
      <c r="D183" s="63"/>
      <c r="E183" s="63"/>
      <c r="F183" s="63"/>
      <c r="G183" s="63"/>
      <c r="H183" s="63"/>
      <c r="I183" s="63"/>
      <c r="J183" s="63"/>
      <c r="K183" s="63"/>
      <c r="L183" s="63"/>
      <c r="M183" s="63"/>
      <c r="N183" s="63"/>
      <c r="O183" s="63"/>
      <c r="P183" s="63"/>
      <c r="Q183" s="63"/>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Z183" s="48"/>
      <c r="DA183" s="48"/>
      <c r="DB183" s="48"/>
      <c r="DC183" s="48"/>
      <c r="DD183" s="48"/>
      <c r="DE183" s="48"/>
      <c r="DF183" s="48"/>
      <c r="DG183" s="48"/>
      <c r="DH183" s="48"/>
      <c r="DI183" s="48"/>
      <c r="DJ183" s="48"/>
      <c r="DK183" s="48"/>
      <c r="DL183" s="48"/>
      <c r="DM183" s="48"/>
      <c r="DN183" s="48"/>
      <c r="DO183" s="48"/>
      <c r="DP183" s="48"/>
    </row>
    <row r="184" spans="1:120" s="2" customFormat="1" ht="4.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6.5" customHeight="1">
      <c r="A185" s="59"/>
      <c r="B185" s="59" t="s">
        <v>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36</v>
      </c>
      <c r="C186" s="59"/>
      <c r="D186" s="59"/>
      <c r="E186" s="59"/>
      <c r="F186" s="59"/>
      <c r="G186" s="59"/>
      <c r="H186" s="59"/>
      <c r="I186" s="59"/>
      <c r="J186" s="59"/>
      <c r="K186" s="59"/>
      <c r="L186" s="59"/>
      <c r="M186" s="59"/>
      <c r="N186" s="59"/>
      <c r="O186" s="59"/>
      <c r="P186" s="59"/>
      <c r="Q186" s="59"/>
      <c r="R186" s="59"/>
      <c r="S186" s="59" t="s">
        <v>37</v>
      </c>
      <c r="T186" s="59"/>
      <c r="U186" s="829"/>
      <c r="V186" s="829"/>
      <c r="W186" s="829"/>
      <c r="X186" s="829"/>
      <c r="Y186" s="122" t="s">
        <v>38</v>
      </c>
      <c r="Z186" s="59"/>
      <c r="AA186" s="59"/>
      <c r="AB186" s="59"/>
      <c r="AC186" s="59"/>
      <c r="AD186" s="59"/>
      <c r="AE186" s="59"/>
      <c r="AF186" s="59"/>
      <c r="AG186" s="59"/>
      <c r="AH186" s="59"/>
      <c r="AI186" s="59" t="s">
        <v>37</v>
      </c>
      <c r="AJ186" s="59"/>
      <c r="AK186" s="799"/>
      <c r="AL186" s="799"/>
      <c r="AM186" s="799"/>
      <c r="AN186" s="799"/>
      <c r="AO186" s="799"/>
      <c r="AP186" s="799"/>
      <c r="AQ186" s="799"/>
      <c r="AR186" s="799"/>
      <c r="AS186" s="799"/>
      <c r="AT186" s="799"/>
      <c r="AU186" s="799"/>
      <c r="AV186" s="799"/>
      <c r="AW186" s="122" t="s">
        <v>39</v>
      </c>
      <c r="AX186" s="59"/>
      <c r="AY186" s="59"/>
      <c r="AZ186" s="59"/>
      <c r="BA186" s="59"/>
      <c r="BB186" s="59"/>
      <c r="BC186" s="59"/>
      <c r="BD186" s="59"/>
      <c r="BE186" s="59"/>
      <c r="BF186" s="829"/>
      <c r="BG186" s="829"/>
      <c r="BH186" s="829"/>
      <c r="BI186" s="829"/>
      <c r="BJ186" s="829"/>
      <c r="BK186" s="829"/>
      <c r="BL186" s="829"/>
      <c r="BM186" s="829"/>
      <c r="BN186" s="829"/>
      <c r="BO186" s="829"/>
      <c r="BP186" s="829"/>
      <c r="BQ186" s="829"/>
      <c r="BR186" s="122" t="s">
        <v>40</v>
      </c>
      <c r="BS186" s="59"/>
      <c r="BT186" s="59"/>
      <c r="BU186" s="59"/>
      <c r="BV186" s="59"/>
      <c r="BW186" s="59"/>
      <c r="BX186" s="59"/>
      <c r="BY186" s="59"/>
      <c r="BZ186" s="5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31</v>
      </c>
      <c r="C187" s="59"/>
      <c r="D187" s="59"/>
      <c r="E187" s="59"/>
      <c r="F187" s="59"/>
      <c r="G187" s="59"/>
      <c r="H187" s="59"/>
      <c r="I187" s="59"/>
      <c r="J187" s="59"/>
      <c r="K187" s="59"/>
      <c r="L187" s="59"/>
      <c r="M187" s="59"/>
      <c r="N187" s="59"/>
      <c r="O187" s="59"/>
      <c r="P187" s="59"/>
      <c r="Q187" s="59"/>
      <c r="R187" s="829"/>
      <c r="S187" s="829"/>
      <c r="T187" s="829"/>
      <c r="U187" s="829"/>
      <c r="V187" s="829"/>
      <c r="W187" s="829"/>
      <c r="X187" s="829"/>
      <c r="Y187" s="829"/>
      <c r="Z187" s="829"/>
      <c r="AA187" s="829"/>
      <c r="AB187" s="829"/>
      <c r="AC187" s="829"/>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29"/>
      <c r="AY187" s="829"/>
      <c r="AZ187" s="829"/>
      <c r="BA187" s="829"/>
      <c r="BB187" s="829"/>
      <c r="BC187" s="829"/>
      <c r="BD187" s="829"/>
      <c r="BE187" s="829"/>
      <c r="BF187" s="829"/>
      <c r="BG187" s="829"/>
      <c r="BH187" s="829"/>
      <c r="BI187" s="829"/>
      <c r="BJ187" s="829"/>
      <c r="BK187" s="829"/>
      <c r="BL187" s="829"/>
      <c r="BM187" s="829"/>
      <c r="BN187" s="829"/>
      <c r="BO187" s="829"/>
      <c r="BP187" s="829"/>
      <c r="BQ187" s="829"/>
      <c r="BR187" s="829"/>
      <c r="BS187" s="829"/>
      <c r="BT187" s="829"/>
      <c r="BU187" s="829"/>
      <c r="BV187" s="829"/>
      <c r="BW187" s="829"/>
      <c r="BX187" s="829"/>
      <c r="BY187" s="829"/>
      <c r="BZ187" s="829"/>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42</v>
      </c>
      <c r="C188" s="59"/>
      <c r="D188" s="59"/>
      <c r="E188" s="59"/>
      <c r="F188" s="59"/>
      <c r="G188" s="59"/>
      <c r="H188" s="59"/>
      <c r="I188" s="59"/>
      <c r="J188" s="59"/>
      <c r="K188" s="59"/>
      <c r="L188" s="59"/>
      <c r="M188" s="59"/>
      <c r="N188" s="59"/>
      <c r="O188" s="59"/>
      <c r="P188" s="59"/>
      <c r="Q188" s="59"/>
      <c r="R188" s="59"/>
      <c r="S188" s="59" t="s">
        <v>37</v>
      </c>
      <c r="T188" s="59"/>
      <c r="U188" s="829"/>
      <c r="V188" s="829"/>
      <c r="W188" s="829"/>
      <c r="X188" s="829"/>
      <c r="Y188" s="122" t="s">
        <v>43</v>
      </c>
      <c r="Z188" s="59"/>
      <c r="AA188" s="59"/>
      <c r="AB188" s="59"/>
      <c r="AC188" s="59"/>
      <c r="AD188" s="59"/>
      <c r="AE188" s="59"/>
      <c r="AF188" s="59"/>
      <c r="AG188" s="59"/>
      <c r="AH188" s="59"/>
      <c r="AI188" s="59" t="s">
        <v>37</v>
      </c>
      <c r="AJ188" s="59"/>
      <c r="AK188" s="829"/>
      <c r="AL188" s="829"/>
      <c r="AM188" s="829"/>
      <c r="AN188" s="829"/>
      <c r="AO188" s="829"/>
      <c r="AP188" s="829"/>
      <c r="AQ188" s="829"/>
      <c r="AR188" s="829"/>
      <c r="AS188" s="829"/>
      <c r="AT188" s="59" t="s">
        <v>44</v>
      </c>
      <c r="AU188" s="59"/>
      <c r="AV188" s="59"/>
      <c r="AW188" s="59"/>
      <c r="AX188" s="122"/>
      <c r="AY188" s="59"/>
      <c r="AZ188" s="59"/>
      <c r="BA188" s="59"/>
      <c r="BB188" s="59"/>
      <c r="BC188" s="59"/>
      <c r="BD188" s="59"/>
      <c r="BE188" s="59"/>
      <c r="BF188" s="829"/>
      <c r="BG188" s="829"/>
      <c r="BH188" s="829"/>
      <c r="BI188" s="829"/>
      <c r="BJ188" s="829"/>
      <c r="BK188" s="829"/>
      <c r="BL188" s="829"/>
      <c r="BM188" s="829"/>
      <c r="BN188" s="829"/>
      <c r="BO188" s="829"/>
      <c r="BP188" s="829"/>
      <c r="BQ188" s="829"/>
      <c r="BR188" s="122" t="s">
        <v>40</v>
      </c>
      <c r="BS188" s="59"/>
      <c r="BT188" s="59"/>
      <c r="BU188" s="59"/>
      <c r="BV188" s="59"/>
      <c r="BW188" s="59"/>
      <c r="BX188" s="59"/>
      <c r="BY188" s="59"/>
      <c r="BZ188" s="5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c r="C189" s="59"/>
      <c r="D189" s="59"/>
      <c r="E189" s="59"/>
      <c r="F189" s="59"/>
      <c r="G189" s="59"/>
      <c r="H189" s="59"/>
      <c r="I189" s="59"/>
      <c r="J189" s="59"/>
      <c r="K189" s="59"/>
      <c r="L189" s="59"/>
      <c r="M189" s="59"/>
      <c r="N189" s="59"/>
      <c r="O189" s="59"/>
      <c r="P189" s="59"/>
      <c r="Q189" s="59"/>
      <c r="R189" s="829"/>
      <c r="S189" s="829"/>
      <c r="T189" s="829"/>
      <c r="U189" s="829"/>
      <c r="V189" s="829"/>
      <c r="W189" s="829"/>
      <c r="X189" s="829"/>
      <c r="Y189" s="829"/>
      <c r="Z189" s="829"/>
      <c r="AA189" s="829"/>
      <c r="AB189" s="829"/>
      <c r="AC189" s="829"/>
      <c r="AD189" s="829"/>
      <c r="AE189" s="829"/>
      <c r="AF189" s="829"/>
      <c r="AG189" s="829"/>
      <c r="AH189" s="829"/>
      <c r="AI189" s="829"/>
      <c r="AJ189" s="829"/>
      <c r="AK189" s="829"/>
      <c r="AL189" s="829"/>
      <c r="AM189" s="829"/>
      <c r="AN189" s="829"/>
      <c r="AO189" s="829"/>
      <c r="AP189" s="829"/>
      <c r="AQ189" s="829"/>
      <c r="AR189" s="829"/>
      <c r="AS189" s="829"/>
      <c r="AT189" s="829"/>
      <c r="AU189" s="829"/>
      <c r="AV189" s="829"/>
      <c r="AW189" s="829"/>
      <c r="AX189" s="829"/>
      <c r="AY189" s="829"/>
      <c r="AZ189" s="829"/>
      <c r="BA189" s="829"/>
      <c r="BB189" s="829"/>
      <c r="BC189" s="829"/>
      <c r="BD189" s="829"/>
      <c r="BE189" s="829"/>
      <c r="BF189" s="829"/>
      <c r="BG189" s="829"/>
      <c r="BH189" s="829"/>
      <c r="BI189" s="829"/>
      <c r="BJ189" s="829"/>
      <c r="BK189" s="829"/>
      <c r="BL189" s="829"/>
      <c r="BM189" s="829"/>
      <c r="BN189" s="829"/>
      <c r="BO189" s="829"/>
      <c r="BP189" s="829"/>
      <c r="BQ189" s="829"/>
      <c r="BR189" s="829"/>
      <c r="BS189" s="829"/>
      <c r="BT189" s="829"/>
      <c r="BU189" s="829"/>
      <c r="BV189" s="829"/>
      <c r="BW189" s="829"/>
      <c r="BX189" s="829"/>
      <c r="BY189" s="829"/>
      <c r="BZ189" s="829"/>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47</v>
      </c>
      <c r="C190" s="59"/>
      <c r="D190" s="59"/>
      <c r="E190" s="59"/>
      <c r="F190" s="59"/>
      <c r="G190" s="59"/>
      <c r="H190" s="59"/>
      <c r="I190" s="59"/>
      <c r="J190" s="59"/>
      <c r="K190" s="59"/>
      <c r="L190" s="59"/>
      <c r="M190" s="59"/>
      <c r="N190" s="59"/>
      <c r="O190" s="59"/>
      <c r="P190" s="59"/>
      <c r="Q190" s="59"/>
      <c r="R190" s="801" t="s">
        <v>1253</v>
      </c>
      <c r="S190" s="801"/>
      <c r="T190" s="801"/>
      <c r="U190" s="829"/>
      <c r="V190" s="829"/>
      <c r="W190" s="829"/>
      <c r="X190" s="829"/>
      <c r="Y190" s="829"/>
      <c r="Z190" s="829"/>
      <c r="AA190" s="829"/>
      <c r="AB190" s="829"/>
      <c r="AC190" s="829"/>
      <c r="AD190" s="829"/>
      <c r="AE190" s="829"/>
      <c r="AF190" s="829"/>
      <c r="AG190" s="829"/>
      <c r="AH190" s="829"/>
      <c r="AI190" s="829"/>
      <c r="AJ190" s="829"/>
      <c r="AK190" s="829"/>
      <c r="AL190" s="829"/>
      <c r="AM190" s="829"/>
      <c r="AN190" s="829"/>
      <c r="AO190" s="829"/>
      <c r="AP190" s="829"/>
      <c r="AQ190" s="829"/>
      <c r="AR190" s="829"/>
      <c r="AS190" s="829"/>
      <c r="AT190" s="829"/>
      <c r="AU190" s="829"/>
      <c r="AV190" s="829"/>
      <c r="AW190" s="829"/>
      <c r="AX190" s="829"/>
      <c r="AY190" s="829"/>
      <c r="AZ190" s="829"/>
      <c r="BA190" s="829"/>
      <c r="BB190" s="829"/>
      <c r="BC190" s="829"/>
      <c r="BD190" s="829"/>
      <c r="BE190" s="829"/>
      <c r="BF190" s="829"/>
      <c r="BG190" s="829"/>
      <c r="BH190" s="829"/>
      <c r="BI190" s="829"/>
      <c r="BJ190" s="829"/>
      <c r="BK190" s="829"/>
      <c r="BL190" s="829"/>
      <c r="BM190" s="829"/>
      <c r="BN190" s="829"/>
      <c r="BO190" s="829"/>
      <c r="BP190" s="829"/>
      <c r="BQ190" s="829"/>
      <c r="BR190" s="829"/>
      <c r="BS190" s="829"/>
      <c r="BT190" s="829"/>
      <c r="BU190" s="829"/>
      <c r="BV190" s="829"/>
      <c r="BW190" s="829"/>
      <c r="BX190" s="829"/>
      <c r="BY190" s="829"/>
      <c r="BZ190" s="829"/>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48</v>
      </c>
      <c r="C191" s="59"/>
      <c r="D191" s="59"/>
      <c r="E191" s="59"/>
      <c r="F191" s="59"/>
      <c r="G191" s="59"/>
      <c r="H191" s="59"/>
      <c r="I191" s="59"/>
      <c r="J191" s="59"/>
      <c r="K191" s="59"/>
      <c r="L191" s="59"/>
      <c r="M191" s="59"/>
      <c r="N191" s="59"/>
      <c r="O191" s="59"/>
      <c r="P191" s="59"/>
      <c r="Q191" s="5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829"/>
      <c r="AY191" s="829"/>
      <c r="AZ191" s="829"/>
      <c r="BA191" s="829"/>
      <c r="BB191" s="829"/>
      <c r="BC191" s="829"/>
      <c r="BD191" s="829"/>
      <c r="BE191" s="829"/>
      <c r="BF191" s="829"/>
      <c r="BG191" s="829"/>
      <c r="BH191" s="829"/>
      <c r="BI191" s="829"/>
      <c r="BJ191" s="829"/>
      <c r="BK191" s="829"/>
      <c r="BL191" s="829"/>
      <c r="BM191" s="829"/>
      <c r="BN191" s="829"/>
      <c r="BO191" s="829"/>
      <c r="BP191" s="829"/>
      <c r="BQ191" s="829"/>
      <c r="BR191" s="829"/>
      <c r="BS191" s="829"/>
      <c r="BT191" s="829"/>
      <c r="BU191" s="829"/>
      <c r="BV191" s="829"/>
      <c r="BW191" s="829"/>
      <c r="BX191" s="829"/>
      <c r="BY191" s="829"/>
      <c r="BZ191" s="829"/>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49</v>
      </c>
      <c r="C192" s="59"/>
      <c r="D192" s="59"/>
      <c r="E192" s="59"/>
      <c r="F192" s="59"/>
      <c r="G192" s="59"/>
      <c r="H192" s="59"/>
      <c r="I192" s="59"/>
      <c r="J192" s="59"/>
      <c r="K192" s="59"/>
      <c r="L192" s="59"/>
      <c r="M192" s="59"/>
      <c r="N192" s="59"/>
      <c r="O192" s="59"/>
      <c r="P192" s="59"/>
      <c r="Q192" s="59"/>
      <c r="R192" s="829"/>
      <c r="S192" s="829"/>
      <c r="T192" s="829"/>
      <c r="U192" s="829"/>
      <c r="V192" s="829"/>
      <c r="W192" s="829"/>
      <c r="X192" s="829"/>
      <c r="Y192" s="829"/>
      <c r="Z192" s="829"/>
      <c r="AA192" s="829"/>
      <c r="AB192" s="829"/>
      <c r="AC192" s="829"/>
      <c r="AD192" s="829"/>
      <c r="AE192" s="829"/>
      <c r="AF192" s="829"/>
      <c r="AG192" s="829"/>
      <c r="AH192" s="829"/>
      <c r="AI192" s="829"/>
      <c r="AJ192" s="829"/>
      <c r="AK192" s="829"/>
      <c r="AL192" s="829"/>
      <c r="AM192" s="829"/>
      <c r="AN192" s="829"/>
      <c r="AO192" s="829"/>
      <c r="AP192" s="829"/>
      <c r="AQ192" s="829"/>
      <c r="AR192" s="829"/>
      <c r="AS192" s="829"/>
      <c r="AT192" s="829"/>
      <c r="AU192" s="829"/>
      <c r="AV192" s="829"/>
      <c r="AW192" s="829"/>
      <c r="AX192" s="829"/>
      <c r="AY192" s="829"/>
      <c r="AZ192" s="829"/>
      <c r="BA192" s="829"/>
      <c r="BB192" s="829"/>
      <c r="BC192" s="829"/>
      <c r="BD192" s="829"/>
      <c r="BE192" s="829"/>
      <c r="BF192" s="829"/>
      <c r="BG192" s="829"/>
      <c r="BH192" s="829"/>
      <c r="BI192" s="829"/>
      <c r="BJ192" s="829"/>
      <c r="BK192" s="829"/>
      <c r="BL192" s="829"/>
      <c r="BM192" s="829"/>
      <c r="BN192" s="829"/>
      <c r="BO192" s="829"/>
      <c r="BP192" s="829"/>
      <c r="BQ192" s="829"/>
      <c r="BR192" s="829"/>
      <c r="BS192" s="829"/>
      <c r="BT192" s="829"/>
      <c r="BU192" s="829"/>
      <c r="BV192" s="829"/>
      <c r="BW192" s="829"/>
      <c r="BX192" s="829"/>
      <c r="BY192" s="829"/>
      <c r="BZ192" s="829"/>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74</v>
      </c>
      <c r="C193" s="59"/>
      <c r="D193" s="59"/>
      <c r="E193" s="59"/>
      <c r="F193" s="59"/>
      <c r="G193" s="59"/>
      <c r="H193" s="59"/>
      <c r="I193" s="59"/>
      <c r="J193" s="59"/>
      <c r="K193" s="59"/>
      <c r="L193" s="59"/>
      <c r="M193" s="59"/>
      <c r="N193" s="59"/>
      <c r="O193" s="59"/>
      <c r="P193" s="59"/>
      <c r="Q193" s="59"/>
      <c r="R193" s="122"/>
      <c r="S193" s="122"/>
      <c r="T193" s="122"/>
      <c r="U193" s="59"/>
      <c r="V193" s="59"/>
      <c r="W193" s="59"/>
      <c r="X193" s="59"/>
      <c r="Y193" s="829"/>
      <c r="Z193" s="829"/>
      <c r="AA193" s="829"/>
      <c r="AB193" s="829"/>
      <c r="AC193" s="829"/>
      <c r="AD193" s="829"/>
      <c r="AE193" s="829"/>
      <c r="AF193" s="829"/>
      <c r="AG193" s="829"/>
      <c r="AH193" s="829"/>
      <c r="AI193" s="829"/>
      <c r="AJ193" s="829"/>
      <c r="AK193" s="829"/>
      <c r="AL193" s="829"/>
      <c r="AM193" s="829"/>
      <c r="AN193" s="829"/>
      <c r="AO193" s="829"/>
      <c r="AP193" s="829"/>
      <c r="AQ193" s="829"/>
      <c r="AR193" s="829"/>
      <c r="AS193" s="829"/>
      <c r="AT193" s="829"/>
      <c r="AU193" s="829"/>
      <c r="AV193" s="829"/>
      <c r="AW193" s="829"/>
      <c r="AX193" s="829"/>
      <c r="AY193" s="829"/>
      <c r="AZ193" s="829"/>
      <c r="BA193" s="829"/>
      <c r="BB193" s="829"/>
      <c r="BC193" s="829"/>
      <c r="BD193" s="829"/>
      <c r="BE193" s="829"/>
      <c r="BF193" s="829"/>
      <c r="BG193" s="829"/>
      <c r="BH193" s="829"/>
      <c r="BI193" s="829"/>
      <c r="BJ193" s="829"/>
      <c r="BK193" s="829"/>
      <c r="BL193" s="829"/>
      <c r="BM193" s="829"/>
      <c r="BN193" s="829"/>
      <c r="BO193" s="829"/>
      <c r="BP193" s="829"/>
      <c r="BQ193" s="829"/>
      <c r="BR193" s="829"/>
      <c r="BS193" s="829"/>
      <c r="BT193" s="829"/>
      <c r="BU193" s="829"/>
      <c r="BV193" s="829"/>
      <c r="BW193" s="829"/>
      <c r="BX193" s="829"/>
      <c r="BY193" s="829"/>
      <c r="BZ193" s="829"/>
      <c r="CZ193" s="48"/>
      <c r="DA193" s="48"/>
      <c r="DB193" s="48"/>
      <c r="DC193" s="48"/>
      <c r="DD193" s="48"/>
      <c r="DE193" s="48"/>
      <c r="DF193" s="48"/>
      <c r="DG193" s="48"/>
      <c r="DH193" s="48"/>
      <c r="DI193" s="48"/>
      <c r="DJ193" s="48"/>
      <c r="DK193" s="48"/>
      <c r="DL193" s="48"/>
      <c r="DM193" s="48"/>
      <c r="DN193" s="48"/>
      <c r="DO193" s="48"/>
      <c r="DP193" s="48"/>
    </row>
    <row r="194" spans="1:120" s="2" customFormat="1" ht="4.5" customHeight="1">
      <c r="A194" s="63"/>
      <c r="B194" s="63"/>
      <c r="C194" s="63"/>
      <c r="D194" s="63"/>
      <c r="E194" s="63"/>
      <c r="F194" s="63"/>
      <c r="G194" s="63"/>
      <c r="H194" s="63"/>
      <c r="I194" s="63"/>
      <c r="J194" s="63"/>
      <c r="K194" s="63"/>
      <c r="L194" s="63"/>
      <c r="M194" s="63"/>
      <c r="N194" s="63"/>
      <c r="O194" s="63"/>
      <c r="P194" s="63"/>
      <c r="Q194" s="63"/>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Z194" s="48"/>
      <c r="DA194" s="48"/>
      <c r="DB194" s="48"/>
      <c r="DC194" s="48"/>
      <c r="DD194" s="48"/>
      <c r="DE194" s="48"/>
      <c r="DF194" s="48"/>
      <c r="DG194" s="48"/>
      <c r="DH194" s="48"/>
      <c r="DI194" s="48"/>
      <c r="DJ194" s="48"/>
      <c r="DK194" s="48"/>
      <c r="DL194" s="48"/>
      <c r="DM194" s="48"/>
      <c r="DN194" s="48"/>
      <c r="DO194" s="48"/>
      <c r="DP194" s="48"/>
    </row>
    <row r="195" spans="1:120" s="2" customFormat="1" ht="5.0999999999999996"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Z195" s="48"/>
      <c r="DA195" s="48"/>
      <c r="DB195" s="48"/>
      <c r="DC195" s="48"/>
      <c r="DD195" s="48"/>
      <c r="DE195" s="48"/>
      <c r="DF195" s="48"/>
      <c r="DG195" s="48"/>
      <c r="DH195" s="48"/>
      <c r="DI195" s="48"/>
      <c r="DJ195" s="48"/>
      <c r="DK195" s="48"/>
      <c r="DL195" s="48"/>
      <c r="DM195" s="48"/>
      <c r="DN195" s="48"/>
      <c r="DO195" s="48"/>
      <c r="DP195" s="48"/>
    </row>
    <row r="196" spans="1:120" s="2" customFormat="1" ht="16.5" customHeight="1">
      <c r="A196" s="59"/>
      <c r="B196" s="59" t="s">
        <v>36</v>
      </c>
      <c r="C196" s="59"/>
      <c r="D196" s="59"/>
      <c r="E196" s="59"/>
      <c r="F196" s="59"/>
      <c r="G196" s="59"/>
      <c r="H196" s="59"/>
      <c r="I196" s="59"/>
      <c r="J196" s="59"/>
      <c r="K196" s="59"/>
      <c r="L196" s="59"/>
      <c r="M196" s="59"/>
      <c r="N196" s="59"/>
      <c r="O196" s="59"/>
      <c r="P196" s="59"/>
      <c r="Q196" s="59"/>
      <c r="R196" s="59"/>
      <c r="S196" s="59" t="s">
        <v>37</v>
      </c>
      <c r="T196" s="59"/>
      <c r="U196" s="829"/>
      <c r="V196" s="829"/>
      <c r="W196" s="829"/>
      <c r="X196" s="829"/>
      <c r="Y196" s="122" t="s">
        <v>38</v>
      </c>
      <c r="Z196" s="59"/>
      <c r="AA196" s="59"/>
      <c r="AB196" s="59"/>
      <c r="AC196" s="59"/>
      <c r="AD196" s="59"/>
      <c r="AE196" s="59"/>
      <c r="AF196" s="59"/>
      <c r="AG196" s="59"/>
      <c r="AH196" s="59"/>
      <c r="AI196" s="59" t="s">
        <v>37</v>
      </c>
      <c r="AJ196" s="59"/>
      <c r="AK196" s="799"/>
      <c r="AL196" s="799"/>
      <c r="AM196" s="799"/>
      <c r="AN196" s="799"/>
      <c r="AO196" s="799"/>
      <c r="AP196" s="799"/>
      <c r="AQ196" s="799"/>
      <c r="AR196" s="799"/>
      <c r="AS196" s="799"/>
      <c r="AT196" s="799"/>
      <c r="AU196" s="799"/>
      <c r="AV196" s="799"/>
      <c r="AW196" s="122" t="s">
        <v>39</v>
      </c>
      <c r="AX196" s="59"/>
      <c r="AY196" s="59"/>
      <c r="AZ196" s="59"/>
      <c r="BA196" s="59"/>
      <c r="BB196" s="59"/>
      <c r="BC196" s="59"/>
      <c r="BD196" s="59"/>
      <c r="BE196" s="59"/>
      <c r="BF196" s="829"/>
      <c r="BG196" s="829"/>
      <c r="BH196" s="829"/>
      <c r="BI196" s="829"/>
      <c r="BJ196" s="829"/>
      <c r="BK196" s="829"/>
      <c r="BL196" s="829"/>
      <c r="BM196" s="829"/>
      <c r="BN196" s="829"/>
      <c r="BO196" s="829"/>
      <c r="BP196" s="829"/>
      <c r="BQ196" s="829"/>
      <c r="BR196" s="122" t="s">
        <v>40</v>
      </c>
      <c r="BS196" s="59"/>
      <c r="BT196" s="59"/>
      <c r="BU196" s="59"/>
      <c r="BV196" s="59"/>
      <c r="BW196" s="59"/>
      <c r="BX196" s="59"/>
      <c r="BY196" s="59"/>
      <c r="BZ196" s="5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31</v>
      </c>
      <c r="C197" s="59"/>
      <c r="D197" s="59"/>
      <c r="E197" s="59"/>
      <c r="F197" s="59"/>
      <c r="G197" s="59"/>
      <c r="H197" s="59"/>
      <c r="I197" s="59"/>
      <c r="J197" s="59"/>
      <c r="K197" s="59"/>
      <c r="L197" s="59"/>
      <c r="M197" s="59"/>
      <c r="N197" s="59"/>
      <c r="O197" s="59"/>
      <c r="P197" s="59"/>
      <c r="Q197" s="59"/>
      <c r="R197" s="829"/>
      <c r="S197" s="829"/>
      <c r="T197" s="829"/>
      <c r="U197" s="829"/>
      <c r="V197" s="829"/>
      <c r="W197" s="829"/>
      <c r="X197" s="829"/>
      <c r="Y197" s="829"/>
      <c r="Z197" s="829"/>
      <c r="AA197" s="829"/>
      <c r="AB197" s="829"/>
      <c r="AC197" s="829"/>
      <c r="AD197" s="829"/>
      <c r="AE197" s="829"/>
      <c r="AF197" s="829"/>
      <c r="AG197" s="829"/>
      <c r="AH197" s="829"/>
      <c r="AI197" s="829"/>
      <c r="AJ197" s="829"/>
      <c r="AK197" s="829"/>
      <c r="AL197" s="829"/>
      <c r="AM197" s="829"/>
      <c r="AN197" s="829"/>
      <c r="AO197" s="829"/>
      <c r="AP197" s="829"/>
      <c r="AQ197" s="829"/>
      <c r="AR197" s="829"/>
      <c r="AS197" s="829"/>
      <c r="AT197" s="829"/>
      <c r="AU197" s="829"/>
      <c r="AV197" s="829"/>
      <c r="AW197" s="829"/>
      <c r="AX197" s="829"/>
      <c r="AY197" s="829"/>
      <c r="AZ197" s="829"/>
      <c r="BA197" s="829"/>
      <c r="BB197" s="829"/>
      <c r="BC197" s="829"/>
      <c r="BD197" s="829"/>
      <c r="BE197" s="829"/>
      <c r="BF197" s="829"/>
      <c r="BG197" s="829"/>
      <c r="BH197" s="829"/>
      <c r="BI197" s="829"/>
      <c r="BJ197" s="829"/>
      <c r="BK197" s="829"/>
      <c r="BL197" s="829"/>
      <c r="BM197" s="829"/>
      <c r="BN197" s="829"/>
      <c r="BO197" s="829"/>
      <c r="BP197" s="829"/>
      <c r="BQ197" s="829"/>
      <c r="BR197" s="829"/>
      <c r="BS197" s="829"/>
      <c r="BT197" s="829"/>
      <c r="BU197" s="829"/>
      <c r="BV197" s="829"/>
      <c r="BW197" s="829"/>
      <c r="BX197" s="829"/>
      <c r="BY197" s="829"/>
      <c r="BZ197" s="829"/>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42</v>
      </c>
      <c r="C198" s="59"/>
      <c r="D198" s="59"/>
      <c r="E198" s="59"/>
      <c r="F198" s="59"/>
      <c r="G198" s="59"/>
      <c r="H198" s="59"/>
      <c r="I198" s="59"/>
      <c r="J198" s="59"/>
      <c r="K198" s="59"/>
      <c r="L198" s="59"/>
      <c r="M198" s="59"/>
      <c r="N198" s="59"/>
      <c r="O198" s="59"/>
      <c r="P198" s="59"/>
      <c r="Q198" s="59"/>
      <c r="R198" s="59"/>
      <c r="S198" s="59" t="s">
        <v>37</v>
      </c>
      <c r="T198" s="59"/>
      <c r="U198" s="829"/>
      <c r="V198" s="829"/>
      <c r="W198" s="829"/>
      <c r="X198" s="829"/>
      <c r="Y198" s="122" t="s">
        <v>43</v>
      </c>
      <c r="Z198" s="59"/>
      <c r="AA198" s="59"/>
      <c r="AB198" s="59"/>
      <c r="AC198" s="59"/>
      <c r="AD198" s="59"/>
      <c r="AE198" s="59"/>
      <c r="AF198" s="59"/>
      <c r="AG198" s="59"/>
      <c r="AH198" s="59"/>
      <c r="AI198" s="59" t="s">
        <v>37</v>
      </c>
      <c r="AJ198" s="59"/>
      <c r="AK198" s="829"/>
      <c r="AL198" s="829"/>
      <c r="AM198" s="829"/>
      <c r="AN198" s="829"/>
      <c r="AO198" s="829"/>
      <c r="AP198" s="829"/>
      <c r="AQ198" s="829"/>
      <c r="AR198" s="829"/>
      <c r="AS198" s="829"/>
      <c r="AT198" s="59" t="s">
        <v>44</v>
      </c>
      <c r="AU198" s="59"/>
      <c r="AV198" s="59"/>
      <c r="AW198" s="59"/>
      <c r="AX198" s="122"/>
      <c r="AY198" s="59"/>
      <c r="AZ198" s="59"/>
      <c r="BA198" s="59"/>
      <c r="BB198" s="59"/>
      <c r="BC198" s="59"/>
      <c r="BD198" s="59"/>
      <c r="BE198" s="59"/>
      <c r="BF198" s="829"/>
      <c r="BG198" s="829"/>
      <c r="BH198" s="829"/>
      <c r="BI198" s="829"/>
      <c r="BJ198" s="829"/>
      <c r="BK198" s="829"/>
      <c r="BL198" s="829"/>
      <c r="BM198" s="829"/>
      <c r="BN198" s="829"/>
      <c r="BO198" s="829"/>
      <c r="BP198" s="829"/>
      <c r="BQ198" s="829"/>
      <c r="BR198" s="122" t="s">
        <v>40</v>
      </c>
      <c r="BS198" s="59"/>
      <c r="BT198" s="59"/>
      <c r="BU198" s="59"/>
      <c r="BV198" s="59"/>
      <c r="BW198" s="59"/>
      <c r="BX198" s="59"/>
      <c r="BY198" s="59"/>
      <c r="BZ198" s="5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c r="C199" s="59"/>
      <c r="D199" s="59"/>
      <c r="E199" s="59"/>
      <c r="F199" s="59"/>
      <c r="G199" s="59"/>
      <c r="H199" s="59"/>
      <c r="I199" s="59"/>
      <c r="J199" s="59"/>
      <c r="K199" s="59"/>
      <c r="L199" s="59"/>
      <c r="M199" s="59"/>
      <c r="N199" s="59"/>
      <c r="O199" s="59"/>
      <c r="P199" s="59"/>
      <c r="Q199" s="59"/>
      <c r="R199" s="829"/>
      <c r="S199" s="829"/>
      <c r="T199" s="829"/>
      <c r="U199" s="829"/>
      <c r="V199" s="829"/>
      <c r="W199" s="829"/>
      <c r="X199" s="829"/>
      <c r="Y199" s="829"/>
      <c r="Z199" s="829"/>
      <c r="AA199" s="829"/>
      <c r="AB199" s="829"/>
      <c r="AC199" s="829"/>
      <c r="AD199" s="829"/>
      <c r="AE199" s="829"/>
      <c r="AF199" s="829"/>
      <c r="AG199" s="829"/>
      <c r="AH199" s="829"/>
      <c r="AI199" s="829"/>
      <c r="AJ199" s="829"/>
      <c r="AK199" s="829"/>
      <c r="AL199" s="829"/>
      <c r="AM199" s="829"/>
      <c r="AN199" s="829"/>
      <c r="AO199" s="829"/>
      <c r="AP199" s="829"/>
      <c r="AQ199" s="829"/>
      <c r="AR199" s="829"/>
      <c r="AS199" s="829"/>
      <c r="AT199" s="829"/>
      <c r="AU199" s="829"/>
      <c r="AV199" s="829"/>
      <c r="AW199" s="829"/>
      <c r="AX199" s="829"/>
      <c r="AY199" s="829"/>
      <c r="AZ199" s="829"/>
      <c r="BA199" s="829"/>
      <c r="BB199" s="829"/>
      <c r="BC199" s="829"/>
      <c r="BD199" s="829"/>
      <c r="BE199" s="829"/>
      <c r="BF199" s="829"/>
      <c r="BG199" s="829"/>
      <c r="BH199" s="829"/>
      <c r="BI199" s="829"/>
      <c r="BJ199" s="829"/>
      <c r="BK199" s="829"/>
      <c r="BL199" s="829"/>
      <c r="BM199" s="829"/>
      <c r="BN199" s="829"/>
      <c r="BO199" s="829"/>
      <c r="BP199" s="829"/>
      <c r="BQ199" s="829"/>
      <c r="BR199" s="829"/>
      <c r="BS199" s="829"/>
      <c r="BT199" s="829"/>
      <c r="BU199" s="829"/>
      <c r="BV199" s="829"/>
      <c r="BW199" s="829"/>
      <c r="BX199" s="829"/>
      <c r="BY199" s="829"/>
      <c r="BZ199" s="829"/>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47</v>
      </c>
      <c r="C200" s="59"/>
      <c r="D200" s="59"/>
      <c r="E200" s="59"/>
      <c r="F200" s="59"/>
      <c r="G200" s="59"/>
      <c r="H200" s="59"/>
      <c r="I200" s="59"/>
      <c r="J200" s="59"/>
      <c r="K200" s="59"/>
      <c r="L200" s="59"/>
      <c r="M200" s="59"/>
      <c r="N200" s="59"/>
      <c r="O200" s="59"/>
      <c r="P200" s="59"/>
      <c r="Q200" s="59"/>
      <c r="R200" s="801" t="s">
        <v>1253</v>
      </c>
      <c r="S200" s="801"/>
      <c r="T200" s="801"/>
      <c r="U200" s="829"/>
      <c r="V200" s="829"/>
      <c r="W200" s="829"/>
      <c r="X200" s="829"/>
      <c r="Y200" s="829"/>
      <c r="Z200" s="829"/>
      <c r="AA200" s="829"/>
      <c r="AB200" s="829"/>
      <c r="AC200" s="829"/>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29"/>
      <c r="AY200" s="829"/>
      <c r="AZ200" s="829"/>
      <c r="BA200" s="829"/>
      <c r="BB200" s="829"/>
      <c r="BC200" s="829"/>
      <c r="BD200" s="829"/>
      <c r="BE200" s="829"/>
      <c r="BF200" s="829"/>
      <c r="BG200" s="829"/>
      <c r="BH200" s="829"/>
      <c r="BI200" s="829"/>
      <c r="BJ200" s="829"/>
      <c r="BK200" s="829"/>
      <c r="BL200" s="829"/>
      <c r="BM200" s="829"/>
      <c r="BN200" s="829"/>
      <c r="BO200" s="829"/>
      <c r="BP200" s="829"/>
      <c r="BQ200" s="829"/>
      <c r="BR200" s="829"/>
      <c r="BS200" s="829"/>
      <c r="BT200" s="829"/>
      <c r="BU200" s="829"/>
      <c r="BV200" s="829"/>
      <c r="BW200" s="829"/>
      <c r="BX200" s="829"/>
      <c r="BY200" s="829"/>
      <c r="BZ200" s="829"/>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48</v>
      </c>
      <c r="C201" s="59"/>
      <c r="D201" s="59"/>
      <c r="E201" s="59"/>
      <c r="F201" s="59"/>
      <c r="G201" s="59"/>
      <c r="H201" s="59"/>
      <c r="I201" s="59"/>
      <c r="J201" s="59"/>
      <c r="K201" s="59"/>
      <c r="L201" s="59"/>
      <c r="M201" s="59"/>
      <c r="N201" s="59"/>
      <c r="O201" s="59"/>
      <c r="P201" s="59"/>
      <c r="Q201" s="59"/>
      <c r="R201" s="829"/>
      <c r="S201" s="829"/>
      <c r="T201" s="829"/>
      <c r="U201" s="829"/>
      <c r="V201" s="829"/>
      <c r="W201" s="829"/>
      <c r="X201" s="829"/>
      <c r="Y201" s="829"/>
      <c r="Z201" s="829"/>
      <c r="AA201" s="829"/>
      <c r="AB201" s="829"/>
      <c r="AC201" s="829"/>
      <c r="AD201" s="829"/>
      <c r="AE201" s="829"/>
      <c r="AF201" s="829"/>
      <c r="AG201" s="829"/>
      <c r="AH201" s="829"/>
      <c r="AI201" s="829"/>
      <c r="AJ201" s="829"/>
      <c r="AK201" s="829"/>
      <c r="AL201" s="829"/>
      <c r="AM201" s="829"/>
      <c r="AN201" s="829"/>
      <c r="AO201" s="829"/>
      <c r="AP201" s="829"/>
      <c r="AQ201" s="829"/>
      <c r="AR201" s="829"/>
      <c r="AS201" s="829"/>
      <c r="AT201" s="829"/>
      <c r="AU201" s="829"/>
      <c r="AV201" s="829"/>
      <c r="AW201" s="829"/>
      <c r="AX201" s="829"/>
      <c r="AY201" s="829"/>
      <c r="AZ201" s="829"/>
      <c r="BA201" s="829"/>
      <c r="BB201" s="829"/>
      <c r="BC201" s="829"/>
      <c r="BD201" s="829"/>
      <c r="BE201" s="829"/>
      <c r="BF201" s="829"/>
      <c r="BG201" s="829"/>
      <c r="BH201" s="829"/>
      <c r="BI201" s="829"/>
      <c r="BJ201" s="829"/>
      <c r="BK201" s="829"/>
      <c r="BL201" s="829"/>
      <c r="BM201" s="829"/>
      <c r="BN201" s="829"/>
      <c r="BO201" s="829"/>
      <c r="BP201" s="829"/>
      <c r="BQ201" s="829"/>
      <c r="BR201" s="829"/>
      <c r="BS201" s="829"/>
      <c r="BT201" s="829"/>
      <c r="BU201" s="829"/>
      <c r="BV201" s="829"/>
      <c r="BW201" s="829"/>
      <c r="BX201" s="829"/>
      <c r="BY201" s="829"/>
      <c r="BZ201" s="829"/>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49</v>
      </c>
      <c r="C202" s="59"/>
      <c r="D202" s="59"/>
      <c r="E202" s="59"/>
      <c r="F202" s="59"/>
      <c r="G202" s="59"/>
      <c r="H202" s="59"/>
      <c r="I202" s="59"/>
      <c r="J202" s="59"/>
      <c r="K202" s="59"/>
      <c r="L202" s="59"/>
      <c r="M202" s="59"/>
      <c r="N202" s="59"/>
      <c r="O202" s="59"/>
      <c r="P202" s="59"/>
      <c r="Q202" s="59"/>
      <c r="R202" s="829"/>
      <c r="S202" s="829"/>
      <c r="T202" s="829"/>
      <c r="U202" s="829"/>
      <c r="V202" s="829"/>
      <c r="W202" s="829"/>
      <c r="X202" s="829"/>
      <c r="Y202" s="829"/>
      <c r="Z202" s="829"/>
      <c r="AA202" s="829"/>
      <c r="AB202" s="829"/>
      <c r="AC202" s="829"/>
      <c r="AD202" s="829"/>
      <c r="AE202" s="829"/>
      <c r="AF202" s="829"/>
      <c r="AG202" s="829"/>
      <c r="AH202" s="829"/>
      <c r="AI202" s="829"/>
      <c r="AJ202" s="829"/>
      <c r="AK202" s="829"/>
      <c r="AL202" s="829"/>
      <c r="AM202" s="829"/>
      <c r="AN202" s="829"/>
      <c r="AO202" s="829"/>
      <c r="AP202" s="829"/>
      <c r="AQ202" s="829"/>
      <c r="AR202" s="829"/>
      <c r="AS202" s="829"/>
      <c r="AT202" s="829"/>
      <c r="AU202" s="829"/>
      <c r="AV202" s="829"/>
      <c r="AW202" s="829"/>
      <c r="AX202" s="829"/>
      <c r="AY202" s="829"/>
      <c r="AZ202" s="829"/>
      <c r="BA202" s="829"/>
      <c r="BB202" s="829"/>
      <c r="BC202" s="829"/>
      <c r="BD202" s="829"/>
      <c r="BE202" s="829"/>
      <c r="BF202" s="829"/>
      <c r="BG202" s="829"/>
      <c r="BH202" s="829"/>
      <c r="BI202" s="829"/>
      <c r="BJ202" s="829"/>
      <c r="BK202" s="829"/>
      <c r="BL202" s="829"/>
      <c r="BM202" s="829"/>
      <c r="BN202" s="829"/>
      <c r="BO202" s="829"/>
      <c r="BP202" s="829"/>
      <c r="BQ202" s="829"/>
      <c r="BR202" s="829"/>
      <c r="BS202" s="829"/>
      <c r="BT202" s="829"/>
      <c r="BU202" s="829"/>
      <c r="BV202" s="829"/>
      <c r="BW202" s="829"/>
      <c r="BX202" s="829"/>
      <c r="BY202" s="829"/>
      <c r="BZ202" s="829"/>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74</v>
      </c>
      <c r="C203" s="59"/>
      <c r="D203" s="59"/>
      <c r="E203" s="59"/>
      <c r="F203" s="59"/>
      <c r="G203" s="59"/>
      <c r="H203" s="59"/>
      <c r="I203" s="59"/>
      <c r="J203" s="59"/>
      <c r="K203" s="59"/>
      <c r="L203" s="59"/>
      <c r="M203" s="59"/>
      <c r="N203" s="59"/>
      <c r="O203" s="59"/>
      <c r="P203" s="59"/>
      <c r="Q203" s="59"/>
      <c r="R203" s="122"/>
      <c r="S203" s="122"/>
      <c r="T203" s="122"/>
      <c r="U203" s="59"/>
      <c r="V203" s="59"/>
      <c r="W203" s="59"/>
      <c r="X203" s="59"/>
      <c r="Y203" s="829"/>
      <c r="Z203" s="829"/>
      <c r="AA203" s="829"/>
      <c r="AB203" s="829"/>
      <c r="AC203" s="829"/>
      <c r="AD203" s="829"/>
      <c r="AE203" s="829"/>
      <c r="AF203" s="829"/>
      <c r="AG203" s="829"/>
      <c r="AH203" s="829"/>
      <c r="AI203" s="829"/>
      <c r="AJ203" s="829"/>
      <c r="AK203" s="829"/>
      <c r="AL203" s="829"/>
      <c r="AM203" s="829"/>
      <c r="AN203" s="829"/>
      <c r="AO203" s="829"/>
      <c r="AP203" s="829"/>
      <c r="AQ203" s="829"/>
      <c r="AR203" s="829"/>
      <c r="AS203" s="829"/>
      <c r="AT203" s="829"/>
      <c r="AU203" s="829"/>
      <c r="AV203" s="829"/>
      <c r="AW203" s="829"/>
      <c r="AX203" s="829"/>
      <c r="AY203" s="829"/>
      <c r="AZ203" s="829"/>
      <c r="BA203" s="829"/>
      <c r="BB203" s="829"/>
      <c r="BC203" s="829"/>
      <c r="BD203" s="829"/>
      <c r="BE203" s="829"/>
      <c r="BF203" s="829"/>
      <c r="BG203" s="829"/>
      <c r="BH203" s="829"/>
      <c r="BI203" s="829"/>
      <c r="BJ203" s="829"/>
      <c r="BK203" s="829"/>
      <c r="BL203" s="829"/>
      <c r="BM203" s="829"/>
      <c r="BN203" s="829"/>
      <c r="BO203" s="829"/>
      <c r="BP203" s="829"/>
      <c r="BQ203" s="829"/>
      <c r="BR203" s="829"/>
      <c r="BS203" s="829"/>
      <c r="BT203" s="829"/>
      <c r="BU203" s="829"/>
      <c r="BV203" s="829"/>
      <c r="BW203" s="829"/>
      <c r="BX203" s="829"/>
      <c r="BY203" s="829"/>
      <c r="BZ203" s="829"/>
      <c r="CZ203" s="48"/>
      <c r="DA203" s="48"/>
      <c r="DB203" s="48"/>
      <c r="DC203" s="48"/>
      <c r="DD203" s="48"/>
      <c r="DE203" s="48"/>
      <c r="DF203" s="48"/>
      <c r="DG203" s="48"/>
      <c r="DH203" s="48"/>
      <c r="DI203" s="48"/>
      <c r="DJ203" s="48"/>
      <c r="DK203" s="48"/>
      <c r="DL203" s="48"/>
      <c r="DM203" s="48"/>
      <c r="DN203" s="48"/>
      <c r="DO203" s="48"/>
      <c r="DP203" s="48"/>
    </row>
    <row r="204" spans="1:120" s="2" customFormat="1"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Z204" s="48"/>
      <c r="DA204" s="48"/>
      <c r="DB204" s="48"/>
      <c r="DC204" s="48"/>
      <c r="DD204" s="48"/>
      <c r="DE204" s="48"/>
      <c r="DF204" s="48"/>
      <c r="DG204" s="48"/>
      <c r="DH204" s="48"/>
      <c r="DI204" s="48"/>
      <c r="DJ204" s="48"/>
      <c r="DK204" s="48"/>
      <c r="DL204" s="48"/>
      <c r="DM204" s="48"/>
      <c r="DN204" s="48"/>
      <c r="DO204" s="48"/>
      <c r="DP204" s="48"/>
    </row>
    <row r="205" spans="1:120" s="2" customFormat="1" ht="5.0999999999999996"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Z205" s="48"/>
      <c r="DA205" s="48"/>
      <c r="DB205" s="48"/>
      <c r="DC205" s="48"/>
      <c r="DD205" s="48"/>
      <c r="DE205" s="48"/>
      <c r="DF205" s="48"/>
      <c r="DG205" s="48"/>
      <c r="DH205" s="48"/>
      <c r="DI205" s="48"/>
      <c r="DJ205" s="48"/>
      <c r="DK205" s="48"/>
      <c r="DL205" s="48"/>
      <c r="DM205" s="48"/>
      <c r="DN205" s="48"/>
      <c r="DO205" s="48"/>
      <c r="DP205" s="48"/>
    </row>
    <row r="206" spans="1:120" s="2" customFormat="1" ht="16.5" customHeight="1">
      <c r="A206" s="59"/>
      <c r="B206" s="59" t="s">
        <v>36</v>
      </c>
      <c r="C206" s="59"/>
      <c r="D206" s="59"/>
      <c r="E206" s="59"/>
      <c r="F206" s="59"/>
      <c r="G206" s="59"/>
      <c r="H206" s="59"/>
      <c r="I206" s="59"/>
      <c r="J206" s="59"/>
      <c r="K206" s="59"/>
      <c r="L206" s="59"/>
      <c r="M206" s="59"/>
      <c r="N206" s="59"/>
      <c r="O206" s="59"/>
      <c r="P206" s="59"/>
      <c r="Q206" s="59"/>
      <c r="R206" s="59"/>
      <c r="S206" s="59" t="s">
        <v>37</v>
      </c>
      <c r="T206" s="59"/>
      <c r="U206" s="829"/>
      <c r="V206" s="829"/>
      <c r="W206" s="829"/>
      <c r="X206" s="829"/>
      <c r="Y206" s="122" t="s">
        <v>38</v>
      </c>
      <c r="Z206" s="59"/>
      <c r="AA206" s="59"/>
      <c r="AB206" s="59"/>
      <c r="AC206" s="59"/>
      <c r="AD206" s="59"/>
      <c r="AE206" s="59"/>
      <c r="AF206" s="59"/>
      <c r="AG206" s="59"/>
      <c r="AH206" s="59"/>
      <c r="AI206" s="59" t="s">
        <v>37</v>
      </c>
      <c r="AJ206" s="59"/>
      <c r="AK206" s="799"/>
      <c r="AL206" s="799"/>
      <c r="AM206" s="799"/>
      <c r="AN206" s="799"/>
      <c r="AO206" s="799"/>
      <c r="AP206" s="799"/>
      <c r="AQ206" s="799"/>
      <c r="AR206" s="799"/>
      <c r="AS206" s="799"/>
      <c r="AT206" s="799"/>
      <c r="AU206" s="799"/>
      <c r="AV206" s="799"/>
      <c r="AW206" s="122" t="s">
        <v>39</v>
      </c>
      <c r="AX206" s="59"/>
      <c r="AY206" s="59"/>
      <c r="AZ206" s="59"/>
      <c r="BA206" s="59"/>
      <c r="BB206" s="59"/>
      <c r="BC206" s="59"/>
      <c r="BD206" s="59"/>
      <c r="BE206" s="59"/>
      <c r="BF206" s="829"/>
      <c r="BG206" s="829"/>
      <c r="BH206" s="829"/>
      <c r="BI206" s="829"/>
      <c r="BJ206" s="829"/>
      <c r="BK206" s="829"/>
      <c r="BL206" s="829"/>
      <c r="BM206" s="829"/>
      <c r="BN206" s="829"/>
      <c r="BO206" s="829"/>
      <c r="BP206" s="829"/>
      <c r="BQ206" s="829"/>
      <c r="BR206" s="122" t="s">
        <v>40</v>
      </c>
      <c r="BS206" s="59"/>
      <c r="BT206" s="59"/>
      <c r="BU206" s="59"/>
      <c r="BV206" s="59"/>
      <c r="BW206" s="59"/>
      <c r="BX206" s="59"/>
      <c r="BY206" s="59"/>
      <c r="BZ206" s="5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31</v>
      </c>
      <c r="C207" s="59"/>
      <c r="D207" s="59"/>
      <c r="E207" s="59"/>
      <c r="F207" s="59"/>
      <c r="G207" s="59"/>
      <c r="H207" s="59"/>
      <c r="I207" s="59"/>
      <c r="J207" s="59"/>
      <c r="K207" s="59"/>
      <c r="L207" s="59"/>
      <c r="M207" s="59"/>
      <c r="N207" s="59"/>
      <c r="O207" s="59"/>
      <c r="P207" s="59"/>
      <c r="Q207" s="59"/>
      <c r="R207" s="829"/>
      <c r="S207" s="829"/>
      <c r="T207" s="829"/>
      <c r="U207" s="829"/>
      <c r="V207" s="829"/>
      <c r="W207" s="829"/>
      <c r="X207" s="829"/>
      <c r="Y207" s="829"/>
      <c r="Z207" s="829"/>
      <c r="AA207" s="829"/>
      <c r="AB207" s="829"/>
      <c r="AC207" s="829"/>
      <c r="AD207" s="829"/>
      <c r="AE207" s="829"/>
      <c r="AF207" s="829"/>
      <c r="AG207" s="829"/>
      <c r="AH207" s="829"/>
      <c r="AI207" s="829"/>
      <c r="AJ207" s="829"/>
      <c r="AK207" s="829"/>
      <c r="AL207" s="829"/>
      <c r="AM207" s="829"/>
      <c r="AN207" s="829"/>
      <c r="AO207" s="829"/>
      <c r="AP207" s="829"/>
      <c r="AQ207" s="829"/>
      <c r="AR207" s="829"/>
      <c r="AS207" s="829"/>
      <c r="AT207" s="829"/>
      <c r="AU207" s="829"/>
      <c r="AV207" s="829"/>
      <c r="AW207" s="829"/>
      <c r="AX207" s="829"/>
      <c r="AY207" s="829"/>
      <c r="AZ207" s="829"/>
      <c r="BA207" s="829"/>
      <c r="BB207" s="829"/>
      <c r="BC207" s="829"/>
      <c r="BD207" s="829"/>
      <c r="BE207" s="829"/>
      <c r="BF207" s="829"/>
      <c r="BG207" s="829"/>
      <c r="BH207" s="829"/>
      <c r="BI207" s="829"/>
      <c r="BJ207" s="829"/>
      <c r="BK207" s="829"/>
      <c r="BL207" s="829"/>
      <c r="BM207" s="829"/>
      <c r="BN207" s="829"/>
      <c r="BO207" s="829"/>
      <c r="BP207" s="829"/>
      <c r="BQ207" s="829"/>
      <c r="BR207" s="829"/>
      <c r="BS207" s="829"/>
      <c r="BT207" s="829"/>
      <c r="BU207" s="829"/>
      <c r="BV207" s="829"/>
      <c r="BW207" s="829"/>
      <c r="BX207" s="829"/>
      <c r="BY207" s="829"/>
      <c r="BZ207" s="829"/>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42</v>
      </c>
      <c r="C208" s="59"/>
      <c r="D208" s="59"/>
      <c r="E208" s="59"/>
      <c r="F208" s="59"/>
      <c r="G208" s="59"/>
      <c r="H208" s="59"/>
      <c r="I208" s="59"/>
      <c r="J208" s="59"/>
      <c r="K208" s="59"/>
      <c r="L208" s="59"/>
      <c r="M208" s="59"/>
      <c r="N208" s="59"/>
      <c r="O208" s="59"/>
      <c r="P208" s="59"/>
      <c r="Q208" s="59"/>
      <c r="R208" s="59"/>
      <c r="S208" s="59" t="s">
        <v>37</v>
      </c>
      <c r="T208" s="59"/>
      <c r="U208" s="829"/>
      <c r="V208" s="829"/>
      <c r="W208" s="829"/>
      <c r="X208" s="829"/>
      <c r="Y208" s="122" t="s">
        <v>43</v>
      </c>
      <c r="Z208" s="59"/>
      <c r="AA208" s="59"/>
      <c r="AB208" s="59"/>
      <c r="AC208" s="59"/>
      <c r="AD208" s="59"/>
      <c r="AE208" s="59"/>
      <c r="AF208" s="59"/>
      <c r="AG208" s="59"/>
      <c r="AH208" s="59"/>
      <c r="AI208" s="59" t="s">
        <v>37</v>
      </c>
      <c r="AJ208" s="59"/>
      <c r="AK208" s="829"/>
      <c r="AL208" s="829"/>
      <c r="AM208" s="829"/>
      <c r="AN208" s="829"/>
      <c r="AO208" s="829"/>
      <c r="AP208" s="829"/>
      <c r="AQ208" s="829"/>
      <c r="AR208" s="829"/>
      <c r="AS208" s="829"/>
      <c r="AT208" s="59" t="s">
        <v>44</v>
      </c>
      <c r="AU208" s="59"/>
      <c r="AV208" s="59"/>
      <c r="AW208" s="59"/>
      <c r="AX208" s="122"/>
      <c r="AY208" s="59"/>
      <c r="AZ208" s="59"/>
      <c r="BA208" s="59"/>
      <c r="BB208" s="59"/>
      <c r="BC208" s="59"/>
      <c r="BD208" s="59"/>
      <c r="BE208" s="59"/>
      <c r="BF208" s="829"/>
      <c r="BG208" s="829"/>
      <c r="BH208" s="829"/>
      <c r="BI208" s="829"/>
      <c r="BJ208" s="829"/>
      <c r="BK208" s="829"/>
      <c r="BL208" s="829"/>
      <c r="BM208" s="829"/>
      <c r="BN208" s="829"/>
      <c r="BO208" s="829"/>
      <c r="BP208" s="829"/>
      <c r="BQ208" s="829"/>
      <c r="BR208" s="122" t="s">
        <v>40</v>
      </c>
      <c r="BS208" s="59"/>
      <c r="BT208" s="59"/>
      <c r="BU208" s="59"/>
      <c r="BV208" s="59"/>
      <c r="BW208" s="59"/>
      <c r="BX208" s="59"/>
      <c r="BY208" s="59"/>
      <c r="BZ208" s="5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c r="C209" s="59"/>
      <c r="D209" s="59"/>
      <c r="E209" s="59"/>
      <c r="F209" s="59"/>
      <c r="G209" s="59"/>
      <c r="H209" s="59"/>
      <c r="I209" s="59"/>
      <c r="J209" s="59"/>
      <c r="K209" s="59"/>
      <c r="L209" s="59"/>
      <c r="M209" s="59"/>
      <c r="N209" s="59"/>
      <c r="O209" s="59"/>
      <c r="P209" s="59"/>
      <c r="Q209" s="59"/>
      <c r="R209" s="829"/>
      <c r="S209" s="829"/>
      <c r="T209" s="829"/>
      <c r="U209" s="829"/>
      <c r="V209" s="829"/>
      <c r="W209" s="829"/>
      <c r="X209" s="829"/>
      <c r="Y209" s="829"/>
      <c r="Z209" s="829"/>
      <c r="AA209" s="829"/>
      <c r="AB209" s="829"/>
      <c r="AC209" s="829"/>
      <c r="AD209" s="829"/>
      <c r="AE209" s="829"/>
      <c r="AF209" s="829"/>
      <c r="AG209" s="829"/>
      <c r="AH209" s="829"/>
      <c r="AI209" s="829"/>
      <c r="AJ209" s="829"/>
      <c r="AK209" s="829"/>
      <c r="AL209" s="829"/>
      <c r="AM209" s="829"/>
      <c r="AN209" s="829"/>
      <c r="AO209" s="829"/>
      <c r="AP209" s="829"/>
      <c r="AQ209" s="829"/>
      <c r="AR209" s="829"/>
      <c r="AS209" s="829"/>
      <c r="AT209" s="829"/>
      <c r="AU209" s="829"/>
      <c r="AV209" s="829"/>
      <c r="AW209" s="829"/>
      <c r="AX209" s="829"/>
      <c r="AY209" s="829"/>
      <c r="AZ209" s="829"/>
      <c r="BA209" s="829"/>
      <c r="BB209" s="829"/>
      <c r="BC209" s="829"/>
      <c r="BD209" s="829"/>
      <c r="BE209" s="829"/>
      <c r="BF209" s="829"/>
      <c r="BG209" s="829"/>
      <c r="BH209" s="829"/>
      <c r="BI209" s="829"/>
      <c r="BJ209" s="829"/>
      <c r="BK209" s="829"/>
      <c r="BL209" s="829"/>
      <c r="BM209" s="829"/>
      <c r="BN209" s="829"/>
      <c r="BO209" s="829"/>
      <c r="BP209" s="829"/>
      <c r="BQ209" s="829"/>
      <c r="BR209" s="829"/>
      <c r="BS209" s="829"/>
      <c r="BT209" s="829"/>
      <c r="BU209" s="829"/>
      <c r="BV209" s="829"/>
      <c r="BW209" s="829"/>
      <c r="BX209" s="829"/>
      <c r="BY209" s="829"/>
      <c r="BZ209" s="829"/>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47</v>
      </c>
      <c r="C210" s="59"/>
      <c r="D210" s="59"/>
      <c r="E210" s="59"/>
      <c r="F210" s="59"/>
      <c r="G210" s="59"/>
      <c r="H210" s="59"/>
      <c r="I210" s="59"/>
      <c r="J210" s="59"/>
      <c r="K210" s="59"/>
      <c r="L210" s="59"/>
      <c r="M210" s="59"/>
      <c r="N210" s="59"/>
      <c r="O210" s="59"/>
      <c r="P210" s="59"/>
      <c r="Q210" s="59"/>
      <c r="R210" s="801" t="s">
        <v>1253</v>
      </c>
      <c r="S210" s="801"/>
      <c r="T210" s="801"/>
      <c r="U210" s="829"/>
      <c r="V210" s="829"/>
      <c r="W210" s="829"/>
      <c r="X210" s="829"/>
      <c r="Y210" s="829"/>
      <c r="Z210" s="829"/>
      <c r="AA210" s="829"/>
      <c r="AB210" s="829"/>
      <c r="AC210" s="829"/>
      <c r="AD210" s="829"/>
      <c r="AE210" s="829"/>
      <c r="AF210" s="829"/>
      <c r="AG210" s="829"/>
      <c r="AH210" s="829"/>
      <c r="AI210" s="829"/>
      <c r="AJ210" s="829"/>
      <c r="AK210" s="829"/>
      <c r="AL210" s="829"/>
      <c r="AM210" s="829"/>
      <c r="AN210" s="829"/>
      <c r="AO210" s="829"/>
      <c r="AP210" s="829"/>
      <c r="AQ210" s="829"/>
      <c r="AR210" s="829"/>
      <c r="AS210" s="829"/>
      <c r="AT210" s="829"/>
      <c r="AU210" s="829"/>
      <c r="AV210" s="829"/>
      <c r="AW210" s="829"/>
      <c r="AX210" s="829"/>
      <c r="AY210" s="829"/>
      <c r="AZ210" s="829"/>
      <c r="BA210" s="829"/>
      <c r="BB210" s="829"/>
      <c r="BC210" s="829"/>
      <c r="BD210" s="829"/>
      <c r="BE210" s="829"/>
      <c r="BF210" s="829"/>
      <c r="BG210" s="829"/>
      <c r="BH210" s="829"/>
      <c r="BI210" s="829"/>
      <c r="BJ210" s="829"/>
      <c r="BK210" s="829"/>
      <c r="BL210" s="829"/>
      <c r="BM210" s="829"/>
      <c r="BN210" s="829"/>
      <c r="BO210" s="829"/>
      <c r="BP210" s="829"/>
      <c r="BQ210" s="829"/>
      <c r="BR210" s="829"/>
      <c r="BS210" s="829"/>
      <c r="BT210" s="829"/>
      <c r="BU210" s="829"/>
      <c r="BV210" s="829"/>
      <c r="BW210" s="829"/>
      <c r="BX210" s="829"/>
      <c r="BY210" s="829"/>
      <c r="BZ210" s="829"/>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48</v>
      </c>
      <c r="C211" s="59"/>
      <c r="D211" s="59"/>
      <c r="E211" s="59"/>
      <c r="F211" s="59"/>
      <c r="G211" s="59"/>
      <c r="H211" s="59"/>
      <c r="I211" s="59"/>
      <c r="J211" s="59"/>
      <c r="K211" s="59"/>
      <c r="L211" s="59"/>
      <c r="M211" s="59"/>
      <c r="N211" s="59"/>
      <c r="O211" s="59"/>
      <c r="P211" s="59"/>
      <c r="Q211" s="59"/>
      <c r="R211" s="829"/>
      <c r="S211" s="829"/>
      <c r="T211" s="829"/>
      <c r="U211" s="829"/>
      <c r="V211" s="829"/>
      <c r="W211" s="829"/>
      <c r="X211" s="829"/>
      <c r="Y211" s="829"/>
      <c r="Z211" s="829"/>
      <c r="AA211" s="829"/>
      <c r="AB211" s="829"/>
      <c r="AC211" s="829"/>
      <c r="AD211" s="829"/>
      <c r="AE211" s="829"/>
      <c r="AF211" s="829"/>
      <c r="AG211" s="829"/>
      <c r="AH211" s="829"/>
      <c r="AI211" s="829"/>
      <c r="AJ211" s="829"/>
      <c r="AK211" s="829"/>
      <c r="AL211" s="829"/>
      <c r="AM211" s="829"/>
      <c r="AN211" s="829"/>
      <c r="AO211" s="829"/>
      <c r="AP211" s="829"/>
      <c r="AQ211" s="829"/>
      <c r="AR211" s="829"/>
      <c r="AS211" s="829"/>
      <c r="AT211" s="829"/>
      <c r="AU211" s="829"/>
      <c r="AV211" s="829"/>
      <c r="AW211" s="829"/>
      <c r="AX211" s="829"/>
      <c r="AY211" s="829"/>
      <c r="AZ211" s="829"/>
      <c r="BA211" s="829"/>
      <c r="BB211" s="829"/>
      <c r="BC211" s="829"/>
      <c r="BD211" s="829"/>
      <c r="BE211" s="829"/>
      <c r="BF211" s="829"/>
      <c r="BG211" s="829"/>
      <c r="BH211" s="829"/>
      <c r="BI211" s="829"/>
      <c r="BJ211" s="829"/>
      <c r="BK211" s="829"/>
      <c r="BL211" s="829"/>
      <c r="BM211" s="829"/>
      <c r="BN211" s="829"/>
      <c r="BO211" s="829"/>
      <c r="BP211" s="829"/>
      <c r="BQ211" s="829"/>
      <c r="BR211" s="829"/>
      <c r="BS211" s="829"/>
      <c r="BT211" s="829"/>
      <c r="BU211" s="829"/>
      <c r="BV211" s="829"/>
      <c r="BW211" s="829"/>
      <c r="BX211" s="829"/>
      <c r="BY211" s="829"/>
      <c r="BZ211" s="829"/>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49</v>
      </c>
      <c r="C212" s="59"/>
      <c r="D212" s="59"/>
      <c r="E212" s="59"/>
      <c r="F212" s="59"/>
      <c r="G212" s="59"/>
      <c r="H212" s="59"/>
      <c r="I212" s="59"/>
      <c r="J212" s="59"/>
      <c r="K212" s="59"/>
      <c r="L212" s="59"/>
      <c r="M212" s="59"/>
      <c r="N212" s="59"/>
      <c r="O212" s="59"/>
      <c r="P212" s="59"/>
      <c r="Q212" s="59"/>
      <c r="R212" s="829"/>
      <c r="S212" s="829"/>
      <c r="T212" s="829"/>
      <c r="U212" s="829"/>
      <c r="V212" s="829"/>
      <c r="W212" s="829"/>
      <c r="X212" s="829"/>
      <c r="Y212" s="829"/>
      <c r="Z212" s="829"/>
      <c r="AA212" s="829"/>
      <c r="AB212" s="829"/>
      <c r="AC212" s="829"/>
      <c r="AD212" s="829"/>
      <c r="AE212" s="829"/>
      <c r="AF212" s="829"/>
      <c r="AG212" s="829"/>
      <c r="AH212" s="829"/>
      <c r="AI212" s="829"/>
      <c r="AJ212" s="829"/>
      <c r="AK212" s="829"/>
      <c r="AL212" s="829"/>
      <c r="AM212" s="829"/>
      <c r="AN212" s="829"/>
      <c r="AO212" s="829"/>
      <c r="AP212" s="829"/>
      <c r="AQ212" s="829"/>
      <c r="AR212" s="829"/>
      <c r="AS212" s="829"/>
      <c r="AT212" s="829"/>
      <c r="AU212" s="829"/>
      <c r="AV212" s="829"/>
      <c r="AW212" s="829"/>
      <c r="AX212" s="829"/>
      <c r="AY212" s="829"/>
      <c r="AZ212" s="829"/>
      <c r="BA212" s="829"/>
      <c r="BB212" s="829"/>
      <c r="BC212" s="829"/>
      <c r="BD212" s="829"/>
      <c r="BE212" s="829"/>
      <c r="BF212" s="829"/>
      <c r="BG212" s="829"/>
      <c r="BH212" s="829"/>
      <c r="BI212" s="829"/>
      <c r="BJ212" s="829"/>
      <c r="BK212" s="829"/>
      <c r="BL212" s="829"/>
      <c r="BM212" s="829"/>
      <c r="BN212" s="829"/>
      <c r="BO212" s="829"/>
      <c r="BP212" s="829"/>
      <c r="BQ212" s="829"/>
      <c r="BR212" s="829"/>
      <c r="BS212" s="829"/>
      <c r="BT212" s="829"/>
      <c r="BU212" s="829"/>
      <c r="BV212" s="829"/>
      <c r="BW212" s="829"/>
      <c r="BX212" s="829"/>
      <c r="BY212" s="829"/>
      <c r="BZ212" s="829"/>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74</v>
      </c>
      <c r="C213" s="59"/>
      <c r="D213" s="59"/>
      <c r="E213" s="59"/>
      <c r="F213" s="59"/>
      <c r="G213" s="59"/>
      <c r="H213" s="59"/>
      <c r="I213" s="59"/>
      <c r="J213" s="59"/>
      <c r="K213" s="59"/>
      <c r="L213" s="59"/>
      <c r="M213" s="59"/>
      <c r="N213" s="59"/>
      <c r="O213" s="59"/>
      <c r="P213" s="59"/>
      <c r="Q213" s="59"/>
      <c r="R213" s="122"/>
      <c r="S213" s="122"/>
      <c r="T213" s="122"/>
      <c r="U213" s="59"/>
      <c r="V213" s="59"/>
      <c r="W213" s="59"/>
      <c r="X213" s="59"/>
      <c r="Y213" s="829"/>
      <c r="Z213" s="829"/>
      <c r="AA213" s="829"/>
      <c r="AB213" s="829"/>
      <c r="AC213" s="829"/>
      <c r="AD213" s="829"/>
      <c r="AE213" s="829"/>
      <c r="AF213" s="829"/>
      <c r="AG213" s="829"/>
      <c r="AH213" s="829"/>
      <c r="AI213" s="829"/>
      <c r="AJ213" s="829"/>
      <c r="AK213" s="829"/>
      <c r="AL213" s="829"/>
      <c r="AM213" s="829"/>
      <c r="AN213" s="829"/>
      <c r="AO213" s="829"/>
      <c r="AP213" s="829"/>
      <c r="AQ213" s="829"/>
      <c r="AR213" s="829"/>
      <c r="AS213" s="829"/>
      <c r="AT213" s="829"/>
      <c r="AU213" s="829"/>
      <c r="AV213" s="829"/>
      <c r="AW213" s="829"/>
      <c r="AX213" s="829"/>
      <c r="AY213" s="829"/>
      <c r="AZ213" s="829"/>
      <c r="BA213" s="829"/>
      <c r="BB213" s="829"/>
      <c r="BC213" s="829"/>
      <c r="BD213" s="829"/>
      <c r="BE213" s="829"/>
      <c r="BF213" s="829"/>
      <c r="BG213" s="829"/>
      <c r="BH213" s="829"/>
      <c r="BI213" s="829"/>
      <c r="BJ213" s="829"/>
      <c r="BK213" s="829"/>
      <c r="BL213" s="829"/>
      <c r="BM213" s="829"/>
      <c r="BN213" s="829"/>
      <c r="BO213" s="829"/>
      <c r="BP213" s="829"/>
      <c r="BQ213" s="829"/>
      <c r="BR213" s="829"/>
      <c r="BS213" s="829"/>
      <c r="BT213" s="829"/>
      <c r="BU213" s="829"/>
      <c r="BV213" s="829"/>
      <c r="BW213" s="829"/>
      <c r="BX213" s="829"/>
      <c r="BY213" s="829"/>
      <c r="BZ213" s="829"/>
      <c r="CZ213" s="48"/>
      <c r="DA213" s="48"/>
      <c r="DB213" s="48"/>
      <c r="DC213" s="48"/>
      <c r="DD213" s="48"/>
      <c r="DE213" s="48"/>
      <c r="DF213" s="48"/>
      <c r="DG213" s="48"/>
      <c r="DH213" s="48"/>
      <c r="DI213" s="48"/>
      <c r="DJ213" s="48"/>
      <c r="DK213" s="48"/>
      <c r="DL213" s="48"/>
      <c r="DM213" s="48"/>
      <c r="DN213" s="48"/>
      <c r="DO213" s="48"/>
      <c r="DP213" s="48"/>
    </row>
    <row r="214" spans="1:120" s="2" customFormat="1" ht="4.5" customHeight="1">
      <c r="A214" s="63"/>
      <c r="B214" s="63"/>
      <c r="C214" s="63"/>
      <c r="D214" s="63"/>
      <c r="E214" s="63"/>
      <c r="F214" s="63"/>
      <c r="G214" s="63"/>
      <c r="H214" s="63"/>
      <c r="I214" s="63"/>
      <c r="J214" s="63"/>
      <c r="K214" s="63"/>
      <c r="L214" s="63"/>
      <c r="M214" s="63"/>
      <c r="N214" s="63"/>
      <c r="O214" s="63"/>
      <c r="P214" s="63"/>
      <c r="Q214" s="63"/>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Z214" s="48"/>
      <c r="DA214" s="48"/>
      <c r="DB214" s="48"/>
      <c r="DC214" s="48"/>
      <c r="DD214" s="48"/>
      <c r="DE214" s="48"/>
      <c r="DF214" s="48"/>
      <c r="DG214" s="48"/>
      <c r="DH214" s="48"/>
      <c r="DI214" s="48"/>
      <c r="DJ214" s="48"/>
      <c r="DK214" s="48"/>
      <c r="DL214" s="48"/>
      <c r="DM214" s="48"/>
      <c r="DN214" s="48"/>
      <c r="DO214" s="48"/>
      <c r="DP214" s="48"/>
    </row>
    <row r="215" spans="1:120" s="2" customFormat="1" ht="5.0999999999999996" customHeight="1">
      <c r="A215" s="59"/>
      <c r="B215" s="59"/>
      <c r="C215" s="59"/>
      <c r="D215" s="59"/>
      <c r="E215" s="59"/>
      <c r="F215" s="59"/>
      <c r="G215" s="59"/>
      <c r="H215" s="59"/>
      <c r="I215" s="59"/>
      <c r="J215" s="59"/>
      <c r="K215" s="59"/>
      <c r="L215" s="59"/>
      <c r="M215" s="59"/>
      <c r="N215" s="59"/>
      <c r="O215" s="59"/>
      <c r="P215" s="59"/>
      <c r="Q215" s="59"/>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Z215" s="48"/>
      <c r="DA215" s="48"/>
      <c r="DB215" s="48"/>
      <c r="DC215" s="48"/>
      <c r="DD215" s="48"/>
      <c r="DE215" s="48"/>
      <c r="DF215" s="48"/>
      <c r="DG215" s="48"/>
      <c r="DH215" s="48"/>
      <c r="DI215" s="48"/>
      <c r="DJ215" s="48"/>
      <c r="DK215" s="48"/>
      <c r="DL215" s="48"/>
      <c r="DM215" s="48"/>
      <c r="DN215" s="48"/>
      <c r="DO215" s="48"/>
      <c r="DP215" s="48"/>
    </row>
    <row r="216" spans="1:120" s="2" customFormat="1" ht="16.5" customHeight="1">
      <c r="A216" s="59" t="s">
        <v>76</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66</v>
      </c>
      <c r="C217" s="59"/>
      <c r="D217" s="59"/>
      <c r="E217" s="59"/>
      <c r="F217" s="59"/>
      <c r="G217" s="59"/>
      <c r="H217" s="59"/>
      <c r="I217" s="59"/>
      <c r="J217" s="59"/>
      <c r="K217" s="59"/>
      <c r="L217" s="59"/>
      <c r="M217" s="59"/>
      <c r="N217" s="59"/>
      <c r="O217" s="59"/>
      <c r="P217" s="59"/>
      <c r="Q217" s="59"/>
      <c r="R217" s="829"/>
      <c r="S217" s="829"/>
      <c r="T217" s="829"/>
      <c r="U217" s="829"/>
      <c r="V217" s="829"/>
      <c r="W217" s="829"/>
      <c r="X217" s="829"/>
      <c r="Y217" s="829"/>
      <c r="Z217" s="829"/>
      <c r="AA217" s="829"/>
      <c r="AB217" s="829"/>
      <c r="AC217" s="829"/>
      <c r="AD217" s="829"/>
      <c r="AE217" s="829"/>
      <c r="AF217" s="829"/>
      <c r="AG217" s="829"/>
      <c r="AH217" s="829"/>
      <c r="AI217" s="829"/>
      <c r="AJ217" s="829"/>
      <c r="AK217" s="829"/>
      <c r="AL217" s="829"/>
      <c r="AM217" s="829"/>
      <c r="AN217" s="829"/>
      <c r="AO217" s="829"/>
      <c r="AP217" s="829"/>
      <c r="AQ217" s="829"/>
      <c r="AR217" s="829"/>
      <c r="AS217" s="829"/>
      <c r="AT217" s="829"/>
      <c r="AU217" s="829"/>
      <c r="AV217" s="829"/>
      <c r="AW217" s="829"/>
      <c r="AX217" s="829"/>
      <c r="AY217" s="829"/>
      <c r="AZ217" s="829"/>
      <c r="BA217" s="829"/>
      <c r="BB217" s="829"/>
      <c r="BC217" s="829"/>
      <c r="BD217" s="829"/>
      <c r="BE217" s="829"/>
      <c r="BF217" s="829"/>
      <c r="BG217" s="829"/>
      <c r="BH217" s="829"/>
      <c r="BI217" s="829"/>
      <c r="BJ217" s="829"/>
      <c r="BK217" s="829"/>
      <c r="BL217" s="829"/>
      <c r="BM217" s="829"/>
      <c r="BN217" s="829"/>
      <c r="BO217" s="829"/>
      <c r="BP217" s="829"/>
      <c r="BQ217" s="829"/>
      <c r="BR217" s="829"/>
      <c r="BS217" s="829"/>
      <c r="BT217" s="829"/>
      <c r="BU217" s="829"/>
      <c r="BV217" s="829"/>
      <c r="BW217" s="829"/>
      <c r="BX217" s="829"/>
      <c r="BY217" s="829"/>
      <c r="BZ217" s="829"/>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77</v>
      </c>
      <c r="C218" s="59"/>
      <c r="D218" s="59"/>
      <c r="E218" s="59"/>
      <c r="F218" s="59"/>
      <c r="G218" s="59"/>
      <c r="H218" s="59"/>
      <c r="I218" s="59"/>
      <c r="J218" s="59"/>
      <c r="K218" s="59"/>
      <c r="L218" s="59"/>
      <c r="M218" s="59"/>
      <c r="N218" s="59" t="s">
        <v>78</v>
      </c>
      <c r="O218" s="59"/>
      <c r="P218" s="59"/>
      <c r="Q218" s="59"/>
      <c r="R218" s="59"/>
      <c r="S218" s="59"/>
      <c r="T218" s="59"/>
      <c r="U218" s="59"/>
      <c r="V218" s="59"/>
      <c r="W218" s="59"/>
      <c r="X218" s="59"/>
      <c r="Y218" s="59" t="s">
        <v>79</v>
      </c>
      <c r="Z218" s="59"/>
      <c r="AA218" s="823"/>
      <c r="AB218" s="823"/>
      <c r="AC218" s="823"/>
      <c r="AD218" s="823"/>
      <c r="AE218" s="823"/>
      <c r="AF218" s="823"/>
      <c r="AG218" s="823"/>
      <c r="AH218" s="823"/>
      <c r="AI218" s="823"/>
      <c r="AJ218" s="823"/>
      <c r="AK218" s="823"/>
      <c r="AL218" s="823"/>
      <c r="AM218" s="823"/>
      <c r="AN218" s="59" t="s">
        <v>80</v>
      </c>
      <c r="AO218" s="59"/>
      <c r="AP218" s="59"/>
      <c r="AQ218" s="59"/>
      <c r="AR218" s="59"/>
      <c r="AS218" s="59" t="s">
        <v>81</v>
      </c>
      <c r="AT218" s="59"/>
      <c r="AU218" s="799"/>
      <c r="AV218" s="799"/>
      <c r="AW218" s="799"/>
      <c r="AX218" s="799"/>
      <c r="AY218" s="799"/>
      <c r="AZ218" s="799"/>
      <c r="BA218" s="799"/>
      <c r="BB218" s="799"/>
      <c r="BC218" s="799"/>
      <c r="BD218" s="799"/>
      <c r="BE218" s="799"/>
      <c r="BF218" s="799"/>
      <c r="BG218" s="799"/>
      <c r="BH218" s="59" t="s">
        <v>40</v>
      </c>
      <c r="BI218" s="59"/>
      <c r="BJ218" s="59"/>
      <c r="BK218" s="59"/>
      <c r="BL218" s="59"/>
      <c r="BM218" s="59"/>
      <c r="BN218" s="59"/>
      <c r="BO218" s="59"/>
      <c r="BP218" s="59"/>
      <c r="BQ218" s="59"/>
      <c r="BR218" s="59"/>
      <c r="BS218" s="59"/>
      <c r="BT218" s="59"/>
      <c r="BU218" s="59"/>
      <c r="BV218" s="59"/>
      <c r="BW218" s="59"/>
      <c r="BX218" s="59"/>
      <c r="BY218" s="59"/>
      <c r="BZ218" s="5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c r="C219" s="59"/>
      <c r="D219" s="59"/>
      <c r="E219" s="59"/>
      <c r="F219" s="59"/>
      <c r="G219" s="59"/>
      <c r="H219" s="59"/>
      <c r="I219" s="59"/>
      <c r="J219" s="59"/>
      <c r="K219" s="59"/>
      <c r="L219" s="59"/>
      <c r="M219" s="59"/>
      <c r="N219" s="59"/>
      <c r="O219" s="59"/>
      <c r="P219" s="59"/>
      <c r="Q219" s="59"/>
      <c r="R219" s="829"/>
      <c r="S219" s="829"/>
      <c r="T219" s="829"/>
      <c r="U219" s="829"/>
      <c r="V219" s="829"/>
      <c r="W219" s="829"/>
      <c r="X219" s="829"/>
      <c r="Y219" s="829"/>
      <c r="Z219" s="829"/>
      <c r="AA219" s="829"/>
      <c r="AB219" s="829"/>
      <c r="AC219" s="829"/>
      <c r="AD219" s="829"/>
      <c r="AE219" s="829"/>
      <c r="AF219" s="829"/>
      <c r="AG219" s="829"/>
      <c r="AH219" s="829"/>
      <c r="AI219" s="829"/>
      <c r="AJ219" s="829"/>
      <c r="AK219" s="829"/>
      <c r="AL219" s="829"/>
      <c r="AM219" s="829"/>
      <c r="AN219" s="829"/>
      <c r="AO219" s="829"/>
      <c r="AP219" s="829"/>
      <c r="AQ219" s="829"/>
      <c r="AR219" s="829"/>
      <c r="AS219" s="829"/>
      <c r="AT219" s="829"/>
      <c r="AU219" s="829"/>
      <c r="AV219" s="829"/>
      <c r="AW219" s="829"/>
      <c r="AX219" s="829"/>
      <c r="AY219" s="829"/>
      <c r="AZ219" s="829"/>
      <c r="BA219" s="829"/>
      <c r="BB219" s="829"/>
      <c r="BC219" s="829"/>
      <c r="BD219" s="829"/>
      <c r="BE219" s="829"/>
      <c r="BF219" s="829"/>
      <c r="BG219" s="829"/>
      <c r="BH219" s="829"/>
      <c r="BI219" s="829"/>
      <c r="BJ219" s="829"/>
      <c r="BK219" s="829"/>
      <c r="BL219" s="829"/>
      <c r="BM219" s="829"/>
      <c r="BN219" s="829"/>
      <c r="BO219" s="829"/>
      <c r="BP219" s="829"/>
      <c r="BQ219" s="829"/>
      <c r="BR219" s="829"/>
      <c r="BS219" s="829"/>
      <c r="BT219" s="829"/>
      <c r="BU219" s="829"/>
      <c r="BV219" s="829"/>
      <c r="BW219" s="829"/>
      <c r="BX219" s="829"/>
      <c r="BY219" s="829"/>
      <c r="BZ219" s="829"/>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32</v>
      </c>
      <c r="C220" s="59"/>
      <c r="D220" s="59"/>
      <c r="E220" s="59"/>
      <c r="F220" s="59"/>
      <c r="G220" s="59"/>
      <c r="H220" s="59"/>
      <c r="I220" s="59"/>
      <c r="J220" s="59"/>
      <c r="K220" s="59"/>
      <c r="L220" s="59"/>
      <c r="M220" s="59"/>
      <c r="N220" s="59"/>
      <c r="O220" s="59"/>
      <c r="P220" s="59"/>
      <c r="Q220" s="59"/>
      <c r="R220" s="801" t="s">
        <v>1253</v>
      </c>
      <c r="S220" s="801"/>
      <c r="T220" s="801"/>
      <c r="U220" s="829"/>
      <c r="V220" s="829"/>
      <c r="W220" s="829"/>
      <c r="X220" s="829"/>
      <c r="Y220" s="829"/>
      <c r="Z220" s="829"/>
      <c r="AA220" s="829"/>
      <c r="AB220" s="829"/>
      <c r="AC220" s="829"/>
      <c r="AD220" s="829"/>
      <c r="AE220" s="829"/>
      <c r="AF220" s="829"/>
      <c r="AG220" s="829"/>
      <c r="AH220" s="829"/>
      <c r="AI220" s="829"/>
      <c r="AJ220" s="829"/>
      <c r="AK220" s="829"/>
      <c r="AL220" s="829"/>
      <c r="AM220" s="829"/>
      <c r="AN220" s="829"/>
      <c r="AO220" s="829"/>
      <c r="AP220" s="829"/>
      <c r="AQ220" s="829"/>
      <c r="AR220" s="829"/>
      <c r="AS220" s="829"/>
      <c r="AT220" s="829"/>
      <c r="AU220" s="829"/>
      <c r="AV220" s="829"/>
      <c r="AW220" s="829"/>
      <c r="AX220" s="829"/>
      <c r="AY220" s="829"/>
      <c r="AZ220" s="829"/>
      <c r="BA220" s="829"/>
      <c r="BB220" s="829"/>
      <c r="BC220" s="829"/>
      <c r="BD220" s="829"/>
      <c r="BE220" s="829"/>
      <c r="BF220" s="829"/>
      <c r="BG220" s="829"/>
      <c r="BH220" s="829"/>
      <c r="BI220" s="829"/>
      <c r="BJ220" s="829"/>
      <c r="BK220" s="829"/>
      <c r="BL220" s="829"/>
      <c r="BM220" s="829"/>
      <c r="BN220" s="829"/>
      <c r="BO220" s="829"/>
      <c r="BP220" s="829"/>
      <c r="BQ220" s="829"/>
      <c r="BR220" s="829"/>
      <c r="BS220" s="829"/>
      <c r="BT220" s="829"/>
      <c r="BU220" s="829"/>
      <c r="BV220" s="829"/>
      <c r="BW220" s="829"/>
      <c r="BX220" s="829"/>
      <c r="BY220" s="829"/>
      <c r="BZ220" s="829"/>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68</v>
      </c>
      <c r="C221" s="59"/>
      <c r="D221" s="59"/>
      <c r="E221" s="59"/>
      <c r="F221" s="59"/>
      <c r="G221" s="59"/>
      <c r="H221" s="59"/>
      <c r="I221" s="59"/>
      <c r="J221" s="59"/>
      <c r="K221" s="59"/>
      <c r="L221" s="59"/>
      <c r="M221" s="59"/>
      <c r="N221" s="59"/>
      <c r="O221" s="59"/>
      <c r="P221" s="59"/>
      <c r="Q221" s="59"/>
      <c r="R221" s="829"/>
      <c r="S221" s="829"/>
      <c r="T221" s="829"/>
      <c r="U221" s="829"/>
      <c r="V221" s="829"/>
      <c r="W221" s="829"/>
      <c r="X221" s="829"/>
      <c r="Y221" s="829"/>
      <c r="Z221" s="829"/>
      <c r="AA221" s="829"/>
      <c r="AB221" s="829"/>
      <c r="AC221" s="829"/>
      <c r="AD221" s="829"/>
      <c r="AE221" s="829"/>
      <c r="AF221" s="829"/>
      <c r="AG221" s="829"/>
      <c r="AH221" s="829"/>
      <c r="AI221" s="829"/>
      <c r="AJ221" s="829"/>
      <c r="AK221" s="829"/>
      <c r="AL221" s="829"/>
      <c r="AM221" s="829"/>
      <c r="AN221" s="829"/>
      <c r="AO221" s="829"/>
      <c r="AP221" s="829"/>
      <c r="AQ221" s="829"/>
      <c r="AR221" s="829"/>
      <c r="AS221" s="829"/>
      <c r="AT221" s="829"/>
      <c r="AU221" s="829"/>
      <c r="AV221" s="829"/>
      <c r="AW221" s="829"/>
      <c r="AX221" s="829"/>
      <c r="AY221" s="829"/>
      <c r="AZ221" s="829"/>
      <c r="BA221" s="829"/>
      <c r="BB221" s="829"/>
      <c r="BC221" s="829"/>
      <c r="BD221" s="829"/>
      <c r="BE221" s="829"/>
      <c r="BF221" s="829"/>
      <c r="BG221" s="829"/>
      <c r="BH221" s="829"/>
      <c r="BI221" s="829"/>
      <c r="BJ221" s="829"/>
      <c r="BK221" s="829"/>
      <c r="BL221" s="829"/>
      <c r="BM221" s="829"/>
      <c r="BN221" s="829"/>
      <c r="BO221" s="829"/>
      <c r="BP221" s="829"/>
      <c r="BQ221" s="829"/>
      <c r="BR221" s="829"/>
      <c r="BS221" s="829"/>
      <c r="BT221" s="829"/>
      <c r="BU221" s="829"/>
      <c r="BV221" s="829"/>
      <c r="BW221" s="829"/>
      <c r="BX221" s="829"/>
      <c r="BY221" s="829"/>
      <c r="BZ221" s="829"/>
      <c r="CZ221" s="48"/>
      <c r="DA221" s="48"/>
      <c r="DB221" s="48"/>
      <c r="DC221" s="48"/>
      <c r="DD221" s="48"/>
      <c r="DE221" s="48"/>
      <c r="DF221" s="48"/>
      <c r="DG221" s="48"/>
      <c r="DH221" s="48"/>
      <c r="DI221" s="48"/>
      <c r="DJ221" s="48"/>
      <c r="DK221" s="48"/>
      <c r="DL221" s="48"/>
      <c r="DM221" s="48"/>
      <c r="DN221" s="48"/>
      <c r="DO221" s="48"/>
      <c r="DP221" s="48"/>
    </row>
    <row r="222" spans="1:120" s="2" customFormat="1" ht="17.100000000000001" customHeight="1">
      <c r="A222" s="59"/>
      <c r="B222" s="59" t="s">
        <v>34</v>
      </c>
      <c r="C222" s="59"/>
      <c r="D222" s="59"/>
      <c r="E222" s="59"/>
      <c r="F222" s="59"/>
      <c r="G222" s="59"/>
      <c r="H222" s="59"/>
      <c r="I222" s="59"/>
      <c r="J222" s="59"/>
      <c r="K222" s="59"/>
      <c r="L222" s="59"/>
      <c r="M222" s="59"/>
      <c r="N222" s="59"/>
      <c r="O222" s="59"/>
      <c r="P222" s="59"/>
      <c r="Q222" s="59"/>
      <c r="R222" s="829"/>
      <c r="S222" s="829"/>
      <c r="T222" s="829"/>
      <c r="U222" s="829"/>
      <c r="V222" s="829"/>
      <c r="W222" s="829"/>
      <c r="X222" s="829"/>
      <c r="Y222" s="829"/>
      <c r="Z222" s="829"/>
      <c r="AA222" s="829"/>
      <c r="AB222" s="829"/>
      <c r="AC222" s="829"/>
      <c r="AD222" s="829"/>
      <c r="AE222" s="829"/>
      <c r="AF222" s="829"/>
      <c r="AG222" s="829"/>
      <c r="AH222" s="829"/>
      <c r="AI222" s="829"/>
      <c r="AJ222" s="829"/>
      <c r="AK222" s="829"/>
      <c r="AL222" s="829"/>
      <c r="AM222" s="829"/>
      <c r="AN222" s="829"/>
      <c r="AO222" s="829"/>
      <c r="AP222" s="829"/>
      <c r="AQ222" s="829"/>
      <c r="AR222" s="829"/>
      <c r="AS222" s="829"/>
      <c r="AT222" s="829"/>
      <c r="AU222" s="829"/>
      <c r="AV222" s="829"/>
      <c r="AW222" s="829"/>
      <c r="AX222" s="829"/>
      <c r="AY222" s="829"/>
      <c r="AZ222" s="829"/>
      <c r="BA222" s="829"/>
      <c r="BB222" s="829"/>
      <c r="BC222" s="829"/>
      <c r="BD222" s="829"/>
      <c r="BE222" s="829"/>
      <c r="BF222" s="829"/>
      <c r="BG222" s="829"/>
      <c r="BH222" s="829"/>
      <c r="BI222" s="829"/>
      <c r="BJ222" s="829"/>
      <c r="BK222" s="829"/>
      <c r="BL222" s="829"/>
      <c r="BM222" s="829"/>
      <c r="BN222" s="829"/>
      <c r="BO222" s="829"/>
      <c r="BP222" s="829"/>
      <c r="BQ222" s="829"/>
      <c r="BR222" s="829"/>
      <c r="BS222" s="829"/>
      <c r="BT222" s="829"/>
      <c r="BU222" s="829"/>
      <c r="BV222" s="829"/>
      <c r="BW222" s="829"/>
      <c r="BX222" s="829"/>
      <c r="BY222" s="829"/>
      <c r="BZ222" s="829"/>
      <c r="CZ222" s="48"/>
      <c r="DA222" s="48"/>
      <c r="DB222" s="48"/>
      <c r="DC222" s="48"/>
      <c r="DD222" s="48"/>
      <c r="DE222" s="48"/>
      <c r="DF222" s="48"/>
      <c r="DG222" s="48"/>
      <c r="DH222" s="48"/>
      <c r="DI222" s="48"/>
      <c r="DJ222" s="48"/>
      <c r="DK222" s="48"/>
      <c r="DL222" s="48"/>
      <c r="DM222" s="48"/>
      <c r="DN222" s="48"/>
      <c r="DO222" s="48"/>
      <c r="DP222" s="48"/>
    </row>
    <row r="223" spans="1:120" s="2" customFormat="1" ht="4.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Z223" s="48"/>
      <c r="DA223" s="48"/>
      <c r="DB223" s="48"/>
      <c r="DC223" s="48"/>
      <c r="DD223" s="48"/>
      <c r="DE223" s="48"/>
      <c r="DF223" s="48"/>
      <c r="DG223" s="48"/>
      <c r="DH223" s="48"/>
      <c r="DI223" s="48"/>
      <c r="DJ223" s="48"/>
      <c r="DK223" s="48"/>
      <c r="DL223" s="48"/>
      <c r="DM223" s="48"/>
      <c r="DN223" s="48"/>
      <c r="DO223" s="48"/>
      <c r="DP223" s="48"/>
    </row>
    <row r="224" spans="1:120" s="26" customFormat="1" ht="5.0999999999999996" customHeight="1">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120" s="26" customFormat="1" ht="16.5" customHeight="1">
      <c r="A225" s="77" t="s">
        <v>82</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row>
    <row r="226" spans="1:120" s="26" customFormat="1" ht="17.100000000000001" customHeight="1">
      <c r="A226" s="77"/>
      <c r="B226" s="77"/>
      <c r="C226" s="77"/>
      <c r="D226" s="77"/>
      <c r="E226" s="77"/>
      <c r="F226" s="77"/>
      <c r="G226" s="77"/>
      <c r="H226" s="77"/>
      <c r="I226" s="77"/>
      <c r="J226" s="77"/>
      <c r="K226" s="826" t="s">
        <v>56</v>
      </c>
      <c r="L226" s="826"/>
      <c r="M226" s="826"/>
      <c r="N226" s="77" t="s">
        <v>83</v>
      </c>
      <c r="O226" s="77"/>
      <c r="P226" s="77"/>
      <c r="Q226" s="77"/>
      <c r="R226" s="77"/>
      <c r="S226" s="77"/>
      <c r="T226" s="77"/>
      <c r="U226" s="77"/>
      <c r="V226" s="292" t="s">
        <v>84</v>
      </c>
      <c r="W226" s="827"/>
      <c r="X226" s="827"/>
      <c r="Y226" s="827"/>
      <c r="Z226" s="827"/>
      <c r="AA226" s="827"/>
      <c r="AB226" s="827"/>
      <c r="AC226" s="827"/>
      <c r="AD226" s="827"/>
      <c r="AE226" s="827"/>
      <c r="AF226" s="827"/>
      <c r="AG226" s="827"/>
      <c r="AH226" s="827"/>
      <c r="AI226" s="827"/>
      <c r="AJ226" s="827"/>
      <c r="AK226" s="827"/>
      <c r="AL226" s="827"/>
      <c r="AM226" s="827"/>
      <c r="AN226" s="827"/>
      <c r="AO226" s="827"/>
      <c r="AP226" s="827"/>
      <c r="AQ226" s="827"/>
      <c r="AR226" s="827"/>
      <c r="AS226" s="827"/>
      <c r="AT226" s="827"/>
      <c r="AU226" s="827"/>
      <c r="AV226" s="827"/>
      <c r="AW226" s="827"/>
      <c r="AX226" s="827"/>
      <c r="AY226" s="827"/>
      <c r="AZ226" s="827"/>
      <c r="BA226" s="827"/>
      <c r="BB226" s="827"/>
      <c r="BC226" s="827"/>
      <c r="BD226" s="827"/>
      <c r="BE226" s="827"/>
      <c r="BF226" s="827"/>
      <c r="BG226" s="827"/>
      <c r="BH226" s="827"/>
      <c r="BI226" s="827"/>
      <c r="BJ226" s="827"/>
      <c r="BK226" s="827"/>
      <c r="BL226" s="827"/>
      <c r="BM226" s="827"/>
      <c r="BN226" s="827"/>
      <c r="BO226" s="827"/>
      <c r="BP226" s="827"/>
      <c r="BQ226" s="827"/>
      <c r="BR226" s="827"/>
      <c r="BS226" s="827"/>
      <c r="BT226" s="827"/>
      <c r="BU226" s="827"/>
      <c r="BV226" s="827"/>
      <c r="BW226" s="77" t="s">
        <v>85</v>
      </c>
      <c r="BX226" s="77"/>
      <c r="BY226" s="77"/>
      <c r="BZ226" s="77"/>
    </row>
    <row r="227" spans="1:120" s="26" customFormat="1" ht="17.100000000000001" customHeight="1">
      <c r="A227" s="77"/>
      <c r="B227" s="77"/>
      <c r="C227" s="77"/>
      <c r="D227" s="77"/>
      <c r="E227" s="77"/>
      <c r="F227" s="77"/>
      <c r="G227" s="77"/>
      <c r="H227" s="77"/>
      <c r="I227" s="77"/>
      <c r="J227" s="77"/>
      <c r="K227" s="826" t="s">
        <v>56</v>
      </c>
      <c r="L227" s="826"/>
      <c r="M227" s="826"/>
      <c r="N227" s="77" t="s">
        <v>87</v>
      </c>
      <c r="O227" s="77"/>
      <c r="P227" s="77"/>
      <c r="Q227" s="77"/>
      <c r="R227" s="77"/>
      <c r="S227" s="77"/>
      <c r="T227" s="77"/>
      <c r="U227" s="77"/>
      <c r="V227" s="292" t="s">
        <v>84</v>
      </c>
      <c r="W227" s="827"/>
      <c r="X227" s="827"/>
      <c r="Y227" s="827"/>
      <c r="Z227" s="827"/>
      <c r="AA227" s="827"/>
      <c r="AB227" s="827"/>
      <c r="AC227" s="827"/>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7"/>
      <c r="AY227" s="827"/>
      <c r="AZ227" s="827"/>
      <c r="BA227" s="827"/>
      <c r="BB227" s="827"/>
      <c r="BC227" s="827"/>
      <c r="BD227" s="827"/>
      <c r="BE227" s="827"/>
      <c r="BF227" s="827"/>
      <c r="BG227" s="827"/>
      <c r="BH227" s="827"/>
      <c r="BI227" s="827"/>
      <c r="BJ227" s="827"/>
      <c r="BK227" s="827"/>
      <c r="BL227" s="827"/>
      <c r="BM227" s="827"/>
      <c r="BN227" s="827"/>
      <c r="BO227" s="827"/>
      <c r="BP227" s="827"/>
      <c r="BQ227" s="827"/>
      <c r="BR227" s="827"/>
      <c r="BS227" s="827"/>
      <c r="BT227" s="827"/>
      <c r="BU227" s="827"/>
      <c r="BV227" s="827"/>
      <c r="BW227" s="77" t="s">
        <v>85</v>
      </c>
      <c r="BX227" s="77"/>
      <c r="BY227" s="77"/>
      <c r="BZ227" s="77"/>
      <c r="CM227" s="29" t="str">
        <f>IF(K226="■",1,IF(K227="■",2,IF(K228="■",3,"")))</f>
        <v/>
      </c>
    </row>
    <row r="228" spans="1:120" s="26" customFormat="1" ht="17.100000000000001" customHeight="1">
      <c r="A228" s="77"/>
      <c r="B228" s="77"/>
      <c r="C228" s="77"/>
      <c r="D228" s="77"/>
      <c r="E228" s="77"/>
      <c r="F228" s="77"/>
      <c r="G228" s="77"/>
      <c r="H228" s="77"/>
      <c r="I228" s="77"/>
      <c r="J228" s="77"/>
      <c r="K228" s="826" t="s">
        <v>56</v>
      </c>
      <c r="L228" s="826"/>
      <c r="M228" s="826"/>
      <c r="N228" s="77" t="s">
        <v>88</v>
      </c>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row>
    <row r="229" spans="1:120" s="26" customFormat="1" ht="4.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120" s="26" customFormat="1" ht="5.0999999999999996"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120" s="26" customFormat="1" ht="16.5" customHeight="1">
      <c r="A231" s="77" t="s">
        <v>1264</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row>
    <row r="232" spans="1:120" s="26" customFormat="1" ht="17.100000000000001" customHeight="1">
      <c r="A232" s="77"/>
      <c r="B232" s="77"/>
      <c r="C232" s="77"/>
      <c r="D232" s="77"/>
      <c r="E232" s="77"/>
      <c r="F232" s="77"/>
      <c r="G232" s="77"/>
      <c r="H232" s="77"/>
      <c r="I232" s="77"/>
      <c r="J232" s="77"/>
      <c r="K232" s="826" t="s">
        <v>56</v>
      </c>
      <c r="L232" s="826"/>
      <c r="M232" s="826"/>
      <c r="N232" s="77" t="s">
        <v>90</v>
      </c>
      <c r="O232" s="77"/>
      <c r="P232" s="77"/>
      <c r="Q232" s="77"/>
      <c r="R232" s="77"/>
      <c r="S232" s="77"/>
      <c r="T232" s="77"/>
      <c r="U232" s="77"/>
      <c r="V232" s="292" t="s">
        <v>84</v>
      </c>
      <c r="W232" s="827"/>
      <c r="X232" s="827"/>
      <c r="Y232" s="827"/>
      <c r="Z232" s="827"/>
      <c r="AA232" s="827"/>
      <c r="AB232" s="827"/>
      <c r="AC232" s="827"/>
      <c r="AD232" s="827"/>
      <c r="AE232" s="827"/>
      <c r="AF232" s="827"/>
      <c r="AG232" s="827"/>
      <c r="AH232" s="827"/>
      <c r="AI232" s="827"/>
      <c r="AJ232" s="827"/>
      <c r="AK232" s="827"/>
      <c r="AL232" s="827"/>
      <c r="AM232" s="827"/>
      <c r="AN232" s="827"/>
      <c r="AO232" s="827"/>
      <c r="AP232" s="827"/>
      <c r="AQ232" s="827"/>
      <c r="AR232" s="827"/>
      <c r="AS232" s="827"/>
      <c r="AT232" s="827"/>
      <c r="AU232" s="827"/>
      <c r="AV232" s="827"/>
      <c r="AW232" s="827"/>
      <c r="AX232" s="827"/>
      <c r="AY232" s="827"/>
      <c r="AZ232" s="827"/>
      <c r="BA232" s="827"/>
      <c r="BB232" s="827"/>
      <c r="BC232" s="827"/>
      <c r="BD232" s="827"/>
      <c r="BE232" s="827"/>
      <c r="BF232" s="827"/>
      <c r="BG232" s="827"/>
      <c r="BH232" s="827"/>
      <c r="BI232" s="827"/>
      <c r="BJ232" s="827"/>
      <c r="BK232" s="827"/>
      <c r="BL232" s="827"/>
      <c r="BM232" s="827"/>
      <c r="BN232" s="827"/>
      <c r="BO232" s="827"/>
      <c r="BP232" s="827"/>
      <c r="BQ232" s="827"/>
      <c r="BR232" s="827"/>
      <c r="BS232" s="827"/>
      <c r="BT232" s="827"/>
      <c r="BU232" s="827"/>
      <c r="BV232" s="827"/>
      <c r="BW232" s="77" t="s">
        <v>85</v>
      </c>
      <c r="BX232" s="77"/>
      <c r="BY232" s="77"/>
      <c r="BZ232" s="77"/>
    </row>
    <row r="233" spans="1:120" s="26" customFormat="1" ht="17.100000000000001" customHeight="1">
      <c r="A233" s="77"/>
      <c r="B233" s="77"/>
      <c r="C233" s="77"/>
      <c r="D233" s="77"/>
      <c r="E233" s="77"/>
      <c r="F233" s="77"/>
      <c r="G233" s="77"/>
      <c r="H233" s="77"/>
      <c r="I233" s="77"/>
      <c r="J233" s="77"/>
      <c r="K233" s="826" t="s">
        <v>56</v>
      </c>
      <c r="L233" s="826"/>
      <c r="M233" s="826"/>
      <c r="N233" s="77" t="s">
        <v>91</v>
      </c>
      <c r="O233" s="77"/>
      <c r="P233" s="77"/>
      <c r="Q233" s="77"/>
      <c r="R233" s="77"/>
      <c r="S233" s="77"/>
      <c r="T233" s="77"/>
      <c r="U233" s="77"/>
      <c r="V233" s="292" t="s">
        <v>84</v>
      </c>
      <c r="W233" s="827"/>
      <c r="X233" s="827"/>
      <c r="Y233" s="827"/>
      <c r="Z233" s="827"/>
      <c r="AA233" s="827"/>
      <c r="AB233" s="827"/>
      <c r="AC233" s="827"/>
      <c r="AD233" s="827"/>
      <c r="AE233" s="827"/>
      <c r="AF233" s="827"/>
      <c r="AG233" s="827"/>
      <c r="AH233" s="827"/>
      <c r="AI233" s="827"/>
      <c r="AJ233" s="827"/>
      <c r="AK233" s="827"/>
      <c r="AL233" s="827"/>
      <c r="AM233" s="827"/>
      <c r="AN233" s="827"/>
      <c r="AO233" s="827"/>
      <c r="AP233" s="827"/>
      <c r="AQ233" s="827"/>
      <c r="AR233" s="827"/>
      <c r="AS233" s="827"/>
      <c r="AT233" s="827"/>
      <c r="AU233" s="827"/>
      <c r="AV233" s="827"/>
      <c r="AW233" s="827"/>
      <c r="AX233" s="827"/>
      <c r="AY233" s="827"/>
      <c r="AZ233" s="827"/>
      <c r="BA233" s="827"/>
      <c r="BB233" s="827"/>
      <c r="BC233" s="827"/>
      <c r="BD233" s="827"/>
      <c r="BE233" s="827"/>
      <c r="BF233" s="827"/>
      <c r="BG233" s="827"/>
      <c r="BH233" s="827"/>
      <c r="BI233" s="827"/>
      <c r="BJ233" s="827"/>
      <c r="BK233" s="827"/>
      <c r="BL233" s="827"/>
      <c r="BM233" s="827"/>
      <c r="BN233" s="827"/>
      <c r="BO233" s="827"/>
      <c r="BP233" s="827"/>
      <c r="BQ233" s="827"/>
      <c r="BR233" s="827"/>
      <c r="BS233" s="827"/>
      <c r="BT233" s="827"/>
      <c r="BU233" s="827"/>
      <c r="BV233" s="827"/>
      <c r="BW233" s="77" t="s">
        <v>85</v>
      </c>
      <c r="BX233" s="77"/>
      <c r="BY233" s="77"/>
      <c r="BZ233" s="77"/>
      <c r="CM233" s="29" t="str">
        <f>IF(K232="■",1,"")</f>
        <v/>
      </c>
    </row>
    <row r="234" spans="1:120" s="26" customFormat="1" ht="17.100000000000001" customHeight="1">
      <c r="A234" s="77"/>
      <c r="B234" s="77"/>
      <c r="C234" s="77"/>
      <c r="D234" s="77"/>
      <c r="E234" s="77"/>
      <c r="F234" s="77"/>
      <c r="G234" s="77"/>
      <c r="H234" s="77"/>
      <c r="I234" s="77"/>
      <c r="J234" s="77"/>
      <c r="K234" s="826" t="s">
        <v>56</v>
      </c>
      <c r="L234" s="826"/>
      <c r="M234" s="826"/>
      <c r="N234" s="77" t="s">
        <v>92</v>
      </c>
      <c r="O234" s="77"/>
      <c r="P234" s="77"/>
      <c r="Q234" s="77"/>
      <c r="R234" s="77"/>
      <c r="S234" s="77"/>
      <c r="T234" s="77"/>
      <c r="U234" s="77"/>
      <c r="V234" s="292" t="s">
        <v>84</v>
      </c>
      <c r="W234" s="827"/>
      <c r="X234" s="827"/>
      <c r="Y234" s="827"/>
      <c r="Z234" s="827"/>
      <c r="AA234" s="827"/>
      <c r="AB234" s="827"/>
      <c r="AC234" s="827"/>
      <c r="AD234" s="827"/>
      <c r="AE234" s="827"/>
      <c r="AF234" s="827"/>
      <c r="AG234" s="827"/>
      <c r="AH234" s="827"/>
      <c r="AI234" s="827"/>
      <c r="AJ234" s="827"/>
      <c r="AK234" s="827"/>
      <c r="AL234" s="827"/>
      <c r="AM234" s="827"/>
      <c r="AN234" s="827"/>
      <c r="AO234" s="827"/>
      <c r="AP234" s="827"/>
      <c r="AQ234" s="827"/>
      <c r="AR234" s="827"/>
      <c r="AS234" s="827"/>
      <c r="AT234" s="827"/>
      <c r="AU234" s="827"/>
      <c r="AV234" s="827"/>
      <c r="AW234" s="827"/>
      <c r="AX234" s="827"/>
      <c r="AY234" s="827"/>
      <c r="AZ234" s="827"/>
      <c r="BA234" s="827"/>
      <c r="BB234" s="827"/>
      <c r="BC234" s="827"/>
      <c r="BD234" s="827"/>
      <c r="BE234" s="827"/>
      <c r="BF234" s="827"/>
      <c r="BG234" s="827"/>
      <c r="BH234" s="827"/>
      <c r="BI234" s="827"/>
      <c r="BJ234" s="827"/>
      <c r="BK234" s="827"/>
      <c r="BL234" s="827"/>
      <c r="BM234" s="827"/>
      <c r="BN234" s="827"/>
      <c r="BO234" s="827"/>
      <c r="BP234" s="827"/>
      <c r="BQ234" s="827"/>
      <c r="BR234" s="827"/>
      <c r="BS234" s="827"/>
      <c r="BT234" s="827"/>
      <c r="BU234" s="827"/>
      <c r="BV234" s="827"/>
      <c r="BW234" s="77" t="s">
        <v>85</v>
      </c>
      <c r="BX234" s="77"/>
      <c r="BY234" s="77"/>
      <c r="BZ234" s="77"/>
      <c r="CM234" s="29" t="str">
        <f>IF(K233="■",1,"")</f>
        <v/>
      </c>
    </row>
    <row r="235" spans="1:120" s="26" customFormat="1" ht="4.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M235" s="29" t="str">
        <f>IF(K234="■",1,"")</f>
        <v/>
      </c>
    </row>
    <row r="236" spans="1:120" s="26" customFormat="1" ht="5.0999999999999996"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row>
    <row r="237" spans="1:120" s="26" customFormat="1" ht="16.5" customHeight="1">
      <c r="A237" s="77" t="s">
        <v>94</v>
      </c>
      <c r="B237" s="77"/>
      <c r="C237" s="77"/>
      <c r="D237" s="77"/>
      <c r="E237" s="77"/>
      <c r="F237" s="77"/>
      <c r="G237" s="77"/>
      <c r="H237" s="77"/>
      <c r="I237" s="77"/>
      <c r="J237" s="77"/>
      <c r="K237" s="77"/>
      <c r="L237" s="828"/>
      <c r="M237" s="828"/>
      <c r="N237" s="828"/>
      <c r="O237" s="828"/>
      <c r="P237" s="828"/>
      <c r="Q237" s="828"/>
      <c r="R237" s="828"/>
      <c r="S237" s="828"/>
      <c r="T237" s="828"/>
      <c r="U237" s="828"/>
      <c r="V237" s="828"/>
      <c r="W237" s="828"/>
      <c r="X237" s="828"/>
      <c r="Y237" s="828"/>
      <c r="Z237" s="828"/>
      <c r="AA237" s="828"/>
      <c r="AB237" s="828"/>
      <c r="AC237" s="828"/>
      <c r="AD237" s="828"/>
      <c r="AE237" s="828"/>
      <c r="AF237" s="828"/>
      <c r="AG237" s="828"/>
      <c r="AH237" s="828"/>
      <c r="AI237" s="828"/>
      <c r="AJ237" s="828"/>
      <c r="AK237" s="828"/>
      <c r="AL237" s="828"/>
      <c r="AM237" s="828"/>
      <c r="AN237" s="828"/>
      <c r="AO237" s="828"/>
      <c r="AP237" s="828"/>
      <c r="AQ237" s="828"/>
      <c r="AR237" s="828"/>
      <c r="AS237" s="828"/>
      <c r="AT237" s="828"/>
      <c r="AU237" s="828"/>
      <c r="AV237" s="828"/>
      <c r="AW237" s="828"/>
      <c r="AX237" s="828"/>
      <c r="AY237" s="828"/>
      <c r="AZ237" s="828"/>
      <c r="BA237" s="828"/>
      <c r="BB237" s="828"/>
      <c r="BC237" s="828"/>
      <c r="BD237" s="828"/>
      <c r="BE237" s="828"/>
      <c r="BF237" s="828"/>
      <c r="BG237" s="828"/>
      <c r="BH237" s="828"/>
      <c r="BI237" s="828"/>
      <c r="BJ237" s="828"/>
      <c r="BK237" s="828"/>
      <c r="BL237" s="828"/>
      <c r="BM237" s="828"/>
      <c r="BN237" s="828"/>
      <c r="BO237" s="828"/>
      <c r="BP237" s="828"/>
      <c r="BQ237" s="828"/>
      <c r="BR237" s="828"/>
      <c r="BS237" s="828"/>
      <c r="BT237" s="828"/>
      <c r="BU237" s="828"/>
      <c r="BV237" s="828"/>
      <c r="BW237" s="828"/>
      <c r="BX237" s="828"/>
      <c r="BY237" s="828"/>
      <c r="BZ237" s="828"/>
    </row>
    <row r="238" spans="1:120" s="27" customFormat="1" ht="17.100000000000001" customHeight="1">
      <c r="A238" s="77"/>
      <c r="B238" s="77"/>
      <c r="C238" s="77"/>
      <c r="D238" s="77"/>
      <c r="E238" s="77"/>
      <c r="F238" s="77"/>
      <c r="G238" s="77"/>
      <c r="H238" s="77"/>
      <c r="I238" s="77"/>
      <c r="J238" s="77"/>
      <c r="K238" s="77"/>
      <c r="L238" s="828"/>
      <c r="M238" s="828"/>
      <c r="N238" s="828"/>
      <c r="O238" s="828"/>
      <c r="P238" s="828"/>
      <c r="Q238" s="828"/>
      <c r="R238" s="828"/>
      <c r="S238" s="828"/>
      <c r="T238" s="828"/>
      <c r="U238" s="828"/>
      <c r="V238" s="828"/>
      <c r="W238" s="828"/>
      <c r="X238" s="828"/>
      <c r="Y238" s="828"/>
      <c r="Z238" s="828"/>
      <c r="AA238" s="828"/>
      <c r="AB238" s="828"/>
      <c r="AC238" s="828"/>
      <c r="AD238" s="828"/>
      <c r="AE238" s="828"/>
      <c r="AF238" s="828"/>
      <c r="AG238" s="828"/>
      <c r="AH238" s="828"/>
      <c r="AI238" s="828"/>
      <c r="AJ238" s="828"/>
      <c r="AK238" s="828"/>
      <c r="AL238" s="828"/>
      <c r="AM238" s="828"/>
      <c r="AN238" s="828"/>
      <c r="AO238" s="828"/>
      <c r="AP238" s="828"/>
      <c r="AQ238" s="828"/>
      <c r="AR238" s="828"/>
      <c r="AS238" s="828"/>
      <c r="AT238" s="828"/>
      <c r="AU238" s="828"/>
      <c r="AV238" s="828"/>
      <c r="AW238" s="828"/>
      <c r="AX238" s="828"/>
      <c r="AY238" s="828"/>
      <c r="AZ238" s="828"/>
      <c r="BA238" s="828"/>
      <c r="BB238" s="828"/>
      <c r="BC238" s="828"/>
      <c r="BD238" s="828"/>
      <c r="BE238" s="828"/>
      <c r="BF238" s="828"/>
      <c r="BG238" s="828"/>
      <c r="BH238" s="828"/>
      <c r="BI238" s="828"/>
      <c r="BJ238" s="828"/>
      <c r="BK238" s="828"/>
      <c r="BL238" s="828"/>
      <c r="BM238" s="828"/>
      <c r="BN238" s="828"/>
      <c r="BO238" s="828"/>
      <c r="BP238" s="828"/>
      <c r="BQ238" s="828"/>
      <c r="BR238" s="828"/>
      <c r="BS238" s="828"/>
      <c r="BT238" s="828"/>
      <c r="BU238" s="828"/>
      <c r="BV238" s="828"/>
      <c r="BW238" s="828"/>
      <c r="BX238" s="828"/>
      <c r="BY238" s="828"/>
      <c r="BZ238" s="828"/>
      <c r="CZ238" s="26"/>
      <c r="DA238" s="26"/>
      <c r="DB238" s="26"/>
      <c r="DC238" s="26"/>
      <c r="DD238" s="26"/>
      <c r="DE238" s="26"/>
      <c r="DF238" s="26"/>
      <c r="DG238" s="26"/>
      <c r="DH238" s="26"/>
      <c r="DI238" s="26"/>
      <c r="DJ238" s="26"/>
      <c r="DK238" s="26"/>
      <c r="DL238" s="26"/>
      <c r="DM238" s="26"/>
      <c r="DN238" s="26"/>
      <c r="DO238" s="26"/>
      <c r="DP238" s="26"/>
    </row>
    <row r="239" spans="1:120" s="27" customFormat="1" ht="4.5" customHeight="1">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c r="BG239" s="293"/>
      <c r="BH239" s="293"/>
      <c r="BI239" s="293"/>
      <c r="BJ239" s="293"/>
      <c r="BK239" s="293"/>
      <c r="BL239" s="293"/>
      <c r="BM239" s="293"/>
      <c r="BN239" s="293"/>
      <c r="BO239" s="293"/>
      <c r="BP239" s="293"/>
      <c r="BQ239" s="293"/>
      <c r="BR239" s="293"/>
      <c r="BS239" s="293"/>
      <c r="BT239" s="293"/>
      <c r="BU239" s="293"/>
      <c r="BV239" s="293"/>
      <c r="BW239" s="293"/>
      <c r="BX239" s="293"/>
      <c r="BY239" s="293"/>
      <c r="BZ239" s="293"/>
      <c r="CZ239" s="26"/>
      <c r="DA239" s="26"/>
      <c r="DB239" s="26"/>
      <c r="DC239" s="26"/>
      <c r="DD239" s="26"/>
      <c r="DE239" s="26"/>
      <c r="DF239" s="26"/>
      <c r="DG239" s="26"/>
      <c r="DH239" s="26"/>
      <c r="DI239" s="26"/>
      <c r="DJ239" s="26"/>
      <c r="DK239" s="26"/>
      <c r="DL239" s="26"/>
      <c r="DM239" s="26"/>
      <c r="DN239" s="26"/>
      <c r="DO239" s="26"/>
      <c r="DP239" s="26"/>
    </row>
    <row r="240" spans="1:120" s="27" customFormat="1" ht="15.95" customHeight="1">
      <c r="A240" s="801" t="s">
        <v>95</v>
      </c>
      <c r="B240" s="801"/>
      <c r="C240" s="801"/>
      <c r="D240" s="801"/>
      <c r="E240" s="801"/>
      <c r="F240" s="801"/>
      <c r="G240" s="801"/>
      <c r="H240" s="801"/>
      <c r="I240" s="801"/>
      <c r="J240" s="801"/>
      <c r="K240" s="801"/>
      <c r="L240" s="801"/>
      <c r="M240" s="801"/>
      <c r="N240" s="801"/>
      <c r="O240" s="801"/>
      <c r="P240" s="801"/>
      <c r="Q240" s="801"/>
      <c r="R240" s="801"/>
      <c r="S240" s="801"/>
      <c r="T240" s="801"/>
      <c r="U240" s="801"/>
      <c r="V240" s="801"/>
      <c r="W240" s="801"/>
      <c r="X240" s="801"/>
      <c r="Y240" s="801"/>
      <c r="Z240" s="801"/>
      <c r="AA240" s="801"/>
      <c r="AB240" s="801"/>
      <c r="AC240" s="801"/>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1"/>
      <c r="AY240" s="801"/>
      <c r="AZ240" s="801"/>
      <c r="BA240" s="801"/>
      <c r="BB240" s="801"/>
      <c r="BC240" s="801"/>
      <c r="BD240" s="801"/>
      <c r="BE240" s="801"/>
      <c r="BF240" s="801"/>
      <c r="BG240" s="801"/>
      <c r="BH240" s="801"/>
      <c r="BI240" s="801"/>
      <c r="BJ240" s="801"/>
      <c r="BK240" s="801"/>
      <c r="BL240" s="801"/>
      <c r="BM240" s="801"/>
      <c r="BN240" s="801"/>
      <c r="BO240" s="801"/>
      <c r="BP240" s="801"/>
      <c r="BQ240" s="801"/>
      <c r="BR240" s="801"/>
      <c r="BS240" s="801"/>
      <c r="BT240" s="801"/>
      <c r="BU240" s="801"/>
      <c r="BV240" s="801"/>
      <c r="BW240" s="801"/>
      <c r="BX240" s="801"/>
      <c r="BY240" s="801"/>
      <c r="BZ240" s="801"/>
      <c r="CZ240" s="26"/>
      <c r="DA240" s="26"/>
      <c r="DB240" s="26"/>
      <c r="DC240" s="26"/>
      <c r="DD240" s="26"/>
      <c r="DE240" s="26"/>
      <c r="DF240" s="26"/>
      <c r="DG240" s="26"/>
      <c r="DH240" s="26"/>
      <c r="DI240" s="26"/>
      <c r="DJ240" s="26"/>
      <c r="DK240" s="26"/>
      <c r="DL240" s="26"/>
      <c r="DM240" s="26"/>
      <c r="DN240" s="26"/>
      <c r="DO240" s="26"/>
      <c r="DP240" s="26"/>
    </row>
    <row r="241" spans="1:120" s="2" customFormat="1" ht="14.1" customHeight="1">
      <c r="A241" s="63"/>
      <c r="B241" s="63" t="s">
        <v>96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Z241" s="48"/>
      <c r="DA241" s="48"/>
      <c r="DB241" s="48"/>
      <c r="DC241" s="48"/>
      <c r="DD241" s="48"/>
      <c r="DE241" s="48"/>
      <c r="DF241" s="48"/>
      <c r="DG241" s="48"/>
      <c r="DH241" s="48"/>
      <c r="DI241" s="48"/>
      <c r="DJ241" s="48"/>
      <c r="DK241" s="48"/>
      <c r="DL241" s="48"/>
      <c r="DM241" s="48"/>
      <c r="DN241" s="48"/>
      <c r="DO241" s="48"/>
      <c r="DP241" s="48"/>
    </row>
    <row r="242" spans="1:120" s="2" customFormat="1" ht="4.5" customHeight="1">
      <c r="A242" s="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Z242" s="48"/>
      <c r="DA242" s="48"/>
      <c r="DB242" s="48"/>
      <c r="DC242" s="48"/>
      <c r="DD242" s="48"/>
      <c r="DE242" s="48"/>
      <c r="DF242" s="48"/>
      <c r="DG242" s="48"/>
      <c r="DH242" s="48"/>
      <c r="DI242" s="48"/>
      <c r="DJ242" s="48"/>
      <c r="DK242" s="48"/>
      <c r="DL242" s="48"/>
      <c r="DM242" s="48"/>
      <c r="DN242" s="48"/>
      <c r="DO242" s="48"/>
      <c r="DP242" s="48"/>
    </row>
    <row r="243" spans="1:120" s="2" customFormat="1" ht="17.100000000000001" customHeight="1">
      <c r="A243" s="59"/>
      <c r="B243" s="59" t="s">
        <v>97</v>
      </c>
      <c r="C243" s="59"/>
      <c r="D243" s="59"/>
      <c r="E243" s="59"/>
      <c r="F243" s="59"/>
      <c r="G243" s="59"/>
      <c r="H243" s="59"/>
      <c r="I243" s="59"/>
      <c r="J243" s="59"/>
      <c r="K243" s="59"/>
      <c r="L243" s="59"/>
      <c r="M243" s="120"/>
      <c r="N243" s="120"/>
      <c r="O243" s="794"/>
      <c r="P243" s="794"/>
      <c r="Q243" s="794"/>
      <c r="R243" s="794"/>
      <c r="S243" s="794"/>
      <c r="T243" s="794"/>
      <c r="U243" s="794"/>
      <c r="V243" s="794"/>
      <c r="W243" s="794"/>
      <c r="X243" s="794"/>
      <c r="Y243" s="794"/>
      <c r="Z243" s="794"/>
      <c r="AA243" s="794"/>
      <c r="AB243" s="794"/>
      <c r="AC243" s="794"/>
      <c r="AD243" s="794"/>
      <c r="AE243" s="794"/>
      <c r="AF243" s="794"/>
      <c r="AG243" s="794"/>
      <c r="AH243" s="794"/>
      <c r="AI243" s="794"/>
      <c r="AJ243" s="794"/>
      <c r="AK243" s="794"/>
      <c r="AL243" s="794"/>
      <c r="AM243" s="794"/>
      <c r="AN243" s="794"/>
      <c r="AO243" s="794"/>
      <c r="AP243" s="794"/>
      <c r="AQ243" s="794"/>
      <c r="AR243" s="794"/>
      <c r="AS243" s="794"/>
      <c r="AT243" s="794"/>
      <c r="AU243" s="794"/>
      <c r="AV243" s="794"/>
      <c r="AW243" s="794"/>
      <c r="AX243" s="794"/>
      <c r="AY243" s="794"/>
      <c r="AZ243" s="794"/>
      <c r="BA243" s="794"/>
      <c r="BB243" s="794"/>
      <c r="BC243" s="794"/>
      <c r="BD243" s="794"/>
      <c r="BE243" s="794"/>
      <c r="BF243" s="794"/>
      <c r="BG243" s="794"/>
      <c r="BH243" s="794"/>
      <c r="BI243" s="794"/>
      <c r="BJ243" s="794"/>
      <c r="BK243" s="794"/>
      <c r="BL243" s="794"/>
      <c r="BM243" s="794"/>
      <c r="BN243" s="794"/>
      <c r="BO243" s="794"/>
      <c r="BP243" s="794"/>
      <c r="BQ243" s="794"/>
      <c r="BR243" s="794"/>
      <c r="BS243" s="794"/>
      <c r="BT243" s="794"/>
      <c r="BU243" s="794"/>
      <c r="BV243" s="794"/>
      <c r="BW243" s="120"/>
      <c r="BX243" s="120"/>
      <c r="BY243" s="120"/>
      <c r="BZ243" s="120"/>
      <c r="CZ243" s="48"/>
      <c r="DA243" s="48"/>
      <c r="DB243" s="48"/>
      <c r="DC243" s="48"/>
      <c r="DD243" s="48"/>
      <c r="DE243" s="48"/>
      <c r="DF243" s="48"/>
      <c r="DG243" s="48"/>
      <c r="DH243" s="48"/>
      <c r="DI243" s="48"/>
      <c r="DJ243" s="48"/>
      <c r="DK243" s="48"/>
      <c r="DL243" s="48"/>
      <c r="DM243" s="48"/>
      <c r="DN243" s="48"/>
      <c r="DO243" s="48"/>
      <c r="DP243" s="48"/>
    </row>
    <row r="244" spans="1:120" s="2" customFormat="1" ht="4.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Z244" s="48"/>
      <c r="DA244" s="48"/>
      <c r="DB244" s="48"/>
      <c r="DC244" s="48"/>
      <c r="DD244" s="48"/>
      <c r="DE244" s="48"/>
      <c r="DF244" s="48"/>
      <c r="DG244" s="48"/>
      <c r="DH244" s="48"/>
      <c r="DI244" s="48"/>
      <c r="DJ244" s="48"/>
      <c r="DK244" s="48"/>
      <c r="DL244" s="48"/>
      <c r="DM244" s="48"/>
      <c r="DN244" s="48"/>
      <c r="DO244" s="48"/>
      <c r="DP244" s="48"/>
    </row>
    <row r="245" spans="1:120" s="27" customFormat="1" ht="5.0999999999999996" customHeight="1">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174"/>
      <c r="BJ245" s="174"/>
      <c r="BK245" s="174"/>
      <c r="BL245" s="174"/>
      <c r="BM245" s="174"/>
      <c r="BN245" s="174"/>
      <c r="BO245" s="174"/>
      <c r="BP245" s="174"/>
      <c r="BQ245" s="174"/>
      <c r="BR245" s="174"/>
      <c r="BS245" s="174"/>
      <c r="BT245" s="174"/>
      <c r="BU245" s="174"/>
      <c r="BV245" s="174"/>
      <c r="BW245" s="174"/>
      <c r="BX245" s="174"/>
      <c r="BY245" s="174"/>
      <c r="BZ245" s="174"/>
      <c r="CZ245" s="26"/>
      <c r="DA245" s="26"/>
      <c r="DB245" s="26"/>
      <c r="DC245" s="26"/>
      <c r="DD245" s="26"/>
      <c r="DE245" s="26"/>
      <c r="DF245" s="26"/>
      <c r="DG245" s="26"/>
      <c r="DH245" s="26"/>
      <c r="DI245" s="26"/>
      <c r="DJ245" s="26"/>
      <c r="DK245" s="26"/>
      <c r="DL245" s="26"/>
      <c r="DM245" s="26"/>
      <c r="DN245" s="26"/>
      <c r="DO245" s="26"/>
      <c r="DP245" s="26"/>
    </row>
    <row r="246" spans="1:120" s="27" customFormat="1" ht="17.100000000000001" customHeight="1">
      <c r="A246" s="59"/>
      <c r="B246" s="59" t="s">
        <v>98</v>
      </c>
      <c r="C246" s="59"/>
      <c r="D246" s="59"/>
      <c r="E246" s="59"/>
      <c r="F246" s="59"/>
      <c r="G246" s="59"/>
      <c r="H246" s="59"/>
      <c r="I246" s="59"/>
      <c r="J246" s="59"/>
      <c r="K246" s="59"/>
      <c r="L246" s="59"/>
      <c r="M246" s="120"/>
      <c r="N246" s="120"/>
      <c r="O246" s="794"/>
      <c r="P246" s="794"/>
      <c r="Q246" s="794"/>
      <c r="R246" s="794"/>
      <c r="S246" s="794"/>
      <c r="T246" s="794"/>
      <c r="U246" s="794"/>
      <c r="V246" s="794"/>
      <c r="W246" s="794"/>
      <c r="X246" s="794"/>
      <c r="Y246" s="794"/>
      <c r="Z246" s="794"/>
      <c r="AA246" s="794"/>
      <c r="AB246" s="794"/>
      <c r="AC246" s="794"/>
      <c r="AD246" s="794"/>
      <c r="AE246" s="794"/>
      <c r="AF246" s="794"/>
      <c r="AG246" s="794"/>
      <c r="AH246" s="794"/>
      <c r="AI246" s="794"/>
      <c r="AJ246" s="794"/>
      <c r="AK246" s="794"/>
      <c r="AL246" s="794"/>
      <c r="AM246" s="794"/>
      <c r="AN246" s="794"/>
      <c r="AO246" s="794"/>
      <c r="AP246" s="794"/>
      <c r="AQ246" s="794"/>
      <c r="AR246" s="794"/>
      <c r="AS246" s="794"/>
      <c r="AT246" s="794"/>
      <c r="AU246" s="794"/>
      <c r="AV246" s="794"/>
      <c r="AW246" s="794"/>
      <c r="AX246" s="794"/>
      <c r="AY246" s="794"/>
      <c r="AZ246" s="794"/>
      <c r="BA246" s="794"/>
      <c r="BB246" s="794"/>
      <c r="BC246" s="794"/>
      <c r="BD246" s="794"/>
      <c r="BE246" s="794"/>
      <c r="BF246" s="794"/>
      <c r="BG246" s="794"/>
      <c r="BH246" s="794"/>
      <c r="BI246" s="794"/>
      <c r="BJ246" s="794"/>
      <c r="BK246" s="794"/>
      <c r="BL246" s="794"/>
      <c r="BM246" s="794"/>
      <c r="BN246" s="794"/>
      <c r="BO246" s="794"/>
      <c r="BP246" s="794"/>
      <c r="BQ246" s="794"/>
      <c r="BR246" s="794"/>
      <c r="BS246" s="794"/>
      <c r="BT246" s="794"/>
      <c r="BU246" s="794"/>
      <c r="BV246" s="794"/>
      <c r="BW246" s="120"/>
      <c r="BX246" s="120"/>
      <c r="BY246" s="120"/>
      <c r="BZ246" s="120"/>
      <c r="CZ246" s="26"/>
      <c r="DA246" s="26"/>
      <c r="DB246" s="26"/>
      <c r="DC246" s="26"/>
      <c r="DD246" s="26"/>
      <c r="DE246" s="26"/>
      <c r="DF246" s="26"/>
      <c r="DG246" s="26"/>
      <c r="DH246" s="26"/>
      <c r="DI246" s="26"/>
      <c r="DJ246" s="26"/>
      <c r="DK246" s="26"/>
      <c r="DL246" s="26"/>
      <c r="DM246" s="26"/>
      <c r="DN246" s="26"/>
      <c r="DO246" s="26"/>
      <c r="DP246" s="26"/>
    </row>
    <row r="247" spans="1:120" s="2" customFormat="1" ht="4.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Z247" s="48"/>
      <c r="DA247" s="48"/>
      <c r="DB247" s="48"/>
      <c r="DC247" s="48"/>
      <c r="DD247" s="48"/>
      <c r="DE247" s="48"/>
      <c r="DF247" s="48"/>
      <c r="DG247" s="48"/>
      <c r="DH247" s="48"/>
      <c r="DI247" s="48"/>
      <c r="DJ247" s="48"/>
      <c r="DK247" s="48"/>
      <c r="DL247" s="48"/>
      <c r="DM247" s="48"/>
      <c r="DN247" s="48"/>
      <c r="DO247" s="48"/>
      <c r="DP247" s="48"/>
    </row>
    <row r="248" spans="1:120" s="27" customFormat="1" ht="5.0999999999999996" customHeight="1">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c r="BS248" s="174"/>
      <c r="BT248" s="174"/>
      <c r="BU248" s="174"/>
      <c r="BV248" s="174"/>
      <c r="BW248" s="174"/>
      <c r="BX248" s="174"/>
      <c r="BY248" s="174"/>
      <c r="BZ248" s="174"/>
      <c r="CZ248" s="26"/>
      <c r="DA248" s="26"/>
      <c r="DB248" s="26"/>
      <c r="DC248" s="26"/>
      <c r="DD248" s="26"/>
      <c r="DE248" s="26"/>
      <c r="DF248" s="26"/>
      <c r="DG248" s="26"/>
      <c r="DH248" s="26"/>
      <c r="DI248" s="26"/>
      <c r="DJ248" s="26"/>
      <c r="DK248" s="26"/>
      <c r="DL248" s="26"/>
      <c r="DM248" s="26"/>
      <c r="DN248" s="26"/>
      <c r="DO248" s="26"/>
      <c r="DP248" s="26"/>
    </row>
    <row r="249" spans="1:120" s="27" customFormat="1" ht="15.95" customHeight="1">
      <c r="A249" s="59"/>
      <c r="B249" s="59" t="s">
        <v>99</v>
      </c>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Z249" s="26"/>
      <c r="DA249" s="26"/>
      <c r="DB249" s="26"/>
      <c r="DC249" s="26"/>
      <c r="DD249" s="26"/>
      <c r="DE249" s="26"/>
      <c r="DF249" s="26"/>
      <c r="DG249" s="26"/>
      <c r="DH249" s="26"/>
      <c r="DI249" s="26"/>
      <c r="DJ249" s="26"/>
      <c r="DK249" s="26"/>
      <c r="DL249" s="26"/>
      <c r="DM249" s="26"/>
      <c r="DN249" s="26"/>
      <c r="DO249" s="26"/>
      <c r="DP249" s="26"/>
    </row>
    <row r="250" spans="1:120" s="2" customFormat="1" ht="17.100000000000001" customHeight="1">
      <c r="A250" s="59"/>
      <c r="B250" s="59"/>
      <c r="C250" s="59"/>
      <c r="D250" s="59"/>
      <c r="E250" s="59"/>
      <c r="F250" s="59"/>
      <c r="G250" s="799" t="s">
        <v>56</v>
      </c>
      <c r="H250" s="799"/>
      <c r="I250" s="799"/>
      <c r="J250" s="59"/>
      <c r="K250" s="59" t="s">
        <v>100</v>
      </c>
      <c r="L250" s="59"/>
      <c r="M250" s="59"/>
      <c r="N250" s="59"/>
      <c r="O250" s="59"/>
      <c r="P250" s="59"/>
      <c r="Q250" s="59"/>
      <c r="R250" s="59"/>
      <c r="S250" s="59"/>
      <c r="T250" s="59"/>
      <c r="U250" s="59"/>
      <c r="V250" s="59"/>
      <c r="W250" s="59"/>
      <c r="X250" s="59" t="s">
        <v>37</v>
      </c>
      <c r="Y250" s="799" t="s">
        <v>56</v>
      </c>
      <c r="Z250" s="799"/>
      <c r="AA250" s="799"/>
      <c r="AB250" s="59"/>
      <c r="AC250" s="59" t="s">
        <v>101</v>
      </c>
      <c r="AD250" s="59"/>
      <c r="AE250" s="59"/>
      <c r="AF250" s="59"/>
      <c r="AG250" s="59"/>
      <c r="AH250" s="59"/>
      <c r="AI250" s="59"/>
      <c r="AJ250" s="59"/>
      <c r="AK250" s="799" t="s">
        <v>56</v>
      </c>
      <c r="AL250" s="799"/>
      <c r="AM250" s="799"/>
      <c r="AN250" s="59"/>
      <c r="AO250" s="59" t="s">
        <v>102</v>
      </c>
      <c r="AP250" s="59"/>
      <c r="AQ250" s="59"/>
      <c r="AR250" s="59"/>
      <c r="AS250" s="59"/>
      <c r="AT250" s="59"/>
      <c r="AU250" s="59"/>
      <c r="AV250" s="59"/>
      <c r="AW250" s="59"/>
      <c r="AX250" s="59"/>
      <c r="AY250" s="59"/>
      <c r="AZ250" s="799" t="s">
        <v>56</v>
      </c>
      <c r="BA250" s="799"/>
      <c r="BB250" s="799"/>
      <c r="BC250" s="59"/>
      <c r="BD250" s="59" t="s">
        <v>1265</v>
      </c>
      <c r="BE250" s="59"/>
      <c r="BF250" s="59"/>
      <c r="BG250" s="59"/>
      <c r="BH250" s="59"/>
      <c r="BI250" s="59"/>
      <c r="BJ250" s="59"/>
      <c r="BK250" s="59"/>
      <c r="BL250" s="59"/>
      <c r="BM250" s="59"/>
      <c r="BN250" s="59"/>
      <c r="BO250" s="59"/>
      <c r="BP250" s="59"/>
      <c r="BQ250" s="59"/>
      <c r="BR250" s="59"/>
      <c r="BS250" s="59"/>
      <c r="BT250" s="59"/>
      <c r="BU250" s="59"/>
      <c r="BV250" s="59"/>
      <c r="BW250" s="59"/>
      <c r="BX250" s="59"/>
      <c r="BY250" s="59" t="s">
        <v>80</v>
      </c>
      <c r="BZ250" s="59"/>
      <c r="CZ250" s="48"/>
      <c r="DA250" s="48"/>
      <c r="DB250" s="48"/>
      <c r="DC250" s="48"/>
      <c r="DD250" s="48"/>
      <c r="DE250" s="48"/>
      <c r="DF250" s="48"/>
      <c r="DG250" s="48"/>
      <c r="DH250" s="48"/>
      <c r="DI250" s="48"/>
      <c r="DJ250" s="48"/>
      <c r="DK250" s="48"/>
      <c r="DL250" s="48"/>
      <c r="DM250" s="48"/>
      <c r="DN250" s="48"/>
      <c r="DO250" s="48"/>
      <c r="DP250" s="48"/>
    </row>
    <row r="251" spans="1:120" s="2" customFormat="1" ht="17.100000000000001" customHeight="1">
      <c r="A251" s="59"/>
      <c r="B251" s="59"/>
      <c r="C251" s="59"/>
      <c r="D251" s="59"/>
      <c r="E251" s="59"/>
      <c r="F251" s="59"/>
      <c r="G251" s="799" t="s">
        <v>56</v>
      </c>
      <c r="H251" s="799"/>
      <c r="I251" s="799"/>
      <c r="J251" s="59"/>
      <c r="K251" s="59" t="s">
        <v>104</v>
      </c>
      <c r="L251" s="59"/>
      <c r="M251" s="59"/>
      <c r="N251" s="59"/>
      <c r="O251" s="59"/>
      <c r="P251" s="59"/>
      <c r="Q251" s="59"/>
      <c r="R251" s="59"/>
      <c r="S251" s="59"/>
      <c r="T251" s="59"/>
      <c r="U251" s="59"/>
      <c r="V251" s="59"/>
      <c r="W251" s="59"/>
      <c r="X251" s="59"/>
      <c r="Y251" s="59"/>
      <c r="Z251" s="59"/>
      <c r="AA251" s="59"/>
      <c r="AB251" s="59"/>
      <c r="AC251" s="59"/>
      <c r="AD251" s="799" t="s">
        <v>56</v>
      </c>
      <c r="AE251" s="799"/>
      <c r="AF251" s="799"/>
      <c r="AG251" s="59"/>
      <c r="AH251" s="59" t="s">
        <v>1266</v>
      </c>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Z251" s="48"/>
      <c r="DA251" s="48"/>
      <c r="DB251" s="48"/>
      <c r="DC251" s="48"/>
      <c r="DD251" s="48"/>
      <c r="DE251" s="48"/>
      <c r="DF251" s="48"/>
      <c r="DG251" s="48"/>
      <c r="DH251" s="48"/>
      <c r="DI251" s="48"/>
      <c r="DJ251" s="48"/>
      <c r="DK251" s="48"/>
      <c r="DL251" s="48"/>
      <c r="DM251" s="48"/>
      <c r="DN251" s="48"/>
      <c r="DO251" s="48"/>
      <c r="DP251" s="48"/>
    </row>
    <row r="252" spans="1:120" s="2" customFormat="1" ht="4.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Z252" s="48"/>
      <c r="DA252" s="48"/>
      <c r="DB252" s="48"/>
      <c r="DC252" s="48"/>
      <c r="DD252" s="48"/>
      <c r="DE252" s="48"/>
      <c r="DF252" s="48"/>
      <c r="DG252" s="48"/>
      <c r="DH252" s="48"/>
      <c r="DI252" s="48"/>
      <c r="DJ252" s="48"/>
      <c r="DK252" s="48"/>
      <c r="DL252" s="48"/>
      <c r="DM252" s="48"/>
      <c r="DN252" s="48"/>
      <c r="DO252" s="48"/>
      <c r="DP252" s="48"/>
    </row>
    <row r="253" spans="1:120" s="27" customFormat="1" ht="5.0999999999999996" customHeight="1">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c r="BW253" s="174"/>
      <c r="BX253" s="174"/>
      <c r="BY253" s="174"/>
      <c r="BZ253" s="174"/>
      <c r="CZ253" s="26"/>
      <c r="DA253" s="26"/>
      <c r="DB253" s="26"/>
      <c r="DC253" s="26"/>
      <c r="DD253" s="26"/>
      <c r="DE253" s="26"/>
      <c r="DF253" s="26"/>
      <c r="DG253" s="26"/>
      <c r="DH253" s="26"/>
      <c r="DI253" s="26"/>
      <c r="DJ253" s="26"/>
      <c r="DK253" s="26"/>
      <c r="DL253" s="26"/>
      <c r="DM253" s="26"/>
      <c r="DN253" s="26"/>
      <c r="DO253" s="26"/>
      <c r="DP253" s="26"/>
    </row>
    <row r="254" spans="1:120" s="27" customFormat="1" ht="16.5" customHeight="1">
      <c r="A254" s="59"/>
      <c r="B254" s="59" t="s">
        <v>106</v>
      </c>
      <c r="C254" s="59"/>
      <c r="D254" s="59"/>
      <c r="E254" s="59"/>
      <c r="F254" s="59"/>
      <c r="G254" s="59"/>
      <c r="H254" s="59"/>
      <c r="I254" s="59"/>
      <c r="J254" s="59"/>
      <c r="K254" s="59"/>
      <c r="L254" s="59"/>
      <c r="M254" s="59"/>
      <c r="N254" s="59"/>
      <c r="O254" s="799" t="s">
        <v>56</v>
      </c>
      <c r="P254" s="799"/>
      <c r="Q254" s="799"/>
      <c r="R254" s="59"/>
      <c r="S254" s="59" t="s">
        <v>107</v>
      </c>
      <c r="T254" s="59"/>
      <c r="U254" s="59"/>
      <c r="V254" s="59"/>
      <c r="W254" s="59"/>
      <c r="X254" s="59"/>
      <c r="Y254" s="59"/>
      <c r="Z254" s="59"/>
      <c r="AA254" s="59"/>
      <c r="AB254" s="59"/>
      <c r="AC254" s="59"/>
      <c r="AD254" s="59"/>
      <c r="AE254" s="59"/>
      <c r="AF254" s="799" t="s">
        <v>56</v>
      </c>
      <c r="AG254" s="799"/>
      <c r="AH254" s="799"/>
      <c r="AI254" s="59"/>
      <c r="AJ254" s="59" t="s">
        <v>108</v>
      </c>
      <c r="AK254" s="59"/>
      <c r="AL254" s="59"/>
      <c r="AM254" s="59"/>
      <c r="AN254" s="59"/>
      <c r="AO254" s="59"/>
      <c r="AP254" s="59"/>
      <c r="AQ254" s="59"/>
      <c r="AR254" s="59"/>
      <c r="AS254" s="59"/>
      <c r="AT254" s="59"/>
      <c r="AU254" s="59"/>
      <c r="AV254" s="59"/>
      <c r="AW254" s="59"/>
      <c r="AX254" s="59"/>
      <c r="AY254" s="59"/>
      <c r="AZ254" s="799" t="s">
        <v>56</v>
      </c>
      <c r="BA254" s="799"/>
      <c r="BB254" s="799"/>
      <c r="BC254" s="59" t="s">
        <v>109</v>
      </c>
      <c r="BD254" s="59"/>
      <c r="BE254" s="59"/>
      <c r="BF254" s="59"/>
      <c r="BG254" s="59"/>
      <c r="BH254" s="59"/>
      <c r="BI254" s="59"/>
      <c r="BJ254" s="59"/>
      <c r="BK254" s="59"/>
      <c r="BL254" s="59"/>
      <c r="BM254" s="59"/>
      <c r="BN254" s="59"/>
      <c r="BO254" s="59"/>
      <c r="BP254" s="59"/>
      <c r="BQ254" s="95"/>
      <c r="BR254" s="59"/>
      <c r="BS254" s="59"/>
      <c r="BT254" s="59"/>
      <c r="BU254" s="59"/>
      <c r="BV254" s="59"/>
      <c r="BW254" s="59"/>
      <c r="BX254" s="59"/>
      <c r="BY254" s="59"/>
      <c r="BZ254" s="59"/>
      <c r="CZ254" s="26"/>
      <c r="DA254" s="26"/>
      <c r="DB254" s="26"/>
      <c r="DC254" s="26"/>
      <c r="DD254" s="26"/>
      <c r="DE254" s="26"/>
      <c r="DF254" s="26"/>
      <c r="DG254" s="26"/>
      <c r="DH254" s="26"/>
      <c r="DI254" s="26"/>
      <c r="DJ254" s="26"/>
      <c r="DK254" s="26"/>
      <c r="DL254" s="26"/>
      <c r="DM254" s="26"/>
      <c r="DN254" s="26"/>
      <c r="DO254" s="26"/>
      <c r="DP254" s="26"/>
    </row>
    <row r="255" spans="1:120" s="2" customFormat="1" ht="4.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Z255" s="48"/>
      <c r="DA255" s="48"/>
      <c r="DB255" s="48"/>
      <c r="DC255" s="48"/>
      <c r="DD255" s="48"/>
      <c r="DE255" s="48"/>
      <c r="DF255" s="48"/>
      <c r="DG255" s="48"/>
      <c r="DH255" s="48"/>
      <c r="DI255" s="48"/>
      <c r="DJ255" s="48"/>
      <c r="DK255" s="48"/>
      <c r="DL255" s="48"/>
      <c r="DM255" s="48"/>
      <c r="DN255" s="48"/>
      <c r="DO255" s="48"/>
      <c r="DP255" s="48"/>
    </row>
    <row r="256" spans="1:120" s="27" customFormat="1" ht="5.0999999999999996" customHeight="1">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174"/>
      <c r="BJ256" s="174"/>
      <c r="BK256" s="174"/>
      <c r="BL256" s="174"/>
      <c r="BM256" s="174"/>
      <c r="BN256" s="174"/>
      <c r="BO256" s="174"/>
      <c r="BP256" s="174"/>
      <c r="BQ256" s="174"/>
      <c r="BR256" s="174"/>
      <c r="BS256" s="174"/>
      <c r="BT256" s="174"/>
      <c r="BU256" s="174"/>
      <c r="BV256" s="174"/>
      <c r="BW256" s="174"/>
      <c r="BX256" s="174"/>
      <c r="BY256" s="174"/>
      <c r="BZ256" s="174"/>
      <c r="CZ256" s="26"/>
      <c r="DA256" s="26"/>
      <c r="DB256" s="26"/>
      <c r="DC256" s="26"/>
      <c r="DD256" s="26"/>
      <c r="DE256" s="26"/>
      <c r="DF256" s="26"/>
      <c r="DG256" s="26"/>
      <c r="DH256" s="26"/>
      <c r="DI256" s="26"/>
      <c r="DJ256" s="26"/>
      <c r="DK256" s="26"/>
      <c r="DL256" s="26"/>
      <c r="DM256" s="26"/>
      <c r="DN256" s="26"/>
      <c r="DO256" s="26"/>
      <c r="DP256" s="26"/>
    </row>
    <row r="257" spans="1:124" s="27" customFormat="1" ht="16.5" customHeight="1">
      <c r="A257" s="59"/>
      <c r="B257" s="59" t="s">
        <v>110</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4"/>
      <c r="AY257" s="794"/>
      <c r="AZ257" s="794"/>
      <c r="BA257" s="794"/>
      <c r="BB257" s="794"/>
      <c r="BC257" s="794"/>
      <c r="BD257" s="794"/>
      <c r="BE257" s="794"/>
      <c r="BF257" s="794"/>
      <c r="BG257" s="794"/>
      <c r="BH257" s="794"/>
      <c r="BI257" s="794"/>
      <c r="BJ257" s="794"/>
      <c r="BK257" s="794"/>
      <c r="BL257" s="794"/>
      <c r="BM257" s="794"/>
      <c r="BN257" s="794"/>
      <c r="BO257" s="794"/>
      <c r="BP257" s="794"/>
      <c r="BQ257" s="794"/>
      <c r="BR257" s="794"/>
      <c r="BS257" s="794"/>
      <c r="BT257" s="794"/>
      <c r="BU257" s="794"/>
      <c r="BV257" s="794"/>
      <c r="BW257" s="794"/>
      <c r="BX257" s="122"/>
      <c r="BY257" s="122"/>
      <c r="BZ257" s="122"/>
      <c r="CZ257" s="26"/>
      <c r="DA257" s="26"/>
      <c r="DB257" s="26"/>
      <c r="DC257" s="26"/>
      <c r="DD257" s="26"/>
      <c r="DE257" s="26"/>
      <c r="DF257" s="26"/>
      <c r="DG257" s="26"/>
      <c r="DH257" s="26"/>
      <c r="DI257" s="26"/>
      <c r="DJ257" s="26"/>
      <c r="DK257" s="26"/>
      <c r="DL257" s="26"/>
      <c r="DM257" s="26"/>
      <c r="DN257" s="26"/>
      <c r="DO257" s="26"/>
      <c r="DP257" s="26"/>
    </row>
    <row r="258" spans="1:124" s="2" customFormat="1" ht="17.100000000000001" customHeight="1">
      <c r="A258" s="59"/>
      <c r="B258" s="59"/>
      <c r="C258" s="59"/>
      <c r="D258" s="59"/>
      <c r="E258" s="794"/>
      <c r="F258" s="794"/>
      <c r="G258" s="794"/>
      <c r="H258" s="794"/>
      <c r="I258" s="794"/>
      <c r="J258" s="794"/>
      <c r="K258" s="794"/>
      <c r="L258" s="794"/>
      <c r="M258" s="794"/>
      <c r="N258" s="794"/>
      <c r="O258" s="794"/>
      <c r="P258" s="794"/>
      <c r="Q258" s="794"/>
      <c r="R258" s="794"/>
      <c r="S258" s="794"/>
      <c r="T258" s="794"/>
      <c r="U258" s="794"/>
      <c r="V258" s="794"/>
      <c r="W258" s="794"/>
      <c r="X258" s="794"/>
      <c r="Y258" s="794"/>
      <c r="Z258" s="794"/>
      <c r="AA258" s="794"/>
      <c r="AB258" s="794"/>
      <c r="AC258" s="794"/>
      <c r="AD258" s="794"/>
      <c r="AE258" s="794"/>
      <c r="AF258" s="794"/>
      <c r="AG258" s="794"/>
      <c r="AH258" s="794"/>
      <c r="AI258" s="794"/>
      <c r="AJ258" s="794"/>
      <c r="AK258" s="794"/>
      <c r="AL258" s="794"/>
      <c r="AM258" s="794"/>
      <c r="AN258" s="794"/>
      <c r="AO258" s="794"/>
      <c r="AP258" s="794"/>
      <c r="AQ258" s="794"/>
      <c r="AR258" s="794"/>
      <c r="AS258" s="794"/>
      <c r="AT258" s="794"/>
      <c r="AU258" s="794"/>
      <c r="AV258" s="794"/>
      <c r="AW258" s="794"/>
      <c r="AX258" s="794"/>
      <c r="AY258" s="794"/>
      <c r="AZ258" s="794"/>
      <c r="BA258" s="794"/>
      <c r="BB258" s="794"/>
      <c r="BC258" s="794"/>
      <c r="BD258" s="794"/>
      <c r="BE258" s="794"/>
      <c r="BF258" s="794"/>
      <c r="BG258" s="794"/>
      <c r="BH258" s="794"/>
      <c r="BI258" s="794"/>
      <c r="BJ258" s="794"/>
      <c r="BK258" s="794"/>
      <c r="BL258" s="794"/>
      <c r="BM258" s="794"/>
      <c r="BN258" s="794"/>
      <c r="BO258" s="794"/>
      <c r="BP258" s="794"/>
      <c r="BQ258" s="794"/>
      <c r="BR258" s="794"/>
      <c r="BS258" s="794"/>
      <c r="BT258" s="794"/>
      <c r="BU258" s="794"/>
      <c r="BV258" s="794"/>
      <c r="BW258" s="794"/>
      <c r="BX258" s="122"/>
      <c r="BY258" s="122"/>
      <c r="BZ258" s="122"/>
      <c r="CA258" s="515"/>
      <c r="CB258" s="515"/>
      <c r="CC258" s="515"/>
      <c r="CD258" s="515"/>
      <c r="CE258" s="515"/>
      <c r="CF258" s="515"/>
      <c r="CG258" s="515"/>
      <c r="CH258" s="515"/>
      <c r="CI258" s="515"/>
      <c r="CJ258" s="515"/>
      <c r="CK258" s="515"/>
      <c r="CL258" s="515"/>
      <c r="CM258" s="515"/>
      <c r="CN258" s="515"/>
      <c r="CO258" s="515"/>
      <c r="CP258" s="515"/>
      <c r="CQ258" s="515"/>
      <c r="CR258" s="515"/>
      <c r="CS258" s="515"/>
      <c r="CT258" s="515"/>
      <c r="CU258" s="515"/>
      <c r="CV258" s="515"/>
      <c r="CW258" s="515"/>
      <c r="CX258" s="515"/>
      <c r="CY258" s="515"/>
      <c r="CZ258" s="515"/>
      <c r="DA258" s="515"/>
      <c r="DB258" s="515"/>
      <c r="DC258" s="515"/>
      <c r="DD258" s="515"/>
      <c r="DE258" s="515"/>
      <c r="DF258" s="515"/>
      <c r="DG258" s="515"/>
      <c r="DH258" s="515"/>
      <c r="DI258" s="515"/>
      <c r="DJ258" s="515"/>
      <c r="DK258" s="515"/>
      <c r="DL258" s="515"/>
      <c r="DM258" s="515"/>
      <c r="DN258" s="515"/>
      <c r="DO258" s="515"/>
      <c r="DP258" s="515"/>
      <c r="DQ258" s="515"/>
      <c r="DR258" s="515"/>
      <c r="DS258" s="515"/>
      <c r="DT258" s="515"/>
    </row>
    <row r="259" spans="1:124" s="2" customFormat="1" ht="17.100000000000001" customHeight="1">
      <c r="A259" s="59"/>
      <c r="B259" s="59"/>
      <c r="C259" s="59"/>
      <c r="D259" s="59"/>
      <c r="E259" s="794"/>
      <c r="F259" s="794"/>
      <c r="G259" s="794"/>
      <c r="H259" s="794"/>
      <c r="I259" s="794"/>
      <c r="J259" s="794"/>
      <c r="K259" s="794"/>
      <c r="L259" s="794"/>
      <c r="M259" s="794"/>
      <c r="N259" s="794"/>
      <c r="O259" s="794"/>
      <c r="P259" s="794"/>
      <c r="Q259" s="794"/>
      <c r="R259" s="794"/>
      <c r="S259" s="794"/>
      <c r="T259" s="794"/>
      <c r="U259" s="794"/>
      <c r="V259" s="794"/>
      <c r="W259" s="794"/>
      <c r="X259" s="794"/>
      <c r="Y259" s="794"/>
      <c r="Z259" s="794"/>
      <c r="AA259" s="794"/>
      <c r="AB259" s="794"/>
      <c r="AC259" s="794"/>
      <c r="AD259" s="794"/>
      <c r="AE259" s="794"/>
      <c r="AF259" s="794"/>
      <c r="AG259" s="794"/>
      <c r="AH259" s="794"/>
      <c r="AI259" s="794"/>
      <c r="AJ259" s="794"/>
      <c r="AK259" s="794"/>
      <c r="AL259" s="794"/>
      <c r="AM259" s="794"/>
      <c r="AN259" s="794"/>
      <c r="AO259" s="794"/>
      <c r="AP259" s="794"/>
      <c r="AQ259" s="794"/>
      <c r="AR259" s="794"/>
      <c r="AS259" s="794"/>
      <c r="AT259" s="794"/>
      <c r="AU259" s="794"/>
      <c r="AV259" s="794"/>
      <c r="AW259" s="794"/>
      <c r="AX259" s="794"/>
      <c r="AY259" s="794"/>
      <c r="AZ259" s="794"/>
      <c r="BA259" s="794"/>
      <c r="BB259" s="794"/>
      <c r="BC259" s="794"/>
      <c r="BD259" s="794"/>
      <c r="BE259" s="794"/>
      <c r="BF259" s="794"/>
      <c r="BG259" s="794"/>
      <c r="BH259" s="794"/>
      <c r="BI259" s="794"/>
      <c r="BJ259" s="794"/>
      <c r="BK259" s="794"/>
      <c r="BL259" s="794"/>
      <c r="BM259" s="794"/>
      <c r="BN259" s="794"/>
      <c r="BO259" s="794"/>
      <c r="BP259" s="794"/>
      <c r="BQ259" s="794"/>
      <c r="BR259" s="794"/>
      <c r="BS259" s="794"/>
      <c r="BT259" s="794"/>
      <c r="BU259" s="794"/>
      <c r="BV259" s="794"/>
      <c r="BW259" s="794"/>
      <c r="BX259" s="122"/>
      <c r="BY259" s="122"/>
      <c r="BZ259" s="122"/>
      <c r="CA259" s="515"/>
      <c r="CB259" s="515"/>
      <c r="CC259" s="515"/>
      <c r="CD259" s="515"/>
      <c r="CE259" s="515"/>
      <c r="CF259" s="515"/>
      <c r="CG259" s="515"/>
      <c r="CH259" s="515"/>
      <c r="CI259" s="515"/>
      <c r="CJ259" s="515"/>
      <c r="CK259" s="515"/>
      <c r="CL259" s="515"/>
      <c r="CM259" s="515"/>
      <c r="CN259" s="515"/>
      <c r="CO259" s="515"/>
      <c r="CP259" s="515"/>
      <c r="CQ259" s="515"/>
      <c r="CR259" s="515"/>
      <c r="CS259" s="515"/>
      <c r="CT259" s="515"/>
      <c r="CU259" s="515"/>
      <c r="CV259" s="515"/>
      <c r="CW259" s="515"/>
      <c r="CX259" s="515"/>
      <c r="CY259" s="515"/>
      <c r="CZ259" s="515"/>
      <c r="DA259" s="515"/>
      <c r="DB259" s="515"/>
      <c r="DC259" s="515"/>
      <c r="DD259" s="515"/>
      <c r="DE259" s="515"/>
      <c r="DF259" s="515"/>
      <c r="DG259" s="515"/>
      <c r="DH259" s="515"/>
      <c r="DI259" s="515"/>
      <c r="DJ259" s="515"/>
      <c r="DK259" s="515"/>
      <c r="DL259" s="515"/>
      <c r="DM259" s="515"/>
      <c r="DN259" s="515"/>
      <c r="DO259" s="515"/>
      <c r="DP259" s="515"/>
      <c r="DQ259" s="515"/>
      <c r="DR259" s="515"/>
      <c r="DS259" s="515"/>
      <c r="DT259" s="515"/>
    </row>
    <row r="260" spans="1:124" s="2" customFormat="1" ht="4.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Z260" s="48"/>
      <c r="DA260" s="48"/>
      <c r="DB260" s="48"/>
      <c r="DC260" s="48"/>
      <c r="DD260" s="48"/>
      <c r="DE260" s="48"/>
      <c r="DF260" s="48"/>
      <c r="DG260" s="48"/>
      <c r="DH260" s="48"/>
      <c r="DI260" s="48"/>
      <c r="DJ260" s="48"/>
      <c r="DK260" s="48"/>
      <c r="DL260" s="48"/>
      <c r="DM260" s="48"/>
      <c r="DN260" s="48"/>
      <c r="DO260" s="48"/>
      <c r="DP260" s="48"/>
    </row>
    <row r="261" spans="1:124" s="27" customFormat="1" ht="5.0999999999999996"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Z261" s="26"/>
      <c r="DA261" s="26"/>
      <c r="DB261" s="26"/>
      <c r="DC261" s="26"/>
      <c r="DD261" s="26"/>
      <c r="DE261" s="26"/>
      <c r="DF261" s="26"/>
      <c r="DG261" s="26"/>
      <c r="DH261" s="26"/>
      <c r="DI261" s="26"/>
      <c r="DJ261" s="26"/>
      <c r="DK261" s="26"/>
      <c r="DL261" s="26"/>
      <c r="DM261" s="26"/>
      <c r="DN261" s="26"/>
      <c r="DO261" s="26"/>
      <c r="DP261" s="26"/>
    </row>
    <row r="262" spans="1:124" s="27" customFormat="1" ht="15.95" customHeight="1">
      <c r="A262" s="59"/>
      <c r="B262" s="59" t="s">
        <v>111</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Z262" s="26"/>
      <c r="DA262" s="26"/>
      <c r="DB262" s="26"/>
      <c r="DC262" s="26"/>
      <c r="DD262" s="26"/>
      <c r="DE262" s="26"/>
      <c r="DF262" s="26"/>
      <c r="DG262" s="26"/>
      <c r="DH262" s="26"/>
      <c r="DI262" s="26"/>
      <c r="DJ262" s="26"/>
      <c r="DK262" s="26"/>
      <c r="DL262" s="26"/>
      <c r="DM262" s="26"/>
      <c r="DN262" s="26"/>
      <c r="DO262" s="26"/>
      <c r="DP262" s="26"/>
    </row>
    <row r="263" spans="1:124" s="2" customFormat="1" ht="17.100000000000001" customHeight="1">
      <c r="A263" s="59"/>
      <c r="B263" s="59"/>
      <c r="C263" s="59"/>
      <c r="D263" s="59" t="s">
        <v>112</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825"/>
      <c r="AG263" s="825"/>
      <c r="AH263" s="825"/>
      <c r="AI263" s="825"/>
      <c r="AJ263" s="825"/>
      <c r="AK263" s="825"/>
      <c r="AL263" s="825"/>
      <c r="AM263" s="825"/>
      <c r="AN263" s="825"/>
      <c r="AO263" s="825"/>
      <c r="AP263" s="825"/>
      <c r="AQ263" s="825"/>
      <c r="AR263" s="825"/>
      <c r="AS263" s="825"/>
      <c r="AT263" s="825"/>
      <c r="AU263" s="825"/>
      <c r="AV263" s="825"/>
      <c r="AW263" s="825"/>
      <c r="AX263" s="825"/>
      <c r="AY263" s="825"/>
      <c r="AZ263" s="825"/>
      <c r="BA263" s="825"/>
      <c r="BB263" s="825"/>
      <c r="BC263" s="825"/>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17.100000000000001" customHeight="1">
      <c r="A264" s="59"/>
      <c r="B264" s="59"/>
      <c r="C264" s="59"/>
      <c r="D264" s="59" t="s">
        <v>113</v>
      </c>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825"/>
      <c r="AG264" s="825"/>
      <c r="AH264" s="825"/>
      <c r="AI264" s="825"/>
      <c r="AJ264" s="825"/>
      <c r="AK264" s="825"/>
      <c r="AL264" s="825"/>
      <c r="AM264" s="825"/>
      <c r="AN264" s="825"/>
      <c r="AO264" s="825"/>
      <c r="AP264" s="825"/>
      <c r="AQ264" s="825"/>
      <c r="AR264" s="825"/>
      <c r="AS264" s="825"/>
      <c r="AT264" s="825"/>
      <c r="AU264" s="825"/>
      <c r="AV264" s="825"/>
      <c r="AW264" s="825"/>
      <c r="AX264" s="825"/>
      <c r="AY264" s="825"/>
      <c r="AZ264" s="825"/>
      <c r="BA264" s="825"/>
      <c r="BB264" s="825"/>
      <c r="BC264" s="825"/>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Z264" s="48"/>
      <c r="DA264" s="48"/>
      <c r="DB264" s="48"/>
      <c r="DC264" s="48"/>
      <c r="DD264" s="48"/>
      <c r="DE264" s="48"/>
      <c r="DF264" s="48"/>
      <c r="DG264" s="48"/>
      <c r="DH264" s="48"/>
      <c r="DI264" s="48"/>
      <c r="DJ264" s="48"/>
      <c r="DK264" s="48"/>
      <c r="DL264" s="48"/>
      <c r="DM264" s="48"/>
      <c r="DN264" s="48"/>
      <c r="DO264" s="48"/>
      <c r="DP264" s="48"/>
    </row>
    <row r="265" spans="1:124" s="2" customFormat="1" ht="4.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L265" s="11"/>
      <c r="CZ265" s="48"/>
      <c r="DA265" s="48"/>
      <c r="DB265" s="48"/>
      <c r="DC265" s="48"/>
      <c r="DD265" s="48"/>
      <c r="DE265" s="48"/>
      <c r="DF265" s="48"/>
      <c r="DG265" s="48"/>
      <c r="DH265" s="48"/>
      <c r="DI265" s="48"/>
      <c r="DJ265" s="48"/>
      <c r="DK265" s="48"/>
      <c r="DL265" s="48"/>
      <c r="DM265" s="48"/>
      <c r="DN265" s="48"/>
      <c r="DO265" s="48"/>
      <c r="DP265" s="48"/>
    </row>
    <row r="266" spans="1:124" s="27" customFormat="1" ht="5.0999999999999996" customHeight="1">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Z266" s="26"/>
      <c r="DA266" s="26"/>
      <c r="DB266" s="26"/>
      <c r="DC266" s="26"/>
      <c r="DD266" s="26"/>
      <c r="DE266" s="26"/>
      <c r="DF266" s="26"/>
      <c r="DG266" s="26"/>
      <c r="DH266" s="26"/>
      <c r="DI266" s="26"/>
      <c r="DJ266" s="26"/>
      <c r="DK266" s="26"/>
      <c r="DL266" s="26"/>
      <c r="DM266" s="26"/>
      <c r="DN266" s="26"/>
      <c r="DO266" s="26"/>
      <c r="DP266" s="26"/>
    </row>
    <row r="267" spans="1:124" s="27" customFormat="1" ht="15.95" customHeight="1">
      <c r="A267" s="59"/>
      <c r="B267" s="59" t="s">
        <v>114</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Z267" s="26"/>
      <c r="DA267" s="26"/>
      <c r="DB267" s="26"/>
      <c r="DC267" s="26"/>
      <c r="DD267" s="26"/>
      <c r="DE267" s="26"/>
      <c r="DF267" s="26"/>
      <c r="DG267" s="26"/>
      <c r="DH267" s="26"/>
      <c r="DI267" s="26"/>
      <c r="DJ267" s="26"/>
      <c r="DK267" s="26"/>
      <c r="DL267" s="26"/>
      <c r="DM267" s="26"/>
      <c r="DN267" s="26"/>
      <c r="DO267" s="26"/>
      <c r="DP267" s="26"/>
    </row>
    <row r="268" spans="1:124" s="2" customFormat="1" ht="17.100000000000001" customHeight="1">
      <c r="A268" s="59"/>
      <c r="B268" s="59"/>
      <c r="C268" s="59"/>
      <c r="D268" s="59" t="s">
        <v>115</v>
      </c>
      <c r="E268" s="59"/>
      <c r="F268" s="59"/>
      <c r="G268" s="59"/>
      <c r="H268" s="59"/>
      <c r="I268" s="59"/>
      <c r="J268" s="59"/>
      <c r="K268" s="59"/>
      <c r="L268" s="59"/>
      <c r="M268" s="59"/>
      <c r="N268" s="59"/>
      <c r="O268" s="59"/>
      <c r="P268" s="68" t="s">
        <v>116</v>
      </c>
      <c r="Q268" s="68"/>
      <c r="R268" s="68"/>
      <c r="S268" s="68"/>
      <c r="T268" s="822"/>
      <c r="U268" s="822"/>
      <c r="V268" s="822"/>
      <c r="W268" s="822"/>
      <c r="X268" s="822"/>
      <c r="Y268" s="822"/>
      <c r="Z268" s="822"/>
      <c r="AA268" s="822"/>
      <c r="AB268" s="822"/>
      <c r="AC268" s="69"/>
      <c r="AD268" s="69"/>
      <c r="AE268" s="70" t="s">
        <v>117</v>
      </c>
      <c r="AF268" s="71"/>
      <c r="AG268" s="71"/>
      <c r="AH268" s="822"/>
      <c r="AI268" s="822"/>
      <c r="AJ268" s="822"/>
      <c r="AK268" s="822"/>
      <c r="AL268" s="822"/>
      <c r="AM268" s="822"/>
      <c r="AN268" s="822"/>
      <c r="AO268" s="822"/>
      <c r="AP268" s="822"/>
      <c r="AQ268" s="69"/>
      <c r="AR268" s="69"/>
      <c r="AS268" s="70" t="s">
        <v>117</v>
      </c>
      <c r="AT268" s="71"/>
      <c r="AU268" s="71"/>
      <c r="AV268" s="822"/>
      <c r="AW268" s="822"/>
      <c r="AX268" s="822"/>
      <c r="AY268" s="822"/>
      <c r="AZ268" s="822"/>
      <c r="BA268" s="822"/>
      <c r="BB268" s="822"/>
      <c r="BC268" s="822"/>
      <c r="BD268" s="822"/>
      <c r="BE268" s="69"/>
      <c r="BF268" s="69"/>
      <c r="BG268" s="70" t="s">
        <v>117</v>
      </c>
      <c r="BH268" s="71"/>
      <c r="BI268" s="71"/>
      <c r="BJ268" s="822"/>
      <c r="BK268" s="822"/>
      <c r="BL268" s="822"/>
      <c r="BM268" s="822"/>
      <c r="BN268" s="822"/>
      <c r="BO268" s="822"/>
      <c r="BP268" s="822"/>
      <c r="BQ268" s="822"/>
      <c r="BR268" s="822"/>
      <c r="BS268" s="822"/>
      <c r="BT268" s="822"/>
      <c r="BU268" s="69"/>
      <c r="BV268" s="72" t="s">
        <v>85</v>
      </c>
      <c r="BW268" s="72"/>
      <c r="BX268" s="72"/>
      <c r="BY268" s="72"/>
      <c r="BZ268" s="72"/>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c r="E269" s="59"/>
      <c r="F269" s="59"/>
      <c r="G269" s="59"/>
      <c r="H269" s="59"/>
      <c r="I269" s="59"/>
      <c r="J269" s="59"/>
      <c r="K269" s="59"/>
      <c r="L269" s="59"/>
      <c r="M269" s="59"/>
      <c r="N269" s="59"/>
      <c r="O269" s="59"/>
      <c r="P269" s="68" t="s">
        <v>119</v>
      </c>
      <c r="Q269" s="68"/>
      <c r="R269" s="68"/>
      <c r="S269" s="68"/>
      <c r="T269" s="822"/>
      <c r="U269" s="822"/>
      <c r="V269" s="822"/>
      <c r="W269" s="822"/>
      <c r="X269" s="822"/>
      <c r="Y269" s="822"/>
      <c r="Z269" s="822"/>
      <c r="AA269" s="822"/>
      <c r="AB269" s="822"/>
      <c r="AC269" s="69"/>
      <c r="AD269" s="69"/>
      <c r="AE269" s="70" t="s">
        <v>117</v>
      </c>
      <c r="AF269" s="71"/>
      <c r="AG269" s="71"/>
      <c r="AH269" s="822"/>
      <c r="AI269" s="822"/>
      <c r="AJ269" s="822"/>
      <c r="AK269" s="822"/>
      <c r="AL269" s="822"/>
      <c r="AM269" s="822"/>
      <c r="AN269" s="822"/>
      <c r="AO269" s="822"/>
      <c r="AP269" s="822"/>
      <c r="AQ269" s="69"/>
      <c r="AR269" s="69"/>
      <c r="AS269" s="70" t="s">
        <v>117</v>
      </c>
      <c r="AT269" s="71"/>
      <c r="AU269" s="71"/>
      <c r="AV269" s="822"/>
      <c r="AW269" s="822"/>
      <c r="AX269" s="822"/>
      <c r="AY269" s="822"/>
      <c r="AZ269" s="822"/>
      <c r="BA269" s="822"/>
      <c r="BB269" s="822"/>
      <c r="BC269" s="822"/>
      <c r="BD269" s="822"/>
      <c r="BE269" s="69"/>
      <c r="BF269" s="69"/>
      <c r="BG269" s="70" t="s">
        <v>117</v>
      </c>
      <c r="BH269" s="71"/>
      <c r="BI269" s="71"/>
      <c r="BJ269" s="822"/>
      <c r="BK269" s="822"/>
      <c r="BL269" s="822"/>
      <c r="BM269" s="822"/>
      <c r="BN269" s="822"/>
      <c r="BO269" s="822"/>
      <c r="BP269" s="822"/>
      <c r="BQ269" s="822"/>
      <c r="BR269" s="822"/>
      <c r="BS269" s="822"/>
      <c r="BT269" s="822"/>
      <c r="BU269" s="69"/>
      <c r="BV269" s="72" t="s">
        <v>85</v>
      </c>
      <c r="BW269" s="72"/>
      <c r="BX269" s="72"/>
      <c r="BY269" s="72"/>
      <c r="BZ269" s="72"/>
      <c r="CA269" s="102"/>
      <c r="CB269" s="102"/>
      <c r="CI269" s="2" t="s">
        <v>118</v>
      </c>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120</v>
      </c>
      <c r="E270" s="59"/>
      <c r="F270" s="59"/>
      <c r="G270" s="59"/>
      <c r="H270" s="59"/>
      <c r="I270" s="59"/>
      <c r="J270" s="59"/>
      <c r="K270" s="59"/>
      <c r="L270" s="59"/>
      <c r="M270" s="59"/>
      <c r="N270" s="59"/>
      <c r="O270" s="59"/>
      <c r="P270" s="59"/>
      <c r="Q270" s="59"/>
      <c r="R270" s="59" t="s">
        <v>37</v>
      </c>
      <c r="S270" s="823"/>
      <c r="T270" s="823"/>
      <c r="U270" s="823"/>
      <c r="V270" s="823"/>
      <c r="W270" s="823"/>
      <c r="X270" s="823"/>
      <c r="Y270" s="823"/>
      <c r="Z270" s="823"/>
      <c r="AA270" s="823"/>
      <c r="AB270" s="823"/>
      <c r="AC270" s="823"/>
      <c r="AD270" s="73"/>
      <c r="AE270" s="70" t="s">
        <v>117</v>
      </c>
      <c r="AF270" s="71"/>
      <c r="AG270" s="823"/>
      <c r="AH270" s="823"/>
      <c r="AI270" s="823"/>
      <c r="AJ270" s="823"/>
      <c r="AK270" s="823"/>
      <c r="AL270" s="823"/>
      <c r="AM270" s="823"/>
      <c r="AN270" s="823"/>
      <c r="AO270" s="823"/>
      <c r="AP270" s="823"/>
      <c r="AQ270" s="823"/>
      <c r="AR270" s="73"/>
      <c r="AS270" s="70" t="s">
        <v>117</v>
      </c>
      <c r="AT270" s="71"/>
      <c r="AU270" s="823"/>
      <c r="AV270" s="823"/>
      <c r="AW270" s="823"/>
      <c r="AX270" s="823"/>
      <c r="AY270" s="823"/>
      <c r="AZ270" s="823"/>
      <c r="BA270" s="823"/>
      <c r="BB270" s="823"/>
      <c r="BC270" s="823"/>
      <c r="BD270" s="823"/>
      <c r="BE270" s="823"/>
      <c r="BF270" s="73"/>
      <c r="BG270" s="70" t="s">
        <v>117</v>
      </c>
      <c r="BH270" s="71"/>
      <c r="BI270" s="824"/>
      <c r="BJ270" s="824"/>
      <c r="BK270" s="824"/>
      <c r="BL270" s="824"/>
      <c r="BM270" s="824"/>
      <c r="BN270" s="824"/>
      <c r="BO270" s="824"/>
      <c r="BP270" s="824"/>
      <c r="BQ270" s="824"/>
      <c r="BR270" s="824"/>
      <c r="BS270" s="824"/>
      <c r="BT270" s="824"/>
      <c r="BU270" s="73"/>
      <c r="BV270" s="72" t="s">
        <v>85</v>
      </c>
      <c r="BW270" s="72"/>
      <c r="BX270" s="72"/>
      <c r="BY270" s="72"/>
      <c r="BZ270" s="72"/>
      <c r="CA270" s="102"/>
      <c r="CB270" s="102"/>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t="s">
        <v>122</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121</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c r="E272" s="59"/>
      <c r="F272" s="59"/>
      <c r="G272" s="59"/>
      <c r="H272" s="59"/>
      <c r="I272" s="59"/>
      <c r="J272" s="59"/>
      <c r="K272" s="59"/>
      <c r="L272" s="59"/>
      <c r="M272" s="59"/>
      <c r="N272" s="59"/>
      <c r="O272" s="59"/>
      <c r="P272" s="59"/>
      <c r="Q272" s="59"/>
      <c r="R272" s="59" t="s">
        <v>37</v>
      </c>
      <c r="S272" s="59"/>
      <c r="T272" s="821"/>
      <c r="U272" s="821"/>
      <c r="V272" s="821"/>
      <c r="W272" s="821"/>
      <c r="X272" s="821"/>
      <c r="Y272" s="821"/>
      <c r="Z272" s="821"/>
      <c r="AA272" s="821"/>
      <c r="AB272" s="821"/>
      <c r="AC272" s="74"/>
      <c r="AD272" s="74"/>
      <c r="AE272" s="70" t="s">
        <v>117</v>
      </c>
      <c r="AF272" s="71"/>
      <c r="AG272" s="71"/>
      <c r="AH272" s="821"/>
      <c r="AI272" s="821"/>
      <c r="AJ272" s="821"/>
      <c r="AK272" s="821"/>
      <c r="AL272" s="821"/>
      <c r="AM272" s="821"/>
      <c r="AN272" s="821"/>
      <c r="AO272" s="821"/>
      <c r="AP272" s="821"/>
      <c r="AQ272" s="74"/>
      <c r="AR272" s="74"/>
      <c r="AS272" s="70" t="s">
        <v>117</v>
      </c>
      <c r="AT272" s="71"/>
      <c r="AU272" s="71"/>
      <c r="AV272" s="821"/>
      <c r="AW272" s="821"/>
      <c r="AX272" s="821"/>
      <c r="AY272" s="821"/>
      <c r="AZ272" s="821"/>
      <c r="BA272" s="821"/>
      <c r="BB272" s="821"/>
      <c r="BC272" s="821"/>
      <c r="BD272" s="821"/>
      <c r="BE272" s="74"/>
      <c r="BF272" s="74"/>
      <c r="BG272" s="70" t="s">
        <v>117</v>
      </c>
      <c r="BH272" s="71"/>
      <c r="BI272" s="71"/>
      <c r="BJ272" s="821"/>
      <c r="BK272" s="821"/>
      <c r="BL272" s="821"/>
      <c r="BM272" s="821"/>
      <c r="BN272" s="821"/>
      <c r="BO272" s="821"/>
      <c r="BP272" s="821"/>
      <c r="BQ272" s="821"/>
      <c r="BR272" s="821"/>
      <c r="BS272" s="821"/>
      <c r="BT272" s="821"/>
      <c r="BU272" s="74"/>
      <c r="BV272" s="72" t="s">
        <v>85</v>
      </c>
      <c r="BW272" s="72"/>
      <c r="BX272" s="72"/>
      <c r="BY272" s="72"/>
      <c r="BZ272" s="72"/>
      <c r="CI272" s="2" t="s">
        <v>123</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125</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I273" s="2" t="s">
        <v>124</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c r="E274" s="59"/>
      <c r="F274" s="59"/>
      <c r="G274" s="59"/>
      <c r="H274" s="59"/>
      <c r="I274" s="59"/>
      <c r="J274" s="59"/>
      <c r="K274" s="59"/>
      <c r="L274" s="59"/>
      <c r="M274" s="59"/>
      <c r="N274" s="59"/>
      <c r="O274" s="59"/>
      <c r="P274" s="59"/>
      <c r="Q274" s="59"/>
      <c r="R274" s="59" t="s">
        <v>37</v>
      </c>
      <c r="S274" s="59"/>
      <c r="T274" s="821"/>
      <c r="U274" s="821"/>
      <c r="V274" s="821"/>
      <c r="W274" s="821"/>
      <c r="X274" s="821"/>
      <c r="Y274" s="821"/>
      <c r="Z274" s="821"/>
      <c r="AA274" s="821"/>
      <c r="AB274" s="821"/>
      <c r="AC274" s="74"/>
      <c r="AD274" s="74"/>
      <c r="AE274" s="70" t="s">
        <v>117</v>
      </c>
      <c r="AF274" s="71"/>
      <c r="AG274" s="71"/>
      <c r="AH274" s="821"/>
      <c r="AI274" s="821"/>
      <c r="AJ274" s="821"/>
      <c r="AK274" s="821"/>
      <c r="AL274" s="821"/>
      <c r="AM274" s="821"/>
      <c r="AN274" s="821"/>
      <c r="AO274" s="821"/>
      <c r="AP274" s="821"/>
      <c r="AQ274" s="74"/>
      <c r="AR274" s="74"/>
      <c r="AS274" s="70" t="s">
        <v>117</v>
      </c>
      <c r="AT274" s="71"/>
      <c r="AU274" s="71"/>
      <c r="AV274" s="821"/>
      <c r="AW274" s="821"/>
      <c r="AX274" s="821"/>
      <c r="AY274" s="821"/>
      <c r="AZ274" s="821"/>
      <c r="BA274" s="821"/>
      <c r="BB274" s="821"/>
      <c r="BC274" s="821"/>
      <c r="BD274" s="821"/>
      <c r="BE274" s="74"/>
      <c r="BF274" s="74"/>
      <c r="BG274" s="70" t="s">
        <v>117</v>
      </c>
      <c r="BH274" s="71"/>
      <c r="BI274" s="71"/>
      <c r="BJ274" s="821"/>
      <c r="BK274" s="821"/>
      <c r="BL274" s="821"/>
      <c r="BM274" s="821"/>
      <c r="BN274" s="821"/>
      <c r="BO274" s="821"/>
      <c r="BP274" s="821"/>
      <c r="BQ274" s="821"/>
      <c r="BR274" s="821"/>
      <c r="BS274" s="821"/>
      <c r="BT274" s="821"/>
      <c r="BU274" s="74"/>
      <c r="BV274" s="72" t="s">
        <v>85</v>
      </c>
      <c r="BW274" s="72"/>
      <c r="BX274" s="72"/>
      <c r="BY274" s="72"/>
      <c r="BZ274" s="72"/>
      <c r="CI274" s="2" t="s">
        <v>126</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128</v>
      </c>
      <c r="E275" s="59"/>
      <c r="F275" s="59"/>
      <c r="G275" s="59"/>
      <c r="H275" s="59"/>
      <c r="I275" s="59"/>
      <c r="J275" s="59"/>
      <c r="K275" s="59"/>
      <c r="L275" s="59"/>
      <c r="M275" s="59"/>
      <c r="N275" s="59"/>
      <c r="O275" s="59"/>
      <c r="P275" s="59"/>
      <c r="Q275" s="59"/>
      <c r="R275" s="59"/>
      <c r="S275" s="59"/>
      <c r="T275" s="59"/>
      <c r="U275" s="59"/>
      <c r="V275" s="68" t="s">
        <v>129</v>
      </c>
      <c r="W275" s="59"/>
      <c r="X275" s="59"/>
      <c r="Y275" s="59"/>
      <c r="Z275" s="59"/>
      <c r="AA275" s="59"/>
      <c r="AB275" s="820">
        <f>shinsei_build_SHIKITI_MENSEKI_1A+shinsei_build_SHIKITI_MENSEKI_1B+shinsei_build_SHIKITI_MENSEKI_1C+shinsei_build_SHIKITI_MENSEKI_1D</f>
        <v>0</v>
      </c>
      <c r="AC275" s="820"/>
      <c r="AD275" s="820"/>
      <c r="AE275" s="820"/>
      <c r="AF275" s="820"/>
      <c r="AG275" s="820"/>
      <c r="AH275" s="820"/>
      <c r="AI275" s="820"/>
      <c r="AJ275" s="820"/>
      <c r="AK275" s="820"/>
      <c r="AL275" s="820"/>
      <c r="AM275" s="820"/>
      <c r="AN275" s="820"/>
      <c r="AO275" s="820"/>
      <c r="AP275" s="820"/>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127</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c r="E276" s="59"/>
      <c r="F276" s="59"/>
      <c r="G276" s="59"/>
      <c r="H276" s="59"/>
      <c r="I276" s="59"/>
      <c r="J276" s="59"/>
      <c r="K276" s="59"/>
      <c r="L276" s="59"/>
      <c r="M276" s="59"/>
      <c r="N276" s="59"/>
      <c r="O276" s="59"/>
      <c r="P276" s="59"/>
      <c r="Q276" s="59"/>
      <c r="R276" s="59"/>
      <c r="S276" s="59"/>
      <c r="T276" s="59"/>
      <c r="U276" s="59"/>
      <c r="V276" s="68" t="s">
        <v>131</v>
      </c>
      <c r="W276" s="59"/>
      <c r="X276" s="59"/>
      <c r="Y276" s="59"/>
      <c r="Z276" s="59"/>
      <c r="AA276" s="59"/>
      <c r="AB276" s="820">
        <f>shinsei_build_SHIKITI_MENSEKI_2A+shinsei_build_SHIKITI_MENSEKI_2B+shinsei_build_SHIKITI_MENSEKI_2C+shinsei_build_SHIKITI_MENSEKI_2D</f>
        <v>0</v>
      </c>
      <c r="AC276" s="820"/>
      <c r="AD276" s="820"/>
      <c r="AE276" s="820"/>
      <c r="AF276" s="820"/>
      <c r="AG276" s="820"/>
      <c r="AH276" s="820"/>
      <c r="AI276" s="820"/>
      <c r="AJ276" s="820"/>
      <c r="AK276" s="820"/>
      <c r="AL276" s="75"/>
      <c r="AM276" s="75"/>
      <c r="AN276" s="75"/>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I276" s="2" t="s">
        <v>130</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133</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821"/>
      <c r="BM277" s="821"/>
      <c r="BN277" s="821"/>
      <c r="BO277" s="821"/>
      <c r="BP277" s="821"/>
      <c r="BQ277" s="821"/>
      <c r="BR277" s="821"/>
      <c r="BS277" s="821"/>
      <c r="BT277" s="821"/>
      <c r="BU277" s="59"/>
      <c r="BV277" s="59"/>
      <c r="BW277" s="59"/>
      <c r="BX277" s="59"/>
      <c r="BY277" s="59"/>
      <c r="BZ277" s="59"/>
      <c r="CI277" s="2" t="s">
        <v>132</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135</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76"/>
      <c r="AS278" s="76"/>
      <c r="AT278" s="76"/>
      <c r="AU278" s="76"/>
      <c r="AV278" s="76"/>
      <c r="AW278" s="76"/>
      <c r="AX278" s="76"/>
      <c r="AY278" s="76"/>
      <c r="AZ278" s="76"/>
      <c r="BA278" s="76"/>
      <c r="BB278" s="76"/>
      <c r="BC278" s="76"/>
      <c r="BD278" s="76"/>
      <c r="BE278" s="59"/>
      <c r="BF278" s="59"/>
      <c r="BG278" s="59"/>
      <c r="BH278" s="59"/>
      <c r="BI278" s="59"/>
      <c r="BJ278" s="59"/>
      <c r="BK278" s="59"/>
      <c r="BL278" s="821"/>
      <c r="BM278" s="821"/>
      <c r="BN278" s="821"/>
      <c r="BO278" s="821"/>
      <c r="BP278" s="821"/>
      <c r="BQ278" s="821"/>
      <c r="BR278" s="821"/>
      <c r="BS278" s="821"/>
      <c r="BT278" s="821"/>
      <c r="BU278" s="59"/>
      <c r="BV278" s="59"/>
      <c r="BW278" s="59"/>
      <c r="BX278" s="59"/>
      <c r="BY278" s="59"/>
      <c r="BZ278" s="59"/>
      <c r="CI278" s="2" t="s">
        <v>134</v>
      </c>
      <c r="CZ278" s="48"/>
      <c r="DA278" s="48"/>
      <c r="DB278" s="48"/>
      <c r="DC278" s="48"/>
      <c r="DD278" s="48"/>
      <c r="DE278" s="48"/>
      <c r="DF278" s="48"/>
      <c r="DG278" s="48"/>
      <c r="DH278" s="48"/>
      <c r="DI278" s="48"/>
      <c r="DJ278" s="48"/>
      <c r="DK278" s="48"/>
      <c r="DL278" s="48"/>
      <c r="DM278" s="48"/>
      <c r="DN278" s="48"/>
      <c r="DO278" s="48"/>
      <c r="DP278" s="48"/>
    </row>
    <row r="279" spans="1:120" s="2" customFormat="1" ht="17.100000000000001" customHeight="1">
      <c r="A279" s="59"/>
      <c r="B279" s="59"/>
      <c r="C279" s="59"/>
      <c r="D279" s="59" t="s">
        <v>137</v>
      </c>
      <c r="E279" s="59"/>
      <c r="F279" s="59"/>
      <c r="G279" s="59"/>
      <c r="H279" s="59"/>
      <c r="I279" s="59"/>
      <c r="J279" s="59"/>
      <c r="K279" s="59"/>
      <c r="L279" s="59"/>
      <c r="M279" s="59"/>
      <c r="N279" s="59"/>
      <c r="O279" s="794"/>
      <c r="P279" s="794"/>
      <c r="Q279" s="794"/>
      <c r="R279" s="794"/>
      <c r="S279" s="794"/>
      <c r="T279" s="794"/>
      <c r="U279" s="794"/>
      <c r="V279" s="794"/>
      <c r="W279" s="794"/>
      <c r="X279" s="794"/>
      <c r="Y279" s="794"/>
      <c r="Z279" s="794"/>
      <c r="AA279" s="794"/>
      <c r="AB279" s="794"/>
      <c r="AC279" s="794"/>
      <c r="AD279" s="794"/>
      <c r="AE279" s="794"/>
      <c r="AF279" s="794"/>
      <c r="AG279" s="794"/>
      <c r="AH279" s="794"/>
      <c r="AI279" s="794"/>
      <c r="AJ279" s="794"/>
      <c r="AK279" s="794"/>
      <c r="AL279" s="794"/>
      <c r="AM279" s="794"/>
      <c r="AN279" s="794"/>
      <c r="AO279" s="794"/>
      <c r="AP279" s="794"/>
      <c r="AQ279" s="794"/>
      <c r="AR279" s="794"/>
      <c r="AS279" s="794"/>
      <c r="AT279" s="794"/>
      <c r="AU279" s="794"/>
      <c r="AV279" s="794"/>
      <c r="AW279" s="794"/>
      <c r="AX279" s="794"/>
      <c r="AY279" s="794"/>
      <c r="AZ279" s="794"/>
      <c r="BA279" s="794"/>
      <c r="BB279" s="794"/>
      <c r="BC279" s="794"/>
      <c r="BD279" s="794"/>
      <c r="BE279" s="794"/>
      <c r="BF279" s="794"/>
      <c r="BG279" s="794"/>
      <c r="BH279" s="794"/>
      <c r="BI279" s="794"/>
      <c r="BJ279" s="794"/>
      <c r="BK279" s="794"/>
      <c r="BL279" s="794"/>
      <c r="BM279" s="794"/>
      <c r="BN279" s="794"/>
      <c r="BO279" s="794"/>
      <c r="BP279" s="794"/>
      <c r="BQ279" s="794"/>
      <c r="BR279" s="794"/>
      <c r="BS279" s="794"/>
      <c r="BT279" s="794"/>
      <c r="BU279" s="120"/>
      <c r="BV279" s="120"/>
      <c r="BW279" s="120"/>
      <c r="BX279" s="120"/>
      <c r="BY279" s="120"/>
      <c r="BZ279" s="120"/>
      <c r="CI279" s="2" t="s">
        <v>136</v>
      </c>
      <c r="CZ279" s="48"/>
      <c r="DA279" s="48"/>
      <c r="DB279" s="48"/>
      <c r="DC279" s="48"/>
      <c r="DD279" s="48"/>
      <c r="DE279" s="48"/>
      <c r="DF279" s="48"/>
      <c r="DG279" s="48"/>
      <c r="DH279" s="48"/>
      <c r="DI279" s="48"/>
      <c r="DJ279" s="48"/>
      <c r="DK279" s="48"/>
      <c r="DL279" s="48"/>
      <c r="DM279" s="48"/>
      <c r="DN279" s="48"/>
      <c r="DO279" s="48"/>
      <c r="DP279" s="48"/>
    </row>
    <row r="280" spans="1:120" s="2" customFormat="1" ht="4.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I280" s="2" t="s">
        <v>138</v>
      </c>
      <c r="CZ280" s="48"/>
      <c r="DA280" s="48"/>
      <c r="DB280" s="48"/>
      <c r="DC280" s="48"/>
      <c r="DD280" s="48"/>
      <c r="DE280" s="48"/>
      <c r="DF280" s="48"/>
      <c r="DG280" s="48"/>
      <c r="DH280" s="48"/>
      <c r="DI280" s="48"/>
      <c r="DJ280" s="48"/>
      <c r="DK280" s="48"/>
      <c r="DL280" s="48"/>
      <c r="DM280" s="48"/>
      <c r="DN280" s="48"/>
      <c r="DO280" s="48"/>
      <c r="DP280" s="48"/>
    </row>
    <row r="281" spans="1:120" s="27" customFormat="1" ht="5.0999999999999996"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I281" s="2" t="s">
        <v>140</v>
      </c>
      <c r="CZ281" s="26"/>
      <c r="DA281" s="26"/>
      <c r="DB281" s="26"/>
      <c r="DC281" s="26"/>
      <c r="DD281" s="26"/>
      <c r="DE281" s="26"/>
      <c r="DF281" s="26"/>
      <c r="DG281" s="26"/>
      <c r="DH281" s="26"/>
      <c r="DI281" s="26"/>
      <c r="DJ281" s="26"/>
      <c r="DK281" s="26"/>
      <c r="DL281" s="26"/>
      <c r="DM281" s="26"/>
      <c r="DN281" s="26"/>
      <c r="DO281" s="26"/>
      <c r="DP281" s="26"/>
    </row>
    <row r="282" spans="1:120" s="27" customFormat="1" ht="44.45" customHeight="1">
      <c r="A282" s="59"/>
      <c r="B282" s="59" t="s">
        <v>139</v>
      </c>
      <c r="C282" s="59"/>
      <c r="D282" s="59"/>
      <c r="E282" s="59"/>
      <c r="F282" s="59"/>
      <c r="G282" s="59"/>
      <c r="H282" s="59"/>
      <c r="I282" s="59"/>
      <c r="J282" s="59"/>
      <c r="K282" s="59"/>
      <c r="L282" s="59"/>
      <c r="M282" s="59"/>
      <c r="N282" s="59"/>
      <c r="O282" s="59"/>
      <c r="P282" s="59"/>
      <c r="Q282" s="59"/>
      <c r="R282" s="68"/>
      <c r="S282" s="797"/>
      <c r="T282" s="797"/>
      <c r="U282" s="797"/>
      <c r="V282" s="797"/>
      <c r="W282" s="797"/>
      <c r="X282" s="797"/>
      <c r="Y282" s="797"/>
      <c r="Z282" s="797"/>
      <c r="AA282" s="797"/>
      <c r="AB282" s="59" t="s">
        <v>80</v>
      </c>
      <c r="AC282" s="811" t="str">
        <f>IFERROR(VLOOKUP(shinsei_build_YOUTO_CODE,$CB$283:$CC$364,2,FALSE),"")</f>
        <v/>
      </c>
      <c r="AD282" s="811"/>
      <c r="AE282" s="811"/>
      <c r="AF282" s="811"/>
      <c r="AG282" s="811"/>
      <c r="AH282" s="811"/>
      <c r="AI282" s="811"/>
      <c r="AJ282" s="811"/>
      <c r="AK282" s="811"/>
      <c r="AL282" s="811"/>
      <c r="AM282" s="811"/>
      <c r="AN282" s="811"/>
      <c r="AO282" s="811"/>
      <c r="AP282" s="811"/>
      <c r="AQ282" s="811"/>
      <c r="AR282" s="811"/>
      <c r="AS282" s="811"/>
      <c r="AT282" s="811"/>
      <c r="AU282" s="811"/>
      <c r="AV282" s="811"/>
      <c r="AW282" s="811"/>
      <c r="AX282" s="811"/>
      <c r="AY282" s="811"/>
      <c r="AZ282" s="811"/>
      <c r="BA282" s="811"/>
      <c r="BB282" s="811"/>
      <c r="BC282" s="811"/>
      <c r="BD282" s="811"/>
      <c r="BE282" s="811"/>
      <c r="BF282" s="811"/>
      <c r="BG282" s="811"/>
      <c r="BH282" s="811"/>
      <c r="BI282" s="811"/>
      <c r="BJ282" s="811"/>
      <c r="BK282" s="811"/>
      <c r="BL282" s="811"/>
      <c r="BM282" s="811"/>
      <c r="BN282" s="811"/>
      <c r="BO282" s="811"/>
      <c r="BP282" s="811"/>
      <c r="BQ282" s="811"/>
      <c r="BR282" s="811"/>
      <c r="BS282" s="811"/>
      <c r="BT282" s="811"/>
      <c r="BU282" s="811"/>
      <c r="BV282" s="811"/>
      <c r="BW282" s="811"/>
      <c r="BX282" s="811"/>
      <c r="BY282" s="811"/>
      <c r="BZ282" s="122"/>
      <c r="CI282" s="2" t="s">
        <v>142</v>
      </c>
      <c r="CZ282" s="26"/>
      <c r="DA282" s="26"/>
      <c r="DB282" s="26"/>
      <c r="DC282" s="26"/>
      <c r="DD282" s="26"/>
      <c r="DE282" s="26"/>
      <c r="DF282" s="26"/>
      <c r="DG282" s="26"/>
      <c r="DH282" s="26"/>
      <c r="DI282" s="26"/>
      <c r="DJ282" s="26"/>
      <c r="DK282" s="26"/>
      <c r="DL282" s="26"/>
      <c r="DM282" s="26"/>
      <c r="DN282" s="26"/>
      <c r="DO282" s="26"/>
      <c r="DP282" s="26"/>
    </row>
    <row r="283" spans="1:120" s="2" customFormat="1" ht="4.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t="s">
        <v>1267</v>
      </c>
      <c r="CC283" s="2" t="s">
        <v>338</v>
      </c>
      <c r="CI283" s="2" t="s">
        <v>109</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t="s">
        <v>1268</v>
      </c>
      <c r="CC284" s="2" t="s">
        <v>340</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5.95" customHeight="1">
      <c r="A285" s="59"/>
      <c r="B285" s="59" t="s">
        <v>141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B285" s="8" t="s">
        <v>1269</v>
      </c>
      <c r="CC285" s="2" t="s">
        <v>342</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799" t="s">
        <v>56</v>
      </c>
      <c r="E286" s="799"/>
      <c r="F286" s="799"/>
      <c r="G286" s="59" t="s">
        <v>143</v>
      </c>
      <c r="H286" s="59"/>
      <c r="I286" s="59"/>
      <c r="J286" s="59"/>
      <c r="K286" s="59"/>
      <c r="L286" s="799" t="s">
        <v>56</v>
      </c>
      <c r="M286" s="799"/>
      <c r="N286" s="799"/>
      <c r="O286" s="59" t="s">
        <v>144</v>
      </c>
      <c r="P286" s="59"/>
      <c r="Q286" s="59"/>
      <c r="R286" s="59"/>
      <c r="S286" s="59"/>
      <c r="T286" s="799" t="s">
        <v>56</v>
      </c>
      <c r="U286" s="799"/>
      <c r="V286" s="799"/>
      <c r="W286" s="59" t="s">
        <v>145</v>
      </c>
      <c r="X286" s="59"/>
      <c r="Y286" s="59"/>
      <c r="Z286" s="59"/>
      <c r="AA286" s="59"/>
      <c r="AB286" s="799" t="s">
        <v>56</v>
      </c>
      <c r="AC286" s="799"/>
      <c r="AD286" s="799"/>
      <c r="AE286" s="59" t="s">
        <v>146</v>
      </c>
      <c r="AF286" s="59"/>
      <c r="AG286" s="59"/>
      <c r="AH286" s="59"/>
      <c r="AI286" s="59"/>
      <c r="AJ286" s="799" t="s">
        <v>56</v>
      </c>
      <c r="AK286" s="799"/>
      <c r="AL286" s="799"/>
      <c r="AM286" s="59" t="s">
        <v>147</v>
      </c>
      <c r="AN286" s="59"/>
      <c r="AO286" s="59"/>
      <c r="AP286" s="59"/>
      <c r="AQ286" s="59"/>
      <c r="AR286" s="59"/>
      <c r="AS286" s="59"/>
      <c r="AT286" s="59"/>
      <c r="AU286" s="799" t="s">
        <v>56</v>
      </c>
      <c r="AV286" s="799"/>
      <c r="AW286" s="799"/>
      <c r="AX286" s="59" t="s">
        <v>148</v>
      </c>
      <c r="AY286" s="59"/>
      <c r="AZ286" s="59"/>
      <c r="BA286" s="59"/>
      <c r="BB286" s="59"/>
      <c r="BC286" s="59"/>
      <c r="BD286" s="59"/>
      <c r="BE286" s="59"/>
      <c r="BF286" s="59"/>
      <c r="BG286" s="59"/>
      <c r="BH286" s="59"/>
      <c r="BI286" s="799" t="s">
        <v>56</v>
      </c>
      <c r="BJ286" s="799"/>
      <c r="BK286" s="799"/>
      <c r="BL286" s="59" t="s">
        <v>149</v>
      </c>
      <c r="BM286" s="59"/>
      <c r="BN286" s="59"/>
      <c r="BO286" s="59"/>
      <c r="BP286" s="59"/>
      <c r="BQ286" s="59"/>
      <c r="BR286" s="59"/>
      <c r="BS286" s="59"/>
      <c r="BT286" s="59"/>
      <c r="BU286" s="59"/>
      <c r="BV286" s="59"/>
      <c r="BW286" s="59"/>
      <c r="BX286" s="59"/>
      <c r="BY286" s="59"/>
      <c r="BZ286" s="59"/>
      <c r="CB286" s="8" t="s">
        <v>345</v>
      </c>
      <c r="CC286" s="2" t="s">
        <v>344</v>
      </c>
      <c r="CZ286" s="48"/>
      <c r="DA286" s="48"/>
      <c r="DB286" s="48"/>
      <c r="DC286" s="48"/>
      <c r="DD286" s="48"/>
      <c r="DE286" s="48"/>
      <c r="DF286" s="48"/>
      <c r="DG286" s="48"/>
      <c r="DH286" s="48"/>
      <c r="DI286" s="48"/>
      <c r="DJ286" s="48"/>
      <c r="DK286" s="48"/>
      <c r="DL286" s="48"/>
      <c r="DM286" s="48"/>
      <c r="DN286" s="48"/>
      <c r="DO286" s="48"/>
      <c r="DP286" s="48"/>
    </row>
    <row r="287" spans="1:120" s="2" customFormat="1" ht="4.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B287" s="8" t="s">
        <v>347</v>
      </c>
      <c r="CC287" s="2" t="s">
        <v>346</v>
      </c>
      <c r="CZ287" s="48"/>
      <c r="DA287" s="48"/>
      <c r="DB287" s="48"/>
      <c r="DC287" s="48"/>
      <c r="DD287" s="48"/>
      <c r="DE287" s="48"/>
      <c r="DF287" s="48"/>
      <c r="DG287" s="48"/>
      <c r="DH287" s="48"/>
      <c r="DI287" s="48"/>
      <c r="DJ287" s="48"/>
      <c r="DK287" s="48"/>
      <c r="DL287" s="48"/>
      <c r="DM287" s="48"/>
      <c r="DN287" s="48"/>
      <c r="DO287" s="48"/>
      <c r="DP287" s="48"/>
    </row>
    <row r="288" spans="1:120" s="27" customFormat="1" ht="5.0999999999999996" customHeight="1">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c r="BJ288" s="174"/>
      <c r="BK288" s="174"/>
      <c r="BL288" s="174"/>
      <c r="BM288" s="174"/>
      <c r="BN288" s="174"/>
      <c r="BO288" s="174"/>
      <c r="BP288" s="174"/>
      <c r="BQ288" s="174"/>
      <c r="BR288" s="174"/>
      <c r="BS288" s="174"/>
      <c r="BT288" s="174"/>
      <c r="BU288" s="174"/>
      <c r="BV288" s="174"/>
      <c r="BW288" s="174"/>
      <c r="BX288" s="174"/>
      <c r="BY288" s="174"/>
      <c r="BZ288" s="174"/>
      <c r="CB288" s="8" t="s">
        <v>1270</v>
      </c>
      <c r="CC288" s="2" t="s">
        <v>348</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7" customFormat="1" ht="16.5" customHeight="1">
      <c r="A289" s="59"/>
      <c r="B289" s="59" t="s">
        <v>150</v>
      </c>
      <c r="C289" s="59"/>
      <c r="D289" s="59"/>
      <c r="E289" s="59"/>
      <c r="F289" s="59"/>
      <c r="G289" s="59"/>
      <c r="H289" s="59"/>
      <c r="I289" s="59"/>
      <c r="J289" s="59"/>
      <c r="K289" s="59"/>
      <c r="L289" s="59"/>
      <c r="M289" s="59"/>
      <c r="N289" s="59"/>
      <c r="O289" s="59"/>
      <c r="P289" s="59"/>
      <c r="Q289" s="59"/>
      <c r="R289" s="59"/>
      <c r="S289" s="59"/>
      <c r="T289" s="59"/>
      <c r="U289" s="59"/>
      <c r="V289" s="59" t="s">
        <v>151</v>
      </c>
      <c r="W289" s="59"/>
      <c r="X289" s="59"/>
      <c r="Y289" s="59"/>
      <c r="Z289" s="59"/>
      <c r="AA289" s="59"/>
      <c r="AB289" s="59"/>
      <c r="AC289" s="59"/>
      <c r="AD289" s="59"/>
      <c r="AE289" s="59"/>
      <c r="AF289" s="59"/>
      <c r="AG289" s="59"/>
      <c r="AH289" s="59"/>
      <c r="AI289" s="59"/>
      <c r="AJ289" s="59"/>
      <c r="AK289" s="59"/>
      <c r="AL289" s="59" t="s">
        <v>152</v>
      </c>
      <c r="AM289" s="59"/>
      <c r="AN289" s="59"/>
      <c r="AO289" s="59"/>
      <c r="AP289" s="59"/>
      <c r="AQ289" s="59"/>
      <c r="AR289" s="59"/>
      <c r="AS289" s="59"/>
      <c r="AT289" s="59"/>
      <c r="AU289" s="59"/>
      <c r="AV289" s="59"/>
      <c r="AW289" s="59"/>
      <c r="AX289" s="59"/>
      <c r="AY289" s="59"/>
      <c r="AZ289" s="59"/>
      <c r="BA289" s="59"/>
      <c r="BB289" s="59"/>
      <c r="BC289" s="59" t="s">
        <v>153</v>
      </c>
      <c r="BD289" s="59"/>
      <c r="BE289" s="59"/>
      <c r="BF289" s="59"/>
      <c r="BG289" s="59"/>
      <c r="BH289" s="59"/>
      <c r="BI289" s="59"/>
      <c r="BJ289" s="59"/>
      <c r="BK289" s="59"/>
      <c r="BL289" s="59"/>
      <c r="BM289" s="59"/>
      <c r="BN289" s="59"/>
      <c r="BO289" s="59"/>
      <c r="BP289" s="59"/>
      <c r="BQ289" s="59"/>
      <c r="BR289" s="59"/>
      <c r="BS289" s="59"/>
      <c r="BT289" s="59"/>
      <c r="BU289" s="59" t="s">
        <v>85</v>
      </c>
      <c r="BV289" s="59"/>
      <c r="BW289" s="59"/>
      <c r="BX289" s="59"/>
      <c r="BY289" s="59"/>
      <c r="BZ289" s="59"/>
      <c r="CB289" s="8" t="s">
        <v>351</v>
      </c>
      <c r="CC289" s="2" t="s">
        <v>350</v>
      </c>
      <c r="CD289" s="2"/>
      <c r="CE289" s="2"/>
      <c r="CF289" s="2"/>
      <c r="CZ289" s="26"/>
      <c r="DA289" s="26"/>
      <c r="DB289" s="26"/>
      <c r="DC289" s="26"/>
      <c r="DD289" s="26"/>
      <c r="DE289" s="26"/>
      <c r="DF289" s="26"/>
      <c r="DG289" s="26"/>
      <c r="DH289" s="26"/>
      <c r="DI289" s="26"/>
      <c r="DJ289" s="26"/>
      <c r="DK289" s="26"/>
      <c r="DL289" s="26"/>
      <c r="DM289" s="26"/>
      <c r="DN289" s="26"/>
      <c r="DO289" s="26"/>
      <c r="DP289" s="26"/>
    </row>
    <row r="290" spans="1:120" s="2" customFormat="1" ht="17.100000000000001" customHeight="1">
      <c r="A290" s="59"/>
      <c r="B290" s="59"/>
      <c r="C290" s="59"/>
      <c r="D290" s="59" t="s">
        <v>1621</v>
      </c>
      <c r="E290" s="59"/>
      <c r="F290" s="59"/>
      <c r="G290" s="59"/>
      <c r="H290" s="59"/>
      <c r="I290" s="59"/>
      <c r="J290" s="59"/>
      <c r="K290" s="59"/>
      <c r="L290" s="59"/>
      <c r="M290" s="59"/>
      <c r="N290" s="59"/>
      <c r="O290" s="59"/>
      <c r="P290" s="59"/>
      <c r="Q290" s="59"/>
      <c r="R290" s="59"/>
      <c r="S290" s="59"/>
      <c r="T290" s="59"/>
      <c r="U290" s="59"/>
      <c r="V290" s="59" t="s">
        <v>37</v>
      </c>
      <c r="W290" s="123"/>
      <c r="X290" s="817"/>
      <c r="Y290" s="817"/>
      <c r="Z290" s="817"/>
      <c r="AA290" s="817"/>
      <c r="AB290" s="817"/>
      <c r="AC290" s="817"/>
      <c r="AD290" s="817"/>
      <c r="AE290" s="817"/>
      <c r="AF290" s="817"/>
      <c r="AG290" s="817"/>
      <c r="AH290" s="817"/>
      <c r="AI290" s="817"/>
      <c r="AJ290" s="817"/>
      <c r="AK290" s="123"/>
      <c r="AL290" s="59" t="s">
        <v>117</v>
      </c>
      <c r="AM290" s="59"/>
      <c r="AN290" s="123"/>
      <c r="AO290" s="817"/>
      <c r="AP290" s="817"/>
      <c r="AQ290" s="817"/>
      <c r="AR290" s="817"/>
      <c r="AS290" s="817"/>
      <c r="AT290" s="817"/>
      <c r="AU290" s="817"/>
      <c r="AV290" s="817"/>
      <c r="AW290" s="817"/>
      <c r="AX290" s="817"/>
      <c r="AY290" s="817"/>
      <c r="AZ290" s="817"/>
      <c r="BA290" s="817"/>
      <c r="BB290" s="123"/>
      <c r="BC290" s="59" t="s">
        <v>117</v>
      </c>
      <c r="BD290" s="59"/>
      <c r="BE290" s="817">
        <f>ROUNDUP((X290+AO290),2)</f>
        <v>0</v>
      </c>
      <c r="BF290" s="817"/>
      <c r="BG290" s="817"/>
      <c r="BH290" s="817"/>
      <c r="BI290" s="817"/>
      <c r="BJ290" s="817"/>
      <c r="BK290" s="817"/>
      <c r="BL290" s="817"/>
      <c r="BM290" s="817"/>
      <c r="BN290" s="817"/>
      <c r="BO290" s="817"/>
      <c r="BP290" s="817"/>
      <c r="BQ290" s="817"/>
      <c r="BR290" s="817"/>
      <c r="BS290" s="817"/>
      <c r="BT290" s="123"/>
      <c r="BU290" s="119" t="s">
        <v>85</v>
      </c>
      <c r="BV290" s="119"/>
      <c r="BW290" s="119"/>
      <c r="BX290" s="119"/>
      <c r="BY290" s="119"/>
      <c r="BZ290" s="59"/>
      <c r="CB290" s="8" t="s">
        <v>353</v>
      </c>
      <c r="CC290" s="2" t="s">
        <v>352</v>
      </c>
      <c r="CZ290" s="48"/>
      <c r="DA290" s="48"/>
      <c r="DB290" s="48"/>
      <c r="DC290" s="48"/>
      <c r="DD290" s="48"/>
      <c r="DE290" s="48"/>
      <c r="DF290" s="48"/>
      <c r="DG290" s="48"/>
      <c r="DH290" s="48"/>
      <c r="DI290" s="48"/>
      <c r="DJ290" s="48"/>
      <c r="DK290" s="48"/>
      <c r="DL290" s="48"/>
      <c r="DM290" s="48"/>
      <c r="DN290" s="48"/>
      <c r="DO290" s="48"/>
      <c r="DP290" s="48"/>
    </row>
    <row r="291" spans="1:120" s="2" customFormat="1" ht="15.95" customHeight="1">
      <c r="A291" s="59"/>
      <c r="B291" s="59"/>
      <c r="C291" s="59"/>
      <c r="D291" s="59" t="s">
        <v>1645</v>
      </c>
      <c r="E291" s="77"/>
      <c r="F291" s="59"/>
      <c r="G291" s="59"/>
      <c r="H291" s="59"/>
      <c r="I291" s="59"/>
      <c r="J291" s="59"/>
      <c r="K291" s="59"/>
      <c r="L291" s="59"/>
      <c r="M291" s="59"/>
      <c r="N291" s="59"/>
      <c r="O291" s="59"/>
      <c r="P291" s="59"/>
      <c r="Q291" s="59"/>
      <c r="R291" s="59"/>
      <c r="S291" s="59"/>
      <c r="T291" s="59"/>
      <c r="U291" s="59"/>
      <c r="V291" s="59"/>
      <c r="W291" s="123"/>
      <c r="X291" s="124"/>
      <c r="Y291" s="124"/>
      <c r="Z291" s="124"/>
      <c r="AA291" s="124"/>
      <c r="AB291" s="124"/>
      <c r="AC291" s="124"/>
      <c r="AD291" s="124"/>
      <c r="AE291" s="124"/>
      <c r="AF291" s="124"/>
      <c r="AG291" s="124"/>
      <c r="AH291" s="124"/>
      <c r="AI291" s="124"/>
      <c r="AJ291" s="124"/>
      <c r="AK291" s="123"/>
      <c r="AL291" s="59"/>
      <c r="AM291" s="59"/>
      <c r="AN291" s="123"/>
      <c r="AO291" s="124"/>
      <c r="AP291" s="124"/>
      <c r="AQ291" s="124"/>
      <c r="AR291" s="124"/>
      <c r="AS291" s="124"/>
      <c r="AT291" s="124"/>
      <c r="AU291" s="124"/>
      <c r="AV291" s="124"/>
      <c r="AW291" s="124"/>
      <c r="AX291" s="124"/>
      <c r="AY291" s="124"/>
      <c r="AZ291" s="124"/>
      <c r="BA291" s="124"/>
      <c r="BB291" s="123"/>
      <c r="BC291" s="59"/>
      <c r="BD291" s="59"/>
      <c r="BE291" s="123"/>
      <c r="BF291" s="124"/>
      <c r="BG291" s="124"/>
      <c r="BH291" s="124"/>
      <c r="BI291" s="124"/>
      <c r="BJ291" s="124"/>
      <c r="BK291" s="124"/>
      <c r="BL291" s="124"/>
      <c r="BM291" s="124"/>
      <c r="BN291" s="124"/>
      <c r="BO291" s="124"/>
      <c r="BP291" s="124"/>
      <c r="BQ291" s="124"/>
      <c r="BR291" s="124"/>
      <c r="BS291" s="124"/>
      <c r="BT291" s="123"/>
      <c r="BU291" s="119"/>
      <c r="BV291" s="119"/>
      <c r="BW291" s="119"/>
      <c r="BX291" s="119"/>
      <c r="BY291" s="119"/>
      <c r="BZ291" s="59"/>
      <c r="CB291" s="8" t="s">
        <v>370</v>
      </c>
      <c r="CC291" s="2" t="s">
        <v>369</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t="s">
        <v>37</v>
      </c>
      <c r="W292" s="123"/>
      <c r="X292" s="817"/>
      <c r="Y292" s="817"/>
      <c r="Z292" s="817"/>
      <c r="AA292" s="817"/>
      <c r="AB292" s="817"/>
      <c r="AC292" s="817"/>
      <c r="AD292" s="817"/>
      <c r="AE292" s="817"/>
      <c r="AF292" s="817"/>
      <c r="AG292" s="817"/>
      <c r="AH292" s="817"/>
      <c r="AI292" s="817"/>
      <c r="AJ292" s="817"/>
      <c r="AK292" s="123"/>
      <c r="AL292" s="59" t="s">
        <v>117</v>
      </c>
      <c r="AM292" s="59"/>
      <c r="AN292" s="123"/>
      <c r="AO292" s="817"/>
      <c r="AP292" s="817"/>
      <c r="AQ292" s="817"/>
      <c r="AR292" s="817"/>
      <c r="AS292" s="817"/>
      <c r="AT292" s="817"/>
      <c r="AU292" s="817"/>
      <c r="AV292" s="817"/>
      <c r="AW292" s="817"/>
      <c r="AX292" s="817"/>
      <c r="AY292" s="817"/>
      <c r="AZ292" s="817"/>
      <c r="BA292" s="817"/>
      <c r="BB292" s="123"/>
      <c r="BC292" s="59" t="s">
        <v>117</v>
      </c>
      <c r="BD292" s="59"/>
      <c r="BE292" s="819">
        <f>kenpeiritsunosanteimenseki1+kenpeiritsunosanteimenseki2</f>
        <v>0</v>
      </c>
      <c r="BF292" s="819"/>
      <c r="BG292" s="819"/>
      <c r="BH292" s="819"/>
      <c r="BI292" s="819"/>
      <c r="BJ292" s="819"/>
      <c r="BK292" s="819"/>
      <c r="BL292" s="819"/>
      <c r="BM292" s="819"/>
      <c r="BN292" s="819"/>
      <c r="BO292" s="819"/>
      <c r="BP292" s="819"/>
      <c r="BQ292" s="819"/>
      <c r="BR292" s="819"/>
      <c r="BS292" s="819"/>
      <c r="BT292" s="123"/>
      <c r="BU292" s="119" t="s">
        <v>85</v>
      </c>
      <c r="BV292" s="59"/>
      <c r="BW292" s="59"/>
      <c r="BX292" s="59"/>
      <c r="BY292" s="59"/>
      <c r="BZ292" s="59"/>
      <c r="CB292" s="8" t="s">
        <v>1276</v>
      </c>
      <c r="CC292" s="2" t="s">
        <v>1277</v>
      </c>
      <c r="CZ292" s="48"/>
      <c r="DA292" s="48"/>
      <c r="DB292" s="48"/>
      <c r="DC292" s="48"/>
      <c r="DD292" s="48"/>
      <c r="DE292" s="48"/>
      <c r="DF292" s="48"/>
      <c r="DG292" s="48"/>
      <c r="DH292" s="48"/>
      <c r="DI292" s="48"/>
      <c r="DJ292" s="48"/>
      <c r="DK292" s="48"/>
      <c r="DL292" s="48"/>
      <c r="DM292" s="48"/>
      <c r="DN292" s="48"/>
      <c r="DO292" s="48"/>
      <c r="DP292" s="48"/>
    </row>
    <row r="293" spans="1:120" s="2" customFormat="1" ht="17.100000000000001" customHeight="1">
      <c r="A293" s="59"/>
      <c r="B293" s="59"/>
      <c r="C293" s="59"/>
      <c r="D293" s="59" t="s">
        <v>1620</v>
      </c>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818" t="str">
        <f>IF(AB275,ROUNDUP(BE292/AB275,4),IF(AB276,ROUNDUP(BE292/AB276,4),""))</f>
        <v/>
      </c>
      <c r="BF293" s="818"/>
      <c r="BG293" s="818"/>
      <c r="BH293" s="818"/>
      <c r="BI293" s="818"/>
      <c r="BJ293" s="818"/>
      <c r="BK293" s="818"/>
      <c r="BL293" s="818"/>
      <c r="BM293" s="818"/>
      <c r="BN293" s="818"/>
      <c r="BO293" s="818"/>
      <c r="BP293" s="818"/>
      <c r="BQ293" s="818"/>
      <c r="BR293" s="818"/>
      <c r="BS293" s="818"/>
      <c r="BT293" s="59"/>
      <c r="BU293" s="59"/>
      <c r="BV293" s="59"/>
      <c r="BW293" s="59"/>
      <c r="BX293" s="59"/>
      <c r="BY293" s="59"/>
      <c r="BZ293" s="59"/>
      <c r="CB293" s="8" t="s">
        <v>1271</v>
      </c>
      <c r="CC293" s="2" t="s">
        <v>1272</v>
      </c>
      <c r="CZ293" s="48"/>
      <c r="DA293" s="48"/>
      <c r="DB293" s="48"/>
      <c r="DC293" s="48"/>
      <c r="DD293" s="48"/>
      <c r="DE293" s="48"/>
      <c r="DF293" s="48"/>
      <c r="DG293" s="48"/>
      <c r="DH293" s="48"/>
      <c r="DI293" s="48"/>
      <c r="DJ293" s="48"/>
      <c r="DK293" s="48"/>
      <c r="DL293" s="48"/>
      <c r="DM293" s="48"/>
      <c r="DN293" s="48"/>
      <c r="DO293" s="48"/>
      <c r="DP293" s="48"/>
    </row>
    <row r="294" spans="1:120" s="2" customFormat="1" ht="4.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t="s">
        <v>358</v>
      </c>
      <c r="CC294" s="2" t="s">
        <v>1273</v>
      </c>
      <c r="CZ294" s="48"/>
      <c r="DA294" s="48"/>
      <c r="DB294" s="48"/>
      <c r="DC294" s="48"/>
      <c r="DD294" s="48"/>
      <c r="DE294" s="48"/>
      <c r="DF294" s="48"/>
      <c r="DG294" s="48"/>
      <c r="DH294" s="48"/>
      <c r="DI294" s="48"/>
      <c r="DJ294" s="48"/>
      <c r="DK294" s="48"/>
      <c r="DL294" s="48"/>
      <c r="DM294" s="48"/>
      <c r="DN294" s="48"/>
      <c r="DO294" s="48"/>
      <c r="DP294" s="48"/>
    </row>
    <row r="295" spans="1:120" s="27" customFormat="1" ht="3.95" customHeight="1">
      <c r="A295" s="174"/>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c r="BG295" s="174"/>
      <c r="BH295" s="174"/>
      <c r="BI295" s="174"/>
      <c r="BJ295" s="174"/>
      <c r="BK295" s="174"/>
      <c r="BL295" s="174"/>
      <c r="BM295" s="174"/>
      <c r="BN295" s="174"/>
      <c r="BO295" s="174"/>
      <c r="BP295" s="174"/>
      <c r="BQ295" s="174"/>
      <c r="BR295" s="174"/>
      <c r="BS295" s="174"/>
      <c r="BT295" s="174"/>
      <c r="BU295" s="174"/>
      <c r="BV295" s="174"/>
      <c r="BW295" s="174"/>
      <c r="BX295" s="174"/>
      <c r="BY295" s="174"/>
      <c r="BZ295" s="174"/>
      <c r="CB295" s="8" t="s">
        <v>361</v>
      </c>
      <c r="CC295" s="2" t="s">
        <v>1274</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7" customFormat="1" ht="15.95" customHeight="1">
      <c r="A296" s="59"/>
      <c r="B296" s="59" t="s">
        <v>156</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c r="CB296" s="8" t="s">
        <v>364</v>
      </c>
      <c r="CC296" s="2" t="s">
        <v>363</v>
      </c>
      <c r="CD296" s="2"/>
      <c r="CE296" s="2"/>
      <c r="CF296" s="2"/>
      <c r="CZ296" s="26"/>
      <c r="DA296" s="26"/>
      <c r="DB296" s="26"/>
      <c r="DC296" s="26"/>
      <c r="DD296" s="26"/>
      <c r="DE296" s="26"/>
      <c r="DF296" s="26"/>
      <c r="DG296" s="26"/>
      <c r="DH296" s="26"/>
      <c r="DI296" s="26"/>
      <c r="DJ296" s="26"/>
      <c r="DK296" s="26"/>
      <c r="DL296" s="26"/>
      <c r="DM296" s="26"/>
      <c r="DN296" s="26"/>
      <c r="DO296" s="26"/>
      <c r="DP296" s="26"/>
    </row>
    <row r="297" spans="1:120" s="2" customFormat="1" ht="17.100000000000001" customHeight="1">
      <c r="A297" s="59"/>
      <c r="B297" s="59"/>
      <c r="C297" s="59"/>
      <c r="D297" s="59" t="s">
        <v>157</v>
      </c>
      <c r="E297" s="59"/>
      <c r="F297" s="59"/>
      <c r="G297" s="59"/>
      <c r="H297" s="59"/>
      <c r="I297" s="59"/>
      <c r="J297" s="59"/>
      <c r="K297" s="59"/>
      <c r="L297" s="59"/>
      <c r="M297" s="59"/>
      <c r="N297" s="59"/>
      <c r="O297" s="59"/>
      <c r="P297" s="59"/>
      <c r="Q297" s="59"/>
      <c r="R297" s="59"/>
      <c r="S297" s="59"/>
      <c r="T297" s="59"/>
      <c r="U297" s="59"/>
      <c r="V297" s="59" t="s">
        <v>37</v>
      </c>
      <c r="W297" s="123"/>
      <c r="X297" s="817"/>
      <c r="Y297" s="817"/>
      <c r="Z297" s="817"/>
      <c r="AA297" s="817"/>
      <c r="AB297" s="817"/>
      <c r="AC297" s="817"/>
      <c r="AD297" s="817"/>
      <c r="AE297" s="817"/>
      <c r="AF297" s="817"/>
      <c r="AG297" s="817"/>
      <c r="AH297" s="817"/>
      <c r="AI297" s="817"/>
      <c r="AJ297" s="817"/>
      <c r="AK297" s="123"/>
      <c r="AL297" s="59" t="s">
        <v>117</v>
      </c>
      <c r="AM297" s="59"/>
      <c r="AN297" s="123"/>
      <c r="AO297" s="817"/>
      <c r="AP297" s="817"/>
      <c r="AQ297" s="817"/>
      <c r="AR297" s="817"/>
      <c r="AS297" s="817"/>
      <c r="AT297" s="817"/>
      <c r="AU297" s="817"/>
      <c r="AV297" s="817"/>
      <c r="AW297" s="817"/>
      <c r="AX297" s="817"/>
      <c r="AY297" s="817"/>
      <c r="AZ297" s="817"/>
      <c r="BA297" s="817"/>
      <c r="BB297" s="123"/>
      <c r="BC297" s="59" t="s">
        <v>117</v>
      </c>
      <c r="BD297" s="59"/>
      <c r="BE297" s="123">
        <f>W297+AN297</f>
        <v>0</v>
      </c>
      <c r="BF297" s="817">
        <f>X297+AO297</f>
        <v>0</v>
      </c>
      <c r="BG297" s="817"/>
      <c r="BH297" s="817"/>
      <c r="BI297" s="817"/>
      <c r="BJ297" s="817"/>
      <c r="BK297" s="817"/>
      <c r="BL297" s="817"/>
      <c r="BM297" s="817"/>
      <c r="BN297" s="817"/>
      <c r="BO297" s="817"/>
      <c r="BP297" s="817"/>
      <c r="BQ297" s="817"/>
      <c r="BR297" s="817"/>
      <c r="BS297" s="817"/>
      <c r="BT297" s="123"/>
      <c r="BU297" s="119" t="s">
        <v>85</v>
      </c>
      <c r="BV297" s="119"/>
      <c r="BW297" s="119"/>
      <c r="BX297" s="119"/>
      <c r="BY297" s="119"/>
      <c r="BZ297" s="59"/>
      <c r="CB297" s="8" t="s">
        <v>367</v>
      </c>
      <c r="CC297" s="2" t="s">
        <v>366</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1275</v>
      </c>
      <c r="E298" s="77"/>
      <c r="F298" s="59"/>
      <c r="G298" s="59"/>
      <c r="H298" s="59"/>
      <c r="I298" s="59"/>
      <c r="J298" s="59"/>
      <c r="K298" s="59"/>
      <c r="L298" s="59"/>
      <c r="M298" s="59"/>
      <c r="N298" s="59"/>
      <c r="O298" s="59"/>
      <c r="P298" s="59"/>
      <c r="Q298" s="59"/>
      <c r="R298" s="59"/>
      <c r="S298" s="59"/>
      <c r="T298" s="59"/>
      <c r="U298" s="59"/>
      <c r="V298" s="59"/>
      <c r="W298" s="123"/>
      <c r="X298" s="124"/>
      <c r="Y298" s="124"/>
      <c r="Z298" s="124"/>
      <c r="AA298" s="124"/>
      <c r="AB298" s="124"/>
      <c r="AC298" s="124"/>
      <c r="AD298" s="124"/>
      <c r="AE298" s="124"/>
      <c r="AF298" s="124"/>
      <c r="AG298" s="124"/>
      <c r="AH298" s="124"/>
      <c r="AI298" s="124"/>
      <c r="AJ298" s="124"/>
      <c r="AK298" s="123"/>
      <c r="AL298" s="59"/>
      <c r="AM298" s="59"/>
      <c r="AN298" s="123"/>
      <c r="AO298" s="124"/>
      <c r="AP298" s="124"/>
      <c r="AQ298" s="124"/>
      <c r="AR298" s="124"/>
      <c r="AS298" s="124"/>
      <c r="AT298" s="124"/>
      <c r="AU298" s="124"/>
      <c r="AV298" s="124"/>
      <c r="AW298" s="124"/>
      <c r="AX298" s="124"/>
      <c r="AY298" s="124"/>
      <c r="AZ298" s="124"/>
      <c r="BA298" s="124"/>
      <c r="BB298" s="123"/>
      <c r="BC298" s="59"/>
      <c r="BD298" s="59"/>
      <c r="BE298" s="123"/>
      <c r="BF298" s="124"/>
      <c r="BG298" s="124"/>
      <c r="BH298" s="124"/>
      <c r="BI298" s="124"/>
      <c r="BJ298" s="124"/>
      <c r="BK298" s="124"/>
      <c r="BL298" s="124"/>
      <c r="BM298" s="124"/>
      <c r="BN298" s="124"/>
      <c r="BO298" s="124"/>
      <c r="BP298" s="124"/>
      <c r="BQ298" s="124"/>
      <c r="BR298" s="124"/>
      <c r="BS298" s="124"/>
      <c r="BT298" s="123"/>
      <c r="BU298" s="119"/>
      <c r="BV298" s="119"/>
      <c r="BW298" s="119"/>
      <c r="BX298" s="119"/>
      <c r="BY298" s="119"/>
      <c r="BZ298" s="59"/>
      <c r="CB298" s="8" t="s">
        <v>370</v>
      </c>
      <c r="CC298" s="2" t="s">
        <v>369</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3"/>
      <c r="X299" s="817"/>
      <c r="Y299" s="817"/>
      <c r="Z299" s="817"/>
      <c r="AA299" s="817"/>
      <c r="AB299" s="817"/>
      <c r="AC299" s="817"/>
      <c r="AD299" s="817"/>
      <c r="AE299" s="817"/>
      <c r="AF299" s="817"/>
      <c r="AG299" s="817"/>
      <c r="AH299" s="817"/>
      <c r="AI299" s="817"/>
      <c r="AJ299" s="817"/>
      <c r="AK299" s="123"/>
      <c r="AL299" s="59" t="s">
        <v>117</v>
      </c>
      <c r="AM299" s="59"/>
      <c r="AN299" s="123"/>
      <c r="AO299" s="817"/>
      <c r="AP299" s="817"/>
      <c r="AQ299" s="817"/>
      <c r="AR299" s="817"/>
      <c r="AS299" s="817"/>
      <c r="AT299" s="817"/>
      <c r="AU299" s="817"/>
      <c r="AV299" s="817"/>
      <c r="AW299" s="817"/>
      <c r="AX299" s="817"/>
      <c r="AY299" s="817"/>
      <c r="AZ299" s="817"/>
      <c r="BA299" s="817"/>
      <c r="BB299" s="123"/>
      <c r="BC299" s="59" t="s">
        <v>117</v>
      </c>
      <c r="BD299" s="59"/>
      <c r="BE299" s="123">
        <f>W299+AN299</f>
        <v>0</v>
      </c>
      <c r="BF299" s="817">
        <f>X299+AO299</f>
        <v>0</v>
      </c>
      <c r="BG299" s="817"/>
      <c r="BH299" s="817"/>
      <c r="BI299" s="817"/>
      <c r="BJ299" s="817"/>
      <c r="BK299" s="817"/>
      <c r="BL299" s="817"/>
      <c r="BM299" s="817"/>
      <c r="BN299" s="817"/>
      <c r="BO299" s="817"/>
      <c r="BP299" s="817"/>
      <c r="BQ299" s="817"/>
      <c r="BR299" s="817"/>
      <c r="BS299" s="817"/>
      <c r="BT299" s="123"/>
      <c r="BU299" s="119" t="s">
        <v>85</v>
      </c>
      <c r="BV299" s="59"/>
      <c r="BW299" s="59"/>
      <c r="BX299" s="59"/>
      <c r="BY299" s="59"/>
      <c r="BZ299" s="59"/>
      <c r="CB299" s="8" t="s">
        <v>1276</v>
      </c>
      <c r="CC299" s="2" t="s">
        <v>1277</v>
      </c>
      <c r="CZ299" s="48"/>
      <c r="DA299" s="48"/>
      <c r="DB299" s="48"/>
      <c r="DC299" s="48"/>
      <c r="DD299" s="48"/>
      <c r="DE299" s="48"/>
      <c r="DF299" s="48"/>
      <c r="DG299" s="48"/>
      <c r="DH299" s="48"/>
      <c r="DI299" s="48"/>
      <c r="DJ299" s="48"/>
      <c r="DK299" s="48"/>
      <c r="DL299" s="48"/>
      <c r="DM299" s="48"/>
      <c r="DN299" s="48"/>
      <c r="DO299" s="48"/>
      <c r="DP299" s="48"/>
    </row>
    <row r="300" spans="1:120" s="2" customFormat="1" ht="15.95" customHeight="1">
      <c r="A300" s="59"/>
      <c r="B300" s="59"/>
      <c r="C300" s="59"/>
      <c r="D300" s="59" t="s">
        <v>159</v>
      </c>
      <c r="E300" s="59"/>
      <c r="F300" s="59"/>
      <c r="G300" s="59"/>
      <c r="H300" s="59"/>
      <c r="I300" s="59"/>
      <c r="J300" s="59"/>
      <c r="K300" s="59"/>
      <c r="L300" s="59"/>
      <c r="M300" s="59"/>
      <c r="N300" s="59"/>
      <c r="O300" s="59"/>
      <c r="P300" s="59"/>
      <c r="Q300" s="59"/>
      <c r="R300" s="59"/>
      <c r="S300" s="59"/>
      <c r="T300" s="59"/>
      <c r="U300" s="59"/>
      <c r="V300" s="59"/>
      <c r="W300" s="123"/>
      <c r="X300" s="123"/>
      <c r="Y300" s="123"/>
      <c r="Z300" s="123"/>
      <c r="AA300" s="123"/>
      <c r="AB300" s="123"/>
      <c r="AC300" s="123"/>
      <c r="AD300" s="123"/>
      <c r="AE300" s="123"/>
      <c r="AF300" s="123"/>
      <c r="AG300" s="123"/>
      <c r="AH300" s="123"/>
      <c r="AI300" s="123"/>
      <c r="AJ300" s="123"/>
      <c r="AK300" s="123"/>
      <c r="AL300" s="59"/>
      <c r="AM300" s="59"/>
      <c r="AN300" s="123"/>
      <c r="AO300" s="123"/>
      <c r="AP300" s="123"/>
      <c r="AQ300" s="123"/>
      <c r="AR300" s="123"/>
      <c r="AS300" s="123"/>
      <c r="AT300" s="123"/>
      <c r="AU300" s="123"/>
      <c r="AV300" s="123"/>
      <c r="AW300" s="123"/>
      <c r="AX300" s="123"/>
      <c r="AY300" s="123"/>
      <c r="AZ300" s="123"/>
      <c r="BA300" s="123"/>
      <c r="BB300" s="123"/>
      <c r="BC300" s="59"/>
      <c r="BD300" s="59"/>
      <c r="BE300" s="123"/>
      <c r="BF300" s="123"/>
      <c r="BG300" s="123"/>
      <c r="BH300" s="123"/>
      <c r="BI300" s="123"/>
      <c r="BJ300" s="123"/>
      <c r="BK300" s="123"/>
      <c r="BL300" s="123"/>
      <c r="BM300" s="123"/>
      <c r="BN300" s="123"/>
      <c r="BO300" s="123"/>
      <c r="BP300" s="123"/>
      <c r="BQ300" s="123"/>
      <c r="BR300" s="123"/>
      <c r="BS300" s="123"/>
      <c r="BT300" s="123"/>
      <c r="BU300" s="119"/>
      <c r="BV300" s="59"/>
      <c r="BW300" s="59"/>
      <c r="BX300" s="59"/>
      <c r="BY300" s="59"/>
      <c r="BZ300" s="59"/>
      <c r="CB300" s="8" t="s">
        <v>376</v>
      </c>
      <c r="CC300" s="2" t="s">
        <v>1278</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t="s">
        <v>37</v>
      </c>
      <c r="W301" s="123"/>
      <c r="X301" s="817"/>
      <c r="Y301" s="817"/>
      <c r="Z301" s="817"/>
      <c r="AA301" s="817"/>
      <c r="AB301" s="817"/>
      <c r="AC301" s="817"/>
      <c r="AD301" s="817"/>
      <c r="AE301" s="817"/>
      <c r="AF301" s="817"/>
      <c r="AG301" s="817"/>
      <c r="AH301" s="817"/>
      <c r="AI301" s="817"/>
      <c r="AJ301" s="817"/>
      <c r="AK301" s="123"/>
      <c r="AL301" s="59" t="s">
        <v>117</v>
      </c>
      <c r="AM301" s="59"/>
      <c r="AN301" s="123"/>
      <c r="AO301" s="817"/>
      <c r="AP301" s="817"/>
      <c r="AQ301" s="817"/>
      <c r="AR301" s="817"/>
      <c r="AS301" s="817"/>
      <c r="AT301" s="817"/>
      <c r="AU301" s="817"/>
      <c r="AV301" s="817"/>
      <c r="AW301" s="817"/>
      <c r="AX301" s="817"/>
      <c r="AY301" s="817"/>
      <c r="AZ301" s="817"/>
      <c r="BA301" s="817"/>
      <c r="BB301" s="123"/>
      <c r="BC301" s="59" t="s">
        <v>117</v>
      </c>
      <c r="BD301" s="59"/>
      <c r="BE301" s="123">
        <f>W301+AN301</f>
        <v>0</v>
      </c>
      <c r="BF301" s="817">
        <f>X301+AO301</f>
        <v>0</v>
      </c>
      <c r="BG301" s="817"/>
      <c r="BH301" s="817"/>
      <c r="BI301" s="817"/>
      <c r="BJ301" s="817"/>
      <c r="BK301" s="817"/>
      <c r="BL301" s="817"/>
      <c r="BM301" s="817"/>
      <c r="BN301" s="817"/>
      <c r="BO301" s="817"/>
      <c r="BP301" s="817"/>
      <c r="BQ301" s="817"/>
      <c r="BR301" s="817"/>
      <c r="BS301" s="817"/>
      <c r="BT301" s="123"/>
      <c r="BU301" s="119" t="s">
        <v>85</v>
      </c>
      <c r="BV301" s="59"/>
      <c r="BW301" s="59"/>
      <c r="BX301" s="59"/>
      <c r="BY301" s="59"/>
      <c r="BZ301" s="59"/>
      <c r="CB301" s="8" t="s">
        <v>379</v>
      </c>
      <c r="CC301" s="2" t="s">
        <v>1279</v>
      </c>
      <c r="CZ301" s="48"/>
      <c r="DA301" s="48"/>
      <c r="DB301" s="48"/>
      <c r="DC301" s="48"/>
      <c r="DD301" s="48"/>
      <c r="DE301" s="48"/>
      <c r="DF301" s="48"/>
      <c r="DG301" s="48"/>
      <c r="DH301" s="48"/>
      <c r="DI301" s="48"/>
      <c r="DJ301" s="48"/>
      <c r="DK301" s="48"/>
      <c r="DL301" s="48"/>
      <c r="DM301" s="48"/>
      <c r="DN301" s="48"/>
      <c r="DO301" s="48"/>
      <c r="DP301" s="48"/>
    </row>
    <row r="302" spans="1:120" s="2" customFormat="1" ht="15.95" customHeight="1">
      <c r="A302" s="59"/>
      <c r="B302" s="59"/>
      <c r="C302" s="59"/>
      <c r="D302" s="59" t="s">
        <v>1280</v>
      </c>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B302" s="8" t="s">
        <v>1281</v>
      </c>
      <c r="CC302" s="2" t="s">
        <v>1282</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t="s">
        <v>37</v>
      </c>
      <c r="W303" s="123"/>
      <c r="X303" s="817"/>
      <c r="Y303" s="817"/>
      <c r="Z303" s="817"/>
      <c r="AA303" s="817"/>
      <c r="AB303" s="817"/>
      <c r="AC303" s="817"/>
      <c r="AD303" s="817"/>
      <c r="AE303" s="817"/>
      <c r="AF303" s="817"/>
      <c r="AG303" s="817"/>
      <c r="AH303" s="817"/>
      <c r="AI303" s="817"/>
      <c r="AJ303" s="817"/>
      <c r="AK303" s="123"/>
      <c r="AL303" s="59" t="s">
        <v>117</v>
      </c>
      <c r="AM303" s="59"/>
      <c r="AN303" s="123"/>
      <c r="AO303" s="817"/>
      <c r="AP303" s="817"/>
      <c r="AQ303" s="817"/>
      <c r="AR303" s="817"/>
      <c r="AS303" s="817"/>
      <c r="AT303" s="817"/>
      <c r="AU303" s="817"/>
      <c r="AV303" s="817"/>
      <c r="AW303" s="817"/>
      <c r="AX303" s="817"/>
      <c r="AY303" s="817"/>
      <c r="AZ303" s="817"/>
      <c r="BA303" s="817"/>
      <c r="BB303" s="123"/>
      <c r="BC303" s="59" t="s">
        <v>117</v>
      </c>
      <c r="BD303" s="59"/>
      <c r="BE303" s="123">
        <f t="shared" ref="BE303:BE307" si="0">W303+AN303</f>
        <v>0</v>
      </c>
      <c r="BF303" s="817">
        <f>X303+AO303</f>
        <v>0</v>
      </c>
      <c r="BG303" s="817"/>
      <c r="BH303" s="817"/>
      <c r="BI303" s="817"/>
      <c r="BJ303" s="817"/>
      <c r="BK303" s="817"/>
      <c r="BL303" s="817"/>
      <c r="BM303" s="817"/>
      <c r="BN303" s="817"/>
      <c r="BO303" s="817"/>
      <c r="BP303" s="817"/>
      <c r="BQ303" s="817"/>
      <c r="BR303" s="817"/>
      <c r="BS303" s="817"/>
      <c r="BT303" s="123"/>
      <c r="BU303" s="119" t="s">
        <v>85</v>
      </c>
      <c r="BV303" s="119"/>
      <c r="BW303" s="119"/>
      <c r="BX303" s="119"/>
      <c r="BY303" s="119"/>
      <c r="BZ303" s="59"/>
      <c r="CB303" s="8" t="s">
        <v>385</v>
      </c>
      <c r="CC303" s="2" t="s">
        <v>384</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1625</v>
      </c>
      <c r="E304" s="59"/>
      <c r="F304" s="59"/>
      <c r="G304" s="59"/>
      <c r="H304" s="59"/>
      <c r="I304" s="59"/>
      <c r="J304" s="59"/>
      <c r="K304" s="59"/>
      <c r="L304" s="59"/>
      <c r="M304" s="59"/>
      <c r="N304" s="59"/>
      <c r="O304" s="59"/>
      <c r="P304" s="59"/>
      <c r="Q304" s="59"/>
      <c r="R304" s="59"/>
      <c r="S304" s="59"/>
      <c r="T304" s="59"/>
      <c r="U304" s="59"/>
      <c r="V304" s="59" t="s">
        <v>37</v>
      </c>
      <c r="W304" s="123"/>
      <c r="X304" s="817"/>
      <c r="Y304" s="817"/>
      <c r="Z304" s="817"/>
      <c r="AA304" s="817"/>
      <c r="AB304" s="817"/>
      <c r="AC304" s="817"/>
      <c r="AD304" s="817"/>
      <c r="AE304" s="817"/>
      <c r="AF304" s="817"/>
      <c r="AG304" s="817"/>
      <c r="AH304" s="817"/>
      <c r="AI304" s="817"/>
      <c r="AJ304" s="817"/>
      <c r="AK304" s="123"/>
      <c r="AL304" s="59" t="s">
        <v>117</v>
      </c>
      <c r="AM304" s="59"/>
      <c r="AN304" s="123"/>
      <c r="AO304" s="817"/>
      <c r="AP304" s="817"/>
      <c r="AQ304" s="817"/>
      <c r="AR304" s="817"/>
      <c r="AS304" s="817"/>
      <c r="AT304" s="817"/>
      <c r="AU304" s="817"/>
      <c r="AV304" s="817"/>
      <c r="AW304" s="817"/>
      <c r="AX304" s="817"/>
      <c r="AY304" s="817"/>
      <c r="AZ304" s="817"/>
      <c r="BA304" s="817"/>
      <c r="BB304" s="123"/>
      <c r="BC304" s="59" t="s">
        <v>117</v>
      </c>
      <c r="BD304" s="59"/>
      <c r="BE304" s="123">
        <f t="shared" si="0"/>
        <v>0</v>
      </c>
      <c r="BF304" s="817">
        <f>X304+AO304</f>
        <v>0</v>
      </c>
      <c r="BG304" s="817"/>
      <c r="BH304" s="817"/>
      <c r="BI304" s="817"/>
      <c r="BJ304" s="817"/>
      <c r="BK304" s="817"/>
      <c r="BL304" s="817"/>
      <c r="BM304" s="817"/>
      <c r="BN304" s="817"/>
      <c r="BO304" s="817"/>
      <c r="BP304" s="817"/>
      <c r="BQ304" s="817"/>
      <c r="BR304" s="817"/>
      <c r="BS304" s="817"/>
      <c r="BT304" s="123"/>
      <c r="BU304" s="119" t="s">
        <v>85</v>
      </c>
      <c r="BV304" s="119"/>
      <c r="BW304" s="119"/>
      <c r="BX304" s="119"/>
      <c r="BY304" s="119"/>
      <c r="BZ304" s="59"/>
      <c r="CB304" s="8" t="s">
        <v>391</v>
      </c>
      <c r="CC304" s="2" t="s">
        <v>390</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1626</v>
      </c>
      <c r="E305" s="59"/>
      <c r="F305" s="59"/>
      <c r="G305" s="59"/>
      <c r="H305" s="59"/>
      <c r="I305" s="59"/>
      <c r="J305" s="59"/>
      <c r="K305" s="59"/>
      <c r="L305" s="59"/>
      <c r="M305" s="59"/>
      <c r="N305" s="59"/>
      <c r="O305" s="59"/>
      <c r="P305" s="59"/>
      <c r="Q305" s="59"/>
      <c r="R305" s="59"/>
      <c r="S305" s="59"/>
      <c r="T305" s="59"/>
      <c r="U305" s="59"/>
      <c r="V305" s="59" t="s">
        <v>37</v>
      </c>
      <c r="W305" s="123"/>
      <c r="X305" s="817"/>
      <c r="Y305" s="817"/>
      <c r="Z305" s="817"/>
      <c r="AA305" s="817"/>
      <c r="AB305" s="817"/>
      <c r="AC305" s="817"/>
      <c r="AD305" s="817"/>
      <c r="AE305" s="817"/>
      <c r="AF305" s="817"/>
      <c r="AG305" s="817"/>
      <c r="AH305" s="817"/>
      <c r="AI305" s="817"/>
      <c r="AJ305" s="817"/>
      <c r="AK305" s="123"/>
      <c r="AL305" s="59" t="s">
        <v>117</v>
      </c>
      <c r="AM305" s="59"/>
      <c r="AN305" s="123"/>
      <c r="AO305" s="817"/>
      <c r="AP305" s="817"/>
      <c r="AQ305" s="817"/>
      <c r="AR305" s="817"/>
      <c r="AS305" s="817"/>
      <c r="AT305" s="817"/>
      <c r="AU305" s="817"/>
      <c r="AV305" s="817"/>
      <c r="AW305" s="817"/>
      <c r="AX305" s="817"/>
      <c r="AY305" s="817"/>
      <c r="AZ305" s="817"/>
      <c r="BA305" s="817"/>
      <c r="BB305" s="123"/>
      <c r="BC305" s="59" t="s">
        <v>117</v>
      </c>
      <c r="BD305" s="59"/>
      <c r="BE305" s="123">
        <f t="shared" si="0"/>
        <v>0</v>
      </c>
      <c r="BF305" s="817">
        <f>X305+AO305</f>
        <v>0</v>
      </c>
      <c r="BG305" s="817"/>
      <c r="BH305" s="817"/>
      <c r="BI305" s="817"/>
      <c r="BJ305" s="817"/>
      <c r="BK305" s="817"/>
      <c r="BL305" s="817"/>
      <c r="BM305" s="817"/>
      <c r="BN305" s="817"/>
      <c r="BO305" s="817"/>
      <c r="BP305" s="817"/>
      <c r="BQ305" s="817"/>
      <c r="BR305" s="817"/>
      <c r="BS305" s="817"/>
      <c r="BT305" s="123"/>
      <c r="BU305" s="119" t="s">
        <v>85</v>
      </c>
      <c r="BV305" s="119"/>
      <c r="BW305" s="119"/>
      <c r="BX305" s="119"/>
      <c r="BY305" s="119"/>
      <c r="BZ305" s="59"/>
      <c r="CB305" s="8" t="s">
        <v>388</v>
      </c>
      <c r="CC305" s="2" t="s">
        <v>1283</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1634</v>
      </c>
      <c r="E306" s="59"/>
      <c r="F306" s="59"/>
      <c r="G306" s="59"/>
      <c r="H306" s="59"/>
      <c r="I306" s="59"/>
      <c r="J306" s="59"/>
      <c r="K306" s="59"/>
      <c r="L306" s="59"/>
      <c r="M306" s="59"/>
      <c r="N306" s="59"/>
      <c r="O306" s="59"/>
      <c r="P306" s="59"/>
      <c r="Q306" s="59"/>
      <c r="R306" s="59"/>
      <c r="S306" s="59"/>
      <c r="T306" s="59"/>
      <c r="U306" s="59"/>
      <c r="V306" s="59" t="s">
        <v>37</v>
      </c>
      <c r="W306" s="123"/>
      <c r="X306" s="817"/>
      <c r="Y306" s="817"/>
      <c r="Z306" s="817"/>
      <c r="AA306" s="817"/>
      <c r="AB306" s="817"/>
      <c r="AC306" s="817"/>
      <c r="AD306" s="817"/>
      <c r="AE306" s="817"/>
      <c r="AF306" s="817"/>
      <c r="AG306" s="817"/>
      <c r="AH306" s="817"/>
      <c r="AI306" s="817"/>
      <c r="AJ306" s="817"/>
      <c r="AK306" s="123"/>
      <c r="AL306" s="59" t="s">
        <v>117</v>
      </c>
      <c r="AM306" s="59"/>
      <c r="AN306" s="123"/>
      <c r="AO306" s="817"/>
      <c r="AP306" s="817"/>
      <c r="AQ306" s="817"/>
      <c r="AR306" s="817"/>
      <c r="AS306" s="817"/>
      <c r="AT306" s="817"/>
      <c r="AU306" s="817"/>
      <c r="AV306" s="817"/>
      <c r="AW306" s="817"/>
      <c r="AX306" s="817"/>
      <c r="AY306" s="817"/>
      <c r="AZ306" s="817"/>
      <c r="BA306" s="817"/>
      <c r="BB306" s="123"/>
      <c r="BC306" s="59" t="s">
        <v>117</v>
      </c>
      <c r="BD306" s="59"/>
      <c r="BE306" s="123">
        <f t="shared" si="0"/>
        <v>0</v>
      </c>
      <c r="BF306" s="817">
        <f>X306+AO306</f>
        <v>0</v>
      </c>
      <c r="BG306" s="817"/>
      <c r="BH306" s="817"/>
      <c r="BI306" s="817"/>
      <c r="BJ306" s="817"/>
      <c r="BK306" s="817"/>
      <c r="BL306" s="817"/>
      <c r="BM306" s="817"/>
      <c r="BN306" s="817"/>
      <c r="BO306" s="817"/>
      <c r="BP306" s="817"/>
      <c r="BQ306" s="817"/>
      <c r="BR306" s="817"/>
      <c r="BS306" s="817"/>
      <c r="BT306" s="123"/>
      <c r="BU306" s="119" t="s">
        <v>85</v>
      </c>
      <c r="BV306" s="119"/>
      <c r="BW306" s="119"/>
      <c r="BX306" s="119"/>
      <c r="BY306" s="119"/>
      <c r="BZ306" s="59"/>
      <c r="CB306" s="8" t="s">
        <v>388</v>
      </c>
      <c r="CC306" s="2" t="s">
        <v>1283</v>
      </c>
      <c r="CZ306" s="48"/>
      <c r="DA306" s="48"/>
      <c r="DB306" s="48"/>
      <c r="DC306" s="48"/>
      <c r="DD306" s="48"/>
      <c r="DE306" s="48"/>
      <c r="DF306" s="48"/>
      <c r="DG306" s="48"/>
      <c r="DH306" s="48"/>
      <c r="DI306" s="48"/>
      <c r="DJ306" s="48"/>
      <c r="DK306" s="48"/>
      <c r="DL306" s="48"/>
      <c r="DM306" s="48"/>
      <c r="DN306" s="48"/>
      <c r="DO306" s="48"/>
      <c r="DP306" s="48"/>
    </row>
    <row r="307" spans="1:120" s="2" customFormat="1" ht="17.100000000000001" customHeight="1">
      <c r="A307" s="59"/>
      <c r="B307" s="59"/>
      <c r="C307" s="59"/>
      <c r="D307" s="59" t="s">
        <v>1627</v>
      </c>
      <c r="E307" s="59"/>
      <c r="F307" s="59"/>
      <c r="G307" s="59"/>
      <c r="H307" s="59"/>
      <c r="I307" s="59"/>
      <c r="J307" s="59"/>
      <c r="K307" s="59"/>
      <c r="L307" s="59"/>
      <c r="M307" s="59"/>
      <c r="N307" s="59"/>
      <c r="O307" s="59"/>
      <c r="P307" s="59"/>
      <c r="Q307" s="59"/>
      <c r="R307" s="59"/>
      <c r="S307" s="59"/>
      <c r="T307" s="59"/>
      <c r="U307" s="59"/>
      <c r="V307" s="59" t="s">
        <v>37</v>
      </c>
      <c r="W307" s="123"/>
      <c r="X307" s="817"/>
      <c r="Y307" s="817"/>
      <c r="Z307" s="817"/>
      <c r="AA307" s="817"/>
      <c r="AB307" s="817"/>
      <c r="AC307" s="817"/>
      <c r="AD307" s="817"/>
      <c r="AE307" s="817"/>
      <c r="AF307" s="817"/>
      <c r="AG307" s="817"/>
      <c r="AH307" s="817"/>
      <c r="AI307" s="817"/>
      <c r="AJ307" s="817"/>
      <c r="AK307" s="123"/>
      <c r="AL307" s="59" t="s">
        <v>117</v>
      </c>
      <c r="AM307" s="59"/>
      <c r="AN307" s="123"/>
      <c r="AO307" s="817"/>
      <c r="AP307" s="817"/>
      <c r="AQ307" s="817"/>
      <c r="AR307" s="817"/>
      <c r="AS307" s="817"/>
      <c r="AT307" s="817"/>
      <c r="AU307" s="817"/>
      <c r="AV307" s="817"/>
      <c r="AW307" s="817"/>
      <c r="AX307" s="817"/>
      <c r="AY307" s="817"/>
      <c r="AZ307" s="817"/>
      <c r="BA307" s="817"/>
      <c r="BB307" s="123"/>
      <c r="BC307" s="59" t="s">
        <v>117</v>
      </c>
      <c r="BD307" s="59"/>
      <c r="BE307" s="123">
        <f t="shared" si="0"/>
        <v>0</v>
      </c>
      <c r="BF307" s="817">
        <f>X307+AO307</f>
        <v>0</v>
      </c>
      <c r="BG307" s="817"/>
      <c r="BH307" s="817"/>
      <c r="BI307" s="817"/>
      <c r="BJ307" s="817"/>
      <c r="BK307" s="817"/>
      <c r="BL307" s="817"/>
      <c r="BM307" s="817"/>
      <c r="BN307" s="817"/>
      <c r="BO307" s="817"/>
      <c r="BP307" s="817"/>
      <c r="BQ307" s="817"/>
      <c r="BR307" s="817"/>
      <c r="BS307" s="817"/>
      <c r="BT307" s="123"/>
      <c r="BU307" s="119" t="s">
        <v>85</v>
      </c>
      <c r="BV307" s="119"/>
      <c r="BW307" s="119"/>
      <c r="BX307" s="119"/>
      <c r="BY307" s="119"/>
      <c r="BZ307" s="59"/>
      <c r="CB307" s="8" t="s">
        <v>394</v>
      </c>
      <c r="CC307" s="2" t="s">
        <v>1284</v>
      </c>
      <c r="CZ307" s="48"/>
      <c r="DA307" s="48"/>
      <c r="DB307" s="48"/>
      <c r="DC307" s="48"/>
      <c r="DD307" s="48"/>
      <c r="DE307" s="48"/>
      <c r="DF307" s="48"/>
      <c r="DG307" s="48"/>
      <c r="DH307" s="48"/>
      <c r="DI307" s="48"/>
      <c r="DJ307" s="48"/>
      <c r="DK307" s="48"/>
      <c r="DL307" s="48"/>
      <c r="DM307" s="48"/>
      <c r="DN307" s="48"/>
      <c r="DO307" s="48"/>
      <c r="DP307" s="48"/>
    </row>
    <row r="308" spans="1:120" s="2" customFormat="1" ht="15.95" customHeight="1">
      <c r="A308" s="59"/>
      <c r="B308" s="59"/>
      <c r="C308" s="59"/>
      <c r="D308" s="59" t="s">
        <v>1628</v>
      </c>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119"/>
      <c r="BX308" s="119"/>
      <c r="BY308" s="119"/>
      <c r="BZ308" s="59"/>
      <c r="CB308" s="8" t="s">
        <v>1285</v>
      </c>
      <c r="CC308" s="2" t="s">
        <v>1286</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t="s">
        <v>37</v>
      </c>
      <c r="W309" s="123"/>
      <c r="X309" s="817"/>
      <c r="Y309" s="817"/>
      <c r="Z309" s="817"/>
      <c r="AA309" s="817"/>
      <c r="AB309" s="817"/>
      <c r="AC309" s="817"/>
      <c r="AD309" s="817"/>
      <c r="AE309" s="817"/>
      <c r="AF309" s="817"/>
      <c r="AG309" s="817"/>
      <c r="AH309" s="817"/>
      <c r="AI309" s="817"/>
      <c r="AJ309" s="817"/>
      <c r="AK309" s="123"/>
      <c r="AL309" s="59" t="s">
        <v>117</v>
      </c>
      <c r="AM309" s="59"/>
      <c r="AN309" s="123"/>
      <c r="AO309" s="817"/>
      <c r="AP309" s="817"/>
      <c r="AQ309" s="817"/>
      <c r="AR309" s="817"/>
      <c r="AS309" s="817"/>
      <c r="AT309" s="817"/>
      <c r="AU309" s="817"/>
      <c r="AV309" s="817"/>
      <c r="AW309" s="817"/>
      <c r="AX309" s="817"/>
      <c r="AY309" s="817"/>
      <c r="AZ309" s="817"/>
      <c r="BA309" s="817"/>
      <c r="BB309" s="123"/>
      <c r="BC309" s="59" t="s">
        <v>117</v>
      </c>
      <c r="BD309" s="59"/>
      <c r="BE309" s="123">
        <f t="shared" ref="BE309:BF314" si="1">W309+AN309</f>
        <v>0</v>
      </c>
      <c r="BF309" s="817">
        <f t="shared" si="1"/>
        <v>0</v>
      </c>
      <c r="BG309" s="817"/>
      <c r="BH309" s="817"/>
      <c r="BI309" s="817"/>
      <c r="BJ309" s="817"/>
      <c r="BK309" s="817"/>
      <c r="BL309" s="817"/>
      <c r="BM309" s="817"/>
      <c r="BN309" s="817"/>
      <c r="BO309" s="817"/>
      <c r="BP309" s="817"/>
      <c r="BQ309" s="817"/>
      <c r="BR309" s="817"/>
      <c r="BS309" s="817"/>
      <c r="BT309" s="123"/>
      <c r="BU309" s="119" t="s">
        <v>85</v>
      </c>
      <c r="BV309" s="119"/>
      <c r="BW309" s="119"/>
      <c r="BX309" s="119"/>
      <c r="BY309" s="119"/>
      <c r="BZ309" s="59"/>
      <c r="CB309" s="8" t="s">
        <v>400</v>
      </c>
      <c r="CC309" s="2" t="s">
        <v>1287</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1629</v>
      </c>
      <c r="E310" s="59"/>
      <c r="F310" s="59"/>
      <c r="G310" s="59"/>
      <c r="H310" s="59"/>
      <c r="I310" s="59"/>
      <c r="J310" s="59"/>
      <c r="K310" s="59"/>
      <c r="L310" s="59"/>
      <c r="M310" s="59"/>
      <c r="N310" s="59"/>
      <c r="O310" s="59"/>
      <c r="P310" s="59"/>
      <c r="Q310" s="59"/>
      <c r="R310" s="59"/>
      <c r="S310" s="59"/>
      <c r="T310" s="59"/>
      <c r="U310" s="59"/>
      <c r="V310" s="59" t="s">
        <v>37</v>
      </c>
      <c r="W310" s="123"/>
      <c r="X310" s="817"/>
      <c r="Y310" s="817"/>
      <c r="Z310" s="817"/>
      <c r="AA310" s="817"/>
      <c r="AB310" s="817"/>
      <c r="AC310" s="817"/>
      <c r="AD310" s="817"/>
      <c r="AE310" s="817"/>
      <c r="AF310" s="817"/>
      <c r="AG310" s="817"/>
      <c r="AH310" s="817"/>
      <c r="AI310" s="817"/>
      <c r="AJ310" s="817"/>
      <c r="AK310" s="123"/>
      <c r="AL310" s="59" t="s">
        <v>117</v>
      </c>
      <c r="AM310" s="59"/>
      <c r="AN310" s="123"/>
      <c r="AO310" s="817"/>
      <c r="AP310" s="817"/>
      <c r="AQ310" s="817"/>
      <c r="AR310" s="817"/>
      <c r="AS310" s="817"/>
      <c r="AT310" s="817"/>
      <c r="AU310" s="817"/>
      <c r="AV310" s="817"/>
      <c r="AW310" s="817"/>
      <c r="AX310" s="817"/>
      <c r="AY310" s="817"/>
      <c r="AZ310" s="817"/>
      <c r="BA310" s="817"/>
      <c r="BB310" s="123"/>
      <c r="BC310" s="59" t="s">
        <v>117</v>
      </c>
      <c r="BD310" s="59"/>
      <c r="BE310" s="123">
        <f t="shared" si="1"/>
        <v>0</v>
      </c>
      <c r="BF310" s="817">
        <f t="shared" si="1"/>
        <v>0</v>
      </c>
      <c r="BG310" s="817"/>
      <c r="BH310" s="817"/>
      <c r="BI310" s="817"/>
      <c r="BJ310" s="817"/>
      <c r="BK310" s="817"/>
      <c r="BL310" s="817"/>
      <c r="BM310" s="817"/>
      <c r="BN310" s="817"/>
      <c r="BO310" s="817"/>
      <c r="BP310" s="817"/>
      <c r="BQ310" s="817"/>
      <c r="BR310" s="817"/>
      <c r="BS310" s="817"/>
      <c r="BT310" s="123"/>
      <c r="BU310" s="119" t="s">
        <v>85</v>
      </c>
      <c r="BV310" s="119"/>
      <c r="BW310" s="119"/>
      <c r="BX310" s="119"/>
      <c r="BY310" s="119"/>
      <c r="BZ310" s="59"/>
      <c r="CB310" s="8" t="s">
        <v>405</v>
      </c>
      <c r="CC310" s="2" t="s">
        <v>1619</v>
      </c>
      <c r="CZ310" s="48"/>
      <c r="DA310" s="48"/>
      <c r="DB310" s="48"/>
      <c r="DC310" s="48"/>
      <c r="DD310" s="48"/>
      <c r="DE310" s="48"/>
      <c r="DF310" s="48"/>
      <c r="DG310" s="48"/>
      <c r="DH310" s="48"/>
      <c r="DI310" s="48"/>
      <c r="DJ310" s="48"/>
      <c r="DK310" s="48"/>
      <c r="DL310" s="48"/>
      <c r="DM310" s="48"/>
      <c r="DN310" s="48"/>
      <c r="DO310" s="48"/>
      <c r="DP310" s="48"/>
    </row>
    <row r="311" spans="1:120" s="2" customFormat="1" ht="15.95" customHeight="1">
      <c r="A311" s="59"/>
      <c r="B311" s="59"/>
      <c r="C311" s="59"/>
      <c r="D311" s="59" t="s">
        <v>1630</v>
      </c>
      <c r="E311" s="59"/>
      <c r="F311" s="59"/>
      <c r="G311" s="59"/>
      <c r="H311" s="59"/>
      <c r="I311" s="59"/>
      <c r="J311" s="59"/>
      <c r="K311" s="59"/>
      <c r="L311" s="59"/>
      <c r="M311" s="59"/>
      <c r="N311" s="59"/>
      <c r="O311" s="59"/>
      <c r="P311" s="59"/>
      <c r="Q311" s="59"/>
      <c r="R311" s="59"/>
      <c r="S311" s="59"/>
      <c r="T311" s="59"/>
      <c r="U311" s="59"/>
      <c r="V311" s="59" t="s">
        <v>37</v>
      </c>
      <c r="W311" s="123"/>
      <c r="X311" s="817"/>
      <c r="Y311" s="817"/>
      <c r="Z311" s="817"/>
      <c r="AA311" s="817"/>
      <c r="AB311" s="817"/>
      <c r="AC311" s="817"/>
      <c r="AD311" s="817"/>
      <c r="AE311" s="817"/>
      <c r="AF311" s="817"/>
      <c r="AG311" s="817"/>
      <c r="AH311" s="817"/>
      <c r="AI311" s="817"/>
      <c r="AJ311" s="817"/>
      <c r="AK311" s="123"/>
      <c r="AL311" s="59" t="s">
        <v>117</v>
      </c>
      <c r="AM311" s="59"/>
      <c r="AN311" s="123"/>
      <c r="AO311" s="817"/>
      <c r="AP311" s="817"/>
      <c r="AQ311" s="817"/>
      <c r="AR311" s="817"/>
      <c r="AS311" s="817"/>
      <c r="AT311" s="817"/>
      <c r="AU311" s="817"/>
      <c r="AV311" s="817"/>
      <c r="AW311" s="817"/>
      <c r="AX311" s="817"/>
      <c r="AY311" s="817"/>
      <c r="AZ311" s="817"/>
      <c r="BA311" s="817"/>
      <c r="BB311" s="123"/>
      <c r="BC311" s="59" t="s">
        <v>117</v>
      </c>
      <c r="BD311" s="59"/>
      <c r="BE311" s="123">
        <f t="shared" si="1"/>
        <v>0</v>
      </c>
      <c r="BF311" s="817">
        <f t="shared" si="1"/>
        <v>0</v>
      </c>
      <c r="BG311" s="817"/>
      <c r="BH311" s="817"/>
      <c r="BI311" s="817"/>
      <c r="BJ311" s="817"/>
      <c r="BK311" s="817"/>
      <c r="BL311" s="817"/>
      <c r="BM311" s="817"/>
      <c r="BN311" s="817"/>
      <c r="BO311" s="817"/>
      <c r="BP311" s="817"/>
      <c r="BQ311" s="817"/>
      <c r="BR311" s="817"/>
      <c r="BS311" s="817"/>
      <c r="BT311" s="123"/>
      <c r="BU311" s="119" t="s">
        <v>85</v>
      </c>
      <c r="BV311" s="119"/>
      <c r="BW311" s="119"/>
      <c r="BX311" s="119"/>
      <c r="BY311" s="119"/>
      <c r="BZ311" s="59"/>
      <c r="CB311" s="8" t="s">
        <v>408</v>
      </c>
      <c r="CC311" s="2" t="s">
        <v>407</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1637</v>
      </c>
      <c r="E312" s="59"/>
      <c r="F312" s="59"/>
      <c r="G312" s="59"/>
      <c r="H312" s="59"/>
      <c r="I312" s="59"/>
      <c r="J312" s="59"/>
      <c r="K312" s="59"/>
      <c r="L312" s="59"/>
      <c r="M312" s="59"/>
      <c r="N312" s="59"/>
      <c r="O312" s="59"/>
      <c r="P312" s="59"/>
      <c r="Q312" s="59"/>
      <c r="R312" s="59"/>
      <c r="S312" s="59"/>
      <c r="T312" s="59"/>
      <c r="U312" s="59"/>
      <c r="V312" s="59" t="s">
        <v>37</v>
      </c>
      <c r="W312" s="123"/>
      <c r="X312" s="817"/>
      <c r="Y312" s="817"/>
      <c r="Z312" s="817"/>
      <c r="AA312" s="817"/>
      <c r="AB312" s="817"/>
      <c r="AC312" s="817"/>
      <c r="AD312" s="817"/>
      <c r="AE312" s="817"/>
      <c r="AF312" s="817"/>
      <c r="AG312" s="817"/>
      <c r="AH312" s="817"/>
      <c r="AI312" s="817"/>
      <c r="AJ312" s="817"/>
      <c r="AK312" s="123"/>
      <c r="AL312" s="59" t="s">
        <v>117</v>
      </c>
      <c r="AM312" s="59"/>
      <c r="AN312" s="123"/>
      <c r="AO312" s="817"/>
      <c r="AP312" s="817"/>
      <c r="AQ312" s="817"/>
      <c r="AR312" s="817"/>
      <c r="AS312" s="817"/>
      <c r="AT312" s="817"/>
      <c r="AU312" s="817"/>
      <c r="AV312" s="817"/>
      <c r="AW312" s="817"/>
      <c r="AX312" s="817"/>
      <c r="AY312" s="817"/>
      <c r="AZ312" s="817"/>
      <c r="BA312" s="817"/>
      <c r="BB312" s="123"/>
      <c r="BC312" s="59" t="s">
        <v>117</v>
      </c>
      <c r="BD312" s="59"/>
      <c r="BE312" s="123">
        <f>W312+AN312</f>
        <v>0</v>
      </c>
      <c r="BF312" s="817">
        <f t="shared" si="1"/>
        <v>0</v>
      </c>
      <c r="BG312" s="817"/>
      <c r="BH312" s="817"/>
      <c r="BI312" s="817"/>
      <c r="BJ312" s="817"/>
      <c r="BK312" s="817"/>
      <c r="BL312" s="817"/>
      <c r="BM312" s="817"/>
      <c r="BN312" s="817"/>
      <c r="BO312" s="817"/>
      <c r="BP312" s="817"/>
      <c r="BQ312" s="817"/>
      <c r="BR312" s="817"/>
      <c r="BS312" s="817"/>
      <c r="BT312" s="123"/>
      <c r="BU312" s="119" t="s">
        <v>85</v>
      </c>
      <c r="BV312" s="119"/>
      <c r="BW312" s="119"/>
      <c r="BX312" s="119"/>
      <c r="BY312" s="119"/>
      <c r="BZ312" s="59"/>
      <c r="CB312" s="8" t="s">
        <v>414</v>
      </c>
      <c r="CC312" s="2" t="s">
        <v>413</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1638</v>
      </c>
      <c r="E313" s="59"/>
      <c r="F313" s="59"/>
      <c r="G313" s="59"/>
      <c r="H313" s="59"/>
      <c r="I313" s="59"/>
      <c r="J313" s="59"/>
      <c r="K313" s="59"/>
      <c r="L313" s="59"/>
      <c r="M313" s="59"/>
      <c r="N313" s="59"/>
      <c r="O313" s="59"/>
      <c r="P313" s="59"/>
      <c r="Q313" s="59"/>
      <c r="R313" s="59"/>
      <c r="S313" s="59"/>
      <c r="T313" s="59"/>
      <c r="U313" s="59"/>
      <c r="V313" s="59" t="s">
        <v>37</v>
      </c>
      <c r="W313" s="123"/>
      <c r="X313" s="817"/>
      <c r="Y313" s="817"/>
      <c r="Z313" s="817"/>
      <c r="AA313" s="817"/>
      <c r="AB313" s="817"/>
      <c r="AC313" s="817"/>
      <c r="AD313" s="817"/>
      <c r="AE313" s="817"/>
      <c r="AF313" s="817"/>
      <c r="AG313" s="817"/>
      <c r="AH313" s="817"/>
      <c r="AI313" s="817"/>
      <c r="AJ313" s="817"/>
      <c r="AK313" s="123"/>
      <c r="AL313" s="59" t="s">
        <v>117</v>
      </c>
      <c r="AM313" s="59"/>
      <c r="AN313" s="123"/>
      <c r="AO313" s="817"/>
      <c r="AP313" s="817"/>
      <c r="AQ313" s="817"/>
      <c r="AR313" s="817"/>
      <c r="AS313" s="817"/>
      <c r="AT313" s="817"/>
      <c r="AU313" s="817"/>
      <c r="AV313" s="817"/>
      <c r="AW313" s="817"/>
      <c r="AX313" s="817"/>
      <c r="AY313" s="817"/>
      <c r="AZ313" s="817"/>
      <c r="BA313" s="817"/>
      <c r="BB313" s="123"/>
      <c r="BC313" s="59" t="s">
        <v>117</v>
      </c>
      <c r="BD313" s="59"/>
      <c r="BE313" s="123">
        <f t="shared" si="1"/>
        <v>0</v>
      </c>
      <c r="BF313" s="817">
        <f t="shared" si="1"/>
        <v>0</v>
      </c>
      <c r="BG313" s="817"/>
      <c r="BH313" s="817"/>
      <c r="BI313" s="817"/>
      <c r="BJ313" s="817"/>
      <c r="BK313" s="817"/>
      <c r="BL313" s="817"/>
      <c r="BM313" s="817"/>
      <c r="BN313" s="817"/>
      <c r="BO313" s="817"/>
      <c r="BP313" s="817"/>
      <c r="BQ313" s="817"/>
      <c r="BR313" s="817"/>
      <c r="BS313" s="817"/>
      <c r="BT313" s="123"/>
      <c r="BU313" s="119" t="s">
        <v>85</v>
      </c>
      <c r="BV313" s="119"/>
      <c r="BW313" s="119"/>
      <c r="BX313" s="119"/>
      <c r="BY313" s="119"/>
      <c r="BZ313" s="59"/>
      <c r="CB313" s="8" t="s">
        <v>411</v>
      </c>
      <c r="CC313" s="2" t="s">
        <v>410</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1631</v>
      </c>
      <c r="E314" s="59"/>
      <c r="F314" s="59"/>
      <c r="G314" s="59"/>
      <c r="H314" s="59"/>
      <c r="I314" s="59"/>
      <c r="J314" s="59"/>
      <c r="K314" s="59"/>
      <c r="L314" s="59"/>
      <c r="M314" s="59"/>
      <c r="N314" s="59"/>
      <c r="O314" s="59"/>
      <c r="P314" s="59"/>
      <c r="Q314" s="59"/>
      <c r="R314" s="59"/>
      <c r="S314" s="59"/>
      <c r="T314" s="59"/>
      <c r="U314" s="59"/>
      <c r="V314" s="59" t="s">
        <v>37</v>
      </c>
      <c r="W314" s="123"/>
      <c r="X314" s="817"/>
      <c r="Y314" s="817"/>
      <c r="Z314" s="817"/>
      <c r="AA314" s="817"/>
      <c r="AB314" s="817"/>
      <c r="AC314" s="817"/>
      <c r="AD314" s="817"/>
      <c r="AE314" s="817"/>
      <c r="AF314" s="817"/>
      <c r="AG314" s="817"/>
      <c r="AH314" s="817"/>
      <c r="AI314" s="817"/>
      <c r="AJ314" s="817"/>
      <c r="AK314" s="123"/>
      <c r="AL314" s="59" t="s">
        <v>117</v>
      </c>
      <c r="AM314" s="59"/>
      <c r="AN314" s="123"/>
      <c r="AO314" s="817"/>
      <c r="AP314" s="817"/>
      <c r="AQ314" s="817"/>
      <c r="AR314" s="817"/>
      <c r="AS314" s="817"/>
      <c r="AT314" s="817"/>
      <c r="AU314" s="817"/>
      <c r="AV314" s="817"/>
      <c r="AW314" s="817"/>
      <c r="AX314" s="817"/>
      <c r="AY314" s="817"/>
      <c r="AZ314" s="817"/>
      <c r="BA314" s="817"/>
      <c r="BB314" s="123"/>
      <c r="BC314" s="59" t="s">
        <v>117</v>
      </c>
      <c r="BD314" s="59"/>
      <c r="BE314" s="123">
        <f>W314+AN314</f>
        <v>0</v>
      </c>
      <c r="BF314" s="817">
        <f t="shared" si="1"/>
        <v>0</v>
      </c>
      <c r="BG314" s="817"/>
      <c r="BH314" s="817"/>
      <c r="BI314" s="817"/>
      <c r="BJ314" s="817"/>
      <c r="BK314" s="817"/>
      <c r="BL314" s="817"/>
      <c r="BM314" s="817"/>
      <c r="BN314" s="817"/>
      <c r="BO314" s="817"/>
      <c r="BP314" s="817"/>
      <c r="BQ314" s="817"/>
      <c r="BR314" s="817"/>
      <c r="BS314" s="817"/>
      <c r="BT314" s="123"/>
      <c r="BU314" s="119" t="s">
        <v>85</v>
      </c>
      <c r="BV314" s="119"/>
      <c r="BW314" s="119"/>
      <c r="BX314" s="119"/>
      <c r="BY314" s="119"/>
      <c r="BZ314" s="59"/>
      <c r="CB314" s="8" t="s">
        <v>414</v>
      </c>
      <c r="CC314" s="2" t="s">
        <v>413</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1632</v>
      </c>
      <c r="E315" s="59"/>
      <c r="F315" s="59"/>
      <c r="G315" s="59"/>
      <c r="H315" s="59"/>
      <c r="I315" s="59"/>
      <c r="J315" s="59"/>
      <c r="K315" s="59"/>
      <c r="L315" s="59"/>
      <c r="M315" s="59"/>
      <c r="N315" s="59"/>
      <c r="O315" s="59"/>
      <c r="P315" s="59"/>
      <c r="Q315" s="59"/>
      <c r="R315" s="59"/>
      <c r="S315" s="59"/>
      <c r="T315" s="59"/>
      <c r="U315" s="59"/>
      <c r="V315" s="59"/>
      <c r="W315" s="123"/>
      <c r="X315" s="123"/>
      <c r="Y315" s="123"/>
      <c r="Z315" s="123"/>
      <c r="AA315" s="123"/>
      <c r="AB315" s="123"/>
      <c r="AC315" s="123"/>
      <c r="AD315" s="123"/>
      <c r="AE315" s="123"/>
      <c r="AF315" s="123"/>
      <c r="AG315" s="123"/>
      <c r="AH315" s="123"/>
      <c r="AI315" s="123"/>
      <c r="AJ315" s="123"/>
      <c r="AK315" s="123"/>
      <c r="AL315" s="59"/>
      <c r="AM315" s="59"/>
      <c r="AN315" s="123"/>
      <c r="AO315" s="123"/>
      <c r="AP315" s="123"/>
      <c r="AQ315" s="123"/>
      <c r="AR315" s="123"/>
      <c r="AS315" s="123"/>
      <c r="AT315" s="123"/>
      <c r="AU315" s="123"/>
      <c r="AV315" s="123"/>
      <c r="AW315" s="123"/>
      <c r="AX315" s="123"/>
      <c r="AY315" s="123"/>
      <c r="AZ315" s="123"/>
      <c r="BA315" s="123"/>
      <c r="BB315" s="123"/>
      <c r="BC315" s="59"/>
      <c r="BD315" s="59"/>
      <c r="BE315" s="817"/>
      <c r="BF315" s="817"/>
      <c r="BG315" s="817"/>
      <c r="BH315" s="817"/>
      <c r="BI315" s="817"/>
      <c r="BJ315" s="817"/>
      <c r="BK315" s="817"/>
      <c r="BL315" s="817"/>
      <c r="BM315" s="817"/>
      <c r="BN315" s="817"/>
      <c r="BO315" s="817"/>
      <c r="BP315" s="817"/>
      <c r="BQ315" s="817"/>
      <c r="BR315" s="817"/>
      <c r="BS315" s="817"/>
      <c r="BT315" s="123"/>
      <c r="BU315" s="119"/>
      <c r="BV315" s="119"/>
      <c r="BW315" s="119"/>
      <c r="BX315" s="119"/>
      <c r="BY315" s="119"/>
      <c r="BZ315" s="59"/>
      <c r="CB315" s="8" t="s">
        <v>417</v>
      </c>
      <c r="CC315" s="2" t="s">
        <v>416</v>
      </c>
      <c r="CZ315" s="48"/>
      <c r="DA315" s="48"/>
      <c r="DB315" s="48"/>
      <c r="DC315" s="48"/>
      <c r="DD315" s="48"/>
      <c r="DE315" s="48"/>
      <c r="DF315" s="48"/>
      <c r="DG315" s="48"/>
      <c r="DH315" s="48"/>
      <c r="DI315" s="48"/>
      <c r="DJ315" s="48"/>
      <c r="DK315" s="48"/>
      <c r="DL315" s="48"/>
      <c r="DM315" s="48"/>
      <c r="DN315" s="48"/>
      <c r="DO315" s="48"/>
      <c r="DP315" s="48"/>
    </row>
    <row r="316" spans="1:120" s="2" customFormat="1" ht="17.100000000000001" customHeight="1">
      <c r="A316" s="59"/>
      <c r="B316" s="59"/>
      <c r="C316" s="59"/>
      <c r="D316" s="59" t="s">
        <v>1633</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818" t="str">
        <f>IF(AB275,ROUNDUP(BE315/AB275,4),IF(AB276,ROUNDUP(BE315/AB276,4),""))</f>
        <v/>
      </c>
      <c r="BF316" s="818"/>
      <c r="BG316" s="818"/>
      <c r="BH316" s="818"/>
      <c r="BI316" s="818"/>
      <c r="BJ316" s="818"/>
      <c r="BK316" s="818"/>
      <c r="BL316" s="818"/>
      <c r="BM316" s="818"/>
      <c r="BN316" s="818"/>
      <c r="BO316" s="818"/>
      <c r="BP316" s="818"/>
      <c r="BQ316" s="818"/>
      <c r="BR316" s="818"/>
      <c r="BS316" s="818"/>
      <c r="BT316" s="59"/>
      <c r="BU316" s="59"/>
      <c r="BV316" s="59"/>
      <c r="BW316" s="59"/>
      <c r="BX316" s="59"/>
      <c r="BY316" s="59"/>
      <c r="BZ316" s="59"/>
      <c r="CB316" s="8" t="s">
        <v>420</v>
      </c>
      <c r="CC316" s="2" t="s">
        <v>419</v>
      </c>
      <c r="CZ316" s="48"/>
      <c r="DA316" s="48"/>
      <c r="DB316" s="48"/>
      <c r="DC316" s="48"/>
      <c r="DD316" s="48"/>
      <c r="DE316" s="48"/>
      <c r="DF316" s="48"/>
      <c r="DG316" s="48"/>
      <c r="DH316" s="48"/>
      <c r="DI316" s="48"/>
      <c r="DJ316" s="48"/>
      <c r="DK316" s="48"/>
      <c r="DL316" s="48"/>
      <c r="DM316" s="48"/>
      <c r="DN316" s="48"/>
      <c r="DO316" s="48"/>
      <c r="DP316" s="48"/>
    </row>
    <row r="317" spans="1:12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B317" s="8" t="s">
        <v>423</v>
      </c>
      <c r="CC317" s="2" t="s">
        <v>422</v>
      </c>
      <c r="CZ317" s="48"/>
      <c r="DA317" s="48"/>
      <c r="DB317" s="48"/>
      <c r="DC317" s="48"/>
      <c r="DD317" s="48"/>
      <c r="DE317" s="48"/>
      <c r="DF317" s="48"/>
      <c r="DG317" s="48"/>
      <c r="DH317" s="48"/>
      <c r="DI317" s="48"/>
      <c r="DJ317" s="48"/>
      <c r="DK317" s="48"/>
      <c r="DL317" s="48"/>
      <c r="DM317" s="48"/>
      <c r="DN317" s="48"/>
      <c r="DO317" s="48"/>
      <c r="DP317" s="48"/>
    </row>
    <row r="318" spans="1:120" s="27" customFormat="1" ht="3.95"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c r="CB318" s="8" t="s">
        <v>1288</v>
      </c>
      <c r="CC318" s="2" t="s">
        <v>1289</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7" customFormat="1" ht="17.100000000000001" customHeight="1">
      <c r="A319" s="59"/>
      <c r="B319" s="59" t="s">
        <v>170</v>
      </c>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1290</v>
      </c>
      <c r="CC319" s="2" t="s">
        <v>428</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 customFormat="1" ht="15.95" customHeight="1">
      <c r="A320" s="59"/>
      <c r="B320" s="59"/>
      <c r="C320" s="59"/>
      <c r="D320" s="59" t="s">
        <v>171</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799"/>
      <c r="AI320" s="799"/>
      <c r="AJ320" s="799"/>
      <c r="AK320" s="121"/>
      <c r="AL320" s="121"/>
      <c r="AM320" s="121"/>
      <c r="AN320" s="121"/>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1291</v>
      </c>
      <c r="CC320" s="2" t="s">
        <v>1292</v>
      </c>
      <c r="CZ320" s="48"/>
      <c r="DA320" s="48"/>
      <c r="DB320" s="48"/>
      <c r="DC320" s="48"/>
      <c r="DD320" s="48"/>
      <c r="DE320" s="48"/>
      <c r="DF320" s="48"/>
      <c r="DG320" s="48"/>
      <c r="DH320" s="48"/>
      <c r="DI320" s="48"/>
      <c r="DJ320" s="48"/>
      <c r="DK320" s="48"/>
      <c r="DL320" s="48"/>
      <c r="DM320" s="48"/>
      <c r="DN320" s="48"/>
      <c r="DO320" s="48"/>
      <c r="DP320" s="48"/>
    </row>
    <row r="321" spans="1:120" s="2" customFormat="1" ht="17.100000000000001" customHeight="1">
      <c r="A321" s="59"/>
      <c r="B321" s="59"/>
      <c r="C321" s="59"/>
      <c r="D321" s="59" t="s">
        <v>172</v>
      </c>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797"/>
      <c r="AI321" s="797"/>
      <c r="AJ321" s="797"/>
      <c r="AK321" s="93"/>
      <c r="AL321" s="93"/>
      <c r="AM321" s="93"/>
      <c r="AN321" s="93"/>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435</v>
      </c>
      <c r="CC321" s="2" t="s">
        <v>1150</v>
      </c>
      <c r="CZ321" s="48"/>
      <c r="DA321" s="48"/>
      <c r="DB321" s="48"/>
      <c r="DC321" s="48"/>
      <c r="DD321" s="48"/>
      <c r="DE321" s="48"/>
      <c r="DF321" s="48"/>
      <c r="DG321" s="48"/>
      <c r="DH321" s="48"/>
      <c r="DI321" s="48"/>
      <c r="DJ321" s="48"/>
      <c r="DK321" s="48"/>
      <c r="DL321" s="48"/>
      <c r="DM321" s="48"/>
      <c r="DN321" s="48"/>
      <c r="DO321" s="48"/>
      <c r="DP321" s="48"/>
    </row>
    <row r="322" spans="1:120"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t="s">
        <v>438</v>
      </c>
      <c r="CC322" s="2" t="s">
        <v>437</v>
      </c>
      <c r="CZ322" s="48"/>
      <c r="DA322" s="48"/>
      <c r="DB322" s="48"/>
      <c r="DC322" s="48"/>
      <c r="DD322" s="48"/>
      <c r="DE322" s="48"/>
      <c r="DF322" s="48"/>
      <c r="DG322" s="48"/>
      <c r="DH322" s="48"/>
      <c r="DI322" s="48"/>
      <c r="DJ322" s="48"/>
      <c r="DK322" s="48"/>
      <c r="DL322" s="48"/>
      <c r="DM322" s="48"/>
      <c r="DN322" s="48"/>
      <c r="DO322" s="48"/>
      <c r="DP322" s="48"/>
    </row>
    <row r="323" spans="1:120" s="27" customFormat="1" ht="3.95"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B323" s="8" t="s">
        <v>441</v>
      </c>
      <c r="CC323" s="2" t="s">
        <v>440</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7" customFormat="1" ht="17.100000000000001" customHeight="1">
      <c r="A324" s="59"/>
      <c r="B324" s="59" t="s">
        <v>174</v>
      </c>
      <c r="C324" s="59"/>
      <c r="D324" s="59"/>
      <c r="E324" s="59"/>
      <c r="F324" s="59"/>
      <c r="G324" s="59"/>
      <c r="H324" s="59"/>
      <c r="I324" s="59"/>
      <c r="J324" s="59"/>
      <c r="K324" s="59"/>
      <c r="L324" s="59"/>
      <c r="M324" s="59"/>
      <c r="N324" s="59"/>
      <c r="O324" s="59"/>
      <c r="P324" s="59"/>
      <c r="Q324" s="59"/>
      <c r="R324" s="59"/>
      <c r="S324" s="59"/>
      <c r="T324" s="59"/>
      <c r="U324" s="59"/>
      <c r="V324" s="59" t="s">
        <v>1293</v>
      </c>
      <c r="W324" s="59"/>
      <c r="X324" s="59"/>
      <c r="Y324" s="59"/>
      <c r="Z324" s="59"/>
      <c r="AA324" s="59"/>
      <c r="AB324" s="59"/>
      <c r="AC324" s="59"/>
      <c r="AD324" s="59"/>
      <c r="AE324" s="59"/>
      <c r="AF324" s="59"/>
      <c r="AG324" s="59"/>
      <c r="AH324" s="59"/>
      <c r="AI324" s="59"/>
      <c r="AJ324" s="59"/>
      <c r="AK324" s="59"/>
      <c r="AL324" s="59" t="s">
        <v>176</v>
      </c>
      <c r="AM324" s="59"/>
      <c r="AN324" s="59"/>
      <c r="AO324" s="59"/>
      <c r="AP324" s="59"/>
      <c r="AQ324" s="59"/>
      <c r="AR324" s="59"/>
      <c r="AS324" s="59"/>
      <c r="AT324" s="59"/>
      <c r="AU324" s="59"/>
      <c r="AV324" s="59"/>
      <c r="AW324" s="59"/>
      <c r="AX324" s="59"/>
      <c r="AY324" s="59"/>
      <c r="AZ324" s="59"/>
      <c r="BA324" s="59"/>
      <c r="BB324" s="59"/>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444</v>
      </c>
      <c r="CC324" s="2" t="s">
        <v>443</v>
      </c>
      <c r="CD324" s="2"/>
      <c r="CE324" s="2"/>
      <c r="CF324" s="2"/>
      <c r="CZ324" s="26"/>
      <c r="DA324" s="26"/>
      <c r="DB324" s="26"/>
      <c r="DC324" s="26"/>
      <c r="DD324" s="26"/>
      <c r="DE324" s="26"/>
      <c r="DF324" s="26"/>
      <c r="DG324" s="26"/>
      <c r="DH324" s="26"/>
      <c r="DI324" s="26"/>
      <c r="DJ324" s="26"/>
      <c r="DK324" s="26"/>
      <c r="DL324" s="26"/>
      <c r="DM324" s="26"/>
      <c r="DN324" s="26"/>
      <c r="DO324" s="26"/>
      <c r="DP324" s="26"/>
    </row>
    <row r="325" spans="1:120" s="2" customFormat="1" ht="15.95" customHeight="1">
      <c r="A325" s="59"/>
      <c r="B325" s="59"/>
      <c r="C325" s="59"/>
      <c r="D325" s="59" t="s">
        <v>177</v>
      </c>
      <c r="E325" s="59"/>
      <c r="F325" s="59"/>
      <c r="G325" s="59"/>
      <c r="H325" s="59"/>
      <c r="I325" s="59"/>
      <c r="J325" s="59"/>
      <c r="K325" s="59"/>
      <c r="L325" s="59"/>
      <c r="M325" s="59"/>
      <c r="N325" s="59"/>
      <c r="O325" s="59"/>
      <c r="P325" s="59"/>
      <c r="Q325" s="59"/>
      <c r="R325" s="59"/>
      <c r="S325" s="59"/>
      <c r="T325" s="59"/>
      <c r="U325" s="59"/>
      <c r="V325" s="59" t="s">
        <v>37</v>
      </c>
      <c r="W325" s="792"/>
      <c r="X325" s="792"/>
      <c r="Y325" s="792"/>
      <c r="Z325" s="792"/>
      <c r="AA325" s="792"/>
      <c r="AB325" s="792"/>
      <c r="AC325" s="792"/>
      <c r="AD325" s="792"/>
      <c r="AE325" s="792"/>
      <c r="AF325" s="792"/>
      <c r="AG325" s="792"/>
      <c r="AH325" s="792"/>
      <c r="AI325" s="792"/>
      <c r="AJ325" s="792"/>
      <c r="AK325" s="792"/>
      <c r="AL325" s="59" t="s">
        <v>117</v>
      </c>
      <c r="AM325" s="59"/>
      <c r="AN325" s="792"/>
      <c r="AO325" s="792"/>
      <c r="AP325" s="792"/>
      <c r="AQ325" s="792"/>
      <c r="AR325" s="792"/>
      <c r="AS325" s="792"/>
      <c r="AT325" s="792"/>
      <c r="AU325" s="792"/>
      <c r="AV325" s="792"/>
      <c r="AW325" s="792"/>
      <c r="AX325" s="792"/>
      <c r="AY325" s="792"/>
      <c r="AZ325" s="792"/>
      <c r="BA325" s="792"/>
      <c r="BB325" s="792"/>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1294</v>
      </c>
      <c r="CC325" s="2" t="s">
        <v>446</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178</v>
      </c>
      <c r="E326" s="59"/>
      <c r="F326" s="59"/>
      <c r="G326" s="59"/>
      <c r="H326" s="59"/>
      <c r="I326" s="59"/>
      <c r="J326" s="59"/>
      <c r="K326" s="59"/>
      <c r="L326" s="59"/>
      <c r="M326" s="59"/>
      <c r="N326" s="59"/>
      <c r="O326" s="59"/>
      <c r="P326" s="59"/>
      <c r="Q326" s="59"/>
      <c r="R326" s="59"/>
      <c r="S326" s="59"/>
      <c r="T326" s="59"/>
      <c r="U326" s="59"/>
      <c r="V326" s="59" t="s">
        <v>37</v>
      </c>
      <c r="W326" s="816"/>
      <c r="X326" s="816"/>
      <c r="Y326" s="816"/>
      <c r="Z326" s="816"/>
      <c r="AA326" s="816"/>
      <c r="AB326" s="816"/>
      <c r="AC326" s="816"/>
      <c r="AD326" s="816"/>
      <c r="AE326" s="816"/>
      <c r="AF326" s="816"/>
      <c r="AG326" s="816"/>
      <c r="AH326" s="816"/>
      <c r="AI326" s="816"/>
      <c r="AJ326" s="816"/>
      <c r="AK326" s="816"/>
      <c r="AL326" s="59" t="s">
        <v>117</v>
      </c>
      <c r="AM326" s="59"/>
      <c r="AN326" s="816"/>
      <c r="AO326" s="816"/>
      <c r="AP326" s="816"/>
      <c r="AQ326" s="816"/>
      <c r="AR326" s="816"/>
      <c r="AS326" s="816"/>
      <c r="AT326" s="816"/>
      <c r="AU326" s="816"/>
      <c r="AV326" s="816"/>
      <c r="AW326" s="816"/>
      <c r="AX326" s="816"/>
      <c r="AY326" s="816"/>
      <c r="AZ326" s="816"/>
      <c r="BA326" s="816"/>
      <c r="BB326" s="816"/>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1295</v>
      </c>
      <c r="CC326" s="2" t="s">
        <v>449</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179</v>
      </c>
      <c r="E327" s="59"/>
      <c r="F327" s="59"/>
      <c r="G327" s="59"/>
      <c r="H327" s="59"/>
      <c r="I327" s="59"/>
      <c r="J327" s="59"/>
      <c r="K327" s="59"/>
      <c r="L327" s="59"/>
      <c r="M327" s="59"/>
      <c r="N327" s="59"/>
      <c r="O327" s="59"/>
      <c r="P327" s="59"/>
      <c r="Q327" s="59"/>
      <c r="R327" s="59"/>
      <c r="S327" s="59"/>
      <c r="T327" s="59"/>
      <c r="U327" s="59"/>
      <c r="V327" s="59" t="s">
        <v>37</v>
      </c>
      <c r="W327" s="816"/>
      <c r="X327" s="816"/>
      <c r="Y327" s="816"/>
      <c r="Z327" s="816"/>
      <c r="AA327" s="816"/>
      <c r="AB327" s="816"/>
      <c r="AC327" s="816"/>
      <c r="AD327" s="816"/>
      <c r="AE327" s="816"/>
      <c r="AF327" s="816"/>
      <c r="AG327" s="816"/>
      <c r="AH327" s="816"/>
      <c r="AI327" s="816"/>
      <c r="AJ327" s="816"/>
      <c r="AK327" s="816"/>
      <c r="AL327" s="59" t="s">
        <v>117</v>
      </c>
      <c r="AM327" s="59"/>
      <c r="AN327" s="816"/>
      <c r="AO327" s="816"/>
      <c r="AP327" s="816"/>
      <c r="AQ327" s="816"/>
      <c r="AR327" s="816"/>
      <c r="AS327" s="816"/>
      <c r="AT327" s="816"/>
      <c r="AU327" s="816"/>
      <c r="AV327" s="816"/>
      <c r="AW327" s="816"/>
      <c r="AX327" s="816"/>
      <c r="AY327" s="816"/>
      <c r="AZ327" s="816"/>
      <c r="BA327" s="816"/>
      <c r="BB327" s="816"/>
      <c r="BC327" s="59" t="s">
        <v>85</v>
      </c>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B327" s="8" t="s">
        <v>1296</v>
      </c>
      <c r="CC327" s="2" t="s">
        <v>452</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180</v>
      </c>
      <c r="E328" s="59"/>
      <c r="F328" s="59"/>
      <c r="G328" s="59"/>
      <c r="H328" s="59"/>
      <c r="I328" s="59"/>
      <c r="J328" s="59"/>
      <c r="K328" s="59"/>
      <c r="L328" s="59"/>
      <c r="M328" s="59"/>
      <c r="N328" s="59"/>
      <c r="O328" s="59"/>
      <c r="P328" s="59"/>
      <c r="Q328" s="809"/>
      <c r="R328" s="809"/>
      <c r="S328" s="809"/>
      <c r="T328" s="809"/>
      <c r="U328" s="809"/>
      <c r="V328" s="809"/>
      <c r="W328" s="809"/>
      <c r="X328" s="809"/>
      <c r="Y328" s="809"/>
      <c r="Z328" s="809"/>
      <c r="AA328" s="809"/>
      <c r="AB328" s="809"/>
      <c r="AC328" s="809"/>
      <c r="AD328" s="809"/>
      <c r="AE328" s="809"/>
      <c r="AF328" s="809"/>
      <c r="AG328" s="809"/>
      <c r="AH328" s="809"/>
      <c r="AI328" s="809"/>
      <c r="AJ328" s="59" t="s">
        <v>181</v>
      </c>
      <c r="AK328" s="59"/>
      <c r="AL328" s="59"/>
      <c r="AM328" s="59"/>
      <c r="AN328" s="59"/>
      <c r="AO328" s="59"/>
      <c r="AP328" s="59"/>
      <c r="AQ328" s="59"/>
      <c r="AR328" s="59"/>
      <c r="AS328" s="59"/>
      <c r="AT328" s="809"/>
      <c r="AU328" s="809"/>
      <c r="AV328" s="809"/>
      <c r="AW328" s="809"/>
      <c r="AX328" s="809"/>
      <c r="AY328" s="809"/>
      <c r="AZ328" s="809"/>
      <c r="BA328" s="809"/>
      <c r="BB328" s="809"/>
      <c r="BC328" s="809"/>
      <c r="BD328" s="809"/>
      <c r="BE328" s="809"/>
      <c r="BF328" s="809"/>
      <c r="BG328" s="809"/>
      <c r="BH328" s="809"/>
      <c r="BI328" s="809"/>
      <c r="BJ328" s="809"/>
      <c r="BK328" s="809"/>
      <c r="BL328" s="809"/>
      <c r="BM328" s="59" t="s">
        <v>182</v>
      </c>
      <c r="BN328" s="59"/>
      <c r="BO328" s="59"/>
      <c r="BP328" s="59"/>
      <c r="BQ328" s="59"/>
      <c r="BR328" s="59"/>
      <c r="BS328" s="59"/>
      <c r="BT328" s="59"/>
      <c r="BU328" s="59"/>
      <c r="BV328" s="59"/>
      <c r="BW328" s="59"/>
      <c r="BX328" s="59"/>
      <c r="BY328" s="59"/>
      <c r="BZ328" s="59"/>
      <c r="CB328" s="8" t="s">
        <v>456</v>
      </c>
      <c r="CC328" s="2" t="s">
        <v>455</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183</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799" t="s">
        <v>56</v>
      </c>
      <c r="AV329" s="799"/>
      <c r="AW329" s="59"/>
      <c r="AX329" s="59" t="s">
        <v>184</v>
      </c>
      <c r="AY329" s="59"/>
      <c r="AZ329" s="59"/>
      <c r="BA329" s="59"/>
      <c r="BB329" s="59"/>
      <c r="BC329" s="799" t="s">
        <v>56</v>
      </c>
      <c r="BD329" s="799"/>
      <c r="BE329" s="59"/>
      <c r="BF329" s="59" t="s">
        <v>185</v>
      </c>
      <c r="BG329" s="59"/>
      <c r="BH329" s="59"/>
      <c r="BI329" s="59"/>
      <c r="BJ329" s="59"/>
      <c r="BK329" s="59"/>
      <c r="BL329" s="59"/>
      <c r="BM329" s="59"/>
      <c r="BN329" s="59"/>
      <c r="BO329" s="59"/>
      <c r="BP329" s="59"/>
      <c r="BQ329" s="59"/>
      <c r="BR329" s="59"/>
      <c r="BS329" s="59"/>
      <c r="BT329" s="59"/>
      <c r="BU329" s="59"/>
      <c r="BV329" s="59"/>
      <c r="BW329" s="59"/>
      <c r="BX329" s="59"/>
      <c r="BY329" s="59"/>
      <c r="BZ329" s="59"/>
      <c r="CB329" s="8" t="s">
        <v>459</v>
      </c>
      <c r="CC329" s="2" t="s">
        <v>458</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t="s">
        <v>186</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462</v>
      </c>
      <c r="CC330" s="2" t="s">
        <v>461</v>
      </c>
      <c r="CZ330" s="48"/>
      <c r="DA330" s="48"/>
      <c r="DB330" s="48"/>
      <c r="DC330" s="48"/>
      <c r="DD330" s="48"/>
      <c r="DE330" s="48"/>
      <c r="DF330" s="48"/>
      <c r="DG330" s="48"/>
      <c r="DH330" s="48"/>
      <c r="DI330" s="48"/>
      <c r="DJ330" s="48"/>
      <c r="DK330" s="48"/>
      <c r="DL330" s="48"/>
      <c r="DM330" s="48"/>
      <c r="DN330" s="48"/>
      <c r="DO330" s="48"/>
      <c r="DP330" s="48"/>
    </row>
    <row r="331" spans="1:120" s="2" customFormat="1" ht="17.100000000000001" customHeight="1">
      <c r="A331" s="59"/>
      <c r="B331" s="59"/>
      <c r="C331" s="59"/>
      <c r="D331" s="59"/>
      <c r="E331" s="59"/>
      <c r="F331" s="59"/>
      <c r="G331" s="59"/>
      <c r="H331" s="59"/>
      <c r="I331" s="59"/>
      <c r="J331" s="59"/>
      <c r="K331" s="59"/>
      <c r="L331" s="59"/>
      <c r="M331" s="799" t="s">
        <v>56</v>
      </c>
      <c r="N331" s="799"/>
      <c r="O331" s="59"/>
      <c r="P331" s="59" t="s">
        <v>187</v>
      </c>
      <c r="Q331" s="59"/>
      <c r="R331" s="59"/>
      <c r="S331" s="59"/>
      <c r="T331" s="59"/>
      <c r="U331" s="59"/>
      <c r="V331" s="59"/>
      <c r="W331" s="59"/>
      <c r="X331" s="59"/>
      <c r="Y331" s="59"/>
      <c r="Z331" s="59"/>
      <c r="AA331" s="59"/>
      <c r="AB331" s="59"/>
      <c r="AC331" s="59"/>
      <c r="AD331" s="59"/>
      <c r="AE331" s="59"/>
      <c r="AF331" s="799" t="s">
        <v>56</v>
      </c>
      <c r="AG331" s="799"/>
      <c r="AH331" s="59"/>
      <c r="AI331" s="59" t="s">
        <v>188</v>
      </c>
      <c r="AJ331" s="59"/>
      <c r="AK331" s="59"/>
      <c r="AL331" s="59"/>
      <c r="AM331" s="59"/>
      <c r="AN331" s="59"/>
      <c r="AO331" s="59"/>
      <c r="AP331" s="59"/>
      <c r="AQ331" s="59"/>
      <c r="AR331" s="59"/>
      <c r="AS331" s="59"/>
      <c r="AT331" s="59"/>
      <c r="AU331" s="59"/>
      <c r="AV331" s="59"/>
      <c r="AW331" s="59"/>
      <c r="AX331" s="799" t="s">
        <v>56</v>
      </c>
      <c r="AY331" s="799"/>
      <c r="AZ331" s="59"/>
      <c r="BA331" s="59" t="s">
        <v>189</v>
      </c>
      <c r="BB331" s="59"/>
      <c r="BC331" s="59"/>
      <c r="BD331" s="59"/>
      <c r="BE331" s="59"/>
      <c r="BF331" s="59"/>
      <c r="BG331" s="59"/>
      <c r="BH331" s="59"/>
      <c r="BI331" s="59"/>
      <c r="BJ331" s="59"/>
      <c r="BK331" s="59"/>
      <c r="BL331" s="59"/>
      <c r="BM331" s="59"/>
      <c r="BN331" s="59"/>
      <c r="BO331" s="59"/>
      <c r="BP331" s="59"/>
      <c r="BQ331" s="86"/>
      <c r="BR331" s="59"/>
      <c r="BS331" s="59"/>
      <c r="BT331" s="59"/>
      <c r="BU331" s="59"/>
      <c r="BV331" s="59"/>
      <c r="BW331" s="59"/>
      <c r="BX331" s="59"/>
      <c r="BY331" s="59"/>
      <c r="BZ331" s="59"/>
      <c r="CB331" s="8" t="s">
        <v>465</v>
      </c>
      <c r="CC331" s="2" t="s">
        <v>464</v>
      </c>
      <c r="CZ331" s="48"/>
      <c r="DA331" s="48"/>
      <c r="DB331" s="48"/>
      <c r="DC331" s="48"/>
      <c r="DD331" s="48"/>
      <c r="DE331" s="48"/>
      <c r="DF331" s="48"/>
      <c r="DG331" s="48"/>
      <c r="DH331" s="48"/>
      <c r="DI331" s="48"/>
      <c r="DJ331" s="48"/>
      <c r="DK331" s="48"/>
      <c r="DL331" s="48"/>
      <c r="DM331" s="48"/>
      <c r="DN331" s="48"/>
      <c r="DO331" s="48"/>
      <c r="DP331" s="48"/>
    </row>
    <row r="332" spans="1:120" s="2" customFormat="1" ht="3.9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B332" s="8" t="s">
        <v>468</v>
      </c>
      <c r="CC332" s="2" t="s">
        <v>467</v>
      </c>
      <c r="CZ332" s="48"/>
      <c r="DA332" s="48"/>
      <c r="DB332" s="48"/>
      <c r="DC332" s="48"/>
      <c r="DD332" s="48"/>
      <c r="DE332" s="48"/>
      <c r="DF332" s="48"/>
      <c r="DG332" s="48"/>
      <c r="DH332" s="48"/>
      <c r="DI332" s="48"/>
      <c r="DJ332" s="48"/>
      <c r="DK332" s="48"/>
      <c r="DL332" s="48"/>
      <c r="DM332" s="48"/>
      <c r="DN332" s="48"/>
      <c r="DO332" s="48"/>
      <c r="DP332" s="48"/>
    </row>
    <row r="333" spans="1:120" s="27" customFormat="1" ht="3.95" customHeight="1">
      <c r="A333" s="174"/>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B333" s="8" t="s">
        <v>1297</v>
      </c>
      <c r="CC333" s="2" t="s">
        <v>470</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7" customFormat="1" ht="17.100000000000001" customHeight="1">
      <c r="A334" s="59"/>
      <c r="B334" s="59" t="s">
        <v>190</v>
      </c>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B334" s="8" t="s">
        <v>1298</v>
      </c>
      <c r="CC334" s="2" t="s">
        <v>1299</v>
      </c>
      <c r="CD334" s="2"/>
      <c r="CE334" s="2"/>
      <c r="CF334" s="2"/>
      <c r="CZ334" s="26"/>
      <c r="DA334" s="26"/>
      <c r="DB334" s="26"/>
      <c r="DC334" s="26"/>
      <c r="DD334" s="26"/>
      <c r="DE334" s="26"/>
      <c r="DF334" s="26"/>
      <c r="DG334" s="26"/>
      <c r="DH334" s="26"/>
      <c r="DI334" s="26"/>
      <c r="DJ334" s="26"/>
      <c r="DK334" s="26"/>
      <c r="DL334" s="26"/>
      <c r="DM334" s="26"/>
      <c r="DN334" s="26"/>
      <c r="DO334" s="26"/>
      <c r="DP334" s="26"/>
    </row>
    <row r="335" spans="1:120" s="2" customFormat="1" ht="15.95" customHeight="1">
      <c r="A335" s="59"/>
      <c r="B335" s="59"/>
      <c r="C335" s="59"/>
      <c r="D335" s="59"/>
      <c r="E335" s="794"/>
      <c r="F335" s="794"/>
      <c r="G335" s="794"/>
      <c r="H335" s="794"/>
      <c r="I335" s="794"/>
      <c r="J335" s="794"/>
      <c r="K335" s="794"/>
      <c r="L335" s="794"/>
      <c r="M335" s="794"/>
      <c r="N335" s="794"/>
      <c r="O335" s="794"/>
      <c r="P335" s="794"/>
      <c r="Q335" s="794"/>
      <c r="R335" s="794"/>
      <c r="S335" s="794"/>
      <c r="T335" s="794"/>
      <c r="U335" s="794"/>
      <c r="V335" s="794"/>
      <c r="W335" s="794"/>
      <c r="X335" s="794"/>
      <c r="Y335" s="794"/>
      <c r="Z335" s="794"/>
      <c r="AA335" s="794"/>
      <c r="AB335" s="794"/>
      <c r="AC335" s="794"/>
      <c r="AD335" s="794"/>
      <c r="AE335" s="794"/>
      <c r="AF335" s="794"/>
      <c r="AG335" s="794"/>
      <c r="AH335" s="794"/>
      <c r="AI335" s="794"/>
      <c r="AJ335" s="794"/>
      <c r="AK335" s="794"/>
      <c r="AL335" s="794"/>
      <c r="AM335" s="794"/>
      <c r="AN335" s="794"/>
      <c r="AO335" s="794"/>
      <c r="AP335" s="794"/>
      <c r="AQ335" s="794"/>
      <c r="AR335" s="794"/>
      <c r="AS335" s="794"/>
      <c r="AT335" s="794"/>
      <c r="AU335" s="794"/>
      <c r="AV335" s="794"/>
      <c r="AW335" s="794"/>
      <c r="AX335" s="794"/>
      <c r="AY335" s="794"/>
      <c r="AZ335" s="794"/>
      <c r="BA335" s="794"/>
      <c r="BB335" s="794"/>
      <c r="BC335" s="794"/>
      <c r="BD335" s="794"/>
      <c r="BE335" s="794"/>
      <c r="BF335" s="794"/>
      <c r="BG335" s="794"/>
      <c r="BH335" s="794"/>
      <c r="BI335" s="794"/>
      <c r="BJ335" s="794"/>
      <c r="BK335" s="794"/>
      <c r="BL335" s="794"/>
      <c r="BM335" s="794"/>
      <c r="BN335" s="794"/>
      <c r="BO335" s="794"/>
      <c r="BP335" s="794"/>
      <c r="BQ335" s="794"/>
      <c r="BR335" s="794"/>
      <c r="BS335" s="794"/>
      <c r="BT335" s="794"/>
      <c r="BU335" s="794"/>
      <c r="BV335" s="794"/>
      <c r="BW335" s="794"/>
      <c r="BX335" s="794"/>
      <c r="BY335" s="59"/>
      <c r="BZ335" s="59"/>
      <c r="CB335" s="8" t="s">
        <v>1300</v>
      </c>
      <c r="CC335" s="2" t="s">
        <v>1301</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794"/>
      <c r="F336" s="794"/>
      <c r="G336" s="794"/>
      <c r="H336" s="794"/>
      <c r="I336" s="794"/>
      <c r="J336" s="794"/>
      <c r="K336" s="794"/>
      <c r="L336" s="794"/>
      <c r="M336" s="794"/>
      <c r="N336" s="794"/>
      <c r="O336" s="794"/>
      <c r="P336" s="794"/>
      <c r="Q336" s="794"/>
      <c r="R336" s="794"/>
      <c r="S336" s="794"/>
      <c r="T336" s="794"/>
      <c r="U336" s="794"/>
      <c r="V336" s="794"/>
      <c r="W336" s="794"/>
      <c r="X336" s="794"/>
      <c r="Y336" s="794"/>
      <c r="Z336" s="794"/>
      <c r="AA336" s="794"/>
      <c r="AB336" s="794"/>
      <c r="AC336" s="794"/>
      <c r="AD336" s="794"/>
      <c r="AE336" s="794"/>
      <c r="AF336" s="794"/>
      <c r="AG336" s="794"/>
      <c r="AH336" s="794"/>
      <c r="AI336" s="794"/>
      <c r="AJ336" s="794"/>
      <c r="AK336" s="794"/>
      <c r="AL336" s="794"/>
      <c r="AM336" s="794"/>
      <c r="AN336" s="794"/>
      <c r="AO336" s="794"/>
      <c r="AP336" s="794"/>
      <c r="AQ336" s="794"/>
      <c r="AR336" s="794"/>
      <c r="AS336" s="794"/>
      <c r="AT336" s="794"/>
      <c r="AU336" s="794"/>
      <c r="AV336" s="794"/>
      <c r="AW336" s="794"/>
      <c r="AX336" s="794"/>
      <c r="AY336" s="794"/>
      <c r="AZ336" s="794"/>
      <c r="BA336" s="794"/>
      <c r="BB336" s="794"/>
      <c r="BC336" s="794"/>
      <c r="BD336" s="794"/>
      <c r="BE336" s="794"/>
      <c r="BF336" s="794"/>
      <c r="BG336" s="794"/>
      <c r="BH336" s="794"/>
      <c r="BI336" s="794"/>
      <c r="BJ336" s="794"/>
      <c r="BK336" s="794"/>
      <c r="BL336" s="794"/>
      <c r="BM336" s="794"/>
      <c r="BN336" s="794"/>
      <c r="BO336" s="794"/>
      <c r="BP336" s="794"/>
      <c r="BQ336" s="794"/>
      <c r="BR336" s="794"/>
      <c r="BS336" s="794"/>
      <c r="BT336" s="794"/>
      <c r="BU336" s="794"/>
      <c r="BV336" s="794"/>
      <c r="BW336" s="794"/>
      <c r="BX336" s="794"/>
      <c r="BY336" s="59"/>
      <c r="BZ336" s="59"/>
      <c r="CB336" s="8" t="s">
        <v>1302</v>
      </c>
      <c r="CC336" s="2" t="s">
        <v>479</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794"/>
      <c r="F337" s="794"/>
      <c r="G337" s="794"/>
      <c r="H337" s="794"/>
      <c r="I337" s="794"/>
      <c r="J337" s="794"/>
      <c r="K337" s="794"/>
      <c r="L337" s="794"/>
      <c r="M337" s="794"/>
      <c r="N337" s="794"/>
      <c r="O337" s="794"/>
      <c r="P337" s="794"/>
      <c r="Q337" s="794"/>
      <c r="R337" s="794"/>
      <c r="S337" s="794"/>
      <c r="T337" s="794"/>
      <c r="U337" s="794"/>
      <c r="V337" s="794"/>
      <c r="W337" s="794"/>
      <c r="X337" s="794"/>
      <c r="Y337" s="794"/>
      <c r="Z337" s="794"/>
      <c r="AA337" s="794"/>
      <c r="AB337" s="794"/>
      <c r="AC337" s="794"/>
      <c r="AD337" s="794"/>
      <c r="AE337" s="794"/>
      <c r="AF337" s="794"/>
      <c r="AG337" s="794"/>
      <c r="AH337" s="794"/>
      <c r="AI337" s="794"/>
      <c r="AJ337" s="794"/>
      <c r="AK337" s="794"/>
      <c r="AL337" s="794"/>
      <c r="AM337" s="794"/>
      <c r="AN337" s="794"/>
      <c r="AO337" s="794"/>
      <c r="AP337" s="794"/>
      <c r="AQ337" s="794"/>
      <c r="AR337" s="794"/>
      <c r="AS337" s="794"/>
      <c r="AT337" s="794"/>
      <c r="AU337" s="794"/>
      <c r="AV337" s="794"/>
      <c r="AW337" s="794"/>
      <c r="AX337" s="794"/>
      <c r="AY337" s="794"/>
      <c r="AZ337" s="794"/>
      <c r="BA337" s="794"/>
      <c r="BB337" s="794"/>
      <c r="BC337" s="794"/>
      <c r="BD337" s="794"/>
      <c r="BE337" s="794"/>
      <c r="BF337" s="794"/>
      <c r="BG337" s="794"/>
      <c r="BH337" s="794"/>
      <c r="BI337" s="794"/>
      <c r="BJ337" s="794"/>
      <c r="BK337" s="794"/>
      <c r="BL337" s="794"/>
      <c r="BM337" s="794"/>
      <c r="BN337" s="794"/>
      <c r="BO337" s="794"/>
      <c r="BP337" s="794"/>
      <c r="BQ337" s="794"/>
      <c r="BR337" s="794"/>
      <c r="BS337" s="794"/>
      <c r="BT337" s="794"/>
      <c r="BU337" s="794"/>
      <c r="BV337" s="794"/>
      <c r="BW337" s="794"/>
      <c r="BX337" s="794"/>
      <c r="BY337" s="59"/>
      <c r="BZ337" s="59"/>
      <c r="CB337" s="8" t="s">
        <v>1303</v>
      </c>
      <c r="CC337" s="2" t="s">
        <v>1304</v>
      </c>
      <c r="CZ337" s="48"/>
      <c r="DA337" s="48"/>
      <c r="DB337" s="48"/>
      <c r="DC337" s="48"/>
      <c r="DD337" s="48"/>
      <c r="DE337" s="48"/>
      <c r="DF337" s="48"/>
      <c r="DG337" s="48"/>
      <c r="DH337" s="48"/>
      <c r="DI337" s="48"/>
      <c r="DJ337" s="48"/>
      <c r="DK337" s="48"/>
      <c r="DL337" s="48"/>
      <c r="DM337" s="48"/>
      <c r="DN337" s="48"/>
      <c r="DO337" s="48"/>
      <c r="DP337" s="48"/>
    </row>
    <row r="338" spans="1:120" s="2" customFormat="1" ht="17.100000000000001" customHeight="1">
      <c r="A338" s="59"/>
      <c r="B338" s="59"/>
      <c r="C338" s="59"/>
      <c r="D338" s="59"/>
      <c r="E338" s="794"/>
      <c r="F338" s="794"/>
      <c r="G338" s="794"/>
      <c r="H338" s="794"/>
      <c r="I338" s="794"/>
      <c r="J338" s="794"/>
      <c r="K338" s="794"/>
      <c r="L338" s="794"/>
      <c r="M338" s="794"/>
      <c r="N338" s="794"/>
      <c r="O338" s="794"/>
      <c r="P338" s="794"/>
      <c r="Q338" s="794"/>
      <c r="R338" s="794"/>
      <c r="S338" s="794"/>
      <c r="T338" s="794"/>
      <c r="U338" s="794"/>
      <c r="V338" s="794"/>
      <c r="W338" s="794"/>
      <c r="X338" s="794"/>
      <c r="Y338" s="794"/>
      <c r="Z338" s="794"/>
      <c r="AA338" s="794"/>
      <c r="AB338" s="794"/>
      <c r="AC338" s="794"/>
      <c r="AD338" s="794"/>
      <c r="AE338" s="794"/>
      <c r="AF338" s="794"/>
      <c r="AG338" s="794"/>
      <c r="AH338" s="794"/>
      <c r="AI338" s="794"/>
      <c r="AJ338" s="794"/>
      <c r="AK338" s="794"/>
      <c r="AL338" s="794"/>
      <c r="AM338" s="794"/>
      <c r="AN338" s="794"/>
      <c r="AO338" s="794"/>
      <c r="AP338" s="794"/>
      <c r="AQ338" s="794"/>
      <c r="AR338" s="794"/>
      <c r="AS338" s="794"/>
      <c r="AT338" s="794"/>
      <c r="AU338" s="794"/>
      <c r="AV338" s="794"/>
      <c r="AW338" s="794"/>
      <c r="AX338" s="794"/>
      <c r="AY338" s="794"/>
      <c r="AZ338" s="794"/>
      <c r="BA338" s="794"/>
      <c r="BB338" s="794"/>
      <c r="BC338" s="794"/>
      <c r="BD338" s="794"/>
      <c r="BE338" s="794"/>
      <c r="BF338" s="794"/>
      <c r="BG338" s="794"/>
      <c r="BH338" s="794"/>
      <c r="BI338" s="794"/>
      <c r="BJ338" s="794"/>
      <c r="BK338" s="794"/>
      <c r="BL338" s="794"/>
      <c r="BM338" s="794"/>
      <c r="BN338" s="794"/>
      <c r="BO338" s="794"/>
      <c r="BP338" s="794"/>
      <c r="BQ338" s="794"/>
      <c r="BR338" s="794"/>
      <c r="BS338" s="794"/>
      <c r="BT338" s="794"/>
      <c r="BU338" s="794"/>
      <c r="BV338" s="794"/>
      <c r="BW338" s="794"/>
      <c r="BX338" s="794"/>
      <c r="BY338" s="59"/>
      <c r="BZ338" s="59"/>
      <c r="CB338" s="8" t="s">
        <v>1305</v>
      </c>
      <c r="CC338" s="2" t="s">
        <v>485</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t="s">
        <v>1306</v>
      </c>
      <c r="CC339" s="2" t="s">
        <v>488</v>
      </c>
      <c r="CZ339" s="48"/>
      <c r="DA339" s="48"/>
      <c r="DB339" s="48"/>
      <c r="DC339" s="48"/>
      <c r="DD339" s="48"/>
      <c r="DE339" s="48"/>
      <c r="DF339" s="48"/>
      <c r="DG339" s="48"/>
      <c r="DH339" s="48"/>
      <c r="DI339" s="48"/>
      <c r="DJ339" s="48"/>
      <c r="DK339" s="48"/>
      <c r="DL339" s="48"/>
      <c r="DM339" s="48"/>
      <c r="DN339" s="48"/>
      <c r="DO339" s="48"/>
      <c r="DP339" s="48"/>
    </row>
    <row r="340" spans="1:120" s="2" customFormat="1" ht="0.95"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B340" s="8" t="s">
        <v>1307</v>
      </c>
      <c r="CC340" s="2" t="s">
        <v>491</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191</v>
      </c>
      <c r="C341" s="122"/>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495</v>
      </c>
      <c r="CC341" s="2" t="s">
        <v>494</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801" t="s">
        <v>1217</v>
      </c>
      <c r="W342" s="814"/>
      <c r="X342" s="814"/>
      <c r="Y342" s="814"/>
      <c r="Z342" s="799"/>
      <c r="AA342" s="815"/>
      <c r="AB342" s="815"/>
      <c r="AC342" s="801" t="s">
        <v>12</v>
      </c>
      <c r="AD342" s="801"/>
      <c r="AE342" s="799"/>
      <c r="AF342" s="799"/>
      <c r="AG342" s="799"/>
      <c r="AH342" s="801" t="s">
        <v>13</v>
      </c>
      <c r="AI342" s="801"/>
      <c r="AJ342" s="799"/>
      <c r="AK342" s="799"/>
      <c r="AL342" s="799"/>
      <c r="AM342" s="801" t="s">
        <v>14</v>
      </c>
      <c r="AN342" s="801"/>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498</v>
      </c>
      <c r="CC342" s="2" t="s">
        <v>497</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t="s">
        <v>501</v>
      </c>
      <c r="CC343" s="2" t="s">
        <v>500</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3.95" customHeight="1">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c r="BS344" s="174"/>
      <c r="BT344" s="174"/>
      <c r="BU344" s="174"/>
      <c r="BV344" s="174"/>
      <c r="BW344" s="174"/>
      <c r="BX344" s="174"/>
      <c r="BY344" s="174"/>
      <c r="BZ344" s="174"/>
      <c r="CB344" s="8" t="s">
        <v>504</v>
      </c>
      <c r="CC344" s="2" t="s">
        <v>503</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192</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507</v>
      </c>
      <c r="CC345" s="2" t="s">
        <v>506</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59"/>
      <c r="F346" s="59"/>
      <c r="G346" s="59"/>
      <c r="H346" s="59"/>
      <c r="I346" s="59"/>
      <c r="J346" s="59"/>
      <c r="K346" s="59"/>
      <c r="L346" s="59"/>
      <c r="M346" s="59"/>
      <c r="N346" s="59"/>
      <c r="O346" s="59"/>
      <c r="P346" s="59"/>
      <c r="Q346" s="59"/>
      <c r="R346" s="59"/>
      <c r="S346" s="59"/>
      <c r="T346" s="59"/>
      <c r="U346" s="59"/>
      <c r="V346" s="801" t="s">
        <v>1217</v>
      </c>
      <c r="W346" s="814"/>
      <c r="X346" s="814"/>
      <c r="Y346" s="814"/>
      <c r="Z346" s="799"/>
      <c r="AA346" s="815"/>
      <c r="AB346" s="815"/>
      <c r="AC346" s="801" t="s">
        <v>12</v>
      </c>
      <c r="AD346" s="801"/>
      <c r="AE346" s="799"/>
      <c r="AF346" s="799"/>
      <c r="AG346" s="799"/>
      <c r="AH346" s="801" t="s">
        <v>13</v>
      </c>
      <c r="AI346" s="801"/>
      <c r="AJ346" s="799"/>
      <c r="AK346" s="799"/>
      <c r="AL346" s="799"/>
      <c r="AM346" s="801" t="s">
        <v>14</v>
      </c>
      <c r="AN346" s="801"/>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B346" s="8" t="s">
        <v>510</v>
      </c>
      <c r="CC346" s="2" t="s">
        <v>509</v>
      </c>
      <c r="CZ346" s="48"/>
      <c r="DA346" s="48"/>
      <c r="DB346" s="48"/>
      <c r="DC346" s="48"/>
      <c r="DD346" s="48"/>
      <c r="DE346" s="48"/>
      <c r="DF346" s="48"/>
      <c r="DG346" s="48"/>
      <c r="DH346" s="48"/>
      <c r="DI346" s="48"/>
      <c r="DJ346" s="48"/>
      <c r="DK346" s="48"/>
      <c r="DL346" s="48"/>
      <c r="DM346" s="48"/>
      <c r="DN346" s="48"/>
      <c r="DO346" s="48"/>
      <c r="DP346" s="48"/>
    </row>
    <row r="347" spans="1:120" s="2" customFormat="1" ht="3.9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t="s">
        <v>513</v>
      </c>
      <c r="CC347" s="2" t="s">
        <v>512</v>
      </c>
      <c r="CJ347" s="2" t="str">
        <f>IF(AND(Z346&lt;&gt;"",AE346&lt;&gt;"",AJ346&lt;&gt;""),"令和"&amp;Z346&amp;"年"&amp;AE346&amp;"月"&amp;AJ346&amp;"日","")</f>
        <v/>
      </c>
      <c r="CZ347" s="48"/>
      <c r="DA347" s="48"/>
      <c r="DB347" s="48"/>
      <c r="DC347" s="48"/>
      <c r="DD347" s="48"/>
      <c r="DE347" s="48"/>
      <c r="DF347" s="48"/>
      <c r="DG347" s="48"/>
      <c r="DH347" s="48"/>
      <c r="DI347" s="48"/>
      <c r="DJ347" s="48"/>
      <c r="DK347" s="48"/>
      <c r="DL347" s="48"/>
      <c r="DM347" s="48"/>
      <c r="DN347" s="48"/>
      <c r="DO347" s="48"/>
      <c r="DP347" s="48"/>
    </row>
    <row r="348" spans="1:120" s="2" customFormat="1" ht="4.5"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c r="BW348" s="174"/>
      <c r="BX348" s="174"/>
      <c r="BY348" s="174"/>
      <c r="BZ348" s="174"/>
      <c r="CB348" s="8" t="s">
        <v>516</v>
      </c>
      <c r="CC348" s="2" t="s">
        <v>515</v>
      </c>
      <c r="CZ348" s="48"/>
      <c r="DA348" s="48"/>
      <c r="DB348" s="48"/>
      <c r="DC348" s="48"/>
      <c r="DD348" s="48"/>
      <c r="DE348" s="48"/>
      <c r="DF348" s="48"/>
      <c r="DG348" s="48"/>
      <c r="DH348" s="48"/>
      <c r="DI348" s="48"/>
      <c r="DJ348" s="48"/>
      <c r="DK348" s="48"/>
      <c r="DL348" s="48"/>
      <c r="DM348" s="48"/>
      <c r="DN348" s="48"/>
      <c r="DO348" s="48"/>
      <c r="DP348" s="48"/>
    </row>
    <row r="349" spans="1:120" s="2" customFormat="1" ht="17.100000000000001" customHeight="1">
      <c r="A349" s="59"/>
      <c r="B349" s="59" t="s">
        <v>193</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t="s">
        <v>194</v>
      </c>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B349" s="8" t="s">
        <v>519</v>
      </c>
      <c r="CC349" s="2" t="s">
        <v>518</v>
      </c>
      <c r="CZ349" s="48"/>
      <c r="DA349" s="48"/>
      <c r="DB349" s="48"/>
      <c r="DC349" s="48"/>
      <c r="DD349" s="48"/>
      <c r="DE349" s="48"/>
      <c r="DF349" s="48"/>
      <c r="DG349" s="48"/>
      <c r="DH349" s="48"/>
      <c r="DI349" s="48"/>
      <c r="DJ349" s="48"/>
      <c r="DK349" s="48"/>
      <c r="DL349" s="48"/>
      <c r="DM349" s="48"/>
      <c r="DN349" s="48"/>
      <c r="DO349" s="48"/>
      <c r="DP349" s="48"/>
    </row>
    <row r="350" spans="1:120" s="2" customFormat="1" ht="15.95" customHeight="1">
      <c r="A350" s="59"/>
      <c r="B350" s="59"/>
      <c r="C350" s="59"/>
      <c r="D350" s="59"/>
      <c r="E350" s="801" t="s">
        <v>195</v>
      </c>
      <c r="F350" s="801"/>
      <c r="G350" s="801"/>
      <c r="H350" s="799"/>
      <c r="I350" s="799"/>
      <c r="J350" s="801" t="s">
        <v>196</v>
      </c>
      <c r="K350" s="801"/>
      <c r="L350" s="801"/>
      <c r="M350" s="59"/>
      <c r="N350" s="59"/>
      <c r="O350" s="801" t="s">
        <v>1217</v>
      </c>
      <c r="P350" s="814"/>
      <c r="Q350" s="814"/>
      <c r="R350" s="814"/>
      <c r="S350" s="799"/>
      <c r="T350" s="815"/>
      <c r="U350" s="815"/>
      <c r="V350" s="801" t="s">
        <v>12</v>
      </c>
      <c r="W350" s="801"/>
      <c r="X350" s="799"/>
      <c r="Y350" s="799"/>
      <c r="Z350" s="799"/>
      <c r="AA350" s="801" t="s">
        <v>13</v>
      </c>
      <c r="AB350" s="801"/>
      <c r="AC350" s="799"/>
      <c r="AD350" s="799"/>
      <c r="AE350" s="799"/>
      <c r="AF350" s="801" t="s">
        <v>14</v>
      </c>
      <c r="AG350" s="801"/>
      <c r="AH350" s="59"/>
      <c r="AI350" s="59"/>
      <c r="AJ350" s="59" t="s">
        <v>37</v>
      </c>
      <c r="AK350" s="59"/>
      <c r="AL350" s="794"/>
      <c r="AM350" s="794"/>
      <c r="AN350" s="794"/>
      <c r="AO350" s="794"/>
      <c r="AP350" s="794"/>
      <c r="AQ350" s="794"/>
      <c r="AR350" s="794"/>
      <c r="AS350" s="794"/>
      <c r="AT350" s="794"/>
      <c r="AU350" s="794"/>
      <c r="AV350" s="794"/>
      <c r="AW350" s="794"/>
      <c r="AX350" s="794"/>
      <c r="AY350" s="794"/>
      <c r="AZ350" s="794"/>
      <c r="BA350" s="794"/>
      <c r="BB350" s="794"/>
      <c r="BC350" s="794"/>
      <c r="BD350" s="794"/>
      <c r="BE350" s="794"/>
      <c r="BF350" s="794"/>
      <c r="BG350" s="794"/>
      <c r="BH350" s="794"/>
      <c r="BI350" s="794"/>
      <c r="BJ350" s="794"/>
      <c r="BK350" s="794"/>
      <c r="BL350" s="794"/>
      <c r="BM350" s="794"/>
      <c r="BN350" s="794"/>
      <c r="BO350" s="794"/>
      <c r="BP350" s="794"/>
      <c r="BQ350" s="794"/>
      <c r="BR350" s="794"/>
      <c r="BS350" s="794"/>
      <c r="BT350" s="794"/>
      <c r="BU350" s="794"/>
      <c r="BV350" s="794"/>
      <c r="BW350" s="813"/>
      <c r="BX350" s="813"/>
      <c r="BY350" s="120"/>
      <c r="BZ350" s="59" t="s">
        <v>85</v>
      </c>
      <c r="CB350" s="8" t="s">
        <v>522</v>
      </c>
      <c r="CC350" s="2" t="s">
        <v>521</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801" t="s">
        <v>195</v>
      </c>
      <c r="F351" s="801"/>
      <c r="G351" s="801"/>
      <c r="H351" s="799"/>
      <c r="I351" s="799"/>
      <c r="J351" s="801" t="s">
        <v>196</v>
      </c>
      <c r="K351" s="801"/>
      <c r="L351" s="801"/>
      <c r="M351" s="59"/>
      <c r="N351" s="59"/>
      <c r="O351" s="801" t="s">
        <v>1217</v>
      </c>
      <c r="P351" s="814"/>
      <c r="Q351" s="814"/>
      <c r="R351" s="814"/>
      <c r="S351" s="799"/>
      <c r="T351" s="815"/>
      <c r="U351" s="815"/>
      <c r="V351" s="801" t="s">
        <v>12</v>
      </c>
      <c r="W351" s="801"/>
      <c r="X351" s="799"/>
      <c r="Y351" s="799"/>
      <c r="Z351" s="799"/>
      <c r="AA351" s="801" t="s">
        <v>13</v>
      </c>
      <c r="AB351" s="801"/>
      <c r="AC351" s="799"/>
      <c r="AD351" s="799"/>
      <c r="AE351" s="799"/>
      <c r="AF351" s="801" t="s">
        <v>14</v>
      </c>
      <c r="AG351" s="801"/>
      <c r="AH351" s="59"/>
      <c r="AI351" s="59"/>
      <c r="AJ351" s="59" t="s">
        <v>37</v>
      </c>
      <c r="AK351" s="59"/>
      <c r="AL351" s="794"/>
      <c r="AM351" s="794"/>
      <c r="AN351" s="794"/>
      <c r="AO351" s="794"/>
      <c r="AP351" s="794"/>
      <c r="AQ351" s="794"/>
      <c r="AR351" s="794"/>
      <c r="AS351" s="794"/>
      <c r="AT351" s="794"/>
      <c r="AU351" s="794"/>
      <c r="AV351" s="794"/>
      <c r="AW351" s="794"/>
      <c r="AX351" s="794"/>
      <c r="AY351" s="794"/>
      <c r="AZ351" s="794"/>
      <c r="BA351" s="794"/>
      <c r="BB351" s="794"/>
      <c r="BC351" s="794"/>
      <c r="BD351" s="794"/>
      <c r="BE351" s="794"/>
      <c r="BF351" s="794"/>
      <c r="BG351" s="794"/>
      <c r="BH351" s="794"/>
      <c r="BI351" s="794"/>
      <c r="BJ351" s="794"/>
      <c r="BK351" s="794"/>
      <c r="BL351" s="794"/>
      <c r="BM351" s="794"/>
      <c r="BN351" s="794"/>
      <c r="BO351" s="794"/>
      <c r="BP351" s="794"/>
      <c r="BQ351" s="794"/>
      <c r="BR351" s="794"/>
      <c r="BS351" s="794"/>
      <c r="BT351" s="794"/>
      <c r="BU351" s="794"/>
      <c r="BV351" s="794"/>
      <c r="BW351" s="813"/>
      <c r="BX351" s="813"/>
      <c r="BY351" s="120"/>
      <c r="BZ351" s="59" t="s">
        <v>85</v>
      </c>
      <c r="CB351" s="8" t="s">
        <v>525</v>
      </c>
      <c r="CC351" s="2" t="s">
        <v>524</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59"/>
      <c r="B352" s="59"/>
      <c r="C352" s="59"/>
      <c r="D352" s="59"/>
      <c r="E352" s="801" t="s">
        <v>195</v>
      </c>
      <c r="F352" s="801"/>
      <c r="G352" s="801"/>
      <c r="H352" s="799"/>
      <c r="I352" s="799"/>
      <c r="J352" s="801" t="s">
        <v>196</v>
      </c>
      <c r="K352" s="801"/>
      <c r="L352" s="801"/>
      <c r="M352" s="59"/>
      <c r="N352" s="59"/>
      <c r="O352" s="801" t="s">
        <v>1217</v>
      </c>
      <c r="P352" s="814"/>
      <c r="Q352" s="814"/>
      <c r="R352" s="814"/>
      <c r="S352" s="799"/>
      <c r="T352" s="815"/>
      <c r="U352" s="815"/>
      <c r="V352" s="801" t="s">
        <v>12</v>
      </c>
      <c r="W352" s="801"/>
      <c r="X352" s="799"/>
      <c r="Y352" s="799"/>
      <c r="Z352" s="799"/>
      <c r="AA352" s="801" t="s">
        <v>13</v>
      </c>
      <c r="AB352" s="801"/>
      <c r="AC352" s="799"/>
      <c r="AD352" s="799"/>
      <c r="AE352" s="799"/>
      <c r="AF352" s="801" t="s">
        <v>14</v>
      </c>
      <c r="AG352" s="801"/>
      <c r="AH352" s="59"/>
      <c r="AI352" s="59"/>
      <c r="AJ352" s="59" t="s">
        <v>37</v>
      </c>
      <c r="AK352" s="59"/>
      <c r="AL352" s="794"/>
      <c r="AM352" s="794"/>
      <c r="AN352" s="794"/>
      <c r="AO352" s="794"/>
      <c r="AP352" s="794"/>
      <c r="AQ352" s="794"/>
      <c r="AR352" s="794"/>
      <c r="AS352" s="794"/>
      <c r="AT352" s="794"/>
      <c r="AU352" s="794"/>
      <c r="AV352" s="794"/>
      <c r="AW352" s="794"/>
      <c r="AX352" s="794"/>
      <c r="AY352" s="794"/>
      <c r="AZ352" s="794"/>
      <c r="BA352" s="794"/>
      <c r="BB352" s="794"/>
      <c r="BC352" s="794"/>
      <c r="BD352" s="794"/>
      <c r="BE352" s="794"/>
      <c r="BF352" s="794"/>
      <c r="BG352" s="794"/>
      <c r="BH352" s="794"/>
      <c r="BI352" s="794"/>
      <c r="BJ352" s="794"/>
      <c r="BK352" s="794"/>
      <c r="BL352" s="794"/>
      <c r="BM352" s="794"/>
      <c r="BN352" s="794"/>
      <c r="BO352" s="794"/>
      <c r="BP352" s="794"/>
      <c r="BQ352" s="794"/>
      <c r="BR352" s="794"/>
      <c r="BS352" s="794"/>
      <c r="BT352" s="794"/>
      <c r="BU352" s="794"/>
      <c r="BV352" s="794"/>
      <c r="BW352" s="813"/>
      <c r="BX352" s="813"/>
      <c r="BY352" s="120"/>
      <c r="BZ352" s="59" t="s">
        <v>85</v>
      </c>
      <c r="CB352" s="8" t="s">
        <v>528</v>
      </c>
      <c r="CC352" s="2" t="s">
        <v>527</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t="s">
        <v>531</v>
      </c>
      <c r="CC353" s="2" t="s">
        <v>530</v>
      </c>
      <c r="CJ353" s="2" t="str">
        <f>IF(AND(S352&lt;&gt;"",X352&lt;&gt;"",AC352&lt;&gt;""),"令和"&amp;S352&amp;"年"&amp;X352&amp;"月"&amp;AC352&amp;"日","")</f>
        <v/>
      </c>
      <c r="CZ353" s="48"/>
      <c r="DA353" s="48"/>
      <c r="DB353" s="48"/>
      <c r="DC353" s="48"/>
      <c r="DD353" s="48"/>
      <c r="DE353" s="48"/>
      <c r="DF353" s="48"/>
      <c r="DG353" s="48"/>
      <c r="DH353" s="48"/>
      <c r="DI353" s="48"/>
      <c r="DJ353" s="48"/>
      <c r="DK353" s="48"/>
      <c r="DL353" s="48"/>
      <c r="DM353" s="48"/>
      <c r="DN353" s="48"/>
      <c r="DO353" s="48"/>
      <c r="DP353" s="48"/>
    </row>
    <row r="354" spans="1:120" s="2" customFormat="1" ht="5.0999999999999996"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B354" s="8" t="s">
        <v>534</v>
      </c>
      <c r="CC354" s="2" t="s">
        <v>533</v>
      </c>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8" t="s">
        <v>1668</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66"/>
      <c r="B356" s="66"/>
      <c r="C356" s="66"/>
      <c r="D356" s="66" t="s">
        <v>1664</v>
      </c>
      <c r="E356" s="66"/>
      <c r="F356" s="66"/>
      <c r="G356" s="66"/>
      <c r="H356" s="66"/>
      <c r="I356" s="66"/>
      <c r="J356" s="66"/>
      <c r="K356" s="66"/>
      <c r="L356" s="66"/>
      <c r="M356" s="66"/>
      <c r="N356" s="66"/>
      <c r="O356" s="66"/>
      <c r="P356" s="66"/>
      <c r="Q356" s="66"/>
      <c r="R356" s="799" t="s">
        <v>56</v>
      </c>
      <c r="S356" s="799"/>
      <c r="T356" s="799"/>
      <c r="U356" s="59" t="s">
        <v>184</v>
      </c>
      <c r="V356" s="66"/>
      <c r="W356" s="66"/>
      <c r="X356" s="799" t="s">
        <v>56</v>
      </c>
      <c r="Y356" s="799"/>
      <c r="Z356" s="799"/>
      <c r="AA356" s="59" t="s">
        <v>185</v>
      </c>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B356" s="8"/>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66"/>
      <c r="B357" s="66"/>
      <c r="C357" s="66"/>
      <c r="D357" s="66" t="s">
        <v>1669</v>
      </c>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B357" s="8"/>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66"/>
      <c r="B358" s="66"/>
      <c r="C358" s="66"/>
      <c r="D358" s="66"/>
      <c r="E358" s="66"/>
      <c r="F358" s="66"/>
      <c r="G358" s="799" t="s">
        <v>56</v>
      </c>
      <c r="H358" s="799"/>
      <c r="I358" s="799"/>
      <c r="J358" s="59" t="s">
        <v>1670</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B358" s="8"/>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66"/>
      <c r="B359" s="66"/>
      <c r="C359" s="66"/>
      <c r="D359" s="66"/>
      <c r="E359" s="66"/>
      <c r="F359" s="66"/>
      <c r="G359" s="799" t="s">
        <v>56</v>
      </c>
      <c r="H359" s="799"/>
      <c r="I359" s="799"/>
      <c r="J359" s="59" t="s">
        <v>1325</v>
      </c>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B359" s="8"/>
      <c r="CZ359" s="48"/>
      <c r="DA359" s="48"/>
      <c r="DB359" s="48"/>
      <c r="DC359" s="48"/>
      <c r="DD359" s="48"/>
      <c r="DE359" s="48"/>
      <c r="DF359" s="48"/>
      <c r="DG359" s="48"/>
      <c r="DH359" s="48"/>
      <c r="DI359" s="48"/>
      <c r="DJ359" s="48"/>
      <c r="DK359" s="48"/>
      <c r="DL359" s="48"/>
      <c r="DM359" s="48"/>
      <c r="DN359" s="48"/>
      <c r="DO359" s="48"/>
      <c r="DP359" s="48"/>
    </row>
    <row r="360" spans="1:120" s="2" customFormat="1" ht="17.100000000000001" customHeight="1">
      <c r="A360" s="59"/>
      <c r="B360" s="59" t="s">
        <v>1671</v>
      </c>
      <c r="C360" s="59"/>
      <c r="D360" s="59"/>
      <c r="E360" s="59"/>
      <c r="F360" s="59"/>
      <c r="G360" s="59"/>
      <c r="H360" s="59"/>
      <c r="I360" s="59"/>
      <c r="J360" s="59"/>
      <c r="K360" s="59"/>
      <c r="L360" s="59"/>
      <c r="M360" s="59"/>
      <c r="N360" s="59"/>
      <c r="O360" s="59"/>
      <c r="P360" s="59"/>
      <c r="Q360" s="59"/>
      <c r="R360" s="59"/>
      <c r="S360" s="812"/>
      <c r="T360" s="812"/>
      <c r="U360" s="812"/>
      <c r="V360" s="812"/>
      <c r="W360" s="812"/>
      <c r="X360" s="812"/>
      <c r="Y360" s="812"/>
      <c r="Z360" s="812"/>
      <c r="AA360" s="812"/>
      <c r="AB360" s="812"/>
      <c r="AC360" s="812"/>
      <c r="AD360" s="812"/>
      <c r="AE360" s="812"/>
      <c r="AF360" s="812"/>
      <c r="AG360" s="812"/>
      <c r="AH360" s="812"/>
      <c r="AI360" s="812"/>
      <c r="AJ360" s="812"/>
      <c r="AK360" s="812"/>
      <c r="AL360" s="812"/>
      <c r="AM360" s="812"/>
      <c r="AN360" s="812"/>
      <c r="AO360" s="812"/>
      <c r="AP360" s="812"/>
      <c r="AQ360" s="812"/>
      <c r="AR360" s="812"/>
      <c r="AS360" s="812"/>
      <c r="AT360" s="812"/>
      <c r="AU360" s="812"/>
      <c r="AV360" s="812"/>
      <c r="AW360" s="812"/>
      <c r="AX360" s="812"/>
      <c r="AY360" s="812"/>
      <c r="AZ360" s="812"/>
      <c r="BA360" s="812"/>
      <c r="BB360" s="812"/>
      <c r="BC360" s="812"/>
      <c r="BD360" s="812"/>
      <c r="BE360" s="812"/>
      <c r="BF360" s="812"/>
      <c r="BG360" s="812"/>
      <c r="BH360" s="812"/>
      <c r="BI360" s="812"/>
      <c r="BJ360" s="812"/>
      <c r="BK360" s="812"/>
      <c r="BL360" s="812"/>
      <c r="BM360" s="812"/>
      <c r="BN360" s="812"/>
      <c r="BO360" s="812"/>
      <c r="BP360" s="812"/>
      <c r="BQ360" s="812"/>
      <c r="BR360" s="812"/>
      <c r="BS360" s="812"/>
      <c r="BT360" s="812"/>
      <c r="BU360" s="812"/>
      <c r="BV360" s="812"/>
      <c r="BW360" s="812"/>
      <c r="BX360" s="812"/>
      <c r="BY360" s="812"/>
      <c r="BZ360" s="812"/>
      <c r="CB360" s="8" t="s">
        <v>537</v>
      </c>
      <c r="CC360" s="2" t="s">
        <v>536</v>
      </c>
      <c r="CZ360" s="48"/>
      <c r="DA360" s="48"/>
      <c r="DB360" s="48"/>
      <c r="DC360" s="48"/>
      <c r="DD360" s="48"/>
      <c r="DE360" s="48"/>
      <c r="DF360" s="48"/>
      <c r="DG360" s="48"/>
      <c r="DH360" s="48"/>
      <c r="DI360" s="48"/>
      <c r="DJ360" s="48"/>
      <c r="DK360" s="48"/>
      <c r="DL360" s="48"/>
      <c r="DM360" s="48"/>
      <c r="DN360" s="48"/>
      <c r="DO360" s="48"/>
      <c r="DP360" s="48"/>
    </row>
    <row r="361" spans="1:120" s="2" customFormat="1" ht="15.95" customHeight="1">
      <c r="A361" s="59"/>
      <c r="B361" s="59"/>
      <c r="C361" s="59"/>
      <c r="D361" s="59"/>
      <c r="E361" s="794"/>
      <c r="F361" s="794"/>
      <c r="G361" s="794"/>
      <c r="H361" s="794"/>
      <c r="I361" s="794"/>
      <c r="J361" s="794"/>
      <c r="K361" s="794"/>
      <c r="L361" s="794"/>
      <c r="M361" s="794"/>
      <c r="N361" s="794"/>
      <c r="O361" s="794"/>
      <c r="P361" s="794"/>
      <c r="Q361" s="794"/>
      <c r="R361" s="794"/>
      <c r="S361" s="794"/>
      <c r="T361" s="794"/>
      <c r="U361" s="794"/>
      <c r="V361" s="794"/>
      <c r="W361" s="794"/>
      <c r="X361" s="794"/>
      <c r="Y361" s="794"/>
      <c r="Z361" s="794"/>
      <c r="AA361" s="794"/>
      <c r="AB361" s="794"/>
      <c r="AC361" s="794"/>
      <c r="AD361" s="794"/>
      <c r="AE361" s="794"/>
      <c r="AF361" s="794"/>
      <c r="AG361" s="794"/>
      <c r="AH361" s="794"/>
      <c r="AI361" s="794"/>
      <c r="AJ361" s="794"/>
      <c r="AK361" s="794"/>
      <c r="AL361" s="794"/>
      <c r="AM361" s="794"/>
      <c r="AN361" s="794"/>
      <c r="AO361" s="794"/>
      <c r="AP361" s="794"/>
      <c r="AQ361" s="794"/>
      <c r="AR361" s="794"/>
      <c r="AS361" s="794"/>
      <c r="AT361" s="794"/>
      <c r="AU361" s="794"/>
      <c r="AV361" s="794"/>
      <c r="AW361" s="794"/>
      <c r="AX361" s="794"/>
      <c r="AY361" s="794"/>
      <c r="AZ361" s="794"/>
      <c r="BA361" s="794"/>
      <c r="BB361" s="794"/>
      <c r="BC361" s="794"/>
      <c r="BD361" s="794"/>
      <c r="BE361" s="794"/>
      <c r="BF361" s="794"/>
      <c r="BG361" s="794"/>
      <c r="BH361" s="794"/>
      <c r="BI361" s="794"/>
      <c r="BJ361" s="794"/>
      <c r="BK361" s="794"/>
      <c r="BL361" s="794"/>
      <c r="BM361" s="794"/>
      <c r="BN361" s="794"/>
      <c r="BO361" s="794"/>
      <c r="BP361" s="794"/>
      <c r="BQ361" s="794"/>
      <c r="BR361" s="794"/>
      <c r="BS361" s="794"/>
      <c r="BT361" s="794"/>
      <c r="BU361" s="794"/>
      <c r="BV361" s="794"/>
      <c r="BW361" s="794"/>
      <c r="BX361" s="794"/>
      <c r="BY361" s="82"/>
      <c r="BZ361" s="82"/>
      <c r="CB361" s="8" t="s">
        <v>1308</v>
      </c>
      <c r="CC361" s="2" t="s">
        <v>1309</v>
      </c>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c r="C362" s="59"/>
      <c r="D362" s="59"/>
      <c r="E362" s="794"/>
      <c r="F362" s="794"/>
      <c r="G362" s="794"/>
      <c r="H362" s="794"/>
      <c r="I362" s="794"/>
      <c r="J362" s="794"/>
      <c r="K362" s="794"/>
      <c r="L362" s="794"/>
      <c r="M362" s="794"/>
      <c r="N362" s="794"/>
      <c r="O362" s="794"/>
      <c r="P362" s="794"/>
      <c r="Q362" s="794"/>
      <c r="R362" s="794"/>
      <c r="S362" s="794"/>
      <c r="T362" s="794"/>
      <c r="U362" s="794"/>
      <c r="V362" s="794"/>
      <c r="W362" s="794"/>
      <c r="X362" s="794"/>
      <c r="Y362" s="794"/>
      <c r="Z362" s="794"/>
      <c r="AA362" s="794"/>
      <c r="AB362" s="794"/>
      <c r="AC362" s="794"/>
      <c r="AD362" s="794"/>
      <c r="AE362" s="794"/>
      <c r="AF362" s="794"/>
      <c r="AG362" s="794"/>
      <c r="AH362" s="794"/>
      <c r="AI362" s="794"/>
      <c r="AJ362" s="794"/>
      <c r="AK362" s="794"/>
      <c r="AL362" s="794"/>
      <c r="AM362" s="794"/>
      <c r="AN362" s="794"/>
      <c r="AO362" s="794"/>
      <c r="AP362" s="794"/>
      <c r="AQ362" s="794"/>
      <c r="AR362" s="794"/>
      <c r="AS362" s="794"/>
      <c r="AT362" s="794"/>
      <c r="AU362" s="794"/>
      <c r="AV362" s="794"/>
      <c r="AW362" s="794"/>
      <c r="AX362" s="794"/>
      <c r="AY362" s="794"/>
      <c r="AZ362" s="794"/>
      <c r="BA362" s="794"/>
      <c r="BB362" s="794"/>
      <c r="BC362" s="794"/>
      <c r="BD362" s="794"/>
      <c r="BE362" s="794"/>
      <c r="BF362" s="794"/>
      <c r="BG362" s="794"/>
      <c r="BH362" s="794"/>
      <c r="BI362" s="794"/>
      <c r="BJ362" s="794"/>
      <c r="BK362" s="794"/>
      <c r="BL362" s="794"/>
      <c r="BM362" s="794"/>
      <c r="BN362" s="794"/>
      <c r="BO362" s="794"/>
      <c r="BP362" s="794"/>
      <c r="BQ362" s="794"/>
      <c r="BR362" s="794"/>
      <c r="BS362" s="794"/>
      <c r="BT362" s="794"/>
      <c r="BU362" s="794"/>
      <c r="BV362" s="794"/>
      <c r="BW362" s="794"/>
      <c r="BX362" s="794"/>
      <c r="BY362" s="82"/>
      <c r="BZ362" s="82"/>
      <c r="CB362" s="8" t="s">
        <v>1310</v>
      </c>
      <c r="CC362" s="2" t="s">
        <v>1311</v>
      </c>
      <c r="CZ362" s="48"/>
      <c r="DA362" s="48"/>
      <c r="DB362" s="48"/>
      <c r="DC362" s="48"/>
      <c r="DD362" s="48"/>
      <c r="DE362" s="48"/>
      <c r="DF362" s="48"/>
      <c r="DG362" s="48"/>
      <c r="DH362" s="48"/>
      <c r="DI362" s="48"/>
      <c r="DJ362" s="48"/>
      <c r="DK362" s="48"/>
      <c r="DL362" s="48"/>
      <c r="DM362" s="48"/>
      <c r="DN362" s="48"/>
      <c r="DO362" s="48"/>
      <c r="DP362" s="48"/>
    </row>
    <row r="363" spans="1:120" s="2" customFormat="1" ht="17.100000000000001" customHeight="1">
      <c r="A363" s="59"/>
      <c r="B363" s="59"/>
      <c r="C363" s="59"/>
      <c r="D363" s="59"/>
      <c r="E363" s="794"/>
      <c r="F363" s="794"/>
      <c r="G363" s="794"/>
      <c r="H363" s="794"/>
      <c r="I363" s="794"/>
      <c r="J363" s="794"/>
      <c r="K363" s="794"/>
      <c r="L363" s="794"/>
      <c r="M363" s="794"/>
      <c r="N363" s="794"/>
      <c r="O363" s="794"/>
      <c r="P363" s="794"/>
      <c r="Q363" s="794"/>
      <c r="R363" s="794"/>
      <c r="S363" s="794"/>
      <c r="T363" s="794"/>
      <c r="U363" s="794"/>
      <c r="V363" s="794"/>
      <c r="W363" s="794"/>
      <c r="X363" s="794"/>
      <c r="Y363" s="794"/>
      <c r="Z363" s="794"/>
      <c r="AA363" s="794"/>
      <c r="AB363" s="794"/>
      <c r="AC363" s="794"/>
      <c r="AD363" s="794"/>
      <c r="AE363" s="794"/>
      <c r="AF363" s="794"/>
      <c r="AG363" s="794"/>
      <c r="AH363" s="794"/>
      <c r="AI363" s="794"/>
      <c r="AJ363" s="794"/>
      <c r="AK363" s="794"/>
      <c r="AL363" s="794"/>
      <c r="AM363" s="794"/>
      <c r="AN363" s="794"/>
      <c r="AO363" s="794"/>
      <c r="AP363" s="794"/>
      <c r="AQ363" s="794"/>
      <c r="AR363" s="794"/>
      <c r="AS363" s="794"/>
      <c r="AT363" s="794"/>
      <c r="AU363" s="794"/>
      <c r="AV363" s="794"/>
      <c r="AW363" s="794"/>
      <c r="AX363" s="794"/>
      <c r="AY363" s="794"/>
      <c r="AZ363" s="794"/>
      <c r="BA363" s="794"/>
      <c r="BB363" s="794"/>
      <c r="BC363" s="794"/>
      <c r="BD363" s="794"/>
      <c r="BE363" s="794"/>
      <c r="BF363" s="794"/>
      <c r="BG363" s="794"/>
      <c r="BH363" s="794"/>
      <c r="BI363" s="794"/>
      <c r="BJ363" s="794"/>
      <c r="BK363" s="794"/>
      <c r="BL363" s="794"/>
      <c r="BM363" s="794"/>
      <c r="BN363" s="794"/>
      <c r="BO363" s="794"/>
      <c r="BP363" s="794"/>
      <c r="BQ363" s="794"/>
      <c r="BR363" s="794"/>
      <c r="BS363" s="794"/>
      <c r="BT363" s="794"/>
      <c r="BU363" s="794"/>
      <c r="BV363" s="794"/>
      <c r="BW363" s="794"/>
      <c r="BX363" s="794"/>
      <c r="BY363" s="82"/>
      <c r="BZ363" s="82"/>
      <c r="CB363" s="8" t="s">
        <v>1312</v>
      </c>
      <c r="CC363" s="2" t="s">
        <v>1313</v>
      </c>
      <c r="CZ363" s="48"/>
      <c r="DA363" s="48"/>
      <c r="DB363" s="48"/>
      <c r="DC363" s="48"/>
      <c r="DD363" s="48"/>
      <c r="DE363" s="48"/>
      <c r="DF363" s="48"/>
      <c r="DG363" s="48"/>
      <c r="DH363" s="48"/>
      <c r="DI363" s="48"/>
      <c r="DJ363" s="48"/>
      <c r="DK363" s="48"/>
      <c r="DL363" s="48"/>
      <c r="DM363" s="48"/>
      <c r="DN363" s="48"/>
      <c r="DO363" s="48"/>
      <c r="DP363" s="48"/>
    </row>
    <row r="364" spans="1:120" s="2" customFormat="1" ht="0.75" customHeight="1">
      <c r="A364" s="59"/>
      <c r="B364" s="59"/>
      <c r="C364" s="59"/>
      <c r="D364" s="59"/>
      <c r="E364" s="554"/>
      <c r="F364" s="554"/>
      <c r="G364" s="554"/>
      <c r="H364" s="554"/>
      <c r="I364" s="554"/>
      <c r="J364" s="554"/>
      <c r="K364" s="554"/>
      <c r="L364" s="554"/>
      <c r="M364" s="554"/>
      <c r="N364" s="554"/>
      <c r="O364" s="554"/>
      <c r="P364" s="554"/>
      <c r="Q364" s="554"/>
      <c r="R364" s="554"/>
      <c r="S364" s="554"/>
      <c r="T364" s="554"/>
      <c r="U364" s="554"/>
      <c r="V364" s="554"/>
      <c r="W364" s="554"/>
      <c r="X364" s="554"/>
      <c r="Y364" s="554"/>
      <c r="Z364" s="554"/>
      <c r="AA364" s="554"/>
      <c r="AB364" s="554"/>
      <c r="AC364" s="554"/>
      <c r="AD364" s="554"/>
      <c r="AE364" s="554"/>
      <c r="AF364" s="554"/>
      <c r="AG364" s="554"/>
      <c r="AH364" s="554"/>
      <c r="AI364" s="554"/>
      <c r="AJ364" s="554"/>
      <c r="AK364" s="554"/>
      <c r="AL364" s="554"/>
      <c r="AM364" s="554"/>
      <c r="AN364" s="554"/>
      <c r="AO364" s="554"/>
      <c r="AP364" s="554"/>
      <c r="AQ364" s="554"/>
      <c r="AR364" s="554"/>
      <c r="AS364" s="554"/>
      <c r="AT364" s="554"/>
      <c r="AU364" s="554"/>
      <c r="AV364" s="554"/>
      <c r="AW364" s="554"/>
      <c r="AX364" s="554"/>
      <c r="AY364" s="554"/>
      <c r="AZ364" s="554"/>
      <c r="BA364" s="554"/>
      <c r="BB364" s="554"/>
      <c r="BC364" s="554"/>
      <c r="BD364" s="554"/>
      <c r="BE364" s="554"/>
      <c r="BF364" s="554"/>
      <c r="BG364" s="554"/>
      <c r="BH364" s="554"/>
      <c r="BI364" s="554"/>
      <c r="BJ364" s="554"/>
      <c r="BK364" s="554"/>
      <c r="BL364" s="554"/>
      <c r="BM364" s="554"/>
      <c r="BN364" s="554"/>
      <c r="BO364" s="554"/>
      <c r="BP364" s="554"/>
      <c r="BQ364" s="554"/>
      <c r="BR364" s="554"/>
      <c r="BS364" s="554"/>
      <c r="BT364" s="554"/>
      <c r="BU364" s="554"/>
      <c r="BV364" s="554"/>
      <c r="BW364" s="554"/>
      <c r="BX364" s="554"/>
      <c r="BY364" s="82"/>
      <c r="BZ364" s="82"/>
      <c r="CB364" s="8" t="s">
        <v>1314</v>
      </c>
      <c r="CC364" s="2" t="s">
        <v>548</v>
      </c>
      <c r="CZ364" s="48"/>
      <c r="DA364" s="48"/>
      <c r="DB364" s="48"/>
      <c r="DC364" s="48"/>
      <c r="DD364" s="48"/>
      <c r="DE364" s="48"/>
      <c r="DF364" s="48"/>
      <c r="DG364" s="48"/>
      <c r="DH364" s="48"/>
      <c r="DI364" s="48"/>
      <c r="DJ364" s="48"/>
      <c r="DK364" s="48"/>
      <c r="DL364" s="48"/>
      <c r="DM364" s="48"/>
      <c r="DN364" s="48"/>
      <c r="DO364" s="48"/>
      <c r="DP364" s="48"/>
    </row>
    <row r="365" spans="1:120" s="2" customFormat="1" ht="3.9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B365" s="8"/>
      <c r="CZ365" s="48"/>
      <c r="DA365" s="48"/>
      <c r="DB365" s="48"/>
      <c r="DC365" s="48"/>
      <c r="DD365" s="48"/>
      <c r="DE365" s="48"/>
      <c r="DF365" s="48"/>
      <c r="DG365" s="48"/>
      <c r="DH365" s="48"/>
      <c r="DI365" s="48"/>
      <c r="DJ365" s="48"/>
      <c r="DK365" s="48"/>
      <c r="DL365" s="48"/>
      <c r="DM365" s="48"/>
      <c r="DN365" s="48"/>
      <c r="DO365" s="48"/>
      <c r="DP365" s="48"/>
    </row>
    <row r="366" spans="1:120" s="2" customFormat="1" ht="5.0999999999999996" customHeight="1">
      <c r="A366" s="174"/>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t="s">
        <v>1672</v>
      </c>
      <c r="C367" s="59"/>
      <c r="D367" s="59"/>
      <c r="E367" s="59"/>
      <c r="F367" s="59"/>
      <c r="G367" s="59"/>
      <c r="H367" s="59"/>
      <c r="I367" s="59"/>
      <c r="J367" s="59"/>
      <c r="K367" s="59"/>
      <c r="L367" s="59"/>
      <c r="M367" s="59"/>
      <c r="N367" s="59"/>
      <c r="O367" s="59"/>
      <c r="P367" s="59"/>
      <c r="Q367" s="59"/>
      <c r="R367" s="59"/>
      <c r="S367" s="812"/>
      <c r="T367" s="812"/>
      <c r="U367" s="812"/>
      <c r="V367" s="812"/>
      <c r="W367" s="812"/>
      <c r="X367" s="812"/>
      <c r="Y367" s="812"/>
      <c r="Z367" s="812"/>
      <c r="AA367" s="812"/>
      <c r="AB367" s="812"/>
      <c r="AC367" s="812"/>
      <c r="AD367" s="812"/>
      <c r="AE367" s="812"/>
      <c r="AF367" s="812"/>
      <c r="AG367" s="812"/>
      <c r="AH367" s="812"/>
      <c r="AI367" s="812"/>
      <c r="AJ367" s="812"/>
      <c r="AK367" s="812"/>
      <c r="AL367" s="812"/>
      <c r="AM367" s="812"/>
      <c r="AN367" s="812"/>
      <c r="AO367" s="812"/>
      <c r="AP367" s="812"/>
      <c r="AQ367" s="812"/>
      <c r="AR367" s="812"/>
      <c r="AS367" s="812"/>
      <c r="AT367" s="812"/>
      <c r="AU367" s="812"/>
      <c r="AV367" s="812"/>
      <c r="AW367" s="812"/>
      <c r="AX367" s="812"/>
      <c r="AY367" s="812"/>
      <c r="AZ367" s="812"/>
      <c r="BA367" s="812"/>
      <c r="BB367" s="812"/>
      <c r="BC367" s="812"/>
      <c r="BD367" s="812"/>
      <c r="BE367" s="812"/>
      <c r="BF367" s="812"/>
      <c r="BG367" s="812"/>
      <c r="BH367" s="812"/>
      <c r="BI367" s="812"/>
      <c r="BJ367" s="812"/>
      <c r="BK367" s="812"/>
      <c r="BL367" s="812"/>
      <c r="BM367" s="812"/>
      <c r="BN367" s="812"/>
      <c r="BO367" s="812"/>
      <c r="BP367" s="812"/>
      <c r="BQ367" s="812"/>
      <c r="BR367" s="812"/>
      <c r="BS367" s="812"/>
      <c r="BT367" s="812"/>
      <c r="BU367" s="812"/>
      <c r="BV367" s="812"/>
      <c r="BW367" s="812"/>
      <c r="BX367" s="812"/>
      <c r="BY367" s="812"/>
      <c r="BZ367" s="812"/>
      <c r="CB367" s="8"/>
      <c r="CZ367" s="48"/>
      <c r="DA367" s="48"/>
      <c r="DB367" s="48"/>
      <c r="DC367" s="48"/>
      <c r="DD367" s="48"/>
      <c r="DE367" s="48"/>
      <c r="DF367" s="48"/>
      <c r="DG367" s="48"/>
      <c r="DH367" s="48"/>
      <c r="DI367" s="48"/>
      <c r="DJ367" s="48"/>
      <c r="DK367" s="48"/>
      <c r="DL367" s="48"/>
      <c r="DM367" s="48"/>
      <c r="DN367" s="48"/>
      <c r="DO367" s="48"/>
      <c r="DP367" s="48"/>
    </row>
    <row r="368" spans="1:120" s="2" customFormat="1" ht="15.95" customHeight="1">
      <c r="A368" s="59"/>
      <c r="B368" s="59"/>
      <c r="C368" s="59"/>
      <c r="D368" s="59"/>
      <c r="E368" s="794"/>
      <c r="F368" s="794"/>
      <c r="G368" s="794"/>
      <c r="H368" s="794"/>
      <c r="I368" s="794"/>
      <c r="J368" s="794"/>
      <c r="K368" s="794"/>
      <c r="L368" s="794"/>
      <c r="M368" s="794"/>
      <c r="N368" s="794"/>
      <c r="O368" s="794"/>
      <c r="P368" s="794"/>
      <c r="Q368" s="794"/>
      <c r="R368" s="794"/>
      <c r="S368" s="794"/>
      <c r="T368" s="794"/>
      <c r="U368" s="794"/>
      <c r="V368" s="794"/>
      <c r="W368" s="794"/>
      <c r="X368" s="794"/>
      <c r="Y368" s="794"/>
      <c r="Z368" s="794"/>
      <c r="AA368" s="794"/>
      <c r="AB368" s="794"/>
      <c r="AC368" s="794"/>
      <c r="AD368" s="794"/>
      <c r="AE368" s="794"/>
      <c r="AF368" s="794"/>
      <c r="AG368" s="794"/>
      <c r="AH368" s="794"/>
      <c r="AI368" s="794"/>
      <c r="AJ368" s="794"/>
      <c r="AK368" s="794"/>
      <c r="AL368" s="794"/>
      <c r="AM368" s="794"/>
      <c r="AN368" s="794"/>
      <c r="AO368" s="794"/>
      <c r="AP368" s="794"/>
      <c r="AQ368" s="794"/>
      <c r="AR368" s="794"/>
      <c r="AS368" s="794"/>
      <c r="AT368" s="794"/>
      <c r="AU368" s="794"/>
      <c r="AV368" s="794"/>
      <c r="AW368" s="794"/>
      <c r="AX368" s="794"/>
      <c r="AY368" s="794"/>
      <c r="AZ368" s="794"/>
      <c r="BA368" s="794"/>
      <c r="BB368" s="794"/>
      <c r="BC368" s="794"/>
      <c r="BD368" s="794"/>
      <c r="BE368" s="794"/>
      <c r="BF368" s="794"/>
      <c r="BG368" s="794"/>
      <c r="BH368" s="794"/>
      <c r="BI368" s="794"/>
      <c r="BJ368" s="794"/>
      <c r="BK368" s="794"/>
      <c r="BL368" s="794"/>
      <c r="BM368" s="794"/>
      <c r="BN368" s="794"/>
      <c r="BO368" s="794"/>
      <c r="BP368" s="794"/>
      <c r="BQ368" s="794"/>
      <c r="BR368" s="794"/>
      <c r="BS368" s="794"/>
      <c r="BT368" s="794"/>
      <c r="BU368" s="794"/>
      <c r="BV368" s="794"/>
      <c r="BW368" s="794"/>
      <c r="BX368" s="794"/>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17.100000000000001" customHeight="1">
      <c r="A369" s="59"/>
      <c r="B369" s="59"/>
      <c r="C369" s="59"/>
      <c r="D369" s="59"/>
      <c r="E369" s="794"/>
      <c r="F369" s="794"/>
      <c r="G369" s="794"/>
      <c r="H369" s="794"/>
      <c r="I369" s="794"/>
      <c r="J369" s="794"/>
      <c r="K369" s="794"/>
      <c r="L369" s="794"/>
      <c r="M369" s="794"/>
      <c r="N369" s="794"/>
      <c r="O369" s="794"/>
      <c r="P369" s="794"/>
      <c r="Q369" s="794"/>
      <c r="R369" s="794"/>
      <c r="S369" s="794"/>
      <c r="T369" s="794"/>
      <c r="U369" s="794"/>
      <c r="V369" s="794"/>
      <c r="W369" s="794"/>
      <c r="X369" s="794"/>
      <c r="Y369" s="794"/>
      <c r="Z369" s="794"/>
      <c r="AA369" s="794"/>
      <c r="AB369" s="794"/>
      <c r="AC369" s="794"/>
      <c r="AD369" s="794"/>
      <c r="AE369" s="794"/>
      <c r="AF369" s="794"/>
      <c r="AG369" s="794"/>
      <c r="AH369" s="794"/>
      <c r="AI369" s="794"/>
      <c r="AJ369" s="794"/>
      <c r="AK369" s="794"/>
      <c r="AL369" s="794"/>
      <c r="AM369" s="794"/>
      <c r="AN369" s="794"/>
      <c r="AO369" s="794"/>
      <c r="AP369" s="794"/>
      <c r="AQ369" s="794"/>
      <c r="AR369" s="794"/>
      <c r="AS369" s="794"/>
      <c r="AT369" s="794"/>
      <c r="AU369" s="794"/>
      <c r="AV369" s="794"/>
      <c r="AW369" s="794"/>
      <c r="AX369" s="794"/>
      <c r="AY369" s="794"/>
      <c r="AZ369" s="794"/>
      <c r="BA369" s="794"/>
      <c r="BB369" s="794"/>
      <c r="BC369" s="794"/>
      <c r="BD369" s="794"/>
      <c r="BE369" s="794"/>
      <c r="BF369" s="794"/>
      <c r="BG369" s="794"/>
      <c r="BH369" s="794"/>
      <c r="BI369" s="794"/>
      <c r="BJ369" s="794"/>
      <c r="BK369" s="794"/>
      <c r="BL369" s="794"/>
      <c r="BM369" s="794"/>
      <c r="BN369" s="794"/>
      <c r="BO369" s="794"/>
      <c r="BP369" s="794"/>
      <c r="BQ369" s="794"/>
      <c r="BR369" s="794"/>
      <c r="BS369" s="794"/>
      <c r="BT369" s="794"/>
      <c r="BU369" s="794"/>
      <c r="BV369" s="794"/>
      <c r="BW369" s="794"/>
      <c r="BX369" s="794"/>
      <c r="BY369" s="82"/>
      <c r="BZ369" s="82"/>
      <c r="CB369" s="8"/>
      <c r="CZ369" s="48"/>
      <c r="DA369" s="48"/>
      <c r="DB369" s="48"/>
      <c r="DC369" s="48"/>
      <c r="DD369" s="48"/>
      <c r="DE369" s="48"/>
      <c r="DF369" s="48"/>
      <c r="DG369" s="48"/>
      <c r="DH369" s="48"/>
      <c r="DI369" s="48"/>
      <c r="DJ369" s="48"/>
      <c r="DK369" s="48"/>
      <c r="DL369" s="48"/>
      <c r="DM369" s="48"/>
      <c r="DN369" s="48"/>
      <c r="DO369" s="48"/>
      <c r="DP369" s="48"/>
    </row>
    <row r="370" spans="1:120" s="2" customFormat="1" ht="17.100000000000001" customHeight="1">
      <c r="A370" s="59"/>
      <c r="B370" s="59"/>
      <c r="C370" s="59"/>
      <c r="D370" s="59"/>
      <c r="E370" s="794"/>
      <c r="F370" s="794"/>
      <c r="G370" s="794"/>
      <c r="H370" s="794"/>
      <c r="I370" s="794"/>
      <c r="J370" s="794"/>
      <c r="K370" s="794"/>
      <c r="L370" s="794"/>
      <c r="M370" s="794"/>
      <c r="N370" s="794"/>
      <c r="O370" s="794"/>
      <c r="P370" s="794"/>
      <c r="Q370" s="794"/>
      <c r="R370" s="794"/>
      <c r="S370" s="794"/>
      <c r="T370" s="794"/>
      <c r="U370" s="794"/>
      <c r="V370" s="794"/>
      <c r="W370" s="794"/>
      <c r="X370" s="794"/>
      <c r="Y370" s="794"/>
      <c r="Z370" s="794"/>
      <c r="AA370" s="794"/>
      <c r="AB370" s="794"/>
      <c r="AC370" s="794"/>
      <c r="AD370" s="794"/>
      <c r="AE370" s="794"/>
      <c r="AF370" s="794"/>
      <c r="AG370" s="794"/>
      <c r="AH370" s="794"/>
      <c r="AI370" s="794"/>
      <c r="AJ370" s="794"/>
      <c r="AK370" s="794"/>
      <c r="AL370" s="794"/>
      <c r="AM370" s="794"/>
      <c r="AN370" s="794"/>
      <c r="AO370" s="794"/>
      <c r="AP370" s="794"/>
      <c r="AQ370" s="794"/>
      <c r="AR370" s="794"/>
      <c r="AS370" s="794"/>
      <c r="AT370" s="794"/>
      <c r="AU370" s="794"/>
      <c r="AV370" s="794"/>
      <c r="AW370" s="794"/>
      <c r="AX370" s="794"/>
      <c r="AY370" s="794"/>
      <c r="AZ370" s="794"/>
      <c r="BA370" s="794"/>
      <c r="BB370" s="794"/>
      <c r="BC370" s="794"/>
      <c r="BD370" s="794"/>
      <c r="BE370" s="794"/>
      <c r="BF370" s="794"/>
      <c r="BG370" s="794"/>
      <c r="BH370" s="794"/>
      <c r="BI370" s="794"/>
      <c r="BJ370" s="794"/>
      <c r="BK370" s="794"/>
      <c r="BL370" s="794"/>
      <c r="BM370" s="794"/>
      <c r="BN370" s="794"/>
      <c r="BO370" s="794"/>
      <c r="BP370" s="794"/>
      <c r="BQ370" s="794"/>
      <c r="BR370" s="794"/>
      <c r="BS370" s="794"/>
      <c r="BT370" s="794"/>
      <c r="BU370" s="794"/>
      <c r="BV370" s="794"/>
      <c r="BW370" s="794"/>
      <c r="BX370" s="794"/>
      <c r="BY370" s="82"/>
      <c r="BZ370" s="82"/>
      <c r="CB370" s="8"/>
      <c r="CZ370" s="48"/>
      <c r="DA370" s="48"/>
      <c r="DB370" s="48"/>
      <c r="DC370" s="48"/>
      <c r="DD370" s="48"/>
      <c r="DE370" s="48"/>
      <c r="DF370" s="48"/>
      <c r="DG370" s="48"/>
      <c r="DH370" s="48"/>
      <c r="DI370" s="48"/>
      <c r="DJ370" s="48"/>
      <c r="DK370" s="48"/>
      <c r="DL370" s="48"/>
      <c r="DM370" s="48"/>
      <c r="DN370" s="48"/>
      <c r="DO370" s="48"/>
      <c r="DP370" s="48"/>
    </row>
    <row r="371" spans="1:120" s="2" customFormat="1" ht="17.100000000000001" customHeight="1">
      <c r="A371" s="59"/>
      <c r="B371" s="59"/>
      <c r="C371" s="59"/>
      <c r="D371" s="59"/>
      <c r="E371" s="794"/>
      <c r="F371" s="794"/>
      <c r="G371" s="794"/>
      <c r="H371" s="794"/>
      <c r="I371" s="794"/>
      <c r="J371" s="794"/>
      <c r="K371" s="794"/>
      <c r="L371" s="794"/>
      <c r="M371" s="794"/>
      <c r="N371" s="794"/>
      <c r="O371" s="794"/>
      <c r="P371" s="794"/>
      <c r="Q371" s="794"/>
      <c r="R371" s="794"/>
      <c r="S371" s="794"/>
      <c r="T371" s="794"/>
      <c r="U371" s="794"/>
      <c r="V371" s="794"/>
      <c r="W371" s="794"/>
      <c r="X371" s="794"/>
      <c r="Y371" s="794"/>
      <c r="Z371" s="794"/>
      <c r="AA371" s="794"/>
      <c r="AB371" s="794"/>
      <c r="AC371" s="794"/>
      <c r="AD371" s="794"/>
      <c r="AE371" s="794"/>
      <c r="AF371" s="794"/>
      <c r="AG371" s="794"/>
      <c r="AH371" s="794"/>
      <c r="AI371" s="794"/>
      <c r="AJ371" s="794"/>
      <c r="AK371" s="794"/>
      <c r="AL371" s="794"/>
      <c r="AM371" s="794"/>
      <c r="AN371" s="794"/>
      <c r="AO371" s="794"/>
      <c r="AP371" s="794"/>
      <c r="AQ371" s="794"/>
      <c r="AR371" s="794"/>
      <c r="AS371" s="794"/>
      <c r="AT371" s="794"/>
      <c r="AU371" s="794"/>
      <c r="AV371" s="794"/>
      <c r="AW371" s="794"/>
      <c r="AX371" s="794"/>
      <c r="AY371" s="794"/>
      <c r="AZ371" s="794"/>
      <c r="BA371" s="794"/>
      <c r="BB371" s="794"/>
      <c r="BC371" s="794"/>
      <c r="BD371" s="794"/>
      <c r="BE371" s="794"/>
      <c r="BF371" s="794"/>
      <c r="BG371" s="794"/>
      <c r="BH371" s="794"/>
      <c r="BI371" s="794"/>
      <c r="BJ371" s="794"/>
      <c r="BK371" s="794"/>
      <c r="BL371" s="794"/>
      <c r="BM371" s="794"/>
      <c r="BN371" s="794"/>
      <c r="BO371" s="794"/>
      <c r="BP371" s="794"/>
      <c r="BQ371" s="794"/>
      <c r="BR371" s="794"/>
      <c r="BS371" s="794"/>
      <c r="BT371" s="794"/>
      <c r="BU371" s="794"/>
      <c r="BV371" s="794"/>
      <c r="BW371" s="794"/>
      <c r="BX371" s="794"/>
      <c r="BY371" s="82"/>
      <c r="BZ371" s="82"/>
      <c r="CB371" s="8"/>
      <c r="CZ371" s="48"/>
      <c r="DA371" s="48"/>
      <c r="DB371" s="48"/>
      <c r="DC371" s="48"/>
      <c r="DD371" s="48"/>
      <c r="DE371" s="48"/>
      <c r="DF371" s="48"/>
      <c r="DG371" s="48"/>
      <c r="DH371" s="48"/>
      <c r="DI371" s="48"/>
      <c r="DJ371" s="48"/>
      <c r="DK371" s="48"/>
      <c r="DL371" s="48"/>
      <c r="DM371" s="48"/>
      <c r="DN371" s="48"/>
      <c r="DO371" s="48"/>
      <c r="DP371" s="48"/>
    </row>
    <row r="372" spans="1:120" s="2" customFormat="1" ht="17.100000000000001" customHeight="1">
      <c r="A372" s="59"/>
      <c r="B372" s="59"/>
      <c r="C372" s="59"/>
      <c r="D372" s="59"/>
      <c r="E372" s="794"/>
      <c r="F372" s="794"/>
      <c r="G372" s="794"/>
      <c r="H372" s="794"/>
      <c r="I372" s="794"/>
      <c r="J372" s="794"/>
      <c r="K372" s="794"/>
      <c r="L372" s="794"/>
      <c r="M372" s="794"/>
      <c r="N372" s="794"/>
      <c r="O372" s="794"/>
      <c r="P372" s="794"/>
      <c r="Q372" s="794"/>
      <c r="R372" s="794"/>
      <c r="S372" s="794"/>
      <c r="T372" s="794"/>
      <c r="U372" s="794"/>
      <c r="V372" s="794"/>
      <c r="W372" s="794"/>
      <c r="X372" s="794"/>
      <c r="Y372" s="794"/>
      <c r="Z372" s="794"/>
      <c r="AA372" s="794"/>
      <c r="AB372" s="794"/>
      <c r="AC372" s="794"/>
      <c r="AD372" s="794"/>
      <c r="AE372" s="794"/>
      <c r="AF372" s="794"/>
      <c r="AG372" s="794"/>
      <c r="AH372" s="794"/>
      <c r="AI372" s="794"/>
      <c r="AJ372" s="794"/>
      <c r="AK372" s="794"/>
      <c r="AL372" s="794"/>
      <c r="AM372" s="794"/>
      <c r="AN372" s="794"/>
      <c r="AO372" s="794"/>
      <c r="AP372" s="794"/>
      <c r="AQ372" s="794"/>
      <c r="AR372" s="794"/>
      <c r="AS372" s="794"/>
      <c r="AT372" s="794"/>
      <c r="AU372" s="794"/>
      <c r="AV372" s="794"/>
      <c r="AW372" s="794"/>
      <c r="AX372" s="794"/>
      <c r="AY372" s="794"/>
      <c r="AZ372" s="794"/>
      <c r="BA372" s="794"/>
      <c r="BB372" s="794"/>
      <c r="BC372" s="794"/>
      <c r="BD372" s="794"/>
      <c r="BE372" s="794"/>
      <c r="BF372" s="794"/>
      <c r="BG372" s="794"/>
      <c r="BH372" s="794"/>
      <c r="BI372" s="794"/>
      <c r="BJ372" s="794"/>
      <c r="BK372" s="794"/>
      <c r="BL372" s="794"/>
      <c r="BM372" s="794"/>
      <c r="BN372" s="794"/>
      <c r="BO372" s="794"/>
      <c r="BP372" s="794"/>
      <c r="BQ372" s="794"/>
      <c r="BR372" s="794"/>
      <c r="BS372" s="794"/>
      <c r="BT372" s="794"/>
      <c r="BU372" s="794"/>
      <c r="BV372" s="794"/>
      <c r="BW372" s="794"/>
      <c r="BX372" s="794"/>
      <c r="BY372" s="82"/>
      <c r="BZ372" s="82"/>
      <c r="CB372" s="8"/>
      <c r="CZ372" s="48"/>
      <c r="DA372" s="48"/>
      <c r="DB372" s="48"/>
      <c r="DC372" s="48"/>
      <c r="DD372" s="48"/>
      <c r="DE372" s="48"/>
      <c r="DF372" s="48"/>
      <c r="DG372" s="48"/>
      <c r="DH372" s="48"/>
      <c r="DI372" s="48"/>
      <c r="DJ372" s="48"/>
      <c r="DK372" s="48"/>
      <c r="DL372" s="48"/>
      <c r="DM372" s="48"/>
      <c r="DN372" s="48"/>
      <c r="DO372" s="48"/>
      <c r="DP372" s="48"/>
    </row>
    <row r="373" spans="1:120" s="2" customFormat="1" ht="6" customHeight="1">
      <c r="A373" s="63"/>
      <c r="B373" s="63"/>
      <c r="C373" s="63"/>
      <c r="D373" s="63"/>
      <c r="E373" s="63"/>
      <c r="F373" s="63"/>
      <c r="G373" s="63"/>
      <c r="H373" s="63"/>
      <c r="I373" s="63"/>
      <c r="J373" s="63"/>
      <c r="K373" s="63"/>
      <c r="L373" s="63"/>
      <c r="M373" s="63"/>
      <c r="N373" s="63"/>
      <c r="O373" s="63"/>
      <c r="P373" s="63"/>
      <c r="Q373" s="63"/>
      <c r="R373" s="6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B373" s="8"/>
      <c r="CZ373" s="48"/>
      <c r="DA373" s="48"/>
      <c r="DB373" s="48"/>
      <c r="DC373" s="48"/>
      <c r="DD373" s="48"/>
      <c r="DE373" s="48"/>
      <c r="DF373" s="48"/>
      <c r="DG373" s="48"/>
      <c r="DH373" s="48"/>
      <c r="DI373" s="48"/>
      <c r="DJ373" s="48"/>
      <c r="DK373" s="48"/>
      <c r="DL373" s="48"/>
      <c r="DM373" s="48"/>
      <c r="DN373" s="48"/>
      <c r="DO373" s="48"/>
      <c r="DP373" s="48"/>
    </row>
    <row r="374" spans="1:120" s="2" customFormat="1" ht="15.95" customHeight="1">
      <c r="A374" s="801" t="s">
        <v>199</v>
      </c>
      <c r="B374" s="801"/>
      <c r="C374" s="801"/>
      <c r="D374" s="801"/>
      <c r="E374" s="801"/>
      <c r="F374" s="801"/>
      <c r="G374" s="801"/>
      <c r="H374" s="801"/>
      <c r="I374" s="801"/>
      <c r="J374" s="801"/>
      <c r="K374" s="801"/>
      <c r="L374" s="801"/>
      <c r="M374" s="801"/>
      <c r="N374" s="801"/>
      <c r="O374" s="801"/>
      <c r="P374" s="801"/>
      <c r="Q374" s="801"/>
      <c r="R374" s="801"/>
      <c r="S374" s="801"/>
      <c r="T374" s="801"/>
      <c r="U374" s="801"/>
      <c r="V374" s="801"/>
      <c r="W374" s="801"/>
      <c r="X374" s="801"/>
      <c r="Y374" s="801"/>
      <c r="Z374" s="801"/>
      <c r="AA374" s="801"/>
      <c r="AB374" s="801"/>
      <c r="AC374" s="801"/>
      <c r="AD374" s="801"/>
      <c r="AE374" s="801"/>
      <c r="AF374" s="801"/>
      <c r="AG374" s="801"/>
      <c r="AH374" s="801"/>
      <c r="AI374" s="801"/>
      <c r="AJ374" s="801"/>
      <c r="AK374" s="801"/>
      <c r="AL374" s="801"/>
      <c r="AM374" s="801"/>
      <c r="AN374" s="801"/>
      <c r="AO374" s="801"/>
      <c r="AP374" s="801"/>
      <c r="AQ374" s="801"/>
      <c r="AR374" s="801"/>
      <c r="AS374" s="801"/>
      <c r="AT374" s="801"/>
      <c r="AU374" s="801"/>
      <c r="AV374" s="801"/>
      <c r="AW374" s="801"/>
      <c r="AX374" s="801"/>
      <c r="AY374" s="801"/>
      <c r="AZ374" s="801"/>
      <c r="BA374" s="801"/>
      <c r="BB374" s="801"/>
      <c r="BC374" s="801"/>
      <c r="BD374" s="801"/>
      <c r="BE374" s="801"/>
      <c r="BF374" s="801"/>
      <c r="BG374" s="801"/>
      <c r="BH374" s="801"/>
      <c r="BI374" s="801"/>
      <c r="BJ374" s="801"/>
      <c r="BK374" s="801"/>
      <c r="BL374" s="801"/>
      <c r="BM374" s="801"/>
      <c r="BN374" s="801"/>
      <c r="BO374" s="801"/>
      <c r="BP374" s="801"/>
      <c r="BQ374" s="801"/>
      <c r="BR374" s="801"/>
      <c r="BS374" s="801"/>
      <c r="BT374" s="801"/>
      <c r="BU374" s="801"/>
      <c r="BV374" s="801"/>
      <c r="BW374" s="801"/>
      <c r="BX374" s="801"/>
      <c r="BY374" s="801"/>
      <c r="BZ374" s="801"/>
      <c r="CB374" s="8"/>
      <c r="CZ374" s="48"/>
      <c r="DA374" s="48"/>
      <c r="DB374" s="48"/>
      <c r="DC374" s="48"/>
      <c r="DD374" s="48"/>
      <c r="DE374" s="48"/>
      <c r="DF374" s="48"/>
      <c r="DG374" s="48"/>
      <c r="DH374" s="48"/>
      <c r="DI374" s="48"/>
      <c r="DJ374" s="48"/>
      <c r="DK374" s="48"/>
      <c r="DL374" s="48"/>
      <c r="DM374" s="48"/>
      <c r="DN374" s="48"/>
      <c r="DO374" s="48"/>
      <c r="DP374" s="48"/>
    </row>
    <row r="375" spans="1:120" s="2" customFormat="1" ht="15.95" customHeight="1">
      <c r="A375" s="59"/>
      <c r="B375" s="59" t="s">
        <v>200</v>
      </c>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3.9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Z376" s="48"/>
      <c r="DA376" s="48"/>
      <c r="DB376" s="48"/>
      <c r="DC376" s="48"/>
      <c r="DD376" s="48"/>
      <c r="DE376" s="48"/>
      <c r="DF376" s="48"/>
      <c r="DG376" s="48"/>
      <c r="DH376" s="48"/>
      <c r="DI376" s="48"/>
      <c r="DJ376" s="48"/>
      <c r="DK376" s="48"/>
      <c r="DL376" s="48"/>
      <c r="DM376" s="48"/>
      <c r="DN376" s="48"/>
      <c r="DO376" s="48"/>
      <c r="DP376" s="48"/>
    </row>
    <row r="377" spans="1:120" s="2" customFormat="1" ht="3.95"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c r="BW377" s="174"/>
      <c r="BX377" s="174"/>
      <c r="BY377" s="174"/>
      <c r="BZ377" s="174"/>
      <c r="CB377" s="8"/>
      <c r="CZ377" s="48"/>
      <c r="DA377" s="48"/>
      <c r="DB377" s="48"/>
      <c r="DC377" s="48"/>
      <c r="DD377" s="48"/>
      <c r="DE377" s="48"/>
      <c r="DF377" s="48"/>
      <c r="DG377" s="48"/>
      <c r="DH377" s="48"/>
      <c r="DI377" s="48"/>
      <c r="DJ377" s="48"/>
      <c r="DK377" s="48"/>
      <c r="DL377" s="48"/>
      <c r="DM377" s="48"/>
      <c r="DN377" s="48"/>
      <c r="DO377" s="48"/>
      <c r="DP377" s="48"/>
    </row>
    <row r="378" spans="1:120" s="2" customFormat="1" ht="17.100000000000001" customHeight="1">
      <c r="A378" s="59"/>
      <c r="B378" s="59" t="s">
        <v>201</v>
      </c>
      <c r="C378" s="59"/>
      <c r="D378" s="59"/>
      <c r="E378" s="59"/>
      <c r="F378" s="59"/>
      <c r="G378" s="59"/>
      <c r="H378" s="59"/>
      <c r="I378" s="59"/>
      <c r="J378" s="59"/>
      <c r="K378" s="59"/>
      <c r="L378" s="59"/>
      <c r="M378" s="59"/>
      <c r="N378" s="799"/>
      <c r="O378" s="799"/>
      <c r="P378" s="799"/>
      <c r="Q378" s="799"/>
      <c r="R378" s="799"/>
      <c r="S378" s="799"/>
      <c r="T378" s="799"/>
      <c r="U378" s="79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B378" s="8"/>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t="s">
        <v>202</v>
      </c>
      <c r="C379" s="59"/>
      <c r="D379" s="59"/>
      <c r="E379" s="59"/>
      <c r="F379" s="59"/>
      <c r="G379" s="59"/>
      <c r="H379" s="59"/>
      <c r="I379" s="59"/>
      <c r="J379" s="59"/>
      <c r="K379" s="59"/>
      <c r="L379" s="59"/>
      <c r="M379" s="801" t="s">
        <v>203</v>
      </c>
      <c r="N379" s="801"/>
      <c r="O379" s="801"/>
      <c r="P379" s="801"/>
      <c r="Q379" s="801"/>
      <c r="R379" s="797"/>
      <c r="S379" s="797"/>
      <c r="T379" s="797"/>
      <c r="U379" s="797"/>
      <c r="V379" s="797"/>
      <c r="W379" s="797"/>
      <c r="X379" s="797"/>
      <c r="Y379" s="797"/>
      <c r="Z379" s="797"/>
      <c r="AA379" s="59" t="s">
        <v>85</v>
      </c>
      <c r="AB379" s="59"/>
      <c r="AC379" s="811" t="str">
        <f>IFERROR(VLOOKUP($R$379,$CB$283:$CC$364,2,FALSE),"")</f>
        <v/>
      </c>
      <c r="AD379" s="811"/>
      <c r="AE379" s="811"/>
      <c r="AF379" s="811"/>
      <c r="AG379" s="811"/>
      <c r="AH379" s="811"/>
      <c r="AI379" s="811"/>
      <c r="AJ379" s="811"/>
      <c r="AK379" s="811"/>
      <c r="AL379" s="811"/>
      <c r="AM379" s="811"/>
      <c r="AN379" s="811"/>
      <c r="AO379" s="811"/>
      <c r="AP379" s="811"/>
      <c r="AQ379" s="811"/>
      <c r="AR379" s="811"/>
      <c r="AS379" s="811"/>
      <c r="AT379" s="811"/>
      <c r="AU379" s="811"/>
      <c r="AV379" s="811"/>
      <c r="AW379" s="811"/>
      <c r="AX379" s="811"/>
      <c r="AY379" s="811"/>
      <c r="AZ379" s="811"/>
      <c r="BA379" s="811"/>
      <c r="BB379" s="811"/>
      <c r="BC379" s="811"/>
      <c r="BD379" s="811"/>
      <c r="BE379" s="811"/>
      <c r="BF379" s="811"/>
      <c r="BG379" s="811"/>
      <c r="BH379" s="811"/>
      <c r="BI379" s="811"/>
      <c r="BJ379" s="811"/>
      <c r="BK379" s="811"/>
      <c r="BL379" s="811"/>
      <c r="BM379" s="811"/>
      <c r="BN379" s="811"/>
      <c r="BO379" s="811"/>
      <c r="BP379" s="811"/>
      <c r="BQ379" s="811"/>
      <c r="BR379" s="811"/>
      <c r="BS379" s="811"/>
      <c r="BT379" s="811"/>
      <c r="BU379" s="811"/>
      <c r="BV379" s="811"/>
      <c r="BW379" s="811"/>
      <c r="BX379" s="811"/>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24" customHeight="1">
      <c r="A380" s="59"/>
      <c r="B380" s="59"/>
      <c r="C380" s="59"/>
      <c r="D380" s="59"/>
      <c r="E380" s="59"/>
      <c r="F380" s="59"/>
      <c r="G380" s="59"/>
      <c r="H380" s="59"/>
      <c r="I380" s="59"/>
      <c r="J380" s="59"/>
      <c r="K380" s="59"/>
      <c r="L380" s="59"/>
      <c r="M380" s="801" t="s">
        <v>203</v>
      </c>
      <c r="N380" s="801"/>
      <c r="O380" s="801"/>
      <c r="P380" s="801"/>
      <c r="Q380" s="801"/>
      <c r="R380" s="797"/>
      <c r="S380" s="797"/>
      <c r="T380" s="797"/>
      <c r="U380" s="797"/>
      <c r="V380" s="797"/>
      <c r="W380" s="797"/>
      <c r="X380" s="797"/>
      <c r="Y380" s="797"/>
      <c r="Z380" s="797"/>
      <c r="AA380" s="59" t="s">
        <v>85</v>
      </c>
      <c r="AB380" s="59"/>
      <c r="AC380" s="811" t="str">
        <f>IFERROR(VLOOKUP($R$380,$CB$283:$CC$364,2,FALSE),"")</f>
        <v/>
      </c>
      <c r="AD380" s="811"/>
      <c r="AE380" s="811"/>
      <c r="AF380" s="811"/>
      <c r="AG380" s="811"/>
      <c r="AH380" s="811"/>
      <c r="AI380" s="811"/>
      <c r="AJ380" s="811"/>
      <c r="AK380" s="811"/>
      <c r="AL380" s="811"/>
      <c r="AM380" s="811"/>
      <c r="AN380" s="811"/>
      <c r="AO380" s="811"/>
      <c r="AP380" s="811"/>
      <c r="AQ380" s="811"/>
      <c r="AR380" s="811"/>
      <c r="AS380" s="811"/>
      <c r="AT380" s="811"/>
      <c r="AU380" s="811"/>
      <c r="AV380" s="811"/>
      <c r="AW380" s="811"/>
      <c r="AX380" s="811"/>
      <c r="AY380" s="811"/>
      <c r="AZ380" s="811"/>
      <c r="BA380" s="811"/>
      <c r="BB380" s="811"/>
      <c r="BC380" s="811"/>
      <c r="BD380" s="811"/>
      <c r="BE380" s="811"/>
      <c r="BF380" s="811"/>
      <c r="BG380" s="811"/>
      <c r="BH380" s="811"/>
      <c r="BI380" s="811"/>
      <c r="BJ380" s="811"/>
      <c r="BK380" s="811"/>
      <c r="BL380" s="811"/>
      <c r="BM380" s="811"/>
      <c r="BN380" s="811"/>
      <c r="BO380" s="811"/>
      <c r="BP380" s="811"/>
      <c r="BQ380" s="811"/>
      <c r="BR380" s="811"/>
      <c r="BS380" s="811"/>
      <c r="BT380" s="811"/>
      <c r="BU380" s="811"/>
      <c r="BV380" s="811"/>
      <c r="BW380" s="811"/>
      <c r="BX380" s="811"/>
      <c r="BY380" s="59"/>
      <c r="BZ380" s="59"/>
      <c r="CZ380" s="48"/>
      <c r="DA380" s="48"/>
      <c r="DB380" s="48"/>
      <c r="DC380" s="48"/>
      <c r="DD380" s="48"/>
      <c r="DE380" s="48"/>
      <c r="DF380" s="48"/>
      <c r="DG380" s="48"/>
      <c r="DH380" s="48"/>
      <c r="DI380" s="48"/>
      <c r="DJ380" s="48"/>
      <c r="DK380" s="48"/>
      <c r="DL380" s="48"/>
      <c r="DM380" s="48"/>
      <c r="DN380" s="48"/>
      <c r="DO380" s="48"/>
      <c r="DP380" s="48"/>
    </row>
    <row r="381" spans="1:120" s="2" customFormat="1" ht="24" customHeight="1">
      <c r="A381" s="59"/>
      <c r="B381" s="59"/>
      <c r="C381" s="59"/>
      <c r="D381" s="59"/>
      <c r="E381" s="59"/>
      <c r="F381" s="59"/>
      <c r="G381" s="59"/>
      <c r="H381" s="59"/>
      <c r="I381" s="59"/>
      <c r="J381" s="59"/>
      <c r="K381" s="59"/>
      <c r="L381" s="59"/>
      <c r="M381" s="801" t="s">
        <v>203</v>
      </c>
      <c r="N381" s="801"/>
      <c r="O381" s="801"/>
      <c r="P381" s="801"/>
      <c r="Q381" s="801"/>
      <c r="R381" s="797"/>
      <c r="S381" s="797"/>
      <c r="T381" s="797"/>
      <c r="U381" s="797"/>
      <c r="V381" s="797"/>
      <c r="W381" s="797"/>
      <c r="X381" s="797"/>
      <c r="Y381" s="797"/>
      <c r="Z381" s="797"/>
      <c r="AA381" s="59" t="s">
        <v>85</v>
      </c>
      <c r="AB381" s="59"/>
      <c r="AC381" s="811" t="str">
        <f>IFERROR(VLOOKUP($R$381,$CB$283:$CC$364,2,FALSE),"")</f>
        <v/>
      </c>
      <c r="AD381" s="811"/>
      <c r="AE381" s="811"/>
      <c r="AF381" s="811"/>
      <c r="AG381" s="811"/>
      <c r="AH381" s="811"/>
      <c r="AI381" s="811"/>
      <c r="AJ381" s="811"/>
      <c r="AK381" s="811"/>
      <c r="AL381" s="811"/>
      <c r="AM381" s="811"/>
      <c r="AN381" s="811"/>
      <c r="AO381" s="811"/>
      <c r="AP381" s="811"/>
      <c r="AQ381" s="811"/>
      <c r="AR381" s="811"/>
      <c r="AS381" s="811"/>
      <c r="AT381" s="811"/>
      <c r="AU381" s="811"/>
      <c r="AV381" s="811"/>
      <c r="AW381" s="811"/>
      <c r="AX381" s="811"/>
      <c r="AY381" s="811"/>
      <c r="AZ381" s="811"/>
      <c r="BA381" s="811"/>
      <c r="BB381" s="811"/>
      <c r="BC381" s="811"/>
      <c r="BD381" s="811"/>
      <c r="BE381" s="811"/>
      <c r="BF381" s="811"/>
      <c r="BG381" s="811"/>
      <c r="BH381" s="811"/>
      <c r="BI381" s="811"/>
      <c r="BJ381" s="811"/>
      <c r="BK381" s="811"/>
      <c r="BL381" s="811"/>
      <c r="BM381" s="811"/>
      <c r="BN381" s="811"/>
      <c r="BO381" s="811"/>
      <c r="BP381" s="811"/>
      <c r="BQ381" s="811"/>
      <c r="BR381" s="811"/>
      <c r="BS381" s="811"/>
      <c r="BT381" s="811"/>
      <c r="BU381" s="811"/>
      <c r="BV381" s="811"/>
      <c r="BW381" s="811"/>
      <c r="BX381" s="811"/>
      <c r="BY381" s="59"/>
      <c r="BZ381" s="59"/>
      <c r="CZ381" s="48"/>
      <c r="DA381" s="48"/>
      <c r="DB381" s="48"/>
      <c r="DC381" s="48"/>
      <c r="DD381" s="48"/>
      <c r="DE381" s="48"/>
      <c r="DF381" s="48"/>
      <c r="DG381" s="48"/>
      <c r="DH381" s="48"/>
      <c r="DI381" s="48"/>
      <c r="DJ381" s="48"/>
      <c r="DK381" s="48"/>
      <c r="DL381" s="48"/>
      <c r="DM381" s="48"/>
      <c r="DN381" s="48"/>
      <c r="DO381" s="48"/>
      <c r="DP381" s="48"/>
    </row>
    <row r="382" spans="1:120" s="2" customFormat="1" ht="24" customHeight="1">
      <c r="A382" s="59"/>
      <c r="B382" s="59"/>
      <c r="C382" s="59"/>
      <c r="D382" s="59"/>
      <c r="E382" s="59"/>
      <c r="F382" s="59"/>
      <c r="G382" s="59"/>
      <c r="H382" s="59"/>
      <c r="I382" s="59"/>
      <c r="J382" s="59"/>
      <c r="K382" s="59"/>
      <c r="L382" s="59"/>
      <c r="M382" s="801" t="s">
        <v>203</v>
      </c>
      <c r="N382" s="801"/>
      <c r="O382" s="801"/>
      <c r="P382" s="801"/>
      <c r="Q382" s="801"/>
      <c r="R382" s="797"/>
      <c r="S382" s="797"/>
      <c r="T382" s="797"/>
      <c r="U382" s="797"/>
      <c r="V382" s="797"/>
      <c r="W382" s="797"/>
      <c r="X382" s="797"/>
      <c r="Y382" s="797"/>
      <c r="Z382" s="797"/>
      <c r="AA382" s="59" t="s">
        <v>85</v>
      </c>
      <c r="AB382" s="59"/>
      <c r="AC382" s="811" t="str">
        <f>IFERROR(VLOOKUP($R$382,$CB$283:$CC$364,2,FALSE),"")</f>
        <v/>
      </c>
      <c r="AD382" s="811"/>
      <c r="AE382" s="811"/>
      <c r="AF382" s="811"/>
      <c r="AG382" s="811"/>
      <c r="AH382" s="811"/>
      <c r="AI382" s="811"/>
      <c r="AJ382" s="811"/>
      <c r="AK382" s="811"/>
      <c r="AL382" s="811"/>
      <c r="AM382" s="811"/>
      <c r="AN382" s="811"/>
      <c r="AO382" s="811"/>
      <c r="AP382" s="811"/>
      <c r="AQ382" s="811"/>
      <c r="AR382" s="811"/>
      <c r="AS382" s="811"/>
      <c r="AT382" s="811"/>
      <c r="AU382" s="811"/>
      <c r="AV382" s="811"/>
      <c r="AW382" s="811"/>
      <c r="AX382" s="811"/>
      <c r="AY382" s="811"/>
      <c r="AZ382" s="811"/>
      <c r="BA382" s="811"/>
      <c r="BB382" s="811"/>
      <c r="BC382" s="811"/>
      <c r="BD382" s="811"/>
      <c r="BE382" s="811"/>
      <c r="BF382" s="811"/>
      <c r="BG382" s="811"/>
      <c r="BH382" s="811"/>
      <c r="BI382" s="811"/>
      <c r="BJ382" s="811"/>
      <c r="BK382" s="811"/>
      <c r="BL382" s="811"/>
      <c r="BM382" s="811"/>
      <c r="BN382" s="811"/>
      <c r="BO382" s="811"/>
      <c r="BP382" s="811"/>
      <c r="BQ382" s="811"/>
      <c r="BR382" s="811"/>
      <c r="BS382" s="811"/>
      <c r="BT382" s="811"/>
      <c r="BU382" s="811"/>
      <c r="BV382" s="811"/>
      <c r="BW382" s="811"/>
      <c r="BX382" s="811"/>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24" customHeight="1">
      <c r="A383" s="59"/>
      <c r="B383" s="59"/>
      <c r="C383" s="59"/>
      <c r="D383" s="59"/>
      <c r="E383" s="59"/>
      <c r="F383" s="59"/>
      <c r="G383" s="59"/>
      <c r="H383" s="59"/>
      <c r="I383" s="59"/>
      <c r="J383" s="59"/>
      <c r="K383" s="59"/>
      <c r="L383" s="59"/>
      <c r="M383" s="801" t="s">
        <v>203</v>
      </c>
      <c r="N383" s="801"/>
      <c r="O383" s="801"/>
      <c r="P383" s="801"/>
      <c r="Q383" s="801"/>
      <c r="R383" s="797"/>
      <c r="S383" s="797"/>
      <c r="T383" s="797"/>
      <c r="U383" s="797"/>
      <c r="V383" s="797"/>
      <c r="W383" s="797"/>
      <c r="X383" s="797"/>
      <c r="Y383" s="797"/>
      <c r="Z383" s="797"/>
      <c r="AA383" s="59" t="s">
        <v>85</v>
      </c>
      <c r="AB383" s="59"/>
      <c r="AC383" s="811" t="str">
        <f>IFERROR(VLOOKUP($R$383,$CB$283:$CC$364,2,FALSE),"")</f>
        <v/>
      </c>
      <c r="AD383" s="811"/>
      <c r="AE383" s="811"/>
      <c r="AF383" s="811"/>
      <c r="AG383" s="811"/>
      <c r="AH383" s="811"/>
      <c r="AI383" s="811"/>
      <c r="AJ383" s="811"/>
      <c r="AK383" s="811"/>
      <c r="AL383" s="811"/>
      <c r="AM383" s="811"/>
      <c r="AN383" s="811"/>
      <c r="AO383" s="811"/>
      <c r="AP383" s="811"/>
      <c r="AQ383" s="811"/>
      <c r="AR383" s="811"/>
      <c r="AS383" s="811"/>
      <c r="AT383" s="811"/>
      <c r="AU383" s="811"/>
      <c r="AV383" s="811"/>
      <c r="AW383" s="811"/>
      <c r="AX383" s="811"/>
      <c r="AY383" s="811"/>
      <c r="AZ383" s="811"/>
      <c r="BA383" s="811"/>
      <c r="BB383" s="811"/>
      <c r="BC383" s="811"/>
      <c r="BD383" s="811"/>
      <c r="BE383" s="811"/>
      <c r="BF383" s="811"/>
      <c r="BG383" s="811"/>
      <c r="BH383" s="811"/>
      <c r="BI383" s="811"/>
      <c r="BJ383" s="811"/>
      <c r="BK383" s="811"/>
      <c r="BL383" s="811"/>
      <c r="BM383" s="811"/>
      <c r="BN383" s="811"/>
      <c r="BO383" s="811"/>
      <c r="BP383" s="811"/>
      <c r="BQ383" s="811"/>
      <c r="BR383" s="811"/>
      <c r="BS383" s="811"/>
      <c r="BT383" s="811"/>
      <c r="BU383" s="811"/>
      <c r="BV383" s="811"/>
      <c r="BW383" s="811"/>
      <c r="BX383" s="811"/>
      <c r="BY383" s="59"/>
      <c r="BZ383" s="59"/>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Z384" s="48"/>
      <c r="DA384" s="48"/>
      <c r="DB384" s="48"/>
      <c r="DC384" s="48"/>
      <c r="DD384" s="48"/>
      <c r="DE384" s="48"/>
      <c r="DF384" s="48"/>
      <c r="DG384" s="48"/>
      <c r="DH384" s="48"/>
      <c r="DI384" s="48"/>
      <c r="DJ384" s="48"/>
      <c r="DK384" s="48"/>
      <c r="DL384" s="48"/>
      <c r="DM384" s="48"/>
      <c r="DN384" s="48"/>
      <c r="DO384" s="48"/>
      <c r="DP384" s="48"/>
    </row>
    <row r="385" spans="1:120" s="2" customFormat="1" ht="3.95" customHeight="1">
      <c r="A385" s="174"/>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c r="AW385" s="174"/>
      <c r="AX385" s="174"/>
      <c r="AY385" s="174"/>
      <c r="AZ385" s="174"/>
      <c r="BA385" s="174"/>
      <c r="BB385" s="174"/>
      <c r="BC385" s="174"/>
      <c r="BD385" s="174"/>
      <c r="BE385" s="174"/>
      <c r="BF385" s="174"/>
      <c r="BG385" s="174"/>
      <c r="BH385" s="174"/>
      <c r="BI385" s="174"/>
      <c r="BJ385" s="174"/>
      <c r="BK385" s="174"/>
      <c r="BL385" s="174"/>
      <c r="BM385" s="174"/>
      <c r="BN385" s="174"/>
      <c r="BO385" s="174"/>
      <c r="BP385" s="174"/>
      <c r="BQ385" s="174"/>
      <c r="BR385" s="174"/>
      <c r="BS385" s="174"/>
      <c r="BT385" s="174"/>
      <c r="BU385" s="174"/>
      <c r="BV385" s="174"/>
      <c r="BW385" s="174"/>
      <c r="BX385" s="174"/>
      <c r="BY385" s="174"/>
      <c r="BZ385" s="174"/>
      <c r="CB385" s="8"/>
      <c r="CZ385" s="48"/>
      <c r="DA385" s="48"/>
      <c r="DB385" s="48"/>
      <c r="DC385" s="48"/>
      <c r="DD385" s="48"/>
      <c r="DE385" s="48"/>
      <c r="DF385" s="48"/>
      <c r="DG385" s="48"/>
      <c r="DH385" s="48"/>
      <c r="DI385" s="48"/>
      <c r="DJ385" s="48"/>
      <c r="DK385" s="48"/>
      <c r="DL385" s="48"/>
      <c r="DM385" s="48"/>
      <c r="DN385" s="48"/>
      <c r="DO385" s="48"/>
      <c r="DP385" s="48"/>
    </row>
    <row r="386" spans="1:120" s="2" customFormat="1" ht="17.100000000000001" customHeight="1">
      <c r="A386" s="59"/>
      <c r="B386" s="59" t="s">
        <v>204</v>
      </c>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Z386" s="48"/>
      <c r="DA386" s="48"/>
      <c r="DB386" s="48"/>
      <c r="DC386" s="48"/>
      <c r="DD386" s="48"/>
      <c r="DE386" s="48"/>
      <c r="DF386" s="48"/>
      <c r="DG386" s="48"/>
      <c r="DH386" s="48"/>
      <c r="DI386" s="48"/>
      <c r="DJ386" s="48"/>
      <c r="DK386" s="48"/>
      <c r="DL386" s="48"/>
      <c r="DM386" s="48"/>
      <c r="DN386" s="48"/>
      <c r="DO386" s="48"/>
      <c r="DP386" s="48"/>
    </row>
    <row r="387" spans="1:120" s="2" customFormat="1" ht="15.95" customHeight="1">
      <c r="A387" s="59"/>
      <c r="B387" s="59"/>
      <c r="C387" s="59"/>
      <c r="D387" s="59"/>
      <c r="E387" s="799" t="s">
        <v>56</v>
      </c>
      <c r="F387" s="799"/>
      <c r="G387" s="59" t="s">
        <v>143</v>
      </c>
      <c r="H387" s="59"/>
      <c r="I387" s="59"/>
      <c r="J387" s="59"/>
      <c r="K387" s="59"/>
      <c r="L387" s="59"/>
      <c r="M387" s="799" t="s">
        <v>56</v>
      </c>
      <c r="N387" s="799"/>
      <c r="O387" s="59" t="s">
        <v>144</v>
      </c>
      <c r="P387" s="59"/>
      <c r="Q387" s="59"/>
      <c r="R387" s="59"/>
      <c r="S387" s="59"/>
      <c r="T387" s="59"/>
      <c r="U387" s="799" t="s">
        <v>56</v>
      </c>
      <c r="V387" s="799"/>
      <c r="W387" s="59" t="s">
        <v>145</v>
      </c>
      <c r="X387" s="59"/>
      <c r="Y387" s="59"/>
      <c r="Z387" s="59"/>
      <c r="AA387" s="59"/>
      <c r="AB387" s="59"/>
      <c r="AC387" s="799" t="s">
        <v>56</v>
      </c>
      <c r="AD387" s="799"/>
      <c r="AE387" s="59" t="s">
        <v>146</v>
      </c>
      <c r="AF387" s="59"/>
      <c r="AG387" s="59"/>
      <c r="AH387" s="59"/>
      <c r="AI387" s="59"/>
      <c r="AJ387" s="59"/>
      <c r="AK387" s="799" t="s">
        <v>56</v>
      </c>
      <c r="AL387" s="799"/>
      <c r="AM387" s="59" t="s">
        <v>147</v>
      </c>
      <c r="AN387" s="59"/>
      <c r="AO387" s="59"/>
      <c r="AP387" s="59"/>
      <c r="AQ387" s="59"/>
      <c r="AR387" s="59"/>
      <c r="AS387" s="59"/>
      <c r="AT387" s="59"/>
      <c r="AU387" s="59"/>
      <c r="AV387" s="799" t="s">
        <v>56</v>
      </c>
      <c r="AW387" s="799"/>
      <c r="AX387" s="59" t="s">
        <v>148</v>
      </c>
      <c r="AY387" s="59"/>
      <c r="AZ387" s="59"/>
      <c r="BA387" s="59"/>
      <c r="BB387" s="59"/>
      <c r="BC387" s="59"/>
      <c r="BD387" s="59"/>
      <c r="BE387" s="59"/>
      <c r="BF387" s="59"/>
      <c r="BG387" s="59"/>
      <c r="BH387" s="59"/>
      <c r="BI387" s="59"/>
      <c r="BJ387" s="799" t="s">
        <v>56</v>
      </c>
      <c r="BK387" s="799"/>
      <c r="BL387" s="59" t="s">
        <v>149</v>
      </c>
      <c r="BM387" s="59"/>
      <c r="BN387" s="59"/>
      <c r="BO387" s="59"/>
      <c r="BP387" s="59"/>
      <c r="BQ387" s="59"/>
      <c r="BR387" s="59"/>
      <c r="BS387" s="59"/>
      <c r="BT387" s="59"/>
      <c r="BU387" s="59"/>
      <c r="BV387" s="59"/>
      <c r="BW387" s="59"/>
      <c r="BX387" s="59"/>
      <c r="BY387" s="59"/>
      <c r="BZ387" s="59"/>
      <c r="CZ387" s="48"/>
      <c r="DA387" s="48"/>
      <c r="DB387" s="48"/>
      <c r="DC387" s="48"/>
      <c r="DD387" s="48"/>
      <c r="DE387" s="48"/>
      <c r="DF387" s="48"/>
      <c r="DG387" s="48"/>
      <c r="DH387" s="48"/>
      <c r="DI387" s="48"/>
      <c r="DJ387" s="48"/>
      <c r="DK387" s="48"/>
      <c r="DL387" s="48"/>
      <c r="DM387" s="48"/>
      <c r="DN387" s="48"/>
      <c r="DO387" s="48"/>
      <c r="DP387" s="48"/>
    </row>
    <row r="388" spans="1:120" s="2" customFormat="1" ht="3.9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Z388" s="48"/>
      <c r="DA388" s="48"/>
      <c r="DB388" s="48"/>
      <c r="DC388" s="48"/>
      <c r="DD388" s="48"/>
      <c r="DE388" s="48"/>
      <c r="DF388" s="48"/>
      <c r="DG388" s="48"/>
      <c r="DH388" s="48"/>
      <c r="DI388" s="48"/>
      <c r="DJ388" s="48"/>
      <c r="DK388" s="48"/>
      <c r="DL388" s="48"/>
      <c r="DM388" s="48"/>
      <c r="DN388" s="48"/>
      <c r="DO388" s="48"/>
      <c r="DP388" s="48"/>
    </row>
    <row r="389" spans="1:120" s="2" customFormat="1" ht="5.0999999999999996"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B389" s="8"/>
      <c r="CZ389" s="48"/>
      <c r="DA389" s="48"/>
      <c r="DB389" s="48"/>
      <c r="DC389" s="48"/>
      <c r="DD389" s="48"/>
      <c r="DE389" s="48"/>
      <c r="DF389" s="48"/>
      <c r="DG389" s="48"/>
      <c r="DH389" s="48"/>
      <c r="DI389" s="48"/>
      <c r="DJ389" s="48"/>
      <c r="DK389" s="48"/>
      <c r="DL389" s="48"/>
      <c r="DM389" s="48"/>
      <c r="DN389" s="48"/>
      <c r="DO389" s="48"/>
      <c r="DP389" s="48"/>
    </row>
    <row r="390" spans="1:120" s="2" customFormat="1" ht="17.100000000000001" customHeight="1">
      <c r="A390" s="59"/>
      <c r="B390" s="59" t="s">
        <v>205</v>
      </c>
      <c r="C390" s="59"/>
      <c r="D390" s="59"/>
      <c r="E390" s="59"/>
      <c r="F390" s="59"/>
      <c r="G390" s="59"/>
      <c r="H390" s="59"/>
      <c r="I390" s="59"/>
      <c r="J390" s="59"/>
      <c r="K390" s="59"/>
      <c r="L390" s="59"/>
      <c r="M390" s="59"/>
      <c r="N390" s="59"/>
      <c r="O390" s="59"/>
      <c r="P390" s="59"/>
      <c r="Q390" s="809"/>
      <c r="R390" s="809"/>
      <c r="S390" s="809"/>
      <c r="T390" s="809"/>
      <c r="U390" s="809"/>
      <c r="V390" s="809"/>
      <c r="W390" s="809"/>
      <c r="X390" s="809"/>
      <c r="Y390" s="809"/>
      <c r="Z390" s="809"/>
      <c r="AA390" s="809"/>
      <c r="AB390" s="809"/>
      <c r="AC390" s="809"/>
      <c r="AD390" s="809"/>
      <c r="AE390" s="809"/>
      <c r="AF390" s="809"/>
      <c r="AG390" s="809"/>
      <c r="AH390" s="809"/>
      <c r="AI390" s="809"/>
      <c r="AJ390" s="59" t="s">
        <v>206</v>
      </c>
      <c r="AK390" s="59"/>
      <c r="AL390" s="59"/>
      <c r="AM390" s="59"/>
      <c r="AN390" s="59"/>
      <c r="AO390" s="59"/>
      <c r="AP390" s="59"/>
      <c r="AQ390" s="59"/>
      <c r="AR390" s="59"/>
      <c r="AS390" s="59"/>
      <c r="AT390" s="809"/>
      <c r="AU390" s="809"/>
      <c r="AV390" s="809"/>
      <c r="AW390" s="809"/>
      <c r="AX390" s="809"/>
      <c r="AY390" s="809"/>
      <c r="AZ390" s="809"/>
      <c r="BA390" s="809"/>
      <c r="BB390" s="809"/>
      <c r="BC390" s="809"/>
      <c r="BD390" s="809"/>
      <c r="BE390" s="809"/>
      <c r="BF390" s="809"/>
      <c r="BG390" s="809"/>
      <c r="BH390" s="809"/>
      <c r="BI390" s="809"/>
      <c r="BJ390" s="809"/>
      <c r="BK390" s="809"/>
      <c r="BL390" s="809"/>
      <c r="BM390" s="59" t="s">
        <v>182</v>
      </c>
      <c r="BN390" s="59"/>
      <c r="BO390" s="59"/>
      <c r="BP390" s="59"/>
      <c r="BQ390" s="59"/>
      <c r="BR390" s="59"/>
      <c r="BS390" s="59"/>
      <c r="BT390" s="59"/>
      <c r="BU390" s="59"/>
      <c r="BV390" s="59"/>
      <c r="BW390" s="59"/>
      <c r="BX390" s="59"/>
      <c r="BY390" s="59"/>
      <c r="BZ390" s="59"/>
      <c r="CB390" s="8"/>
      <c r="CZ390" s="48"/>
      <c r="DA390" s="48"/>
      <c r="DB390" s="48"/>
      <c r="DC390" s="48"/>
      <c r="DD390" s="48"/>
      <c r="DE390" s="48"/>
      <c r="DF390" s="48"/>
      <c r="DG390" s="48"/>
      <c r="DH390" s="48"/>
      <c r="DI390" s="48"/>
      <c r="DJ390" s="48"/>
      <c r="DK390" s="48"/>
      <c r="DL390" s="48"/>
      <c r="DM390" s="48"/>
      <c r="DN390" s="48"/>
      <c r="DO390" s="48"/>
      <c r="DP390" s="48"/>
    </row>
    <row r="391" spans="1:120" s="2" customFormat="1" ht="3.9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Z391" s="48"/>
      <c r="DA391" s="48"/>
      <c r="DB391" s="48"/>
      <c r="DC391" s="48"/>
      <c r="DD391" s="48"/>
      <c r="DE391" s="48"/>
      <c r="DF391" s="48"/>
      <c r="DG391" s="48"/>
      <c r="DH391" s="48"/>
      <c r="DI391" s="48"/>
      <c r="DJ391" s="48"/>
      <c r="DK391" s="48"/>
      <c r="DL391" s="48"/>
      <c r="DM391" s="48"/>
      <c r="DN391" s="48"/>
      <c r="DO391" s="48"/>
      <c r="DP391" s="48"/>
    </row>
    <row r="392" spans="1:120" s="2" customFormat="1" ht="3.95" customHeight="1">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B392" s="8"/>
      <c r="CZ392" s="48"/>
      <c r="DA392" s="48"/>
      <c r="DB392" s="48"/>
      <c r="DC392" s="48"/>
      <c r="DD392" s="48"/>
      <c r="DE392" s="48"/>
      <c r="DF392" s="48"/>
      <c r="DG392" s="48"/>
      <c r="DH392" s="48"/>
      <c r="DI392" s="48"/>
      <c r="DJ392" s="48"/>
      <c r="DK392" s="48"/>
      <c r="DL392" s="48"/>
      <c r="DM392" s="48"/>
      <c r="DN392" s="48"/>
      <c r="DO392" s="48"/>
      <c r="DP392" s="48"/>
    </row>
    <row r="393" spans="1:120" s="2" customFormat="1" ht="17.100000000000001" customHeight="1">
      <c r="A393" s="59"/>
      <c r="B393" s="59" t="s">
        <v>1315</v>
      </c>
      <c r="C393" s="59"/>
      <c r="D393" s="59"/>
      <c r="E393" s="59"/>
      <c r="F393" s="59"/>
      <c r="G393" s="59"/>
      <c r="H393" s="59"/>
      <c r="I393" s="59"/>
      <c r="J393" s="59"/>
      <c r="K393" s="59"/>
      <c r="L393" s="59"/>
      <c r="M393" s="59"/>
      <c r="N393" s="59"/>
      <c r="O393" s="59"/>
      <c r="P393" s="59"/>
      <c r="Q393" s="810"/>
      <c r="R393" s="810"/>
      <c r="S393" s="810"/>
      <c r="T393" s="810"/>
      <c r="U393" s="810"/>
      <c r="V393" s="810"/>
      <c r="W393" s="810"/>
      <c r="X393" s="810"/>
      <c r="Y393" s="810"/>
      <c r="Z393" s="810"/>
      <c r="AA393" s="810"/>
      <c r="AB393" s="810"/>
      <c r="AC393" s="810"/>
      <c r="AD393" s="810"/>
      <c r="AE393" s="810"/>
      <c r="AF393" s="810"/>
      <c r="AG393" s="810"/>
      <c r="AH393" s="810"/>
      <c r="AI393" s="810"/>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B393" s="8"/>
      <c r="CZ393" s="48"/>
      <c r="DA393" s="48"/>
      <c r="DB393" s="48"/>
      <c r="DC393" s="48"/>
      <c r="DD393" s="48"/>
      <c r="DE393" s="48"/>
      <c r="DF393" s="48"/>
      <c r="DG393" s="48"/>
      <c r="DH393" s="48"/>
      <c r="DI393" s="48"/>
      <c r="DJ393" s="48"/>
      <c r="DK393" s="48"/>
      <c r="DL393" s="48"/>
      <c r="DM393" s="48"/>
      <c r="DN393" s="48"/>
      <c r="DO393" s="48"/>
      <c r="DP393" s="48"/>
    </row>
    <row r="394" spans="1:120" s="2" customFormat="1" ht="15.95" customHeight="1">
      <c r="A394" s="90"/>
      <c r="B394" s="90"/>
      <c r="C394" s="90"/>
      <c r="D394" s="90"/>
      <c r="E394" s="805" t="s">
        <v>56</v>
      </c>
      <c r="F394" s="805"/>
      <c r="G394" s="68" t="s">
        <v>1646</v>
      </c>
      <c r="H394" s="68"/>
      <c r="I394" s="68"/>
      <c r="J394" s="68"/>
      <c r="K394" s="68"/>
      <c r="L394" s="68"/>
      <c r="M394" s="68"/>
      <c r="N394" s="68"/>
      <c r="O394" s="68"/>
      <c r="P394" s="68"/>
      <c r="Q394" s="61"/>
      <c r="R394" s="61"/>
      <c r="S394" s="61"/>
      <c r="T394" s="61"/>
      <c r="U394" s="90"/>
      <c r="V394" s="90"/>
      <c r="W394" s="90"/>
      <c r="X394" s="90"/>
      <c r="Y394" s="90"/>
      <c r="Z394" s="90"/>
      <c r="AA394" s="90"/>
      <c r="AB394" s="68"/>
      <c r="AC394" s="68"/>
      <c r="AD394" s="68"/>
      <c r="AE394" s="68"/>
      <c r="AF394" s="90"/>
      <c r="AG394" s="90"/>
      <c r="AH394" s="90"/>
      <c r="AI394" s="90"/>
      <c r="AJ394" s="90"/>
      <c r="AK394" s="90"/>
      <c r="AL394" s="90"/>
      <c r="AM394" s="90"/>
      <c r="AN394" s="90"/>
      <c r="AO394" s="90"/>
      <c r="AP394" s="68"/>
      <c r="AQ394" s="68"/>
      <c r="AR394" s="68"/>
      <c r="AS394" s="68"/>
      <c r="AT394" s="68"/>
      <c r="AU394" s="68"/>
      <c r="AV394" s="68"/>
      <c r="AW394" s="68"/>
      <c r="AX394" s="68"/>
      <c r="AY394" s="68"/>
      <c r="AZ394" s="68"/>
      <c r="BA394" s="68"/>
      <c r="BB394" s="68"/>
      <c r="BC394" s="61"/>
      <c r="BD394" s="61"/>
      <c r="BE394" s="61"/>
      <c r="BF394" s="61"/>
      <c r="BG394" s="90"/>
      <c r="BH394" s="90"/>
      <c r="BI394" s="90"/>
      <c r="BJ394" s="90"/>
      <c r="BK394" s="68"/>
      <c r="BL394" s="68"/>
      <c r="BM394" s="68"/>
      <c r="BN394" s="68"/>
      <c r="BO394" s="68"/>
      <c r="BP394" s="68"/>
      <c r="BQ394" s="68"/>
      <c r="BR394" s="68"/>
      <c r="BS394" s="68"/>
      <c r="BT394" s="68"/>
      <c r="BU394" s="68"/>
      <c r="BV394" s="61"/>
      <c r="BW394" s="90"/>
      <c r="BX394" s="90"/>
      <c r="BY394" s="90"/>
      <c r="BZ394" s="90"/>
      <c r="CZ394" s="48"/>
      <c r="DA394" s="48"/>
      <c r="DB394" s="48"/>
      <c r="DC394" s="48"/>
      <c r="DD394" s="48"/>
      <c r="DE394" s="48"/>
      <c r="DF394" s="48"/>
      <c r="DG394" s="48"/>
      <c r="DH394" s="48"/>
      <c r="DI394" s="48"/>
      <c r="DJ394" s="48"/>
      <c r="DK394" s="48"/>
      <c r="DL394" s="48"/>
      <c r="DM394" s="48"/>
      <c r="DN394" s="48"/>
      <c r="DO394" s="48"/>
      <c r="DP394" s="48"/>
    </row>
    <row r="395" spans="1:120" s="2" customFormat="1" ht="15.95" customHeight="1">
      <c r="A395" s="90"/>
      <c r="B395" s="90"/>
      <c r="C395" s="90"/>
      <c r="D395" s="90"/>
      <c r="E395" s="805" t="s">
        <v>56</v>
      </c>
      <c r="F395" s="805"/>
      <c r="G395" s="68" t="s">
        <v>1647</v>
      </c>
      <c r="H395" s="68"/>
      <c r="I395" s="68"/>
      <c r="J395" s="68"/>
      <c r="K395" s="68"/>
      <c r="L395" s="68"/>
      <c r="M395" s="68"/>
      <c r="N395" s="68"/>
      <c r="O395" s="68"/>
      <c r="P395" s="68"/>
      <c r="Q395" s="61"/>
      <c r="R395" s="61"/>
      <c r="S395" s="61"/>
      <c r="T395" s="61"/>
      <c r="U395" s="90"/>
      <c r="V395" s="90"/>
      <c r="W395" s="90"/>
      <c r="X395" s="90"/>
      <c r="Y395" s="90"/>
      <c r="Z395" s="90"/>
      <c r="AA395" s="90"/>
      <c r="AB395" s="68"/>
      <c r="AC395" s="68"/>
      <c r="AD395" s="68"/>
      <c r="AE395" s="68"/>
      <c r="AF395" s="90"/>
      <c r="AG395" s="90"/>
      <c r="AH395" s="90"/>
      <c r="AI395" s="90"/>
      <c r="AJ395" s="90"/>
      <c r="AK395" s="90"/>
      <c r="AL395" s="90"/>
      <c r="AM395" s="90"/>
      <c r="AN395" s="90"/>
      <c r="AO395" s="90"/>
      <c r="AP395" s="68"/>
      <c r="AQ395" s="68"/>
      <c r="AR395" s="68"/>
      <c r="AS395" s="68"/>
      <c r="AT395" s="68"/>
      <c r="AU395" s="68"/>
      <c r="AV395" s="68"/>
      <c r="AW395" s="68"/>
      <c r="AX395" s="68"/>
      <c r="AY395" s="68"/>
      <c r="AZ395" s="68"/>
      <c r="BA395" s="68"/>
      <c r="BB395" s="68"/>
      <c r="BC395" s="61"/>
      <c r="BD395" s="61"/>
      <c r="BE395" s="61"/>
      <c r="BF395" s="61"/>
      <c r="BG395" s="90"/>
      <c r="BH395" s="90"/>
      <c r="BI395" s="90"/>
      <c r="BJ395" s="90"/>
      <c r="BK395" s="68"/>
      <c r="BL395" s="68"/>
      <c r="BM395" s="68"/>
      <c r="BN395" s="68"/>
      <c r="BO395" s="68"/>
      <c r="BP395" s="68"/>
      <c r="BQ395" s="68"/>
      <c r="BR395" s="68"/>
      <c r="BS395" s="68"/>
      <c r="BT395" s="68"/>
      <c r="BU395" s="68"/>
      <c r="BV395" s="61"/>
      <c r="BW395" s="90"/>
      <c r="BX395" s="90"/>
      <c r="BY395" s="90"/>
      <c r="BZ395" s="90"/>
      <c r="CZ395" s="48"/>
      <c r="DA395" s="48"/>
      <c r="DB395" s="48"/>
      <c r="DC395" s="48"/>
      <c r="DD395" s="48"/>
      <c r="DE395" s="48"/>
      <c r="DF395" s="48"/>
      <c r="DG395" s="48"/>
      <c r="DH395" s="48"/>
      <c r="DI395" s="48"/>
      <c r="DJ395" s="48"/>
      <c r="DK395" s="48"/>
      <c r="DL395" s="48"/>
      <c r="DM395" s="48"/>
      <c r="DN395" s="48"/>
      <c r="DO395" s="48"/>
      <c r="DP395" s="48"/>
    </row>
    <row r="396" spans="1:120" s="91" customFormat="1" ht="17.100000000000001" customHeight="1">
      <c r="A396" s="90"/>
      <c r="B396" s="90"/>
      <c r="C396" s="90"/>
      <c r="D396" s="90"/>
      <c r="E396" s="805" t="s">
        <v>56</v>
      </c>
      <c r="F396" s="805"/>
      <c r="G396" s="68" t="s">
        <v>1648</v>
      </c>
      <c r="H396" s="90"/>
      <c r="I396" s="68"/>
      <c r="J396" s="68"/>
      <c r="K396" s="68"/>
      <c r="L396" s="68"/>
      <c r="M396" s="68"/>
      <c r="N396" s="68"/>
      <c r="O396" s="68"/>
      <c r="P396" s="68"/>
      <c r="Q396" s="61"/>
      <c r="R396" s="61"/>
      <c r="S396" s="61"/>
      <c r="T396" s="61"/>
      <c r="U396" s="90"/>
      <c r="V396" s="78"/>
      <c r="W396" s="78"/>
      <c r="X396" s="68"/>
      <c r="Y396" s="90"/>
      <c r="Z396" s="90"/>
      <c r="AA396" s="90"/>
      <c r="AB396" s="68"/>
      <c r="AC396" s="68"/>
      <c r="AD396" s="68"/>
      <c r="AE396" s="68"/>
      <c r="AF396" s="90"/>
      <c r="AG396" s="90"/>
      <c r="AH396" s="90"/>
      <c r="AI396" s="90"/>
      <c r="AJ396" s="90"/>
      <c r="AK396" s="90"/>
      <c r="AL396" s="90"/>
      <c r="AM396" s="90"/>
      <c r="AN396" s="90"/>
      <c r="AO396" s="90"/>
      <c r="AP396" s="68"/>
      <c r="AQ396" s="68"/>
      <c r="AR396" s="68"/>
      <c r="AS396" s="68"/>
      <c r="AT396" s="68"/>
      <c r="AU396" s="68"/>
      <c r="AV396" s="68"/>
      <c r="AW396" s="68"/>
      <c r="AX396" s="68"/>
      <c r="AY396" s="68"/>
      <c r="AZ396" s="68"/>
      <c r="BA396" s="68"/>
      <c r="BB396" s="68"/>
      <c r="BC396" s="61"/>
      <c r="BD396" s="61"/>
      <c r="BE396" s="61"/>
      <c r="BF396" s="61"/>
      <c r="BG396" s="78"/>
      <c r="BH396" s="78"/>
      <c r="BI396" s="68"/>
      <c r="BJ396" s="68"/>
      <c r="BK396" s="68"/>
      <c r="BL396" s="68"/>
      <c r="BM396" s="68"/>
      <c r="BN396" s="68"/>
      <c r="BO396" s="68"/>
      <c r="BP396" s="68"/>
      <c r="BQ396" s="68"/>
      <c r="BR396" s="68"/>
      <c r="BS396" s="68"/>
      <c r="BT396" s="68"/>
      <c r="BU396" s="68"/>
      <c r="BV396" s="61"/>
      <c r="BW396" s="90"/>
      <c r="BX396" s="90"/>
      <c r="BY396" s="90"/>
      <c r="BZ396" s="90"/>
    </row>
    <row r="397" spans="1:120" s="91" customFormat="1" ht="17.100000000000001" customHeight="1">
      <c r="A397" s="90"/>
      <c r="B397" s="90"/>
      <c r="C397" s="90"/>
      <c r="D397" s="90"/>
      <c r="E397" s="805" t="s">
        <v>56</v>
      </c>
      <c r="F397" s="805"/>
      <c r="G397" s="68" t="s">
        <v>970</v>
      </c>
      <c r="H397" s="90"/>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90"/>
      <c r="AH397" s="68"/>
      <c r="AI397" s="90"/>
      <c r="AJ397" s="90"/>
      <c r="AK397" s="90"/>
      <c r="AL397" s="90"/>
      <c r="AM397" s="90"/>
      <c r="AN397" s="90"/>
      <c r="AO397" s="90"/>
      <c r="AP397" s="68"/>
      <c r="AQ397" s="68"/>
      <c r="AR397" s="68"/>
      <c r="AS397" s="68"/>
      <c r="AT397" s="68"/>
      <c r="AU397" s="68"/>
      <c r="AV397" s="68"/>
      <c r="AW397" s="68"/>
      <c r="AX397" s="68"/>
      <c r="AY397" s="68"/>
      <c r="AZ397" s="68"/>
      <c r="BA397" s="68"/>
      <c r="BB397" s="68"/>
      <c r="BC397" s="61"/>
      <c r="BD397" s="61"/>
      <c r="BE397" s="61"/>
      <c r="BF397" s="61"/>
      <c r="BG397" s="78"/>
      <c r="BH397" s="78"/>
      <c r="BI397" s="68"/>
      <c r="BJ397" s="68"/>
      <c r="BK397" s="68"/>
      <c r="BL397" s="68"/>
      <c r="BM397" s="68"/>
      <c r="BN397" s="68"/>
      <c r="BO397" s="68"/>
      <c r="BP397" s="68"/>
      <c r="BQ397" s="68"/>
      <c r="BR397" s="68"/>
      <c r="BS397" s="68"/>
      <c r="BT397" s="68"/>
      <c r="BU397" s="68"/>
      <c r="BV397" s="61"/>
      <c r="BW397" s="90"/>
      <c r="BX397" s="90"/>
      <c r="BY397" s="90"/>
      <c r="BZ397" s="90"/>
    </row>
    <row r="398" spans="1:120" s="91" customFormat="1" ht="17.100000000000001" customHeight="1">
      <c r="A398" s="90"/>
      <c r="B398" s="90"/>
      <c r="C398" s="90"/>
      <c r="D398" s="90"/>
      <c r="E398" s="805" t="s">
        <v>56</v>
      </c>
      <c r="F398" s="805"/>
      <c r="G398" s="68" t="s">
        <v>1316</v>
      </c>
      <c r="H398" s="68"/>
      <c r="I398" s="68"/>
      <c r="J398" s="68"/>
      <c r="K398" s="68"/>
      <c r="L398" s="68"/>
      <c r="M398" s="68"/>
      <c r="N398" s="68"/>
      <c r="O398" s="68"/>
      <c r="P398" s="68"/>
      <c r="Q398" s="61"/>
      <c r="R398" s="61"/>
      <c r="S398" s="61"/>
      <c r="T398" s="61"/>
      <c r="U398" s="90"/>
      <c r="V398" s="78"/>
      <c r="W398" s="78"/>
      <c r="X398" s="68"/>
      <c r="Y398" s="90"/>
      <c r="Z398" s="90"/>
      <c r="AA398" s="90"/>
      <c r="AB398" s="68"/>
      <c r="AC398" s="68"/>
      <c r="AD398" s="68"/>
      <c r="AE398" s="68"/>
      <c r="AF398" s="90"/>
      <c r="AG398" s="90"/>
      <c r="AH398" s="90"/>
      <c r="AI398" s="90"/>
      <c r="AJ398" s="90"/>
      <c r="AK398" s="90"/>
      <c r="AL398" s="90"/>
      <c r="AM398" s="90"/>
      <c r="AN398" s="90"/>
      <c r="AO398" s="90"/>
      <c r="AP398" s="68"/>
      <c r="AQ398" s="68"/>
      <c r="AR398" s="68"/>
      <c r="AS398" s="68"/>
      <c r="AT398" s="68"/>
      <c r="AU398" s="68"/>
      <c r="AV398" s="68"/>
      <c r="AW398" s="68"/>
      <c r="AX398" s="68"/>
      <c r="AY398" s="68"/>
      <c r="AZ398" s="68"/>
      <c r="BA398" s="68"/>
      <c r="BB398" s="68"/>
      <c r="BC398" s="61"/>
      <c r="BD398" s="61"/>
      <c r="BE398" s="61"/>
      <c r="BF398" s="61"/>
      <c r="BG398" s="78"/>
      <c r="BH398" s="78"/>
      <c r="BI398" s="68"/>
      <c r="BJ398" s="68"/>
      <c r="BK398" s="68"/>
      <c r="BL398" s="68"/>
      <c r="BM398" s="68"/>
      <c r="BN398" s="68"/>
      <c r="BO398" s="68"/>
      <c r="BP398" s="68"/>
      <c r="BQ398" s="68"/>
      <c r="BR398" s="68"/>
      <c r="BS398" s="68"/>
      <c r="BT398" s="68"/>
      <c r="BU398" s="68"/>
      <c r="BV398" s="61"/>
      <c r="BW398" s="90"/>
      <c r="BX398" s="90"/>
      <c r="BY398" s="90"/>
      <c r="BZ398" s="90"/>
    </row>
    <row r="399" spans="1:120" s="91" customFormat="1" ht="17.100000000000001" customHeight="1">
      <c r="A399" s="90"/>
      <c r="B399" s="90"/>
      <c r="C399" s="90"/>
      <c r="D399" s="90"/>
      <c r="E399" s="805" t="s">
        <v>56</v>
      </c>
      <c r="F399" s="805"/>
      <c r="G399" s="68" t="s">
        <v>1317</v>
      </c>
      <c r="H399" s="68"/>
      <c r="I399" s="68"/>
      <c r="J399" s="68"/>
      <c r="K399" s="68"/>
      <c r="L399" s="68"/>
      <c r="M399" s="68"/>
      <c r="N399" s="68"/>
      <c r="O399" s="68"/>
      <c r="P399" s="68"/>
      <c r="Q399" s="68"/>
      <c r="R399" s="68"/>
      <c r="S399" s="68"/>
      <c r="T399" s="68"/>
      <c r="U399" s="68"/>
      <c r="V399" s="78"/>
      <c r="W399" s="78"/>
      <c r="X399" s="68"/>
      <c r="Y399" s="90"/>
      <c r="Z399" s="90"/>
      <c r="AA399" s="90"/>
      <c r="AB399" s="68"/>
      <c r="AC399" s="68"/>
      <c r="AD399" s="68"/>
      <c r="AE399" s="68"/>
      <c r="AF399" s="90"/>
      <c r="AG399" s="90"/>
      <c r="AH399" s="90"/>
      <c r="AI399" s="90"/>
      <c r="AJ399" s="90"/>
      <c r="AK399" s="90"/>
      <c r="AL399" s="90"/>
      <c r="AM399" s="90"/>
      <c r="AN399" s="90"/>
      <c r="AO399" s="90"/>
      <c r="AP399" s="68"/>
      <c r="AQ399" s="68"/>
      <c r="AR399" s="68"/>
      <c r="AS399" s="68"/>
      <c r="AT399" s="68"/>
      <c r="AU399" s="68"/>
      <c r="AV399" s="68"/>
      <c r="AW399" s="68"/>
      <c r="AX399" s="68"/>
      <c r="AY399" s="68"/>
      <c r="AZ399" s="68"/>
      <c r="BA399" s="68"/>
      <c r="BB399" s="68"/>
      <c r="BC399" s="68"/>
      <c r="BD399" s="68"/>
      <c r="BE399" s="68"/>
      <c r="BF399" s="68"/>
      <c r="BG399" s="78"/>
      <c r="BH399" s="78"/>
      <c r="BI399" s="68"/>
      <c r="BJ399" s="68"/>
      <c r="BK399" s="68"/>
      <c r="BL399" s="61"/>
      <c r="BM399" s="61"/>
      <c r="BN399" s="61"/>
      <c r="BO399" s="90"/>
      <c r="BP399" s="90"/>
      <c r="BQ399" s="90"/>
      <c r="BR399" s="68"/>
      <c r="BS399" s="68"/>
      <c r="BT399" s="68"/>
      <c r="BU399" s="68"/>
      <c r="BV399" s="68"/>
      <c r="BW399" s="90"/>
      <c r="BX399" s="90"/>
      <c r="BY399" s="90"/>
      <c r="BZ399" s="90"/>
    </row>
    <row r="400" spans="1:120" s="91" customFormat="1" ht="17.100000000000001" customHeight="1">
      <c r="A400" s="90"/>
      <c r="B400" s="90"/>
      <c r="C400" s="90"/>
      <c r="D400" s="90"/>
      <c r="E400" s="805" t="s">
        <v>56</v>
      </c>
      <c r="F400" s="805"/>
      <c r="G400" s="68" t="s">
        <v>700</v>
      </c>
      <c r="H400" s="68"/>
      <c r="I400" s="68"/>
      <c r="J400" s="68"/>
      <c r="K400" s="68"/>
      <c r="L400" s="68"/>
      <c r="M400" s="68"/>
      <c r="N400" s="68"/>
      <c r="O400" s="68"/>
      <c r="P400" s="68"/>
      <c r="Q400" s="68"/>
      <c r="R400" s="68"/>
      <c r="S400" s="68"/>
      <c r="T400" s="68"/>
      <c r="U400" s="68"/>
      <c r="V400" s="78"/>
      <c r="W400" s="78"/>
      <c r="X400" s="68"/>
      <c r="Y400" s="90"/>
      <c r="Z400" s="90"/>
      <c r="AA400" s="90"/>
      <c r="AB400" s="68"/>
      <c r="AC400" s="68"/>
      <c r="AD400" s="68"/>
      <c r="AE400" s="68"/>
      <c r="AF400" s="90"/>
      <c r="AG400" s="90"/>
      <c r="AH400" s="90"/>
      <c r="AI400" s="90"/>
      <c r="AJ400" s="90"/>
      <c r="AK400" s="90"/>
      <c r="AL400" s="90"/>
      <c r="AM400" s="90"/>
      <c r="AN400" s="90"/>
      <c r="AO400" s="90"/>
      <c r="AP400" s="68"/>
      <c r="AQ400" s="68"/>
      <c r="AR400" s="68"/>
      <c r="AS400" s="68"/>
      <c r="AT400" s="68"/>
      <c r="AU400" s="68"/>
      <c r="AV400" s="68"/>
      <c r="AW400" s="68"/>
      <c r="AX400" s="68"/>
      <c r="AY400" s="68"/>
      <c r="AZ400" s="68"/>
      <c r="BA400" s="68"/>
      <c r="BB400" s="68"/>
      <c r="BC400" s="68"/>
      <c r="BD400" s="68"/>
      <c r="BE400" s="68"/>
      <c r="BF400" s="68"/>
      <c r="BG400" s="78"/>
      <c r="BH400" s="78"/>
      <c r="BI400" s="68"/>
      <c r="BJ400" s="68"/>
      <c r="BK400" s="68"/>
      <c r="BL400" s="61"/>
      <c r="BM400" s="61"/>
      <c r="BN400" s="61"/>
      <c r="BO400" s="90"/>
      <c r="BP400" s="90"/>
      <c r="BQ400" s="90"/>
      <c r="BR400" s="68"/>
      <c r="BS400" s="68"/>
      <c r="BT400" s="68"/>
      <c r="BU400" s="68"/>
      <c r="BV400" s="68"/>
      <c r="BW400" s="90"/>
      <c r="BX400" s="90"/>
      <c r="BY400" s="90"/>
      <c r="BZ400" s="90"/>
    </row>
    <row r="401" spans="1:120" s="2" customFormat="1" ht="3.9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B401" s="8"/>
      <c r="CZ401" s="48"/>
      <c r="DA401" s="48"/>
      <c r="DB401" s="48"/>
      <c r="DC401" s="48"/>
      <c r="DD401" s="48"/>
      <c r="DE401" s="48"/>
      <c r="DF401" s="48"/>
      <c r="DG401" s="48"/>
      <c r="DH401" s="48"/>
      <c r="DI401" s="48"/>
      <c r="DJ401" s="48"/>
      <c r="DK401" s="48"/>
      <c r="DL401" s="48"/>
      <c r="DM401" s="48"/>
      <c r="DN401" s="48"/>
      <c r="DO401" s="48"/>
      <c r="DP401" s="48"/>
    </row>
    <row r="402" spans="1:120" s="2" customFormat="1" ht="3.95" customHeight="1">
      <c r="A402" s="174"/>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B402" s="8"/>
      <c r="CZ402" s="48"/>
      <c r="DA402" s="48"/>
      <c r="DB402" s="48"/>
      <c r="DC402" s="48"/>
      <c r="DD402" s="48"/>
      <c r="DE402" s="48"/>
      <c r="DF402" s="48"/>
      <c r="DG402" s="48"/>
      <c r="DH402" s="48"/>
      <c r="DI402" s="48"/>
      <c r="DJ402" s="48"/>
      <c r="DK402" s="48"/>
      <c r="DL402" s="48"/>
      <c r="DM402" s="48"/>
      <c r="DN402" s="48"/>
      <c r="DO402" s="48"/>
      <c r="DP402" s="48"/>
    </row>
    <row r="403" spans="1:120" s="2" customFormat="1" ht="17.100000000000001" customHeight="1">
      <c r="A403" s="59"/>
      <c r="B403" s="59" t="s">
        <v>1318</v>
      </c>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Z403" s="48"/>
      <c r="DA403" s="48"/>
      <c r="DB403" s="48"/>
      <c r="DC403" s="48"/>
      <c r="DD403" s="48"/>
      <c r="DE403" s="48"/>
      <c r="DF403" s="48"/>
      <c r="DG403" s="48"/>
      <c r="DH403" s="48"/>
      <c r="DI403" s="48"/>
      <c r="DJ403" s="48"/>
      <c r="DK403" s="48"/>
      <c r="DL403" s="48"/>
      <c r="DM403" s="48"/>
      <c r="DN403" s="48"/>
      <c r="DO403" s="48"/>
      <c r="DP403" s="48"/>
    </row>
    <row r="404" spans="1:120" s="91" customFormat="1" ht="15.95" customHeight="1">
      <c r="A404" s="90"/>
      <c r="B404" s="90"/>
      <c r="C404" s="90"/>
      <c r="D404" s="90"/>
      <c r="E404" s="805" t="s">
        <v>56</v>
      </c>
      <c r="F404" s="805"/>
      <c r="G404" s="68" t="s">
        <v>1319</v>
      </c>
      <c r="H404" s="68"/>
      <c r="I404" s="68"/>
      <c r="J404" s="68"/>
      <c r="K404" s="68"/>
      <c r="L404" s="68"/>
      <c r="M404" s="68"/>
      <c r="N404" s="68"/>
      <c r="O404" s="61"/>
      <c r="P404" s="61"/>
      <c r="Q404" s="61"/>
      <c r="R404" s="61"/>
      <c r="S404" s="90"/>
      <c r="T404" s="90"/>
      <c r="U404" s="90"/>
      <c r="V404" s="90"/>
      <c r="W404" s="90"/>
      <c r="X404" s="90"/>
      <c r="Y404" s="90"/>
      <c r="Z404" s="68"/>
      <c r="AA404" s="68"/>
      <c r="AB404" s="68"/>
      <c r="AC404" s="68"/>
      <c r="AD404" s="68"/>
      <c r="AE404" s="68"/>
      <c r="AF404" s="90"/>
      <c r="AG404" s="90"/>
      <c r="AH404" s="90"/>
      <c r="AI404" s="90"/>
      <c r="AJ404" s="90"/>
      <c r="AK404" s="90"/>
      <c r="AL404" s="90"/>
      <c r="AM404" s="90"/>
      <c r="AN404" s="90"/>
      <c r="AO404" s="90"/>
      <c r="AP404" s="68"/>
      <c r="AQ404" s="68"/>
      <c r="AR404" s="68"/>
      <c r="AS404" s="68"/>
      <c r="AT404" s="68"/>
      <c r="AU404" s="68"/>
      <c r="AV404" s="68"/>
      <c r="AW404" s="68"/>
      <c r="AX404" s="68"/>
      <c r="AY404" s="68"/>
      <c r="AZ404" s="68"/>
      <c r="BA404" s="68"/>
      <c r="BB404" s="68"/>
      <c r="BC404" s="61"/>
      <c r="BD404" s="61"/>
      <c r="BE404" s="61"/>
      <c r="BF404" s="61"/>
      <c r="BG404" s="90"/>
      <c r="BH404" s="90"/>
      <c r="BI404" s="90"/>
      <c r="BJ404" s="90"/>
      <c r="BK404" s="68"/>
      <c r="BL404" s="68"/>
      <c r="BM404" s="68"/>
      <c r="BN404" s="68"/>
      <c r="BO404" s="68"/>
      <c r="BP404" s="68"/>
      <c r="BQ404" s="68"/>
      <c r="BR404" s="68"/>
      <c r="BS404" s="68"/>
      <c r="BT404" s="68"/>
      <c r="BU404" s="68"/>
      <c r="BV404" s="61"/>
      <c r="BW404" s="90"/>
      <c r="BX404" s="90"/>
      <c r="BY404" s="90"/>
      <c r="BZ404" s="90"/>
    </row>
    <row r="405" spans="1:120" s="91" customFormat="1" ht="17.100000000000001" customHeight="1">
      <c r="A405" s="90"/>
      <c r="B405" s="90"/>
      <c r="C405" s="90"/>
      <c r="D405" s="90"/>
      <c r="E405" s="805" t="s">
        <v>56</v>
      </c>
      <c r="F405" s="805"/>
      <c r="G405" s="68" t="s">
        <v>1320</v>
      </c>
      <c r="H405" s="90"/>
      <c r="I405" s="68"/>
      <c r="J405" s="68"/>
      <c r="K405" s="68"/>
      <c r="L405" s="68"/>
      <c r="M405" s="68"/>
      <c r="N405" s="68"/>
      <c r="O405" s="61"/>
      <c r="P405" s="61"/>
      <c r="Q405" s="61"/>
      <c r="R405" s="61"/>
      <c r="S405" s="90"/>
      <c r="T405" s="78"/>
      <c r="U405" s="78"/>
      <c r="V405" s="68"/>
      <c r="W405" s="90"/>
      <c r="X405" s="90"/>
      <c r="Y405" s="90"/>
      <c r="Z405" s="68"/>
      <c r="AA405" s="68"/>
      <c r="AB405" s="68"/>
      <c r="AC405" s="68"/>
      <c r="AD405" s="68"/>
      <c r="AE405" s="68"/>
      <c r="AF405" s="90"/>
      <c r="AG405" s="90"/>
      <c r="AH405" s="90"/>
      <c r="AI405" s="90"/>
      <c r="AJ405" s="90"/>
      <c r="AK405" s="90"/>
      <c r="AL405" s="90"/>
      <c r="AM405" s="90"/>
      <c r="AN405" s="90"/>
      <c r="AO405" s="90"/>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90"/>
      <c r="BX405" s="90"/>
      <c r="BY405" s="90"/>
      <c r="BZ405" s="90"/>
    </row>
    <row r="406" spans="1:120" s="91" customFormat="1" ht="17.100000000000001" customHeight="1">
      <c r="A406" s="90"/>
      <c r="B406" s="90"/>
      <c r="C406" s="90"/>
      <c r="D406" s="90"/>
      <c r="E406" s="805" t="s">
        <v>56</v>
      </c>
      <c r="F406" s="805"/>
      <c r="G406" s="68" t="s">
        <v>1649</v>
      </c>
      <c r="H406" s="90"/>
      <c r="I406" s="68"/>
      <c r="J406" s="68"/>
      <c r="K406" s="68"/>
      <c r="L406" s="68"/>
      <c r="M406" s="68"/>
      <c r="N406" s="68"/>
      <c r="O406" s="61"/>
      <c r="P406" s="61"/>
      <c r="Q406" s="61"/>
      <c r="R406" s="61"/>
      <c r="S406" s="61"/>
      <c r="T406" s="61"/>
      <c r="U406" s="61"/>
      <c r="V406" s="61"/>
      <c r="W406" s="61"/>
      <c r="X406" s="61"/>
      <c r="Y406" s="61"/>
      <c r="Z406" s="61"/>
      <c r="AA406" s="61"/>
      <c r="AB406" s="61"/>
      <c r="AC406" s="61"/>
      <c r="AD406" s="61"/>
      <c r="AE406" s="61"/>
      <c r="AF406" s="90"/>
      <c r="AG406" s="90"/>
      <c r="AH406" s="90"/>
      <c r="AI406" s="90"/>
      <c r="AJ406" s="90"/>
      <c r="AK406" s="90"/>
      <c r="AL406" s="90"/>
      <c r="AM406" s="90"/>
      <c r="AN406" s="90"/>
      <c r="AO406" s="90"/>
      <c r="AP406" s="68"/>
      <c r="AQ406" s="68"/>
      <c r="AR406" s="68"/>
      <c r="AS406" s="68"/>
      <c r="AT406" s="68"/>
      <c r="AU406" s="68"/>
      <c r="AV406" s="68"/>
      <c r="AW406" s="68"/>
      <c r="AX406" s="68"/>
      <c r="AY406" s="68"/>
      <c r="AZ406" s="68"/>
      <c r="BA406" s="68"/>
      <c r="BB406" s="68"/>
      <c r="BC406" s="61"/>
      <c r="BD406" s="61"/>
      <c r="BE406" s="61"/>
      <c r="BF406" s="61"/>
      <c r="BG406" s="78"/>
      <c r="BH406" s="78"/>
      <c r="BI406" s="68"/>
      <c r="BJ406" s="68"/>
      <c r="BK406" s="68"/>
      <c r="BL406" s="68"/>
      <c r="BM406" s="68"/>
      <c r="BN406" s="68"/>
      <c r="BO406" s="68"/>
      <c r="BP406" s="68"/>
      <c r="BQ406" s="68"/>
      <c r="BR406" s="68"/>
      <c r="BS406" s="68"/>
      <c r="BT406" s="68"/>
      <c r="BU406" s="68"/>
      <c r="BV406" s="61"/>
      <c r="BW406" s="90"/>
      <c r="BX406" s="90"/>
      <c r="BY406" s="90"/>
      <c r="BZ406" s="90"/>
    </row>
    <row r="407" spans="1:120" s="91" customFormat="1" ht="17.100000000000001" customHeight="1">
      <c r="A407" s="90"/>
      <c r="B407" s="90"/>
      <c r="C407" s="90"/>
      <c r="D407" s="90"/>
      <c r="E407" s="805" t="s">
        <v>56</v>
      </c>
      <c r="F407" s="805"/>
      <c r="G407" s="68" t="s">
        <v>1321</v>
      </c>
      <c r="H407" s="90"/>
      <c r="I407" s="68"/>
      <c r="J407" s="68"/>
      <c r="K407" s="68"/>
      <c r="L407" s="68"/>
      <c r="M407" s="68"/>
      <c r="N407" s="68"/>
      <c r="O407" s="61"/>
      <c r="P407" s="61"/>
      <c r="Q407" s="61"/>
      <c r="R407" s="61"/>
      <c r="S407" s="61"/>
      <c r="T407" s="61"/>
      <c r="U407" s="61"/>
      <c r="V407" s="61"/>
      <c r="W407" s="61"/>
      <c r="X407" s="61"/>
      <c r="Y407" s="61"/>
      <c r="Z407" s="61"/>
      <c r="AA407" s="61"/>
      <c r="AB407" s="61"/>
      <c r="AC407" s="61"/>
      <c r="AD407" s="61"/>
      <c r="AE407" s="61"/>
      <c r="AF407" s="90"/>
      <c r="AG407" s="90"/>
      <c r="AH407" s="90"/>
      <c r="AI407" s="90"/>
      <c r="AJ407" s="90"/>
      <c r="AK407" s="90"/>
      <c r="AL407" s="90"/>
      <c r="AM407" s="90"/>
      <c r="AN407" s="90"/>
      <c r="AO407" s="90"/>
      <c r="AP407" s="68"/>
      <c r="AQ407" s="68"/>
      <c r="AR407" s="68"/>
      <c r="AS407" s="68"/>
      <c r="AT407" s="68"/>
      <c r="AU407" s="68"/>
      <c r="AV407" s="68"/>
      <c r="AW407" s="68"/>
      <c r="AX407" s="68"/>
      <c r="AY407" s="68"/>
      <c r="AZ407" s="68"/>
      <c r="BA407" s="68"/>
      <c r="BB407" s="68"/>
      <c r="BC407" s="61"/>
      <c r="BD407" s="61"/>
      <c r="BE407" s="61"/>
      <c r="BF407" s="61"/>
      <c r="BG407" s="78"/>
      <c r="BH407" s="78"/>
      <c r="BI407" s="68"/>
      <c r="BJ407" s="68"/>
      <c r="BK407" s="68"/>
      <c r="BL407" s="68"/>
      <c r="BM407" s="68"/>
      <c r="BN407" s="68"/>
      <c r="BO407" s="68"/>
      <c r="BP407" s="68"/>
      <c r="BQ407" s="68"/>
      <c r="BR407" s="68"/>
      <c r="BS407" s="68"/>
      <c r="BT407" s="68"/>
      <c r="BU407" s="68"/>
      <c r="BV407" s="61"/>
      <c r="BW407" s="90"/>
      <c r="BX407" s="90"/>
      <c r="BY407" s="90"/>
      <c r="BZ407" s="90"/>
    </row>
    <row r="408" spans="1:120" s="2" customFormat="1" ht="16.5" customHeight="1">
      <c r="A408" s="90"/>
      <c r="B408" s="90"/>
      <c r="C408" s="90"/>
      <c r="D408" s="90"/>
      <c r="E408" s="805" t="s">
        <v>56</v>
      </c>
      <c r="F408" s="805"/>
      <c r="G408" s="68" t="s">
        <v>700</v>
      </c>
      <c r="H408" s="90"/>
      <c r="I408" s="68"/>
      <c r="J408" s="68"/>
      <c r="K408" s="68"/>
      <c r="L408" s="68"/>
      <c r="M408" s="68"/>
      <c r="N408" s="68"/>
      <c r="O408" s="61"/>
      <c r="P408" s="61"/>
      <c r="Q408" s="61"/>
      <c r="R408" s="61"/>
      <c r="S408" s="61"/>
      <c r="T408" s="61"/>
      <c r="U408" s="61"/>
      <c r="V408" s="61"/>
      <c r="W408" s="61"/>
      <c r="X408" s="61"/>
      <c r="Y408" s="61"/>
      <c r="Z408" s="61"/>
      <c r="AA408" s="61"/>
      <c r="AB408" s="61"/>
      <c r="AC408" s="61"/>
      <c r="AD408" s="61"/>
      <c r="AE408" s="61"/>
      <c r="AF408" s="90"/>
      <c r="AG408" s="90"/>
      <c r="AH408" s="90"/>
      <c r="AI408" s="90"/>
      <c r="AJ408" s="90"/>
      <c r="AK408" s="90"/>
      <c r="AL408" s="90"/>
      <c r="AM408" s="90"/>
      <c r="AN408" s="90"/>
      <c r="AO408" s="90"/>
      <c r="AP408" s="68"/>
      <c r="AQ408" s="68"/>
      <c r="AR408" s="68"/>
      <c r="AS408" s="68"/>
      <c r="AT408" s="68"/>
      <c r="AU408" s="68"/>
      <c r="AV408" s="68"/>
      <c r="AW408" s="68"/>
      <c r="AX408" s="68"/>
      <c r="AY408" s="68"/>
      <c r="AZ408" s="68"/>
      <c r="BA408" s="68"/>
      <c r="BB408" s="68"/>
      <c r="BC408" s="61"/>
      <c r="BD408" s="61"/>
      <c r="BE408" s="61"/>
      <c r="BF408" s="61"/>
      <c r="BG408" s="78"/>
      <c r="BH408" s="78"/>
      <c r="BI408" s="68"/>
      <c r="BJ408" s="68"/>
      <c r="BK408" s="68"/>
      <c r="BL408" s="68"/>
      <c r="BM408" s="68"/>
      <c r="BN408" s="68"/>
      <c r="BO408" s="68"/>
      <c r="BP408" s="68"/>
      <c r="BQ408" s="68"/>
      <c r="BR408" s="68"/>
      <c r="BS408" s="68"/>
      <c r="BT408" s="68"/>
      <c r="BU408" s="68"/>
      <c r="BV408" s="61"/>
      <c r="BW408" s="90"/>
      <c r="BX408" s="90"/>
      <c r="BY408" s="90"/>
      <c r="BZ408" s="90"/>
      <c r="CB408" s="8"/>
      <c r="CZ408" s="48"/>
      <c r="DA408" s="48"/>
      <c r="DB408" s="48"/>
      <c r="DC408" s="48"/>
      <c r="DD408" s="48"/>
      <c r="DE408" s="48"/>
      <c r="DF408" s="48"/>
      <c r="DG408" s="48"/>
      <c r="DH408" s="48"/>
      <c r="DI408" s="48"/>
      <c r="DJ408" s="48"/>
      <c r="DK408" s="48"/>
      <c r="DL408" s="48"/>
      <c r="DM408" s="48"/>
      <c r="DN408" s="48"/>
      <c r="DO408" s="48"/>
      <c r="DP408" s="48"/>
    </row>
    <row r="409" spans="1:120" s="2" customFormat="1" ht="16.5" customHeight="1">
      <c r="A409" s="90"/>
      <c r="B409" s="90"/>
      <c r="C409" s="90"/>
      <c r="D409" s="90"/>
      <c r="E409" s="805" t="s">
        <v>56</v>
      </c>
      <c r="F409" s="805"/>
      <c r="G409" s="68" t="s">
        <v>1322</v>
      </c>
      <c r="H409" s="90"/>
      <c r="I409" s="68"/>
      <c r="J409" s="68"/>
      <c r="K409" s="68"/>
      <c r="L409" s="68"/>
      <c r="M409" s="68"/>
      <c r="N409" s="68"/>
      <c r="O409" s="61"/>
      <c r="P409" s="61"/>
      <c r="Q409" s="61"/>
      <c r="R409" s="61"/>
      <c r="S409" s="61"/>
      <c r="T409" s="61"/>
      <c r="U409" s="61"/>
      <c r="V409" s="61"/>
      <c r="W409" s="61"/>
      <c r="X409" s="61"/>
      <c r="Y409" s="61"/>
      <c r="Z409" s="61"/>
      <c r="AA409" s="61"/>
      <c r="AB409" s="61"/>
      <c r="AC409" s="61"/>
      <c r="AD409" s="61"/>
      <c r="AE409" s="61"/>
      <c r="AF409" s="90"/>
      <c r="AG409" s="90"/>
      <c r="AH409" s="90"/>
      <c r="AI409" s="90"/>
      <c r="AJ409" s="90"/>
      <c r="AK409" s="90"/>
      <c r="AL409" s="90"/>
      <c r="AM409" s="90"/>
      <c r="AN409" s="90"/>
      <c r="AO409" s="90"/>
      <c r="AP409" s="68"/>
      <c r="AQ409" s="68"/>
      <c r="AR409" s="68"/>
      <c r="AS409" s="68"/>
      <c r="AT409" s="68"/>
      <c r="AU409" s="68"/>
      <c r="AV409" s="68"/>
      <c r="AW409" s="68"/>
      <c r="AX409" s="68"/>
      <c r="AY409" s="68"/>
      <c r="AZ409" s="68"/>
      <c r="BA409" s="68"/>
      <c r="BB409" s="68"/>
      <c r="BC409" s="61"/>
      <c r="BD409" s="61"/>
      <c r="BE409" s="61"/>
      <c r="BF409" s="61"/>
      <c r="BG409" s="78"/>
      <c r="BH409" s="78"/>
      <c r="BI409" s="68"/>
      <c r="BJ409" s="68"/>
      <c r="BK409" s="68"/>
      <c r="BL409" s="68"/>
      <c r="BM409" s="68"/>
      <c r="BN409" s="68"/>
      <c r="BO409" s="68"/>
      <c r="BP409" s="68"/>
      <c r="BQ409" s="68"/>
      <c r="BR409" s="68"/>
      <c r="BS409" s="68"/>
      <c r="BT409" s="68"/>
      <c r="BU409" s="68"/>
      <c r="BV409" s="61"/>
      <c r="BW409" s="90"/>
      <c r="BX409" s="90"/>
      <c r="BY409" s="90"/>
      <c r="BZ409" s="90"/>
      <c r="CB409" s="8"/>
      <c r="CZ409" s="48"/>
      <c r="DA409" s="48"/>
      <c r="DB409" s="48"/>
      <c r="DC409" s="48"/>
      <c r="DD409" s="48"/>
      <c r="DE409" s="48"/>
      <c r="DF409" s="48"/>
      <c r="DG409" s="48"/>
      <c r="DH409" s="48"/>
      <c r="DI409" s="48"/>
      <c r="DJ409" s="48"/>
      <c r="DK409" s="48"/>
      <c r="DL409" s="48"/>
      <c r="DM409" s="48"/>
      <c r="DN409" s="48"/>
      <c r="DO409" s="48"/>
      <c r="DP409" s="48"/>
    </row>
    <row r="410" spans="1:120" s="2" customFormat="1" ht="3.9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B410" s="8"/>
      <c r="CZ410" s="48"/>
      <c r="DA410" s="48"/>
      <c r="DB410" s="48"/>
      <c r="DC410" s="48"/>
      <c r="DD410" s="48"/>
      <c r="DE410" s="48"/>
      <c r="DF410" s="48"/>
      <c r="DG410" s="48"/>
      <c r="DH410" s="48"/>
      <c r="DI410" s="48"/>
      <c r="DJ410" s="48"/>
      <c r="DK410" s="48"/>
      <c r="DL410" s="48"/>
      <c r="DM410" s="48"/>
      <c r="DN410" s="48"/>
      <c r="DO410" s="48"/>
      <c r="DP410" s="48"/>
    </row>
    <row r="411" spans="1:120" s="2" customFormat="1" ht="3.95" customHeight="1">
      <c r="A411" s="174"/>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B411" s="8"/>
      <c r="CZ411" s="48"/>
      <c r="DA411" s="48"/>
      <c r="DB411" s="48"/>
      <c r="DC411" s="48"/>
      <c r="DD411" s="48"/>
      <c r="DE411" s="48"/>
      <c r="DF411" s="48"/>
      <c r="DG411" s="48"/>
      <c r="DH411" s="48"/>
      <c r="DI411" s="48"/>
      <c r="DJ411" s="48"/>
      <c r="DK411" s="48"/>
      <c r="DL411" s="48"/>
      <c r="DM411" s="48"/>
      <c r="DN411" s="48"/>
      <c r="DO411" s="48"/>
      <c r="DP411" s="48"/>
    </row>
    <row r="412" spans="1:120" s="2" customFormat="1" ht="17.100000000000001" customHeight="1">
      <c r="A412" s="59"/>
      <c r="B412" s="59" t="s">
        <v>1323</v>
      </c>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Z412" s="48"/>
      <c r="DA412" s="48"/>
      <c r="DB412" s="48"/>
      <c r="DC412" s="48"/>
      <c r="DD412" s="48"/>
      <c r="DE412" s="48"/>
      <c r="DF412" s="48"/>
      <c r="DG412" s="48"/>
      <c r="DH412" s="48"/>
      <c r="DI412" s="48"/>
      <c r="DJ412" s="48"/>
      <c r="DK412" s="48"/>
      <c r="DL412" s="48"/>
      <c r="DM412" s="48"/>
      <c r="DN412" s="48"/>
      <c r="DO412" s="48"/>
      <c r="DP412" s="48"/>
    </row>
    <row r="413" spans="1:120" s="91" customFormat="1" ht="15.95" customHeight="1">
      <c r="A413" s="90"/>
      <c r="B413" s="90"/>
      <c r="C413" s="90"/>
      <c r="D413" s="90"/>
      <c r="E413" s="805" t="s">
        <v>56</v>
      </c>
      <c r="F413" s="805"/>
      <c r="G413" s="68" t="s">
        <v>993</v>
      </c>
      <c r="H413" s="68"/>
      <c r="I413" s="68"/>
      <c r="J413" s="68"/>
      <c r="K413" s="68"/>
      <c r="L413" s="68"/>
      <c r="M413" s="68"/>
      <c r="N413" s="68"/>
      <c r="O413" s="61"/>
      <c r="P413" s="61"/>
      <c r="Q413" s="61"/>
      <c r="R413" s="61"/>
      <c r="S413" s="90"/>
      <c r="T413" s="90"/>
      <c r="U413" s="90"/>
      <c r="V413" s="90"/>
      <c r="W413" s="90"/>
      <c r="X413" s="90"/>
      <c r="Y413" s="90"/>
      <c r="Z413" s="68"/>
      <c r="AA413" s="68"/>
      <c r="AB413" s="68"/>
      <c r="AC413" s="68"/>
      <c r="AD413" s="68"/>
      <c r="AE413" s="68"/>
      <c r="AF413" s="90"/>
      <c r="AG413" s="90"/>
      <c r="AH413" s="90"/>
      <c r="AI413" s="90"/>
      <c r="AJ413" s="90"/>
      <c r="AK413" s="90"/>
      <c r="AL413" s="90"/>
      <c r="AM413" s="90"/>
      <c r="AN413" s="90"/>
      <c r="AO413" s="90"/>
      <c r="AP413" s="68"/>
      <c r="AQ413" s="68"/>
      <c r="AR413" s="68"/>
      <c r="AS413" s="68"/>
      <c r="AT413" s="68"/>
      <c r="AU413" s="68"/>
      <c r="AV413" s="68"/>
      <c r="AW413" s="68"/>
      <c r="AX413" s="68"/>
      <c r="AY413" s="68"/>
      <c r="AZ413" s="68"/>
      <c r="BA413" s="68"/>
      <c r="BB413" s="68"/>
      <c r="BC413" s="61"/>
      <c r="BD413" s="61"/>
      <c r="BE413" s="61"/>
      <c r="BF413" s="61"/>
      <c r="BG413" s="90"/>
      <c r="BH413" s="90"/>
      <c r="BI413" s="90"/>
      <c r="BJ413" s="90"/>
      <c r="BK413" s="68"/>
      <c r="BL413" s="68"/>
      <c r="BM413" s="68"/>
      <c r="BN413" s="68"/>
      <c r="BO413" s="68"/>
      <c r="BP413" s="68"/>
      <c r="BQ413" s="68"/>
      <c r="BR413" s="68"/>
      <c r="BS413" s="68"/>
      <c r="BT413" s="68"/>
      <c r="BU413" s="68"/>
      <c r="BV413" s="61"/>
      <c r="BW413" s="90"/>
      <c r="BX413" s="90"/>
      <c r="BY413" s="90"/>
      <c r="BZ413" s="90"/>
    </row>
    <row r="414" spans="1:120" s="91" customFormat="1" ht="17.100000000000001" customHeight="1">
      <c r="A414" s="90"/>
      <c r="B414" s="90"/>
      <c r="C414" s="90"/>
      <c r="D414" s="90"/>
      <c r="E414" s="805" t="s">
        <v>56</v>
      </c>
      <c r="F414" s="805"/>
      <c r="G414" s="68" t="s">
        <v>995</v>
      </c>
      <c r="H414" s="90"/>
      <c r="I414" s="68"/>
      <c r="J414" s="68"/>
      <c r="K414" s="68"/>
      <c r="L414" s="68"/>
      <c r="M414" s="68"/>
      <c r="N414" s="68"/>
      <c r="O414" s="61"/>
      <c r="P414" s="61"/>
      <c r="Q414" s="61"/>
      <c r="R414" s="61"/>
      <c r="S414" s="90"/>
      <c r="T414" s="78"/>
      <c r="U414" s="78"/>
      <c r="V414" s="68"/>
      <c r="W414" s="90"/>
      <c r="X414" s="90"/>
      <c r="Y414" s="90"/>
      <c r="Z414" s="68"/>
      <c r="AA414" s="68"/>
      <c r="AB414" s="68"/>
      <c r="AC414" s="68"/>
      <c r="AD414" s="68"/>
      <c r="AE414" s="68"/>
      <c r="AF414" s="90"/>
      <c r="AG414" s="90"/>
      <c r="AH414" s="90"/>
      <c r="AI414" s="90"/>
      <c r="AJ414" s="90"/>
      <c r="AK414" s="90"/>
      <c r="AL414" s="90"/>
      <c r="AM414" s="90"/>
      <c r="AN414" s="90"/>
      <c r="AO414" s="90"/>
      <c r="AP414" s="68"/>
      <c r="AQ414" s="68"/>
      <c r="AR414" s="68"/>
      <c r="AS414" s="68"/>
      <c r="AT414" s="68"/>
      <c r="AU414" s="68"/>
      <c r="AV414" s="68"/>
      <c r="AW414" s="68"/>
      <c r="AX414" s="68"/>
      <c r="AY414" s="68"/>
      <c r="AZ414" s="68"/>
      <c r="BA414" s="68"/>
      <c r="BB414" s="68"/>
      <c r="BC414" s="61"/>
      <c r="BD414" s="61"/>
      <c r="BE414" s="61"/>
      <c r="BF414" s="61"/>
      <c r="BG414" s="78"/>
      <c r="BH414" s="78"/>
      <c r="BI414" s="68"/>
      <c r="BJ414" s="68"/>
      <c r="BK414" s="68"/>
      <c r="BL414" s="68"/>
      <c r="BM414" s="68"/>
      <c r="BN414" s="68"/>
      <c r="BO414" s="68"/>
      <c r="BP414" s="68"/>
      <c r="BQ414" s="68"/>
      <c r="BR414" s="68"/>
      <c r="BS414" s="68"/>
      <c r="BT414" s="68"/>
      <c r="BU414" s="68"/>
      <c r="BV414" s="61"/>
      <c r="BW414" s="90"/>
      <c r="BX414" s="90"/>
      <c r="BY414" s="90"/>
      <c r="BZ414" s="90"/>
    </row>
    <row r="415" spans="1:120" s="91" customFormat="1" ht="17.100000000000001" customHeight="1">
      <c r="A415" s="90"/>
      <c r="B415" s="90"/>
      <c r="C415" s="90"/>
      <c r="D415" s="90"/>
      <c r="E415" s="805" t="s">
        <v>56</v>
      </c>
      <c r="F415" s="805"/>
      <c r="G415" s="68" t="s">
        <v>996</v>
      </c>
      <c r="H415" s="68"/>
      <c r="I415" s="68"/>
      <c r="J415" s="68"/>
      <c r="K415" s="68"/>
      <c r="L415" s="68"/>
      <c r="M415" s="68"/>
      <c r="N415" s="68"/>
      <c r="O415" s="61"/>
      <c r="P415" s="61"/>
      <c r="Q415" s="61"/>
      <c r="R415" s="61"/>
      <c r="S415" s="90"/>
      <c r="T415" s="90"/>
      <c r="U415" s="90"/>
      <c r="V415" s="90"/>
      <c r="W415" s="90"/>
      <c r="X415" s="90"/>
      <c r="Y415" s="90"/>
      <c r="Z415" s="68"/>
      <c r="AA415" s="68"/>
      <c r="AB415" s="68"/>
      <c r="AC415" s="68"/>
      <c r="AD415" s="68"/>
      <c r="AE415" s="68"/>
      <c r="AF415" s="90"/>
      <c r="AG415" s="90"/>
      <c r="AH415" s="90"/>
      <c r="AI415" s="90"/>
      <c r="AJ415" s="90"/>
      <c r="AK415" s="90"/>
      <c r="AL415" s="90"/>
      <c r="AM415" s="90"/>
      <c r="AN415" s="90"/>
      <c r="AO415" s="90"/>
      <c r="AP415" s="68"/>
      <c r="AQ415" s="68"/>
      <c r="AR415" s="68"/>
      <c r="AS415" s="68"/>
      <c r="AT415" s="68"/>
      <c r="AU415" s="68"/>
      <c r="AV415" s="68"/>
      <c r="AW415" s="68"/>
      <c r="AX415" s="68"/>
      <c r="AY415" s="68"/>
      <c r="AZ415" s="68"/>
      <c r="BA415" s="68"/>
      <c r="BB415" s="68"/>
      <c r="BC415" s="61"/>
      <c r="BD415" s="61"/>
      <c r="BE415" s="61"/>
      <c r="BF415" s="61"/>
      <c r="BG415" s="90"/>
      <c r="BH415" s="90"/>
      <c r="BI415" s="90"/>
      <c r="BJ415" s="90"/>
      <c r="BK415" s="68"/>
      <c r="BL415" s="68"/>
      <c r="BM415" s="68"/>
      <c r="BN415" s="68"/>
      <c r="BO415" s="68"/>
      <c r="BP415" s="68"/>
      <c r="BQ415" s="68"/>
      <c r="BR415" s="68"/>
      <c r="BS415" s="68"/>
      <c r="BT415" s="68"/>
      <c r="BU415" s="68"/>
      <c r="BV415" s="61"/>
      <c r="BW415" s="90"/>
      <c r="BX415" s="90"/>
      <c r="BY415" s="90"/>
      <c r="BZ415" s="90"/>
    </row>
    <row r="416" spans="1:120" s="91" customFormat="1" ht="17.100000000000001" customHeight="1">
      <c r="A416" s="90"/>
      <c r="B416" s="90"/>
      <c r="C416" s="90"/>
      <c r="D416" s="90"/>
      <c r="E416" s="805" t="s">
        <v>56</v>
      </c>
      <c r="F416" s="805"/>
      <c r="G416" s="68" t="s">
        <v>1324</v>
      </c>
      <c r="H416" s="90"/>
      <c r="I416" s="68"/>
      <c r="J416" s="68"/>
      <c r="K416" s="68"/>
      <c r="L416" s="68"/>
      <c r="M416" s="68"/>
      <c r="N416" s="68"/>
      <c r="O416" s="61"/>
      <c r="P416" s="61"/>
      <c r="Q416" s="61"/>
      <c r="R416" s="61"/>
      <c r="S416" s="61"/>
      <c r="T416" s="61"/>
      <c r="U416" s="61"/>
      <c r="V416" s="61"/>
      <c r="W416" s="61"/>
      <c r="X416" s="61"/>
      <c r="Y416" s="61"/>
      <c r="Z416" s="61"/>
      <c r="AA416" s="61"/>
      <c r="AB416" s="61"/>
      <c r="AC416" s="61"/>
      <c r="AD416" s="61"/>
      <c r="AE416" s="61"/>
      <c r="AF416" s="90"/>
      <c r="AG416" s="90"/>
      <c r="AH416" s="90"/>
      <c r="AI416" s="90"/>
      <c r="AJ416" s="90"/>
      <c r="AK416" s="90"/>
      <c r="AL416" s="90"/>
      <c r="AM416" s="90"/>
      <c r="AN416" s="90"/>
      <c r="AO416" s="90"/>
      <c r="AP416" s="68"/>
      <c r="AQ416" s="68"/>
      <c r="AR416" s="68"/>
      <c r="AS416" s="68"/>
      <c r="AT416" s="68"/>
      <c r="AU416" s="68"/>
      <c r="AV416" s="68"/>
      <c r="AW416" s="68"/>
      <c r="AX416" s="68"/>
      <c r="AY416" s="68"/>
      <c r="AZ416" s="68"/>
      <c r="BA416" s="68"/>
      <c r="BB416" s="68"/>
      <c r="BC416" s="61"/>
      <c r="BD416" s="61"/>
      <c r="BE416" s="61"/>
      <c r="BF416" s="61"/>
      <c r="BG416" s="78"/>
      <c r="BH416" s="78"/>
      <c r="BI416" s="68"/>
      <c r="BJ416" s="68"/>
      <c r="BK416" s="68"/>
      <c r="BL416" s="68"/>
      <c r="BM416" s="68"/>
      <c r="BN416" s="68"/>
      <c r="BO416" s="68"/>
      <c r="BP416" s="68"/>
      <c r="BQ416" s="68"/>
      <c r="BR416" s="68"/>
      <c r="BS416" s="68"/>
      <c r="BT416" s="68"/>
      <c r="BU416" s="68"/>
      <c r="BV416" s="61"/>
      <c r="BW416" s="90"/>
      <c r="BX416" s="90"/>
      <c r="BY416" s="90"/>
      <c r="BZ416" s="90"/>
    </row>
    <row r="417" spans="1:120" s="2" customFormat="1" ht="17.100000000000001" customHeight="1">
      <c r="A417" s="90"/>
      <c r="B417" s="90"/>
      <c r="C417" s="90"/>
      <c r="D417" s="90"/>
      <c r="E417" s="805" t="s">
        <v>56</v>
      </c>
      <c r="F417" s="805"/>
      <c r="G417" s="68" t="s">
        <v>1325</v>
      </c>
      <c r="H417" s="90"/>
      <c r="I417" s="68"/>
      <c r="J417" s="68"/>
      <c r="K417" s="68"/>
      <c r="L417" s="68"/>
      <c r="M417" s="68"/>
      <c r="N417" s="68"/>
      <c r="O417" s="61"/>
      <c r="P417" s="61"/>
      <c r="Q417" s="61"/>
      <c r="R417" s="61"/>
      <c r="S417" s="90"/>
      <c r="T417" s="78"/>
      <c r="U417" s="78"/>
      <c r="V417" s="68"/>
      <c r="W417" s="90"/>
      <c r="X417" s="90"/>
      <c r="Y417" s="90"/>
      <c r="Z417" s="68"/>
      <c r="AA417" s="68"/>
      <c r="AB417" s="68"/>
      <c r="AC417" s="68"/>
      <c r="AD417" s="68"/>
      <c r="AE417" s="68"/>
      <c r="AF417" s="90"/>
      <c r="AG417" s="90"/>
      <c r="AH417" s="90"/>
      <c r="AI417" s="90"/>
      <c r="AJ417" s="90"/>
      <c r="AK417" s="90"/>
      <c r="AL417" s="90"/>
      <c r="AM417" s="90"/>
      <c r="AN417" s="90"/>
      <c r="AO417" s="90"/>
      <c r="AP417" s="68"/>
      <c r="AQ417" s="68"/>
      <c r="AR417" s="68"/>
      <c r="AS417" s="68"/>
      <c r="AT417" s="68"/>
      <c r="AU417" s="68"/>
      <c r="AV417" s="68"/>
      <c r="AW417" s="68"/>
      <c r="AX417" s="68"/>
      <c r="AY417" s="68"/>
      <c r="AZ417" s="68"/>
      <c r="BA417" s="68"/>
      <c r="BB417" s="68"/>
      <c r="BC417" s="61"/>
      <c r="BD417" s="61"/>
      <c r="BE417" s="61"/>
      <c r="BF417" s="61"/>
      <c r="BG417" s="78"/>
      <c r="BH417" s="78"/>
      <c r="BI417" s="68"/>
      <c r="BJ417" s="68"/>
      <c r="BK417" s="68"/>
      <c r="BL417" s="68"/>
      <c r="BM417" s="68"/>
      <c r="BN417" s="68"/>
      <c r="BO417" s="68"/>
      <c r="BP417" s="68"/>
      <c r="BQ417" s="68"/>
      <c r="BR417" s="68"/>
      <c r="BS417" s="68"/>
      <c r="BT417" s="68"/>
      <c r="BU417" s="68"/>
      <c r="BV417" s="61"/>
      <c r="BW417" s="90"/>
      <c r="BX417" s="90"/>
      <c r="BY417" s="90"/>
      <c r="BZ417" s="90"/>
      <c r="CB417" s="8"/>
      <c r="CZ417" s="48"/>
      <c r="DA417" s="48"/>
      <c r="DB417" s="48"/>
      <c r="DC417" s="48"/>
      <c r="DD417" s="48"/>
      <c r="DE417" s="48"/>
      <c r="DF417" s="48"/>
      <c r="DG417" s="48"/>
      <c r="DH417" s="48"/>
      <c r="DI417" s="48"/>
      <c r="DJ417" s="48"/>
      <c r="DK417" s="48"/>
      <c r="DL417" s="48"/>
      <c r="DM417" s="48"/>
      <c r="DN417" s="48"/>
      <c r="DO417" s="48"/>
      <c r="DP417" s="48"/>
    </row>
    <row r="418" spans="1:120" s="91" customFormat="1" ht="17.100000000000001" customHeight="1">
      <c r="A418" s="90"/>
      <c r="B418" s="90"/>
      <c r="C418" s="90"/>
      <c r="D418" s="90"/>
      <c r="E418" s="805" t="s">
        <v>56</v>
      </c>
      <c r="F418" s="805"/>
      <c r="G418" s="68" t="s">
        <v>1326</v>
      </c>
      <c r="H418" s="90"/>
      <c r="I418" s="68"/>
      <c r="J418" s="68"/>
      <c r="K418" s="68"/>
      <c r="L418" s="68"/>
      <c r="M418" s="68"/>
      <c r="N418" s="68"/>
      <c r="O418" s="61"/>
      <c r="P418" s="61"/>
      <c r="Q418" s="61"/>
      <c r="R418" s="61"/>
      <c r="S418" s="61"/>
      <c r="T418" s="61"/>
      <c r="U418" s="61"/>
      <c r="V418" s="61"/>
      <c r="W418" s="61"/>
      <c r="X418" s="61"/>
      <c r="Y418" s="61"/>
      <c r="Z418" s="61"/>
      <c r="AA418" s="61"/>
      <c r="AB418" s="61"/>
      <c r="AC418" s="61"/>
      <c r="AD418" s="61"/>
      <c r="AE418" s="61"/>
      <c r="AF418" s="90"/>
      <c r="AG418" s="90"/>
      <c r="AH418" s="90"/>
      <c r="AI418" s="90"/>
      <c r="AJ418" s="90"/>
      <c r="AK418" s="90"/>
      <c r="AL418" s="90"/>
      <c r="AM418" s="90"/>
      <c r="AN418" s="90"/>
      <c r="AO418" s="90"/>
      <c r="AP418" s="68"/>
      <c r="AQ418" s="68"/>
      <c r="AR418" s="68"/>
      <c r="AS418" s="68"/>
      <c r="AT418" s="68"/>
      <c r="AU418" s="68"/>
      <c r="AV418" s="68"/>
      <c r="AW418" s="68"/>
      <c r="AX418" s="68"/>
      <c r="AY418" s="68"/>
      <c r="AZ418" s="68"/>
      <c r="BA418" s="68"/>
      <c r="BB418" s="68"/>
      <c r="BC418" s="61"/>
      <c r="BD418" s="61"/>
      <c r="BE418" s="61"/>
      <c r="BF418" s="61"/>
      <c r="BG418" s="78"/>
      <c r="BH418" s="78"/>
      <c r="BI418" s="68"/>
      <c r="BJ418" s="68"/>
      <c r="BK418" s="68"/>
      <c r="BL418" s="68"/>
      <c r="BM418" s="68"/>
      <c r="BN418" s="68"/>
      <c r="BO418" s="68"/>
      <c r="BP418" s="68"/>
      <c r="BQ418" s="68"/>
      <c r="BR418" s="68"/>
      <c r="BS418" s="68"/>
      <c r="BT418" s="68"/>
      <c r="BU418" s="68"/>
      <c r="BV418" s="61"/>
      <c r="BW418" s="90"/>
      <c r="BX418" s="90"/>
      <c r="BY418" s="90"/>
      <c r="BZ418" s="90"/>
    </row>
    <row r="419" spans="1:120" s="2" customFormat="1" ht="3.9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c r="CZ419" s="48"/>
      <c r="DA419" s="48"/>
      <c r="DB419" s="48"/>
      <c r="DC419" s="48"/>
      <c r="DD419" s="48"/>
      <c r="DE419" s="48"/>
      <c r="DF419" s="48"/>
      <c r="DG419" s="48"/>
      <c r="DH419" s="48"/>
      <c r="DI419" s="48"/>
      <c r="DJ419" s="48"/>
      <c r="DK419" s="48"/>
      <c r="DL419" s="48"/>
      <c r="DM419" s="48"/>
      <c r="DN419" s="48"/>
      <c r="DO419" s="48"/>
      <c r="DP419" s="48"/>
    </row>
    <row r="420" spans="1:120" s="2" customFormat="1" ht="3.95" customHeight="1">
      <c r="A420" s="174"/>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c r="BC420" s="174"/>
      <c r="BD420" s="174"/>
      <c r="BE420" s="174"/>
      <c r="BF420" s="174"/>
      <c r="BG420" s="174"/>
      <c r="BH420" s="174"/>
      <c r="BI420" s="174"/>
      <c r="BJ420" s="174"/>
      <c r="BK420" s="174"/>
      <c r="BL420" s="174"/>
      <c r="BM420" s="174"/>
      <c r="BN420" s="174"/>
      <c r="BO420" s="174"/>
      <c r="BP420" s="174"/>
      <c r="BQ420" s="174"/>
      <c r="BR420" s="174"/>
      <c r="BS420" s="174"/>
      <c r="BT420" s="174"/>
      <c r="BU420" s="174"/>
      <c r="BV420" s="174"/>
      <c r="BW420" s="174"/>
      <c r="BX420" s="174"/>
      <c r="BY420" s="174"/>
      <c r="BZ420" s="174"/>
      <c r="CB420" s="8"/>
      <c r="CZ420" s="48"/>
      <c r="DA420" s="48"/>
      <c r="DB420" s="48"/>
      <c r="DC420" s="48"/>
      <c r="DD420" s="48"/>
      <c r="DE420" s="48"/>
      <c r="DF420" s="48"/>
      <c r="DG420" s="48"/>
      <c r="DH420" s="48"/>
      <c r="DI420" s="48"/>
      <c r="DJ420" s="48"/>
      <c r="DK420" s="48"/>
      <c r="DL420" s="48"/>
      <c r="DM420" s="48"/>
      <c r="DN420" s="48"/>
      <c r="DO420" s="48"/>
      <c r="DP420" s="48"/>
    </row>
    <row r="421" spans="1:120" s="2" customFormat="1" ht="17.100000000000001" customHeight="1">
      <c r="A421" s="59"/>
      <c r="B421" s="59" t="s">
        <v>1327</v>
      </c>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Z421" s="48"/>
      <c r="DA421" s="48"/>
      <c r="DB421" s="48"/>
      <c r="DC421" s="48"/>
      <c r="DD421" s="48"/>
      <c r="DE421" s="48"/>
      <c r="DF421" s="48"/>
      <c r="DG421" s="48"/>
      <c r="DH421" s="48"/>
      <c r="DI421" s="48"/>
      <c r="DJ421" s="48"/>
      <c r="DK421" s="48"/>
      <c r="DL421" s="48"/>
      <c r="DM421" s="48"/>
      <c r="DN421" s="48"/>
      <c r="DO421" s="48"/>
      <c r="DP421" s="48"/>
    </row>
    <row r="422" spans="1:120" s="2" customFormat="1" ht="15.95" customHeight="1">
      <c r="A422" s="59"/>
      <c r="B422" s="59"/>
      <c r="C422" s="59"/>
      <c r="D422" s="59" t="s">
        <v>217</v>
      </c>
      <c r="E422" s="59"/>
      <c r="F422" s="59"/>
      <c r="G422" s="59"/>
      <c r="H422" s="59"/>
      <c r="I422" s="59"/>
      <c r="J422" s="59"/>
      <c r="K422" s="59"/>
      <c r="L422" s="59"/>
      <c r="M422" s="59"/>
      <c r="N422" s="59"/>
      <c r="O422" s="59"/>
      <c r="P422" s="59"/>
      <c r="Q422" s="59"/>
      <c r="R422" s="59"/>
      <c r="S422" s="59"/>
      <c r="T422" s="59"/>
      <c r="U422" s="59"/>
      <c r="V422" s="59"/>
      <c r="W422" s="59"/>
      <c r="X422" s="59"/>
      <c r="Y422" s="59"/>
      <c r="Z422" s="807"/>
      <c r="AA422" s="807"/>
      <c r="AB422" s="807"/>
      <c r="AC422" s="807"/>
      <c r="AD422" s="807"/>
      <c r="AE422" s="807"/>
      <c r="AF422" s="807"/>
      <c r="AG422" s="807"/>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Z422" s="48"/>
      <c r="DA422" s="48"/>
      <c r="DB422" s="48"/>
      <c r="DC422" s="48"/>
      <c r="DD422" s="48"/>
      <c r="DE422" s="48"/>
      <c r="DF422" s="48"/>
      <c r="DG422" s="48"/>
      <c r="DH422" s="48"/>
      <c r="DI422" s="48"/>
      <c r="DJ422" s="48"/>
      <c r="DK422" s="48"/>
      <c r="DL422" s="48"/>
      <c r="DM422" s="48"/>
      <c r="DN422" s="48"/>
      <c r="DO422" s="48"/>
      <c r="DP422" s="48"/>
    </row>
    <row r="423" spans="1:120" s="2" customFormat="1" ht="17.100000000000001" customHeight="1">
      <c r="A423" s="59"/>
      <c r="B423" s="59"/>
      <c r="C423" s="59"/>
      <c r="D423" s="59" t="s">
        <v>218</v>
      </c>
      <c r="E423" s="59"/>
      <c r="F423" s="59"/>
      <c r="G423" s="59"/>
      <c r="H423" s="59"/>
      <c r="I423" s="59"/>
      <c r="J423" s="59"/>
      <c r="K423" s="59"/>
      <c r="L423" s="59"/>
      <c r="M423" s="59"/>
      <c r="N423" s="59"/>
      <c r="O423" s="59"/>
      <c r="P423" s="59"/>
      <c r="Q423" s="59"/>
      <c r="R423" s="59"/>
      <c r="S423" s="59"/>
      <c r="T423" s="59"/>
      <c r="U423" s="59"/>
      <c r="V423" s="59"/>
      <c r="W423" s="59"/>
      <c r="X423" s="59"/>
      <c r="Y423" s="59"/>
      <c r="Z423" s="807"/>
      <c r="AA423" s="807"/>
      <c r="AB423" s="807"/>
      <c r="AC423" s="807"/>
      <c r="AD423" s="807"/>
      <c r="AE423" s="807"/>
      <c r="AF423" s="807"/>
      <c r="AG423" s="807"/>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Z423" s="48"/>
      <c r="DA423" s="48"/>
      <c r="DB423" s="48"/>
      <c r="DC423" s="48"/>
      <c r="DD423" s="48"/>
      <c r="DE423" s="48"/>
      <c r="DF423" s="48"/>
      <c r="DG423" s="48"/>
      <c r="DH423" s="48"/>
      <c r="DI423" s="48"/>
      <c r="DJ423" s="48"/>
      <c r="DK423" s="48"/>
      <c r="DL423" s="48"/>
      <c r="DM423" s="48"/>
      <c r="DN423" s="48"/>
      <c r="DO423" s="48"/>
      <c r="DP423" s="48"/>
    </row>
    <row r="424" spans="1:120" s="2" customFormat="1" ht="17.100000000000001" customHeight="1">
      <c r="A424" s="59"/>
      <c r="B424" s="59"/>
      <c r="C424" s="59"/>
      <c r="D424" s="59" t="s">
        <v>219</v>
      </c>
      <c r="E424" s="59"/>
      <c r="F424" s="59"/>
      <c r="G424" s="59"/>
      <c r="H424" s="59"/>
      <c r="I424" s="59"/>
      <c r="J424" s="59"/>
      <c r="K424" s="59"/>
      <c r="L424" s="59"/>
      <c r="M424" s="59"/>
      <c r="N424" s="59"/>
      <c r="O424" s="59"/>
      <c r="P424" s="59"/>
      <c r="Q424" s="59"/>
      <c r="R424" s="59"/>
      <c r="S424" s="59"/>
      <c r="T424" s="59"/>
      <c r="U424" s="59"/>
      <c r="V424" s="59"/>
      <c r="W424" s="59"/>
      <c r="X424" s="59"/>
      <c r="Y424" s="59"/>
      <c r="Z424" s="807"/>
      <c r="AA424" s="807"/>
      <c r="AB424" s="807"/>
      <c r="AC424" s="807"/>
      <c r="AD424" s="807"/>
      <c r="AE424" s="807"/>
      <c r="AF424" s="807"/>
      <c r="AG424" s="807"/>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Z424" s="48"/>
      <c r="DA424" s="48"/>
      <c r="DB424" s="48"/>
      <c r="DC424" s="48"/>
      <c r="DD424" s="48"/>
      <c r="DE424" s="48"/>
      <c r="DF424" s="48"/>
      <c r="DG424" s="48"/>
      <c r="DH424" s="48"/>
      <c r="DI424" s="48"/>
      <c r="DJ424" s="48"/>
      <c r="DK424" s="48"/>
      <c r="DL424" s="48"/>
      <c r="DM424" s="48"/>
      <c r="DN424" s="48"/>
      <c r="DO424" s="48"/>
      <c r="DP424" s="48"/>
    </row>
    <row r="425" spans="1:120" s="1" customFormat="1" ht="17.100000000000001" customHeight="1">
      <c r="A425" s="59"/>
      <c r="B425" s="59"/>
      <c r="C425" s="59"/>
      <c r="D425" s="59" t="s">
        <v>220</v>
      </c>
      <c r="E425" s="59"/>
      <c r="F425" s="59"/>
      <c r="G425" s="59"/>
      <c r="H425" s="59"/>
      <c r="I425" s="59"/>
      <c r="J425" s="59"/>
      <c r="K425" s="59"/>
      <c r="L425" s="59"/>
      <c r="M425" s="59"/>
      <c r="N425" s="59"/>
      <c r="O425" s="59"/>
      <c r="P425" s="59"/>
      <c r="Q425" s="59"/>
      <c r="R425" s="59"/>
      <c r="S425" s="59"/>
      <c r="T425" s="59"/>
      <c r="U425" s="59"/>
      <c r="V425" s="59"/>
      <c r="W425" s="59"/>
      <c r="X425" s="59"/>
      <c r="Y425" s="59"/>
      <c r="Z425" s="807"/>
      <c r="AA425" s="807"/>
      <c r="AB425" s="807"/>
      <c r="AC425" s="807"/>
      <c r="AD425" s="807"/>
      <c r="AE425" s="807"/>
      <c r="AF425" s="807"/>
      <c r="AG425" s="807"/>
      <c r="AH425" s="59"/>
      <c r="AI425" s="59"/>
      <c r="AJ425" s="59"/>
      <c r="AK425" s="59"/>
      <c r="AL425" s="59"/>
      <c r="AM425" s="59"/>
      <c r="AN425" s="59"/>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c r="CZ426" s="48"/>
      <c r="DA426" s="48"/>
      <c r="DB426" s="48"/>
      <c r="DC426" s="48"/>
      <c r="DD426" s="48"/>
      <c r="DE426" s="48"/>
      <c r="DF426" s="48"/>
      <c r="DG426" s="48"/>
      <c r="DH426" s="48"/>
      <c r="DI426" s="48"/>
      <c r="DJ426" s="48"/>
      <c r="DK426" s="48"/>
      <c r="DL426" s="48"/>
      <c r="DM426" s="48"/>
      <c r="DN426" s="48"/>
      <c r="DO426" s="48"/>
      <c r="DP426" s="48"/>
    </row>
    <row r="427" spans="1:120" s="2" customFormat="1" ht="3.9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8"/>
      <c r="CZ427" s="48"/>
      <c r="DA427" s="48"/>
      <c r="DB427" s="48"/>
      <c r="DC427" s="48"/>
      <c r="DD427" s="48"/>
      <c r="DE427" s="48"/>
      <c r="DF427" s="48"/>
      <c r="DG427" s="48"/>
      <c r="DH427" s="48"/>
      <c r="DI427" s="48"/>
      <c r="DJ427" s="48"/>
      <c r="DK427" s="48"/>
      <c r="DL427" s="48"/>
      <c r="DM427" s="48"/>
      <c r="DN427" s="48"/>
      <c r="DO427" s="48"/>
      <c r="DP427" s="48"/>
    </row>
    <row r="428" spans="1:120" s="1" customFormat="1" ht="17.100000000000001" customHeight="1">
      <c r="A428" s="59"/>
      <c r="B428" s="59" t="s">
        <v>1328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Z428" s="55"/>
      <c r="DA428" s="55"/>
      <c r="DB428" s="55"/>
      <c r="DC428" s="55"/>
      <c r="DD428" s="55"/>
      <c r="DE428" s="55"/>
      <c r="DF428" s="55"/>
      <c r="DG428" s="55"/>
      <c r="DH428" s="55"/>
      <c r="DI428" s="55"/>
      <c r="DJ428" s="55"/>
      <c r="DK428" s="55"/>
      <c r="DL428" s="55"/>
      <c r="DM428" s="55"/>
      <c r="DN428" s="55"/>
      <c r="DO428" s="55"/>
      <c r="DP428" s="55"/>
    </row>
    <row r="429" spans="1:120" s="1" customFormat="1" ht="15.95" customHeight="1">
      <c r="A429" s="59"/>
      <c r="B429" s="59"/>
      <c r="C429" s="59"/>
      <c r="D429" s="59" t="s">
        <v>177</v>
      </c>
      <c r="E429" s="59"/>
      <c r="F429" s="59"/>
      <c r="G429" s="59"/>
      <c r="H429" s="59"/>
      <c r="I429" s="59"/>
      <c r="J429" s="59"/>
      <c r="K429" s="59"/>
      <c r="L429" s="59"/>
      <c r="M429" s="59"/>
      <c r="N429" s="59"/>
      <c r="O429" s="59"/>
      <c r="P429" s="59"/>
      <c r="Q429" s="59"/>
      <c r="R429" s="59"/>
      <c r="S429" s="59"/>
      <c r="T429" s="59"/>
      <c r="U429" s="59"/>
      <c r="V429" s="59"/>
      <c r="W429" s="59"/>
      <c r="X429" s="59"/>
      <c r="Y429" s="59"/>
      <c r="Z429" s="792"/>
      <c r="AA429" s="792"/>
      <c r="AB429" s="792"/>
      <c r="AC429" s="792"/>
      <c r="AD429" s="792"/>
      <c r="AE429" s="792"/>
      <c r="AF429" s="792"/>
      <c r="AG429" s="792"/>
      <c r="AH429" s="792"/>
      <c r="AI429" s="792"/>
      <c r="AJ429" s="792"/>
      <c r="AK429" s="792"/>
      <c r="AL429" s="792"/>
      <c r="AM429" s="792"/>
      <c r="AN429" s="792"/>
      <c r="AO429" s="59"/>
      <c r="AP429" s="59"/>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Z429" s="55"/>
      <c r="DA429" s="55"/>
      <c r="DB429" s="55"/>
      <c r="DC429" s="55"/>
      <c r="DD429" s="55"/>
      <c r="DE429" s="55"/>
      <c r="DF429" s="55"/>
      <c r="DG429" s="55"/>
      <c r="DH429" s="55"/>
      <c r="DI429" s="55"/>
      <c r="DJ429" s="55"/>
      <c r="DK429" s="55"/>
      <c r="DL429" s="55"/>
      <c r="DM429" s="55"/>
      <c r="DN429" s="55"/>
      <c r="DO429" s="55"/>
      <c r="DP429" s="55"/>
    </row>
    <row r="430" spans="1:120" s="1" customFormat="1" ht="17.100000000000001" customHeight="1">
      <c r="A430" s="59"/>
      <c r="B430" s="59"/>
      <c r="C430" s="59"/>
      <c r="D430" s="59" t="s">
        <v>222</v>
      </c>
      <c r="E430" s="59"/>
      <c r="F430" s="59"/>
      <c r="G430" s="59"/>
      <c r="H430" s="59"/>
      <c r="I430" s="59"/>
      <c r="J430" s="59"/>
      <c r="K430" s="59"/>
      <c r="L430" s="59"/>
      <c r="M430" s="59"/>
      <c r="N430" s="59"/>
      <c r="O430" s="59"/>
      <c r="P430" s="59"/>
      <c r="Q430" s="59"/>
      <c r="R430" s="59"/>
      <c r="S430" s="59"/>
      <c r="T430" s="59"/>
      <c r="U430" s="59"/>
      <c r="V430" s="59"/>
      <c r="W430" s="59"/>
      <c r="X430" s="59"/>
      <c r="Y430" s="59"/>
      <c r="Z430" s="792"/>
      <c r="AA430" s="792"/>
      <c r="AB430" s="792"/>
      <c r="AC430" s="792"/>
      <c r="AD430" s="792"/>
      <c r="AE430" s="792"/>
      <c r="AF430" s="792"/>
      <c r="AG430" s="792"/>
      <c r="AH430" s="792"/>
      <c r="AI430" s="792"/>
      <c r="AJ430" s="792"/>
      <c r="AK430" s="792"/>
      <c r="AL430" s="792"/>
      <c r="AM430" s="792"/>
      <c r="AN430" s="792"/>
      <c r="AO430" s="59"/>
      <c r="AP430" s="59"/>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60"/>
      <c r="BV430" s="60"/>
      <c r="BW430" s="60"/>
      <c r="BX430" s="60"/>
      <c r="BY430" s="60"/>
      <c r="BZ430" s="60"/>
      <c r="CZ430" s="55"/>
      <c r="DA430" s="55"/>
      <c r="DB430" s="55"/>
      <c r="DC430" s="55"/>
      <c r="DD430" s="55"/>
      <c r="DE430" s="55"/>
      <c r="DF430" s="55"/>
      <c r="DG430" s="55"/>
      <c r="DH430" s="55"/>
      <c r="DI430" s="55"/>
      <c r="DJ430" s="55"/>
      <c r="DK430" s="55"/>
      <c r="DL430" s="55"/>
      <c r="DM430" s="55"/>
      <c r="DN430" s="55"/>
      <c r="DO430" s="55"/>
      <c r="DP430" s="55"/>
    </row>
    <row r="431" spans="1:120" s="2" customFormat="1" ht="3.9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B431" s="8"/>
      <c r="CZ431" s="48"/>
      <c r="DA431" s="48"/>
      <c r="DB431" s="48"/>
      <c r="DC431" s="48"/>
      <c r="DD431" s="48"/>
      <c r="DE431" s="48"/>
      <c r="DF431" s="48"/>
      <c r="DG431" s="48"/>
      <c r="DH431" s="48"/>
      <c r="DI431" s="48"/>
      <c r="DJ431" s="48"/>
      <c r="DK431" s="48"/>
      <c r="DL431" s="48"/>
      <c r="DM431" s="48"/>
      <c r="DN431" s="48"/>
      <c r="DO431" s="48"/>
      <c r="DP431" s="48"/>
    </row>
    <row r="432" spans="1:120" s="2" customFormat="1" ht="3.95" customHeight="1">
      <c r="A432" s="174"/>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74"/>
      <c r="BM432" s="174"/>
      <c r="BN432" s="174"/>
      <c r="BO432" s="174"/>
      <c r="BP432" s="174"/>
      <c r="BQ432" s="174"/>
      <c r="BR432" s="174"/>
      <c r="BS432" s="174"/>
      <c r="BT432" s="174"/>
      <c r="BU432" s="174"/>
      <c r="BV432" s="174"/>
      <c r="BW432" s="174"/>
      <c r="BX432" s="174"/>
      <c r="BY432" s="174"/>
      <c r="BZ432" s="174"/>
      <c r="CB432" s="8"/>
      <c r="CZ432" s="48"/>
      <c r="DA432" s="48"/>
      <c r="DB432" s="48"/>
      <c r="DC432" s="48"/>
      <c r="DD432" s="48"/>
      <c r="DE432" s="48"/>
      <c r="DF432" s="48"/>
      <c r="DG432" s="48"/>
      <c r="DH432" s="48"/>
      <c r="DI432" s="48"/>
      <c r="DJ432" s="48"/>
      <c r="DK432" s="48"/>
      <c r="DL432" s="48"/>
      <c r="DM432" s="48"/>
      <c r="DN432" s="48"/>
      <c r="DO432" s="48"/>
      <c r="DP432" s="48"/>
    </row>
    <row r="433" spans="1:120" s="1" customFormat="1" ht="17.100000000000001" customHeight="1">
      <c r="A433" s="59"/>
      <c r="B433" s="59" t="s">
        <v>1329</v>
      </c>
      <c r="C433" s="59"/>
      <c r="D433" s="59"/>
      <c r="E433" s="59"/>
      <c r="F433" s="59"/>
      <c r="G433" s="59"/>
      <c r="H433" s="59"/>
      <c r="I433" s="59"/>
      <c r="J433" s="59"/>
      <c r="K433" s="59"/>
      <c r="L433" s="59"/>
      <c r="M433" s="59"/>
      <c r="N433" s="59"/>
      <c r="O433" s="59"/>
      <c r="P433" s="59"/>
      <c r="Q433" s="59"/>
      <c r="R433" s="59"/>
      <c r="S433" s="59"/>
      <c r="T433" s="808"/>
      <c r="U433" s="808"/>
      <c r="V433" s="808"/>
      <c r="W433" s="808"/>
      <c r="X433" s="808"/>
      <c r="Y433" s="808"/>
      <c r="Z433" s="808"/>
      <c r="AA433" s="808"/>
      <c r="AB433" s="808"/>
      <c r="AC433" s="808"/>
      <c r="AD433" s="808"/>
      <c r="AE433" s="808"/>
      <c r="AF433" s="808"/>
      <c r="AG433" s="808"/>
      <c r="AH433" s="808"/>
      <c r="AI433" s="808"/>
      <c r="AJ433" s="808"/>
      <c r="AK433" s="808"/>
      <c r="AL433" s="808"/>
      <c r="AM433" s="808"/>
      <c r="AN433" s="808"/>
      <c r="AO433" s="808"/>
      <c r="AP433" s="808"/>
      <c r="AQ433" s="808"/>
      <c r="AR433" s="808"/>
      <c r="AS433" s="808"/>
      <c r="AT433" s="808"/>
      <c r="AU433" s="808"/>
      <c r="AV433" s="808"/>
      <c r="AW433" s="808"/>
      <c r="AX433" s="808"/>
      <c r="AY433" s="808"/>
      <c r="AZ433" s="808"/>
      <c r="BA433" s="808"/>
      <c r="BB433" s="808"/>
      <c r="BC433" s="808"/>
      <c r="BD433" s="808"/>
      <c r="BE433" s="808"/>
      <c r="BF433" s="808"/>
      <c r="BG433" s="808"/>
      <c r="BH433" s="808"/>
      <c r="BI433" s="808"/>
      <c r="BJ433" s="808"/>
      <c r="BK433" s="808"/>
      <c r="BL433" s="808"/>
      <c r="BM433" s="808"/>
      <c r="BN433" s="808"/>
      <c r="BO433" s="808"/>
      <c r="BP433" s="808"/>
      <c r="BQ433" s="808"/>
      <c r="BR433" s="808"/>
      <c r="BS433" s="808"/>
      <c r="BT433" s="808"/>
      <c r="BU433" s="808"/>
      <c r="BV433" s="808"/>
      <c r="BW433" s="808"/>
      <c r="BX433" s="808"/>
      <c r="BY433" s="808"/>
      <c r="BZ433" s="808"/>
      <c r="CZ433" s="55"/>
      <c r="DA433" s="55"/>
      <c r="DB433" s="55"/>
      <c r="DC433" s="55"/>
      <c r="DD433" s="55"/>
      <c r="DE433" s="55"/>
      <c r="DF433" s="55"/>
      <c r="DG433" s="55"/>
      <c r="DH433" s="55"/>
      <c r="DI433" s="55"/>
      <c r="DJ433" s="55"/>
      <c r="DK433" s="55"/>
      <c r="DL433" s="55"/>
      <c r="DM433" s="55"/>
      <c r="DN433" s="55"/>
      <c r="DO433" s="55"/>
      <c r="DP433" s="55"/>
    </row>
    <row r="434" spans="1:120" s="2" customFormat="1" ht="3.9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B434" s="8"/>
      <c r="CZ434" s="48"/>
      <c r="DA434" s="48"/>
      <c r="DB434" s="48"/>
      <c r="DC434" s="48"/>
      <c r="DD434" s="48"/>
      <c r="DE434" s="48"/>
      <c r="DF434" s="48"/>
      <c r="DG434" s="48"/>
      <c r="DH434" s="48"/>
      <c r="DI434" s="48"/>
      <c r="DJ434" s="48"/>
      <c r="DK434" s="48"/>
      <c r="DL434" s="48"/>
      <c r="DM434" s="48"/>
      <c r="DN434" s="48"/>
      <c r="DO434" s="48"/>
      <c r="DP434" s="48"/>
    </row>
    <row r="435" spans="1:120" s="2" customFormat="1" ht="3.95" customHeight="1">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c r="BF435" s="174"/>
      <c r="BG435" s="174"/>
      <c r="BH435" s="174"/>
      <c r="BI435" s="174"/>
      <c r="BJ435" s="174"/>
      <c r="BK435" s="174"/>
      <c r="BL435" s="174"/>
      <c r="BM435" s="174"/>
      <c r="BN435" s="174"/>
      <c r="BO435" s="174"/>
      <c r="BP435" s="174"/>
      <c r="BQ435" s="174"/>
      <c r="BR435" s="174"/>
      <c r="BS435" s="174"/>
      <c r="BT435" s="174"/>
      <c r="BU435" s="174"/>
      <c r="BV435" s="174"/>
      <c r="BW435" s="174"/>
      <c r="BX435" s="174"/>
      <c r="BY435" s="174"/>
      <c r="BZ435" s="174"/>
      <c r="CB435" s="8"/>
      <c r="CZ435" s="48"/>
      <c r="DA435" s="48"/>
      <c r="DB435" s="48"/>
      <c r="DC435" s="48"/>
      <c r="DD435" s="48"/>
      <c r="DE435" s="48"/>
      <c r="DF435" s="48"/>
      <c r="DG435" s="48"/>
      <c r="DH435" s="48"/>
      <c r="DI435" s="48"/>
      <c r="DJ435" s="48"/>
      <c r="DK435" s="48"/>
      <c r="DL435" s="48"/>
      <c r="DM435" s="48"/>
      <c r="DN435" s="48"/>
      <c r="DO435" s="48"/>
      <c r="DP435" s="48"/>
    </row>
    <row r="436" spans="1:120" s="1" customFormat="1" ht="17.100000000000001" customHeight="1">
      <c r="A436" s="59"/>
      <c r="B436" s="78" t="s">
        <v>1330</v>
      </c>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t="s">
        <v>225</v>
      </c>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805" t="s">
        <v>56</v>
      </c>
      <c r="BD438" s="805"/>
      <c r="BE438" s="78"/>
      <c r="BF438" s="78" t="s">
        <v>184</v>
      </c>
      <c r="BG438" s="78"/>
      <c r="BH438" s="78"/>
      <c r="BI438" s="78"/>
      <c r="BJ438" s="78"/>
      <c r="BK438" s="805" t="s">
        <v>56</v>
      </c>
      <c r="BL438" s="805"/>
      <c r="BM438" s="78"/>
      <c r="BN438" s="78" t="s">
        <v>185</v>
      </c>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t="s">
        <v>1673</v>
      </c>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78"/>
      <c r="BF439" s="78"/>
      <c r="BG439" s="78"/>
      <c r="BH439" s="78"/>
      <c r="BI439" s="78"/>
      <c r="BJ439" s="78"/>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805" t="s">
        <v>56</v>
      </c>
      <c r="H440" s="805"/>
      <c r="I440" s="78" t="s">
        <v>1677</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9"/>
      <c r="AR440" s="79"/>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c r="E441" s="78"/>
      <c r="F441" s="78"/>
      <c r="G441" s="805" t="s">
        <v>56</v>
      </c>
      <c r="H441" s="805"/>
      <c r="I441" s="78" t="s">
        <v>1678</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62"/>
      <c r="BD441" s="62"/>
      <c r="BE441" s="62"/>
      <c r="BF441" s="62"/>
      <c r="BG441" s="62"/>
      <c r="BH441" s="62"/>
      <c r="BI441" s="62"/>
      <c r="BJ441" s="62"/>
      <c r="BK441" s="62"/>
      <c r="BL441" s="62"/>
      <c r="BM441" s="78"/>
      <c r="BN441" s="78"/>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c r="E442" s="78"/>
      <c r="F442" s="78"/>
      <c r="G442" s="78"/>
      <c r="H442" s="78"/>
      <c r="I442" s="78" t="s">
        <v>1674</v>
      </c>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9"/>
      <c r="AR442" s="79"/>
      <c r="AS442" s="79"/>
      <c r="AT442" s="79"/>
      <c r="AU442" s="79"/>
      <c r="AV442" s="79"/>
      <c r="AW442" s="79"/>
      <c r="AX442" s="79"/>
      <c r="AY442" s="79"/>
      <c r="AZ442" s="79"/>
      <c r="BA442" s="79"/>
      <c r="BB442" s="79"/>
      <c r="BC442" s="62"/>
      <c r="BD442" s="62"/>
      <c r="BE442" s="62"/>
      <c r="BF442" s="62"/>
      <c r="BG442" s="62"/>
      <c r="BH442" s="62"/>
      <c r="BI442" s="62"/>
      <c r="BJ442" s="62"/>
      <c r="BK442" s="62"/>
      <c r="BL442" s="62"/>
      <c r="BM442" s="78"/>
      <c r="BN442" s="78"/>
      <c r="BO442" s="78"/>
      <c r="BP442" s="78"/>
      <c r="BQ442" s="78"/>
      <c r="BR442" s="78"/>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c r="E443" s="78"/>
      <c r="F443" s="78"/>
      <c r="G443" s="78"/>
      <c r="H443" s="78"/>
      <c r="I443" s="78" t="s">
        <v>1675</v>
      </c>
      <c r="J443" s="78"/>
      <c r="K443" s="78"/>
      <c r="L443" s="78"/>
      <c r="M443" s="78"/>
      <c r="N443" s="78"/>
      <c r="O443" s="78"/>
      <c r="P443" s="805"/>
      <c r="Q443" s="805"/>
      <c r="R443" s="805"/>
      <c r="S443" s="805"/>
      <c r="T443" s="805"/>
      <c r="U443" s="805"/>
      <c r="V443" s="805"/>
      <c r="W443" s="805"/>
      <c r="X443" s="805"/>
      <c r="Y443" s="805"/>
      <c r="Z443" s="805"/>
      <c r="AA443" s="805"/>
      <c r="AB443" s="805"/>
      <c r="AC443" s="78"/>
      <c r="AD443" s="78"/>
      <c r="AE443" s="78"/>
      <c r="AF443" s="78"/>
      <c r="AG443" s="78"/>
      <c r="AH443" s="78"/>
      <c r="AI443" s="78"/>
      <c r="AJ443" s="78"/>
      <c r="AK443" s="78"/>
      <c r="AL443" s="78"/>
      <c r="AM443" s="78"/>
      <c r="AN443" s="78"/>
      <c r="AO443" s="78"/>
      <c r="AP443" s="78"/>
      <c r="AQ443" s="79"/>
      <c r="AR443" s="79"/>
      <c r="AS443" s="79"/>
      <c r="AT443" s="79"/>
      <c r="AU443" s="79"/>
      <c r="AV443" s="79"/>
      <c r="AW443" s="79"/>
      <c r="AX443" s="79"/>
      <c r="AY443" s="79"/>
      <c r="AZ443" s="79"/>
      <c r="BA443" s="79"/>
      <c r="BB443" s="79"/>
      <c r="BC443" s="62"/>
      <c r="BD443" s="62"/>
      <c r="BE443" s="62"/>
      <c r="BF443" s="62"/>
      <c r="BG443" s="62"/>
      <c r="BH443" s="62"/>
      <c r="BI443" s="62"/>
      <c r="BJ443" s="62"/>
      <c r="BK443" s="62"/>
      <c r="BL443" s="62"/>
      <c r="BM443" s="78"/>
      <c r="BN443" s="78"/>
      <c r="BO443" s="78"/>
      <c r="BP443" s="78"/>
      <c r="BQ443" s="78"/>
      <c r="BR443" s="78"/>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c r="E444" s="78"/>
      <c r="F444" s="78"/>
      <c r="G444" s="78"/>
      <c r="H444" s="78"/>
      <c r="I444" s="78" t="s">
        <v>1676</v>
      </c>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806"/>
      <c r="AG444" s="806"/>
      <c r="AH444" s="806"/>
      <c r="AI444" s="806"/>
      <c r="AJ444" s="806"/>
      <c r="AK444" s="806"/>
      <c r="AL444" s="806"/>
      <c r="AM444" s="806"/>
      <c r="AN444" s="806"/>
      <c r="AO444" s="806"/>
      <c r="AP444" s="806"/>
      <c r="AQ444" s="79"/>
      <c r="AR444" s="79" t="s">
        <v>40</v>
      </c>
      <c r="AS444" s="79"/>
      <c r="AT444" s="79"/>
      <c r="AU444" s="79"/>
      <c r="AV444" s="79"/>
      <c r="AW444" s="79"/>
      <c r="AX444" s="79"/>
      <c r="AY444" s="79"/>
      <c r="AZ444" s="79"/>
      <c r="BA444" s="79"/>
      <c r="BB444" s="79"/>
      <c r="BC444" s="62"/>
      <c r="BD444" s="62"/>
      <c r="BE444" s="62"/>
      <c r="BF444" s="62"/>
      <c r="BG444" s="62"/>
      <c r="BH444" s="62"/>
      <c r="BI444" s="62"/>
      <c r="BJ444" s="62"/>
      <c r="BK444" s="62"/>
      <c r="BL444" s="62"/>
      <c r="BM444" s="78"/>
      <c r="BN444" s="78"/>
      <c r="BO444" s="78"/>
      <c r="BP444" s="78"/>
      <c r="BQ444" s="78"/>
      <c r="BR444" s="78"/>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t="s">
        <v>1679</v>
      </c>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9"/>
      <c r="AR445" s="79"/>
      <c r="AS445" s="79"/>
      <c r="AT445" s="79"/>
      <c r="AU445" s="79"/>
      <c r="AV445" s="79"/>
      <c r="AW445" s="79"/>
      <c r="AX445" s="79"/>
      <c r="AY445" s="79"/>
      <c r="AZ445" s="79"/>
      <c r="BA445" s="79"/>
      <c r="BB445" s="79"/>
      <c r="BC445" s="805" t="s">
        <v>56</v>
      </c>
      <c r="BD445" s="805"/>
      <c r="BE445" s="78"/>
      <c r="BF445" s="78" t="s">
        <v>184</v>
      </c>
      <c r="BG445" s="78"/>
      <c r="BH445" s="78"/>
      <c r="BI445" s="78"/>
      <c r="BJ445" s="78"/>
      <c r="BK445" s="805" t="s">
        <v>56</v>
      </c>
      <c r="BL445" s="805"/>
      <c r="BM445" s="78"/>
      <c r="BN445" s="78" t="s">
        <v>185</v>
      </c>
      <c r="BO445" s="78"/>
      <c r="BP445" s="78"/>
      <c r="BQ445" s="78"/>
      <c r="BR445" s="78"/>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1680</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9"/>
      <c r="AR446" s="79"/>
      <c r="AS446" s="79"/>
      <c r="AT446" s="79"/>
      <c r="AU446" s="79"/>
      <c r="AV446" s="78" t="s">
        <v>81</v>
      </c>
      <c r="AW446" s="78"/>
      <c r="AX446" s="806"/>
      <c r="AY446" s="806"/>
      <c r="AZ446" s="806"/>
      <c r="BA446" s="806"/>
      <c r="BB446" s="806"/>
      <c r="BC446" s="806"/>
      <c r="BD446" s="806"/>
      <c r="BE446" s="806"/>
      <c r="BF446" s="806"/>
      <c r="BG446" s="806"/>
      <c r="BH446" s="806"/>
      <c r="BI446" s="78" t="s">
        <v>40</v>
      </c>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78"/>
      <c r="C447" s="78"/>
      <c r="D447" s="78" t="s">
        <v>1681</v>
      </c>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t="s">
        <v>81</v>
      </c>
      <c r="AJ447" s="78"/>
      <c r="AK447" s="806"/>
      <c r="AL447" s="806"/>
      <c r="AM447" s="806"/>
      <c r="AN447" s="806"/>
      <c r="AO447" s="806"/>
      <c r="AP447" s="806"/>
      <c r="AQ447" s="806"/>
      <c r="AR447" s="806"/>
      <c r="AS447" s="806"/>
      <c r="AT447" s="806"/>
      <c r="AU447" s="806"/>
      <c r="AV447" s="78" t="s">
        <v>40</v>
      </c>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78"/>
      <c r="C448" s="78"/>
      <c r="D448" s="78" t="s">
        <v>1682</v>
      </c>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805" t="s">
        <v>56</v>
      </c>
      <c r="AC448" s="805"/>
      <c r="AD448" s="78"/>
      <c r="AE448" s="78" t="s">
        <v>230</v>
      </c>
      <c r="AF448" s="78"/>
      <c r="AG448" s="78"/>
      <c r="AH448" s="78"/>
      <c r="AI448" s="60"/>
      <c r="AJ448" s="60"/>
      <c r="AK448" s="60"/>
      <c r="AL448" s="60"/>
      <c r="AM448" s="60"/>
      <c r="AN448" s="60"/>
      <c r="AO448" s="60"/>
      <c r="AP448" s="60"/>
      <c r="AQ448" s="60"/>
      <c r="AR448" s="60"/>
      <c r="AS448" s="60"/>
      <c r="AT448" s="60"/>
      <c r="AU448" s="60"/>
      <c r="AV448" s="60"/>
      <c r="AW448" s="60"/>
      <c r="AX448" s="60"/>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805" t="s">
        <v>56</v>
      </c>
      <c r="AC449" s="805"/>
      <c r="AD449" s="78"/>
      <c r="AE449" s="78" t="s">
        <v>231</v>
      </c>
      <c r="AF449" s="78"/>
      <c r="AG449" s="78"/>
      <c r="AH449" s="78"/>
      <c r="AI449" s="78"/>
      <c r="AJ449" s="78"/>
      <c r="AK449" s="80"/>
      <c r="AL449" s="80"/>
      <c r="AM449" s="80"/>
      <c r="AN449" s="80"/>
      <c r="AO449" s="80"/>
      <c r="AP449" s="80"/>
      <c r="AQ449" s="80"/>
      <c r="AR449" s="80"/>
      <c r="AS449" s="80"/>
      <c r="AT449" s="80"/>
      <c r="AU449" s="80"/>
      <c r="AV449" s="78"/>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78"/>
      <c r="C450" s="78"/>
      <c r="D450" s="78" t="s">
        <v>1683</v>
      </c>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804"/>
      <c r="AC450" s="804"/>
      <c r="AD450" s="804"/>
      <c r="AE450" s="804"/>
      <c r="AF450" s="804"/>
      <c r="AG450" s="804"/>
      <c r="AH450" s="804"/>
      <c r="AI450" s="804"/>
      <c r="AJ450" s="804"/>
      <c r="AK450" s="804"/>
      <c r="AL450" s="804"/>
      <c r="AM450" s="804"/>
      <c r="AN450" s="804"/>
      <c r="AO450" s="804"/>
      <c r="AP450" s="804"/>
      <c r="AQ450" s="804"/>
      <c r="AR450" s="804"/>
      <c r="AS450" s="804"/>
      <c r="AT450" s="804"/>
      <c r="AU450" s="804"/>
      <c r="AV450" s="804"/>
      <c r="AW450" s="804"/>
      <c r="AX450" s="804"/>
      <c r="AY450" s="804"/>
      <c r="AZ450" s="804"/>
      <c r="BA450" s="804"/>
      <c r="BB450" s="804"/>
      <c r="BC450" s="804"/>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Z450" s="55"/>
      <c r="DA450" s="55"/>
      <c r="DB450" s="55"/>
      <c r="DC450" s="55"/>
      <c r="DD450" s="55"/>
      <c r="DE450" s="55"/>
      <c r="DF450" s="55"/>
      <c r="DG450" s="55"/>
      <c r="DH450" s="55"/>
      <c r="DI450" s="55"/>
      <c r="DJ450" s="55"/>
      <c r="DK450" s="55"/>
      <c r="DL450" s="55"/>
      <c r="DM450" s="55"/>
      <c r="DN450" s="55"/>
      <c r="DO450" s="55"/>
      <c r="DP450" s="55"/>
    </row>
    <row r="451" spans="1:120" s="1" customFormat="1" ht="2.1" customHeight="1">
      <c r="A451" s="59"/>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Z451" s="55"/>
      <c r="DA451" s="55"/>
      <c r="DB451" s="55"/>
      <c r="DC451" s="55"/>
      <c r="DD451" s="55"/>
      <c r="DE451" s="55"/>
      <c r="DF451" s="55"/>
      <c r="DG451" s="55"/>
      <c r="DH451" s="55"/>
      <c r="DI451" s="55"/>
      <c r="DJ451" s="55"/>
      <c r="DK451" s="55"/>
      <c r="DL451" s="55"/>
      <c r="DM451" s="55"/>
      <c r="DN451" s="55"/>
      <c r="DO451" s="55"/>
      <c r="DP451" s="55"/>
    </row>
    <row r="452" spans="1:12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c r="CZ452" s="48"/>
      <c r="DA452" s="48"/>
      <c r="DB452" s="48"/>
      <c r="DC452" s="48"/>
      <c r="DD452" s="48"/>
      <c r="DE452" s="48"/>
      <c r="DF452" s="48"/>
      <c r="DG452" s="48"/>
      <c r="DH452" s="48"/>
      <c r="DI452" s="48"/>
      <c r="DJ452" s="48"/>
      <c r="DK452" s="48"/>
      <c r="DL452" s="48"/>
      <c r="DM452" s="48"/>
      <c r="DN452" s="48"/>
      <c r="DO452" s="48"/>
      <c r="DP452" s="48"/>
    </row>
    <row r="453" spans="1:120" s="2" customFormat="1" ht="4.5"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B453" s="8"/>
      <c r="CZ453" s="48"/>
      <c r="DA453" s="48"/>
      <c r="DB453" s="48"/>
      <c r="DC453" s="48"/>
      <c r="DD453" s="48"/>
      <c r="DE453" s="48"/>
      <c r="DF453" s="48"/>
      <c r="DG453" s="48"/>
      <c r="DH453" s="48"/>
      <c r="DI453" s="48"/>
      <c r="DJ453" s="48"/>
      <c r="DK453" s="48"/>
      <c r="DL453" s="48"/>
      <c r="DM453" s="48"/>
      <c r="DN453" s="48"/>
      <c r="DO453" s="48"/>
      <c r="DP453" s="48"/>
    </row>
    <row r="454" spans="1:120" s="1" customFormat="1" ht="17.100000000000001" customHeight="1">
      <c r="A454" s="59"/>
      <c r="B454" s="59" t="s">
        <v>1332</v>
      </c>
      <c r="C454" s="59"/>
      <c r="D454" s="59"/>
      <c r="E454" s="59"/>
      <c r="F454" s="59"/>
      <c r="G454" s="59"/>
      <c r="H454" s="59"/>
      <c r="I454" s="59"/>
      <c r="J454" s="59"/>
      <c r="K454" s="59"/>
      <c r="L454" s="59"/>
      <c r="M454" s="59"/>
      <c r="N454" s="59"/>
      <c r="O454" s="59"/>
      <c r="P454" s="59"/>
      <c r="Q454" s="59"/>
      <c r="R454" s="59"/>
      <c r="S454" s="59"/>
      <c r="T454" s="59"/>
      <c r="U454" s="59"/>
      <c r="V454" s="59" t="s">
        <v>151</v>
      </c>
      <c r="W454" s="59"/>
      <c r="X454" s="59"/>
      <c r="Y454" s="59"/>
      <c r="Z454" s="59"/>
      <c r="AA454" s="59"/>
      <c r="AB454" s="59"/>
      <c r="AC454" s="59"/>
      <c r="AD454" s="59"/>
      <c r="AE454" s="59"/>
      <c r="AF454" s="59"/>
      <c r="AG454" s="59"/>
      <c r="AH454" s="59"/>
      <c r="AI454" s="59"/>
      <c r="AJ454" s="59"/>
      <c r="AK454" s="59"/>
      <c r="AL454" s="59" t="s">
        <v>152</v>
      </c>
      <c r="AM454" s="59"/>
      <c r="AN454" s="59"/>
      <c r="AO454" s="59"/>
      <c r="AP454" s="59"/>
      <c r="AQ454" s="59"/>
      <c r="AR454" s="59"/>
      <c r="AS454" s="59"/>
      <c r="AT454" s="59"/>
      <c r="AU454" s="59"/>
      <c r="AV454" s="59"/>
      <c r="AW454" s="59"/>
      <c r="AX454" s="59"/>
      <c r="AY454" s="59"/>
      <c r="AZ454" s="59"/>
      <c r="BA454" s="59"/>
      <c r="BB454" s="59"/>
      <c r="BC454" s="59" t="s">
        <v>153</v>
      </c>
      <c r="BD454" s="59"/>
      <c r="BE454" s="59"/>
      <c r="BF454" s="59"/>
      <c r="BG454" s="59"/>
      <c r="BH454" s="59"/>
      <c r="BI454" s="59"/>
      <c r="BJ454" s="59"/>
      <c r="BK454" s="59"/>
      <c r="BL454" s="59"/>
      <c r="BM454" s="59"/>
      <c r="BN454" s="59"/>
      <c r="BO454" s="59"/>
      <c r="BP454" s="59"/>
      <c r="BQ454" s="59"/>
      <c r="BR454" s="59"/>
      <c r="BS454" s="59"/>
      <c r="BT454" s="59"/>
      <c r="BU454" s="59" t="s">
        <v>85</v>
      </c>
      <c r="BV454" s="59"/>
      <c r="BW454" s="59"/>
      <c r="BX454" s="59"/>
      <c r="BY454" s="59"/>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798" t="s">
        <v>234</v>
      </c>
      <c r="E455" s="798"/>
      <c r="F455" s="798"/>
      <c r="G455" s="798"/>
      <c r="H455" s="798"/>
      <c r="I455" s="798"/>
      <c r="J455" s="798"/>
      <c r="K455" s="798"/>
      <c r="L455" s="59" t="s">
        <v>37</v>
      </c>
      <c r="M455" s="59"/>
      <c r="N455" s="802">
        <v>1</v>
      </c>
      <c r="O455" s="802"/>
      <c r="P455" s="802"/>
      <c r="Q455" s="802"/>
      <c r="R455" s="801" t="s">
        <v>235</v>
      </c>
      <c r="S455" s="801"/>
      <c r="T455" s="801"/>
      <c r="U455" s="59"/>
      <c r="V455" s="59" t="s">
        <v>37</v>
      </c>
      <c r="W455" s="796"/>
      <c r="X455" s="796"/>
      <c r="Y455" s="796"/>
      <c r="Z455" s="796"/>
      <c r="AA455" s="796"/>
      <c r="AB455" s="796"/>
      <c r="AC455" s="796"/>
      <c r="AD455" s="796"/>
      <c r="AE455" s="796"/>
      <c r="AF455" s="796"/>
      <c r="AG455" s="796"/>
      <c r="AH455" s="796"/>
      <c r="AI455" s="796"/>
      <c r="AJ455" s="796"/>
      <c r="AK455" s="796"/>
      <c r="AL455" s="59" t="s">
        <v>117</v>
      </c>
      <c r="AM455" s="59"/>
      <c r="AN455" s="796"/>
      <c r="AO455" s="796"/>
      <c r="AP455" s="796"/>
      <c r="AQ455" s="796"/>
      <c r="AR455" s="796"/>
      <c r="AS455" s="796"/>
      <c r="AT455" s="796"/>
      <c r="AU455" s="796"/>
      <c r="AV455" s="796"/>
      <c r="AW455" s="796"/>
      <c r="AX455" s="796"/>
      <c r="AY455" s="796"/>
      <c r="AZ455" s="796"/>
      <c r="BA455" s="796"/>
      <c r="BB455" s="796"/>
      <c r="BC455" s="59" t="s">
        <v>117</v>
      </c>
      <c r="BD455" s="59"/>
      <c r="BE455" s="803">
        <f>W455+AN455</f>
        <v>0</v>
      </c>
      <c r="BF455" s="803"/>
      <c r="BG455" s="803"/>
      <c r="BH455" s="803"/>
      <c r="BI455" s="803"/>
      <c r="BJ455" s="803"/>
      <c r="BK455" s="803"/>
      <c r="BL455" s="803"/>
      <c r="BM455" s="803"/>
      <c r="BN455" s="803"/>
      <c r="BO455" s="803"/>
      <c r="BP455" s="803"/>
      <c r="BQ455" s="803"/>
      <c r="BR455" s="803"/>
      <c r="BS455" s="803"/>
      <c r="BT455" s="123"/>
      <c r="BU455" s="119" t="s">
        <v>85</v>
      </c>
      <c r="BV455" s="119"/>
      <c r="BW455" s="119"/>
      <c r="BX455" s="119"/>
      <c r="BY455" s="119"/>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802">
        <v>2</v>
      </c>
      <c r="O456" s="802"/>
      <c r="P456" s="802"/>
      <c r="Q456" s="802"/>
      <c r="R456" s="801" t="s">
        <v>235</v>
      </c>
      <c r="S456" s="801"/>
      <c r="T456" s="801"/>
      <c r="U456" s="59"/>
      <c r="V456" s="59" t="s">
        <v>37</v>
      </c>
      <c r="W456" s="796"/>
      <c r="X456" s="796"/>
      <c r="Y456" s="796"/>
      <c r="Z456" s="796"/>
      <c r="AA456" s="796"/>
      <c r="AB456" s="796"/>
      <c r="AC456" s="796"/>
      <c r="AD456" s="796"/>
      <c r="AE456" s="796"/>
      <c r="AF456" s="796"/>
      <c r="AG456" s="796"/>
      <c r="AH456" s="796"/>
      <c r="AI456" s="796"/>
      <c r="AJ456" s="796"/>
      <c r="AK456" s="796"/>
      <c r="AL456" s="59" t="s">
        <v>117</v>
      </c>
      <c r="AM456" s="59"/>
      <c r="AN456" s="796"/>
      <c r="AO456" s="796"/>
      <c r="AP456" s="796"/>
      <c r="AQ456" s="796"/>
      <c r="AR456" s="796"/>
      <c r="AS456" s="796"/>
      <c r="AT456" s="796"/>
      <c r="AU456" s="796"/>
      <c r="AV456" s="796"/>
      <c r="AW456" s="796"/>
      <c r="AX456" s="796"/>
      <c r="AY456" s="796"/>
      <c r="AZ456" s="796"/>
      <c r="BA456" s="796"/>
      <c r="BB456" s="796"/>
      <c r="BC456" s="59" t="s">
        <v>117</v>
      </c>
      <c r="BD456" s="59"/>
      <c r="BE456" s="803">
        <f t="shared" ref="BE456:BE463" si="2">W456+AN456</f>
        <v>0</v>
      </c>
      <c r="BF456" s="803"/>
      <c r="BG456" s="803"/>
      <c r="BH456" s="803"/>
      <c r="BI456" s="803"/>
      <c r="BJ456" s="803"/>
      <c r="BK456" s="803"/>
      <c r="BL456" s="803"/>
      <c r="BM456" s="803"/>
      <c r="BN456" s="803"/>
      <c r="BO456" s="803"/>
      <c r="BP456" s="803"/>
      <c r="BQ456" s="803"/>
      <c r="BR456" s="803"/>
      <c r="BS456" s="803"/>
      <c r="BT456" s="123"/>
      <c r="BU456" s="119" t="s">
        <v>85</v>
      </c>
      <c r="BV456" s="119"/>
      <c r="BW456" s="119"/>
      <c r="BX456" s="119"/>
      <c r="BY456" s="119"/>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802"/>
      <c r="O457" s="802"/>
      <c r="P457" s="802"/>
      <c r="Q457" s="802"/>
      <c r="R457" s="801" t="s">
        <v>235</v>
      </c>
      <c r="S457" s="801"/>
      <c r="T457" s="801"/>
      <c r="U457" s="59"/>
      <c r="V457" s="59" t="s">
        <v>37</v>
      </c>
      <c r="W457" s="796"/>
      <c r="X457" s="796"/>
      <c r="Y457" s="796"/>
      <c r="Z457" s="796"/>
      <c r="AA457" s="796"/>
      <c r="AB457" s="796"/>
      <c r="AC457" s="796"/>
      <c r="AD457" s="796"/>
      <c r="AE457" s="796"/>
      <c r="AF457" s="796"/>
      <c r="AG457" s="796"/>
      <c r="AH457" s="796"/>
      <c r="AI457" s="796"/>
      <c r="AJ457" s="796"/>
      <c r="AK457" s="796"/>
      <c r="AL457" s="59" t="s">
        <v>117</v>
      </c>
      <c r="AM457" s="59"/>
      <c r="AN457" s="796"/>
      <c r="AO457" s="796"/>
      <c r="AP457" s="796"/>
      <c r="AQ457" s="796"/>
      <c r="AR457" s="796"/>
      <c r="AS457" s="796"/>
      <c r="AT457" s="796"/>
      <c r="AU457" s="796"/>
      <c r="AV457" s="796"/>
      <c r="AW457" s="796"/>
      <c r="AX457" s="796"/>
      <c r="AY457" s="796"/>
      <c r="AZ457" s="796"/>
      <c r="BA457" s="796"/>
      <c r="BB457" s="796"/>
      <c r="BC457" s="59" t="s">
        <v>117</v>
      </c>
      <c r="BD457" s="59"/>
      <c r="BE457" s="803">
        <f t="shared" si="2"/>
        <v>0</v>
      </c>
      <c r="BF457" s="803"/>
      <c r="BG457" s="803"/>
      <c r="BH457" s="803"/>
      <c r="BI457" s="803"/>
      <c r="BJ457" s="803"/>
      <c r="BK457" s="803"/>
      <c r="BL457" s="803"/>
      <c r="BM457" s="803"/>
      <c r="BN457" s="803"/>
      <c r="BO457" s="803"/>
      <c r="BP457" s="803"/>
      <c r="BQ457" s="803"/>
      <c r="BR457" s="803"/>
      <c r="BS457" s="803"/>
      <c r="BT457" s="123"/>
      <c r="BU457" s="119" t="s">
        <v>85</v>
      </c>
      <c r="BV457" s="119"/>
      <c r="BW457" s="119"/>
      <c r="BX457" s="119"/>
      <c r="BY457" s="119"/>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802"/>
      <c r="O458" s="802"/>
      <c r="P458" s="802"/>
      <c r="Q458" s="802"/>
      <c r="R458" s="801" t="s">
        <v>235</v>
      </c>
      <c r="S458" s="801"/>
      <c r="T458" s="801"/>
      <c r="U458" s="59"/>
      <c r="V458" s="59" t="s">
        <v>37</v>
      </c>
      <c r="W458" s="796"/>
      <c r="X458" s="796"/>
      <c r="Y458" s="796"/>
      <c r="Z458" s="796"/>
      <c r="AA458" s="796"/>
      <c r="AB458" s="796"/>
      <c r="AC458" s="796"/>
      <c r="AD458" s="796"/>
      <c r="AE458" s="796"/>
      <c r="AF458" s="796"/>
      <c r="AG458" s="796"/>
      <c r="AH458" s="796"/>
      <c r="AI458" s="796"/>
      <c r="AJ458" s="796"/>
      <c r="AK458" s="796"/>
      <c r="AL458" s="59" t="s">
        <v>117</v>
      </c>
      <c r="AM458" s="59"/>
      <c r="AN458" s="796"/>
      <c r="AO458" s="796"/>
      <c r="AP458" s="796"/>
      <c r="AQ458" s="796"/>
      <c r="AR458" s="796"/>
      <c r="AS458" s="796"/>
      <c r="AT458" s="796"/>
      <c r="AU458" s="796"/>
      <c r="AV458" s="796"/>
      <c r="AW458" s="796"/>
      <c r="AX458" s="796"/>
      <c r="AY458" s="796"/>
      <c r="AZ458" s="796"/>
      <c r="BA458" s="796"/>
      <c r="BB458" s="796"/>
      <c r="BC458" s="59" t="s">
        <v>117</v>
      </c>
      <c r="BD458" s="59"/>
      <c r="BE458" s="803">
        <f t="shared" si="2"/>
        <v>0</v>
      </c>
      <c r="BF458" s="803"/>
      <c r="BG458" s="803"/>
      <c r="BH458" s="803"/>
      <c r="BI458" s="803"/>
      <c r="BJ458" s="803"/>
      <c r="BK458" s="803"/>
      <c r="BL458" s="803"/>
      <c r="BM458" s="803"/>
      <c r="BN458" s="803"/>
      <c r="BO458" s="803"/>
      <c r="BP458" s="803"/>
      <c r="BQ458" s="803"/>
      <c r="BR458" s="803"/>
      <c r="BS458" s="803"/>
      <c r="BT458" s="123"/>
      <c r="BU458" s="119" t="s">
        <v>85</v>
      </c>
      <c r="BV458" s="119"/>
      <c r="BW458" s="119"/>
      <c r="BX458" s="119"/>
      <c r="BY458" s="119"/>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59"/>
      <c r="E459" s="59"/>
      <c r="F459" s="59"/>
      <c r="G459" s="59"/>
      <c r="H459" s="59"/>
      <c r="I459" s="59"/>
      <c r="J459" s="59"/>
      <c r="K459" s="59"/>
      <c r="L459" s="59" t="s">
        <v>37</v>
      </c>
      <c r="M459" s="59"/>
      <c r="N459" s="802"/>
      <c r="O459" s="802"/>
      <c r="P459" s="802"/>
      <c r="Q459" s="802"/>
      <c r="R459" s="801" t="s">
        <v>235</v>
      </c>
      <c r="S459" s="801"/>
      <c r="T459" s="801"/>
      <c r="U459" s="59"/>
      <c r="V459" s="59" t="s">
        <v>37</v>
      </c>
      <c r="W459" s="796"/>
      <c r="X459" s="796"/>
      <c r="Y459" s="796"/>
      <c r="Z459" s="796"/>
      <c r="AA459" s="796"/>
      <c r="AB459" s="796"/>
      <c r="AC459" s="796"/>
      <c r="AD459" s="796"/>
      <c r="AE459" s="796"/>
      <c r="AF459" s="796"/>
      <c r="AG459" s="796"/>
      <c r="AH459" s="796"/>
      <c r="AI459" s="796"/>
      <c r="AJ459" s="796"/>
      <c r="AK459" s="796"/>
      <c r="AL459" s="59" t="s">
        <v>117</v>
      </c>
      <c r="AM459" s="59"/>
      <c r="AN459" s="796"/>
      <c r="AO459" s="796"/>
      <c r="AP459" s="796"/>
      <c r="AQ459" s="796"/>
      <c r="AR459" s="796"/>
      <c r="AS459" s="796"/>
      <c r="AT459" s="796"/>
      <c r="AU459" s="796"/>
      <c r="AV459" s="796"/>
      <c r="AW459" s="796"/>
      <c r="AX459" s="796"/>
      <c r="AY459" s="796"/>
      <c r="AZ459" s="796"/>
      <c r="BA459" s="796"/>
      <c r="BB459" s="796"/>
      <c r="BC459" s="59" t="s">
        <v>117</v>
      </c>
      <c r="BD459" s="59"/>
      <c r="BE459" s="803">
        <f t="shared" si="2"/>
        <v>0</v>
      </c>
      <c r="BF459" s="803"/>
      <c r="BG459" s="803"/>
      <c r="BH459" s="803"/>
      <c r="BI459" s="803"/>
      <c r="BJ459" s="803"/>
      <c r="BK459" s="803"/>
      <c r="BL459" s="803"/>
      <c r="BM459" s="803"/>
      <c r="BN459" s="803"/>
      <c r="BO459" s="803"/>
      <c r="BP459" s="803"/>
      <c r="BQ459" s="803"/>
      <c r="BR459" s="803"/>
      <c r="BS459" s="803"/>
      <c r="BT459" s="123"/>
      <c r="BU459" s="119" t="s">
        <v>85</v>
      </c>
      <c r="BV459" s="119"/>
      <c r="BW459" s="119"/>
      <c r="BX459" s="119"/>
      <c r="BY459" s="119"/>
      <c r="BZ459" s="59"/>
      <c r="CZ459" s="55"/>
      <c r="DA459" s="55"/>
      <c r="DB459" s="55"/>
      <c r="DC459" s="55"/>
      <c r="DD459" s="55"/>
      <c r="DE459" s="55"/>
      <c r="DF459" s="55"/>
      <c r="DG459" s="55"/>
      <c r="DH459" s="55"/>
      <c r="DI459" s="55"/>
      <c r="DJ459" s="55"/>
      <c r="DK459" s="55"/>
      <c r="DL459" s="55"/>
      <c r="DM459" s="55"/>
      <c r="DN459" s="55"/>
      <c r="DO459" s="55"/>
      <c r="DP459" s="55"/>
    </row>
    <row r="460" spans="1:120" s="1" customFormat="1" ht="17.100000000000001" customHeight="1">
      <c r="A460" s="59"/>
      <c r="B460" s="59"/>
      <c r="C460" s="59"/>
      <c r="D460" s="59"/>
      <c r="E460" s="59"/>
      <c r="F460" s="59"/>
      <c r="G460" s="59"/>
      <c r="H460" s="59"/>
      <c r="I460" s="59"/>
      <c r="J460" s="59"/>
      <c r="K460" s="59"/>
      <c r="L460" s="59" t="s">
        <v>37</v>
      </c>
      <c r="M460" s="59"/>
      <c r="N460" s="802"/>
      <c r="O460" s="802"/>
      <c r="P460" s="802"/>
      <c r="Q460" s="802"/>
      <c r="R460" s="801" t="s">
        <v>235</v>
      </c>
      <c r="S460" s="801"/>
      <c r="T460" s="801"/>
      <c r="U460" s="59"/>
      <c r="V460" s="59" t="s">
        <v>37</v>
      </c>
      <c r="W460" s="796"/>
      <c r="X460" s="796"/>
      <c r="Y460" s="796"/>
      <c r="Z460" s="796"/>
      <c r="AA460" s="796"/>
      <c r="AB460" s="796"/>
      <c r="AC460" s="796"/>
      <c r="AD460" s="796"/>
      <c r="AE460" s="796"/>
      <c r="AF460" s="796"/>
      <c r="AG460" s="796"/>
      <c r="AH460" s="796"/>
      <c r="AI460" s="796"/>
      <c r="AJ460" s="796"/>
      <c r="AK460" s="796"/>
      <c r="AL460" s="59" t="s">
        <v>117</v>
      </c>
      <c r="AM460" s="59"/>
      <c r="AN460" s="796"/>
      <c r="AO460" s="796"/>
      <c r="AP460" s="796"/>
      <c r="AQ460" s="796"/>
      <c r="AR460" s="796"/>
      <c r="AS460" s="796"/>
      <c r="AT460" s="796"/>
      <c r="AU460" s="796"/>
      <c r="AV460" s="796"/>
      <c r="AW460" s="796"/>
      <c r="AX460" s="796"/>
      <c r="AY460" s="796"/>
      <c r="AZ460" s="796"/>
      <c r="BA460" s="796"/>
      <c r="BB460" s="796"/>
      <c r="BC460" s="59" t="s">
        <v>117</v>
      </c>
      <c r="BD460" s="59"/>
      <c r="BE460" s="803">
        <f t="shared" si="2"/>
        <v>0</v>
      </c>
      <c r="BF460" s="803"/>
      <c r="BG460" s="803"/>
      <c r="BH460" s="803"/>
      <c r="BI460" s="803"/>
      <c r="BJ460" s="803"/>
      <c r="BK460" s="803"/>
      <c r="BL460" s="803"/>
      <c r="BM460" s="803"/>
      <c r="BN460" s="803"/>
      <c r="BO460" s="803"/>
      <c r="BP460" s="803"/>
      <c r="BQ460" s="803"/>
      <c r="BR460" s="803"/>
      <c r="BS460" s="803"/>
      <c r="BT460" s="123"/>
      <c r="BU460" s="119" t="s">
        <v>85</v>
      </c>
      <c r="BV460" s="119"/>
      <c r="BW460" s="119"/>
      <c r="BX460" s="119"/>
      <c r="BY460" s="119"/>
      <c r="BZ460" s="59"/>
      <c r="CZ460" s="55"/>
      <c r="DA460" s="55"/>
      <c r="DB460" s="55"/>
      <c r="DC460" s="55"/>
      <c r="DD460" s="55"/>
      <c r="DE460" s="55"/>
      <c r="DF460" s="55"/>
      <c r="DG460" s="55"/>
      <c r="DH460" s="55"/>
      <c r="DI460" s="55"/>
      <c r="DJ460" s="55"/>
      <c r="DK460" s="55"/>
      <c r="DL460" s="55"/>
      <c r="DM460" s="55"/>
      <c r="DN460" s="55"/>
      <c r="DO460" s="55"/>
      <c r="DP460" s="55"/>
    </row>
    <row r="461" spans="1:120" s="1" customFormat="1" ht="17.100000000000001" customHeight="1">
      <c r="A461" s="59"/>
      <c r="B461" s="59"/>
      <c r="C461" s="59"/>
      <c r="D461" s="59"/>
      <c r="E461" s="59"/>
      <c r="F461" s="59"/>
      <c r="G461" s="59"/>
      <c r="H461" s="59"/>
      <c r="I461" s="59"/>
      <c r="J461" s="59"/>
      <c r="K461" s="59"/>
      <c r="L461" s="59" t="s">
        <v>37</v>
      </c>
      <c r="M461" s="59"/>
      <c r="N461" s="802"/>
      <c r="O461" s="802"/>
      <c r="P461" s="802"/>
      <c r="Q461" s="802"/>
      <c r="R461" s="801" t="s">
        <v>235</v>
      </c>
      <c r="S461" s="801"/>
      <c r="T461" s="801"/>
      <c r="U461" s="59"/>
      <c r="V461" s="59" t="s">
        <v>37</v>
      </c>
      <c r="W461" s="796"/>
      <c r="X461" s="796"/>
      <c r="Y461" s="796"/>
      <c r="Z461" s="796"/>
      <c r="AA461" s="796"/>
      <c r="AB461" s="796"/>
      <c r="AC461" s="796"/>
      <c r="AD461" s="796"/>
      <c r="AE461" s="796"/>
      <c r="AF461" s="796"/>
      <c r="AG461" s="796"/>
      <c r="AH461" s="796"/>
      <c r="AI461" s="796"/>
      <c r="AJ461" s="796"/>
      <c r="AK461" s="796"/>
      <c r="AL461" s="59" t="s">
        <v>117</v>
      </c>
      <c r="AM461" s="59"/>
      <c r="AN461" s="796"/>
      <c r="AO461" s="796"/>
      <c r="AP461" s="796"/>
      <c r="AQ461" s="796"/>
      <c r="AR461" s="796"/>
      <c r="AS461" s="796"/>
      <c r="AT461" s="796"/>
      <c r="AU461" s="796"/>
      <c r="AV461" s="796"/>
      <c r="AW461" s="796"/>
      <c r="AX461" s="796"/>
      <c r="AY461" s="796"/>
      <c r="AZ461" s="796"/>
      <c r="BA461" s="796"/>
      <c r="BB461" s="796"/>
      <c r="BC461" s="59" t="s">
        <v>117</v>
      </c>
      <c r="BD461" s="59"/>
      <c r="BE461" s="803">
        <f t="shared" si="2"/>
        <v>0</v>
      </c>
      <c r="BF461" s="803"/>
      <c r="BG461" s="803"/>
      <c r="BH461" s="803"/>
      <c r="BI461" s="803"/>
      <c r="BJ461" s="803"/>
      <c r="BK461" s="803"/>
      <c r="BL461" s="803"/>
      <c r="BM461" s="803"/>
      <c r="BN461" s="803"/>
      <c r="BO461" s="803"/>
      <c r="BP461" s="803"/>
      <c r="BQ461" s="803"/>
      <c r="BR461" s="803"/>
      <c r="BS461" s="803"/>
      <c r="BT461" s="123"/>
      <c r="BU461" s="119" t="s">
        <v>85</v>
      </c>
      <c r="BV461" s="119"/>
      <c r="BW461" s="119"/>
      <c r="BX461" s="119"/>
      <c r="BY461" s="119"/>
      <c r="BZ461" s="59"/>
      <c r="CZ461" s="55"/>
      <c r="DA461" s="55"/>
      <c r="DB461" s="55"/>
      <c r="DC461" s="55"/>
      <c r="DD461" s="55"/>
      <c r="DE461" s="55"/>
      <c r="DF461" s="55"/>
      <c r="DG461" s="55"/>
      <c r="DH461" s="55"/>
      <c r="DI461" s="55"/>
      <c r="DJ461" s="55"/>
      <c r="DK461" s="55"/>
      <c r="DL461" s="55"/>
      <c r="DM461" s="55"/>
      <c r="DN461" s="55"/>
      <c r="DO461" s="55"/>
      <c r="DP461" s="55"/>
    </row>
    <row r="462" spans="1:120" s="1" customFormat="1" ht="17.100000000000001" customHeight="1">
      <c r="A462" s="59"/>
      <c r="B462" s="59"/>
      <c r="C462" s="59"/>
      <c r="D462" s="59"/>
      <c r="E462" s="59"/>
      <c r="F462" s="59"/>
      <c r="G462" s="59"/>
      <c r="H462" s="59"/>
      <c r="I462" s="59"/>
      <c r="J462" s="59"/>
      <c r="K462" s="59"/>
      <c r="L462" s="59" t="s">
        <v>37</v>
      </c>
      <c r="M462" s="59"/>
      <c r="N462" s="802"/>
      <c r="O462" s="802"/>
      <c r="P462" s="802"/>
      <c r="Q462" s="802"/>
      <c r="R462" s="801" t="s">
        <v>235</v>
      </c>
      <c r="S462" s="801"/>
      <c r="T462" s="801"/>
      <c r="U462" s="59"/>
      <c r="V462" s="59" t="s">
        <v>37</v>
      </c>
      <c r="W462" s="796"/>
      <c r="X462" s="796"/>
      <c r="Y462" s="796"/>
      <c r="Z462" s="796"/>
      <c r="AA462" s="796"/>
      <c r="AB462" s="796"/>
      <c r="AC462" s="796"/>
      <c r="AD462" s="796"/>
      <c r="AE462" s="796"/>
      <c r="AF462" s="796"/>
      <c r="AG462" s="796"/>
      <c r="AH462" s="796"/>
      <c r="AI462" s="796"/>
      <c r="AJ462" s="796"/>
      <c r="AK462" s="796"/>
      <c r="AL462" s="59" t="s">
        <v>117</v>
      </c>
      <c r="AM462" s="59"/>
      <c r="AN462" s="796"/>
      <c r="AO462" s="796"/>
      <c r="AP462" s="796"/>
      <c r="AQ462" s="796"/>
      <c r="AR462" s="796"/>
      <c r="AS462" s="796"/>
      <c r="AT462" s="796"/>
      <c r="AU462" s="796"/>
      <c r="AV462" s="796"/>
      <c r="AW462" s="796"/>
      <c r="AX462" s="796"/>
      <c r="AY462" s="796"/>
      <c r="AZ462" s="796"/>
      <c r="BA462" s="796"/>
      <c r="BB462" s="796"/>
      <c r="BC462" s="59" t="s">
        <v>117</v>
      </c>
      <c r="BD462" s="59"/>
      <c r="BE462" s="803">
        <f t="shared" si="2"/>
        <v>0</v>
      </c>
      <c r="BF462" s="803"/>
      <c r="BG462" s="803"/>
      <c r="BH462" s="803"/>
      <c r="BI462" s="803"/>
      <c r="BJ462" s="803"/>
      <c r="BK462" s="803"/>
      <c r="BL462" s="803"/>
      <c r="BM462" s="803"/>
      <c r="BN462" s="803"/>
      <c r="BO462" s="803"/>
      <c r="BP462" s="803"/>
      <c r="BQ462" s="803"/>
      <c r="BR462" s="803"/>
      <c r="BS462" s="803"/>
      <c r="BT462" s="123"/>
      <c r="BU462" s="119" t="s">
        <v>85</v>
      </c>
      <c r="BV462" s="119"/>
      <c r="BW462" s="119"/>
      <c r="BX462" s="119"/>
      <c r="BY462" s="119"/>
      <c r="BZ462" s="59"/>
      <c r="CZ462" s="55"/>
      <c r="DA462" s="55"/>
      <c r="DB462" s="55"/>
      <c r="DC462" s="55"/>
      <c r="DD462" s="55"/>
      <c r="DE462" s="55"/>
      <c r="DF462" s="55"/>
      <c r="DG462" s="55"/>
      <c r="DH462" s="55"/>
      <c r="DI462" s="55"/>
      <c r="DJ462" s="55"/>
      <c r="DK462" s="55"/>
      <c r="DL462" s="55"/>
      <c r="DM462" s="55"/>
      <c r="DN462" s="55"/>
      <c r="DO462" s="55"/>
      <c r="DP462" s="55"/>
    </row>
    <row r="463" spans="1:120" s="1" customFormat="1" ht="17.100000000000001" customHeight="1">
      <c r="A463" s="59"/>
      <c r="B463" s="59"/>
      <c r="C463" s="59"/>
      <c r="D463" s="59"/>
      <c r="E463" s="59"/>
      <c r="F463" s="59"/>
      <c r="G463" s="59"/>
      <c r="H463" s="59"/>
      <c r="I463" s="59"/>
      <c r="J463" s="59"/>
      <c r="K463" s="59"/>
      <c r="L463" s="59" t="s">
        <v>37</v>
      </c>
      <c r="M463" s="59"/>
      <c r="N463" s="802"/>
      <c r="O463" s="802"/>
      <c r="P463" s="802"/>
      <c r="Q463" s="802"/>
      <c r="R463" s="801" t="s">
        <v>235</v>
      </c>
      <c r="S463" s="801"/>
      <c r="T463" s="801"/>
      <c r="U463" s="59"/>
      <c r="V463" s="59" t="s">
        <v>37</v>
      </c>
      <c r="W463" s="796"/>
      <c r="X463" s="796"/>
      <c r="Y463" s="796"/>
      <c r="Z463" s="796"/>
      <c r="AA463" s="796"/>
      <c r="AB463" s="796"/>
      <c r="AC463" s="796"/>
      <c r="AD463" s="796"/>
      <c r="AE463" s="796"/>
      <c r="AF463" s="796"/>
      <c r="AG463" s="796"/>
      <c r="AH463" s="796"/>
      <c r="AI463" s="796"/>
      <c r="AJ463" s="796"/>
      <c r="AK463" s="796"/>
      <c r="AL463" s="59" t="s">
        <v>117</v>
      </c>
      <c r="AM463" s="59"/>
      <c r="AN463" s="796"/>
      <c r="AO463" s="796"/>
      <c r="AP463" s="796"/>
      <c r="AQ463" s="796"/>
      <c r="AR463" s="796"/>
      <c r="AS463" s="796"/>
      <c r="AT463" s="796"/>
      <c r="AU463" s="796"/>
      <c r="AV463" s="796"/>
      <c r="AW463" s="796"/>
      <c r="AX463" s="796"/>
      <c r="AY463" s="796"/>
      <c r="AZ463" s="796"/>
      <c r="BA463" s="796"/>
      <c r="BB463" s="796"/>
      <c r="BC463" s="59" t="s">
        <v>117</v>
      </c>
      <c r="BD463" s="59"/>
      <c r="BE463" s="803">
        <f t="shared" si="2"/>
        <v>0</v>
      </c>
      <c r="BF463" s="803"/>
      <c r="BG463" s="803"/>
      <c r="BH463" s="803"/>
      <c r="BI463" s="803"/>
      <c r="BJ463" s="803"/>
      <c r="BK463" s="803"/>
      <c r="BL463" s="803"/>
      <c r="BM463" s="803"/>
      <c r="BN463" s="803"/>
      <c r="BO463" s="803"/>
      <c r="BP463" s="803"/>
      <c r="BQ463" s="803"/>
      <c r="BR463" s="803"/>
      <c r="BS463" s="803"/>
      <c r="BT463" s="123"/>
      <c r="BU463" s="119" t="s">
        <v>85</v>
      </c>
      <c r="BV463" s="119"/>
      <c r="BW463" s="119"/>
      <c r="BX463" s="119"/>
      <c r="BY463" s="119"/>
      <c r="BZ463" s="59"/>
      <c r="CZ463" s="55"/>
      <c r="DA463" s="55"/>
      <c r="DB463" s="55"/>
      <c r="DC463" s="55"/>
      <c r="DD463" s="55"/>
      <c r="DE463" s="55"/>
      <c r="DF463" s="55"/>
      <c r="DG463" s="55"/>
      <c r="DH463" s="55"/>
      <c r="DI463" s="55"/>
      <c r="DJ463" s="55"/>
      <c r="DK463" s="55"/>
      <c r="DL463" s="55"/>
      <c r="DM463" s="55"/>
      <c r="DN463" s="55"/>
      <c r="DO463" s="55"/>
      <c r="DP463" s="55"/>
    </row>
    <row r="464" spans="1:120" s="1" customFormat="1" ht="17.100000000000001" customHeight="1">
      <c r="A464" s="59"/>
      <c r="B464" s="59"/>
      <c r="C464" s="59"/>
      <c r="D464" s="798" t="s">
        <v>236</v>
      </c>
      <c r="E464" s="798"/>
      <c r="F464" s="798"/>
      <c r="G464" s="798"/>
      <c r="H464" s="798"/>
      <c r="I464" s="798"/>
      <c r="J464" s="798"/>
      <c r="K464" s="798"/>
      <c r="L464" s="59"/>
      <c r="M464" s="59"/>
      <c r="N464" s="59"/>
      <c r="O464" s="59"/>
      <c r="P464" s="59"/>
      <c r="Q464" s="59"/>
      <c r="R464" s="59"/>
      <c r="S464" s="59"/>
      <c r="T464" s="59"/>
      <c r="U464" s="59"/>
      <c r="V464" s="59" t="s">
        <v>37</v>
      </c>
      <c r="W464" s="803">
        <f>SUM(W455:AK463)</f>
        <v>0</v>
      </c>
      <c r="X464" s="803"/>
      <c r="Y464" s="803"/>
      <c r="Z464" s="803"/>
      <c r="AA464" s="803"/>
      <c r="AB464" s="803"/>
      <c r="AC464" s="803"/>
      <c r="AD464" s="803"/>
      <c r="AE464" s="803"/>
      <c r="AF464" s="803"/>
      <c r="AG464" s="803"/>
      <c r="AH464" s="803"/>
      <c r="AI464" s="803"/>
      <c r="AJ464" s="803"/>
      <c r="AK464" s="803"/>
      <c r="AL464" s="59" t="s">
        <v>117</v>
      </c>
      <c r="AM464" s="59"/>
      <c r="AN464" s="803">
        <f>SUM(AN455:BB463)</f>
        <v>0</v>
      </c>
      <c r="AO464" s="803"/>
      <c r="AP464" s="803"/>
      <c r="AQ464" s="803"/>
      <c r="AR464" s="803"/>
      <c r="AS464" s="803"/>
      <c r="AT464" s="803"/>
      <c r="AU464" s="803"/>
      <c r="AV464" s="803"/>
      <c r="AW464" s="803"/>
      <c r="AX464" s="803"/>
      <c r="AY464" s="803"/>
      <c r="AZ464" s="803"/>
      <c r="BA464" s="803"/>
      <c r="BB464" s="803"/>
      <c r="BC464" s="59" t="s">
        <v>117</v>
      </c>
      <c r="BD464" s="59"/>
      <c r="BE464" s="803">
        <f>W464+AN464</f>
        <v>0</v>
      </c>
      <c r="BF464" s="803"/>
      <c r="BG464" s="803"/>
      <c r="BH464" s="803"/>
      <c r="BI464" s="803"/>
      <c r="BJ464" s="803"/>
      <c r="BK464" s="803"/>
      <c r="BL464" s="803"/>
      <c r="BM464" s="803"/>
      <c r="BN464" s="803"/>
      <c r="BO464" s="803"/>
      <c r="BP464" s="803"/>
      <c r="BQ464" s="803"/>
      <c r="BR464" s="803"/>
      <c r="BS464" s="803"/>
      <c r="BT464" s="123"/>
      <c r="BU464" s="119" t="s">
        <v>85</v>
      </c>
      <c r="BV464" s="119"/>
      <c r="BW464" s="119"/>
      <c r="BX464" s="119"/>
      <c r="BY464" s="119"/>
      <c r="BZ464" s="60"/>
      <c r="CZ464" s="55"/>
      <c r="DA464" s="55"/>
      <c r="DB464" s="55"/>
      <c r="DC464" s="55"/>
      <c r="DD464" s="55"/>
      <c r="DE464" s="55"/>
      <c r="DF464" s="55"/>
      <c r="DG464" s="55"/>
      <c r="DH464" s="55"/>
      <c r="DI464" s="55"/>
      <c r="DJ464" s="55"/>
      <c r="DK464" s="55"/>
      <c r="DL464" s="55"/>
      <c r="DM464" s="55"/>
      <c r="DN464" s="55"/>
      <c r="DO464" s="55"/>
      <c r="DP464" s="55"/>
    </row>
    <row r="465" spans="1:120" s="2"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c r="CZ465" s="48"/>
      <c r="DA465" s="48"/>
      <c r="DB465" s="48"/>
      <c r="DC465" s="48"/>
      <c r="DD465" s="48"/>
      <c r="DE465" s="48"/>
      <c r="DF465" s="48"/>
      <c r="DG465" s="48"/>
      <c r="DH465" s="48"/>
      <c r="DI465" s="48"/>
      <c r="DJ465" s="48"/>
      <c r="DK465" s="48"/>
      <c r="DL465" s="48"/>
      <c r="DM465" s="48"/>
      <c r="DN465" s="48"/>
      <c r="DO465" s="48"/>
      <c r="DP465" s="48"/>
    </row>
    <row r="466" spans="1:120"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8"/>
      <c r="CZ466" s="48"/>
      <c r="DA466" s="48"/>
      <c r="DB466" s="48"/>
      <c r="DC466" s="48"/>
      <c r="DD466" s="48"/>
      <c r="DE466" s="48"/>
      <c r="DF466" s="48"/>
      <c r="DG466" s="48"/>
      <c r="DH466" s="48"/>
      <c r="DI466" s="48"/>
      <c r="DJ466" s="48"/>
      <c r="DK466" s="48"/>
      <c r="DL466" s="48"/>
      <c r="DM466" s="48"/>
      <c r="DN466" s="48"/>
      <c r="DO466" s="48"/>
      <c r="DP466" s="48"/>
    </row>
    <row r="467" spans="1:120" s="1" customFormat="1" ht="17.100000000000001" customHeight="1">
      <c r="A467" s="59"/>
      <c r="B467" s="59" t="s">
        <v>1333</v>
      </c>
      <c r="C467" s="59"/>
      <c r="D467" s="59"/>
      <c r="E467" s="59"/>
      <c r="F467" s="59"/>
      <c r="G467" s="59"/>
      <c r="H467" s="59"/>
      <c r="I467" s="59"/>
      <c r="J467" s="59"/>
      <c r="K467" s="59"/>
      <c r="L467" s="59"/>
      <c r="M467" s="59"/>
      <c r="N467" s="59"/>
      <c r="O467" s="59"/>
      <c r="P467" s="59"/>
      <c r="Q467" s="59"/>
      <c r="R467" s="794"/>
      <c r="S467" s="794"/>
      <c r="T467" s="794"/>
      <c r="U467" s="794"/>
      <c r="V467" s="794"/>
      <c r="W467" s="794"/>
      <c r="X467" s="794"/>
      <c r="Y467" s="794"/>
      <c r="Z467" s="794"/>
      <c r="AA467" s="794"/>
      <c r="AB467" s="794"/>
      <c r="AC467" s="794"/>
      <c r="AD467" s="794"/>
      <c r="AE467" s="794"/>
      <c r="AF467" s="794"/>
      <c r="AG467" s="794"/>
      <c r="AH467" s="794"/>
      <c r="AI467" s="794"/>
      <c r="AJ467" s="794"/>
      <c r="AK467" s="794"/>
      <c r="AL467" s="794"/>
      <c r="AM467" s="794"/>
      <c r="AN467" s="794"/>
      <c r="AO467" s="794"/>
      <c r="AP467" s="794"/>
      <c r="AQ467" s="794"/>
      <c r="AR467" s="794"/>
      <c r="AS467" s="794"/>
      <c r="AT467" s="794"/>
      <c r="AU467" s="794"/>
      <c r="AV467" s="794"/>
      <c r="AW467" s="794"/>
      <c r="AX467" s="794"/>
      <c r="AY467" s="794"/>
      <c r="AZ467" s="794"/>
      <c r="BA467" s="794"/>
      <c r="BB467" s="794"/>
      <c r="BC467" s="794"/>
      <c r="BD467" s="794"/>
      <c r="BE467" s="794"/>
      <c r="BF467" s="794"/>
      <c r="BG467" s="794"/>
      <c r="BH467" s="794"/>
      <c r="BI467" s="794"/>
      <c r="BJ467" s="794"/>
      <c r="BK467" s="794"/>
      <c r="BL467" s="794"/>
      <c r="BM467" s="794"/>
      <c r="BN467" s="794"/>
      <c r="BO467" s="794"/>
      <c r="BP467" s="794"/>
      <c r="BQ467" s="794"/>
      <c r="BR467" s="794"/>
      <c r="BS467" s="794"/>
      <c r="BT467" s="794"/>
      <c r="BU467" s="794"/>
      <c r="BV467" s="794"/>
      <c r="BW467" s="794"/>
      <c r="BX467" s="794"/>
      <c r="BY467" s="794"/>
      <c r="BZ467" s="794"/>
      <c r="CZ467" s="55"/>
      <c r="DA467" s="55"/>
      <c r="DB467" s="55"/>
      <c r="DC467" s="55"/>
      <c r="DD467" s="55"/>
      <c r="DE467" s="55"/>
      <c r="DF467" s="55"/>
      <c r="DG467" s="55"/>
      <c r="DH467" s="55"/>
      <c r="DI467" s="55"/>
      <c r="DJ467" s="55"/>
      <c r="DK467" s="55"/>
      <c r="DL467" s="55"/>
      <c r="DM467" s="55"/>
      <c r="DN467" s="55"/>
      <c r="DO467" s="55"/>
      <c r="DP467" s="55"/>
    </row>
    <row r="468" spans="1:120" s="2" customFormat="1" ht="3.9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c r="CZ468" s="48"/>
      <c r="DA468" s="48"/>
      <c r="DB468" s="48"/>
      <c r="DC468" s="48"/>
      <c r="DD468" s="48"/>
      <c r="DE468" s="48"/>
      <c r="DF468" s="48"/>
      <c r="DG468" s="48"/>
      <c r="DH468" s="48"/>
      <c r="DI468" s="48"/>
      <c r="DJ468" s="48"/>
      <c r="DK468" s="48"/>
      <c r="DL468" s="48"/>
      <c r="DM468" s="48"/>
      <c r="DN468" s="48"/>
      <c r="DO468" s="48"/>
      <c r="DP468" s="48"/>
    </row>
    <row r="469" spans="1:120" s="2" customFormat="1" ht="5.0999999999999996"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B469" s="8"/>
      <c r="CZ469" s="48"/>
      <c r="DA469" s="48"/>
      <c r="DB469" s="48"/>
      <c r="DC469" s="48"/>
      <c r="DD469" s="48"/>
      <c r="DE469" s="48"/>
      <c r="DF469" s="48"/>
      <c r="DG469" s="48"/>
      <c r="DH469" s="48"/>
      <c r="DI469" s="48"/>
      <c r="DJ469" s="48"/>
      <c r="DK469" s="48"/>
      <c r="DL469" s="48"/>
      <c r="DM469" s="48"/>
      <c r="DN469" s="48"/>
      <c r="DO469" s="48"/>
      <c r="DP469" s="48"/>
    </row>
    <row r="470" spans="1:120" s="1" customFormat="1" ht="17.100000000000001" customHeight="1">
      <c r="A470" s="59"/>
      <c r="B470" s="59" t="s">
        <v>1334</v>
      </c>
      <c r="C470" s="59"/>
      <c r="D470" s="59"/>
      <c r="E470" s="59"/>
      <c r="F470" s="59"/>
      <c r="G470" s="59"/>
      <c r="H470" s="59"/>
      <c r="I470" s="59"/>
      <c r="J470" s="59"/>
      <c r="K470" s="59"/>
      <c r="L470" s="59"/>
      <c r="M470" s="59"/>
      <c r="N470" s="59"/>
      <c r="O470" s="59"/>
      <c r="P470" s="59"/>
      <c r="Q470" s="59"/>
      <c r="R470" s="794"/>
      <c r="S470" s="794"/>
      <c r="T470" s="794"/>
      <c r="U470" s="794"/>
      <c r="V470" s="794"/>
      <c r="W470" s="794"/>
      <c r="X470" s="794"/>
      <c r="Y470" s="794"/>
      <c r="Z470" s="794"/>
      <c r="AA470" s="794"/>
      <c r="AB470" s="794"/>
      <c r="AC470" s="794"/>
      <c r="AD470" s="794"/>
      <c r="AE470" s="794"/>
      <c r="AF470" s="794"/>
      <c r="AG470" s="794"/>
      <c r="AH470" s="794"/>
      <c r="AI470" s="794"/>
      <c r="AJ470" s="794"/>
      <c r="AK470" s="794"/>
      <c r="AL470" s="794"/>
      <c r="AM470" s="794"/>
      <c r="AN470" s="794"/>
      <c r="AO470" s="794"/>
      <c r="AP470" s="794"/>
      <c r="AQ470" s="794"/>
      <c r="AR470" s="794"/>
      <c r="AS470" s="794"/>
      <c r="AT470" s="794"/>
      <c r="AU470" s="794"/>
      <c r="AV470" s="794"/>
      <c r="AW470" s="794"/>
      <c r="AX470" s="794"/>
      <c r="AY470" s="794"/>
      <c r="AZ470" s="794"/>
      <c r="BA470" s="794"/>
      <c r="BB470" s="794"/>
      <c r="BC470" s="794"/>
      <c r="BD470" s="794"/>
      <c r="BE470" s="794"/>
      <c r="BF470" s="794"/>
      <c r="BG470" s="794"/>
      <c r="BH470" s="794"/>
      <c r="BI470" s="794"/>
      <c r="BJ470" s="794"/>
      <c r="BK470" s="794"/>
      <c r="BL470" s="794"/>
      <c r="BM470" s="794"/>
      <c r="BN470" s="794"/>
      <c r="BO470" s="794"/>
      <c r="BP470" s="794"/>
      <c r="BQ470" s="794"/>
      <c r="BR470" s="794"/>
      <c r="BS470" s="794"/>
      <c r="BT470" s="794"/>
      <c r="BU470" s="794"/>
      <c r="BV470" s="794"/>
      <c r="BW470" s="794"/>
      <c r="BX470" s="794"/>
      <c r="BY470" s="794"/>
      <c r="BZ470" s="794"/>
      <c r="CZ470" s="55"/>
      <c r="DA470" s="55"/>
      <c r="DB470" s="55"/>
      <c r="DC470" s="55"/>
      <c r="DD470" s="55"/>
      <c r="DE470" s="55"/>
      <c r="DF470" s="55"/>
      <c r="DG470" s="55"/>
      <c r="DH470" s="55"/>
      <c r="DI470" s="55"/>
      <c r="DJ470" s="55"/>
      <c r="DK470" s="55"/>
      <c r="DL470" s="55"/>
      <c r="DM470" s="55"/>
      <c r="DN470" s="55"/>
      <c r="DO470" s="55"/>
      <c r="DP470" s="55"/>
    </row>
    <row r="471" spans="1:120" s="2" customFormat="1" ht="3.9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c r="CZ471" s="48"/>
      <c r="DA471" s="48"/>
      <c r="DB471" s="48"/>
      <c r="DC471" s="48"/>
      <c r="DD471" s="48"/>
      <c r="DE471" s="48"/>
      <c r="DF471" s="48"/>
      <c r="DG471" s="48"/>
      <c r="DH471" s="48"/>
      <c r="DI471" s="48"/>
      <c r="DJ471" s="48"/>
      <c r="DK471" s="48"/>
      <c r="DL471" s="48"/>
      <c r="DM471" s="48"/>
      <c r="DN471" s="48"/>
      <c r="DO471" s="48"/>
      <c r="DP471" s="48"/>
    </row>
    <row r="472" spans="1:120" s="2" customFormat="1" ht="5.0999999999999996"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B472" s="8"/>
      <c r="CZ472" s="48"/>
      <c r="DA472" s="48"/>
      <c r="DB472" s="48"/>
      <c r="DC472" s="48"/>
      <c r="DD472" s="48"/>
      <c r="DE472" s="48"/>
      <c r="DF472" s="48"/>
      <c r="DG472" s="48"/>
      <c r="DH472" s="48"/>
      <c r="DI472" s="48"/>
      <c r="DJ472" s="48"/>
      <c r="DK472" s="48"/>
      <c r="DL472" s="48"/>
      <c r="DM472" s="48"/>
      <c r="DN472" s="48"/>
      <c r="DO472" s="48"/>
      <c r="DP472" s="48"/>
    </row>
    <row r="473" spans="1:120" s="1" customFormat="1" ht="17.100000000000001" customHeight="1">
      <c r="A473" s="59"/>
      <c r="B473" s="59" t="s">
        <v>1335</v>
      </c>
      <c r="C473" s="59"/>
      <c r="D473" s="59"/>
      <c r="E473" s="59"/>
      <c r="F473" s="59"/>
      <c r="G473" s="59"/>
      <c r="H473" s="59"/>
      <c r="I473" s="59"/>
      <c r="J473" s="59"/>
      <c r="K473" s="59"/>
      <c r="L473" s="59"/>
      <c r="M473" s="59"/>
      <c r="N473" s="59"/>
      <c r="O473" s="59"/>
      <c r="P473" s="59"/>
      <c r="Q473" s="59"/>
      <c r="R473" s="794"/>
      <c r="S473" s="794"/>
      <c r="T473" s="794"/>
      <c r="U473" s="794"/>
      <c r="V473" s="794"/>
      <c r="W473" s="794"/>
      <c r="X473" s="794"/>
      <c r="Y473" s="794"/>
      <c r="Z473" s="794"/>
      <c r="AA473" s="794"/>
      <c r="AB473" s="794"/>
      <c r="AC473" s="794"/>
      <c r="AD473" s="794"/>
      <c r="AE473" s="794"/>
      <c r="AF473" s="794"/>
      <c r="AG473" s="794"/>
      <c r="AH473" s="794"/>
      <c r="AI473" s="794"/>
      <c r="AJ473" s="794"/>
      <c r="AK473" s="794"/>
      <c r="AL473" s="794"/>
      <c r="AM473" s="794"/>
      <c r="AN473" s="794"/>
      <c r="AO473" s="794"/>
      <c r="AP473" s="794"/>
      <c r="AQ473" s="794"/>
      <c r="AR473" s="794"/>
      <c r="AS473" s="794"/>
      <c r="AT473" s="794"/>
      <c r="AU473" s="794"/>
      <c r="AV473" s="794"/>
      <c r="AW473" s="794"/>
      <c r="AX473" s="794"/>
      <c r="AY473" s="794"/>
      <c r="AZ473" s="794"/>
      <c r="BA473" s="794"/>
      <c r="BB473" s="794"/>
      <c r="BC473" s="794"/>
      <c r="BD473" s="794"/>
      <c r="BE473" s="794"/>
      <c r="BF473" s="794"/>
      <c r="BG473" s="794"/>
      <c r="BH473" s="794"/>
      <c r="BI473" s="794"/>
      <c r="BJ473" s="794"/>
      <c r="BK473" s="794"/>
      <c r="BL473" s="794"/>
      <c r="BM473" s="794"/>
      <c r="BN473" s="794"/>
      <c r="BO473" s="794"/>
      <c r="BP473" s="794"/>
      <c r="BQ473" s="794"/>
      <c r="BR473" s="794"/>
      <c r="BS473" s="794"/>
      <c r="BT473" s="794"/>
      <c r="BU473" s="794"/>
      <c r="BV473" s="794"/>
      <c r="BW473" s="794"/>
      <c r="BX473" s="794"/>
      <c r="BY473" s="794"/>
      <c r="BZ473" s="794"/>
      <c r="CZ473" s="55"/>
      <c r="DA473" s="55"/>
      <c r="DB473" s="55"/>
      <c r="DC473" s="55"/>
      <c r="DD473" s="55"/>
      <c r="DE473" s="55"/>
      <c r="DF473" s="55"/>
      <c r="DG473" s="55"/>
      <c r="DH473" s="55"/>
      <c r="DI473" s="55"/>
      <c r="DJ473" s="55"/>
      <c r="DK473" s="55"/>
      <c r="DL473" s="55"/>
      <c r="DM473" s="55"/>
      <c r="DN473" s="55"/>
      <c r="DO473" s="55"/>
      <c r="DP473" s="55"/>
    </row>
    <row r="474" spans="1:120" s="2" customFormat="1" ht="3.9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c r="CZ474" s="48"/>
      <c r="DA474" s="48"/>
      <c r="DB474" s="48"/>
      <c r="DC474" s="48"/>
      <c r="DD474" s="48"/>
      <c r="DE474" s="48"/>
      <c r="DF474" s="48"/>
      <c r="DG474" s="48"/>
      <c r="DH474" s="48"/>
      <c r="DI474" s="48"/>
      <c r="DJ474" s="48"/>
      <c r="DK474" s="48"/>
      <c r="DL474" s="48"/>
      <c r="DM474" s="48"/>
      <c r="DN474" s="48"/>
      <c r="DO474" s="48"/>
      <c r="DP474" s="48"/>
    </row>
    <row r="475" spans="1:120" s="2" customFormat="1" ht="5.0999999999999996"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c r="BW475" s="174"/>
      <c r="BX475" s="174"/>
      <c r="BY475" s="174"/>
      <c r="BZ475" s="174"/>
      <c r="CB475" s="8"/>
      <c r="CZ475" s="48"/>
      <c r="DA475" s="48"/>
      <c r="DB475" s="48"/>
      <c r="DC475" s="48"/>
      <c r="DD475" s="48"/>
      <c r="DE475" s="48"/>
      <c r="DF475" s="48"/>
      <c r="DG475" s="48"/>
      <c r="DH475" s="48"/>
      <c r="DI475" s="48"/>
      <c r="DJ475" s="48"/>
      <c r="DK475" s="48"/>
      <c r="DL475" s="48"/>
      <c r="DM475" s="48"/>
      <c r="DN475" s="48"/>
      <c r="DO475" s="48"/>
      <c r="DP475" s="48"/>
    </row>
    <row r="476" spans="1:120" s="1" customFormat="1" ht="17.100000000000001" customHeight="1">
      <c r="A476" s="59"/>
      <c r="B476" s="59" t="s">
        <v>1336</v>
      </c>
      <c r="C476" s="59"/>
      <c r="D476" s="59"/>
      <c r="E476" s="59"/>
      <c r="F476" s="59"/>
      <c r="G476" s="59"/>
      <c r="H476" s="59"/>
      <c r="I476" s="59"/>
      <c r="J476" s="59"/>
      <c r="K476" s="59"/>
      <c r="L476" s="59"/>
      <c r="M476" s="59"/>
      <c r="N476" s="59"/>
      <c r="O476" s="59"/>
      <c r="P476" s="59"/>
      <c r="Q476" s="59"/>
      <c r="R476" s="794"/>
      <c r="S476" s="794"/>
      <c r="T476" s="794"/>
      <c r="U476" s="794"/>
      <c r="V476" s="794"/>
      <c r="W476" s="794"/>
      <c r="X476" s="794"/>
      <c r="Y476" s="794"/>
      <c r="Z476" s="794"/>
      <c r="AA476" s="794"/>
      <c r="AB476" s="794"/>
      <c r="AC476" s="794"/>
      <c r="AD476" s="794"/>
      <c r="AE476" s="794"/>
      <c r="AF476" s="794"/>
      <c r="AG476" s="794"/>
      <c r="AH476" s="794"/>
      <c r="AI476" s="794"/>
      <c r="AJ476" s="794"/>
      <c r="AK476" s="794"/>
      <c r="AL476" s="794"/>
      <c r="AM476" s="794"/>
      <c r="AN476" s="794"/>
      <c r="AO476" s="794"/>
      <c r="AP476" s="794"/>
      <c r="AQ476" s="794"/>
      <c r="AR476" s="794"/>
      <c r="AS476" s="794"/>
      <c r="AT476" s="794"/>
      <c r="AU476" s="794"/>
      <c r="AV476" s="794"/>
      <c r="AW476" s="794"/>
      <c r="AX476" s="794"/>
      <c r="AY476" s="794"/>
      <c r="AZ476" s="794"/>
      <c r="BA476" s="794"/>
      <c r="BB476" s="794"/>
      <c r="BC476" s="794"/>
      <c r="BD476" s="794"/>
      <c r="BE476" s="794"/>
      <c r="BF476" s="794"/>
      <c r="BG476" s="794"/>
      <c r="BH476" s="794"/>
      <c r="BI476" s="794"/>
      <c r="BJ476" s="794"/>
      <c r="BK476" s="794"/>
      <c r="BL476" s="794"/>
      <c r="BM476" s="794"/>
      <c r="BN476" s="794"/>
      <c r="BO476" s="794"/>
      <c r="BP476" s="794"/>
      <c r="BQ476" s="794"/>
      <c r="BR476" s="794"/>
      <c r="BS476" s="794"/>
      <c r="BT476" s="794"/>
      <c r="BU476" s="794"/>
      <c r="BV476" s="794"/>
      <c r="BW476" s="794"/>
      <c r="BX476" s="794"/>
      <c r="BY476" s="794"/>
      <c r="BZ476" s="794"/>
      <c r="CZ476" s="55"/>
      <c r="DA476" s="55"/>
      <c r="DB476" s="55"/>
      <c r="DC476" s="55"/>
      <c r="DD476" s="55"/>
      <c r="DE476" s="55"/>
      <c r="DF476" s="55"/>
      <c r="DG476" s="55"/>
      <c r="DH476" s="55"/>
      <c r="DI476" s="55"/>
      <c r="DJ476" s="55"/>
      <c r="DK476" s="55"/>
      <c r="DL476" s="55"/>
      <c r="DM476" s="55"/>
      <c r="DN476" s="55"/>
      <c r="DO476" s="55"/>
      <c r="DP476" s="55"/>
    </row>
    <row r="477" spans="1:120" s="2" customFormat="1" ht="3.9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B477" s="8"/>
      <c r="CZ477" s="48"/>
      <c r="DA477" s="48"/>
      <c r="DB477" s="48"/>
      <c r="DC477" s="48"/>
      <c r="DD477" s="48"/>
      <c r="DE477" s="48"/>
      <c r="DF477" s="48"/>
      <c r="DG477" s="48"/>
      <c r="DH477" s="48"/>
      <c r="DI477" s="48"/>
      <c r="DJ477" s="48"/>
      <c r="DK477" s="48"/>
      <c r="DL477" s="48"/>
      <c r="DM477" s="48"/>
      <c r="DN477" s="48"/>
      <c r="DO477" s="48"/>
      <c r="DP477" s="48"/>
    </row>
    <row r="478" spans="1:120" s="2" customFormat="1" ht="5.0999999999999996" customHeight="1">
      <c r="A478" s="174"/>
      <c r="B478" s="174"/>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c r="AS478" s="174"/>
      <c r="AT478" s="174"/>
      <c r="AU478" s="174"/>
      <c r="AV478" s="174"/>
      <c r="AW478" s="174"/>
      <c r="AX478" s="174"/>
      <c r="AY478" s="174"/>
      <c r="AZ478" s="174"/>
      <c r="BA478" s="174"/>
      <c r="BB478" s="174"/>
      <c r="BC478" s="174"/>
      <c r="BD478" s="174"/>
      <c r="BE478" s="174"/>
      <c r="BF478" s="174"/>
      <c r="BG478" s="174"/>
      <c r="BH478" s="174"/>
      <c r="BI478" s="174"/>
      <c r="BJ478" s="174"/>
      <c r="BK478" s="174"/>
      <c r="BL478" s="174"/>
      <c r="BM478" s="174"/>
      <c r="BN478" s="174"/>
      <c r="BO478" s="174"/>
      <c r="BP478" s="174"/>
      <c r="BQ478" s="174"/>
      <c r="BR478" s="174"/>
      <c r="BS478" s="174"/>
      <c r="BT478" s="174"/>
      <c r="BU478" s="174"/>
      <c r="BV478" s="174"/>
      <c r="BW478" s="174"/>
      <c r="BX478" s="174"/>
      <c r="BY478" s="174"/>
      <c r="BZ478" s="174"/>
      <c r="CB478" s="8"/>
      <c r="CZ478" s="48"/>
      <c r="DA478" s="48"/>
      <c r="DB478" s="48"/>
      <c r="DC478" s="48"/>
      <c r="DD478" s="48"/>
      <c r="DE478" s="48"/>
      <c r="DF478" s="48"/>
      <c r="DG478" s="48"/>
      <c r="DH478" s="48"/>
      <c r="DI478" s="48"/>
      <c r="DJ478" s="48"/>
      <c r="DK478" s="48"/>
      <c r="DL478" s="48"/>
      <c r="DM478" s="48"/>
      <c r="DN478" s="48"/>
      <c r="DO478" s="48"/>
      <c r="DP478" s="48"/>
    </row>
    <row r="479" spans="1:120" s="1" customFormat="1" ht="17.100000000000001" customHeight="1">
      <c r="A479" s="59"/>
      <c r="B479" s="59" t="s">
        <v>1337</v>
      </c>
      <c r="C479" s="59"/>
      <c r="D479" s="59"/>
      <c r="E479" s="59"/>
      <c r="F479" s="59"/>
      <c r="G479" s="59"/>
      <c r="H479" s="59"/>
      <c r="I479" s="59"/>
      <c r="J479" s="59"/>
      <c r="K479" s="59"/>
      <c r="L479" s="59"/>
      <c r="M479" s="59"/>
      <c r="N479" s="59"/>
      <c r="O479" s="59"/>
      <c r="P479" s="59"/>
      <c r="Q479" s="59"/>
      <c r="R479" s="794"/>
      <c r="S479" s="794"/>
      <c r="T479" s="794"/>
      <c r="U479" s="794"/>
      <c r="V479" s="794"/>
      <c r="W479" s="794"/>
      <c r="X479" s="794"/>
      <c r="Y479" s="794"/>
      <c r="Z479" s="794"/>
      <c r="AA479" s="794"/>
      <c r="AB479" s="794"/>
      <c r="AC479" s="794"/>
      <c r="AD479" s="794"/>
      <c r="AE479" s="794"/>
      <c r="AF479" s="794"/>
      <c r="AG479" s="794"/>
      <c r="AH479" s="794"/>
      <c r="AI479" s="794"/>
      <c r="AJ479" s="794"/>
      <c r="AK479" s="794"/>
      <c r="AL479" s="794"/>
      <c r="AM479" s="794"/>
      <c r="AN479" s="794"/>
      <c r="AO479" s="794"/>
      <c r="AP479" s="794"/>
      <c r="AQ479" s="794"/>
      <c r="AR479" s="794"/>
      <c r="AS479" s="794"/>
      <c r="AT479" s="794"/>
      <c r="AU479" s="794"/>
      <c r="AV479" s="794"/>
      <c r="AW479" s="794"/>
      <c r="AX479" s="794"/>
      <c r="AY479" s="794"/>
      <c r="AZ479" s="794"/>
      <c r="BA479" s="794"/>
      <c r="BB479" s="794"/>
      <c r="BC479" s="794"/>
      <c r="BD479" s="794"/>
      <c r="BE479" s="794"/>
      <c r="BF479" s="794"/>
      <c r="BG479" s="794"/>
      <c r="BH479" s="794"/>
      <c r="BI479" s="794"/>
      <c r="BJ479" s="794"/>
      <c r="BK479" s="794"/>
      <c r="BL479" s="794"/>
      <c r="BM479" s="794"/>
      <c r="BN479" s="794"/>
      <c r="BO479" s="794"/>
      <c r="BP479" s="794"/>
      <c r="BQ479" s="794"/>
      <c r="BR479" s="794"/>
      <c r="BS479" s="794"/>
      <c r="BT479" s="794"/>
      <c r="BU479" s="794"/>
      <c r="BV479" s="794"/>
      <c r="BW479" s="794"/>
      <c r="BX479" s="794"/>
      <c r="BY479" s="794"/>
      <c r="BZ479" s="794"/>
      <c r="CZ479" s="55"/>
      <c r="DA479" s="55"/>
      <c r="DB479" s="55"/>
      <c r="DC479" s="55"/>
      <c r="DD479" s="55"/>
      <c r="DE479" s="55"/>
      <c r="DF479" s="55"/>
      <c r="DG479" s="55"/>
      <c r="DH479" s="55"/>
      <c r="DI479" s="55"/>
      <c r="DJ479" s="55"/>
      <c r="DK479" s="55"/>
      <c r="DL479" s="55"/>
      <c r="DM479" s="55"/>
      <c r="DN479" s="55"/>
      <c r="DO479" s="55"/>
      <c r="DP479" s="55"/>
    </row>
    <row r="480" spans="1:120" s="2" customFormat="1" ht="3.9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B480" s="8"/>
      <c r="CZ480" s="48"/>
      <c r="DA480" s="48"/>
      <c r="DB480" s="48"/>
      <c r="DC480" s="48"/>
      <c r="DD480" s="48"/>
      <c r="DE480" s="48"/>
      <c r="DF480" s="48"/>
      <c r="DG480" s="48"/>
      <c r="DH480" s="48"/>
      <c r="DI480" s="48"/>
      <c r="DJ480" s="48"/>
      <c r="DK480" s="48"/>
      <c r="DL480" s="48"/>
      <c r="DM480" s="48"/>
      <c r="DN480" s="48"/>
      <c r="DO480" s="48"/>
      <c r="DP480" s="48"/>
    </row>
    <row r="481" spans="1:120" s="2" customFormat="1" ht="5.0999999999999996" customHeight="1">
      <c r="A481" s="174"/>
      <c r="B481" s="174"/>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4"/>
      <c r="AY481" s="174"/>
      <c r="AZ481" s="174"/>
      <c r="BA481" s="174"/>
      <c r="BB481" s="174"/>
      <c r="BC481" s="174"/>
      <c r="BD481" s="174"/>
      <c r="BE481" s="174"/>
      <c r="BF481" s="174"/>
      <c r="BG481" s="174"/>
      <c r="BH481" s="174"/>
      <c r="BI481" s="174"/>
      <c r="BJ481" s="174"/>
      <c r="BK481" s="174"/>
      <c r="BL481" s="174"/>
      <c r="BM481" s="174"/>
      <c r="BN481" s="174"/>
      <c r="BO481" s="174"/>
      <c r="BP481" s="174"/>
      <c r="BQ481" s="174"/>
      <c r="BR481" s="174"/>
      <c r="BS481" s="174"/>
      <c r="BT481" s="174"/>
      <c r="BU481" s="174"/>
      <c r="BV481" s="174"/>
      <c r="BW481" s="174"/>
      <c r="BX481" s="174"/>
      <c r="BY481" s="174"/>
      <c r="BZ481" s="174"/>
      <c r="CB481" s="8"/>
      <c r="CZ481" s="48"/>
      <c r="DA481" s="48"/>
      <c r="DB481" s="48"/>
      <c r="DC481" s="48"/>
      <c r="DD481" s="48"/>
      <c r="DE481" s="48"/>
      <c r="DF481" s="48"/>
      <c r="DG481" s="48"/>
      <c r="DH481" s="48"/>
      <c r="DI481" s="48"/>
      <c r="DJ481" s="48"/>
      <c r="DK481" s="48"/>
      <c r="DL481" s="48"/>
      <c r="DM481" s="48"/>
      <c r="DN481" s="48"/>
      <c r="DO481" s="48"/>
      <c r="DP481" s="48"/>
    </row>
    <row r="482" spans="1:120" s="1" customFormat="1" ht="17.100000000000001" customHeight="1">
      <c r="A482" s="59"/>
      <c r="B482" s="798" t="s">
        <v>1338</v>
      </c>
      <c r="C482" s="798"/>
      <c r="D482" s="798"/>
      <c r="E482" s="798"/>
      <c r="F482" s="798"/>
      <c r="G482" s="798"/>
      <c r="H482" s="798"/>
      <c r="I482" s="798"/>
      <c r="J482" s="798"/>
      <c r="K482" s="798"/>
      <c r="L482" s="798"/>
      <c r="M482" s="798"/>
      <c r="N482" s="798"/>
      <c r="O482" s="798"/>
      <c r="P482" s="798"/>
      <c r="Q482" s="798"/>
      <c r="R482" s="798"/>
      <c r="S482" s="794"/>
      <c r="T482" s="794"/>
      <c r="U482" s="794"/>
      <c r="V482" s="794"/>
      <c r="W482" s="794"/>
      <c r="X482" s="794"/>
      <c r="Y482" s="794"/>
      <c r="Z482" s="794"/>
      <c r="AA482" s="794"/>
      <c r="AB482" s="794"/>
      <c r="AC482" s="794"/>
      <c r="AD482" s="794"/>
      <c r="AE482" s="794"/>
      <c r="AF482" s="794"/>
      <c r="AG482" s="794"/>
      <c r="AH482" s="794"/>
      <c r="AI482" s="794"/>
      <c r="AJ482" s="794"/>
      <c r="AK482" s="794"/>
      <c r="AL482" s="794"/>
      <c r="AM482" s="794"/>
      <c r="AN482" s="794"/>
      <c r="AO482" s="794"/>
      <c r="AP482" s="794"/>
      <c r="AQ482" s="794"/>
      <c r="AR482" s="794"/>
      <c r="AS482" s="794"/>
      <c r="AT482" s="794"/>
      <c r="AU482" s="794"/>
      <c r="AV482" s="794"/>
      <c r="AW482" s="794"/>
      <c r="AX482" s="794"/>
      <c r="AY482" s="794"/>
      <c r="AZ482" s="794"/>
      <c r="BA482" s="794"/>
      <c r="BB482" s="794"/>
      <c r="BC482" s="794"/>
      <c r="BD482" s="794"/>
      <c r="BE482" s="794"/>
      <c r="BF482" s="794"/>
      <c r="BG482" s="794"/>
      <c r="BH482" s="794"/>
      <c r="BI482" s="794"/>
      <c r="BJ482" s="794"/>
      <c r="BK482" s="794"/>
      <c r="BL482" s="794"/>
      <c r="BM482" s="794"/>
      <c r="BN482" s="794"/>
      <c r="BO482" s="794"/>
      <c r="BP482" s="794"/>
      <c r="BQ482" s="794"/>
      <c r="BR482" s="794"/>
      <c r="BS482" s="794"/>
      <c r="BT482" s="794"/>
      <c r="BU482" s="794"/>
      <c r="BV482" s="794"/>
      <c r="BW482" s="794"/>
      <c r="BX482" s="794"/>
      <c r="BY482" s="794"/>
      <c r="BZ482" s="794"/>
      <c r="CZ482" s="55"/>
      <c r="DA482" s="55"/>
      <c r="DB482" s="55"/>
      <c r="DC482" s="55"/>
      <c r="DD482" s="55"/>
      <c r="DE482" s="55"/>
      <c r="DF482" s="55"/>
      <c r="DG482" s="55"/>
      <c r="DH482" s="55"/>
      <c r="DI482" s="55"/>
      <c r="DJ482" s="55"/>
      <c r="DK482" s="55"/>
      <c r="DL482" s="55"/>
      <c r="DM482" s="55"/>
      <c r="DN482" s="55"/>
      <c r="DO482" s="55"/>
      <c r="DP482" s="55"/>
    </row>
    <row r="483" spans="1:120" s="1" customFormat="1" ht="17.100000000000001" customHeight="1">
      <c r="A483" s="59"/>
      <c r="B483" s="59"/>
      <c r="C483" s="59"/>
      <c r="D483" s="59"/>
      <c r="E483" s="59"/>
      <c r="F483" s="59"/>
      <c r="G483" s="59"/>
      <c r="H483" s="59"/>
      <c r="I483" s="59"/>
      <c r="J483" s="59"/>
      <c r="K483" s="59"/>
      <c r="L483" s="59"/>
      <c r="M483" s="59"/>
      <c r="N483" s="59"/>
      <c r="O483" s="59"/>
      <c r="P483" s="59"/>
      <c r="Q483" s="59"/>
      <c r="R483" s="794"/>
      <c r="S483" s="794"/>
      <c r="T483" s="794"/>
      <c r="U483" s="794"/>
      <c r="V483" s="794"/>
      <c r="W483" s="794"/>
      <c r="X483" s="794"/>
      <c r="Y483" s="794"/>
      <c r="Z483" s="794"/>
      <c r="AA483" s="794"/>
      <c r="AB483" s="794"/>
      <c r="AC483" s="794"/>
      <c r="AD483" s="794"/>
      <c r="AE483" s="794"/>
      <c r="AF483" s="794"/>
      <c r="AG483" s="794"/>
      <c r="AH483" s="794"/>
      <c r="AI483" s="794"/>
      <c r="AJ483" s="794"/>
      <c r="AK483" s="794"/>
      <c r="AL483" s="794"/>
      <c r="AM483" s="794"/>
      <c r="AN483" s="794"/>
      <c r="AO483" s="794"/>
      <c r="AP483" s="794"/>
      <c r="AQ483" s="794"/>
      <c r="AR483" s="794"/>
      <c r="AS483" s="794"/>
      <c r="AT483" s="794"/>
      <c r="AU483" s="794"/>
      <c r="AV483" s="794"/>
      <c r="AW483" s="794"/>
      <c r="AX483" s="794"/>
      <c r="AY483" s="794"/>
      <c r="AZ483" s="794"/>
      <c r="BA483" s="794"/>
      <c r="BB483" s="794"/>
      <c r="BC483" s="794"/>
      <c r="BD483" s="794"/>
      <c r="BE483" s="794"/>
      <c r="BF483" s="794"/>
      <c r="BG483" s="794"/>
      <c r="BH483" s="794"/>
      <c r="BI483" s="794"/>
      <c r="BJ483" s="794"/>
      <c r="BK483" s="794"/>
      <c r="BL483" s="794"/>
      <c r="BM483" s="794"/>
      <c r="BN483" s="794"/>
      <c r="BO483" s="794"/>
      <c r="BP483" s="794"/>
      <c r="BQ483" s="794"/>
      <c r="BR483" s="794"/>
      <c r="BS483" s="794"/>
      <c r="BT483" s="794"/>
      <c r="BU483" s="794"/>
      <c r="BV483" s="794"/>
      <c r="BW483" s="794"/>
      <c r="BX483" s="794"/>
      <c r="BY483" s="794"/>
      <c r="BZ483" s="794"/>
      <c r="CZ483" s="55"/>
      <c r="DA483" s="55"/>
      <c r="DB483" s="55"/>
      <c r="DC483" s="55"/>
      <c r="DD483" s="55"/>
      <c r="DE483" s="55"/>
      <c r="DF483" s="55"/>
      <c r="DG483" s="55"/>
      <c r="DH483" s="55"/>
      <c r="DI483" s="55"/>
      <c r="DJ483" s="55"/>
      <c r="DK483" s="55"/>
      <c r="DL483" s="55"/>
      <c r="DM483" s="55"/>
      <c r="DN483" s="55"/>
      <c r="DO483" s="55"/>
      <c r="DP483" s="55"/>
    </row>
    <row r="484" spans="1:120" s="2" customFormat="1" ht="3.9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8"/>
      <c r="CZ484" s="48"/>
      <c r="DA484" s="48"/>
      <c r="DB484" s="48"/>
      <c r="DC484" s="48"/>
      <c r="DD484" s="48"/>
      <c r="DE484" s="48"/>
      <c r="DF484" s="48"/>
      <c r="DG484" s="48"/>
      <c r="DH484" s="48"/>
      <c r="DI484" s="48"/>
      <c r="DJ484" s="48"/>
      <c r="DK484" s="48"/>
      <c r="DL484" s="48"/>
      <c r="DM484" s="48"/>
      <c r="DN484" s="48"/>
      <c r="DO484" s="48"/>
      <c r="DP484" s="48"/>
    </row>
    <row r="485" spans="1:120" s="2" customFormat="1" ht="5.0999999999999996"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c r="BW485" s="174"/>
      <c r="BX485" s="174"/>
      <c r="BY485" s="174"/>
      <c r="BZ485" s="174"/>
      <c r="CB485" s="8"/>
      <c r="CZ485" s="48"/>
      <c r="DA485" s="48"/>
      <c r="DB485" s="48"/>
      <c r="DC485" s="48"/>
      <c r="DD485" s="48"/>
      <c r="DE485" s="48"/>
      <c r="DF485" s="48"/>
      <c r="DG485" s="48"/>
      <c r="DH485" s="48"/>
      <c r="DI485" s="48"/>
      <c r="DJ485" s="48"/>
      <c r="DK485" s="48"/>
      <c r="DL485" s="48"/>
      <c r="DM485" s="48"/>
      <c r="DN485" s="48"/>
      <c r="DO485" s="48"/>
      <c r="DP485" s="48"/>
    </row>
    <row r="486" spans="1:120" s="1" customFormat="1" ht="17.100000000000001" customHeight="1">
      <c r="A486" s="59"/>
      <c r="B486" s="59" t="s">
        <v>1339</v>
      </c>
      <c r="C486" s="59"/>
      <c r="D486" s="59"/>
      <c r="E486" s="59"/>
      <c r="F486" s="59"/>
      <c r="G486" s="59"/>
      <c r="H486" s="59"/>
      <c r="I486" s="59"/>
      <c r="J486" s="59"/>
      <c r="K486" s="59"/>
      <c r="L486" s="59"/>
      <c r="M486" s="59"/>
      <c r="N486" s="59"/>
      <c r="O486" s="59"/>
      <c r="P486" s="59"/>
      <c r="Q486" s="59"/>
      <c r="R486" s="325"/>
      <c r="S486" s="325"/>
      <c r="T486" s="325"/>
      <c r="U486" s="325"/>
      <c r="V486" s="325"/>
      <c r="W486" s="325"/>
      <c r="X486" s="325"/>
      <c r="Y486" s="325"/>
      <c r="Z486" s="325"/>
      <c r="AA486" s="325"/>
      <c r="AB486" s="325"/>
      <c r="AC486" s="325"/>
      <c r="AD486" s="325"/>
      <c r="AE486" s="325"/>
      <c r="AF486" s="325"/>
      <c r="AG486" s="325"/>
      <c r="AH486" s="325"/>
      <c r="AI486" s="325"/>
      <c r="AJ486" s="325"/>
      <c r="AK486" s="325"/>
      <c r="AL486" s="325"/>
      <c r="AM486" s="325"/>
      <c r="AN486" s="325"/>
      <c r="AO486" s="325"/>
      <c r="AP486" s="325"/>
      <c r="AQ486" s="325"/>
      <c r="AR486" s="325"/>
      <c r="AS486" s="325"/>
      <c r="AT486" s="325"/>
      <c r="AU486" s="325"/>
      <c r="AV486" s="325"/>
      <c r="AW486" s="325"/>
      <c r="AX486" s="325"/>
      <c r="AY486" s="325"/>
      <c r="AZ486" s="325"/>
      <c r="BA486" s="325"/>
      <c r="BB486" s="325"/>
      <c r="BC486" s="325"/>
      <c r="BD486" s="325"/>
      <c r="BE486" s="325"/>
      <c r="BF486" s="325"/>
      <c r="BG486" s="325"/>
      <c r="BH486" s="325"/>
      <c r="BI486" s="325"/>
      <c r="BJ486" s="325"/>
      <c r="BK486" s="325"/>
      <c r="BL486" s="325"/>
      <c r="BM486" s="325"/>
      <c r="BN486" s="325"/>
      <c r="BO486" s="325"/>
      <c r="BP486" s="325"/>
      <c r="BQ486" s="325"/>
      <c r="BR486" s="325"/>
      <c r="BS486" s="325"/>
      <c r="BT486" s="325"/>
      <c r="BU486" s="325"/>
      <c r="BV486" s="325"/>
      <c r="BW486" s="325"/>
      <c r="BX486" s="325"/>
      <c r="BY486" s="325"/>
      <c r="BZ486" s="325"/>
      <c r="CP486" s="1" t="s">
        <v>1652</v>
      </c>
      <c r="CZ486" s="55"/>
      <c r="DA486" s="55"/>
      <c r="DB486" s="55"/>
      <c r="DC486" s="55"/>
      <c r="DD486" s="55"/>
      <c r="DE486" s="55"/>
      <c r="DF486" s="55"/>
      <c r="DG486" s="55"/>
      <c r="DH486" s="55"/>
      <c r="DI486" s="55"/>
      <c r="DJ486" s="55"/>
      <c r="DK486" s="55"/>
      <c r="DL486" s="55"/>
      <c r="DM486" s="55"/>
      <c r="DN486" s="55"/>
      <c r="DO486" s="55"/>
      <c r="DP486" s="55"/>
    </row>
    <row r="487" spans="1:120" s="1" customFormat="1" ht="17.100000000000001" customHeight="1">
      <c r="A487" s="59"/>
      <c r="B487" s="59"/>
      <c r="C487" s="794"/>
      <c r="D487" s="794"/>
      <c r="E487" s="794"/>
      <c r="F487" s="794"/>
      <c r="G487" s="794"/>
      <c r="H487" s="794"/>
      <c r="I487" s="794"/>
      <c r="J487" s="794"/>
      <c r="K487" s="794"/>
      <c r="L487" s="794"/>
      <c r="M487" s="794"/>
      <c r="N487" s="794"/>
      <c r="O487" s="794"/>
      <c r="P487" s="794"/>
      <c r="Q487" s="794"/>
      <c r="R487" s="794"/>
      <c r="S487" s="794"/>
      <c r="T487" s="794"/>
      <c r="U487" s="794"/>
      <c r="V487" s="794"/>
      <c r="W487" s="794"/>
      <c r="X487" s="794"/>
      <c r="Y487" s="794"/>
      <c r="Z487" s="794"/>
      <c r="AA487" s="794"/>
      <c r="AB487" s="794"/>
      <c r="AC487" s="794"/>
      <c r="AD487" s="794"/>
      <c r="AE487" s="794"/>
      <c r="AF487" s="794"/>
      <c r="AG487" s="794"/>
      <c r="AH487" s="794"/>
      <c r="AI487" s="794"/>
      <c r="AJ487" s="794"/>
      <c r="AK487" s="794"/>
      <c r="AL487" s="794"/>
      <c r="AM487" s="794"/>
      <c r="AN487" s="794"/>
      <c r="AO487" s="794"/>
      <c r="AP487" s="794"/>
      <c r="AQ487" s="794"/>
      <c r="AR487" s="794"/>
      <c r="AS487" s="794"/>
      <c r="AT487" s="794"/>
      <c r="AU487" s="794"/>
      <c r="AV487" s="794"/>
      <c r="AW487" s="794"/>
      <c r="AX487" s="794"/>
      <c r="AY487" s="794"/>
      <c r="AZ487" s="794"/>
      <c r="BA487" s="794"/>
      <c r="BB487" s="794"/>
      <c r="BC487" s="794"/>
      <c r="BD487" s="794"/>
      <c r="BE487" s="794"/>
      <c r="BF487" s="794"/>
      <c r="BG487" s="794"/>
      <c r="BH487" s="794"/>
      <c r="BI487" s="794"/>
      <c r="BJ487" s="794"/>
      <c r="BK487" s="794"/>
      <c r="BL487" s="794"/>
      <c r="BM487" s="794"/>
      <c r="BN487" s="794"/>
      <c r="BO487" s="794"/>
      <c r="BP487" s="794"/>
      <c r="BQ487" s="794"/>
      <c r="BR487" s="794"/>
      <c r="BS487" s="794"/>
      <c r="BT487" s="794"/>
      <c r="BU487" s="794"/>
      <c r="BV487" s="794"/>
      <c r="BW487" s="794"/>
      <c r="BX487" s="794"/>
      <c r="BY487" s="794"/>
      <c r="BZ487" s="794"/>
      <c r="CP487" s="1" t="s">
        <v>1653</v>
      </c>
      <c r="CZ487" s="55"/>
      <c r="DA487" s="55"/>
      <c r="DB487" s="55"/>
      <c r="DC487" s="55"/>
      <c r="DD487" s="55"/>
      <c r="DE487" s="55"/>
      <c r="DF487" s="55"/>
      <c r="DG487" s="55"/>
      <c r="DH487" s="55"/>
      <c r="DI487" s="55"/>
      <c r="DJ487" s="55"/>
      <c r="DK487" s="55"/>
      <c r="DL487" s="55"/>
      <c r="DM487" s="55"/>
      <c r="DN487" s="55"/>
      <c r="DO487" s="55"/>
      <c r="DP487" s="55"/>
    </row>
    <row r="488" spans="1:120" s="1" customFormat="1" ht="17.100000000000001" customHeight="1">
      <c r="A488" s="59"/>
      <c r="B488" s="59"/>
      <c r="C488" s="794"/>
      <c r="D488" s="794"/>
      <c r="E488" s="794"/>
      <c r="F488" s="794"/>
      <c r="G488" s="794"/>
      <c r="H488" s="794"/>
      <c r="I488" s="794"/>
      <c r="J488" s="794"/>
      <c r="K488" s="794"/>
      <c r="L488" s="794"/>
      <c r="M488" s="794"/>
      <c r="N488" s="794"/>
      <c r="O488" s="794"/>
      <c r="P488" s="794"/>
      <c r="Q488" s="794"/>
      <c r="R488" s="794"/>
      <c r="S488" s="794"/>
      <c r="T488" s="794"/>
      <c r="U488" s="794"/>
      <c r="V488" s="794"/>
      <c r="W488" s="794"/>
      <c r="X488" s="794"/>
      <c r="Y488" s="794"/>
      <c r="Z488" s="794"/>
      <c r="AA488" s="794"/>
      <c r="AB488" s="794"/>
      <c r="AC488" s="794"/>
      <c r="AD488" s="794"/>
      <c r="AE488" s="794"/>
      <c r="AF488" s="794"/>
      <c r="AG488" s="794"/>
      <c r="AH488" s="794"/>
      <c r="AI488" s="794"/>
      <c r="AJ488" s="794"/>
      <c r="AK488" s="794"/>
      <c r="AL488" s="794"/>
      <c r="AM488" s="794"/>
      <c r="AN488" s="794"/>
      <c r="AO488" s="794"/>
      <c r="AP488" s="794"/>
      <c r="AQ488" s="794"/>
      <c r="AR488" s="794"/>
      <c r="AS488" s="794"/>
      <c r="AT488" s="794"/>
      <c r="AU488" s="794"/>
      <c r="AV488" s="794"/>
      <c r="AW488" s="794"/>
      <c r="AX488" s="794"/>
      <c r="AY488" s="794"/>
      <c r="AZ488" s="794"/>
      <c r="BA488" s="794"/>
      <c r="BB488" s="794"/>
      <c r="BC488" s="794"/>
      <c r="BD488" s="794"/>
      <c r="BE488" s="794"/>
      <c r="BF488" s="794"/>
      <c r="BG488" s="794"/>
      <c r="BH488" s="794"/>
      <c r="BI488" s="794"/>
      <c r="BJ488" s="794"/>
      <c r="BK488" s="794"/>
      <c r="BL488" s="794"/>
      <c r="BM488" s="794"/>
      <c r="BN488" s="794"/>
      <c r="BO488" s="794"/>
      <c r="BP488" s="794"/>
      <c r="BQ488" s="794"/>
      <c r="BR488" s="794"/>
      <c r="BS488" s="794"/>
      <c r="BT488" s="794"/>
      <c r="BU488" s="794"/>
      <c r="BV488" s="794"/>
      <c r="BW488" s="794"/>
      <c r="BX488" s="794"/>
      <c r="BY488" s="794"/>
      <c r="BZ488" s="794"/>
      <c r="CP488" s="1" t="s">
        <v>1654</v>
      </c>
      <c r="CZ488" s="55"/>
      <c r="DA488" s="55"/>
      <c r="DB488" s="55"/>
      <c r="DC488" s="55"/>
      <c r="DD488" s="55"/>
      <c r="DE488" s="55"/>
      <c r="DF488" s="55"/>
      <c r="DG488" s="55"/>
      <c r="DH488" s="55"/>
      <c r="DI488" s="55"/>
      <c r="DJ488" s="55"/>
      <c r="DK488" s="55"/>
      <c r="DL488" s="55"/>
      <c r="DM488" s="55"/>
      <c r="DN488" s="55"/>
      <c r="DO488" s="55"/>
      <c r="DP488" s="55"/>
    </row>
    <row r="489" spans="1:120" s="1" customFormat="1" ht="17.100000000000001" customHeight="1">
      <c r="A489" s="59"/>
      <c r="B489" s="59"/>
      <c r="C489" s="794"/>
      <c r="D489" s="794"/>
      <c r="E489" s="794"/>
      <c r="F489" s="794"/>
      <c r="G489" s="794"/>
      <c r="H489" s="794"/>
      <c r="I489" s="794"/>
      <c r="J489" s="794"/>
      <c r="K489" s="794"/>
      <c r="L489" s="794"/>
      <c r="M489" s="794"/>
      <c r="N489" s="794"/>
      <c r="O489" s="794"/>
      <c r="P489" s="794"/>
      <c r="Q489" s="794"/>
      <c r="R489" s="794"/>
      <c r="S489" s="794"/>
      <c r="T489" s="794"/>
      <c r="U489" s="794"/>
      <c r="V489" s="794"/>
      <c r="W489" s="794"/>
      <c r="X489" s="794"/>
      <c r="Y489" s="794"/>
      <c r="Z489" s="794"/>
      <c r="AA489" s="794"/>
      <c r="AB489" s="794"/>
      <c r="AC489" s="794"/>
      <c r="AD489" s="794"/>
      <c r="AE489" s="794"/>
      <c r="AF489" s="794"/>
      <c r="AG489" s="794"/>
      <c r="AH489" s="794"/>
      <c r="AI489" s="794"/>
      <c r="AJ489" s="794"/>
      <c r="AK489" s="794"/>
      <c r="AL489" s="794"/>
      <c r="AM489" s="794"/>
      <c r="AN489" s="794"/>
      <c r="AO489" s="794"/>
      <c r="AP489" s="794"/>
      <c r="AQ489" s="794"/>
      <c r="AR489" s="794"/>
      <c r="AS489" s="794"/>
      <c r="AT489" s="794"/>
      <c r="AU489" s="794"/>
      <c r="AV489" s="794"/>
      <c r="AW489" s="794"/>
      <c r="AX489" s="794"/>
      <c r="AY489" s="794"/>
      <c r="AZ489" s="794"/>
      <c r="BA489" s="794"/>
      <c r="BB489" s="794"/>
      <c r="BC489" s="794"/>
      <c r="BD489" s="794"/>
      <c r="BE489" s="794"/>
      <c r="BF489" s="794"/>
      <c r="BG489" s="794"/>
      <c r="BH489" s="794"/>
      <c r="BI489" s="794"/>
      <c r="BJ489" s="794"/>
      <c r="BK489" s="794"/>
      <c r="BL489" s="794"/>
      <c r="BM489" s="794"/>
      <c r="BN489" s="794"/>
      <c r="BO489" s="794"/>
      <c r="BP489" s="794"/>
      <c r="BQ489" s="794"/>
      <c r="BR489" s="794"/>
      <c r="BS489" s="794"/>
      <c r="BT489" s="794"/>
      <c r="BU489" s="794"/>
      <c r="BV489" s="794"/>
      <c r="BW489" s="794"/>
      <c r="BX489" s="794"/>
      <c r="BY489" s="794"/>
      <c r="BZ489" s="794"/>
      <c r="CP489" s="1" t="s">
        <v>1655</v>
      </c>
      <c r="CZ489" s="55"/>
      <c r="DA489" s="55"/>
      <c r="DB489" s="55"/>
      <c r="DC489" s="55"/>
      <c r="DD489" s="55"/>
      <c r="DE489" s="55"/>
      <c r="DF489" s="55"/>
      <c r="DG489" s="55"/>
      <c r="DH489" s="55"/>
      <c r="DI489" s="55"/>
      <c r="DJ489" s="55"/>
      <c r="DK489" s="55"/>
      <c r="DL489" s="55"/>
      <c r="DM489" s="55"/>
      <c r="DN489" s="55"/>
      <c r="DO489" s="55"/>
      <c r="DP489" s="55"/>
    </row>
    <row r="490" spans="1:120" s="1" customFormat="1" ht="17.100000000000001" customHeight="1">
      <c r="A490" s="59"/>
      <c r="B490" s="59"/>
      <c r="C490" s="794"/>
      <c r="D490" s="794"/>
      <c r="E490" s="794"/>
      <c r="F490" s="794"/>
      <c r="G490" s="794"/>
      <c r="H490" s="794"/>
      <c r="I490" s="794"/>
      <c r="J490" s="794"/>
      <c r="K490" s="794"/>
      <c r="L490" s="794"/>
      <c r="M490" s="794"/>
      <c r="N490" s="794"/>
      <c r="O490" s="794"/>
      <c r="P490" s="794"/>
      <c r="Q490" s="794"/>
      <c r="R490" s="794"/>
      <c r="S490" s="794"/>
      <c r="T490" s="794"/>
      <c r="U490" s="794"/>
      <c r="V490" s="794"/>
      <c r="W490" s="794"/>
      <c r="X490" s="794"/>
      <c r="Y490" s="794"/>
      <c r="Z490" s="794"/>
      <c r="AA490" s="794"/>
      <c r="AB490" s="794"/>
      <c r="AC490" s="794"/>
      <c r="AD490" s="794"/>
      <c r="AE490" s="794"/>
      <c r="AF490" s="794"/>
      <c r="AG490" s="794"/>
      <c r="AH490" s="794"/>
      <c r="AI490" s="794"/>
      <c r="AJ490" s="794"/>
      <c r="AK490" s="794"/>
      <c r="AL490" s="794"/>
      <c r="AM490" s="794"/>
      <c r="AN490" s="794"/>
      <c r="AO490" s="794"/>
      <c r="AP490" s="794"/>
      <c r="AQ490" s="794"/>
      <c r="AR490" s="794"/>
      <c r="AS490" s="794"/>
      <c r="AT490" s="794"/>
      <c r="AU490" s="794"/>
      <c r="AV490" s="794"/>
      <c r="AW490" s="794"/>
      <c r="AX490" s="794"/>
      <c r="AY490" s="794"/>
      <c r="AZ490" s="794"/>
      <c r="BA490" s="794"/>
      <c r="BB490" s="794"/>
      <c r="BC490" s="794"/>
      <c r="BD490" s="794"/>
      <c r="BE490" s="794"/>
      <c r="BF490" s="794"/>
      <c r="BG490" s="794"/>
      <c r="BH490" s="794"/>
      <c r="BI490" s="794"/>
      <c r="BJ490" s="794"/>
      <c r="BK490" s="794"/>
      <c r="BL490" s="794"/>
      <c r="BM490" s="794"/>
      <c r="BN490" s="794"/>
      <c r="BO490" s="794"/>
      <c r="BP490" s="794"/>
      <c r="BQ490" s="794"/>
      <c r="BR490" s="794"/>
      <c r="BS490" s="794"/>
      <c r="BT490" s="794"/>
      <c r="BU490" s="794"/>
      <c r="BV490" s="794"/>
      <c r="BW490" s="794"/>
      <c r="BX490" s="794"/>
      <c r="BY490" s="794"/>
      <c r="BZ490" s="794"/>
      <c r="CZ490" s="55"/>
      <c r="DA490" s="55"/>
      <c r="DB490" s="55"/>
      <c r="DC490" s="55"/>
      <c r="DD490" s="55"/>
      <c r="DE490" s="55"/>
      <c r="DF490" s="55"/>
      <c r="DG490" s="55"/>
      <c r="DH490" s="55"/>
      <c r="DI490" s="55"/>
      <c r="DJ490" s="55"/>
      <c r="DK490" s="55"/>
      <c r="DL490" s="55"/>
      <c r="DM490" s="55"/>
      <c r="DN490" s="55"/>
      <c r="DO490" s="55"/>
      <c r="DP490" s="55"/>
    </row>
    <row r="491" spans="1:120" s="1" customFormat="1" ht="17.100000000000001" customHeight="1">
      <c r="A491" s="59"/>
      <c r="B491" s="59"/>
      <c r="C491" s="794"/>
      <c r="D491" s="794"/>
      <c r="E491" s="794"/>
      <c r="F491" s="794"/>
      <c r="G491" s="794"/>
      <c r="H491" s="794"/>
      <c r="I491" s="794"/>
      <c r="J491" s="794"/>
      <c r="K491" s="794"/>
      <c r="L491" s="794"/>
      <c r="M491" s="794"/>
      <c r="N491" s="794"/>
      <c r="O491" s="794"/>
      <c r="P491" s="794"/>
      <c r="Q491" s="794"/>
      <c r="R491" s="794"/>
      <c r="S491" s="794"/>
      <c r="T491" s="794"/>
      <c r="U491" s="794"/>
      <c r="V491" s="794"/>
      <c r="W491" s="794"/>
      <c r="X491" s="794"/>
      <c r="Y491" s="794"/>
      <c r="Z491" s="794"/>
      <c r="AA491" s="794"/>
      <c r="AB491" s="794"/>
      <c r="AC491" s="794"/>
      <c r="AD491" s="794"/>
      <c r="AE491" s="794"/>
      <c r="AF491" s="794"/>
      <c r="AG491" s="794"/>
      <c r="AH491" s="794"/>
      <c r="AI491" s="794"/>
      <c r="AJ491" s="794"/>
      <c r="AK491" s="794"/>
      <c r="AL491" s="794"/>
      <c r="AM491" s="794"/>
      <c r="AN491" s="794"/>
      <c r="AO491" s="794"/>
      <c r="AP491" s="794"/>
      <c r="AQ491" s="794"/>
      <c r="AR491" s="794"/>
      <c r="AS491" s="794"/>
      <c r="AT491" s="794"/>
      <c r="AU491" s="794"/>
      <c r="AV491" s="794"/>
      <c r="AW491" s="794"/>
      <c r="AX491" s="794"/>
      <c r="AY491" s="794"/>
      <c r="AZ491" s="794"/>
      <c r="BA491" s="794"/>
      <c r="BB491" s="794"/>
      <c r="BC491" s="794"/>
      <c r="BD491" s="794"/>
      <c r="BE491" s="794"/>
      <c r="BF491" s="794"/>
      <c r="BG491" s="794"/>
      <c r="BH491" s="794"/>
      <c r="BI491" s="794"/>
      <c r="BJ491" s="794"/>
      <c r="BK491" s="794"/>
      <c r="BL491" s="794"/>
      <c r="BM491" s="794"/>
      <c r="BN491" s="794"/>
      <c r="BO491" s="794"/>
      <c r="BP491" s="794"/>
      <c r="BQ491" s="794"/>
      <c r="BR491" s="794"/>
      <c r="BS491" s="794"/>
      <c r="BT491" s="794"/>
      <c r="BU491" s="794"/>
      <c r="BV491" s="794"/>
      <c r="BW491" s="794"/>
      <c r="BX491" s="794"/>
      <c r="BY491" s="794"/>
      <c r="BZ491" s="794"/>
      <c r="CZ491" s="55"/>
      <c r="DA491" s="55"/>
      <c r="DB491" s="55"/>
      <c r="DC491" s="55"/>
      <c r="DD491" s="55"/>
      <c r="DE491" s="55"/>
      <c r="DF491" s="55"/>
      <c r="DG491" s="55"/>
      <c r="DH491" s="55"/>
      <c r="DI491" s="55"/>
      <c r="DJ491" s="55"/>
      <c r="DK491" s="55"/>
      <c r="DL491" s="55"/>
      <c r="DM491" s="55"/>
      <c r="DN491" s="55"/>
      <c r="DO491" s="55"/>
      <c r="DP491" s="55"/>
    </row>
    <row r="492" spans="1:120" s="1" customFormat="1" ht="3.9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Z492" s="55"/>
      <c r="DA492" s="55"/>
      <c r="DB492" s="55"/>
      <c r="DC492" s="55"/>
      <c r="DD492" s="55"/>
      <c r="DE492" s="55"/>
      <c r="DF492" s="55"/>
      <c r="DG492" s="55"/>
      <c r="DH492" s="55"/>
      <c r="DI492" s="55"/>
      <c r="DJ492" s="55"/>
      <c r="DK492" s="55"/>
      <c r="DL492" s="55"/>
      <c r="DM492" s="55"/>
      <c r="DN492" s="55"/>
      <c r="DO492" s="55"/>
      <c r="DP492" s="55"/>
    </row>
    <row r="493" spans="1:120" s="2" customFormat="1" ht="3.9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59"/>
      <c r="CB493" s="59"/>
      <c r="CC493" s="59"/>
      <c r="CD493" s="59"/>
      <c r="CE493" s="59"/>
      <c r="CF493" s="59"/>
      <c r="CG493" s="59"/>
      <c r="CH493" s="59"/>
      <c r="CI493" s="59"/>
      <c r="CZ493" s="48"/>
      <c r="DA493" s="48"/>
      <c r="DB493" s="48"/>
      <c r="DC493" s="48"/>
      <c r="DD493" s="48"/>
      <c r="DE493" s="48"/>
      <c r="DF493" s="48"/>
      <c r="DG493" s="48"/>
      <c r="DH493" s="48"/>
      <c r="DI493" s="48"/>
      <c r="DJ493" s="48"/>
      <c r="DK493" s="48"/>
      <c r="DL493" s="48"/>
      <c r="DM493" s="48"/>
      <c r="DN493" s="48"/>
      <c r="DO493" s="48"/>
      <c r="DP493" s="48"/>
    </row>
    <row r="494" spans="1:120" s="2" customFormat="1" ht="15.95" customHeight="1">
      <c r="A494" s="801" t="s">
        <v>244</v>
      </c>
      <c r="B494" s="801"/>
      <c r="C494" s="801"/>
      <c r="D494" s="801"/>
      <c r="E494" s="801"/>
      <c r="F494" s="801"/>
      <c r="G494" s="801"/>
      <c r="H494" s="801"/>
      <c r="I494" s="801"/>
      <c r="J494" s="801"/>
      <c r="K494" s="801"/>
      <c r="L494" s="801"/>
      <c r="M494" s="801"/>
      <c r="N494" s="801"/>
      <c r="O494" s="801"/>
      <c r="P494" s="801"/>
      <c r="Q494" s="801"/>
      <c r="R494" s="801"/>
      <c r="S494" s="801"/>
      <c r="T494" s="801"/>
      <c r="U494" s="801"/>
      <c r="V494" s="801"/>
      <c r="W494" s="801"/>
      <c r="X494" s="801"/>
      <c r="Y494" s="801"/>
      <c r="Z494" s="801"/>
      <c r="AA494" s="801"/>
      <c r="AB494" s="801"/>
      <c r="AC494" s="801"/>
      <c r="AD494" s="801"/>
      <c r="AE494" s="801"/>
      <c r="AF494" s="801"/>
      <c r="AG494" s="801"/>
      <c r="AH494" s="801"/>
      <c r="AI494" s="801"/>
      <c r="AJ494" s="801"/>
      <c r="AK494" s="801"/>
      <c r="AL494" s="801"/>
      <c r="AM494" s="801"/>
      <c r="AN494" s="801"/>
      <c r="AO494" s="801"/>
      <c r="AP494" s="801"/>
      <c r="AQ494" s="801"/>
      <c r="AR494" s="801"/>
      <c r="AS494" s="801"/>
      <c r="AT494" s="801"/>
      <c r="AU494" s="801"/>
      <c r="AV494" s="801"/>
      <c r="AW494" s="801"/>
      <c r="AX494" s="801"/>
      <c r="AY494" s="801"/>
      <c r="AZ494" s="801"/>
      <c r="BA494" s="801"/>
      <c r="BB494" s="801"/>
      <c r="BC494" s="801"/>
      <c r="BD494" s="801"/>
      <c r="BE494" s="801"/>
      <c r="BF494" s="801"/>
      <c r="BG494" s="801"/>
      <c r="BH494" s="801"/>
      <c r="BI494" s="801"/>
      <c r="BJ494" s="801"/>
      <c r="BK494" s="801"/>
      <c r="BL494" s="801"/>
      <c r="BM494" s="801"/>
      <c r="BN494" s="801"/>
      <c r="BO494" s="801"/>
      <c r="BP494" s="801"/>
      <c r="BQ494" s="801"/>
      <c r="BR494" s="801"/>
      <c r="BS494" s="801"/>
      <c r="BT494" s="801"/>
      <c r="BU494" s="801"/>
      <c r="BV494" s="801"/>
      <c r="BW494" s="801"/>
      <c r="BX494" s="801"/>
      <c r="BY494" s="801"/>
      <c r="BZ494" s="801"/>
      <c r="CZ494" s="48"/>
      <c r="DA494" s="48"/>
      <c r="DB494" s="48"/>
      <c r="DC494" s="48"/>
      <c r="DD494" s="48"/>
      <c r="DE494" s="48"/>
      <c r="DF494" s="48"/>
      <c r="DG494" s="48"/>
      <c r="DH494" s="48"/>
      <c r="DI494" s="48"/>
      <c r="DJ494" s="48"/>
      <c r="DK494" s="48"/>
      <c r="DL494" s="48"/>
      <c r="DM494" s="48"/>
      <c r="DN494" s="48"/>
      <c r="DO494" s="48"/>
      <c r="DP494" s="48"/>
    </row>
    <row r="495" spans="1:120" s="2" customFormat="1" ht="15.95" customHeight="1">
      <c r="A495" s="59"/>
      <c r="B495" s="59" t="s">
        <v>245</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Z495" s="48"/>
      <c r="DA495" s="48"/>
      <c r="DB495" s="48"/>
      <c r="DC495" s="48"/>
      <c r="DD495" s="48"/>
      <c r="DE495" s="48"/>
      <c r="DF495" s="48"/>
      <c r="DG495" s="48"/>
      <c r="DH495" s="48"/>
      <c r="DI495" s="48"/>
      <c r="DJ495" s="48"/>
      <c r="DK495" s="48"/>
      <c r="DL495" s="48"/>
      <c r="DM495" s="48"/>
      <c r="DN495" s="48"/>
      <c r="DO495" s="48"/>
      <c r="DP495" s="48"/>
    </row>
    <row r="496" spans="1:120" s="2" customFormat="1" ht="2.1"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B496" s="8"/>
      <c r="CZ496" s="48"/>
      <c r="DA496" s="48"/>
      <c r="DB496" s="48"/>
      <c r="DC496" s="48"/>
      <c r="DD496" s="48"/>
      <c r="DE496" s="48"/>
      <c r="DF496" s="48"/>
      <c r="DG496" s="48"/>
      <c r="DH496" s="48"/>
      <c r="DI496" s="48"/>
      <c r="DJ496" s="48"/>
      <c r="DK496" s="48"/>
      <c r="DL496" s="48"/>
      <c r="DM496" s="48"/>
      <c r="DN496" s="48"/>
      <c r="DO496" s="48"/>
      <c r="DP496" s="48"/>
    </row>
    <row r="497" spans="1:120" s="2" customFormat="1" ht="3.95"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c r="BW497" s="174"/>
      <c r="BX497" s="174"/>
      <c r="BY497" s="174"/>
      <c r="BZ497" s="174"/>
      <c r="CB497" s="8"/>
      <c r="CZ497" s="48"/>
      <c r="DA497" s="48"/>
      <c r="DB497" s="48"/>
      <c r="DC497" s="48"/>
      <c r="DD497" s="48"/>
      <c r="DE497" s="48"/>
      <c r="DF497" s="48"/>
      <c r="DG497" s="48"/>
      <c r="DH497" s="48"/>
      <c r="DI497" s="48"/>
      <c r="DJ497" s="48"/>
      <c r="DK497" s="48"/>
      <c r="DL497" s="48"/>
      <c r="DM497" s="48"/>
      <c r="DN497" s="48"/>
      <c r="DO497" s="48"/>
      <c r="DP497" s="48"/>
    </row>
    <row r="498" spans="1:120" s="1" customFormat="1" ht="17.100000000000001"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799"/>
      <c r="AJ498" s="799"/>
      <c r="AK498" s="799"/>
      <c r="AL498" s="799"/>
      <c r="AM498" s="799"/>
      <c r="AN498" s="799"/>
      <c r="AO498" s="799"/>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Z498" s="55"/>
      <c r="DA498" s="55"/>
      <c r="DB498" s="55"/>
      <c r="DC498" s="55"/>
      <c r="DD498" s="55"/>
      <c r="DE498" s="55"/>
      <c r="DF498" s="55"/>
      <c r="DG498" s="55"/>
      <c r="DH498" s="55"/>
      <c r="DI498" s="55"/>
      <c r="DJ498" s="55"/>
      <c r="DK498" s="55"/>
      <c r="DL498" s="55"/>
      <c r="DM498" s="55"/>
      <c r="DN498" s="55"/>
      <c r="DO498" s="55"/>
      <c r="DP498" s="55"/>
    </row>
    <row r="499" spans="1:120" s="2" customFormat="1" ht="4.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c r="CZ499" s="48"/>
      <c r="DA499" s="48"/>
      <c r="DB499" s="48"/>
      <c r="DC499" s="48"/>
      <c r="DD499" s="48"/>
      <c r="DE499" s="48"/>
      <c r="DF499" s="48"/>
      <c r="DG499" s="48"/>
      <c r="DH499" s="48"/>
      <c r="DI499" s="48"/>
      <c r="DJ499" s="48"/>
      <c r="DK499" s="48"/>
      <c r="DL499" s="48"/>
      <c r="DM499" s="48"/>
      <c r="DN499" s="48"/>
      <c r="DO499" s="48"/>
      <c r="DP499" s="48"/>
    </row>
    <row r="500" spans="1:120" s="2" customFormat="1" ht="4.5"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c r="BW500" s="174"/>
      <c r="BX500" s="174"/>
      <c r="BY500" s="174"/>
      <c r="BZ500" s="174"/>
      <c r="CB500" s="8"/>
      <c r="CZ500" s="48"/>
      <c r="DA500" s="48"/>
      <c r="DB500" s="48"/>
      <c r="DC500" s="48"/>
      <c r="DD500" s="48"/>
      <c r="DE500" s="48"/>
      <c r="DF500" s="48"/>
      <c r="DG500" s="48"/>
      <c r="DH500" s="48"/>
      <c r="DI500" s="48"/>
      <c r="DJ500" s="48"/>
      <c r="DK500" s="48"/>
      <c r="DL500" s="48"/>
      <c r="DM500" s="48"/>
      <c r="DN500" s="48"/>
      <c r="DO500" s="48"/>
      <c r="DP500" s="48"/>
    </row>
    <row r="501" spans="1:120" s="1" customFormat="1" ht="17.100000000000001"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799"/>
      <c r="AJ501" s="799"/>
      <c r="AK501" s="799"/>
      <c r="AL501" s="799"/>
      <c r="AM501" s="799"/>
      <c r="AN501" s="799"/>
      <c r="AO501" s="799"/>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c r="CZ501" s="55"/>
      <c r="DA501" s="55"/>
      <c r="DB501" s="55"/>
      <c r="DC501" s="55"/>
      <c r="DD501" s="55"/>
      <c r="DE501" s="55"/>
      <c r="DF501" s="55"/>
      <c r="DG501" s="55"/>
      <c r="DH501" s="55"/>
      <c r="DI501" s="55"/>
      <c r="DJ501" s="55"/>
      <c r="DK501" s="55"/>
      <c r="DL501" s="55"/>
      <c r="DM501" s="55"/>
      <c r="DN501" s="55"/>
      <c r="DO501" s="55"/>
      <c r="DP501" s="55"/>
    </row>
    <row r="502" spans="1:120" s="2" customFormat="1" ht="4.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c r="CZ502" s="48"/>
      <c r="DA502" s="48"/>
      <c r="DB502" s="48"/>
      <c r="DC502" s="48"/>
      <c r="DD502" s="48"/>
      <c r="DE502" s="48"/>
      <c r="DF502" s="48"/>
      <c r="DG502" s="48"/>
      <c r="DH502" s="48"/>
      <c r="DI502" s="48"/>
      <c r="DJ502" s="48"/>
      <c r="DK502" s="48"/>
      <c r="DL502" s="48"/>
      <c r="DM502" s="48"/>
      <c r="DN502" s="48"/>
      <c r="DO502" s="48"/>
      <c r="DP502" s="48"/>
    </row>
    <row r="503" spans="1:120" s="2" customFormat="1" ht="4.5"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c r="BW503" s="174"/>
      <c r="BX503" s="174"/>
      <c r="BY503" s="174"/>
      <c r="BZ503" s="174"/>
      <c r="CB503" s="8"/>
      <c r="CZ503" s="48"/>
      <c r="DA503" s="48"/>
      <c r="DB503" s="48"/>
      <c r="DC503" s="48"/>
      <c r="DD503" s="48"/>
      <c r="DE503" s="48"/>
      <c r="DF503" s="48"/>
      <c r="DG503" s="48"/>
      <c r="DH503" s="48"/>
      <c r="DI503" s="48"/>
      <c r="DJ503" s="48"/>
      <c r="DK503" s="48"/>
      <c r="DL503" s="48"/>
      <c r="DM503" s="48"/>
      <c r="DN503" s="48"/>
      <c r="DO503" s="48"/>
      <c r="DP503" s="48"/>
    </row>
    <row r="504" spans="1:120" s="1" customFormat="1" ht="17.100000000000001"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800"/>
      <c r="AT504" s="800"/>
      <c r="AU504" s="800"/>
      <c r="AV504" s="800"/>
      <c r="AW504" s="800"/>
      <c r="AX504" s="800"/>
      <c r="AY504" s="800"/>
      <c r="AZ504" s="800"/>
      <c r="BA504" s="800"/>
      <c r="BB504" s="800"/>
      <c r="BC504" s="800"/>
      <c r="BD504" s="800"/>
      <c r="BE504" s="800"/>
      <c r="BF504" s="800"/>
      <c r="BG504" s="60"/>
      <c r="BH504" s="60"/>
      <c r="BI504" s="60"/>
      <c r="BJ504" s="60"/>
      <c r="BK504" s="60"/>
      <c r="BL504" s="60"/>
      <c r="BM504" s="60"/>
      <c r="BN504" s="60"/>
      <c r="BO504" s="60"/>
      <c r="BP504" s="60"/>
      <c r="BQ504" s="60"/>
      <c r="BR504" s="60"/>
      <c r="BS504" s="60"/>
      <c r="BT504" s="60"/>
      <c r="BU504" s="60"/>
      <c r="BV504" s="60"/>
      <c r="BW504" s="60"/>
      <c r="BX504" s="60"/>
      <c r="BY504" s="60"/>
      <c r="BZ504" s="60"/>
      <c r="CZ504" s="55"/>
      <c r="DA504" s="55"/>
      <c r="DB504" s="55"/>
      <c r="DC504" s="55"/>
      <c r="DD504" s="55"/>
      <c r="DE504" s="55"/>
      <c r="DF504" s="55"/>
      <c r="DG504" s="55"/>
      <c r="DH504" s="55"/>
      <c r="DI504" s="55"/>
      <c r="DJ504" s="55"/>
      <c r="DK504" s="55"/>
      <c r="DL504" s="55"/>
      <c r="DM504" s="55"/>
      <c r="DN504" s="55"/>
      <c r="DO504" s="55"/>
      <c r="DP504" s="55"/>
    </row>
    <row r="505" spans="1:120" s="2" customFormat="1" ht="4.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c r="CZ505" s="48"/>
      <c r="DA505" s="48"/>
      <c r="DB505" s="48"/>
      <c r="DC505" s="48"/>
      <c r="DD505" s="48"/>
      <c r="DE505" s="48"/>
      <c r="DF505" s="48"/>
      <c r="DG505" s="48"/>
      <c r="DH505" s="48"/>
      <c r="DI505" s="48"/>
      <c r="DJ505" s="48"/>
      <c r="DK505" s="48"/>
      <c r="DL505" s="48"/>
      <c r="DM505" s="48"/>
      <c r="DN505" s="48"/>
      <c r="DO505" s="48"/>
      <c r="DP505" s="48"/>
    </row>
    <row r="506" spans="1:120" s="2" customFormat="1" ht="4.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c r="CB506" s="8"/>
      <c r="CZ506" s="48"/>
      <c r="DA506" s="48"/>
      <c r="DB506" s="48"/>
      <c r="DC506" s="48"/>
      <c r="DD506" s="48"/>
      <c r="DE506" s="48"/>
      <c r="DF506" s="48"/>
      <c r="DG506" s="48"/>
      <c r="DH506" s="48"/>
      <c r="DI506" s="48"/>
      <c r="DJ506" s="48"/>
      <c r="DK506" s="48"/>
      <c r="DL506" s="48"/>
      <c r="DM506" s="48"/>
      <c r="DN506" s="48"/>
      <c r="DO506" s="48"/>
      <c r="DP506" s="48"/>
    </row>
    <row r="507" spans="1:120" s="1" customFormat="1" ht="17.100000000000001"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792"/>
      <c r="AT507" s="792"/>
      <c r="AU507" s="792"/>
      <c r="AV507" s="792"/>
      <c r="AW507" s="792"/>
      <c r="AX507" s="792"/>
      <c r="AY507" s="792"/>
      <c r="AZ507" s="792"/>
      <c r="BA507" s="792"/>
      <c r="BB507" s="792"/>
      <c r="BC507" s="792"/>
      <c r="BD507" s="792"/>
      <c r="BE507" s="792"/>
      <c r="BF507" s="792"/>
      <c r="BG507" s="60"/>
      <c r="BH507" s="60"/>
      <c r="BI507" s="60"/>
      <c r="BJ507" s="60"/>
      <c r="BK507" s="60"/>
      <c r="BL507" s="60"/>
      <c r="BM507" s="60"/>
      <c r="BN507" s="60"/>
      <c r="BO507" s="60"/>
      <c r="BP507" s="60"/>
      <c r="BQ507" s="60"/>
      <c r="BR507" s="60"/>
      <c r="BS507" s="60"/>
      <c r="BT507" s="60"/>
      <c r="BU507" s="60"/>
      <c r="BV507" s="60"/>
      <c r="BW507" s="60"/>
      <c r="BX507" s="60"/>
      <c r="BY507" s="60"/>
      <c r="BZ507" s="60"/>
      <c r="CZ507" s="55"/>
      <c r="DA507" s="55"/>
      <c r="DB507" s="55"/>
      <c r="DC507" s="55"/>
      <c r="DD507" s="55"/>
      <c r="DE507" s="55"/>
      <c r="DF507" s="55"/>
      <c r="DG507" s="55"/>
      <c r="DH507" s="55"/>
      <c r="DI507" s="55"/>
      <c r="DJ507" s="55"/>
      <c r="DK507" s="55"/>
      <c r="DL507" s="55"/>
      <c r="DM507" s="55"/>
      <c r="DN507" s="55"/>
      <c r="DO507" s="55"/>
      <c r="DP507" s="55"/>
    </row>
    <row r="508" spans="1:120" s="2" customFormat="1" ht="4.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c r="CZ508" s="48"/>
      <c r="DA508" s="48"/>
      <c r="DB508" s="48"/>
      <c r="DC508" s="48"/>
      <c r="DD508" s="48"/>
      <c r="DE508" s="48"/>
      <c r="DF508" s="48"/>
      <c r="DG508" s="48"/>
      <c r="DH508" s="48"/>
      <c r="DI508" s="48"/>
      <c r="DJ508" s="48"/>
      <c r="DK508" s="48"/>
      <c r="DL508" s="48"/>
      <c r="DM508" s="48"/>
      <c r="DN508" s="48"/>
      <c r="DO508" s="48"/>
      <c r="DP508" s="48"/>
    </row>
    <row r="509" spans="1:120" s="2" customFormat="1" ht="4.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c r="CB509" s="8"/>
      <c r="CZ509" s="48"/>
      <c r="DA509" s="48"/>
      <c r="DB509" s="48"/>
      <c r="DC509" s="48"/>
      <c r="DD509" s="48"/>
      <c r="DE509" s="48"/>
      <c r="DF509" s="48"/>
      <c r="DG509" s="48"/>
      <c r="DH509" s="48"/>
      <c r="DI509" s="48"/>
      <c r="DJ509" s="48"/>
      <c r="DK509" s="48"/>
      <c r="DL509" s="48"/>
      <c r="DM509" s="48"/>
      <c r="DN509" s="48"/>
      <c r="DO509" s="48"/>
      <c r="DP509" s="48"/>
    </row>
    <row r="510" spans="1:120" s="1" customFormat="1" ht="17.100000000000001"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792"/>
      <c r="AT510" s="792"/>
      <c r="AU510" s="792"/>
      <c r="AV510" s="792"/>
      <c r="AW510" s="792"/>
      <c r="AX510" s="792"/>
      <c r="AY510" s="792"/>
      <c r="AZ510" s="792"/>
      <c r="BA510" s="792"/>
      <c r="BB510" s="792"/>
      <c r="BC510" s="792"/>
      <c r="BD510" s="792"/>
      <c r="BE510" s="792"/>
      <c r="BF510" s="792"/>
      <c r="BG510" s="60"/>
      <c r="BH510" s="60"/>
      <c r="BI510" s="60"/>
      <c r="BJ510" s="60"/>
      <c r="BK510" s="60"/>
      <c r="BL510" s="60"/>
      <c r="BM510" s="60"/>
      <c r="BN510" s="60"/>
      <c r="BO510" s="60"/>
      <c r="BP510" s="60"/>
      <c r="BQ510" s="60"/>
      <c r="BR510" s="60"/>
      <c r="BS510" s="60"/>
      <c r="BT510" s="60"/>
      <c r="BU510" s="60"/>
      <c r="BV510" s="60"/>
      <c r="BW510" s="60"/>
      <c r="BX510" s="60"/>
      <c r="BY510" s="60"/>
      <c r="BZ510" s="60"/>
      <c r="CZ510" s="55"/>
      <c r="DA510" s="55"/>
      <c r="DB510" s="55"/>
      <c r="DC510" s="55"/>
      <c r="DD510" s="55"/>
      <c r="DE510" s="55"/>
      <c r="DF510" s="55"/>
      <c r="DG510" s="55"/>
      <c r="DH510" s="55"/>
      <c r="DI510" s="55"/>
      <c r="DJ510" s="55"/>
      <c r="DK510" s="55"/>
      <c r="DL510" s="55"/>
      <c r="DM510" s="55"/>
      <c r="DN510" s="55"/>
      <c r="DO510" s="55"/>
      <c r="DP510" s="55"/>
    </row>
    <row r="511" spans="1:120" s="2" customFormat="1" ht="4.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c r="CZ511" s="48"/>
      <c r="DA511" s="48"/>
      <c r="DB511" s="48"/>
      <c r="DC511" s="48"/>
      <c r="DD511" s="48"/>
      <c r="DE511" s="48"/>
      <c r="DF511" s="48"/>
      <c r="DG511" s="48"/>
      <c r="DH511" s="48"/>
      <c r="DI511" s="48"/>
      <c r="DJ511" s="48"/>
      <c r="DK511" s="48"/>
      <c r="DL511" s="48"/>
      <c r="DM511" s="48"/>
      <c r="DN511" s="48"/>
      <c r="DO511" s="48"/>
      <c r="DP511" s="48"/>
    </row>
    <row r="512" spans="1:120" s="2" customFormat="1" ht="4.5"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B512" s="8"/>
      <c r="CZ512" s="48"/>
      <c r="DA512" s="48"/>
      <c r="DB512" s="48"/>
      <c r="DC512" s="48"/>
      <c r="DD512" s="48"/>
      <c r="DE512" s="48"/>
      <c r="DF512" s="48"/>
      <c r="DG512" s="48"/>
      <c r="DH512" s="48"/>
      <c r="DI512" s="48"/>
      <c r="DJ512" s="48"/>
      <c r="DK512" s="48"/>
      <c r="DL512" s="48"/>
      <c r="DM512" s="48"/>
      <c r="DN512" s="48"/>
      <c r="DO512" s="48"/>
      <c r="DP512" s="48"/>
    </row>
    <row r="513" spans="1:120" s="13" customFormat="1" ht="17.100000000000001"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c r="CZ513" s="308"/>
      <c r="DA513" s="308"/>
      <c r="DB513" s="308"/>
      <c r="DC513" s="308"/>
      <c r="DD513" s="308"/>
      <c r="DE513" s="308"/>
      <c r="DF513" s="308"/>
      <c r="DG513" s="308"/>
      <c r="DH513" s="308"/>
      <c r="DI513" s="308"/>
      <c r="DJ513" s="308"/>
      <c r="DK513" s="308"/>
      <c r="DL513" s="308"/>
      <c r="DM513" s="308"/>
      <c r="DN513" s="308"/>
      <c r="DO513" s="308"/>
      <c r="DP513" s="308"/>
    </row>
    <row r="514" spans="1:12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792"/>
      <c r="AT514" s="792"/>
      <c r="AU514" s="792"/>
      <c r="AV514" s="792"/>
      <c r="AW514" s="792"/>
      <c r="AX514" s="792"/>
      <c r="AY514" s="792"/>
      <c r="AZ514" s="792"/>
      <c r="BA514" s="792"/>
      <c r="BB514" s="792"/>
      <c r="BC514" s="792"/>
      <c r="BD514" s="792"/>
      <c r="BE514" s="792"/>
      <c r="BF514" s="792"/>
      <c r="BG514" s="60"/>
      <c r="BH514" s="60"/>
      <c r="BI514" s="60"/>
      <c r="BJ514" s="60"/>
      <c r="BK514" s="60"/>
      <c r="BL514" s="60"/>
      <c r="BM514" s="60"/>
      <c r="BN514" s="60"/>
      <c r="BO514" s="60"/>
      <c r="BP514" s="60"/>
      <c r="BQ514" s="60"/>
      <c r="BR514" s="60"/>
      <c r="BS514" s="60"/>
      <c r="BT514" s="60"/>
      <c r="BU514" s="60"/>
      <c r="BV514" s="60"/>
      <c r="BW514" s="60"/>
      <c r="BX514" s="60"/>
      <c r="BY514" s="60"/>
      <c r="BZ514" s="60"/>
      <c r="CZ514" s="308"/>
      <c r="DA514" s="308"/>
      <c r="DB514" s="308"/>
      <c r="DC514" s="308"/>
      <c r="DD514" s="308"/>
      <c r="DE514" s="308"/>
      <c r="DF514" s="308"/>
      <c r="DG514" s="308"/>
      <c r="DH514" s="308"/>
      <c r="DI514" s="308"/>
      <c r="DJ514" s="308"/>
      <c r="DK514" s="308"/>
      <c r="DL514" s="308"/>
      <c r="DM514" s="308"/>
      <c r="DN514" s="308"/>
      <c r="DO514" s="308"/>
      <c r="DP514" s="308"/>
    </row>
    <row r="515" spans="1:120" s="13" customFormat="1" ht="17.100000000000001"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799" t="s">
        <v>56</v>
      </c>
      <c r="AT515" s="799"/>
      <c r="AU515" s="96"/>
      <c r="AV515" s="96"/>
      <c r="AW515" s="96" t="s">
        <v>184</v>
      </c>
      <c r="AX515" s="96"/>
      <c r="AY515" s="96"/>
      <c r="AZ515" s="96"/>
      <c r="BA515" s="96"/>
      <c r="BB515" s="799" t="s">
        <v>56</v>
      </c>
      <c r="BC515" s="799"/>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c r="CZ515" s="308"/>
      <c r="DA515" s="308"/>
      <c r="DB515" s="308"/>
      <c r="DC515" s="308"/>
      <c r="DD515" s="308"/>
      <c r="DE515" s="308"/>
      <c r="DF515" s="308"/>
      <c r="DG515" s="308"/>
      <c r="DH515" s="308"/>
      <c r="DI515" s="308"/>
      <c r="DJ515" s="308"/>
      <c r="DK515" s="308"/>
      <c r="DL515" s="308"/>
      <c r="DM515" s="308"/>
      <c r="DN515" s="308"/>
      <c r="DO515" s="308"/>
      <c r="DP515" s="308"/>
    </row>
    <row r="516" spans="1:120" s="2" customFormat="1" ht="4.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c r="CZ516" s="48"/>
      <c r="DA516" s="48"/>
      <c r="DB516" s="48"/>
      <c r="DC516" s="48"/>
      <c r="DD516" s="48"/>
      <c r="DE516" s="48"/>
      <c r="DF516" s="48"/>
      <c r="DG516" s="48"/>
      <c r="DH516" s="48"/>
      <c r="DI516" s="48"/>
      <c r="DJ516" s="48"/>
      <c r="DK516" s="48"/>
      <c r="DL516" s="48"/>
      <c r="DM516" s="48"/>
      <c r="DN516" s="48"/>
      <c r="DO516" s="48"/>
      <c r="DP516" s="48"/>
    </row>
    <row r="517" spans="1:120" s="2" customFormat="1" ht="4.5"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B517" s="8"/>
      <c r="CZ517" s="48"/>
      <c r="DA517" s="48"/>
      <c r="DB517" s="48"/>
      <c r="DC517" s="48"/>
      <c r="DD517" s="48"/>
      <c r="DE517" s="48"/>
      <c r="DF517" s="48"/>
      <c r="DG517" s="48"/>
      <c r="DH517" s="48"/>
      <c r="DI517" s="48"/>
      <c r="DJ517" s="48"/>
      <c r="DK517" s="48"/>
      <c r="DL517" s="48"/>
      <c r="DM517" s="48"/>
      <c r="DN517" s="48"/>
      <c r="DO517" s="48"/>
      <c r="DP517" s="48"/>
    </row>
    <row r="518" spans="1:120" s="13" customFormat="1" ht="17.100000000000001"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c r="CZ518" s="308"/>
      <c r="DA518" s="308"/>
      <c r="DB518" s="308"/>
      <c r="DC518" s="308"/>
      <c r="DD518" s="308"/>
      <c r="DE518" s="308"/>
      <c r="DF518" s="308"/>
      <c r="DG518" s="308"/>
      <c r="DH518" s="308"/>
      <c r="DI518" s="308"/>
      <c r="DJ518" s="308"/>
      <c r="DK518" s="308"/>
      <c r="DL518" s="308"/>
      <c r="DM518" s="308"/>
      <c r="DN518" s="308"/>
      <c r="DO518" s="308"/>
      <c r="DP518" s="308"/>
    </row>
    <row r="519" spans="1:12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797"/>
      <c r="X519" s="797"/>
      <c r="Y519" s="797"/>
      <c r="Z519" s="797"/>
      <c r="AA519" s="797"/>
      <c r="AB519" s="797"/>
      <c r="AC519" s="797"/>
      <c r="AD519" s="797"/>
      <c r="AE519" s="797"/>
      <c r="AF519" s="797"/>
      <c r="AG519" s="798" t="s">
        <v>117</v>
      </c>
      <c r="AH519" s="798"/>
      <c r="AI519" s="794" t="str">
        <f>IFERROR(VLOOKUP($W519,$CB$283:$CC$364,2,FALSE),"")</f>
        <v/>
      </c>
      <c r="AJ519" s="794"/>
      <c r="AK519" s="794"/>
      <c r="AL519" s="794"/>
      <c r="AM519" s="794"/>
      <c r="AN519" s="794"/>
      <c r="AO519" s="794"/>
      <c r="AP519" s="794"/>
      <c r="AQ519" s="794"/>
      <c r="AR519" s="794"/>
      <c r="AS519" s="794"/>
      <c r="AT519" s="794"/>
      <c r="AU519" s="794"/>
      <c r="AV519" s="794"/>
      <c r="AW519" s="794"/>
      <c r="AX519" s="794"/>
      <c r="AY519" s="794"/>
      <c r="AZ519" s="794"/>
      <c r="BA519" s="794"/>
      <c r="BB519" s="794"/>
      <c r="BC519" s="798" t="s">
        <v>117</v>
      </c>
      <c r="BD519" s="798"/>
      <c r="BE519" s="796"/>
      <c r="BF519" s="796"/>
      <c r="BG519" s="796"/>
      <c r="BH519" s="796"/>
      <c r="BI519" s="796"/>
      <c r="BJ519" s="796"/>
      <c r="BK519" s="796"/>
      <c r="BL519" s="796"/>
      <c r="BM519" s="796"/>
      <c r="BN519" s="796"/>
      <c r="BO519" s="796"/>
      <c r="BP519" s="796"/>
      <c r="BQ519" s="796"/>
      <c r="BR519" s="796"/>
      <c r="BS519" s="796"/>
      <c r="BT519" s="123"/>
      <c r="BU519" s="119" t="s">
        <v>85</v>
      </c>
      <c r="BV519" s="119"/>
      <c r="BW519" s="119"/>
      <c r="BX519" s="119"/>
      <c r="BY519" s="119"/>
      <c r="BZ519" s="59"/>
      <c r="CZ519" s="308"/>
      <c r="DA519" s="308"/>
      <c r="DB519" s="308"/>
      <c r="DC519" s="308"/>
      <c r="DD519" s="308"/>
      <c r="DE519" s="308"/>
      <c r="DF519" s="308"/>
      <c r="DG519" s="308"/>
      <c r="DH519" s="308"/>
      <c r="DI519" s="308"/>
      <c r="DJ519" s="308"/>
      <c r="DK519" s="308"/>
      <c r="DL519" s="308"/>
      <c r="DM519" s="308"/>
      <c r="DN519" s="308"/>
      <c r="DO519" s="308"/>
      <c r="DP519" s="308"/>
    </row>
    <row r="520" spans="1:120" s="13" customFormat="1" ht="17.100000000000001"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797"/>
      <c r="X520" s="797"/>
      <c r="Y520" s="797"/>
      <c r="Z520" s="797"/>
      <c r="AA520" s="797"/>
      <c r="AB520" s="797"/>
      <c r="AC520" s="797"/>
      <c r="AD520" s="797"/>
      <c r="AE520" s="797"/>
      <c r="AF520" s="797"/>
      <c r="AG520" s="798" t="s">
        <v>117</v>
      </c>
      <c r="AH520" s="798"/>
      <c r="AI520" s="794" t="str">
        <f>IFERROR(VLOOKUP($W520,$CB$283:$CC$364,2,FALSE),"")</f>
        <v/>
      </c>
      <c r="AJ520" s="794"/>
      <c r="AK520" s="794"/>
      <c r="AL520" s="794"/>
      <c r="AM520" s="794"/>
      <c r="AN520" s="794"/>
      <c r="AO520" s="794"/>
      <c r="AP520" s="794"/>
      <c r="AQ520" s="794"/>
      <c r="AR520" s="794"/>
      <c r="AS520" s="794"/>
      <c r="AT520" s="794"/>
      <c r="AU520" s="794"/>
      <c r="AV520" s="794"/>
      <c r="AW520" s="794"/>
      <c r="AX520" s="794"/>
      <c r="AY520" s="794"/>
      <c r="AZ520" s="794"/>
      <c r="BA520" s="794"/>
      <c r="BB520" s="794"/>
      <c r="BC520" s="798" t="s">
        <v>117</v>
      </c>
      <c r="BD520" s="798"/>
      <c r="BE520" s="796"/>
      <c r="BF520" s="796"/>
      <c r="BG520" s="796"/>
      <c r="BH520" s="796"/>
      <c r="BI520" s="796"/>
      <c r="BJ520" s="796"/>
      <c r="BK520" s="796"/>
      <c r="BL520" s="796"/>
      <c r="BM520" s="796"/>
      <c r="BN520" s="796"/>
      <c r="BO520" s="796"/>
      <c r="BP520" s="796"/>
      <c r="BQ520" s="796"/>
      <c r="BR520" s="796"/>
      <c r="BS520" s="796"/>
      <c r="BT520" s="123"/>
      <c r="BU520" s="119" t="s">
        <v>85</v>
      </c>
      <c r="BV520" s="119"/>
      <c r="BW520" s="119"/>
      <c r="BX520" s="119"/>
      <c r="BY520" s="119"/>
      <c r="BZ520" s="59"/>
      <c r="CZ520" s="308"/>
      <c r="DA520" s="308"/>
      <c r="DB520" s="308"/>
      <c r="DC520" s="308"/>
      <c r="DD520" s="308"/>
      <c r="DE520" s="308"/>
      <c r="DF520" s="308"/>
      <c r="DG520" s="308"/>
      <c r="DH520" s="308"/>
      <c r="DI520" s="308"/>
      <c r="DJ520" s="308"/>
      <c r="DK520" s="308"/>
      <c r="DL520" s="308"/>
      <c r="DM520" s="308"/>
      <c r="DN520" s="308"/>
      <c r="DO520" s="308"/>
      <c r="DP520" s="308"/>
    </row>
    <row r="521" spans="1:120" s="13" customFormat="1" ht="17.100000000000001"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797"/>
      <c r="X521" s="797"/>
      <c r="Y521" s="797"/>
      <c r="Z521" s="797"/>
      <c r="AA521" s="797"/>
      <c r="AB521" s="797"/>
      <c r="AC521" s="797"/>
      <c r="AD521" s="797"/>
      <c r="AE521" s="797"/>
      <c r="AF521" s="797"/>
      <c r="AG521" s="798" t="s">
        <v>117</v>
      </c>
      <c r="AH521" s="798"/>
      <c r="AI521" s="794" t="str">
        <f>IFERROR(VLOOKUP($W521,$CB$283:$CC$364,2,FALSE),"")</f>
        <v/>
      </c>
      <c r="AJ521" s="794"/>
      <c r="AK521" s="794"/>
      <c r="AL521" s="794"/>
      <c r="AM521" s="794"/>
      <c r="AN521" s="794"/>
      <c r="AO521" s="794"/>
      <c r="AP521" s="794"/>
      <c r="AQ521" s="794"/>
      <c r="AR521" s="794"/>
      <c r="AS521" s="794"/>
      <c r="AT521" s="794"/>
      <c r="AU521" s="794"/>
      <c r="AV521" s="794"/>
      <c r="AW521" s="794"/>
      <c r="AX521" s="794"/>
      <c r="AY521" s="794"/>
      <c r="AZ521" s="794"/>
      <c r="BA521" s="794"/>
      <c r="BB521" s="794"/>
      <c r="BC521" s="798" t="s">
        <v>117</v>
      </c>
      <c r="BD521" s="798"/>
      <c r="BE521" s="796"/>
      <c r="BF521" s="796"/>
      <c r="BG521" s="796"/>
      <c r="BH521" s="796"/>
      <c r="BI521" s="796"/>
      <c r="BJ521" s="796"/>
      <c r="BK521" s="796"/>
      <c r="BL521" s="796"/>
      <c r="BM521" s="796"/>
      <c r="BN521" s="796"/>
      <c r="BO521" s="796"/>
      <c r="BP521" s="796"/>
      <c r="BQ521" s="796"/>
      <c r="BR521" s="796"/>
      <c r="BS521" s="796"/>
      <c r="BT521" s="123"/>
      <c r="BU521" s="119" t="s">
        <v>85</v>
      </c>
      <c r="BV521" s="119"/>
      <c r="BW521" s="119"/>
      <c r="BX521" s="119"/>
      <c r="BY521" s="119"/>
      <c r="BZ521" s="59"/>
      <c r="CZ521" s="308"/>
      <c r="DA521" s="308"/>
      <c r="DB521" s="308"/>
      <c r="DC521" s="308"/>
      <c r="DD521" s="308"/>
      <c r="DE521" s="308"/>
      <c r="DF521" s="308"/>
      <c r="DG521" s="308"/>
      <c r="DH521" s="308"/>
      <c r="DI521" s="308"/>
      <c r="DJ521" s="308"/>
      <c r="DK521" s="308"/>
      <c r="DL521" s="308"/>
      <c r="DM521" s="308"/>
      <c r="DN521" s="308"/>
      <c r="DO521" s="308"/>
      <c r="DP521" s="308"/>
    </row>
    <row r="522" spans="1:120" s="13" customFormat="1" ht="17.100000000000001"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797"/>
      <c r="X522" s="797"/>
      <c r="Y522" s="797"/>
      <c r="Z522" s="797"/>
      <c r="AA522" s="797"/>
      <c r="AB522" s="797"/>
      <c r="AC522" s="797"/>
      <c r="AD522" s="797"/>
      <c r="AE522" s="797"/>
      <c r="AF522" s="797"/>
      <c r="AG522" s="798" t="s">
        <v>117</v>
      </c>
      <c r="AH522" s="798"/>
      <c r="AI522" s="794" t="str">
        <f>IFERROR(VLOOKUP($W$522,$CB$283:$CC$364,2,FALSE),"")</f>
        <v/>
      </c>
      <c r="AJ522" s="794"/>
      <c r="AK522" s="794"/>
      <c r="AL522" s="794"/>
      <c r="AM522" s="794"/>
      <c r="AN522" s="794"/>
      <c r="AO522" s="794"/>
      <c r="AP522" s="794"/>
      <c r="AQ522" s="794"/>
      <c r="AR522" s="794"/>
      <c r="AS522" s="794"/>
      <c r="AT522" s="794"/>
      <c r="AU522" s="794"/>
      <c r="AV522" s="794"/>
      <c r="AW522" s="794"/>
      <c r="AX522" s="794"/>
      <c r="AY522" s="794"/>
      <c r="AZ522" s="794"/>
      <c r="BA522" s="794"/>
      <c r="BB522" s="794"/>
      <c r="BC522" s="798" t="s">
        <v>117</v>
      </c>
      <c r="BD522" s="798"/>
      <c r="BE522" s="796"/>
      <c r="BF522" s="796"/>
      <c r="BG522" s="796"/>
      <c r="BH522" s="796"/>
      <c r="BI522" s="796"/>
      <c r="BJ522" s="796"/>
      <c r="BK522" s="796"/>
      <c r="BL522" s="796"/>
      <c r="BM522" s="796"/>
      <c r="BN522" s="796"/>
      <c r="BO522" s="796"/>
      <c r="BP522" s="796"/>
      <c r="BQ522" s="796"/>
      <c r="BR522" s="796"/>
      <c r="BS522" s="796"/>
      <c r="BT522" s="123"/>
      <c r="BU522" s="119" t="s">
        <v>85</v>
      </c>
      <c r="BV522" s="119"/>
      <c r="BW522" s="119"/>
      <c r="BX522" s="119"/>
      <c r="BY522" s="119"/>
      <c r="BZ522" s="59"/>
      <c r="CZ522" s="308"/>
      <c r="DA522" s="308"/>
      <c r="DB522" s="308"/>
      <c r="DC522" s="308"/>
      <c r="DD522" s="308"/>
      <c r="DE522" s="308"/>
      <c r="DF522" s="308"/>
      <c r="DG522" s="308"/>
      <c r="DH522" s="308"/>
      <c r="DI522" s="308"/>
      <c r="DJ522" s="308"/>
      <c r="DK522" s="308"/>
      <c r="DL522" s="308"/>
      <c r="DM522" s="308"/>
      <c r="DN522" s="308"/>
      <c r="DO522" s="308"/>
      <c r="DP522" s="308"/>
    </row>
    <row r="523" spans="1:120" s="13" customFormat="1" ht="17.100000000000001"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797"/>
      <c r="X523" s="797"/>
      <c r="Y523" s="797"/>
      <c r="Z523" s="797"/>
      <c r="AA523" s="797"/>
      <c r="AB523" s="797"/>
      <c r="AC523" s="797"/>
      <c r="AD523" s="797"/>
      <c r="AE523" s="797"/>
      <c r="AF523" s="797"/>
      <c r="AG523" s="798" t="s">
        <v>117</v>
      </c>
      <c r="AH523" s="798"/>
      <c r="AI523" s="794" t="str">
        <f>IFERROR(VLOOKUP($W$523,$CB$283:$CC$364,2,FALSE),"")</f>
        <v/>
      </c>
      <c r="AJ523" s="794"/>
      <c r="AK523" s="794"/>
      <c r="AL523" s="794"/>
      <c r="AM523" s="794"/>
      <c r="AN523" s="794"/>
      <c r="AO523" s="794"/>
      <c r="AP523" s="794"/>
      <c r="AQ523" s="794"/>
      <c r="AR523" s="794"/>
      <c r="AS523" s="794"/>
      <c r="AT523" s="794"/>
      <c r="AU523" s="794"/>
      <c r="AV523" s="794"/>
      <c r="AW523" s="794"/>
      <c r="AX523" s="794"/>
      <c r="AY523" s="794"/>
      <c r="AZ523" s="794"/>
      <c r="BA523" s="794"/>
      <c r="BB523" s="794"/>
      <c r="BC523" s="798" t="s">
        <v>117</v>
      </c>
      <c r="BD523" s="798"/>
      <c r="BE523" s="796"/>
      <c r="BF523" s="796"/>
      <c r="BG523" s="796"/>
      <c r="BH523" s="796"/>
      <c r="BI523" s="796"/>
      <c r="BJ523" s="796"/>
      <c r="BK523" s="796"/>
      <c r="BL523" s="796"/>
      <c r="BM523" s="796"/>
      <c r="BN523" s="796"/>
      <c r="BO523" s="796"/>
      <c r="BP523" s="796"/>
      <c r="BQ523" s="796"/>
      <c r="BR523" s="796"/>
      <c r="BS523" s="796"/>
      <c r="BT523" s="123"/>
      <c r="BU523" s="119" t="s">
        <v>85</v>
      </c>
      <c r="BV523" s="119"/>
      <c r="BW523" s="119"/>
      <c r="BX523" s="119"/>
      <c r="BY523" s="119"/>
      <c r="BZ523" s="59"/>
      <c r="CZ523" s="308"/>
      <c r="DA523" s="308"/>
      <c r="DB523" s="308"/>
      <c r="DC523" s="308"/>
      <c r="DD523" s="308"/>
      <c r="DE523" s="308"/>
      <c r="DF523" s="308"/>
      <c r="DG523" s="308"/>
      <c r="DH523" s="308"/>
      <c r="DI523" s="308"/>
      <c r="DJ523" s="308"/>
      <c r="DK523" s="308"/>
      <c r="DL523" s="308"/>
      <c r="DM523" s="308"/>
      <c r="DN523" s="308"/>
      <c r="DO523" s="308"/>
      <c r="DP523" s="308"/>
    </row>
    <row r="524" spans="1:120" s="13" customFormat="1" ht="17.100000000000001"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797"/>
      <c r="X524" s="797"/>
      <c r="Y524" s="797"/>
      <c r="Z524" s="797"/>
      <c r="AA524" s="797"/>
      <c r="AB524" s="797"/>
      <c r="AC524" s="797"/>
      <c r="AD524" s="797"/>
      <c r="AE524" s="797"/>
      <c r="AF524" s="797"/>
      <c r="AG524" s="798" t="s">
        <v>117</v>
      </c>
      <c r="AH524" s="798"/>
      <c r="AI524" s="794" t="str">
        <f>IFERROR(VLOOKUP($W$524,$CB$283:$CC$364,2,FALSE),"")</f>
        <v/>
      </c>
      <c r="AJ524" s="794"/>
      <c r="AK524" s="794"/>
      <c r="AL524" s="794"/>
      <c r="AM524" s="794"/>
      <c r="AN524" s="794"/>
      <c r="AO524" s="794"/>
      <c r="AP524" s="794"/>
      <c r="AQ524" s="794"/>
      <c r="AR524" s="794"/>
      <c r="AS524" s="794"/>
      <c r="AT524" s="794"/>
      <c r="AU524" s="794"/>
      <c r="AV524" s="794"/>
      <c r="AW524" s="794"/>
      <c r="AX524" s="794"/>
      <c r="AY524" s="794"/>
      <c r="AZ524" s="794"/>
      <c r="BA524" s="794"/>
      <c r="BB524" s="794"/>
      <c r="BC524" s="798" t="s">
        <v>117</v>
      </c>
      <c r="BD524" s="798"/>
      <c r="BE524" s="796"/>
      <c r="BF524" s="796"/>
      <c r="BG524" s="796"/>
      <c r="BH524" s="796"/>
      <c r="BI524" s="796"/>
      <c r="BJ524" s="796"/>
      <c r="BK524" s="796"/>
      <c r="BL524" s="796"/>
      <c r="BM524" s="796"/>
      <c r="BN524" s="796"/>
      <c r="BO524" s="796"/>
      <c r="BP524" s="796"/>
      <c r="BQ524" s="796"/>
      <c r="BR524" s="796"/>
      <c r="BS524" s="796"/>
      <c r="BT524" s="123"/>
      <c r="BU524" s="119" t="s">
        <v>85</v>
      </c>
      <c r="BV524" s="119"/>
      <c r="BW524" s="119"/>
      <c r="BX524" s="119"/>
      <c r="BY524" s="119"/>
      <c r="BZ524" s="59"/>
      <c r="CZ524" s="308"/>
      <c r="DA524" s="308"/>
      <c r="DB524" s="308"/>
      <c r="DC524" s="308"/>
      <c r="DD524" s="308"/>
      <c r="DE524" s="308"/>
      <c r="DF524" s="308"/>
      <c r="DG524" s="308"/>
      <c r="DH524" s="308"/>
      <c r="DI524" s="308"/>
      <c r="DJ524" s="308"/>
      <c r="DK524" s="308"/>
      <c r="DL524" s="308"/>
      <c r="DM524" s="308"/>
      <c r="DN524" s="308"/>
      <c r="DO524" s="308"/>
      <c r="DP524" s="308"/>
    </row>
    <row r="525" spans="1:120" s="2" customFormat="1" ht="4.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c r="CZ525" s="48"/>
      <c r="DA525" s="48"/>
      <c r="DB525" s="48"/>
      <c r="DC525" s="48"/>
      <c r="DD525" s="48"/>
      <c r="DE525" s="48"/>
      <c r="DF525" s="48"/>
      <c r="DG525" s="48"/>
      <c r="DH525" s="48"/>
      <c r="DI525" s="48"/>
      <c r="DJ525" s="48"/>
      <c r="DK525" s="48"/>
      <c r="DL525" s="48"/>
      <c r="DM525" s="48"/>
      <c r="DN525" s="48"/>
      <c r="DO525" s="48"/>
      <c r="DP525" s="48"/>
    </row>
    <row r="526" spans="1:120" s="2" customFormat="1" ht="4.5"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B526" s="8"/>
      <c r="CZ526" s="48"/>
      <c r="DA526" s="48"/>
      <c r="DB526" s="48"/>
      <c r="DC526" s="48"/>
      <c r="DD526" s="48"/>
      <c r="DE526" s="48"/>
      <c r="DF526" s="48"/>
      <c r="DG526" s="48"/>
      <c r="DH526" s="48"/>
      <c r="DI526" s="48"/>
      <c r="DJ526" s="48"/>
      <c r="DK526" s="48"/>
      <c r="DL526" s="48"/>
      <c r="DM526" s="48"/>
      <c r="DN526" s="48"/>
      <c r="DO526" s="48"/>
      <c r="DP526" s="48"/>
    </row>
    <row r="527" spans="1:120" s="13" customFormat="1" ht="17.100000000000001" customHeight="1">
      <c r="A527" s="59"/>
      <c r="B527" s="59" t="s">
        <v>265</v>
      </c>
      <c r="C527" s="59"/>
      <c r="D527" s="59"/>
      <c r="E527" s="59"/>
      <c r="F527" s="59"/>
      <c r="G527" s="59"/>
      <c r="H527" s="59"/>
      <c r="I527" s="59"/>
      <c r="J527" s="59"/>
      <c r="K527" s="59"/>
      <c r="L527" s="59"/>
      <c r="M527" s="59"/>
      <c r="N527" s="59"/>
      <c r="O527" s="59"/>
      <c r="P527" s="59"/>
      <c r="Q527" s="59"/>
      <c r="R527" s="59"/>
      <c r="S527" s="794"/>
      <c r="T527" s="794"/>
      <c r="U527" s="794"/>
      <c r="V527" s="794"/>
      <c r="W527" s="794"/>
      <c r="X527" s="794"/>
      <c r="Y527" s="794"/>
      <c r="Z527" s="794"/>
      <c r="AA527" s="794"/>
      <c r="AB527" s="794"/>
      <c r="AC527" s="794"/>
      <c r="AD527" s="794"/>
      <c r="AE527" s="794"/>
      <c r="AF527" s="794"/>
      <c r="AG527" s="794"/>
      <c r="AH527" s="794"/>
      <c r="AI527" s="794"/>
      <c r="AJ527" s="794"/>
      <c r="AK527" s="794"/>
      <c r="AL527" s="794"/>
      <c r="AM527" s="794"/>
      <c r="AN527" s="794"/>
      <c r="AO527" s="794"/>
      <c r="AP527" s="794"/>
      <c r="AQ527" s="794"/>
      <c r="AR527" s="794"/>
      <c r="AS527" s="794"/>
      <c r="AT527" s="794"/>
      <c r="AU527" s="794"/>
      <c r="AV527" s="794"/>
      <c r="AW527" s="794"/>
      <c r="AX527" s="794"/>
      <c r="AY527" s="794"/>
      <c r="AZ527" s="794"/>
      <c r="BA527" s="794"/>
      <c r="BB527" s="794"/>
      <c r="BC527" s="794"/>
      <c r="BD527" s="794"/>
      <c r="BE527" s="794"/>
      <c r="BF527" s="794"/>
      <c r="BG527" s="794"/>
      <c r="BH527" s="794"/>
      <c r="BI527" s="794"/>
      <c r="BJ527" s="794"/>
      <c r="BK527" s="794"/>
      <c r="BL527" s="794"/>
      <c r="BM527" s="794"/>
      <c r="BN527" s="794"/>
      <c r="BO527" s="794"/>
      <c r="BP527" s="794"/>
      <c r="BQ527" s="794"/>
      <c r="BR527" s="794"/>
      <c r="BS527" s="794"/>
      <c r="BT527" s="794"/>
      <c r="BU527" s="794"/>
      <c r="BV527" s="794"/>
      <c r="BW527" s="794"/>
      <c r="BX527" s="794"/>
      <c r="BY527" s="794"/>
      <c r="BZ527" s="794"/>
      <c r="CZ527" s="308"/>
      <c r="DA527" s="308"/>
      <c r="DB527" s="308"/>
      <c r="DC527" s="308"/>
      <c r="DD527" s="308"/>
      <c r="DE527" s="308"/>
      <c r="DF527" s="308"/>
      <c r="DG527" s="308"/>
      <c r="DH527" s="308"/>
      <c r="DI527" s="308"/>
      <c r="DJ527" s="308"/>
      <c r="DK527" s="308"/>
      <c r="DL527" s="308"/>
      <c r="DM527" s="308"/>
      <c r="DN527" s="308"/>
      <c r="DO527" s="308"/>
      <c r="DP527" s="308"/>
    </row>
    <row r="528" spans="1:120" s="2" customFormat="1" ht="4.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c r="CZ528" s="48"/>
      <c r="DA528" s="48"/>
      <c r="DB528" s="48"/>
      <c r="DC528" s="48"/>
      <c r="DD528" s="48"/>
      <c r="DE528" s="48"/>
      <c r="DF528" s="48"/>
      <c r="DG528" s="48"/>
      <c r="DH528" s="48"/>
      <c r="DI528" s="48"/>
      <c r="DJ528" s="48"/>
      <c r="DK528" s="48"/>
      <c r="DL528" s="48"/>
      <c r="DM528" s="48"/>
      <c r="DN528" s="48"/>
      <c r="DO528" s="48"/>
      <c r="DP528" s="48"/>
    </row>
    <row r="529" spans="1:120" s="2" customFormat="1" ht="5.0999999999999996"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266</v>
      </c>
      <c r="C530" s="59"/>
      <c r="D530" s="59"/>
      <c r="E530" s="59"/>
      <c r="F530" s="59"/>
      <c r="G530" s="59"/>
      <c r="H530" s="59"/>
      <c r="I530" s="59"/>
      <c r="J530" s="59"/>
      <c r="K530" s="59"/>
      <c r="L530" s="59"/>
      <c r="M530" s="59"/>
      <c r="N530" s="59"/>
      <c r="O530" s="59"/>
      <c r="P530" s="59"/>
      <c r="Q530" s="59"/>
      <c r="R530" s="794"/>
      <c r="S530" s="794"/>
      <c r="T530" s="794"/>
      <c r="U530" s="794"/>
      <c r="V530" s="794"/>
      <c r="W530" s="794"/>
      <c r="X530" s="794"/>
      <c r="Y530" s="794"/>
      <c r="Z530" s="794"/>
      <c r="AA530" s="794"/>
      <c r="AB530" s="794"/>
      <c r="AC530" s="794"/>
      <c r="AD530" s="794"/>
      <c r="AE530" s="794"/>
      <c r="AF530" s="794"/>
      <c r="AG530" s="794"/>
      <c r="AH530" s="794"/>
      <c r="AI530" s="794"/>
      <c r="AJ530" s="794"/>
      <c r="AK530" s="794"/>
      <c r="AL530" s="794"/>
      <c r="AM530" s="794"/>
      <c r="AN530" s="794"/>
      <c r="AO530" s="794"/>
      <c r="AP530" s="794"/>
      <c r="AQ530" s="794"/>
      <c r="AR530" s="794"/>
      <c r="AS530" s="794"/>
      <c r="AT530" s="794"/>
      <c r="AU530" s="794"/>
      <c r="AV530" s="794"/>
      <c r="AW530" s="794"/>
      <c r="AX530" s="794"/>
      <c r="AY530" s="794"/>
      <c r="AZ530" s="794"/>
      <c r="BA530" s="794"/>
      <c r="BB530" s="794"/>
      <c r="BC530" s="794"/>
      <c r="BD530" s="794"/>
      <c r="BE530" s="794"/>
      <c r="BF530" s="794"/>
      <c r="BG530" s="794"/>
      <c r="BH530" s="794"/>
      <c r="BI530" s="794"/>
      <c r="BJ530" s="794"/>
      <c r="BK530" s="794"/>
      <c r="BL530" s="794"/>
      <c r="BM530" s="794"/>
      <c r="BN530" s="794"/>
      <c r="BO530" s="794"/>
      <c r="BP530" s="794"/>
      <c r="BQ530" s="794"/>
      <c r="BR530" s="794"/>
      <c r="BS530" s="794"/>
      <c r="BT530" s="794"/>
      <c r="BU530" s="794"/>
      <c r="BV530" s="794"/>
      <c r="BW530" s="794"/>
      <c r="BX530" s="794"/>
      <c r="BY530" s="794"/>
      <c r="BZ530" s="794"/>
      <c r="CZ530" s="308"/>
      <c r="DA530" s="308"/>
      <c r="DB530" s="308"/>
      <c r="DC530" s="308"/>
      <c r="DD530" s="308"/>
      <c r="DE530" s="308"/>
      <c r="DF530" s="308"/>
      <c r="DG530" s="308"/>
      <c r="DH530" s="308"/>
      <c r="DI530" s="308"/>
      <c r="DJ530" s="308"/>
      <c r="DK530" s="308"/>
      <c r="DL530" s="308"/>
      <c r="DM530" s="308"/>
      <c r="DN530" s="308"/>
      <c r="DO530" s="308"/>
      <c r="DP530" s="308"/>
    </row>
    <row r="531" spans="1:120" s="13" customFormat="1" ht="17.100000000000001" customHeight="1">
      <c r="A531" s="59"/>
      <c r="B531" s="59"/>
      <c r="C531" s="59"/>
      <c r="D531" s="59"/>
      <c r="E531" s="59"/>
      <c r="F531" s="59"/>
      <c r="G531" s="59"/>
      <c r="H531" s="59"/>
      <c r="I531" s="59"/>
      <c r="J531" s="59"/>
      <c r="K531" s="59"/>
      <c r="L531" s="59"/>
      <c r="M531" s="59"/>
      <c r="N531" s="59"/>
      <c r="O531" s="59"/>
      <c r="P531" s="59"/>
      <c r="Q531" s="59"/>
      <c r="R531" s="794"/>
      <c r="S531" s="794"/>
      <c r="T531" s="794"/>
      <c r="U531" s="794"/>
      <c r="V531" s="794"/>
      <c r="W531" s="794"/>
      <c r="X531" s="794"/>
      <c r="Y531" s="794"/>
      <c r="Z531" s="794"/>
      <c r="AA531" s="794"/>
      <c r="AB531" s="794"/>
      <c r="AC531" s="794"/>
      <c r="AD531" s="794"/>
      <c r="AE531" s="794"/>
      <c r="AF531" s="794"/>
      <c r="AG531" s="794"/>
      <c r="AH531" s="794"/>
      <c r="AI531" s="794"/>
      <c r="AJ531" s="794"/>
      <c r="AK531" s="794"/>
      <c r="AL531" s="794"/>
      <c r="AM531" s="794"/>
      <c r="AN531" s="794"/>
      <c r="AO531" s="794"/>
      <c r="AP531" s="794"/>
      <c r="AQ531" s="794"/>
      <c r="AR531" s="794"/>
      <c r="AS531" s="794"/>
      <c r="AT531" s="794"/>
      <c r="AU531" s="794"/>
      <c r="AV531" s="794"/>
      <c r="AW531" s="794"/>
      <c r="AX531" s="794"/>
      <c r="AY531" s="794"/>
      <c r="AZ531" s="794"/>
      <c r="BA531" s="794"/>
      <c r="BB531" s="794"/>
      <c r="BC531" s="794"/>
      <c r="BD531" s="794"/>
      <c r="BE531" s="794"/>
      <c r="BF531" s="794"/>
      <c r="BG531" s="794"/>
      <c r="BH531" s="794"/>
      <c r="BI531" s="794"/>
      <c r="BJ531" s="794"/>
      <c r="BK531" s="794"/>
      <c r="BL531" s="794"/>
      <c r="BM531" s="794"/>
      <c r="BN531" s="794"/>
      <c r="BO531" s="794"/>
      <c r="BP531" s="794"/>
      <c r="BQ531" s="794"/>
      <c r="BR531" s="794"/>
      <c r="BS531" s="794"/>
      <c r="BT531" s="794"/>
      <c r="BU531" s="794"/>
      <c r="BV531" s="794"/>
      <c r="BW531" s="794"/>
      <c r="BX531" s="794"/>
      <c r="BY531" s="794"/>
      <c r="BZ531" s="794"/>
      <c r="CZ531" s="308"/>
      <c r="DA531" s="308"/>
      <c r="DB531" s="308"/>
      <c r="DC531" s="308"/>
      <c r="DD531" s="308"/>
      <c r="DE531" s="308"/>
      <c r="DF531" s="308"/>
      <c r="DG531" s="308"/>
      <c r="DH531" s="308"/>
      <c r="DI531" s="308"/>
      <c r="DJ531" s="308"/>
      <c r="DK531" s="308"/>
      <c r="DL531" s="308"/>
      <c r="DM531" s="308"/>
      <c r="DN531" s="308"/>
      <c r="DO531" s="308"/>
      <c r="DP531" s="308"/>
    </row>
    <row r="532" spans="1:120" s="2" customFormat="1" ht="4.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c r="CZ532" s="48"/>
      <c r="DA532" s="48"/>
      <c r="DB532" s="48"/>
      <c r="DC532" s="48"/>
      <c r="DD532" s="48"/>
      <c r="DE532" s="48"/>
      <c r="DF532" s="48"/>
      <c r="DG532" s="48"/>
      <c r="DH532" s="48"/>
      <c r="DI532" s="48"/>
      <c r="DJ532" s="48"/>
      <c r="DK532" s="48"/>
      <c r="DL532" s="48"/>
      <c r="DM532" s="48"/>
      <c r="DN532" s="48"/>
      <c r="DO532" s="48"/>
      <c r="DP532" s="48"/>
    </row>
    <row r="533" spans="1:120" s="13" customFormat="1" ht="2.1"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c r="AA533" s="169"/>
      <c r="AB533" s="169"/>
      <c r="AC533" s="169"/>
      <c r="AD533" s="169"/>
      <c r="AE533" s="169"/>
      <c r="AF533" s="169"/>
      <c r="AG533" s="169"/>
      <c r="AH533" s="169"/>
      <c r="AI533" s="169"/>
      <c r="AJ533" s="169"/>
      <c r="AK533" s="169"/>
      <c r="AL533" s="169"/>
      <c r="AM533" s="169"/>
      <c r="AN533" s="169"/>
      <c r="AO533" s="169"/>
      <c r="AP533" s="169"/>
      <c r="AQ533" s="170"/>
      <c r="AR533" s="170"/>
      <c r="AS533" s="170"/>
      <c r="AT533" s="170"/>
      <c r="AU533" s="170"/>
      <c r="AV533" s="170"/>
      <c r="AW533" s="170"/>
      <c r="AX533" s="170"/>
      <c r="AY533" s="170"/>
      <c r="AZ533" s="170"/>
      <c r="BA533" s="170"/>
      <c r="BB533" s="170"/>
      <c r="BC533" s="170"/>
      <c r="BD533" s="170"/>
      <c r="BE533" s="170"/>
      <c r="BF533" s="170"/>
      <c r="BG533" s="170"/>
      <c r="BH533" s="170"/>
      <c r="BI533" s="170"/>
      <c r="BJ533" s="170"/>
      <c r="BK533" s="170"/>
      <c r="BL533" s="170"/>
      <c r="BM533" s="170"/>
      <c r="BN533" s="170"/>
      <c r="BO533" s="170"/>
      <c r="BP533" s="170"/>
      <c r="BQ533" s="170"/>
      <c r="BR533" s="170"/>
      <c r="BS533" s="170"/>
      <c r="BT533" s="170"/>
      <c r="BU533" s="170"/>
      <c r="BV533" s="170"/>
      <c r="BW533" s="170"/>
      <c r="BX533" s="170"/>
      <c r="BY533" s="170"/>
      <c r="BZ533" s="170"/>
      <c r="CZ533" s="308"/>
      <c r="DA533" s="308"/>
      <c r="DB533" s="308"/>
      <c r="DC533" s="308"/>
      <c r="DD533" s="308"/>
      <c r="DE533" s="308"/>
      <c r="DF533" s="308"/>
      <c r="DG533" s="308"/>
      <c r="DH533" s="308"/>
      <c r="DI533" s="308"/>
      <c r="DJ533" s="308"/>
      <c r="DK533" s="308"/>
      <c r="DL533" s="308"/>
      <c r="DM533" s="308"/>
      <c r="DN533" s="308"/>
      <c r="DO533" s="308"/>
      <c r="DP533" s="308"/>
    </row>
    <row r="534" spans="1:120" s="2" customFormat="1" ht="2.1"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B534" s="8"/>
      <c r="CZ534" s="48"/>
      <c r="DA534" s="48"/>
      <c r="DB534" s="48"/>
      <c r="DC534" s="48"/>
      <c r="DD534" s="48"/>
      <c r="DE534" s="48"/>
      <c r="DF534" s="48"/>
      <c r="DG534" s="48"/>
      <c r="DH534" s="48"/>
      <c r="DI534" s="48"/>
      <c r="DJ534" s="48"/>
      <c r="DK534" s="48"/>
      <c r="DL534" s="48"/>
      <c r="DM534" s="48"/>
      <c r="DN534" s="48"/>
      <c r="DO534" s="48"/>
      <c r="DP534" s="48"/>
    </row>
    <row r="535" spans="1:120" s="13" customFormat="1" ht="17.100000000000001" customHeight="1">
      <c r="A535" s="59"/>
      <c r="B535" s="59" t="s">
        <v>246</v>
      </c>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799"/>
      <c r="AJ535" s="799"/>
      <c r="AK535" s="799"/>
      <c r="AL535" s="799"/>
      <c r="AM535" s="799"/>
      <c r="AN535" s="799"/>
      <c r="AO535" s="799"/>
      <c r="AP535" s="59"/>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Z535" s="308"/>
      <c r="DA535" s="308"/>
      <c r="DB535" s="308"/>
      <c r="DC535" s="308"/>
      <c r="DD535" s="308"/>
      <c r="DE535" s="308"/>
      <c r="DF535" s="308"/>
      <c r="DG535" s="308"/>
      <c r="DH535" s="308"/>
      <c r="DI535" s="308"/>
      <c r="DJ535" s="308"/>
      <c r="DK535" s="308"/>
      <c r="DL535" s="308"/>
      <c r="DM535" s="308"/>
      <c r="DN535" s="308"/>
      <c r="DO535" s="308"/>
      <c r="DP535" s="308"/>
    </row>
    <row r="536" spans="1:120" s="2" customFormat="1" ht="4.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B536" s="8"/>
      <c r="CZ536" s="48"/>
      <c r="DA536" s="48"/>
      <c r="DB536" s="48"/>
      <c r="DC536" s="48"/>
      <c r="DD536" s="48"/>
      <c r="DE536" s="48"/>
      <c r="DF536" s="48"/>
      <c r="DG536" s="48"/>
      <c r="DH536" s="48"/>
      <c r="DI536" s="48"/>
      <c r="DJ536" s="48"/>
      <c r="DK536" s="48"/>
      <c r="DL536" s="48"/>
      <c r="DM536" s="48"/>
      <c r="DN536" s="48"/>
      <c r="DO536" s="48"/>
      <c r="DP536" s="48"/>
    </row>
    <row r="537" spans="1:120" s="2" customFormat="1" ht="4.5" customHeight="1">
      <c r="A537" s="174"/>
      <c r="B537" s="174"/>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4"/>
      <c r="AY537" s="174"/>
      <c r="AZ537" s="174"/>
      <c r="BA537" s="174"/>
      <c r="BB537" s="174"/>
      <c r="BC537" s="174"/>
      <c r="BD537" s="174"/>
      <c r="BE537" s="174"/>
      <c r="BF537" s="174"/>
      <c r="BG537" s="174"/>
      <c r="BH537" s="174"/>
      <c r="BI537" s="174"/>
      <c r="BJ537" s="174"/>
      <c r="BK537" s="174"/>
      <c r="BL537" s="174"/>
      <c r="BM537" s="174"/>
      <c r="BN537" s="174"/>
      <c r="BO537" s="174"/>
      <c r="BP537" s="174"/>
      <c r="BQ537" s="174"/>
      <c r="BR537" s="174"/>
      <c r="BS537" s="174"/>
      <c r="BT537" s="174"/>
      <c r="BU537" s="174"/>
      <c r="BV537" s="174"/>
      <c r="BW537" s="174"/>
      <c r="BX537" s="174"/>
      <c r="BY537" s="174"/>
      <c r="BZ537" s="174"/>
      <c r="CB537" s="8"/>
      <c r="CZ537" s="48"/>
      <c r="DA537" s="48"/>
      <c r="DB537" s="48"/>
      <c r="DC537" s="48"/>
      <c r="DD537" s="48"/>
      <c r="DE537" s="48"/>
      <c r="DF537" s="48"/>
      <c r="DG537" s="48"/>
      <c r="DH537" s="48"/>
      <c r="DI537" s="48"/>
      <c r="DJ537" s="48"/>
      <c r="DK537" s="48"/>
      <c r="DL537" s="48"/>
      <c r="DM537" s="48"/>
      <c r="DN537" s="48"/>
      <c r="DO537" s="48"/>
      <c r="DP537" s="48"/>
    </row>
    <row r="538" spans="1:120" s="13" customFormat="1" ht="17.100000000000001" customHeight="1">
      <c r="A538" s="59"/>
      <c r="B538" s="59" t="s">
        <v>247</v>
      </c>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799"/>
      <c r="AJ538" s="799"/>
      <c r="AK538" s="799"/>
      <c r="AL538" s="799"/>
      <c r="AM538" s="799"/>
      <c r="AN538" s="799"/>
      <c r="AO538" s="799"/>
      <c r="AP538" s="59"/>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Z538" s="308"/>
      <c r="DA538" s="308"/>
      <c r="DB538" s="308"/>
      <c r="DC538" s="308"/>
      <c r="DD538" s="308"/>
      <c r="DE538" s="308"/>
      <c r="DF538" s="308"/>
      <c r="DG538" s="308"/>
      <c r="DH538" s="308"/>
      <c r="DI538" s="308"/>
      <c r="DJ538" s="308"/>
      <c r="DK538" s="308"/>
      <c r="DL538" s="308"/>
      <c r="DM538" s="308"/>
      <c r="DN538" s="308"/>
      <c r="DO538" s="308"/>
      <c r="DP538" s="308"/>
    </row>
    <row r="539" spans="1:120" s="2" customFormat="1" ht="4.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B539" s="8"/>
      <c r="CZ539" s="48"/>
      <c r="DA539" s="48"/>
      <c r="DB539" s="48"/>
      <c r="DC539" s="48"/>
      <c r="DD539" s="48"/>
      <c r="DE539" s="48"/>
      <c r="DF539" s="48"/>
      <c r="DG539" s="48"/>
      <c r="DH539" s="48"/>
      <c r="DI539" s="48"/>
      <c r="DJ539" s="48"/>
      <c r="DK539" s="48"/>
      <c r="DL539" s="48"/>
      <c r="DM539" s="48"/>
      <c r="DN539" s="48"/>
      <c r="DO539" s="48"/>
      <c r="DP539" s="48"/>
    </row>
    <row r="540" spans="1:120" s="2" customFormat="1" ht="4.5" customHeight="1">
      <c r="A540" s="174"/>
      <c r="B540" s="174"/>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c r="BW540" s="174"/>
      <c r="BX540" s="174"/>
      <c r="BY540" s="174"/>
      <c r="BZ540" s="174"/>
      <c r="CB540" s="8"/>
      <c r="CZ540" s="48"/>
      <c r="DA540" s="48"/>
      <c r="DB540" s="48"/>
      <c r="DC540" s="48"/>
      <c r="DD540" s="48"/>
      <c r="DE540" s="48"/>
      <c r="DF540" s="48"/>
      <c r="DG540" s="48"/>
      <c r="DH540" s="48"/>
      <c r="DI540" s="48"/>
      <c r="DJ540" s="48"/>
      <c r="DK540" s="48"/>
      <c r="DL540" s="48"/>
      <c r="DM540" s="48"/>
      <c r="DN540" s="48"/>
      <c r="DO540" s="48"/>
      <c r="DP540" s="48"/>
    </row>
    <row r="541" spans="1:120" s="13" customFormat="1" ht="17.100000000000001" customHeight="1">
      <c r="A541" s="59"/>
      <c r="B541" s="59" t="s">
        <v>248</v>
      </c>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60"/>
      <c r="AR541" s="60"/>
      <c r="AS541" s="800"/>
      <c r="AT541" s="800"/>
      <c r="AU541" s="800"/>
      <c r="AV541" s="800"/>
      <c r="AW541" s="800"/>
      <c r="AX541" s="800"/>
      <c r="AY541" s="800"/>
      <c r="AZ541" s="800"/>
      <c r="BA541" s="800"/>
      <c r="BB541" s="800"/>
      <c r="BC541" s="800"/>
      <c r="BD541" s="800"/>
      <c r="BE541" s="800"/>
      <c r="BF541" s="800"/>
      <c r="BG541" s="60"/>
      <c r="BH541" s="60"/>
      <c r="BI541" s="60"/>
      <c r="BJ541" s="60"/>
      <c r="BK541" s="60"/>
      <c r="BL541" s="60"/>
      <c r="BM541" s="60"/>
      <c r="BN541" s="60"/>
      <c r="BO541" s="60"/>
      <c r="BP541" s="60"/>
      <c r="BQ541" s="60"/>
      <c r="BR541" s="60"/>
      <c r="BS541" s="60"/>
      <c r="BT541" s="60"/>
      <c r="BU541" s="60"/>
      <c r="BV541" s="60"/>
      <c r="BW541" s="60"/>
      <c r="BX541" s="60"/>
      <c r="BY541" s="60"/>
      <c r="BZ541" s="60"/>
      <c r="CZ541" s="308"/>
      <c r="DA541" s="308"/>
      <c r="DB541" s="308"/>
      <c r="DC541" s="308"/>
      <c r="DD541" s="308"/>
      <c r="DE541" s="308"/>
      <c r="DF541" s="308"/>
      <c r="DG541" s="308"/>
      <c r="DH541" s="308"/>
      <c r="DI541" s="308"/>
      <c r="DJ541" s="308"/>
      <c r="DK541" s="308"/>
      <c r="DL541" s="308"/>
      <c r="DM541" s="308"/>
      <c r="DN541" s="308"/>
      <c r="DO541" s="308"/>
      <c r="DP541" s="308"/>
    </row>
    <row r="542" spans="1:120" s="2" customFormat="1" ht="4.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B542" s="8"/>
      <c r="CZ542" s="48"/>
      <c r="DA542" s="48"/>
      <c r="DB542" s="48"/>
      <c r="DC542" s="48"/>
      <c r="DD542" s="48"/>
      <c r="DE542" s="48"/>
      <c r="DF542" s="48"/>
      <c r="DG542" s="48"/>
      <c r="DH542" s="48"/>
      <c r="DI542" s="48"/>
      <c r="DJ542" s="48"/>
      <c r="DK542" s="48"/>
      <c r="DL542" s="48"/>
      <c r="DM542" s="48"/>
      <c r="DN542" s="48"/>
      <c r="DO542" s="48"/>
      <c r="DP542" s="48"/>
    </row>
    <row r="543" spans="1:120" s="2" customFormat="1" ht="4.5" customHeight="1">
      <c r="A543" s="174"/>
      <c r="B543" s="174"/>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B543" s="8"/>
      <c r="CZ543" s="48"/>
      <c r="DA543" s="48"/>
      <c r="DB543" s="48"/>
      <c r="DC543" s="48"/>
      <c r="DD543" s="48"/>
      <c r="DE543" s="48"/>
      <c r="DF543" s="48"/>
      <c r="DG543" s="48"/>
      <c r="DH543" s="48"/>
      <c r="DI543" s="48"/>
      <c r="DJ543" s="48"/>
      <c r="DK543" s="48"/>
      <c r="DL543" s="48"/>
      <c r="DM543" s="48"/>
      <c r="DN543" s="48"/>
      <c r="DO543" s="48"/>
      <c r="DP543" s="48"/>
    </row>
    <row r="544" spans="1:120" s="13" customFormat="1" ht="17.100000000000001" customHeight="1">
      <c r="A544" s="59"/>
      <c r="B544" s="59" t="s">
        <v>249</v>
      </c>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60"/>
      <c r="AR544" s="60"/>
      <c r="AS544" s="792"/>
      <c r="AT544" s="792"/>
      <c r="AU544" s="792"/>
      <c r="AV544" s="792"/>
      <c r="AW544" s="792"/>
      <c r="AX544" s="792"/>
      <c r="AY544" s="792"/>
      <c r="AZ544" s="792"/>
      <c r="BA544" s="792"/>
      <c r="BB544" s="792"/>
      <c r="BC544" s="792"/>
      <c r="BD544" s="792"/>
      <c r="BE544" s="792"/>
      <c r="BF544" s="792"/>
      <c r="BG544" s="60"/>
      <c r="BH544" s="60"/>
      <c r="BI544" s="60"/>
      <c r="BJ544" s="60"/>
      <c r="BK544" s="60"/>
      <c r="BL544" s="60"/>
      <c r="BM544" s="60"/>
      <c r="BN544" s="60"/>
      <c r="BO544" s="60"/>
      <c r="BP544" s="60"/>
      <c r="BQ544" s="60"/>
      <c r="BR544" s="60"/>
      <c r="BS544" s="60"/>
      <c r="BT544" s="60"/>
      <c r="BU544" s="60"/>
      <c r="BV544" s="60"/>
      <c r="BW544" s="60"/>
      <c r="BX544" s="60"/>
      <c r="BY544" s="60"/>
      <c r="BZ544" s="60"/>
      <c r="CZ544" s="308"/>
      <c r="DA544" s="308"/>
      <c r="DB544" s="308"/>
      <c r="DC544" s="308"/>
      <c r="DD544" s="308"/>
      <c r="DE544" s="308"/>
      <c r="DF544" s="308"/>
      <c r="DG544" s="308"/>
      <c r="DH544" s="308"/>
      <c r="DI544" s="308"/>
      <c r="DJ544" s="308"/>
      <c r="DK544" s="308"/>
      <c r="DL544" s="308"/>
      <c r="DM544" s="308"/>
      <c r="DN544" s="308"/>
      <c r="DO544" s="308"/>
      <c r="DP544" s="308"/>
    </row>
    <row r="545" spans="1:120" s="2" customFormat="1" ht="4.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B545" s="8"/>
      <c r="CZ545" s="48"/>
      <c r="DA545" s="48"/>
      <c r="DB545" s="48"/>
      <c r="DC545" s="48"/>
      <c r="DD545" s="48"/>
      <c r="DE545" s="48"/>
      <c r="DF545" s="48"/>
      <c r="DG545" s="48"/>
      <c r="DH545" s="48"/>
      <c r="DI545" s="48"/>
      <c r="DJ545" s="48"/>
      <c r="DK545" s="48"/>
      <c r="DL545" s="48"/>
      <c r="DM545" s="48"/>
      <c r="DN545" s="48"/>
      <c r="DO545" s="48"/>
      <c r="DP545" s="48"/>
    </row>
    <row r="546" spans="1:120" s="2" customFormat="1" ht="4.5" customHeight="1">
      <c r="A546" s="174"/>
      <c r="B546" s="174"/>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c r="BW546" s="174"/>
      <c r="BX546" s="174"/>
      <c r="BY546" s="174"/>
      <c r="BZ546" s="174"/>
      <c r="CB546" s="8"/>
      <c r="CZ546" s="48"/>
      <c r="DA546" s="48"/>
      <c r="DB546" s="48"/>
      <c r="DC546" s="48"/>
      <c r="DD546" s="48"/>
      <c r="DE546" s="48"/>
      <c r="DF546" s="48"/>
      <c r="DG546" s="48"/>
      <c r="DH546" s="48"/>
      <c r="DI546" s="48"/>
      <c r="DJ546" s="48"/>
      <c r="DK546" s="48"/>
      <c r="DL546" s="48"/>
      <c r="DM546" s="48"/>
      <c r="DN546" s="48"/>
      <c r="DO546" s="48"/>
      <c r="DP546" s="48"/>
    </row>
    <row r="547" spans="1:120" s="13" customFormat="1" ht="17.100000000000001" customHeight="1">
      <c r="A547" s="59"/>
      <c r="B547" s="59" t="s">
        <v>250</v>
      </c>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60"/>
      <c r="AR547" s="60"/>
      <c r="AS547" s="792"/>
      <c r="AT547" s="792"/>
      <c r="AU547" s="792"/>
      <c r="AV547" s="792"/>
      <c r="AW547" s="792"/>
      <c r="AX547" s="792"/>
      <c r="AY547" s="792"/>
      <c r="AZ547" s="792"/>
      <c r="BA547" s="792"/>
      <c r="BB547" s="792"/>
      <c r="BC547" s="792"/>
      <c r="BD547" s="792"/>
      <c r="BE547" s="792"/>
      <c r="BF547" s="792"/>
      <c r="BG547" s="60"/>
      <c r="BH547" s="60"/>
      <c r="BI547" s="60"/>
      <c r="BJ547" s="60"/>
      <c r="BK547" s="60"/>
      <c r="BL547" s="60"/>
      <c r="BM547" s="60"/>
      <c r="BN547" s="60"/>
      <c r="BO547" s="60"/>
      <c r="BP547" s="60"/>
      <c r="BQ547" s="60"/>
      <c r="BR547" s="60"/>
      <c r="BS547" s="60"/>
      <c r="BT547" s="60"/>
      <c r="BU547" s="60"/>
      <c r="BV547" s="60"/>
      <c r="BW547" s="60"/>
      <c r="BX547" s="60"/>
      <c r="BY547" s="60"/>
      <c r="BZ547" s="60"/>
      <c r="CZ547" s="308"/>
      <c r="DA547" s="308"/>
      <c r="DB547" s="308"/>
      <c r="DC547" s="308"/>
      <c r="DD547" s="308"/>
      <c r="DE547" s="308"/>
      <c r="DF547" s="308"/>
      <c r="DG547" s="308"/>
      <c r="DH547" s="308"/>
      <c r="DI547" s="308"/>
      <c r="DJ547" s="308"/>
      <c r="DK547" s="308"/>
      <c r="DL547" s="308"/>
      <c r="DM547" s="308"/>
      <c r="DN547" s="308"/>
      <c r="DO547" s="308"/>
      <c r="DP547" s="308"/>
    </row>
    <row r="548" spans="1:120" s="2" customFormat="1" ht="4.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B548" s="8"/>
      <c r="CZ548" s="48"/>
      <c r="DA548" s="48"/>
      <c r="DB548" s="48"/>
      <c r="DC548" s="48"/>
      <c r="DD548" s="48"/>
      <c r="DE548" s="48"/>
      <c r="DF548" s="48"/>
      <c r="DG548" s="48"/>
      <c r="DH548" s="48"/>
      <c r="DI548" s="48"/>
      <c r="DJ548" s="48"/>
      <c r="DK548" s="48"/>
      <c r="DL548" s="48"/>
      <c r="DM548" s="48"/>
      <c r="DN548" s="48"/>
      <c r="DO548" s="48"/>
      <c r="DP548" s="48"/>
    </row>
    <row r="549" spans="1:120" s="2" customFormat="1" ht="4.5" customHeight="1">
      <c r="A549" s="174"/>
      <c r="B549" s="174"/>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c r="BW549" s="174"/>
      <c r="BX549" s="174"/>
      <c r="BY549" s="174"/>
      <c r="BZ549" s="174"/>
      <c r="CB549" s="8"/>
      <c r="CZ549" s="48"/>
      <c r="DA549" s="48"/>
      <c r="DB549" s="48"/>
      <c r="DC549" s="48"/>
      <c r="DD549" s="48"/>
      <c r="DE549" s="48"/>
      <c r="DF549" s="48"/>
      <c r="DG549" s="48"/>
      <c r="DH549" s="48"/>
      <c r="DI549" s="48"/>
      <c r="DJ549" s="48"/>
      <c r="DK549" s="48"/>
      <c r="DL549" s="48"/>
      <c r="DM549" s="48"/>
      <c r="DN549" s="48"/>
      <c r="DO549" s="48"/>
      <c r="DP549" s="48"/>
    </row>
    <row r="550" spans="1:120" s="13" customFormat="1" ht="17.100000000000001" customHeight="1">
      <c r="A550" s="59"/>
      <c r="B550" s="59" t="s">
        <v>251</v>
      </c>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60"/>
      <c r="AR550" s="60"/>
      <c r="AS550" s="96"/>
      <c r="AT550" s="96"/>
      <c r="AU550" s="96"/>
      <c r="AV550" s="96"/>
      <c r="AW550" s="96"/>
      <c r="AX550" s="96"/>
      <c r="AY550" s="96"/>
      <c r="AZ550" s="96"/>
      <c r="BA550" s="96"/>
      <c r="BB550" s="96"/>
      <c r="BC550" s="96"/>
      <c r="BD550" s="96"/>
      <c r="BE550" s="96"/>
      <c r="BF550" s="96"/>
      <c r="BG550" s="60"/>
      <c r="BH550" s="60"/>
      <c r="BI550" s="60"/>
      <c r="BJ550" s="60"/>
      <c r="BK550" s="60"/>
      <c r="BL550" s="60"/>
      <c r="BM550" s="60"/>
      <c r="BN550" s="60"/>
      <c r="BO550" s="60"/>
      <c r="BP550" s="60"/>
      <c r="BQ550" s="60"/>
      <c r="BR550" s="60"/>
      <c r="BS550" s="60"/>
      <c r="BT550" s="60"/>
      <c r="BU550" s="60"/>
      <c r="BV550" s="60"/>
      <c r="BW550" s="60"/>
      <c r="BX550" s="60"/>
      <c r="BY550" s="60"/>
      <c r="BZ550" s="60"/>
      <c r="CZ550" s="308"/>
      <c r="DA550" s="308"/>
      <c r="DB550" s="308"/>
      <c r="DC550" s="308"/>
      <c r="DD550" s="308"/>
      <c r="DE550" s="308"/>
      <c r="DF550" s="308"/>
      <c r="DG550" s="308"/>
      <c r="DH550" s="308"/>
      <c r="DI550" s="308"/>
      <c r="DJ550" s="308"/>
      <c r="DK550" s="308"/>
      <c r="DL550" s="308"/>
      <c r="DM550" s="308"/>
      <c r="DN550" s="308"/>
      <c r="DO550" s="308"/>
      <c r="DP550" s="308"/>
    </row>
    <row r="551" spans="1:120" s="13" customFormat="1" ht="15.95" customHeight="1">
      <c r="A551" s="59"/>
      <c r="B551" s="59"/>
      <c r="C551" s="59"/>
      <c r="D551" s="59"/>
      <c r="E551" s="59" t="s">
        <v>252</v>
      </c>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60"/>
      <c r="AR551" s="60"/>
      <c r="AS551" s="792"/>
      <c r="AT551" s="792"/>
      <c r="AU551" s="792"/>
      <c r="AV551" s="792"/>
      <c r="AW551" s="792"/>
      <c r="AX551" s="792"/>
      <c r="AY551" s="792"/>
      <c r="AZ551" s="792"/>
      <c r="BA551" s="792"/>
      <c r="BB551" s="792"/>
      <c r="BC551" s="792"/>
      <c r="BD551" s="792"/>
      <c r="BE551" s="792"/>
      <c r="BF551" s="792"/>
      <c r="BG551" s="60"/>
      <c r="BH551" s="60"/>
      <c r="BI551" s="60"/>
      <c r="BJ551" s="60"/>
      <c r="BK551" s="60"/>
      <c r="BL551" s="60"/>
      <c r="BM551" s="60"/>
      <c r="BN551" s="60"/>
      <c r="BO551" s="60"/>
      <c r="BP551" s="60"/>
      <c r="BQ551" s="60"/>
      <c r="BR551" s="60"/>
      <c r="BS551" s="60"/>
      <c r="BT551" s="60"/>
      <c r="BU551" s="60"/>
      <c r="BV551" s="60"/>
      <c r="BW551" s="60"/>
      <c r="BX551" s="60"/>
      <c r="BY551" s="60"/>
      <c r="BZ551" s="60"/>
      <c r="CZ551" s="308"/>
      <c r="DA551" s="308"/>
      <c r="DB551" s="308"/>
      <c r="DC551" s="308"/>
      <c r="DD551" s="308"/>
      <c r="DE551" s="308"/>
      <c r="DF551" s="308"/>
      <c r="DG551" s="308"/>
      <c r="DH551" s="308"/>
      <c r="DI551" s="308"/>
      <c r="DJ551" s="308"/>
      <c r="DK551" s="308"/>
      <c r="DL551" s="308"/>
      <c r="DM551" s="308"/>
      <c r="DN551" s="308"/>
      <c r="DO551" s="308"/>
      <c r="DP551" s="308"/>
    </row>
    <row r="552" spans="1:120" s="13" customFormat="1" ht="17.100000000000001" customHeight="1">
      <c r="A552" s="59"/>
      <c r="B552" s="59"/>
      <c r="C552" s="59"/>
      <c r="D552" s="59"/>
      <c r="E552" s="59" t="s">
        <v>253</v>
      </c>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799" t="s">
        <v>56</v>
      </c>
      <c r="AT552" s="799"/>
      <c r="AU552" s="96"/>
      <c r="AV552" s="96"/>
      <c r="AW552" s="96" t="s">
        <v>184</v>
      </c>
      <c r="AX552" s="96"/>
      <c r="AY552" s="96"/>
      <c r="AZ552" s="96"/>
      <c r="BA552" s="96"/>
      <c r="BB552" s="799" t="s">
        <v>56</v>
      </c>
      <c r="BC552" s="799"/>
      <c r="BD552" s="96"/>
      <c r="BE552" s="96"/>
      <c r="BF552" s="96" t="s">
        <v>254</v>
      </c>
      <c r="BG552" s="60"/>
      <c r="BH552" s="60"/>
      <c r="BI552" s="60"/>
      <c r="BJ552" s="60"/>
      <c r="BK552" s="60"/>
      <c r="BL552" s="60"/>
      <c r="BM552" s="60"/>
      <c r="BN552" s="60"/>
      <c r="BO552" s="60"/>
      <c r="BP552" s="60"/>
      <c r="BQ552" s="60"/>
      <c r="BR552" s="60"/>
      <c r="BS552" s="60"/>
      <c r="BT552" s="60"/>
      <c r="BU552" s="60"/>
      <c r="BV552" s="60"/>
      <c r="BW552" s="60"/>
      <c r="BX552" s="60"/>
      <c r="BY552" s="60"/>
      <c r="BZ552" s="60"/>
      <c r="CZ552" s="308"/>
      <c r="DA552" s="308"/>
      <c r="DB552" s="308"/>
      <c r="DC552" s="308"/>
      <c r="DD552" s="308"/>
      <c r="DE552" s="308"/>
      <c r="DF552" s="308"/>
      <c r="DG552" s="308"/>
      <c r="DH552" s="308"/>
      <c r="DI552" s="308"/>
      <c r="DJ552" s="308"/>
      <c r="DK552" s="308"/>
      <c r="DL552" s="308"/>
      <c r="DM552" s="308"/>
      <c r="DN552" s="308"/>
      <c r="DO552" s="308"/>
      <c r="DP552" s="308"/>
    </row>
    <row r="553" spans="1:120" s="2" customFormat="1" ht="4.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B553" s="8"/>
      <c r="CZ553" s="48"/>
      <c r="DA553" s="48"/>
      <c r="DB553" s="48"/>
      <c r="DC553" s="48"/>
      <c r="DD553" s="48"/>
      <c r="DE553" s="48"/>
      <c r="DF553" s="48"/>
      <c r="DG553" s="48"/>
      <c r="DH553" s="48"/>
      <c r="DI553" s="48"/>
      <c r="DJ553" s="48"/>
      <c r="DK553" s="48"/>
      <c r="DL553" s="48"/>
      <c r="DM553" s="48"/>
      <c r="DN553" s="48"/>
      <c r="DO553" s="48"/>
      <c r="DP553" s="48"/>
    </row>
    <row r="554" spans="1:120" s="2" customFormat="1" ht="4.5" customHeight="1">
      <c r="A554" s="174"/>
      <c r="B554" s="174"/>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c r="AS554" s="174"/>
      <c r="AT554" s="174"/>
      <c r="AU554" s="174"/>
      <c r="AV554" s="174"/>
      <c r="AW554" s="174"/>
      <c r="AX554" s="174"/>
      <c r="AY554" s="174"/>
      <c r="AZ554" s="174"/>
      <c r="BA554" s="174"/>
      <c r="BB554" s="174"/>
      <c r="BC554" s="174"/>
      <c r="BD554" s="174"/>
      <c r="BE554" s="174"/>
      <c r="BF554" s="174"/>
      <c r="BG554" s="174"/>
      <c r="BH554" s="174"/>
      <c r="BI554" s="174"/>
      <c r="BJ554" s="174"/>
      <c r="BK554" s="174"/>
      <c r="BL554" s="174"/>
      <c r="BM554" s="174"/>
      <c r="BN554" s="174"/>
      <c r="BO554" s="174"/>
      <c r="BP554" s="174"/>
      <c r="BQ554" s="174"/>
      <c r="BR554" s="174"/>
      <c r="BS554" s="174"/>
      <c r="BT554" s="174"/>
      <c r="BU554" s="174"/>
      <c r="BV554" s="174"/>
      <c r="BW554" s="174"/>
      <c r="BX554" s="174"/>
      <c r="BY554" s="174"/>
      <c r="BZ554" s="174"/>
      <c r="CB554" s="8"/>
      <c r="CZ554" s="48"/>
      <c r="DA554" s="48"/>
      <c r="DB554" s="48"/>
      <c r="DC554" s="48"/>
      <c r="DD554" s="48"/>
      <c r="DE554" s="48"/>
      <c r="DF554" s="48"/>
      <c r="DG554" s="48"/>
      <c r="DH554" s="48"/>
      <c r="DI554" s="48"/>
      <c r="DJ554" s="48"/>
      <c r="DK554" s="48"/>
      <c r="DL554" s="48"/>
      <c r="DM554" s="48"/>
      <c r="DN554" s="48"/>
      <c r="DO554" s="48"/>
      <c r="DP554" s="48"/>
    </row>
    <row r="555" spans="1:120" s="13" customFormat="1" ht="17.100000000000001" customHeight="1">
      <c r="A555" s="59"/>
      <c r="B555" s="59" t="s">
        <v>255</v>
      </c>
      <c r="C555" s="59"/>
      <c r="D555" s="59"/>
      <c r="E555" s="59"/>
      <c r="F555" s="59"/>
      <c r="G555" s="59"/>
      <c r="H555" s="59"/>
      <c r="I555" s="59"/>
      <c r="J555" s="59"/>
      <c r="K555" s="59"/>
      <c r="L555" s="59"/>
      <c r="M555" s="59"/>
      <c r="N555" s="59"/>
      <c r="O555" s="59"/>
      <c r="P555" s="59"/>
      <c r="Q555" s="59"/>
      <c r="R555" s="59"/>
      <c r="S555" s="59"/>
      <c r="T555" s="59"/>
      <c r="U555" s="59"/>
      <c r="V555" s="59" t="s">
        <v>256</v>
      </c>
      <c r="W555" s="59"/>
      <c r="X555" s="59"/>
      <c r="Y555" s="59"/>
      <c r="Z555" s="59"/>
      <c r="AA555" s="59"/>
      <c r="AB555" s="59"/>
      <c r="AC555" s="59"/>
      <c r="AD555" s="59"/>
      <c r="AE555" s="59"/>
      <c r="AF555" s="59"/>
      <c r="AG555" s="59" t="s">
        <v>257</v>
      </c>
      <c r="AH555" s="59"/>
      <c r="AI555" s="59"/>
      <c r="AJ555" s="59"/>
      <c r="AK555" s="59"/>
      <c r="AL555" s="59"/>
      <c r="AM555" s="59"/>
      <c r="AN555" s="59"/>
      <c r="AO555" s="59"/>
      <c r="AP555" s="59"/>
      <c r="AQ555" s="59"/>
      <c r="AR555" s="59"/>
      <c r="AS555" s="59"/>
      <c r="AT555" s="59"/>
      <c r="AU555" s="59"/>
      <c r="AV555" s="59"/>
      <c r="AW555" s="59"/>
      <c r="AX555" s="60"/>
      <c r="AY555" s="60"/>
      <c r="AZ555" s="60"/>
      <c r="BA555" s="60"/>
      <c r="BB555" s="60"/>
      <c r="BC555" s="59" t="s">
        <v>258</v>
      </c>
      <c r="BD555" s="59"/>
      <c r="BE555" s="59"/>
      <c r="BF555" s="59"/>
      <c r="BG555" s="59"/>
      <c r="BH555" s="59"/>
      <c r="BI555" s="59"/>
      <c r="BJ555" s="59"/>
      <c r="BK555" s="59"/>
      <c r="BL555" s="59"/>
      <c r="BM555" s="59"/>
      <c r="BN555" s="59"/>
      <c r="BO555" s="59"/>
      <c r="BP555" s="59"/>
      <c r="BQ555" s="59"/>
      <c r="BR555" s="59"/>
      <c r="BS555" s="59"/>
      <c r="BT555" s="59"/>
      <c r="BU555" s="59" t="s">
        <v>85</v>
      </c>
      <c r="BV555" s="59"/>
      <c r="BW555" s="59"/>
      <c r="BX555" s="59"/>
      <c r="BY555" s="59"/>
      <c r="BZ555" s="59"/>
      <c r="CZ555" s="308"/>
      <c r="DA555" s="308"/>
      <c r="DB555" s="308"/>
      <c r="DC555" s="308"/>
      <c r="DD555" s="308"/>
      <c r="DE555" s="308"/>
      <c r="DF555" s="308"/>
      <c r="DG555" s="308"/>
      <c r="DH555" s="308"/>
      <c r="DI555" s="308"/>
      <c r="DJ555" s="308"/>
      <c r="DK555" s="308"/>
      <c r="DL555" s="308"/>
      <c r="DM555" s="308"/>
      <c r="DN555" s="308"/>
      <c r="DO555" s="308"/>
      <c r="DP555" s="308"/>
    </row>
    <row r="556" spans="1:120" s="13" customFormat="1" ht="15.95" customHeight="1">
      <c r="A556" s="59"/>
      <c r="B556" s="59"/>
      <c r="C556" s="59"/>
      <c r="D556" s="59"/>
      <c r="E556" s="59"/>
      <c r="F556" s="59"/>
      <c r="G556" s="59"/>
      <c r="H556" s="59"/>
      <c r="I556" s="59"/>
      <c r="J556" s="59"/>
      <c r="K556" s="59"/>
      <c r="L556" s="59" t="s">
        <v>259</v>
      </c>
      <c r="M556" s="59"/>
      <c r="N556" s="59"/>
      <c r="O556" s="59"/>
      <c r="P556" s="59"/>
      <c r="Q556" s="59"/>
      <c r="R556" s="59"/>
      <c r="S556" s="59"/>
      <c r="T556" s="59"/>
      <c r="U556" s="59"/>
      <c r="V556" s="59" t="s">
        <v>37</v>
      </c>
      <c r="W556" s="797"/>
      <c r="X556" s="797"/>
      <c r="Y556" s="797"/>
      <c r="Z556" s="797"/>
      <c r="AA556" s="797"/>
      <c r="AB556" s="797"/>
      <c r="AC556" s="797"/>
      <c r="AD556" s="797"/>
      <c r="AE556" s="797"/>
      <c r="AF556" s="797"/>
      <c r="AG556" s="798" t="s">
        <v>117</v>
      </c>
      <c r="AH556" s="798"/>
      <c r="AI556" s="794" t="str">
        <f>IFERROR(VLOOKUP($W556,$CB$283:$CC$364,2,FALSE),"")</f>
        <v/>
      </c>
      <c r="AJ556" s="794"/>
      <c r="AK556" s="794"/>
      <c r="AL556" s="794"/>
      <c r="AM556" s="794"/>
      <c r="AN556" s="794"/>
      <c r="AO556" s="794"/>
      <c r="AP556" s="794"/>
      <c r="AQ556" s="794"/>
      <c r="AR556" s="794"/>
      <c r="AS556" s="794"/>
      <c r="AT556" s="794"/>
      <c r="AU556" s="794"/>
      <c r="AV556" s="794"/>
      <c r="AW556" s="794"/>
      <c r="AX556" s="794"/>
      <c r="AY556" s="794"/>
      <c r="AZ556" s="794"/>
      <c r="BA556" s="794"/>
      <c r="BB556" s="794"/>
      <c r="BC556" s="798" t="s">
        <v>117</v>
      </c>
      <c r="BD556" s="798"/>
      <c r="BE556" s="796"/>
      <c r="BF556" s="796"/>
      <c r="BG556" s="796"/>
      <c r="BH556" s="796"/>
      <c r="BI556" s="796"/>
      <c r="BJ556" s="796"/>
      <c r="BK556" s="796"/>
      <c r="BL556" s="796"/>
      <c r="BM556" s="796"/>
      <c r="BN556" s="796"/>
      <c r="BO556" s="796"/>
      <c r="BP556" s="796"/>
      <c r="BQ556" s="796"/>
      <c r="BR556" s="796"/>
      <c r="BS556" s="796"/>
      <c r="BT556" s="123"/>
      <c r="BU556" s="119" t="s">
        <v>85</v>
      </c>
      <c r="BV556" s="119"/>
      <c r="BW556" s="119"/>
      <c r="BX556" s="119"/>
      <c r="BY556" s="119"/>
      <c r="BZ556" s="59"/>
      <c r="CZ556" s="308"/>
      <c r="DA556" s="308"/>
      <c r="DB556" s="308"/>
      <c r="DC556" s="308"/>
      <c r="DD556" s="308"/>
      <c r="DE556" s="308"/>
      <c r="DF556" s="308"/>
      <c r="DG556" s="308"/>
      <c r="DH556" s="308"/>
      <c r="DI556" s="308"/>
      <c r="DJ556" s="308"/>
      <c r="DK556" s="308"/>
      <c r="DL556" s="308"/>
      <c r="DM556" s="308"/>
      <c r="DN556" s="308"/>
      <c r="DO556" s="308"/>
      <c r="DP556" s="308"/>
    </row>
    <row r="557" spans="1:120" s="13" customFormat="1" ht="17.100000000000001" customHeight="1">
      <c r="A557" s="59"/>
      <c r="B557" s="59"/>
      <c r="C557" s="59"/>
      <c r="D557" s="59"/>
      <c r="E557" s="59"/>
      <c r="F557" s="59"/>
      <c r="G557" s="59"/>
      <c r="H557" s="59"/>
      <c r="I557" s="59"/>
      <c r="J557" s="59"/>
      <c r="K557" s="59"/>
      <c r="L557" s="59" t="s">
        <v>260</v>
      </c>
      <c r="M557" s="59"/>
      <c r="N557" s="59"/>
      <c r="O557" s="59"/>
      <c r="P557" s="59"/>
      <c r="Q557" s="59"/>
      <c r="R557" s="59"/>
      <c r="S557" s="59"/>
      <c r="T557" s="59"/>
      <c r="U557" s="59"/>
      <c r="V557" s="59" t="s">
        <v>37</v>
      </c>
      <c r="W557" s="797"/>
      <c r="X557" s="797"/>
      <c r="Y557" s="797"/>
      <c r="Z557" s="797"/>
      <c r="AA557" s="797"/>
      <c r="AB557" s="797"/>
      <c r="AC557" s="797"/>
      <c r="AD557" s="797"/>
      <c r="AE557" s="797"/>
      <c r="AF557" s="797"/>
      <c r="AG557" s="798" t="s">
        <v>117</v>
      </c>
      <c r="AH557" s="798"/>
      <c r="AI557" s="794" t="str">
        <f>IFERROR(VLOOKUP($W557,$CB$283:$CC$364,2,FALSE),"")</f>
        <v/>
      </c>
      <c r="AJ557" s="794"/>
      <c r="AK557" s="794"/>
      <c r="AL557" s="794"/>
      <c r="AM557" s="794"/>
      <c r="AN557" s="794"/>
      <c r="AO557" s="794"/>
      <c r="AP557" s="794"/>
      <c r="AQ557" s="794"/>
      <c r="AR557" s="794"/>
      <c r="AS557" s="794"/>
      <c r="AT557" s="794"/>
      <c r="AU557" s="794"/>
      <c r="AV557" s="794"/>
      <c r="AW557" s="794"/>
      <c r="AX557" s="794"/>
      <c r="AY557" s="794"/>
      <c r="AZ557" s="794"/>
      <c r="BA557" s="794"/>
      <c r="BB557" s="794"/>
      <c r="BC557" s="798" t="s">
        <v>117</v>
      </c>
      <c r="BD557" s="798"/>
      <c r="BE557" s="796"/>
      <c r="BF557" s="796"/>
      <c r="BG557" s="796"/>
      <c r="BH557" s="796"/>
      <c r="BI557" s="796"/>
      <c r="BJ557" s="796"/>
      <c r="BK557" s="796"/>
      <c r="BL557" s="796"/>
      <c r="BM557" s="796"/>
      <c r="BN557" s="796"/>
      <c r="BO557" s="796"/>
      <c r="BP557" s="796"/>
      <c r="BQ557" s="796"/>
      <c r="BR557" s="796"/>
      <c r="BS557" s="796"/>
      <c r="BT557" s="123"/>
      <c r="BU557" s="119" t="s">
        <v>85</v>
      </c>
      <c r="BV557" s="119"/>
      <c r="BW557" s="119"/>
      <c r="BX557" s="119"/>
      <c r="BY557" s="119"/>
      <c r="BZ557" s="59"/>
      <c r="CZ557" s="308"/>
      <c r="DA557" s="308"/>
      <c r="DB557" s="308"/>
      <c r="DC557" s="308"/>
      <c r="DD557" s="308"/>
      <c r="DE557" s="308"/>
      <c r="DF557" s="308"/>
      <c r="DG557" s="308"/>
      <c r="DH557" s="308"/>
      <c r="DI557" s="308"/>
      <c r="DJ557" s="308"/>
      <c r="DK557" s="308"/>
      <c r="DL557" s="308"/>
      <c r="DM557" s="308"/>
      <c r="DN557" s="308"/>
      <c r="DO557" s="308"/>
      <c r="DP557" s="308"/>
    </row>
    <row r="558" spans="1:120" s="13" customFormat="1" ht="17.100000000000001" customHeight="1">
      <c r="A558" s="59"/>
      <c r="B558" s="59"/>
      <c r="C558" s="59"/>
      <c r="D558" s="59"/>
      <c r="E558" s="59"/>
      <c r="F558" s="59"/>
      <c r="G558" s="59"/>
      <c r="H558" s="59"/>
      <c r="I558" s="59"/>
      <c r="J558" s="59"/>
      <c r="K558" s="59"/>
      <c r="L558" s="59" t="s">
        <v>261</v>
      </c>
      <c r="M558" s="59"/>
      <c r="N558" s="59"/>
      <c r="O558" s="59"/>
      <c r="P558" s="59"/>
      <c r="Q558" s="59"/>
      <c r="R558" s="59"/>
      <c r="S558" s="59"/>
      <c r="T558" s="59"/>
      <c r="U558" s="59"/>
      <c r="V558" s="59" t="s">
        <v>37</v>
      </c>
      <c r="W558" s="797"/>
      <c r="X558" s="797"/>
      <c r="Y558" s="797"/>
      <c r="Z558" s="797"/>
      <c r="AA558" s="797"/>
      <c r="AB558" s="797"/>
      <c r="AC558" s="797"/>
      <c r="AD558" s="797"/>
      <c r="AE558" s="797"/>
      <c r="AF558" s="797"/>
      <c r="AG558" s="798" t="s">
        <v>117</v>
      </c>
      <c r="AH558" s="798"/>
      <c r="AI558" s="794" t="str">
        <f>IFERROR(VLOOKUP($W$558,$CB$283:$CC$364,2,FALSE),"")</f>
        <v/>
      </c>
      <c r="AJ558" s="794"/>
      <c r="AK558" s="794"/>
      <c r="AL558" s="794"/>
      <c r="AM558" s="794"/>
      <c r="AN558" s="794"/>
      <c r="AO558" s="794"/>
      <c r="AP558" s="794"/>
      <c r="AQ558" s="794"/>
      <c r="AR558" s="794"/>
      <c r="AS558" s="794"/>
      <c r="AT558" s="794"/>
      <c r="AU558" s="794"/>
      <c r="AV558" s="794"/>
      <c r="AW558" s="794"/>
      <c r="AX558" s="794"/>
      <c r="AY558" s="794"/>
      <c r="AZ558" s="794"/>
      <c r="BA558" s="794"/>
      <c r="BB558" s="794"/>
      <c r="BC558" s="798" t="s">
        <v>117</v>
      </c>
      <c r="BD558" s="798"/>
      <c r="BE558" s="796"/>
      <c r="BF558" s="796"/>
      <c r="BG558" s="796"/>
      <c r="BH558" s="796"/>
      <c r="BI558" s="796"/>
      <c r="BJ558" s="796"/>
      <c r="BK558" s="796"/>
      <c r="BL558" s="796"/>
      <c r="BM558" s="796"/>
      <c r="BN558" s="796"/>
      <c r="BO558" s="796"/>
      <c r="BP558" s="796"/>
      <c r="BQ558" s="796"/>
      <c r="BR558" s="796"/>
      <c r="BS558" s="796"/>
      <c r="BT558" s="123"/>
      <c r="BU558" s="119" t="s">
        <v>85</v>
      </c>
      <c r="BV558" s="119"/>
      <c r="BW558" s="119"/>
      <c r="BX558" s="119"/>
      <c r="BY558" s="119"/>
      <c r="BZ558" s="59"/>
      <c r="CZ558" s="308"/>
      <c r="DA558" s="308"/>
      <c r="DB558" s="308"/>
      <c r="DC558" s="308"/>
      <c r="DD558" s="308"/>
      <c r="DE558" s="308"/>
      <c r="DF558" s="308"/>
      <c r="DG558" s="308"/>
      <c r="DH558" s="308"/>
      <c r="DI558" s="308"/>
      <c r="DJ558" s="308"/>
      <c r="DK558" s="308"/>
      <c r="DL558" s="308"/>
      <c r="DM558" s="308"/>
      <c r="DN558" s="308"/>
      <c r="DO558" s="308"/>
      <c r="DP558" s="308"/>
    </row>
    <row r="559" spans="1:120" s="13" customFormat="1" ht="17.100000000000001" customHeight="1">
      <c r="A559" s="59"/>
      <c r="B559" s="59"/>
      <c r="C559" s="59"/>
      <c r="D559" s="59"/>
      <c r="E559" s="59"/>
      <c r="F559" s="59"/>
      <c r="G559" s="59"/>
      <c r="H559" s="59"/>
      <c r="I559" s="59"/>
      <c r="J559" s="59"/>
      <c r="K559" s="59"/>
      <c r="L559" s="59" t="s">
        <v>262</v>
      </c>
      <c r="M559" s="59"/>
      <c r="N559" s="59"/>
      <c r="O559" s="59"/>
      <c r="P559" s="59"/>
      <c r="Q559" s="59"/>
      <c r="R559" s="59"/>
      <c r="S559" s="59"/>
      <c r="T559" s="59"/>
      <c r="U559" s="59"/>
      <c r="V559" s="59" t="s">
        <v>37</v>
      </c>
      <c r="W559" s="797"/>
      <c r="X559" s="797"/>
      <c r="Y559" s="797"/>
      <c r="Z559" s="797"/>
      <c r="AA559" s="797"/>
      <c r="AB559" s="797"/>
      <c r="AC559" s="797"/>
      <c r="AD559" s="797"/>
      <c r="AE559" s="797"/>
      <c r="AF559" s="797"/>
      <c r="AG559" s="798" t="s">
        <v>117</v>
      </c>
      <c r="AH559" s="798"/>
      <c r="AI559" s="794" t="str">
        <f>IFERROR(VLOOKUP($W$559,$CB$283:$CC$364,2,FALSE),"")</f>
        <v/>
      </c>
      <c r="AJ559" s="794"/>
      <c r="AK559" s="794"/>
      <c r="AL559" s="794"/>
      <c r="AM559" s="794"/>
      <c r="AN559" s="794"/>
      <c r="AO559" s="794"/>
      <c r="AP559" s="794"/>
      <c r="AQ559" s="794"/>
      <c r="AR559" s="794"/>
      <c r="AS559" s="794"/>
      <c r="AT559" s="794"/>
      <c r="AU559" s="794"/>
      <c r="AV559" s="794"/>
      <c r="AW559" s="794"/>
      <c r="AX559" s="794"/>
      <c r="AY559" s="794"/>
      <c r="AZ559" s="794"/>
      <c r="BA559" s="794"/>
      <c r="BB559" s="794"/>
      <c r="BC559" s="798" t="s">
        <v>117</v>
      </c>
      <c r="BD559" s="798"/>
      <c r="BE559" s="796"/>
      <c r="BF559" s="796"/>
      <c r="BG559" s="796"/>
      <c r="BH559" s="796"/>
      <c r="BI559" s="796"/>
      <c r="BJ559" s="796"/>
      <c r="BK559" s="796"/>
      <c r="BL559" s="796"/>
      <c r="BM559" s="796"/>
      <c r="BN559" s="796"/>
      <c r="BO559" s="796"/>
      <c r="BP559" s="796"/>
      <c r="BQ559" s="796"/>
      <c r="BR559" s="796"/>
      <c r="BS559" s="796"/>
      <c r="BT559" s="123"/>
      <c r="BU559" s="119" t="s">
        <v>85</v>
      </c>
      <c r="BV559" s="119"/>
      <c r="BW559" s="119"/>
      <c r="BX559" s="119"/>
      <c r="BY559" s="119"/>
      <c r="BZ559" s="59"/>
      <c r="CZ559" s="308"/>
      <c r="DA559" s="308"/>
      <c r="DB559" s="308"/>
      <c r="DC559" s="308"/>
      <c r="DD559" s="308"/>
      <c r="DE559" s="308"/>
      <c r="DF559" s="308"/>
      <c r="DG559" s="308"/>
      <c r="DH559" s="308"/>
      <c r="DI559" s="308"/>
      <c r="DJ559" s="308"/>
      <c r="DK559" s="308"/>
      <c r="DL559" s="308"/>
      <c r="DM559" s="308"/>
      <c r="DN559" s="308"/>
      <c r="DO559" s="308"/>
      <c r="DP559" s="308"/>
    </row>
    <row r="560" spans="1:120" s="1" customFormat="1" ht="17.100000000000001" customHeight="1">
      <c r="A560" s="59"/>
      <c r="B560" s="59"/>
      <c r="C560" s="59"/>
      <c r="D560" s="59"/>
      <c r="E560" s="59"/>
      <c r="F560" s="59"/>
      <c r="G560" s="59"/>
      <c r="H560" s="59"/>
      <c r="I560" s="59"/>
      <c r="J560" s="59"/>
      <c r="K560" s="59"/>
      <c r="L560" s="59" t="s">
        <v>263</v>
      </c>
      <c r="M560" s="59"/>
      <c r="N560" s="59"/>
      <c r="O560" s="59"/>
      <c r="P560" s="59"/>
      <c r="Q560" s="59"/>
      <c r="R560" s="59"/>
      <c r="S560" s="59"/>
      <c r="T560" s="59"/>
      <c r="U560" s="59"/>
      <c r="V560" s="59" t="s">
        <v>37</v>
      </c>
      <c r="W560" s="797"/>
      <c r="X560" s="797"/>
      <c r="Y560" s="797"/>
      <c r="Z560" s="797"/>
      <c r="AA560" s="797"/>
      <c r="AB560" s="797"/>
      <c r="AC560" s="797"/>
      <c r="AD560" s="797"/>
      <c r="AE560" s="797"/>
      <c r="AF560" s="797"/>
      <c r="AG560" s="798" t="s">
        <v>117</v>
      </c>
      <c r="AH560" s="798"/>
      <c r="AI560" s="794" t="str">
        <f>IFERROR(VLOOKUP($W$560,$CB$283:$CC$364,2,FALSE),"")</f>
        <v/>
      </c>
      <c r="AJ560" s="794"/>
      <c r="AK560" s="794"/>
      <c r="AL560" s="794"/>
      <c r="AM560" s="794"/>
      <c r="AN560" s="794"/>
      <c r="AO560" s="794"/>
      <c r="AP560" s="794"/>
      <c r="AQ560" s="794"/>
      <c r="AR560" s="794"/>
      <c r="AS560" s="794"/>
      <c r="AT560" s="794"/>
      <c r="AU560" s="794"/>
      <c r="AV560" s="794"/>
      <c r="AW560" s="794"/>
      <c r="AX560" s="794"/>
      <c r="AY560" s="794"/>
      <c r="AZ560" s="794"/>
      <c r="BA560" s="794"/>
      <c r="BB560" s="794"/>
      <c r="BC560" s="798" t="s">
        <v>117</v>
      </c>
      <c r="BD560" s="798"/>
      <c r="BE560" s="796"/>
      <c r="BF560" s="796"/>
      <c r="BG560" s="796"/>
      <c r="BH560" s="796"/>
      <c r="BI560" s="796"/>
      <c r="BJ560" s="796"/>
      <c r="BK560" s="796"/>
      <c r="BL560" s="796"/>
      <c r="BM560" s="796"/>
      <c r="BN560" s="796"/>
      <c r="BO560" s="796"/>
      <c r="BP560" s="796"/>
      <c r="BQ560" s="796"/>
      <c r="BR560" s="796"/>
      <c r="BS560" s="796"/>
      <c r="BT560" s="123"/>
      <c r="BU560" s="119" t="s">
        <v>85</v>
      </c>
      <c r="BV560" s="119"/>
      <c r="BW560" s="119"/>
      <c r="BX560" s="119"/>
      <c r="BY560" s="119"/>
      <c r="BZ560" s="59"/>
      <c r="CZ560" s="55"/>
      <c r="DA560" s="55"/>
      <c r="DB560" s="55"/>
      <c r="DC560" s="55"/>
      <c r="DD560" s="55"/>
      <c r="DE560" s="55"/>
      <c r="DF560" s="55"/>
      <c r="DG560" s="55"/>
      <c r="DH560" s="55"/>
      <c r="DI560" s="55"/>
      <c r="DJ560" s="55"/>
      <c r="DK560" s="55"/>
      <c r="DL560" s="55"/>
      <c r="DM560" s="55"/>
      <c r="DN560" s="55"/>
      <c r="DO560" s="55"/>
      <c r="DP560" s="55"/>
    </row>
    <row r="561" spans="1:120" s="1" customFormat="1" ht="17.100000000000001" customHeight="1">
      <c r="A561" s="59"/>
      <c r="B561" s="59"/>
      <c r="C561" s="59"/>
      <c r="D561" s="59"/>
      <c r="E561" s="59"/>
      <c r="F561" s="59"/>
      <c r="G561" s="59"/>
      <c r="H561" s="59"/>
      <c r="I561" s="59"/>
      <c r="J561" s="59"/>
      <c r="K561" s="59"/>
      <c r="L561" s="59" t="s">
        <v>264</v>
      </c>
      <c r="M561" s="59"/>
      <c r="N561" s="59"/>
      <c r="O561" s="59"/>
      <c r="P561" s="59"/>
      <c r="Q561" s="59"/>
      <c r="R561" s="59"/>
      <c r="S561" s="59"/>
      <c r="T561" s="59"/>
      <c r="U561" s="59"/>
      <c r="V561" s="59" t="s">
        <v>37</v>
      </c>
      <c r="W561" s="797"/>
      <c r="X561" s="797"/>
      <c r="Y561" s="797"/>
      <c r="Z561" s="797"/>
      <c r="AA561" s="797"/>
      <c r="AB561" s="797"/>
      <c r="AC561" s="797"/>
      <c r="AD561" s="797"/>
      <c r="AE561" s="797"/>
      <c r="AF561" s="797"/>
      <c r="AG561" s="798" t="s">
        <v>117</v>
      </c>
      <c r="AH561" s="798"/>
      <c r="AI561" s="794" t="str">
        <f>IFERROR(VLOOKUP($W$561,$CB$283:$CC$364,2,FALSE),"")</f>
        <v/>
      </c>
      <c r="AJ561" s="794"/>
      <c r="AK561" s="794"/>
      <c r="AL561" s="794"/>
      <c r="AM561" s="794"/>
      <c r="AN561" s="794"/>
      <c r="AO561" s="794"/>
      <c r="AP561" s="794"/>
      <c r="AQ561" s="794"/>
      <c r="AR561" s="794"/>
      <c r="AS561" s="794"/>
      <c r="AT561" s="794"/>
      <c r="AU561" s="794"/>
      <c r="AV561" s="794"/>
      <c r="AW561" s="794"/>
      <c r="AX561" s="794"/>
      <c r="AY561" s="794"/>
      <c r="AZ561" s="794"/>
      <c r="BA561" s="794"/>
      <c r="BB561" s="794"/>
      <c r="BC561" s="798" t="s">
        <v>117</v>
      </c>
      <c r="BD561" s="798"/>
      <c r="BE561" s="796"/>
      <c r="BF561" s="796"/>
      <c r="BG561" s="796"/>
      <c r="BH561" s="796"/>
      <c r="BI561" s="796"/>
      <c r="BJ561" s="796"/>
      <c r="BK561" s="796"/>
      <c r="BL561" s="796"/>
      <c r="BM561" s="796"/>
      <c r="BN561" s="796"/>
      <c r="BO561" s="796"/>
      <c r="BP561" s="796"/>
      <c r="BQ561" s="796"/>
      <c r="BR561" s="796"/>
      <c r="BS561" s="796"/>
      <c r="BT561" s="123"/>
      <c r="BU561" s="119" t="s">
        <v>85</v>
      </c>
      <c r="BV561" s="119"/>
      <c r="BW561" s="119"/>
      <c r="BX561" s="119"/>
      <c r="BY561" s="119"/>
      <c r="BZ561" s="59"/>
      <c r="CZ561" s="55"/>
      <c r="DA561" s="55"/>
      <c r="DB561" s="55"/>
      <c r="DC561" s="55"/>
      <c r="DD561" s="55"/>
      <c r="DE561" s="55"/>
      <c r="DF561" s="55"/>
      <c r="DG561" s="55"/>
      <c r="DH561" s="55"/>
      <c r="DI561" s="55"/>
      <c r="DJ561" s="55"/>
      <c r="DK561" s="55"/>
      <c r="DL561" s="55"/>
      <c r="DM561" s="55"/>
      <c r="DN561" s="55"/>
      <c r="DO561" s="55"/>
      <c r="DP561" s="55"/>
    </row>
    <row r="562" spans="1:120" s="2" customFormat="1" ht="4.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B562" s="8"/>
      <c r="CZ562" s="48"/>
      <c r="DA562" s="48"/>
      <c r="DB562" s="48"/>
      <c r="DC562" s="48"/>
      <c r="DD562" s="48"/>
      <c r="DE562" s="48"/>
      <c r="DF562" s="48"/>
      <c r="DG562" s="48"/>
      <c r="DH562" s="48"/>
      <c r="DI562" s="48"/>
      <c r="DJ562" s="48"/>
      <c r="DK562" s="48"/>
      <c r="DL562" s="48"/>
      <c r="DM562" s="48"/>
      <c r="DN562" s="48"/>
      <c r="DO562" s="48"/>
      <c r="DP562" s="48"/>
    </row>
    <row r="563" spans="1:120" s="2" customFormat="1" ht="4.5" customHeight="1">
      <c r="A563" s="174"/>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B563" s="8"/>
      <c r="CZ563" s="48"/>
      <c r="DA563" s="48"/>
      <c r="DB563" s="48"/>
      <c r="DC563" s="48"/>
      <c r="DD563" s="48"/>
      <c r="DE563" s="48"/>
      <c r="DF563" s="48"/>
      <c r="DG563" s="48"/>
      <c r="DH563" s="48"/>
      <c r="DI563" s="48"/>
      <c r="DJ563" s="48"/>
      <c r="DK563" s="48"/>
      <c r="DL563" s="48"/>
      <c r="DM563" s="48"/>
      <c r="DN563" s="48"/>
      <c r="DO563" s="48"/>
      <c r="DP563" s="48"/>
    </row>
    <row r="564" spans="1:120" s="13" customFormat="1" ht="17.100000000000001" customHeight="1">
      <c r="A564" s="59"/>
      <c r="B564" s="59" t="s">
        <v>265</v>
      </c>
      <c r="C564" s="59"/>
      <c r="D564" s="59"/>
      <c r="E564" s="59"/>
      <c r="F564" s="59"/>
      <c r="G564" s="59"/>
      <c r="H564" s="59"/>
      <c r="I564" s="59"/>
      <c r="J564" s="59"/>
      <c r="K564" s="59"/>
      <c r="L564" s="59"/>
      <c r="M564" s="59"/>
      <c r="N564" s="59"/>
      <c r="O564" s="59"/>
      <c r="P564" s="59"/>
      <c r="Q564" s="59"/>
      <c r="R564" s="59"/>
      <c r="S564" s="794"/>
      <c r="T564" s="794"/>
      <c r="U564" s="794"/>
      <c r="V564" s="794"/>
      <c r="W564" s="794"/>
      <c r="X564" s="794"/>
      <c r="Y564" s="794"/>
      <c r="Z564" s="794"/>
      <c r="AA564" s="794"/>
      <c r="AB564" s="794"/>
      <c r="AC564" s="794"/>
      <c r="AD564" s="794"/>
      <c r="AE564" s="794"/>
      <c r="AF564" s="794"/>
      <c r="AG564" s="794"/>
      <c r="AH564" s="794"/>
      <c r="AI564" s="794"/>
      <c r="AJ564" s="794"/>
      <c r="AK564" s="794"/>
      <c r="AL564" s="794"/>
      <c r="AM564" s="794"/>
      <c r="AN564" s="794"/>
      <c r="AO564" s="794"/>
      <c r="AP564" s="794"/>
      <c r="AQ564" s="794"/>
      <c r="AR564" s="794"/>
      <c r="AS564" s="794"/>
      <c r="AT564" s="794"/>
      <c r="AU564" s="794"/>
      <c r="AV564" s="794"/>
      <c r="AW564" s="794"/>
      <c r="AX564" s="794"/>
      <c r="AY564" s="794"/>
      <c r="AZ564" s="794"/>
      <c r="BA564" s="794"/>
      <c r="BB564" s="794"/>
      <c r="BC564" s="794"/>
      <c r="BD564" s="794"/>
      <c r="BE564" s="794"/>
      <c r="BF564" s="794"/>
      <c r="BG564" s="794"/>
      <c r="BH564" s="794"/>
      <c r="BI564" s="794"/>
      <c r="BJ564" s="794"/>
      <c r="BK564" s="794"/>
      <c r="BL564" s="794"/>
      <c r="BM564" s="794"/>
      <c r="BN564" s="794"/>
      <c r="BO564" s="794"/>
      <c r="BP564" s="794"/>
      <c r="BQ564" s="794"/>
      <c r="BR564" s="794"/>
      <c r="BS564" s="794"/>
      <c r="BT564" s="794"/>
      <c r="BU564" s="794"/>
      <c r="BV564" s="794"/>
      <c r="BW564" s="794"/>
      <c r="BX564" s="794"/>
      <c r="BY564" s="794"/>
      <c r="BZ564" s="794"/>
      <c r="CZ564" s="308"/>
      <c r="DA564" s="308"/>
      <c r="DB564" s="308"/>
      <c r="DC564" s="308"/>
      <c r="DD564" s="308"/>
      <c r="DE564" s="308"/>
      <c r="DF564" s="308"/>
      <c r="DG564" s="308"/>
      <c r="DH564" s="308"/>
      <c r="DI564" s="308"/>
      <c r="DJ564" s="308"/>
      <c r="DK564" s="308"/>
      <c r="DL564" s="308"/>
      <c r="DM564" s="308"/>
      <c r="DN564" s="308"/>
      <c r="DO564" s="308"/>
      <c r="DP564" s="308"/>
    </row>
    <row r="565" spans="1:120" s="2" customFormat="1" ht="4.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B565" s="8"/>
      <c r="CZ565" s="48"/>
      <c r="DA565" s="48"/>
      <c r="DB565" s="48"/>
      <c r="DC565" s="48"/>
      <c r="DD565" s="48"/>
      <c r="DE565" s="48"/>
      <c r="DF565" s="48"/>
      <c r="DG565" s="48"/>
      <c r="DH565" s="48"/>
      <c r="DI565" s="48"/>
      <c r="DJ565" s="48"/>
      <c r="DK565" s="48"/>
      <c r="DL565" s="48"/>
      <c r="DM565" s="48"/>
      <c r="DN565" s="48"/>
      <c r="DO565" s="48"/>
      <c r="DP565" s="48"/>
    </row>
    <row r="566" spans="1:120" s="2" customFormat="1" ht="4.5" customHeight="1">
      <c r="A566" s="174"/>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74"/>
      <c r="BM566" s="174"/>
      <c r="BN566" s="174"/>
      <c r="BO566" s="174"/>
      <c r="BP566" s="174"/>
      <c r="BQ566" s="174"/>
      <c r="BR566" s="174"/>
      <c r="BS566" s="174"/>
      <c r="BT566" s="174"/>
      <c r="BU566" s="174"/>
      <c r="BV566" s="174"/>
      <c r="BW566" s="174"/>
      <c r="BX566" s="174"/>
      <c r="BY566" s="174"/>
      <c r="BZ566" s="174"/>
      <c r="CB566" s="8"/>
      <c r="CZ566" s="48"/>
      <c r="DA566" s="48"/>
      <c r="DB566" s="48"/>
      <c r="DC566" s="48"/>
      <c r="DD566" s="48"/>
      <c r="DE566" s="48"/>
      <c r="DF566" s="48"/>
      <c r="DG566" s="48"/>
      <c r="DH566" s="48"/>
      <c r="DI566" s="48"/>
      <c r="DJ566" s="48"/>
      <c r="DK566" s="48"/>
      <c r="DL566" s="48"/>
      <c r="DM566" s="48"/>
      <c r="DN566" s="48"/>
      <c r="DO566" s="48"/>
      <c r="DP566" s="48"/>
    </row>
    <row r="567" spans="1:120" s="13" customFormat="1" ht="17.100000000000001" customHeight="1">
      <c r="A567" s="59"/>
      <c r="B567" s="59" t="s">
        <v>266</v>
      </c>
      <c r="C567" s="59"/>
      <c r="D567" s="59"/>
      <c r="E567" s="59"/>
      <c r="F567" s="59"/>
      <c r="G567" s="59"/>
      <c r="H567" s="59"/>
      <c r="I567" s="59"/>
      <c r="J567" s="59"/>
      <c r="K567" s="59"/>
      <c r="L567" s="59"/>
      <c r="M567" s="59"/>
      <c r="N567" s="59"/>
      <c r="O567" s="59"/>
      <c r="P567" s="59"/>
      <c r="Q567" s="59"/>
      <c r="R567" s="794"/>
      <c r="S567" s="794"/>
      <c r="T567" s="794"/>
      <c r="U567" s="794"/>
      <c r="V567" s="794"/>
      <c r="W567" s="794"/>
      <c r="X567" s="794"/>
      <c r="Y567" s="794"/>
      <c r="Z567" s="794"/>
      <c r="AA567" s="794"/>
      <c r="AB567" s="794"/>
      <c r="AC567" s="794"/>
      <c r="AD567" s="794"/>
      <c r="AE567" s="794"/>
      <c r="AF567" s="794"/>
      <c r="AG567" s="794"/>
      <c r="AH567" s="794"/>
      <c r="AI567" s="794"/>
      <c r="AJ567" s="794"/>
      <c r="AK567" s="794"/>
      <c r="AL567" s="794"/>
      <c r="AM567" s="794"/>
      <c r="AN567" s="794"/>
      <c r="AO567" s="794"/>
      <c r="AP567" s="794"/>
      <c r="AQ567" s="794"/>
      <c r="AR567" s="794"/>
      <c r="AS567" s="794"/>
      <c r="AT567" s="794"/>
      <c r="AU567" s="794"/>
      <c r="AV567" s="794"/>
      <c r="AW567" s="794"/>
      <c r="AX567" s="794"/>
      <c r="AY567" s="794"/>
      <c r="AZ567" s="794"/>
      <c r="BA567" s="794"/>
      <c r="BB567" s="794"/>
      <c r="BC567" s="794"/>
      <c r="BD567" s="794"/>
      <c r="BE567" s="794"/>
      <c r="BF567" s="794"/>
      <c r="BG567" s="794"/>
      <c r="BH567" s="794"/>
      <c r="BI567" s="794"/>
      <c r="BJ567" s="794"/>
      <c r="BK567" s="794"/>
      <c r="BL567" s="794"/>
      <c r="BM567" s="794"/>
      <c r="BN567" s="794"/>
      <c r="BO567" s="794"/>
      <c r="BP567" s="794"/>
      <c r="BQ567" s="794"/>
      <c r="BR567" s="794"/>
      <c r="BS567" s="794"/>
      <c r="BT567" s="794"/>
      <c r="BU567" s="794"/>
      <c r="BV567" s="794"/>
      <c r="BW567" s="794"/>
      <c r="BX567" s="794"/>
      <c r="BY567" s="794"/>
      <c r="BZ567" s="794"/>
      <c r="CZ567" s="308"/>
      <c r="DA567" s="308"/>
      <c r="DB567" s="308"/>
      <c r="DC567" s="308"/>
      <c r="DD567" s="308"/>
      <c r="DE567" s="308"/>
      <c r="DF567" s="308"/>
      <c r="DG567" s="308"/>
      <c r="DH567" s="308"/>
      <c r="DI567" s="308"/>
      <c r="DJ567" s="308"/>
      <c r="DK567" s="308"/>
      <c r="DL567" s="308"/>
      <c r="DM567" s="308"/>
      <c r="DN567" s="308"/>
      <c r="DO567" s="308"/>
      <c r="DP567" s="308"/>
    </row>
    <row r="568" spans="1:120" s="13" customFormat="1" ht="17.100000000000001" customHeight="1">
      <c r="A568" s="59"/>
      <c r="B568" s="59"/>
      <c r="C568" s="59"/>
      <c r="D568" s="59"/>
      <c r="E568" s="59"/>
      <c r="F568" s="59"/>
      <c r="G568" s="59"/>
      <c r="H568" s="59"/>
      <c r="I568" s="59"/>
      <c r="J568" s="59"/>
      <c r="K568" s="59"/>
      <c r="L568" s="59"/>
      <c r="M568" s="59"/>
      <c r="N568" s="59"/>
      <c r="O568" s="59"/>
      <c r="P568" s="59"/>
      <c r="Q568" s="59"/>
      <c r="R568" s="794"/>
      <c r="S568" s="794"/>
      <c r="T568" s="794"/>
      <c r="U568" s="794"/>
      <c r="V568" s="794"/>
      <c r="W568" s="794"/>
      <c r="X568" s="794"/>
      <c r="Y568" s="794"/>
      <c r="Z568" s="794"/>
      <c r="AA568" s="794"/>
      <c r="AB568" s="794"/>
      <c r="AC568" s="794"/>
      <c r="AD568" s="794"/>
      <c r="AE568" s="794"/>
      <c r="AF568" s="794"/>
      <c r="AG568" s="794"/>
      <c r="AH568" s="794"/>
      <c r="AI568" s="794"/>
      <c r="AJ568" s="794"/>
      <c r="AK568" s="794"/>
      <c r="AL568" s="794"/>
      <c r="AM568" s="794"/>
      <c r="AN568" s="794"/>
      <c r="AO568" s="794"/>
      <c r="AP568" s="794"/>
      <c r="AQ568" s="794"/>
      <c r="AR568" s="794"/>
      <c r="AS568" s="794"/>
      <c r="AT568" s="794"/>
      <c r="AU568" s="794"/>
      <c r="AV568" s="794"/>
      <c r="AW568" s="794"/>
      <c r="AX568" s="794"/>
      <c r="AY568" s="794"/>
      <c r="AZ568" s="794"/>
      <c r="BA568" s="794"/>
      <c r="BB568" s="794"/>
      <c r="BC568" s="794"/>
      <c r="BD568" s="794"/>
      <c r="BE568" s="794"/>
      <c r="BF568" s="794"/>
      <c r="BG568" s="794"/>
      <c r="BH568" s="794"/>
      <c r="BI568" s="794"/>
      <c r="BJ568" s="794"/>
      <c r="BK568" s="794"/>
      <c r="BL568" s="794"/>
      <c r="BM568" s="794"/>
      <c r="BN568" s="794"/>
      <c r="BO568" s="794"/>
      <c r="BP568" s="794"/>
      <c r="BQ568" s="794"/>
      <c r="BR568" s="794"/>
      <c r="BS568" s="794"/>
      <c r="BT568" s="794"/>
      <c r="BU568" s="794"/>
      <c r="BV568" s="794"/>
      <c r="BW568" s="794"/>
      <c r="BX568" s="794"/>
      <c r="BY568" s="794"/>
      <c r="BZ568" s="794"/>
      <c r="CZ568" s="308"/>
      <c r="DA568" s="308"/>
      <c r="DB568" s="308"/>
      <c r="DC568" s="308"/>
      <c r="DD568" s="308"/>
      <c r="DE568" s="308"/>
      <c r="DF568" s="308"/>
      <c r="DG568" s="308"/>
      <c r="DH568" s="308"/>
      <c r="DI568" s="308"/>
      <c r="DJ568" s="308"/>
      <c r="DK568" s="308"/>
      <c r="DL568" s="308"/>
      <c r="DM568" s="308"/>
      <c r="DN568" s="308"/>
      <c r="DO568" s="308"/>
      <c r="DP568" s="308"/>
    </row>
    <row r="569" spans="1:120" s="2" customFormat="1" ht="4.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B569" s="8"/>
      <c r="CZ569" s="48"/>
      <c r="DA569" s="48"/>
      <c r="DB569" s="48"/>
      <c r="DC569" s="48"/>
      <c r="DD569" s="48"/>
      <c r="DE569" s="48"/>
      <c r="DF569" s="48"/>
      <c r="DG569" s="48"/>
      <c r="DH569" s="48"/>
      <c r="DI569" s="48"/>
      <c r="DJ569" s="48"/>
      <c r="DK569" s="48"/>
      <c r="DL569" s="48"/>
      <c r="DM569" s="48"/>
      <c r="DN569" s="48"/>
      <c r="DO569" s="48"/>
      <c r="DP569" s="48"/>
    </row>
    <row r="570" spans="1:120" s="27" customFormat="1" ht="18" customHeight="1">
      <c r="A570" s="795" t="s">
        <v>267</v>
      </c>
      <c r="B570" s="795"/>
      <c r="C570" s="795"/>
      <c r="D570" s="795"/>
      <c r="E570" s="795"/>
      <c r="F570" s="795"/>
      <c r="G570" s="795"/>
      <c r="H570" s="795"/>
      <c r="I570" s="795"/>
      <c r="J570" s="795"/>
      <c r="K570" s="795"/>
      <c r="L570" s="795"/>
      <c r="M570" s="795"/>
      <c r="N570" s="795"/>
      <c r="O570" s="795"/>
      <c r="P570" s="795"/>
      <c r="Q570" s="795"/>
      <c r="R570" s="795"/>
      <c r="S570" s="795"/>
      <c r="T570" s="795"/>
      <c r="U570" s="795"/>
      <c r="V570" s="795"/>
      <c r="W570" s="795"/>
      <c r="X570" s="795"/>
      <c r="Y570" s="795"/>
      <c r="Z570" s="795"/>
      <c r="AA570" s="795"/>
      <c r="AB570" s="795"/>
      <c r="AC570" s="795"/>
      <c r="AD570" s="795"/>
      <c r="AE570" s="795"/>
      <c r="AF570" s="795"/>
      <c r="AG570" s="795"/>
      <c r="AH570" s="795"/>
      <c r="AI570" s="795"/>
      <c r="AJ570" s="795"/>
      <c r="AK570" s="795"/>
      <c r="AL570" s="795"/>
      <c r="AM570" s="795"/>
      <c r="AN570" s="795"/>
      <c r="AO570" s="795"/>
      <c r="AP570" s="795"/>
      <c r="AQ570" s="795"/>
      <c r="AR570" s="795"/>
      <c r="AS570" s="795"/>
      <c r="AT570" s="795"/>
      <c r="AU570" s="795"/>
      <c r="AV570" s="795"/>
      <c r="AW570" s="795"/>
      <c r="AX570" s="795"/>
      <c r="AY570" s="795"/>
      <c r="AZ570" s="795"/>
      <c r="BA570" s="795"/>
      <c r="BB570" s="795"/>
      <c r="BC570" s="795"/>
      <c r="BD570" s="795"/>
      <c r="BE570" s="795"/>
      <c r="BF570" s="795"/>
      <c r="BG570" s="795"/>
      <c r="BH570" s="795"/>
      <c r="BI570" s="795"/>
      <c r="BJ570" s="795"/>
      <c r="BK570" s="795"/>
      <c r="BL570" s="795"/>
      <c r="BM570" s="795"/>
      <c r="BN570" s="795"/>
      <c r="BO570" s="795"/>
      <c r="BP570" s="795"/>
      <c r="BQ570" s="795"/>
      <c r="BR570" s="795"/>
      <c r="BS570" s="795"/>
      <c r="BT570" s="795"/>
      <c r="BU570" s="795"/>
      <c r="BV570" s="795"/>
      <c r="BW570" s="795"/>
      <c r="BX570" s="795"/>
      <c r="BY570" s="795"/>
      <c r="BZ570" s="795"/>
      <c r="CZ570" s="26"/>
      <c r="DA570" s="26"/>
      <c r="DB570" s="26"/>
      <c r="DC570" s="26"/>
      <c r="DD570" s="26"/>
      <c r="DE570" s="26"/>
      <c r="DF570" s="26"/>
      <c r="DG570" s="26"/>
      <c r="DH570" s="26"/>
      <c r="DI570" s="26"/>
      <c r="DJ570" s="26"/>
      <c r="DK570" s="26"/>
      <c r="DL570" s="26"/>
      <c r="DM570" s="26"/>
      <c r="DN570" s="26"/>
      <c r="DO570" s="26"/>
      <c r="DP570" s="26"/>
    </row>
    <row r="571" spans="1:120" s="30" customFormat="1" ht="15.75" customHeight="1">
      <c r="A571" s="791" t="s">
        <v>268</v>
      </c>
      <c r="B571" s="791"/>
      <c r="C571" s="791"/>
      <c r="D571" s="791"/>
      <c r="E571" s="791"/>
      <c r="F571" s="791"/>
      <c r="G571" s="791"/>
      <c r="H571" s="791"/>
      <c r="I571" s="791"/>
      <c r="J571" s="791"/>
      <c r="K571" s="791"/>
      <c r="L571" s="791"/>
      <c r="M571" s="791"/>
      <c r="N571" s="791"/>
      <c r="O571" s="791"/>
      <c r="P571" s="791"/>
      <c r="Q571" s="791"/>
      <c r="R571" s="791"/>
      <c r="S571" s="791"/>
      <c r="T571" s="791"/>
      <c r="U571" s="791"/>
      <c r="V571" s="791"/>
      <c r="W571" s="791"/>
      <c r="X571" s="791"/>
      <c r="Y571" s="791"/>
      <c r="Z571" s="791"/>
      <c r="AA571" s="791"/>
      <c r="AB571" s="791"/>
      <c r="AC571" s="791"/>
      <c r="AD571" s="791"/>
      <c r="AE571" s="791"/>
      <c r="AF571" s="791"/>
      <c r="AG571" s="791"/>
      <c r="AH571" s="791"/>
      <c r="AI571" s="791"/>
      <c r="AJ571" s="791"/>
      <c r="AK571" s="791"/>
      <c r="AL571" s="791"/>
      <c r="AM571" s="791"/>
      <c r="AN571" s="791"/>
      <c r="AO571" s="791"/>
      <c r="AP571" s="791"/>
      <c r="AQ571" s="791"/>
      <c r="AR571" s="791"/>
      <c r="AS571" s="791"/>
      <c r="AT571" s="791"/>
      <c r="AU571" s="791"/>
      <c r="AV571" s="791"/>
      <c r="AW571" s="791"/>
      <c r="AX571" s="791"/>
      <c r="AY571" s="791"/>
      <c r="AZ571" s="791"/>
      <c r="BA571" s="791"/>
      <c r="BB571" s="791"/>
      <c r="BC571" s="791"/>
      <c r="BD571" s="791"/>
      <c r="BE571" s="791"/>
      <c r="BF571" s="791"/>
      <c r="BG571" s="791"/>
      <c r="BH571" s="791"/>
      <c r="BI571" s="791"/>
      <c r="BJ571" s="791"/>
      <c r="BK571" s="791"/>
      <c r="BL571" s="791"/>
      <c r="BM571" s="791"/>
      <c r="BN571" s="791"/>
      <c r="BO571" s="791"/>
      <c r="BP571" s="791"/>
      <c r="BQ571" s="791"/>
      <c r="BR571" s="791"/>
      <c r="BS571" s="791"/>
      <c r="BT571" s="791"/>
      <c r="BU571" s="791"/>
      <c r="BV571" s="791"/>
      <c r="BW571" s="791"/>
      <c r="BX571" s="791"/>
      <c r="BY571" s="791"/>
      <c r="BZ571" s="791"/>
      <c r="CZ571" s="29"/>
      <c r="DA571" s="29"/>
      <c r="DB571" s="29"/>
      <c r="DC571" s="29"/>
      <c r="DD571" s="29"/>
      <c r="DE571" s="29"/>
      <c r="DF571" s="29"/>
      <c r="DG571" s="29"/>
      <c r="DH571" s="29"/>
      <c r="DI571" s="29"/>
      <c r="DJ571" s="29"/>
      <c r="DK571" s="29"/>
      <c r="DL571" s="29"/>
      <c r="DM571" s="29"/>
      <c r="DN571" s="29"/>
      <c r="DO571" s="29"/>
      <c r="DP571" s="29"/>
    </row>
    <row r="572" spans="1:120" s="2" customFormat="1" ht="2.1" customHeight="1">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B572" s="8"/>
      <c r="CZ572" s="48"/>
      <c r="DA572" s="48"/>
      <c r="DB572" s="48"/>
      <c r="DC572" s="48"/>
      <c r="DD572" s="48"/>
      <c r="DE572" s="48"/>
      <c r="DF572" s="48"/>
      <c r="DG572" s="48"/>
      <c r="DH572" s="48"/>
      <c r="DI572" s="48"/>
      <c r="DJ572" s="48"/>
      <c r="DK572" s="48"/>
      <c r="DL572" s="48"/>
      <c r="DM572" s="48"/>
      <c r="DN572" s="48"/>
      <c r="DO572" s="48"/>
      <c r="DP572" s="48"/>
    </row>
    <row r="573" spans="1:120" s="2" customFormat="1" ht="4.5" customHeight="1">
      <c r="A573" s="294"/>
      <c r="B573" s="294"/>
      <c r="C573" s="294"/>
      <c r="D573" s="294"/>
      <c r="E573" s="294"/>
      <c r="F573" s="294"/>
      <c r="G573" s="294"/>
      <c r="H573" s="294"/>
      <c r="I573" s="294"/>
      <c r="J573" s="294"/>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4"/>
      <c r="AY573" s="294"/>
      <c r="AZ573" s="294"/>
      <c r="BA573" s="294"/>
      <c r="BB573" s="294"/>
      <c r="BC573" s="294"/>
      <c r="BD573" s="294"/>
      <c r="BE573" s="294"/>
      <c r="BF573" s="294"/>
      <c r="BG573" s="294"/>
      <c r="BH573" s="294"/>
      <c r="BI573" s="294"/>
      <c r="BJ573" s="294"/>
      <c r="BK573" s="294"/>
      <c r="BL573" s="294"/>
      <c r="BM573" s="294"/>
      <c r="BN573" s="294"/>
      <c r="BO573" s="294"/>
      <c r="BP573" s="294"/>
      <c r="BQ573" s="294"/>
      <c r="BR573" s="294"/>
      <c r="BS573" s="294"/>
      <c r="BT573" s="294"/>
      <c r="BU573" s="294"/>
      <c r="BV573" s="294"/>
      <c r="BW573" s="294"/>
      <c r="BX573" s="294"/>
      <c r="BY573" s="294"/>
      <c r="BZ573" s="294"/>
      <c r="CB573" s="8"/>
      <c r="CZ573" s="48"/>
      <c r="DA573" s="48"/>
      <c r="DB573" s="48"/>
      <c r="DC573" s="48"/>
      <c r="DD573" s="48"/>
      <c r="DE573" s="48"/>
      <c r="DF573" s="48"/>
      <c r="DG573" s="48"/>
      <c r="DH573" s="48"/>
      <c r="DI573" s="48"/>
      <c r="DJ573" s="48"/>
      <c r="DK573" s="48"/>
      <c r="DL573" s="48"/>
      <c r="DM573" s="48"/>
      <c r="DN573" s="48"/>
      <c r="DO573" s="48"/>
      <c r="DP573" s="48"/>
    </row>
    <row r="574" spans="1:120" s="30" customFormat="1" ht="17.100000000000001" customHeight="1">
      <c r="A574" s="295"/>
      <c r="B574" s="295" t="s">
        <v>269</v>
      </c>
      <c r="C574" s="295"/>
      <c r="D574" s="295"/>
      <c r="E574" s="295"/>
      <c r="F574" s="295"/>
      <c r="G574" s="295"/>
      <c r="H574" s="295"/>
      <c r="I574" s="295"/>
      <c r="J574" s="295"/>
      <c r="K574" s="295"/>
      <c r="L574" s="295"/>
      <c r="M574" s="295"/>
      <c r="N574" s="295"/>
      <c r="O574" s="295"/>
      <c r="P574" s="295"/>
      <c r="Q574" s="295"/>
      <c r="R574" s="295"/>
      <c r="S574" s="296"/>
      <c r="T574" s="296"/>
      <c r="U574" s="296"/>
      <c r="V574" s="296"/>
      <c r="W574" s="296"/>
      <c r="X574" s="296"/>
      <c r="Y574" s="790"/>
      <c r="Z574" s="790"/>
      <c r="AA574" s="790"/>
      <c r="AB574" s="790"/>
      <c r="AC574" s="790"/>
      <c r="AD574" s="790"/>
      <c r="AE574" s="790"/>
      <c r="AF574" s="790"/>
      <c r="AG574" s="790"/>
      <c r="AH574" s="790"/>
      <c r="AI574" s="790"/>
      <c r="AJ574" s="790"/>
      <c r="AK574" s="790"/>
      <c r="AL574" s="790"/>
      <c r="AM574" s="295"/>
      <c r="AN574" s="295"/>
      <c r="AO574" s="295"/>
      <c r="AP574" s="295"/>
      <c r="AQ574" s="295"/>
      <c r="AR574" s="295"/>
      <c r="AS574" s="295"/>
      <c r="AT574" s="295"/>
      <c r="AU574" s="295"/>
      <c r="AV574" s="295"/>
      <c r="AW574" s="295"/>
      <c r="AX574" s="295"/>
      <c r="AY574" s="295"/>
      <c r="AZ574" s="295"/>
      <c r="BA574" s="295"/>
      <c r="BB574" s="295"/>
      <c r="BC574" s="295"/>
      <c r="BD574" s="295"/>
      <c r="BE574" s="295"/>
      <c r="BF574" s="295"/>
      <c r="BG574" s="295"/>
      <c r="BH574" s="295"/>
      <c r="BI574" s="295"/>
      <c r="BJ574" s="295"/>
      <c r="BK574" s="295"/>
      <c r="BL574" s="295"/>
      <c r="BM574" s="295"/>
      <c r="BN574" s="295"/>
      <c r="BO574" s="295"/>
      <c r="BP574" s="295"/>
      <c r="BQ574" s="295"/>
      <c r="BR574" s="295"/>
      <c r="BS574" s="295"/>
      <c r="BT574" s="295"/>
      <c r="BU574" s="295"/>
      <c r="BV574" s="295"/>
      <c r="BW574" s="295"/>
      <c r="BX574" s="295"/>
      <c r="BY574" s="295"/>
      <c r="BZ574" s="295"/>
      <c r="CZ574" s="29"/>
      <c r="DA574" s="29"/>
      <c r="DB574" s="29"/>
      <c r="DC574" s="29"/>
      <c r="DD574" s="29"/>
      <c r="DE574" s="29"/>
      <c r="DF574" s="29"/>
      <c r="DG574" s="29"/>
      <c r="DH574" s="29"/>
      <c r="DI574" s="29"/>
      <c r="DJ574" s="29"/>
      <c r="DK574" s="29"/>
      <c r="DL574" s="29"/>
      <c r="DM574" s="29"/>
      <c r="DN574" s="29"/>
      <c r="DO574" s="29"/>
      <c r="DP574" s="29"/>
    </row>
    <row r="575" spans="1:120" s="2" customFormat="1" ht="4.5" customHeight="1">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B575" s="8"/>
      <c r="CZ575" s="48"/>
      <c r="DA575" s="48"/>
      <c r="DB575" s="48"/>
      <c r="DC575" s="48"/>
      <c r="DD575" s="48"/>
      <c r="DE575" s="48"/>
      <c r="DF575" s="48"/>
      <c r="DG575" s="48"/>
      <c r="DH575" s="48"/>
      <c r="DI575" s="48"/>
      <c r="DJ575" s="48"/>
      <c r="DK575" s="48"/>
      <c r="DL575" s="48"/>
      <c r="DM575" s="48"/>
      <c r="DN575" s="48"/>
      <c r="DO575" s="48"/>
      <c r="DP575" s="48"/>
    </row>
    <row r="576" spans="1:120" s="2" customFormat="1" ht="4.5" customHeight="1">
      <c r="A576" s="294"/>
      <c r="B576" s="294"/>
      <c r="C576" s="294"/>
      <c r="D576" s="294"/>
      <c r="E576" s="294"/>
      <c r="F576" s="294"/>
      <c r="G576" s="294"/>
      <c r="H576" s="294"/>
      <c r="I576" s="294"/>
      <c r="J576" s="294"/>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c r="AS576" s="294"/>
      <c r="AT576" s="294"/>
      <c r="AU576" s="294"/>
      <c r="AV576" s="294"/>
      <c r="AW576" s="294"/>
      <c r="AX576" s="294"/>
      <c r="AY576" s="294"/>
      <c r="AZ576" s="294"/>
      <c r="BA576" s="294"/>
      <c r="BB576" s="294"/>
      <c r="BC576" s="294"/>
      <c r="BD576" s="294"/>
      <c r="BE576" s="294"/>
      <c r="BF576" s="294"/>
      <c r="BG576" s="294"/>
      <c r="BH576" s="294"/>
      <c r="BI576" s="294"/>
      <c r="BJ576" s="294"/>
      <c r="BK576" s="294"/>
      <c r="BL576" s="294"/>
      <c r="BM576" s="294"/>
      <c r="BN576" s="294"/>
      <c r="BO576" s="294"/>
      <c r="BP576" s="294"/>
      <c r="BQ576" s="294"/>
      <c r="BR576" s="294"/>
      <c r="BS576" s="294"/>
      <c r="BT576" s="294"/>
      <c r="BU576" s="294"/>
      <c r="BV576" s="294"/>
      <c r="BW576" s="294"/>
      <c r="BX576" s="294"/>
      <c r="BY576" s="294"/>
      <c r="BZ576" s="294"/>
      <c r="CB576" s="8"/>
      <c r="CZ576" s="48"/>
      <c r="DA576" s="48"/>
      <c r="DB576" s="48"/>
      <c r="DC576" s="48"/>
      <c r="DD576" s="48"/>
      <c r="DE576" s="48"/>
      <c r="DF576" s="48"/>
      <c r="DG576" s="48"/>
      <c r="DH576" s="48"/>
      <c r="DI576" s="48"/>
      <c r="DJ576" s="48"/>
      <c r="DK576" s="48"/>
      <c r="DL576" s="48"/>
      <c r="DM576" s="48"/>
      <c r="DN576" s="48"/>
      <c r="DO576" s="48"/>
      <c r="DP576" s="48"/>
    </row>
    <row r="577" spans="1:120" s="30" customFormat="1" ht="17.100000000000001" customHeight="1">
      <c r="A577" s="295"/>
      <c r="B577" s="295" t="s">
        <v>270</v>
      </c>
      <c r="C577" s="295"/>
      <c r="D577" s="295"/>
      <c r="E577" s="295"/>
      <c r="F577" s="295"/>
      <c r="G577" s="295"/>
      <c r="H577" s="295"/>
      <c r="I577" s="295"/>
      <c r="J577" s="295"/>
      <c r="K577" s="295"/>
      <c r="L577" s="295"/>
      <c r="M577" s="295"/>
      <c r="N577" s="295"/>
      <c r="O577" s="295"/>
      <c r="P577" s="295"/>
      <c r="Q577" s="295"/>
      <c r="R577" s="295"/>
      <c r="S577" s="296"/>
      <c r="T577" s="296"/>
      <c r="U577" s="296"/>
      <c r="V577" s="296"/>
      <c r="W577" s="296"/>
      <c r="X577" s="296"/>
      <c r="Y577" s="796"/>
      <c r="Z577" s="796"/>
      <c r="AA577" s="796"/>
      <c r="AB577" s="796"/>
      <c r="AC577" s="796"/>
      <c r="AD577" s="796"/>
      <c r="AE577" s="796"/>
      <c r="AF577" s="796"/>
      <c r="AG577" s="796"/>
      <c r="AH577" s="796"/>
      <c r="AI577" s="796"/>
      <c r="AJ577" s="796"/>
      <c r="AK577" s="796"/>
      <c r="AL577" s="796"/>
      <c r="AM577" s="295"/>
      <c r="AN577" s="295"/>
      <c r="AO577" s="295"/>
      <c r="AP577" s="295"/>
      <c r="AQ577" s="295"/>
      <c r="AR577" s="295"/>
      <c r="AS577" s="295"/>
      <c r="AT577" s="295"/>
      <c r="AU577" s="295"/>
      <c r="AV577" s="295"/>
      <c r="AW577" s="295"/>
      <c r="AX577" s="295"/>
      <c r="AY577" s="295"/>
      <c r="AZ577" s="295"/>
      <c r="BA577" s="295"/>
      <c r="BB577" s="295"/>
      <c r="BC577" s="295"/>
      <c r="BD577" s="295"/>
      <c r="BE577" s="295"/>
      <c r="BF577" s="295"/>
      <c r="BG577" s="295"/>
      <c r="BH577" s="295"/>
      <c r="BI577" s="295"/>
      <c r="BJ577" s="295"/>
      <c r="BK577" s="295"/>
      <c r="BL577" s="295"/>
      <c r="BM577" s="295"/>
      <c r="BN577" s="295"/>
      <c r="BO577" s="295"/>
      <c r="BP577" s="295"/>
      <c r="BQ577" s="295"/>
      <c r="BR577" s="295"/>
      <c r="BS577" s="295"/>
      <c r="BT577" s="295"/>
      <c r="BU577" s="295"/>
      <c r="BV577" s="295"/>
      <c r="BW577" s="295"/>
      <c r="BX577" s="295"/>
      <c r="BY577" s="295"/>
      <c r="BZ577" s="295"/>
      <c r="CZ577" s="29"/>
      <c r="DA577" s="29"/>
      <c r="DB577" s="29"/>
      <c r="DC577" s="29"/>
      <c r="DD577" s="29"/>
      <c r="DE577" s="29"/>
      <c r="DF577" s="29"/>
      <c r="DG577" s="29"/>
      <c r="DH577" s="29"/>
      <c r="DI577" s="29"/>
      <c r="DJ577" s="29"/>
      <c r="DK577" s="29"/>
      <c r="DL577" s="29"/>
      <c r="DM577" s="29"/>
      <c r="DN577" s="29"/>
      <c r="DO577" s="29"/>
      <c r="DP577" s="29"/>
    </row>
    <row r="578" spans="1:120" s="2" customFormat="1" ht="4.5" customHeight="1">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B578" s="8"/>
      <c r="CZ578" s="48"/>
      <c r="DA578" s="48"/>
      <c r="DB578" s="48"/>
      <c r="DC578" s="48"/>
      <c r="DD578" s="48"/>
      <c r="DE578" s="48"/>
      <c r="DF578" s="48"/>
      <c r="DG578" s="48"/>
      <c r="DH578" s="48"/>
      <c r="DI578" s="48"/>
      <c r="DJ578" s="48"/>
      <c r="DK578" s="48"/>
      <c r="DL578" s="48"/>
      <c r="DM578" s="48"/>
      <c r="DN578" s="48"/>
      <c r="DO578" s="48"/>
      <c r="DP578" s="48"/>
    </row>
    <row r="579" spans="1:120" s="2" customFormat="1" ht="4.5" customHeight="1">
      <c r="A579" s="294"/>
      <c r="B579" s="294"/>
      <c r="C579" s="294"/>
      <c r="D579" s="294"/>
      <c r="E579" s="294"/>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c r="AS579" s="294"/>
      <c r="AT579" s="294"/>
      <c r="AU579" s="294"/>
      <c r="AV579" s="294"/>
      <c r="AW579" s="294"/>
      <c r="AX579" s="294"/>
      <c r="AY579" s="294"/>
      <c r="AZ579" s="294"/>
      <c r="BA579" s="294"/>
      <c r="BB579" s="294"/>
      <c r="BC579" s="294"/>
      <c r="BD579" s="294"/>
      <c r="BE579" s="294"/>
      <c r="BF579" s="294"/>
      <c r="BG579" s="294"/>
      <c r="BH579" s="294"/>
      <c r="BI579" s="294"/>
      <c r="BJ579" s="294"/>
      <c r="BK579" s="294"/>
      <c r="BL579" s="294"/>
      <c r="BM579" s="294"/>
      <c r="BN579" s="294"/>
      <c r="BO579" s="294"/>
      <c r="BP579" s="294"/>
      <c r="BQ579" s="294"/>
      <c r="BR579" s="294"/>
      <c r="BS579" s="294"/>
      <c r="BT579" s="294"/>
      <c r="BU579" s="294"/>
      <c r="BV579" s="294"/>
      <c r="BW579" s="294"/>
      <c r="BX579" s="294"/>
      <c r="BY579" s="294"/>
      <c r="BZ579" s="294"/>
      <c r="CB579" s="8"/>
      <c r="CZ579" s="48"/>
      <c r="DA579" s="48"/>
      <c r="DB579" s="48"/>
      <c r="DC579" s="48"/>
      <c r="DD579" s="48"/>
      <c r="DE579" s="48"/>
      <c r="DF579" s="48"/>
      <c r="DG579" s="48"/>
      <c r="DH579" s="48"/>
      <c r="DI579" s="48"/>
      <c r="DJ579" s="48"/>
      <c r="DK579" s="48"/>
      <c r="DL579" s="48"/>
      <c r="DM579" s="48"/>
      <c r="DN579" s="48"/>
      <c r="DO579" s="48"/>
      <c r="DP579" s="48"/>
    </row>
    <row r="580" spans="1:120" s="30" customFormat="1" ht="17.100000000000001" customHeight="1">
      <c r="A580" s="295"/>
      <c r="B580" s="295" t="s">
        <v>271</v>
      </c>
      <c r="C580" s="295"/>
      <c r="D580" s="295"/>
      <c r="E580" s="295"/>
      <c r="F580" s="295"/>
      <c r="G580" s="295"/>
      <c r="H580" s="295"/>
      <c r="I580" s="295"/>
      <c r="J580" s="295"/>
      <c r="K580" s="295"/>
      <c r="L580" s="295"/>
      <c r="M580" s="295"/>
      <c r="N580" s="295"/>
      <c r="O580" s="295"/>
      <c r="P580" s="295"/>
      <c r="Q580" s="295"/>
      <c r="R580" s="295"/>
      <c r="S580" s="295"/>
      <c r="T580" s="297"/>
      <c r="U580" s="297"/>
      <c r="V580" s="297"/>
      <c r="W580" s="297"/>
      <c r="X580" s="297"/>
      <c r="Y580" s="791" t="str">
        <f>IF(T580="","","m")</f>
        <v/>
      </c>
      <c r="Z580" s="791"/>
      <c r="AA580" s="791"/>
      <c r="AB580" s="791"/>
      <c r="AC580" s="791"/>
      <c r="AD580" s="791"/>
      <c r="AE580" s="791"/>
      <c r="AF580" s="791"/>
      <c r="AG580" s="791"/>
      <c r="AH580" s="791"/>
      <c r="AI580" s="791"/>
      <c r="AJ580" s="791"/>
      <c r="AK580" s="791"/>
      <c r="AL580" s="791"/>
      <c r="AM580" s="295"/>
      <c r="AN580" s="295"/>
      <c r="AO580" s="295"/>
      <c r="AP580" s="295"/>
      <c r="AQ580" s="295"/>
      <c r="AR580" s="295"/>
      <c r="AS580" s="295"/>
      <c r="AT580" s="295"/>
      <c r="AU580" s="295"/>
      <c r="AV580" s="295"/>
      <c r="AW580" s="295"/>
      <c r="AX580" s="295"/>
      <c r="AY580" s="295"/>
      <c r="AZ580" s="295"/>
      <c r="BA580" s="295"/>
      <c r="BB580" s="295"/>
      <c r="BC580" s="295"/>
      <c r="BD580" s="295"/>
      <c r="BE580" s="295"/>
      <c r="BF580" s="295"/>
      <c r="BG580" s="295"/>
      <c r="BH580" s="295"/>
      <c r="BI580" s="295"/>
      <c r="BJ580" s="295"/>
      <c r="BK580" s="295"/>
      <c r="BL580" s="295"/>
      <c r="BM580" s="295"/>
      <c r="BN580" s="295"/>
      <c r="BO580" s="295"/>
      <c r="BP580" s="295"/>
      <c r="BQ580" s="295"/>
      <c r="BR580" s="295"/>
      <c r="BS580" s="295"/>
      <c r="BT580" s="295"/>
      <c r="BU580" s="295"/>
      <c r="BV580" s="295"/>
      <c r="BW580" s="295"/>
      <c r="BX580" s="295"/>
      <c r="BY580" s="295"/>
      <c r="BZ580" s="295"/>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295"/>
      <c r="B581" s="295"/>
      <c r="C581" s="295"/>
      <c r="D581" s="77" t="s">
        <v>272</v>
      </c>
      <c r="E581" s="77"/>
      <c r="F581" s="77"/>
      <c r="G581" s="77"/>
      <c r="H581" s="77"/>
      <c r="I581" s="77"/>
      <c r="J581" s="77"/>
      <c r="K581" s="77"/>
      <c r="L581" s="77"/>
      <c r="M581" s="298"/>
      <c r="N581" s="299"/>
      <c r="O581" s="299"/>
      <c r="P581" s="299"/>
      <c r="Q581" s="299"/>
      <c r="R581" s="299"/>
      <c r="S581" s="299"/>
      <c r="T581" s="299"/>
      <c r="U581" s="297"/>
      <c r="V581" s="297"/>
      <c r="W581" s="297"/>
      <c r="X581" s="297"/>
      <c r="Y581" s="792"/>
      <c r="Z581" s="792"/>
      <c r="AA581" s="792"/>
      <c r="AB581" s="792"/>
      <c r="AC581" s="792"/>
      <c r="AD581" s="792"/>
      <c r="AE581" s="792"/>
      <c r="AF581" s="792"/>
      <c r="AG581" s="792"/>
      <c r="AH581" s="792"/>
      <c r="AI581" s="792"/>
      <c r="AJ581" s="792"/>
      <c r="AK581" s="792"/>
      <c r="AL581" s="792"/>
      <c r="AM581" s="295"/>
      <c r="AN581" s="295"/>
      <c r="AO581" s="295"/>
      <c r="AP581" s="295"/>
      <c r="AQ581" s="295"/>
      <c r="AR581" s="295"/>
      <c r="AS581" s="295"/>
      <c r="AT581" s="295"/>
      <c r="AU581" s="295"/>
      <c r="AV581" s="295"/>
      <c r="AW581" s="295"/>
      <c r="AX581" s="295"/>
      <c r="AY581" s="295"/>
      <c r="AZ581" s="295"/>
      <c r="BA581" s="295"/>
      <c r="BB581" s="295"/>
      <c r="BC581" s="295"/>
      <c r="BD581" s="295"/>
      <c r="BE581" s="295"/>
      <c r="BF581" s="295"/>
      <c r="BG581" s="295"/>
      <c r="BH581" s="295"/>
      <c r="BI581" s="295"/>
      <c r="BJ581" s="295"/>
      <c r="BK581" s="295"/>
      <c r="BL581" s="295"/>
      <c r="BM581" s="295"/>
      <c r="BN581" s="295"/>
      <c r="BO581" s="295"/>
      <c r="BP581" s="295"/>
      <c r="BQ581" s="295"/>
      <c r="BR581" s="295"/>
      <c r="BS581" s="295"/>
      <c r="BT581" s="295"/>
      <c r="BU581" s="295"/>
      <c r="BV581" s="295"/>
      <c r="BW581" s="295"/>
      <c r="BX581" s="295"/>
      <c r="BY581" s="295"/>
      <c r="BZ581" s="295"/>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295"/>
      <c r="B582" s="295"/>
      <c r="C582" s="295"/>
      <c r="D582" s="77" t="s">
        <v>273</v>
      </c>
      <c r="E582" s="295"/>
      <c r="F582" s="295"/>
      <c r="G582" s="295"/>
      <c r="H582" s="295"/>
      <c r="I582" s="295"/>
      <c r="J582" s="295"/>
      <c r="K582" s="295"/>
      <c r="L582" s="295"/>
      <c r="M582" s="298"/>
      <c r="N582" s="299"/>
      <c r="O582" s="295"/>
      <c r="P582" s="295"/>
      <c r="Q582" s="295"/>
      <c r="R582" s="295"/>
      <c r="S582" s="295"/>
      <c r="T582" s="295"/>
      <c r="U582" s="297"/>
      <c r="V582" s="297"/>
      <c r="W582" s="297"/>
      <c r="X582" s="297"/>
      <c r="Y582" s="792"/>
      <c r="Z582" s="792"/>
      <c r="AA582" s="792"/>
      <c r="AB582" s="792"/>
      <c r="AC582" s="792"/>
      <c r="AD582" s="792"/>
      <c r="AE582" s="792"/>
      <c r="AF582" s="792"/>
      <c r="AG582" s="792"/>
      <c r="AH582" s="792"/>
      <c r="AI582" s="792"/>
      <c r="AJ582" s="792"/>
      <c r="AK582" s="792"/>
      <c r="AL582" s="792"/>
      <c r="AM582" s="295"/>
      <c r="AN582" s="295"/>
      <c r="AO582" s="295"/>
      <c r="AP582" s="295"/>
      <c r="AQ582" s="295"/>
      <c r="AR582" s="295"/>
      <c r="AS582" s="295"/>
      <c r="AT582" s="295"/>
      <c r="AU582" s="295"/>
      <c r="AV582" s="295"/>
      <c r="AW582" s="295"/>
      <c r="AX582" s="295"/>
      <c r="AY582" s="295"/>
      <c r="AZ582" s="295"/>
      <c r="BA582" s="295"/>
      <c r="BB582" s="295"/>
      <c r="BC582" s="295"/>
      <c r="BD582" s="295"/>
      <c r="BE582" s="295"/>
      <c r="BF582" s="295"/>
      <c r="BG582" s="295"/>
      <c r="BH582" s="295"/>
      <c r="BI582" s="295"/>
      <c r="BJ582" s="295"/>
      <c r="BK582" s="295"/>
      <c r="BL582" s="295"/>
      <c r="BM582" s="295"/>
      <c r="BN582" s="295"/>
      <c r="BO582" s="295"/>
      <c r="BP582" s="295"/>
      <c r="BQ582" s="295"/>
      <c r="BR582" s="295"/>
      <c r="BS582" s="295"/>
      <c r="BT582" s="295"/>
      <c r="BU582" s="295"/>
      <c r="BV582" s="295"/>
      <c r="BW582" s="295"/>
      <c r="BX582" s="295"/>
      <c r="BY582" s="295"/>
      <c r="BZ582" s="295"/>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295"/>
      <c r="B583" s="295"/>
      <c r="C583" s="295"/>
      <c r="D583" s="77" t="s">
        <v>274</v>
      </c>
      <c r="E583" s="295"/>
      <c r="F583" s="295"/>
      <c r="G583" s="295"/>
      <c r="H583" s="295"/>
      <c r="I583" s="295"/>
      <c r="J583" s="295"/>
      <c r="K583" s="295"/>
      <c r="L583" s="295"/>
      <c r="M583" s="295"/>
      <c r="N583" s="295"/>
      <c r="O583" s="295" t="s">
        <v>275</v>
      </c>
      <c r="P583" s="295"/>
      <c r="Q583" s="295"/>
      <c r="R583" s="300"/>
      <c r="S583" s="300"/>
      <c r="T583" s="300" t="s">
        <v>84</v>
      </c>
      <c r="U583" s="790"/>
      <c r="V583" s="790"/>
      <c r="W583" s="790"/>
      <c r="X583" s="790"/>
      <c r="Y583" s="790"/>
      <c r="Z583" s="790"/>
      <c r="AA583" s="790"/>
      <c r="AB583" s="295" t="s">
        <v>80</v>
      </c>
      <c r="AC583" s="295"/>
      <c r="AD583" s="295"/>
      <c r="AE583" s="295"/>
      <c r="AF583" s="295"/>
      <c r="AG583" s="295"/>
      <c r="AH583" s="295"/>
      <c r="AI583" s="295"/>
      <c r="AJ583" s="295"/>
      <c r="AK583" s="295" t="s">
        <v>276</v>
      </c>
      <c r="AL583" s="295"/>
      <c r="AM583" s="295"/>
      <c r="AN583" s="300"/>
      <c r="AO583" s="300"/>
      <c r="AP583" s="300" t="s">
        <v>84</v>
      </c>
      <c r="AQ583" s="790"/>
      <c r="AR583" s="790"/>
      <c r="AS583" s="790"/>
      <c r="AT583" s="790"/>
      <c r="AU583" s="790"/>
      <c r="AV583" s="790"/>
      <c r="AW583" s="790"/>
      <c r="AX583" s="295" t="s">
        <v>80</v>
      </c>
      <c r="AY583" s="295"/>
      <c r="AZ583" s="295"/>
      <c r="BA583" s="295"/>
      <c r="BB583" s="295"/>
      <c r="BC583" s="295"/>
      <c r="BD583" s="295"/>
      <c r="BE583" s="295"/>
      <c r="BF583" s="295"/>
      <c r="BG583" s="295"/>
      <c r="BH583" s="295"/>
      <c r="BI583" s="295"/>
      <c r="BJ583" s="295"/>
      <c r="BK583" s="295"/>
      <c r="BL583" s="295"/>
      <c r="BM583" s="295"/>
      <c r="BN583" s="295"/>
      <c r="BO583" s="295"/>
      <c r="BP583" s="295"/>
      <c r="BQ583" s="295"/>
      <c r="BR583" s="295"/>
      <c r="BS583" s="295"/>
      <c r="BT583" s="295"/>
      <c r="BU583" s="295"/>
      <c r="BV583" s="295"/>
      <c r="BW583" s="295"/>
      <c r="BX583" s="295"/>
      <c r="BY583" s="295"/>
      <c r="BZ583" s="295"/>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295"/>
      <c r="B584" s="295"/>
      <c r="C584" s="295"/>
      <c r="D584" s="77" t="s">
        <v>277</v>
      </c>
      <c r="E584" s="295"/>
      <c r="F584" s="295"/>
      <c r="G584" s="295"/>
      <c r="H584" s="295"/>
      <c r="I584" s="295"/>
      <c r="J584" s="295"/>
      <c r="K584" s="301"/>
      <c r="L584" s="301"/>
      <c r="M584" s="301"/>
      <c r="N584" s="301"/>
      <c r="O584" s="793"/>
      <c r="P584" s="793"/>
      <c r="Q584" s="793"/>
      <c r="R584" s="793"/>
      <c r="S584" s="793"/>
      <c r="T584" s="793"/>
      <c r="U584" s="793"/>
      <c r="V584" s="793"/>
      <c r="W584" s="793"/>
      <c r="X584" s="793"/>
      <c r="Y584" s="793"/>
      <c r="Z584" s="793"/>
      <c r="AA584" s="793"/>
      <c r="AB584" s="793"/>
      <c r="AC584" s="793"/>
      <c r="AD584" s="793"/>
      <c r="AE584" s="793"/>
      <c r="AF584" s="295"/>
      <c r="AG584" s="77" t="s">
        <v>181</v>
      </c>
      <c r="AH584" s="77"/>
      <c r="AI584" s="77"/>
      <c r="AJ584" s="77"/>
      <c r="AK584" s="301"/>
      <c r="AL584" s="301"/>
      <c r="AM584" s="301"/>
      <c r="AN584" s="301"/>
      <c r="AO584" s="301"/>
      <c r="AP584" s="301"/>
      <c r="AQ584" s="301"/>
      <c r="AR584" s="301"/>
      <c r="AS584" s="793"/>
      <c r="AT584" s="793"/>
      <c r="AU584" s="793"/>
      <c r="AV584" s="793"/>
      <c r="AW584" s="793"/>
      <c r="AX584" s="793"/>
      <c r="AY584" s="793"/>
      <c r="AZ584" s="793"/>
      <c r="BA584" s="793"/>
      <c r="BB584" s="793"/>
      <c r="BC584" s="793"/>
      <c r="BD584" s="793"/>
      <c r="BE584" s="793"/>
      <c r="BF584" s="793"/>
      <c r="BG584" s="793"/>
      <c r="BH584" s="793"/>
      <c r="BI584" s="793"/>
      <c r="BJ584" s="295"/>
      <c r="BK584" s="77" t="s">
        <v>182</v>
      </c>
      <c r="BL584" s="77"/>
      <c r="BM584" s="295"/>
      <c r="BN584" s="295"/>
      <c r="BO584" s="295"/>
      <c r="BP584" s="295"/>
      <c r="BQ584" s="295"/>
      <c r="BR584" s="295"/>
      <c r="BS584" s="295"/>
      <c r="BT584" s="295"/>
      <c r="BU584" s="295"/>
      <c r="BV584" s="295"/>
      <c r="BW584" s="295"/>
      <c r="BX584" s="295"/>
      <c r="BY584" s="295"/>
      <c r="BZ584" s="295"/>
      <c r="CZ584" s="29"/>
      <c r="DA584" s="29"/>
      <c r="DB584" s="29"/>
      <c r="DC584" s="29"/>
      <c r="DD584" s="29"/>
      <c r="DE584" s="29"/>
      <c r="DF584" s="29"/>
      <c r="DG584" s="29"/>
      <c r="DH584" s="29"/>
      <c r="DI584" s="29"/>
      <c r="DJ584" s="29"/>
      <c r="DK584" s="29"/>
      <c r="DL584" s="29"/>
      <c r="DM584" s="29"/>
      <c r="DN584" s="29"/>
      <c r="DO584" s="29"/>
      <c r="DP584" s="29"/>
    </row>
    <row r="585" spans="1:120" s="2" customFormat="1" ht="4.5" customHeight="1">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c r="AI585" s="293"/>
      <c r="AJ585" s="293"/>
      <c r="AK585" s="293"/>
      <c r="AL585" s="293"/>
      <c r="AM585" s="293"/>
      <c r="AN585" s="293"/>
      <c r="AO585" s="293"/>
      <c r="AP585" s="293"/>
      <c r="AQ585" s="293"/>
      <c r="AR585" s="293"/>
      <c r="AS585" s="293"/>
      <c r="AT585" s="293"/>
      <c r="AU585" s="293"/>
      <c r="AV585" s="293"/>
      <c r="AW585" s="293"/>
      <c r="AX585" s="293"/>
      <c r="AY585" s="293"/>
      <c r="AZ585" s="293"/>
      <c r="BA585" s="293"/>
      <c r="BB585" s="293"/>
      <c r="BC585" s="293"/>
      <c r="BD585" s="293"/>
      <c r="BE585" s="293"/>
      <c r="BF585" s="293"/>
      <c r="BG585" s="293"/>
      <c r="BH585" s="293"/>
      <c r="BI585" s="293"/>
      <c r="BJ585" s="293"/>
      <c r="BK585" s="293"/>
      <c r="BL585" s="293"/>
      <c r="BM585" s="293"/>
      <c r="BN585" s="293"/>
      <c r="BO585" s="293"/>
      <c r="BP585" s="293"/>
      <c r="BQ585" s="293"/>
      <c r="BR585" s="293"/>
      <c r="BS585" s="293"/>
      <c r="BT585" s="293"/>
      <c r="BU585" s="293"/>
      <c r="BV585" s="293"/>
      <c r="BW585" s="293"/>
      <c r="BX585" s="293"/>
      <c r="BY585" s="293"/>
      <c r="BZ585" s="293"/>
      <c r="CB585" s="8"/>
      <c r="CZ585" s="48"/>
      <c r="DA585" s="48"/>
      <c r="DB585" s="48"/>
      <c r="DC585" s="48"/>
      <c r="DD585" s="48"/>
      <c r="DE585" s="48"/>
      <c r="DF585" s="48"/>
      <c r="DG585" s="48"/>
      <c r="DH585" s="48"/>
      <c r="DI585" s="48"/>
      <c r="DJ585" s="48"/>
      <c r="DK585" s="48"/>
      <c r="DL585" s="48"/>
      <c r="DM585" s="48"/>
      <c r="DN585" s="48"/>
      <c r="DO585" s="48"/>
      <c r="DP585" s="48"/>
    </row>
    <row r="586" spans="1:120" s="2" customFormat="1" ht="4.5" customHeight="1">
      <c r="A586" s="294"/>
      <c r="B586" s="294"/>
      <c r="C586" s="294"/>
      <c r="D586" s="294"/>
      <c r="E586" s="294"/>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c r="AJ586" s="294"/>
      <c r="AK586" s="294"/>
      <c r="AL586" s="294"/>
      <c r="AM586" s="294"/>
      <c r="AN586" s="294"/>
      <c r="AO586" s="294"/>
      <c r="AP586" s="294"/>
      <c r="AQ586" s="294"/>
      <c r="AR586" s="294"/>
      <c r="AS586" s="294"/>
      <c r="AT586" s="294"/>
      <c r="AU586" s="294"/>
      <c r="AV586" s="294"/>
      <c r="AW586" s="294"/>
      <c r="AX586" s="294"/>
      <c r="AY586" s="294"/>
      <c r="AZ586" s="294"/>
      <c r="BA586" s="294"/>
      <c r="BB586" s="294"/>
      <c r="BC586" s="294"/>
      <c r="BD586" s="294"/>
      <c r="BE586" s="294"/>
      <c r="BF586" s="294"/>
      <c r="BG586" s="294"/>
      <c r="BH586" s="294"/>
      <c r="BI586" s="294"/>
      <c r="BJ586" s="294"/>
      <c r="BK586" s="294"/>
      <c r="BL586" s="294"/>
      <c r="BM586" s="294"/>
      <c r="BN586" s="294"/>
      <c r="BO586" s="294"/>
      <c r="BP586" s="294"/>
      <c r="BQ586" s="294"/>
      <c r="BR586" s="294"/>
      <c r="BS586" s="294"/>
      <c r="BT586" s="294"/>
      <c r="BU586" s="294"/>
      <c r="BV586" s="294"/>
      <c r="BW586" s="294"/>
      <c r="BX586" s="294"/>
      <c r="BY586" s="294"/>
      <c r="BZ586" s="294"/>
      <c r="CB586" s="8"/>
      <c r="CZ586" s="48"/>
      <c r="DA586" s="48"/>
      <c r="DB586" s="48"/>
      <c r="DC586" s="48"/>
      <c r="DD586" s="48"/>
      <c r="DE586" s="48"/>
      <c r="DF586" s="48"/>
      <c r="DG586" s="48"/>
      <c r="DH586" s="48"/>
      <c r="DI586" s="48"/>
      <c r="DJ586" s="48"/>
      <c r="DK586" s="48"/>
      <c r="DL586" s="48"/>
      <c r="DM586" s="48"/>
      <c r="DN586" s="48"/>
      <c r="DO586" s="48"/>
      <c r="DP586" s="48"/>
    </row>
    <row r="587" spans="1:120" s="30" customFormat="1" ht="17.100000000000001" customHeight="1">
      <c r="A587" s="295"/>
      <c r="B587" s="791" t="s">
        <v>278</v>
      </c>
      <c r="C587" s="791"/>
      <c r="D587" s="791"/>
      <c r="E587" s="791"/>
      <c r="F587" s="791"/>
      <c r="G587" s="791"/>
      <c r="H587" s="791"/>
      <c r="I587" s="791"/>
      <c r="J587" s="791"/>
      <c r="K587" s="791"/>
      <c r="L587" s="791"/>
      <c r="M587" s="791"/>
      <c r="N587" s="791"/>
      <c r="O587" s="791"/>
      <c r="P587" s="791"/>
      <c r="Q587" s="791"/>
      <c r="R587" s="791"/>
      <c r="S587" s="791"/>
      <c r="T587" s="791"/>
      <c r="U587" s="791"/>
      <c r="V587" s="791"/>
      <c r="W587" s="791"/>
      <c r="X587" s="791"/>
      <c r="Y587" s="791"/>
      <c r="Z587" s="791"/>
      <c r="AA587" s="791"/>
      <c r="AB587" s="791"/>
      <c r="AC587" s="791"/>
      <c r="AD587" s="791"/>
      <c r="AE587" s="791"/>
      <c r="AF587" s="791"/>
      <c r="AG587" s="791"/>
      <c r="AH587" s="791"/>
      <c r="AI587" s="791"/>
      <c r="AJ587" s="791"/>
      <c r="AK587" s="791"/>
      <c r="AL587" s="791"/>
      <c r="AM587" s="791"/>
      <c r="AN587" s="791"/>
      <c r="AO587" s="791"/>
      <c r="AP587" s="791"/>
      <c r="AQ587" s="791"/>
      <c r="AR587" s="791"/>
      <c r="AS587" s="791"/>
      <c r="AT587" s="791"/>
      <c r="AU587" s="791"/>
      <c r="AV587" s="791"/>
      <c r="AW587" s="791"/>
      <c r="AX587" s="791"/>
      <c r="AY587" s="791"/>
      <c r="AZ587" s="791"/>
      <c r="BA587" s="791"/>
      <c r="BB587" s="295"/>
      <c r="BC587" s="295"/>
      <c r="BD587" s="295"/>
      <c r="BE587" s="295"/>
      <c r="BF587" s="295"/>
      <c r="BG587" s="295"/>
      <c r="BH587" s="295"/>
      <c r="BI587" s="295"/>
      <c r="BJ587" s="295"/>
      <c r="BK587" s="295"/>
      <c r="BL587" s="295"/>
      <c r="BM587" s="295"/>
      <c r="BN587" s="295"/>
      <c r="BO587" s="295"/>
      <c r="BP587" s="295"/>
      <c r="BQ587" s="295"/>
      <c r="BR587" s="295"/>
      <c r="BS587" s="295"/>
      <c r="BT587" s="295"/>
      <c r="BU587" s="295"/>
      <c r="BV587" s="295"/>
      <c r="BW587" s="295"/>
      <c r="BX587" s="295"/>
      <c r="BY587" s="295"/>
      <c r="BZ587" s="295"/>
      <c r="CZ587" s="29"/>
      <c r="DA587" s="29"/>
      <c r="DB587" s="29"/>
      <c r="DC587" s="29"/>
      <c r="DD587" s="29"/>
      <c r="DE587" s="29"/>
      <c r="DF587" s="29"/>
      <c r="DG587" s="29"/>
      <c r="DH587" s="29"/>
      <c r="DI587" s="29"/>
      <c r="DJ587" s="29"/>
      <c r="DK587" s="29"/>
      <c r="DL587" s="29"/>
      <c r="DM587" s="29"/>
      <c r="DN587" s="29"/>
      <c r="DO587" s="29"/>
      <c r="DP587" s="29"/>
    </row>
    <row r="588" spans="1:120" s="30" customFormat="1" ht="17.100000000000001" customHeight="1">
      <c r="A588" s="295"/>
      <c r="B588" s="295"/>
      <c r="C588" s="295"/>
      <c r="D588" s="295"/>
      <c r="E588" s="790" t="s">
        <v>56</v>
      </c>
      <c r="F588" s="790"/>
      <c r="G588" s="790"/>
      <c r="H588" s="295" t="s">
        <v>1340</v>
      </c>
      <c r="I588" s="295"/>
      <c r="J588" s="295"/>
      <c r="K588" s="295"/>
      <c r="L588" s="295"/>
      <c r="M588" s="295"/>
      <c r="N588" s="295"/>
      <c r="O588" s="295"/>
      <c r="P588" s="295"/>
      <c r="Q588" s="295"/>
      <c r="R588" s="295"/>
      <c r="S588" s="295"/>
      <c r="T588" s="295"/>
      <c r="U588" s="295"/>
      <c r="V588" s="295"/>
      <c r="W588" s="295"/>
      <c r="X588" s="295"/>
      <c r="Y588" s="295"/>
      <c r="Z588" s="295"/>
      <c r="AA588" s="295"/>
      <c r="AB588" s="295"/>
      <c r="AC588" s="295"/>
      <c r="AD588" s="295"/>
      <c r="AE588" s="295"/>
      <c r="AF588" s="295"/>
      <c r="AG588" s="295"/>
      <c r="AH588" s="295"/>
      <c r="AI588" s="295"/>
      <c r="AJ588" s="295"/>
      <c r="AK588" s="295"/>
      <c r="AL588" s="295"/>
      <c r="AM588" s="295"/>
      <c r="AN588" s="295"/>
      <c r="AO588" s="295"/>
      <c r="AP588" s="295"/>
      <c r="AQ588" s="295"/>
      <c r="AR588" s="295"/>
      <c r="AS588" s="295"/>
      <c r="AT588" s="295"/>
      <c r="AU588" s="295"/>
      <c r="AV588" s="295"/>
      <c r="AW588" s="295"/>
      <c r="AX588" s="295"/>
      <c r="AY588" s="295"/>
      <c r="AZ588" s="295"/>
      <c r="BA588" s="295"/>
      <c r="BB588" s="295"/>
      <c r="BC588" s="295"/>
      <c r="BD588" s="295"/>
      <c r="BE588" s="295"/>
      <c r="BF588" s="295"/>
      <c r="BG588" s="295"/>
      <c r="BH588" s="295"/>
      <c r="BI588" s="295"/>
      <c r="BJ588" s="295"/>
      <c r="BK588" s="295"/>
      <c r="BL588" s="295"/>
      <c r="BM588" s="295"/>
      <c r="BN588" s="295"/>
      <c r="BO588" s="295"/>
      <c r="BP588" s="295"/>
      <c r="BQ588" s="295"/>
      <c r="BR588" s="295"/>
      <c r="BS588" s="295"/>
      <c r="BT588" s="295"/>
      <c r="BU588" s="295"/>
      <c r="BV588" s="295"/>
      <c r="BW588" s="295"/>
      <c r="BX588" s="295"/>
      <c r="BY588" s="295"/>
      <c r="BZ588" s="295"/>
      <c r="CZ588" s="29"/>
      <c r="DA588" s="29"/>
      <c r="DB588" s="29"/>
      <c r="DC588" s="29"/>
      <c r="DD588" s="29"/>
      <c r="DE588" s="29"/>
      <c r="DF588" s="29"/>
      <c r="DG588" s="29"/>
      <c r="DH588" s="29"/>
      <c r="DI588" s="29"/>
      <c r="DJ588" s="29"/>
      <c r="DK588" s="29"/>
      <c r="DL588" s="29"/>
      <c r="DM588" s="29"/>
      <c r="DN588" s="29"/>
      <c r="DO588" s="29"/>
      <c r="DP588" s="29"/>
    </row>
    <row r="589" spans="1:120" s="30" customFormat="1" ht="17.100000000000001" customHeight="1">
      <c r="A589" s="295"/>
      <c r="B589" s="295"/>
      <c r="C589" s="295"/>
      <c r="D589" s="295"/>
      <c r="E589" s="790" t="s">
        <v>56</v>
      </c>
      <c r="F589" s="790"/>
      <c r="G589" s="790"/>
      <c r="H589" s="295" t="s">
        <v>1341</v>
      </c>
      <c r="I589" s="295"/>
      <c r="J589" s="295"/>
      <c r="K589" s="295"/>
      <c r="L589" s="295"/>
      <c r="M589" s="295"/>
      <c r="N589" s="295"/>
      <c r="O589" s="295"/>
      <c r="P589" s="295"/>
      <c r="Q589" s="295"/>
      <c r="R589" s="295"/>
      <c r="S589" s="295"/>
      <c r="T589" s="295"/>
      <c r="U589" s="295"/>
      <c r="V589" s="295"/>
      <c r="W589" s="295"/>
      <c r="X589" s="295"/>
      <c r="Y589" s="295"/>
      <c r="Z589" s="295"/>
      <c r="AA589" s="295"/>
      <c r="AB589" s="295"/>
      <c r="AC589" s="295"/>
      <c r="AD589" s="295"/>
      <c r="AE589" s="295"/>
      <c r="AF589" s="295"/>
      <c r="AG589" s="295"/>
      <c r="AH589" s="295"/>
      <c r="AI589" s="295"/>
      <c r="AJ589" s="295"/>
      <c r="AK589" s="295"/>
      <c r="AL589" s="295"/>
      <c r="AM589" s="295"/>
      <c r="AN589" s="295"/>
      <c r="AO589" s="295"/>
      <c r="AP589" s="295"/>
      <c r="AQ589" s="295"/>
      <c r="AR589" s="295"/>
      <c r="AS589" s="295"/>
      <c r="AT589" s="295"/>
      <c r="AU589" s="295"/>
      <c r="AV589" s="295"/>
      <c r="AW589" s="295"/>
      <c r="AX589" s="295"/>
      <c r="AY589" s="295"/>
      <c r="AZ589" s="295"/>
      <c r="BA589" s="295"/>
      <c r="BB589" s="295"/>
      <c r="BC589" s="295"/>
      <c r="BD589" s="295"/>
      <c r="BE589" s="295"/>
      <c r="BF589" s="295"/>
      <c r="BG589" s="295"/>
      <c r="BH589" s="295"/>
      <c r="BI589" s="295"/>
      <c r="BJ589" s="295"/>
      <c r="BK589" s="295"/>
      <c r="BL589" s="295"/>
      <c r="BM589" s="295"/>
      <c r="BN589" s="295"/>
      <c r="BO589" s="295"/>
      <c r="BP589" s="295"/>
      <c r="BQ589" s="295"/>
      <c r="BR589" s="295"/>
      <c r="BS589" s="295"/>
      <c r="BT589" s="295"/>
      <c r="BU589" s="295"/>
      <c r="BV589" s="295"/>
      <c r="BW589" s="295"/>
      <c r="BX589" s="295"/>
      <c r="BY589" s="295"/>
      <c r="BZ589" s="295"/>
      <c r="CZ589" s="29"/>
      <c r="DA589" s="29"/>
      <c r="DB589" s="29"/>
      <c r="DC589" s="29"/>
      <c r="DD589" s="29"/>
      <c r="DE589" s="29"/>
      <c r="DF589" s="29"/>
      <c r="DG589" s="29"/>
      <c r="DH589" s="29"/>
      <c r="DI589" s="29"/>
      <c r="DJ589" s="29"/>
      <c r="DK589" s="29"/>
      <c r="DL589" s="29"/>
      <c r="DM589" s="29"/>
      <c r="DN589" s="29"/>
      <c r="DO589" s="29"/>
      <c r="DP589" s="29"/>
    </row>
    <row r="590" spans="1:120" s="2" customFormat="1" ht="4.5" customHeight="1">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c r="BD590" s="293"/>
      <c r="BE590" s="293"/>
      <c r="BF590" s="293"/>
      <c r="BG590" s="293"/>
      <c r="BH590" s="293"/>
      <c r="BI590" s="293"/>
      <c r="BJ590" s="293"/>
      <c r="BK590" s="293"/>
      <c r="BL590" s="293"/>
      <c r="BM590" s="293"/>
      <c r="BN590" s="293"/>
      <c r="BO590" s="293"/>
      <c r="BP590" s="293"/>
      <c r="BQ590" s="293"/>
      <c r="BR590" s="293"/>
      <c r="BS590" s="293"/>
      <c r="BT590" s="293"/>
      <c r="BU590" s="293"/>
      <c r="BV590" s="293"/>
      <c r="BW590" s="293"/>
      <c r="BX590" s="293"/>
      <c r="BY590" s="293"/>
      <c r="BZ590" s="293"/>
      <c r="CB590" s="8"/>
      <c r="CZ590" s="48"/>
      <c r="DA590" s="48"/>
      <c r="DB590" s="48"/>
      <c r="DC590" s="48"/>
      <c r="DD590" s="48"/>
      <c r="DE590" s="48"/>
      <c r="DF590" s="48"/>
      <c r="DG590" s="48"/>
      <c r="DH590" s="48"/>
      <c r="DI590" s="48"/>
      <c r="DJ590" s="48"/>
      <c r="DK590" s="48"/>
      <c r="DL590" s="48"/>
      <c r="DM590" s="48"/>
      <c r="DN590" s="48"/>
      <c r="DO590" s="48"/>
      <c r="DP590" s="48"/>
    </row>
    <row r="591" spans="1:120" s="2" customFormat="1" ht="4.5" customHeight="1">
      <c r="A591" s="294"/>
      <c r="B591" s="294"/>
      <c r="C591" s="294"/>
      <c r="D591" s="294"/>
      <c r="E591" s="294"/>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4"/>
      <c r="AY591" s="294"/>
      <c r="AZ591" s="294"/>
      <c r="BA591" s="294"/>
      <c r="BB591" s="294"/>
      <c r="BC591" s="294"/>
      <c r="BD591" s="294"/>
      <c r="BE591" s="294"/>
      <c r="BF591" s="294"/>
      <c r="BG591" s="294"/>
      <c r="BH591" s="294"/>
      <c r="BI591" s="294"/>
      <c r="BJ591" s="294"/>
      <c r="BK591" s="294"/>
      <c r="BL591" s="294"/>
      <c r="BM591" s="294"/>
      <c r="BN591" s="294"/>
      <c r="BO591" s="294"/>
      <c r="BP591" s="294"/>
      <c r="BQ591" s="294"/>
      <c r="BR591" s="294"/>
      <c r="BS591" s="294"/>
      <c r="BT591" s="294"/>
      <c r="BU591" s="294"/>
      <c r="BV591" s="294"/>
      <c r="BW591" s="294"/>
      <c r="BX591" s="294"/>
      <c r="BY591" s="294"/>
      <c r="BZ591" s="294"/>
      <c r="CB591" s="8"/>
      <c r="CZ591" s="48"/>
      <c r="DA591" s="48"/>
      <c r="DB591" s="48"/>
      <c r="DC591" s="48"/>
      <c r="DD591" s="48"/>
      <c r="DE591" s="48"/>
      <c r="DF591" s="48"/>
      <c r="DG591" s="48"/>
      <c r="DH591" s="48"/>
      <c r="DI591" s="48"/>
      <c r="DJ591" s="48"/>
      <c r="DK591" s="48"/>
      <c r="DL591" s="48"/>
      <c r="DM591" s="48"/>
      <c r="DN591" s="48"/>
      <c r="DO591" s="48"/>
      <c r="DP591" s="48"/>
    </row>
    <row r="592" spans="1:120" s="30" customFormat="1" ht="17.100000000000001" customHeight="1">
      <c r="A592" s="295"/>
      <c r="B592" s="295" t="s">
        <v>281</v>
      </c>
      <c r="C592" s="295"/>
      <c r="D592" s="295"/>
      <c r="E592" s="295"/>
      <c r="F592" s="295"/>
      <c r="G592" s="295"/>
      <c r="H592" s="295"/>
      <c r="I592" s="295"/>
      <c r="J592" s="295"/>
      <c r="K592" s="295"/>
      <c r="L592" s="295"/>
      <c r="M592" s="295"/>
      <c r="N592" s="295"/>
      <c r="O592" s="295"/>
      <c r="P592" s="295"/>
      <c r="Q592" s="295"/>
      <c r="R592" s="295"/>
      <c r="S592" s="297"/>
      <c r="T592" s="297"/>
      <c r="U592" s="297"/>
      <c r="V592" s="297"/>
      <c r="W592" s="297"/>
      <c r="X592" s="297"/>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5"/>
      <c r="AY592" s="295"/>
      <c r="AZ592" s="295"/>
      <c r="BA592" s="295"/>
      <c r="BB592" s="295"/>
      <c r="BC592" s="295"/>
      <c r="BD592" s="295"/>
      <c r="BE592" s="295"/>
      <c r="BF592" s="295"/>
      <c r="BG592" s="295"/>
      <c r="BH592" s="295"/>
      <c r="BI592" s="295"/>
      <c r="BJ592" s="295"/>
      <c r="BK592" s="295"/>
      <c r="BL592" s="295"/>
      <c r="BM592" s="295"/>
      <c r="BN592" s="295"/>
      <c r="BO592" s="295"/>
      <c r="BP592" s="295"/>
      <c r="BQ592" s="295"/>
      <c r="BR592" s="295"/>
      <c r="BS592" s="295"/>
      <c r="BT592" s="295"/>
      <c r="BU592" s="295"/>
      <c r="BV592" s="295"/>
      <c r="BW592" s="295"/>
      <c r="BX592" s="295"/>
      <c r="BY592" s="295"/>
      <c r="BZ592" s="295"/>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295"/>
      <c r="B593" s="295"/>
      <c r="C593" s="295"/>
      <c r="D593" s="295"/>
      <c r="E593" s="790" t="s">
        <v>56</v>
      </c>
      <c r="F593" s="790"/>
      <c r="G593" s="790"/>
      <c r="H593" s="295" t="s">
        <v>1342</v>
      </c>
      <c r="I593" s="295"/>
      <c r="J593" s="295"/>
      <c r="K593" s="295"/>
      <c r="L593" s="295"/>
      <c r="M593" s="295"/>
      <c r="N593" s="295"/>
      <c r="O593" s="295"/>
      <c r="P593" s="295"/>
      <c r="Q593" s="295"/>
      <c r="R593" s="295"/>
      <c r="S593" s="295"/>
      <c r="T593" s="295"/>
      <c r="U593" s="295"/>
      <c r="V593" s="295"/>
      <c r="W593" s="295"/>
      <c r="X593" s="295"/>
      <c r="Y593" s="295"/>
      <c r="Z593" s="295"/>
      <c r="AA593" s="295"/>
      <c r="AB593" s="295"/>
      <c r="AC593" s="295"/>
      <c r="AD593" s="295"/>
      <c r="AE593" s="295"/>
      <c r="AF593" s="295"/>
      <c r="AG593" s="295"/>
      <c r="AH593" s="295"/>
      <c r="AI593" s="295"/>
      <c r="AJ593" s="295"/>
      <c r="AK593" s="295"/>
      <c r="AL593" s="295"/>
      <c r="AM593" s="295"/>
      <c r="AN593" s="295"/>
      <c r="AO593" s="295"/>
      <c r="AP593" s="295"/>
      <c r="AQ593" s="295"/>
      <c r="AR593" s="295"/>
      <c r="AS593" s="295"/>
      <c r="AT593" s="295"/>
      <c r="AU593" s="295"/>
      <c r="AV593" s="295"/>
      <c r="AW593" s="295"/>
      <c r="AX593" s="295"/>
      <c r="AY593" s="295"/>
      <c r="AZ593" s="295"/>
      <c r="BA593" s="295"/>
      <c r="BB593" s="295"/>
      <c r="BC593" s="295"/>
      <c r="BD593" s="295"/>
      <c r="BE593" s="295"/>
      <c r="BF593" s="295"/>
      <c r="BG593" s="295"/>
      <c r="BH593" s="295"/>
      <c r="BI593" s="295"/>
      <c r="BJ593" s="295"/>
      <c r="BK593" s="295"/>
      <c r="BL593" s="295"/>
      <c r="BM593" s="295"/>
      <c r="BN593" s="295"/>
      <c r="BO593" s="295"/>
      <c r="BP593" s="295"/>
      <c r="BQ593" s="295"/>
      <c r="BR593" s="295"/>
      <c r="BS593" s="295"/>
      <c r="BT593" s="295"/>
      <c r="BU593" s="295"/>
      <c r="BV593" s="295"/>
      <c r="BW593" s="295"/>
      <c r="BX593" s="295"/>
      <c r="BY593" s="295"/>
      <c r="BZ593" s="295"/>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295"/>
      <c r="B594" s="295"/>
      <c r="C594" s="295"/>
      <c r="D594" s="295"/>
      <c r="E594" s="790" t="s">
        <v>56</v>
      </c>
      <c r="F594" s="790"/>
      <c r="G594" s="790"/>
      <c r="H594" s="295" t="s">
        <v>1343</v>
      </c>
      <c r="I594" s="295"/>
      <c r="J594" s="295"/>
      <c r="K594" s="295"/>
      <c r="L594" s="295"/>
      <c r="M594" s="295"/>
      <c r="N594" s="295"/>
      <c r="O594" s="295"/>
      <c r="P594" s="295"/>
      <c r="Q594" s="295"/>
      <c r="R594" s="295"/>
      <c r="S594" s="295"/>
      <c r="T594" s="295"/>
      <c r="U594" s="295"/>
      <c r="V594" s="295"/>
      <c r="W594" s="295"/>
      <c r="X594" s="295"/>
      <c r="Y594" s="295"/>
      <c r="Z594" s="295"/>
      <c r="AA594" s="295"/>
      <c r="AB594" s="295"/>
      <c r="AC594" s="295"/>
      <c r="AD594" s="295"/>
      <c r="AE594" s="295"/>
      <c r="AF594" s="295"/>
      <c r="AG594" s="295"/>
      <c r="AH594" s="295"/>
      <c r="AI594" s="295"/>
      <c r="AJ594" s="295"/>
      <c r="AK594" s="295"/>
      <c r="AL594" s="295"/>
      <c r="AM594" s="295"/>
      <c r="AN594" s="295"/>
      <c r="AO594" s="295"/>
      <c r="AP594" s="295"/>
      <c r="AQ594" s="295"/>
      <c r="AR594" s="295"/>
      <c r="AS594" s="295"/>
      <c r="AT594" s="295"/>
      <c r="AU594" s="295"/>
      <c r="AV594" s="295"/>
      <c r="AW594" s="295"/>
      <c r="AX594" s="295"/>
      <c r="AY594" s="295"/>
      <c r="AZ594" s="295"/>
      <c r="BA594" s="295"/>
      <c r="BB594" s="295"/>
      <c r="BC594" s="295"/>
      <c r="BD594" s="295"/>
      <c r="BE594" s="295"/>
      <c r="BF594" s="295"/>
      <c r="BG594" s="295"/>
      <c r="BH594" s="295"/>
      <c r="BI594" s="295"/>
      <c r="BJ594" s="295"/>
      <c r="BK594" s="295"/>
      <c r="BL594" s="295"/>
      <c r="BM594" s="295"/>
      <c r="BN594" s="295"/>
      <c r="BO594" s="295"/>
      <c r="BP594" s="295"/>
      <c r="BQ594" s="295"/>
      <c r="BR594" s="295"/>
      <c r="BS594" s="295"/>
      <c r="BT594" s="295"/>
      <c r="BU594" s="295"/>
      <c r="BV594" s="295"/>
      <c r="BW594" s="295"/>
      <c r="BX594" s="295"/>
      <c r="BY594" s="295"/>
      <c r="BZ594" s="295"/>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295"/>
      <c r="B595" s="295"/>
      <c r="C595" s="295"/>
      <c r="D595" s="295"/>
      <c r="E595" s="790" t="s">
        <v>56</v>
      </c>
      <c r="F595" s="790"/>
      <c r="G595" s="790"/>
      <c r="H595" s="295" t="s">
        <v>1344</v>
      </c>
      <c r="I595" s="295"/>
      <c r="J595" s="295"/>
      <c r="K595" s="295"/>
      <c r="L595" s="295"/>
      <c r="M595" s="295"/>
      <c r="N595" s="295"/>
      <c r="O595" s="295"/>
      <c r="P595" s="295"/>
      <c r="Q595" s="295"/>
      <c r="R595" s="295"/>
      <c r="S595" s="295"/>
      <c r="T595" s="295"/>
      <c r="U595" s="295"/>
      <c r="V595" s="295"/>
      <c r="W595" s="295"/>
      <c r="X595" s="295"/>
      <c r="Y595" s="295"/>
      <c r="Z595" s="295"/>
      <c r="AA595" s="295"/>
      <c r="AB595" s="295"/>
      <c r="AC595" s="295"/>
      <c r="AD595" s="295"/>
      <c r="AE595" s="295"/>
      <c r="AF595" s="295"/>
      <c r="AG595" s="295"/>
      <c r="AH595" s="295"/>
      <c r="AI595" s="295"/>
      <c r="AJ595" s="295"/>
      <c r="AK595" s="295"/>
      <c r="AL595" s="295"/>
      <c r="AM595" s="295"/>
      <c r="AN595" s="295"/>
      <c r="AO595" s="295"/>
      <c r="AP595" s="295"/>
      <c r="AQ595" s="295"/>
      <c r="AR595" s="295"/>
      <c r="AS595" s="295"/>
      <c r="AT595" s="295"/>
      <c r="AU595" s="295"/>
      <c r="AV595" s="295"/>
      <c r="AW595" s="295"/>
      <c r="AX595" s="295"/>
      <c r="AY595" s="295"/>
      <c r="AZ595" s="295"/>
      <c r="BA595" s="295"/>
      <c r="BB595" s="295"/>
      <c r="BC595" s="295"/>
      <c r="BD595" s="295"/>
      <c r="BE595" s="295"/>
      <c r="BF595" s="295"/>
      <c r="BG595" s="295"/>
      <c r="BH595" s="295"/>
      <c r="BI595" s="295"/>
      <c r="BJ595" s="295"/>
      <c r="BK595" s="295"/>
      <c r="BL595" s="295"/>
      <c r="BM595" s="295"/>
      <c r="BN595" s="295"/>
      <c r="BO595" s="295"/>
      <c r="BP595" s="295"/>
      <c r="BQ595" s="295"/>
      <c r="BR595" s="295"/>
      <c r="BS595" s="295"/>
      <c r="BT595" s="295"/>
      <c r="BU595" s="295"/>
      <c r="BV595" s="295"/>
      <c r="BW595" s="295"/>
      <c r="BX595" s="295"/>
      <c r="BY595" s="295"/>
      <c r="BZ595" s="295"/>
      <c r="CZ595" s="29"/>
      <c r="DA595" s="29"/>
      <c r="DB595" s="29"/>
      <c r="DC595" s="29"/>
      <c r="DD595" s="29"/>
      <c r="DE595" s="29"/>
      <c r="DF595" s="29"/>
      <c r="DG595" s="29"/>
      <c r="DH595" s="29"/>
      <c r="DI595" s="29"/>
      <c r="DJ595" s="29"/>
      <c r="DK595" s="29"/>
      <c r="DL595" s="29"/>
      <c r="DM595" s="29"/>
      <c r="DN595" s="29"/>
      <c r="DO595" s="29"/>
      <c r="DP595" s="29"/>
    </row>
    <row r="596" spans="1:120" s="30" customFormat="1" ht="17.100000000000001" customHeight="1">
      <c r="A596" s="295"/>
      <c r="B596" s="295"/>
      <c r="C596" s="295"/>
      <c r="D596" s="295"/>
      <c r="E596" s="790" t="s">
        <v>56</v>
      </c>
      <c r="F596" s="790"/>
      <c r="G596" s="790"/>
      <c r="H596" s="295" t="s">
        <v>1345</v>
      </c>
      <c r="I596" s="295"/>
      <c r="J596" s="295"/>
      <c r="K596" s="295"/>
      <c r="L596" s="295"/>
      <c r="M596" s="295"/>
      <c r="N596" s="295"/>
      <c r="O596" s="295"/>
      <c r="P596" s="295"/>
      <c r="Q596" s="295"/>
      <c r="R596" s="295"/>
      <c r="S596" s="295"/>
      <c r="T596" s="295"/>
      <c r="U596" s="295"/>
      <c r="V596" s="295"/>
      <c r="W596" s="295"/>
      <c r="X596" s="295"/>
      <c r="Y596" s="295"/>
      <c r="Z596" s="295"/>
      <c r="AA596" s="295"/>
      <c r="AB596" s="295"/>
      <c r="AC596" s="295"/>
      <c r="AD596" s="295"/>
      <c r="AE596" s="295"/>
      <c r="AF596" s="295"/>
      <c r="AG596" s="295"/>
      <c r="AH596" s="295"/>
      <c r="AI596" s="295"/>
      <c r="AJ596" s="295"/>
      <c r="AK596" s="295"/>
      <c r="AL596" s="295"/>
      <c r="AM596" s="295"/>
      <c r="AN596" s="295"/>
      <c r="AO596" s="295"/>
      <c r="AP596" s="295"/>
      <c r="AQ596" s="295"/>
      <c r="AR596" s="295"/>
      <c r="AS596" s="295"/>
      <c r="AT596" s="295"/>
      <c r="AU596" s="295"/>
      <c r="AV596" s="295"/>
      <c r="AW596" s="295"/>
      <c r="AX596" s="295"/>
      <c r="AY596" s="295"/>
      <c r="AZ596" s="295"/>
      <c r="BA596" s="295"/>
      <c r="BB596" s="295"/>
      <c r="BC596" s="295"/>
      <c r="BD596" s="295"/>
      <c r="BE596" s="295"/>
      <c r="BF596" s="295"/>
      <c r="BG596" s="295"/>
      <c r="BH596" s="295"/>
      <c r="BI596" s="295"/>
      <c r="BJ596" s="295"/>
      <c r="BK596" s="295"/>
      <c r="BL596" s="295"/>
      <c r="BM596" s="295"/>
      <c r="BN596" s="295"/>
      <c r="BO596" s="295"/>
      <c r="BP596" s="295"/>
      <c r="BQ596" s="295"/>
      <c r="BR596" s="295"/>
      <c r="BS596" s="295"/>
      <c r="BT596" s="295"/>
      <c r="BU596" s="295"/>
      <c r="BV596" s="295"/>
      <c r="BW596" s="295"/>
      <c r="BX596" s="295"/>
      <c r="BY596" s="295"/>
      <c r="BZ596" s="295"/>
      <c r="CZ596" s="29"/>
      <c r="DA596" s="29"/>
      <c r="DB596" s="29"/>
      <c r="DC596" s="29"/>
      <c r="DD596" s="29"/>
      <c r="DE596" s="29"/>
      <c r="DF596" s="29"/>
      <c r="DG596" s="29"/>
      <c r="DH596" s="29"/>
      <c r="DI596" s="29"/>
      <c r="DJ596" s="29"/>
      <c r="DK596" s="29"/>
      <c r="DL596" s="29"/>
      <c r="DM596" s="29"/>
      <c r="DN596" s="29"/>
      <c r="DO596" s="29"/>
      <c r="DP596" s="29"/>
    </row>
    <row r="597" spans="1:120" s="30" customFormat="1" ht="17.100000000000001" customHeight="1">
      <c r="A597" s="295"/>
      <c r="B597" s="295"/>
      <c r="C597" s="295"/>
      <c r="D597" s="295"/>
      <c r="E597" s="790" t="s">
        <v>56</v>
      </c>
      <c r="F597" s="790"/>
      <c r="G597" s="790"/>
      <c r="H597" s="295" t="s">
        <v>1346</v>
      </c>
      <c r="I597" s="302"/>
      <c r="J597" s="302"/>
      <c r="K597" s="302"/>
      <c r="L597" s="302"/>
      <c r="M597" s="302"/>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c r="AJ597" s="302"/>
      <c r="AK597" s="302"/>
      <c r="AL597" s="302"/>
      <c r="AM597" s="302"/>
      <c r="AN597" s="302"/>
      <c r="AO597" s="302"/>
      <c r="AP597" s="302"/>
      <c r="AQ597" s="302"/>
      <c r="AR597" s="302"/>
      <c r="AS597" s="302"/>
      <c r="AT597" s="302"/>
      <c r="AU597" s="302"/>
      <c r="AV597" s="302"/>
      <c r="AW597" s="302"/>
      <c r="AX597" s="302"/>
      <c r="AY597" s="302"/>
      <c r="AZ597" s="302"/>
      <c r="BA597" s="302"/>
      <c r="BB597" s="302"/>
      <c r="BC597" s="302"/>
      <c r="BD597" s="302"/>
      <c r="BE597" s="302"/>
      <c r="BF597" s="302"/>
      <c r="BG597" s="302"/>
      <c r="BH597" s="302"/>
      <c r="BI597" s="302"/>
      <c r="BJ597" s="295"/>
      <c r="BK597" s="295"/>
      <c r="BL597" s="295"/>
      <c r="BM597" s="295"/>
      <c r="BN597" s="295"/>
      <c r="BO597" s="295"/>
      <c r="BP597" s="295"/>
      <c r="BQ597" s="295"/>
      <c r="BR597" s="295"/>
      <c r="BS597" s="295"/>
      <c r="BT597" s="295"/>
      <c r="BU597" s="295"/>
      <c r="BV597" s="295"/>
      <c r="BW597" s="295"/>
      <c r="BX597" s="295"/>
      <c r="BY597" s="295"/>
      <c r="BZ597" s="295"/>
      <c r="CZ597" s="29"/>
      <c r="DA597" s="29"/>
      <c r="DB597" s="29"/>
      <c r="DC597" s="29"/>
      <c r="DD597" s="29"/>
      <c r="DE597" s="29"/>
      <c r="DF597" s="29"/>
      <c r="DG597" s="29"/>
      <c r="DH597" s="29"/>
      <c r="DI597" s="29"/>
      <c r="DJ597" s="29"/>
      <c r="DK597" s="29"/>
      <c r="DL597" s="29"/>
      <c r="DM597" s="29"/>
      <c r="DN597" s="29"/>
      <c r="DO597" s="29"/>
      <c r="DP597" s="29"/>
    </row>
    <row r="598" spans="1:120" s="2" customFormat="1" ht="4.5" customHeight="1">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B598" s="8"/>
      <c r="CZ598" s="48"/>
      <c r="DA598" s="48"/>
      <c r="DB598" s="48"/>
      <c r="DC598" s="48"/>
      <c r="DD598" s="48"/>
      <c r="DE598" s="48"/>
      <c r="DF598" s="48"/>
      <c r="DG598" s="48"/>
      <c r="DH598" s="48"/>
      <c r="DI598" s="48"/>
      <c r="DJ598" s="48"/>
      <c r="DK598" s="48"/>
      <c r="DL598" s="48"/>
      <c r="DM598" s="48"/>
      <c r="DN598" s="48"/>
      <c r="DO598" s="48"/>
      <c r="DP598" s="48"/>
    </row>
    <row r="599" spans="1:120" s="2" customFormat="1" ht="4.5" customHeight="1">
      <c r="A599" s="294"/>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4"/>
      <c r="AL599" s="294"/>
      <c r="AM599" s="294"/>
      <c r="AN599" s="294"/>
      <c r="AO599" s="294"/>
      <c r="AP599" s="294"/>
      <c r="AQ599" s="294"/>
      <c r="AR599" s="294"/>
      <c r="AS599" s="294"/>
      <c r="AT599" s="294"/>
      <c r="AU599" s="294"/>
      <c r="AV599" s="294"/>
      <c r="AW599" s="294"/>
      <c r="AX599" s="294"/>
      <c r="AY599" s="294"/>
      <c r="AZ599" s="294"/>
      <c r="BA599" s="294"/>
      <c r="BB599" s="294"/>
      <c r="BC599" s="294"/>
      <c r="BD599" s="294"/>
      <c r="BE599" s="294"/>
      <c r="BF599" s="294"/>
      <c r="BG599" s="294"/>
      <c r="BH599" s="294"/>
      <c r="BI599" s="294"/>
      <c r="BJ599" s="294"/>
      <c r="BK599" s="294"/>
      <c r="BL599" s="294"/>
      <c r="BM599" s="294"/>
      <c r="BN599" s="294"/>
      <c r="BO599" s="294"/>
      <c r="BP599" s="294"/>
      <c r="BQ599" s="294"/>
      <c r="BR599" s="294"/>
      <c r="BS599" s="294"/>
      <c r="BT599" s="294"/>
      <c r="BU599" s="294"/>
      <c r="BV599" s="294"/>
      <c r="BW599" s="294"/>
      <c r="BX599" s="294"/>
      <c r="BY599" s="294"/>
      <c r="BZ599" s="294"/>
      <c r="CB599" s="8"/>
      <c r="CZ599" s="48"/>
      <c r="DA599" s="48"/>
      <c r="DB599" s="48"/>
      <c r="DC599" s="48"/>
      <c r="DD599" s="48"/>
      <c r="DE599" s="48"/>
      <c r="DF599" s="48"/>
      <c r="DG599" s="48"/>
      <c r="DH599" s="48"/>
      <c r="DI599" s="48"/>
      <c r="DJ599" s="48"/>
      <c r="DK599" s="48"/>
      <c r="DL599" s="48"/>
      <c r="DM599" s="48"/>
      <c r="DN599" s="48"/>
      <c r="DO599" s="48"/>
      <c r="DP599" s="48"/>
    </row>
    <row r="600" spans="1:120" s="30" customFormat="1" ht="17.100000000000001" customHeight="1">
      <c r="A600" s="295"/>
      <c r="B600" s="295" t="s">
        <v>287</v>
      </c>
      <c r="C600" s="295"/>
      <c r="D600" s="295"/>
      <c r="E600" s="295"/>
      <c r="F600" s="295"/>
      <c r="G600" s="295"/>
      <c r="H600" s="295"/>
      <c r="I600" s="295"/>
      <c r="J600" s="295"/>
      <c r="K600" s="295"/>
      <c r="L600" s="295"/>
      <c r="M600" s="295"/>
      <c r="N600" s="295"/>
      <c r="O600" s="295"/>
      <c r="P600" s="295"/>
      <c r="Q600" s="295"/>
      <c r="R600" s="295"/>
      <c r="S600" s="297"/>
      <c r="T600" s="297"/>
      <c r="U600" s="297"/>
      <c r="V600" s="297"/>
      <c r="W600" s="297"/>
      <c r="X600" s="297"/>
      <c r="Y600" s="295"/>
      <c r="Z600" s="295"/>
      <c r="AA600" s="295"/>
      <c r="AB600" s="295"/>
      <c r="AC600" s="295"/>
      <c r="AD600" s="295"/>
      <c r="AE600" s="295"/>
      <c r="AF600" s="295"/>
      <c r="AG600" s="295"/>
      <c r="AH600" s="295"/>
      <c r="AI600" s="295"/>
      <c r="AJ600" s="295"/>
      <c r="AK600" s="295"/>
      <c r="AL600" s="295"/>
      <c r="AM600" s="295"/>
      <c r="AN600" s="295"/>
      <c r="AO600" s="295"/>
      <c r="AP600" s="295"/>
      <c r="AQ600" s="295"/>
      <c r="AR600" s="295"/>
      <c r="AS600" s="295"/>
      <c r="AT600" s="295"/>
      <c r="AU600" s="295"/>
      <c r="AV600" s="295"/>
      <c r="AW600" s="295"/>
      <c r="AX600" s="295"/>
      <c r="AY600" s="295"/>
      <c r="AZ600" s="295"/>
      <c r="BA600" s="295"/>
      <c r="BB600" s="295"/>
      <c r="BC600" s="295"/>
      <c r="BD600" s="295"/>
      <c r="BE600" s="295"/>
      <c r="BF600" s="295"/>
      <c r="BG600" s="295"/>
      <c r="BH600" s="295"/>
      <c r="BI600" s="295"/>
      <c r="BJ600" s="295"/>
      <c r="BK600" s="295"/>
      <c r="BL600" s="295"/>
      <c r="BM600" s="295"/>
      <c r="BN600" s="295"/>
      <c r="BO600" s="295"/>
      <c r="BP600" s="295"/>
      <c r="BQ600" s="295"/>
      <c r="BR600" s="295"/>
      <c r="BS600" s="295"/>
      <c r="BT600" s="295"/>
      <c r="BU600" s="295"/>
      <c r="BV600" s="295"/>
      <c r="BW600" s="295"/>
      <c r="BX600" s="295"/>
      <c r="BY600" s="295"/>
      <c r="BZ600" s="295"/>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295"/>
      <c r="B601" s="295"/>
      <c r="C601" s="295"/>
      <c r="D601" s="295"/>
      <c r="E601" s="77" t="s">
        <v>288</v>
      </c>
      <c r="F601" s="295"/>
      <c r="G601" s="295"/>
      <c r="H601" s="295"/>
      <c r="I601" s="295"/>
      <c r="J601" s="295"/>
      <c r="K601" s="295"/>
      <c r="L601" s="295"/>
      <c r="M601" s="295"/>
      <c r="N601" s="295"/>
      <c r="O601" s="295"/>
      <c r="P601" s="295"/>
      <c r="Q601" s="295"/>
      <c r="R601" s="295"/>
      <c r="S601" s="297"/>
      <c r="T601" s="297"/>
      <c r="U601" s="297"/>
      <c r="V601" s="297"/>
      <c r="W601" s="297"/>
      <c r="X601" s="297"/>
      <c r="Y601" s="295"/>
      <c r="Z601" s="295"/>
      <c r="AA601" s="295"/>
      <c r="AB601" s="295"/>
      <c r="AC601" s="295"/>
      <c r="AD601" s="295"/>
      <c r="AE601" s="295"/>
      <c r="AF601" s="295"/>
      <c r="AG601" s="295"/>
      <c r="AH601" s="295"/>
      <c r="AI601" s="295"/>
      <c r="AJ601" s="295"/>
      <c r="AK601" s="295"/>
      <c r="AL601" s="295"/>
      <c r="AM601" s="295"/>
      <c r="AN601" s="295"/>
      <c r="AO601" s="295"/>
      <c r="AP601" s="295"/>
      <c r="AQ601" s="295"/>
      <c r="AR601" s="295"/>
      <c r="AS601" s="295"/>
      <c r="AT601" s="295"/>
      <c r="AU601" s="295"/>
      <c r="AV601" s="295"/>
      <c r="AW601" s="295"/>
      <c r="AX601" s="295"/>
      <c r="AY601" s="295"/>
      <c r="AZ601" s="295"/>
      <c r="BA601" s="295"/>
      <c r="BB601" s="295"/>
      <c r="BC601" s="295"/>
      <c r="BD601" s="295"/>
      <c r="BE601" s="295"/>
      <c r="BF601" s="295"/>
      <c r="BG601" s="295"/>
      <c r="BH601" s="295"/>
      <c r="BI601" s="295"/>
      <c r="BJ601" s="295"/>
      <c r="BK601" s="295"/>
      <c r="BL601" s="295"/>
      <c r="BM601" s="295"/>
      <c r="BN601" s="295"/>
      <c r="BO601" s="295"/>
      <c r="BP601" s="295"/>
      <c r="BQ601" s="295"/>
      <c r="BR601" s="295"/>
      <c r="BS601" s="295"/>
      <c r="BT601" s="295"/>
      <c r="BU601" s="295"/>
      <c r="BV601" s="295"/>
      <c r="BW601" s="295"/>
      <c r="BX601" s="295"/>
      <c r="BY601" s="295"/>
      <c r="BZ601" s="295"/>
      <c r="CZ601" s="29"/>
      <c r="DA601" s="29"/>
      <c r="DB601" s="29"/>
      <c r="DC601" s="29"/>
      <c r="DD601" s="29"/>
      <c r="DE601" s="29"/>
      <c r="DF601" s="29"/>
      <c r="DG601" s="29"/>
      <c r="DH601" s="29"/>
      <c r="DI601" s="29"/>
      <c r="DJ601" s="29"/>
      <c r="DK601" s="29"/>
      <c r="DL601" s="29"/>
      <c r="DM601" s="29"/>
      <c r="DN601" s="29"/>
      <c r="DO601" s="29"/>
      <c r="DP601" s="29"/>
    </row>
    <row r="602" spans="1:120" s="30" customFormat="1" ht="17.100000000000001" customHeight="1">
      <c r="A602" s="295"/>
      <c r="B602" s="77"/>
      <c r="C602" s="295"/>
      <c r="D602" s="295"/>
      <c r="E602" s="295"/>
      <c r="F602" s="295"/>
      <c r="G602" s="295" t="s">
        <v>84</v>
      </c>
      <c r="H602" s="789"/>
      <c r="I602" s="789"/>
      <c r="J602" s="789"/>
      <c r="K602" s="789"/>
      <c r="L602" s="789"/>
      <c r="M602" s="789"/>
      <c r="N602" s="789"/>
      <c r="O602" s="789"/>
      <c r="P602" s="789"/>
      <c r="Q602" s="789"/>
      <c r="R602" s="789"/>
      <c r="S602" s="789"/>
      <c r="T602" s="789"/>
      <c r="U602" s="789"/>
      <c r="V602" s="789"/>
      <c r="W602" s="789"/>
      <c r="X602" s="789"/>
      <c r="Y602" s="789"/>
      <c r="Z602" s="789"/>
      <c r="AA602" s="789"/>
      <c r="AB602" s="789"/>
      <c r="AC602" s="789"/>
      <c r="AD602" s="789"/>
      <c r="AE602" s="789"/>
      <c r="AF602" s="789"/>
      <c r="AG602" s="789"/>
      <c r="AH602" s="789"/>
      <c r="AI602" s="789"/>
      <c r="AJ602" s="789"/>
      <c r="AK602" s="789"/>
      <c r="AL602" s="789"/>
      <c r="AM602" s="789"/>
      <c r="AN602" s="789"/>
      <c r="AO602" s="789"/>
      <c r="AP602" s="789"/>
      <c r="AQ602" s="789"/>
      <c r="AR602" s="789"/>
      <c r="AS602" s="789"/>
      <c r="AT602" s="789"/>
      <c r="AU602" s="789"/>
      <c r="AV602" s="789"/>
      <c r="AW602" s="789"/>
      <c r="AX602" s="789"/>
      <c r="AY602" s="789"/>
      <c r="AZ602" s="789"/>
      <c r="BA602" s="789"/>
      <c r="BB602" s="789"/>
      <c r="BC602" s="789"/>
      <c r="BD602" s="789"/>
      <c r="BE602" s="789"/>
      <c r="BF602" s="789"/>
      <c r="BG602" s="789"/>
      <c r="BH602" s="789"/>
      <c r="BI602" s="789"/>
      <c r="BJ602" s="789"/>
      <c r="BK602" s="789"/>
      <c r="BL602" s="789"/>
      <c r="BM602" s="789"/>
      <c r="BN602" s="789"/>
      <c r="BO602" s="789"/>
      <c r="BP602" s="789"/>
      <c r="BQ602" s="789"/>
      <c r="BR602" s="789"/>
      <c r="BS602" s="789"/>
      <c r="BT602" s="789"/>
      <c r="BU602" s="789"/>
      <c r="BV602" s="789"/>
      <c r="BW602" s="789"/>
      <c r="BX602" s="789"/>
      <c r="BY602" s="789"/>
      <c r="BZ602" s="295" t="s">
        <v>80</v>
      </c>
      <c r="CZ602" s="29"/>
      <c r="DA602" s="29"/>
      <c r="DB602" s="29"/>
      <c r="DC602" s="29"/>
      <c r="DD602" s="29"/>
      <c r="DE602" s="29"/>
      <c r="DF602" s="29"/>
      <c r="DG602" s="29"/>
      <c r="DH602" s="29"/>
      <c r="DI602" s="29"/>
      <c r="DJ602" s="29"/>
      <c r="DK602" s="29"/>
      <c r="DL602" s="29"/>
      <c r="DM602" s="29"/>
      <c r="DN602" s="29"/>
      <c r="DO602" s="29"/>
      <c r="DP602" s="29"/>
    </row>
    <row r="603" spans="1:120" s="30" customFormat="1" ht="17.100000000000001" customHeight="1">
      <c r="A603" s="295"/>
      <c r="B603" s="295"/>
      <c r="C603" s="295"/>
      <c r="D603" s="295"/>
      <c r="E603" s="77" t="s">
        <v>290</v>
      </c>
      <c r="F603" s="295"/>
      <c r="G603" s="295"/>
      <c r="H603" s="295"/>
      <c r="I603" s="295"/>
      <c r="J603" s="295"/>
      <c r="K603" s="295"/>
      <c r="L603" s="295"/>
      <c r="M603" s="295"/>
      <c r="N603" s="295"/>
      <c r="O603" s="295"/>
      <c r="P603" s="295"/>
      <c r="Q603" s="295"/>
      <c r="R603" s="295"/>
      <c r="S603" s="297"/>
      <c r="T603" s="297"/>
      <c r="U603" s="297"/>
      <c r="V603" s="297"/>
      <c r="W603" s="297"/>
      <c r="X603" s="297"/>
      <c r="Y603" s="295"/>
      <c r="Z603" s="295"/>
      <c r="AA603" s="295"/>
      <c r="AB603" s="295"/>
      <c r="AC603" s="295"/>
      <c r="AD603" s="295"/>
      <c r="AE603" s="295"/>
      <c r="AF603" s="295"/>
      <c r="AG603" s="295"/>
      <c r="AH603" s="295"/>
      <c r="AI603" s="295"/>
      <c r="AJ603" s="295"/>
      <c r="AK603" s="295"/>
      <c r="AL603" s="295"/>
      <c r="AM603" s="295"/>
      <c r="AN603" s="295"/>
      <c r="AO603" s="295"/>
      <c r="AP603" s="295"/>
      <c r="AQ603" s="295"/>
      <c r="AR603" s="295"/>
      <c r="AS603" s="295"/>
      <c r="AT603" s="295"/>
      <c r="AU603" s="295"/>
      <c r="AV603" s="295"/>
      <c r="AW603" s="295"/>
      <c r="AX603" s="295"/>
      <c r="AY603" s="295"/>
      <c r="AZ603" s="295"/>
      <c r="BA603" s="295"/>
      <c r="BB603" s="295"/>
      <c r="BC603" s="295"/>
      <c r="BD603" s="295"/>
      <c r="BE603" s="295"/>
      <c r="BF603" s="295"/>
      <c r="BG603" s="295"/>
      <c r="BH603" s="295"/>
      <c r="BI603" s="295"/>
      <c r="BJ603" s="295"/>
      <c r="BK603" s="295"/>
      <c r="BL603" s="295"/>
      <c r="BM603" s="295"/>
      <c r="BN603" s="295"/>
      <c r="BO603" s="295"/>
      <c r="BP603" s="295"/>
      <c r="BQ603" s="295"/>
      <c r="BR603" s="295"/>
      <c r="BS603" s="295"/>
      <c r="BT603" s="295"/>
      <c r="BU603" s="295"/>
      <c r="BV603" s="295"/>
      <c r="BW603" s="295"/>
      <c r="BX603" s="295"/>
      <c r="BY603" s="295"/>
      <c r="BZ603" s="295"/>
      <c r="CZ603" s="29"/>
      <c r="DA603" s="29"/>
      <c r="DB603" s="29"/>
      <c r="DC603" s="29"/>
      <c r="DD603" s="29"/>
      <c r="DE603" s="29"/>
      <c r="DF603" s="29"/>
      <c r="DG603" s="29"/>
      <c r="DH603" s="29"/>
      <c r="DI603" s="29"/>
      <c r="DJ603" s="29"/>
      <c r="DK603" s="29"/>
      <c r="DL603" s="29"/>
      <c r="DM603" s="29"/>
      <c r="DN603" s="29"/>
      <c r="DO603" s="29"/>
      <c r="DP603" s="29"/>
    </row>
    <row r="604" spans="1:120" s="30" customFormat="1" ht="17.100000000000001" customHeight="1">
      <c r="A604" s="295"/>
      <c r="B604" s="295"/>
      <c r="C604" s="295"/>
      <c r="D604" s="295"/>
      <c r="E604" s="295"/>
      <c r="F604" s="295"/>
      <c r="G604" s="790" t="s">
        <v>56</v>
      </c>
      <c r="H604" s="790"/>
      <c r="I604" s="790"/>
      <c r="J604" s="295" t="s">
        <v>1347</v>
      </c>
      <c r="K604" s="295"/>
      <c r="L604" s="295"/>
      <c r="M604" s="295"/>
      <c r="N604" s="295"/>
      <c r="O604" s="295"/>
      <c r="P604" s="295"/>
      <c r="Q604" s="295"/>
      <c r="R604" s="295"/>
      <c r="S604" s="295"/>
      <c r="T604" s="295"/>
      <c r="U604" s="295"/>
      <c r="V604" s="295"/>
      <c r="W604" s="295"/>
      <c r="X604" s="295"/>
      <c r="Y604" s="295"/>
      <c r="Z604" s="295"/>
      <c r="AA604" s="295"/>
      <c r="AB604" s="295"/>
      <c r="AC604" s="295"/>
      <c r="AD604" s="295"/>
      <c r="AE604" s="295"/>
      <c r="AF604" s="295"/>
      <c r="AG604" s="295"/>
      <c r="AH604" s="295"/>
      <c r="AI604" s="295"/>
      <c r="AJ604" s="295"/>
      <c r="AK604" s="295"/>
      <c r="AL604" s="295"/>
      <c r="AM604" s="295"/>
      <c r="AN604" s="295"/>
      <c r="AO604" s="295"/>
      <c r="AP604" s="295"/>
      <c r="AQ604" s="295"/>
      <c r="AR604" s="295"/>
      <c r="AS604" s="295"/>
      <c r="AT604" s="295"/>
      <c r="AU604" s="295"/>
      <c r="AV604" s="295"/>
      <c r="AW604" s="295"/>
      <c r="AX604" s="295"/>
      <c r="AY604" s="295"/>
      <c r="AZ604" s="295"/>
      <c r="BA604" s="295"/>
      <c r="BB604" s="295"/>
      <c r="BC604" s="295"/>
      <c r="BD604" s="295"/>
      <c r="BE604" s="295"/>
      <c r="BF604" s="295"/>
      <c r="BG604" s="295"/>
      <c r="BH604" s="295"/>
      <c r="BI604" s="295"/>
      <c r="BJ604" s="295"/>
      <c r="BK604" s="295"/>
      <c r="BL604" s="295"/>
      <c r="BM604" s="295"/>
      <c r="BN604" s="295"/>
      <c r="BO604" s="295"/>
      <c r="BP604" s="295"/>
      <c r="BQ604" s="295"/>
      <c r="BR604" s="295"/>
      <c r="BS604" s="295"/>
      <c r="BT604" s="295"/>
      <c r="BU604" s="295"/>
      <c r="BV604" s="295"/>
      <c r="BW604" s="295"/>
      <c r="BX604" s="295"/>
      <c r="BY604" s="295"/>
      <c r="BZ604" s="295"/>
      <c r="CZ604" s="29"/>
      <c r="DA604" s="29"/>
      <c r="DB604" s="29"/>
      <c r="DC604" s="29"/>
      <c r="DD604" s="29"/>
      <c r="DE604" s="29"/>
      <c r="DF604" s="29"/>
      <c r="DG604" s="29"/>
      <c r="DH604" s="29"/>
      <c r="DI604" s="29"/>
      <c r="DJ604" s="29"/>
      <c r="DK604" s="29"/>
      <c r="DL604" s="29"/>
      <c r="DM604" s="29"/>
      <c r="DN604" s="29"/>
      <c r="DO604" s="29"/>
      <c r="DP604" s="29"/>
    </row>
    <row r="605" spans="1:120" s="30" customFormat="1" ht="17.100000000000001" customHeight="1">
      <c r="A605" s="295"/>
      <c r="B605" s="295"/>
      <c r="C605" s="295"/>
      <c r="D605" s="295"/>
      <c r="E605" s="295"/>
      <c r="F605" s="295"/>
      <c r="G605" s="295"/>
      <c r="H605" s="295" t="s">
        <v>292</v>
      </c>
      <c r="I605" s="295"/>
      <c r="J605" s="295"/>
      <c r="K605" s="295"/>
      <c r="L605" s="295"/>
      <c r="M605" s="295"/>
      <c r="N605" s="295"/>
      <c r="O605" s="295"/>
      <c r="P605" s="295"/>
      <c r="Q605" s="295"/>
      <c r="R605" s="295"/>
      <c r="S605" s="295"/>
      <c r="T605" s="295"/>
      <c r="U605" s="789"/>
      <c r="V605" s="789"/>
      <c r="W605" s="789"/>
      <c r="X605" s="789"/>
      <c r="Y605" s="789"/>
      <c r="Z605" s="789"/>
      <c r="AA605" s="789"/>
      <c r="AB605" s="789"/>
      <c r="AC605" s="789"/>
      <c r="AD605" s="789"/>
      <c r="AE605" s="789"/>
      <c r="AF605" s="789"/>
      <c r="AG605" s="789"/>
      <c r="AH605" s="789"/>
      <c r="AI605" s="789"/>
      <c r="AJ605" s="789"/>
      <c r="AK605" s="789"/>
      <c r="AL605" s="789"/>
      <c r="AM605" s="789"/>
      <c r="AN605" s="789"/>
      <c r="AO605" s="789"/>
      <c r="AP605" s="789"/>
      <c r="AQ605" s="789"/>
      <c r="AR605" s="789"/>
      <c r="AS605" s="295" t="s">
        <v>80</v>
      </c>
      <c r="AT605" s="295"/>
      <c r="AU605" s="295"/>
      <c r="AV605" s="295"/>
      <c r="AW605" s="295"/>
      <c r="AX605" s="295"/>
      <c r="AY605" s="295"/>
      <c r="AZ605" s="295"/>
      <c r="BA605" s="295"/>
      <c r="BB605" s="295"/>
      <c r="BC605" s="295"/>
      <c r="BD605" s="295"/>
      <c r="BE605" s="295"/>
      <c r="BF605" s="295"/>
      <c r="BG605" s="295"/>
      <c r="BH605" s="295"/>
      <c r="BI605" s="295"/>
      <c r="BJ605" s="295"/>
      <c r="BK605" s="295"/>
      <c r="BL605" s="295"/>
      <c r="BM605" s="295"/>
      <c r="BN605" s="295"/>
      <c r="BO605" s="295"/>
      <c r="BP605" s="295"/>
      <c r="BQ605" s="295"/>
      <c r="BR605" s="295"/>
      <c r="BS605" s="295"/>
      <c r="BT605" s="295"/>
      <c r="BU605" s="295"/>
      <c r="BV605" s="295"/>
      <c r="BW605" s="295"/>
      <c r="BX605" s="295"/>
      <c r="BY605" s="295"/>
      <c r="BZ605" s="295"/>
      <c r="CZ605" s="29"/>
      <c r="DA605" s="29"/>
      <c r="DB605" s="29"/>
      <c r="DC605" s="29"/>
      <c r="DD605" s="29"/>
      <c r="DE605" s="29"/>
      <c r="DF605" s="29"/>
      <c r="DG605" s="29"/>
      <c r="DH605" s="29"/>
      <c r="DI605" s="29"/>
      <c r="DJ605" s="29"/>
      <c r="DK605" s="29"/>
      <c r="DL605" s="29"/>
      <c r="DM605" s="29"/>
      <c r="DN605" s="29"/>
      <c r="DO605" s="29"/>
      <c r="DP605" s="29"/>
    </row>
    <row r="606" spans="1:120" s="30" customFormat="1" ht="17.100000000000001" customHeight="1">
      <c r="A606" s="295"/>
      <c r="B606" s="295"/>
      <c r="C606" s="295"/>
      <c r="D606" s="295"/>
      <c r="E606" s="295"/>
      <c r="F606" s="295"/>
      <c r="G606" s="790" t="s">
        <v>56</v>
      </c>
      <c r="H606" s="790"/>
      <c r="I606" s="790"/>
      <c r="J606" s="295" t="s">
        <v>1348</v>
      </c>
      <c r="K606" s="295"/>
      <c r="L606" s="295"/>
      <c r="M606" s="295"/>
      <c r="N606" s="295"/>
      <c r="O606" s="295"/>
      <c r="P606" s="295"/>
      <c r="Q606" s="295"/>
      <c r="R606" s="295"/>
      <c r="S606" s="295"/>
      <c r="T606" s="295"/>
      <c r="U606" s="295"/>
      <c r="V606" s="295"/>
      <c r="W606" s="295"/>
      <c r="X606" s="295"/>
      <c r="Y606" s="295"/>
      <c r="Z606" s="295"/>
      <c r="AA606" s="295"/>
      <c r="AB606" s="295"/>
      <c r="AC606" s="295"/>
      <c r="AD606" s="295"/>
      <c r="AE606" s="295"/>
      <c r="AF606" s="295"/>
      <c r="AG606" s="295"/>
      <c r="AH606" s="295"/>
      <c r="AI606" s="295"/>
      <c r="AJ606" s="295"/>
      <c r="AK606" s="295"/>
      <c r="AL606" s="295"/>
      <c r="AM606" s="295"/>
      <c r="AN606" s="295"/>
      <c r="AO606" s="295"/>
      <c r="AP606" s="295"/>
      <c r="AQ606" s="295"/>
      <c r="AR606" s="295"/>
      <c r="AS606" s="295"/>
      <c r="AT606" s="295"/>
      <c r="AU606" s="295"/>
      <c r="AV606" s="295"/>
      <c r="AW606" s="295"/>
      <c r="AX606" s="295"/>
      <c r="AY606" s="295"/>
      <c r="AZ606" s="295"/>
      <c r="BA606" s="295"/>
      <c r="BB606" s="295"/>
      <c r="BC606" s="295"/>
      <c r="BD606" s="295"/>
      <c r="BE606" s="295"/>
      <c r="BF606" s="295"/>
      <c r="BG606" s="295"/>
      <c r="BH606" s="295"/>
      <c r="BI606" s="295"/>
      <c r="BJ606" s="295"/>
      <c r="BK606" s="295"/>
      <c r="BL606" s="295"/>
      <c r="BM606" s="295"/>
      <c r="BN606" s="295"/>
      <c r="BO606" s="295"/>
      <c r="BP606" s="295"/>
      <c r="BQ606" s="295"/>
      <c r="BR606" s="295"/>
      <c r="BS606" s="295"/>
      <c r="BT606" s="295"/>
      <c r="BU606" s="295"/>
      <c r="BV606" s="295"/>
      <c r="BW606" s="295"/>
      <c r="BX606" s="295"/>
      <c r="BY606" s="295"/>
      <c r="BZ606" s="295"/>
      <c r="CZ606" s="29"/>
      <c r="DA606" s="29"/>
      <c r="DB606" s="29"/>
      <c r="DC606" s="29"/>
      <c r="DD606" s="29"/>
      <c r="DE606" s="29"/>
      <c r="DF606" s="29"/>
      <c r="DG606" s="29"/>
      <c r="DH606" s="29"/>
      <c r="DI606" s="29"/>
      <c r="DJ606" s="29"/>
      <c r="DK606" s="29"/>
      <c r="DL606" s="29"/>
      <c r="DM606" s="29"/>
      <c r="DN606" s="29"/>
      <c r="DO606" s="29"/>
      <c r="DP606" s="29"/>
    </row>
    <row r="607" spans="1:120" s="2" customFormat="1" ht="4.5" customHeight="1">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c r="AI607" s="293"/>
      <c r="AJ607" s="293"/>
      <c r="AK607" s="293"/>
      <c r="AL607" s="293"/>
      <c r="AM607" s="293"/>
      <c r="AN607" s="293"/>
      <c r="AO607" s="293"/>
      <c r="AP607" s="293"/>
      <c r="AQ607" s="293"/>
      <c r="AR607" s="293"/>
      <c r="AS607" s="293"/>
      <c r="AT607" s="293"/>
      <c r="AU607" s="293"/>
      <c r="AV607" s="293"/>
      <c r="AW607" s="293"/>
      <c r="AX607" s="293"/>
      <c r="AY607" s="293"/>
      <c r="AZ607" s="293"/>
      <c r="BA607" s="293"/>
      <c r="BB607" s="293"/>
      <c r="BC607" s="293"/>
      <c r="BD607" s="293"/>
      <c r="BE607" s="293"/>
      <c r="BF607" s="293"/>
      <c r="BG607" s="293"/>
      <c r="BH607" s="293"/>
      <c r="BI607" s="293"/>
      <c r="BJ607" s="293"/>
      <c r="BK607" s="293"/>
      <c r="BL607" s="293"/>
      <c r="BM607" s="293"/>
      <c r="BN607" s="293"/>
      <c r="BO607" s="293"/>
      <c r="BP607" s="293"/>
      <c r="BQ607" s="293"/>
      <c r="BR607" s="293"/>
      <c r="BS607" s="293"/>
      <c r="BT607" s="293"/>
      <c r="BU607" s="293"/>
      <c r="BV607" s="293"/>
      <c r="BW607" s="293"/>
      <c r="BX607" s="293"/>
      <c r="BY607" s="293"/>
      <c r="BZ607" s="293"/>
      <c r="CB607" s="8"/>
      <c r="CZ607" s="48"/>
      <c r="DA607" s="48"/>
      <c r="DB607" s="48"/>
      <c r="DC607" s="48"/>
      <c r="DD607" s="48"/>
      <c r="DE607" s="48"/>
      <c r="DF607" s="48"/>
      <c r="DG607" s="48"/>
      <c r="DH607" s="48"/>
      <c r="DI607" s="48"/>
      <c r="DJ607" s="48"/>
      <c r="DK607" s="48"/>
      <c r="DL607" s="48"/>
      <c r="DM607" s="48"/>
      <c r="DN607" s="48"/>
      <c r="DO607" s="48"/>
      <c r="DP607" s="48"/>
    </row>
    <row r="608" spans="1:120" s="2" customFormat="1" ht="4.5" customHeight="1">
      <c r="A608" s="294"/>
      <c r="B608" s="294"/>
      <c r="C608" s="294"/>
      <c r="D608" s="294"/>
      <c r="E608" s="294"/>
      <c r="F608" s="294"/>
      <c r="G608" s="294"/>
      <c r="H608" s="294"/>
      <c r="I608" s="294"/>
      <c r="J608" s="294"/>
      <c r="K608" s="294"/>
      <c r="L608" s="294"/>
      <c r="M608" s="294"/>
      <c r="N608" s="294"/>
      <c r="O608" s="294"/>
      <c r="P608" s="294"/>
      <c r="Q608" s="294"/>
      <c r="R608" s="294"/>
      <c r="S608" s="294"/>
      <c r="T608" s="294"/>
      <c r="U608" s="294"/>
      <c r="V608" s="294"/>
      <c r="W608" s="294"/>
      <c r="X608" s="294"/>
      <c r="Y608" s="294"/>
      <c r="Z608" s="294"/>
      <c r="AA608" s="294"/>
      <c r="AB608" s="294"/>
      <c r="AC608" s="294"/>
      <c r="AD608" s="294"/>
      <c r="AE608" s="294"/>
      <c r="AF608" s="294"/>
      <c r="AG608" s="294"/>
      <c r="AH608" s="294"/>
      <c r="AI608" s="294"/>
      <c r="AJ608" s="294"/>
      <c r="AK608" s="294"/>
      <c r="AL608" s="294"/>
      <c r="AM608" s="294"/>
      <c r="AN608" s="294"/>
      <c r="AO608" s="294"/>
      <c r="AP608" s="294"/>
      <c r="AQ608" s="294"/>
      <c r="AR608" s="294"/>
      <c r="AS608" s="294"/>
      <c r="AT608" s="294"/>
      <c r="AU608" s="294"/>
      <c r="AV608" s="294"/>
      <c r="AW608" s="294"/>
      <c r="AX608" s="294"/>
      <c r="AY608" s="294"/>
      <c r="AZ608" s="294"/>
      <c r="BA608" s="294"/>
      <c r="BB608" s="294"/>
      <c r="BC608" s="294"/>
      <c r="BD608" s="294"/>
      <c r="BE608" s="294"/>
      <c r="BF608" s="294"/>
      <c r="BG608" s="294"/>
      <c r="BH608" s="294"/>
      <c r="BI608" s="294"/>
      <c r="BJ608" s="294"/>
      <c r="BK608" s="294"/>
      <c r="BL608" s="294"/>
      <c r="BM608" s="294"/>
      <c r="BN608" s="294"/>
      <c r="BO608" s="294"/>
      <c r="BP608" s="294"/>
      <c r="BQ608" s="294"/>
      <c r="BR608" s="294"/>
      <c r="BS608" s="294"/>
      <c r="BT608" s="294"/>
      <c r="BU608" s="294"/>
      <c r="BV608" s="294"/>
      <c r="BW608" s="294"/>
      <c r="BX608" s="294"/>
      <c r="BY608" s="294"/>
      <c r="BZ608" s="294"/>
      <c r="CB608" s="8"/>
      <c r="CZ608" s="48"/>
      <c r="DA608" s="48"/>
      <c r="DB608" s="48"/>
      <c r="DC608" s="48"/>
      <c r="DD608" s="48"/>
      <c r="DE608" s="48"/>
      <c r="DF608" s="48"/>
      <c r="DG608" s="48"/>
      <c r="DH608" s="48"/>
      <c r="DI608" s="48"/>
      <c r="DJ608" s="48"/>
      <c r="DK608" s="48"/>
      <c r="DL608" s="48"/>
      <c r="DM608" s="48"/>
      <c r="DN608" s="48"/>
      <c r="DO608" s="48"/>
      <c r="DP608" s="48"/>
    </row>
    <row r="609" spans="1:120" s="30" customFormat="1" ht="17.100000000000001" customHeight="1">
      <c r="A609" s="295"/>
      <c r="B609" s="295" t="s">
        <v>294</v>
      </c>
      <c r="C609" s="295"/>
      <c r="D609" s="295"/>
      <c r="E609" s="295"/>
      <c r="F609" s="295"/>
      <c r="G609" s="295"/>
      <c r="H609" s="295"/>
      <c r="I609" s="295"/>
      <c r="J609" s="295"/>
      <c r="K609" s="295"/>
      <c r="L609" s="295"/>
      <c r="M609" s="295"/>
      <c r="N609" s="295"/>
      <c r="O609" s="295"/>
      <c r="P609" s="295"/>
      <c r="Q609" s="295"/>
      <c r="R609" s="295"/>
      <c r="S609" s="297"/>
      <c r="T609" s="297"/>
      <c r="U609" s="297"/>
      <c r="V609" s="297"/>
      <c r="W609" s="297"/>
      <c r="X609" s="297"/>
      <c r="Y609" s="295"/>
      <c r="Z609" s="295"/>
      <c r="AA609" s="295"/>
      <c r="AB609" s="295"/>
      <c r="AC609" s="295"/>
      <c r="AD609" s="295"/>
      <c r="AE609" s="295"/>
      <c r="AF609" s="295"/>
      <c r="AG609" s="295"/>
      <c r="AH609" s="295"/>
      <c r="AI609" s="295"/>
      <c r="AJ609" s="295"/>
      <c r="AK609" s="295"/>
      <c r="AL609" s="295"/>
      <c r="AM609" s="295"/>
      <c r="AN609" s="295"/>
      <c r="AO609" s="295"/>
      <c r="AP609" s="295"/>
      <c r="AQ609" s="295"/>
      <c r="AR609" s="295"/>
      <c r="AS609" s="295"/>
      <c r="AT609" s="295"/>
      <c r="AU609" s="295"/>
      <c r="AV609" s="295"/>
      <c r="AW609" s="295"/>
      <c r="AX609" s="295"/>
      <c r="AY609" s="295"/>
      <c r="AZ609" s="295"/>
      <c r="BA609" s="295"/>
      <c r="BB609" s="295"/>
      <c r="BC609" s="295"/>
      <c r="BD609" s="295"/>
      <c r="BE609" s="295"/>
      <c r="BF609" s="295"/>
      <c r="BG609" s="295"/>
      <c r="BH609" s="295"/>
      <c r="BI609" s="295"/>
      <c r="BJ609" s="295"/>
      <c r="BK609" s="295"/>
      <c r="BL609" s="295"/>
      <c r="BM609" s="295"/>
      <c r="BN609" s="295"/>
      <c r="BO609" s="295"/>
      <c r="BP609" s="295"/>
      <c r="BQ609" s="295"/>
      <c r="BR609" s="295"/>
      <c r="BS609" s="295"/>
      <c r="BT609" s="295"/>
      <c r="BU609" s="295"/>
      <c r="BV609" s="295"/>
      <c r="BW609" s="295"/>
      <c r="BX609" s="295"/>
      <c r="BY609" s="295"/>
      <c r="BZ609" s="295"/>
      <c r="CZ609" s="29"/>
      <c r="DA609" s="29"/>
      <c r="DB609" s="29"/>
      <c r="DC609" s="29"/>
      <c r="DD609" s="29"/>
      <c r="DE609" s="29"/>
      <c r="DF609" s="29"/>
      <c r="DG609" s="29"/>
      <c r="DH609" s="29"/>
      <c r="DI609" s="29"/>
      <c r="DJ609" s="29"/>
      <c r="DK609" s="29"/>
      <c r="DL609" s="29"/>
      <c r="DM609" s="29"/>
      <c r="DN609" s="29"/>
      <c r="DO609" s="29"/>
      <c r="DP609" s="29"/>
    </row>
    <row r="610" spans="1:120" s="30" customFormat="1" ht="17.100000000000001" customHeight="1">
      <c r="A610" s="295"/>
      <c r="B610" s="300"/>
      <c r="C610" s="295"/>
      <c r="D610" s="295"/>
      <c r="E610" s="295"/>
      <c r="F610" s="295" t="s">
        <v>84</v>
      </c>
      <c r="G610" s="789"/>
      <c r="H610" s="789"/>
      <c r="I610" s="789"/>
      <c r="J610" s="789"/>
      <c r="K610" s="789"/>
      <c r="L610" s="789"/>
      <c r="M610" s="789"/>
      <c r="N610" s="789"/>
      <c r="O610" s="789"/>
      <c r="P610" s="789"/>
      <c r="Q610" s="789"/>
      <c r="R610" s="789"/>
      <c r="S610" s="789"/>
      <c r="T610" s="789"/>
      <c r="U610" s="789"/>
      <c r="V610" s="789"/>
      <c r="W610" s="789"/>
      <c r="X610" s="789"/>
      <c r="Y610" s="789"/>
      <c r="Z610" s="789"/>
      <c r="AA610" s="789"/>
      <c r="AB610" s="789"/>
      <c r="AC610" s="789"/>
      <c r="AD610" s="789"/>
      <c r="AE610" s="789"/>
      <c r="AF610" s="789"/>
      <c r="AG610" s="789"/>
      <c r="AH610" s="789"/>
      <c r="AI610" s="789"/>
      <c r="AJ610" s="789"/>
      <c r="AK610" s="789"/>
      <c r="AL610" s="789"/>
      <c r="AM610" s="789"/>
      <c r="AN610" s="789"/>
      <c r="AO610" s="789"/>
      <c r="AP610" s="789"/>
      <c r="AQ610" s="789"/>
      <c r="AR610" s="789"/>
      <c r="AS610" s="789"/>
      <c r="AT610" s="789"/>
      <c r="AU610" s="789"/>
      <c r="AV610" s="789"/>
      <c r="AW610" s="789"/>
      <c r="AX610" s="789"/>
      <c r="AY610" s="295" t="s">
        <v>80</v>
      </c>
      <c r="AZ610" s="295"/>
      <c r="BA610" s="295"/>
      <c r="BB610" s="295"/>
      <c r="BC610" s="295"/>
      <c r="BD610" s="295"/>
      <c r="BE610" s="295"/>
      <c r="BF610" s="295"/>
      <c r="BG610" s="295"/>
      <c r="BH610" s="295"/>
      <c r="BI610" s="295"/>
      <c r="BJ610" s="295"/>
      <c r="BK610" s="295"/>
      <c r="BL610" s="295"/>
      <c r="BM610" s="295"/>
      <c r="BN610" s="295"/>
      <c r="BO610" s="295"/>
      <c r="BP610" s="295"/>
      <c r="BQ610" s="295"/>
      <c r="BR610" s="295"/>
      <c r="BS610" s="295"/>
      <c r="BT610" s="295"/>
      <c r="BU610" s="295"/>
      <c r="BV610" s="295"/>
      <c r="BW610" s="295"/>
      <c r="BX610" s="295"/>
      <c r="BY610" s="295"/>
      <c r="BZ610" s="295"/>
      <c r="CZ610" s="29"/>
      <c r="DA610" s="29"/>
      <c r="DB610" s="29"/>
      <c r="DC610" s="29"/>
      <c r="DD610" s="29"/>
      <c r="DE610" s="29"/>
      <c r="DF610" s="29"/>
      <c r="DG610" s="29"/>
      <c r="DH610" s="29"/>
      <c r="DI610" s="29"/>
      <c r="DJ610" s="29"/>
      <c r="DK610" s="29"/>
      <c r="DL610" s="29"/>
      <c r="DM610" s="29"/>
      <c r="DN610" s="29"/>
      <c r="DO610" s="29"/>
      <c r="DP610" s="29"/>
    </row>
    <row r="611" spans="1:120" s="2" customFormat="1" ht="4.5" customHeight="1">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c r="AI611" s="293"/>
      <c r="AJ611" s="293"/>
      <c r="AK611" s="293"/>
      <c r="AL611" s="293"/>
      <c r="AM611" s="293"/>
      <c r="AN611" s="293"/>
      <c r="AO611" s="293"/>
      <c r="AP611" s="293"/>
      <c r="AQ611" s="293"/>
      <c r="AR611" s="293"/>
      <c r="AS611" s="293"/>
      <c r="AT611" s="293"/>
      <c r="AU611" s="293"/>
      <c r="AV611" s="293"/>
      <c r="AW611" s="293"/>
      <c r="AX611" s="293"/>
      <c r="AY611" s="293"/>
      <c r="AZ611" s="293"/>
      <c r="BA611" s="293"/>
      <c r="BB611" s="293"/>
      <c r="BC611" s="293"/>
      <c r="BD611" s="293"/>
      <c r="BE611" s="293"/>
      <c r="BF611" s="293"/>
      <c r="BG611" s="293"/>
      <c r="BH611" s="293"/>
      <c r="BI611" s="293"/>
      <c r="BJ611" s="293"/>
      <c r="BK611" s="293"/>
      <c r="BL611" s="293"/>
      <c r="BM611" s="293"/>
      <c r="BN611" s="293"/>
      <c r="BO611" s="293"/>
      <c r="BP611" s="293"/>
      <c r="BQ611" s="293"/>
      <c r="BR611" s="293"/>
      <c r="BS611" s="293"/>
      <c r="BT611" s="293"/>
      <c r="BU611" s="293"/>
      <c r="BV611" s="293"/>
      <c r="BW611" s="293"/>
      <c r="BX611" s="293"/>
      <c r="BY611" s="293"/>
      <c r="BZ611" s="293"/>
      <c r="CB611" s="8"/>
      <c r="CZ611" s="48"/>
      <c r="DA611" s="48"/>
      <c r="DB611" s="48"/>
      <c r="DC611" s="48"/>
      <c r="DD611" s="48"/>
      <c r="DE611" s="48"/>
      <c r="DF611" s="48"/>
      <c r="DG611" s="48"/>
      <c r="DH611" s="48"/>
      <c r="DI611" s="48"/>
      <c r="DJ611" s="48"/>
      <c r="DK611" s="48"/>
      <c r="DL611" s="48"/>
      <c r="DM611" s="48"/>
      <c r="DN611" s="48"/>
      <c r="DO611" s="48"/>
      <c r="DP611" s="48"/>
    </row>
    <row r="612" spans="1:120" s="2" customFormat="1" ht="4.5" customHeight="1">
      <c r="A612" s="294"/>
      <c r="B612" s="294"/>
      <c r="C612" s="294"/>
      <c r="D612" s="294"/>
      <c r="E612" s="294"/>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c r="AJ612" s="294"/>
      <c r="AK612" s="294"/>
      <c r="AL612" s="294"/>
      <c r="AM612" s="294"/>
      <c r="AN612" s="294"/>
      <c r="AO612" s="294"/>
      <c r="AP612" s="294"/>
      <c r="AQ612" s="294"/>
      <c r="AR612" s="294"/>
      <c r="AS612" s="294"/>
      <c r="AT612" s="294"/>
      <c r="AU612" s="294"/>
      <c r="AV612" s="294"/>
      <c r="AW612" s="294"/>
      <c r="AX612" s="294"/>
      <c r="AY612" s="294"/>
      <c r="AZ612" s="294"/>
      <c r="BA612" s="294"/>
      <c r="BB612" s="294"/>
      <c r="BC612" s="294"/>
      <c r="BD612" s="294"/>
      <c r="BE612" s="294"/>
      <c r="BF612" s="294"/>
      <c r="BG612" s="294"/>
      <c r="BH612" s="294"/>
      <c r="BI612" s="294"/>
      <c r="BJ612" s="294"/>
      <c r="BK612" s="294"/>
      <c r="BL612" s="294"/>
      <c r="BM612" s="294"/>
      <c r="BN612" s="294"/>
      <c r="BO612" s="294"/>
      <c r="BP612" s="294"/>
      <c r="BQ612" s="294"/>
      <c r="BR612" s="294"/>
      <c r="BS612" s="294"/>
      <c r="BT612" s="294"/>
      <c r="BU612" s="294"/>
      <c r="BV612" s="294"/>
      <c r="BW612" s="294"/>
      <c r="BX612" s="294"/>
      <c r="BY612" s="294"/>
      <c r="BZ612" s="294"/>
      <c r="CB612" s="8"/>
      <c r="CZ612" s="48"/>
      <c r="DA612" s="48"/>
      <c r="DB612" s="48"/>
      <c r="DC612" s="48"/>
      <c r="DD612" s="48"/>
      <c r="DE612" s="48"/>
      <c r="DF612" s="48"/>
      <c r="DG612" s="48"/>
      <c r="DH612" s="48"/>
      <c r="DI612" s="48"/>
      <c r="DJ612" s="48"/>
      <c r="DK612" s="48"/>
      <c r="DL612" s="48"/>
      <c r="DM612" s="48"/>
      <c r="DN612" s="48"/>
      <c r="DO612" s="48"/>
      <c r="DP612" s="48"/>
    </row>
    <row r="613" spans="1:120" s="30" customFormat="1" ht="17.100000000000001" customHeight="1">
      <c r="A613" s="295"/>
      <c r="B613" s="295" t="s">
        <v>295</v>
      </c>
      <c r="C613" s="295"/>
      <c r="D613" s="295"/>
      <c r="E613" s="295"/>
      <c r="F613" s="295"/>
      <c r="G613" s="295"/>
      <c r="H613" s="295"/>
      <c r="I613" s="295"/>
      <c r="J613" s="295"/>
      <c r="K613" s="295"/>
      <c r="L613" s="295"/>
      <c r="M613" s="295"/>
      <c r="N613" s="295"/>
      <c r="O613" s="295"/>
      <c r="P613" s="295"/>
      <c r="Q613" s="295"/>
      <c r="R613" s="295"/>
      <c r="S613" s="297"/>
      <c r="T613" s="297"/>
      <c r="U613" s="297"/>
      <c r="V613" s="297"/>
      <c r="W613" s="297"/>
      <c r="X613" s="297"/>
      <c r="Y613" s="295"/>
      <c r="Z613" s="295"/>
      <c r="AA613" s="295"/>
      <c r="AB613" s="295"/>
      <c r="AC613" s="295"/>
      <c r="AD613" s="295"/>
      <c r="AE613" s="295"/>
      <c r="AF613" s="295"/>
      <c r="AG613" s="295"/>
      <c r="AH613" s="295"/>
      <c r="AI613" s="295"/>
      <c r="AJ613" s="295"/>
      <c r="AK613" s="295"/>
      <c r="AL613" s="295"/>
      <c r="AM613" s="295"/>
      <c r="AN613" s="295"/>
      <c r="AO613" s="295"/>
      <c r="AP613" s="295"/>
      <c r="AQ613" s="295"/>
      <c r="AR613" s="295"/>
      <c r="AS613" s="295"/>
      <c r="AT613" s="295"/>
      <c r="AU613" s="295"/>
      <c r="AV613" s="295"/>
      <c r="AW613" s="295"/>
      <c r="AX613" s="295"/>
      <c r="AY613" s="295"/>
      <c r="AZ613" s="295"/>
      <c r="BA613" s="295"/>
      <c r="BB613" s="295"/>
      <c r="BC613" s="295"/>
      <c r="BD613" s="295"/>
      <c r="BE613" s="295"/>
      <c r="BF613" s="295"/>
      <c r="BG613" s="295"/>
      <c r="BH613" s="295"/>
      <c r="BI613" s="295"/>
      <c r="BJ613" s="295"/>
      <c r="BK613" s="295"/>
      <c r="BL613" s="295"/>
      <c r="BM613" s="295"/>
      <c r="BN613" s="295"/>
      <c r="BO613" s="295"/>
      <c r="BP613" s="295"/>
      <c r="BQ613" s="295"/>
      <c r="BR613" s="295"/>
      <c r="BS613" s="295"/>
      <c r="BT613" s="295"/>
      <c r="BU613" s="295"/>
      <c r="BV613" s="295"/>
      <c r="BW613" s="295"/>
      <c r="BX613" s="295"/>
      <c r="BY613" s="295"/>
      <c r="BZ613" s="295"/>
      <c r="CZ613" s="29"/>
      <c r="DA613" s="29"/>
      <c r="DB613" s="29"/>
      <c r="DC613" s="29"/>
      <c r="DD613" s="29"/>
      <c r="DE613" s="29"/>
      <c r="DF613" s="29"/>
      <c r="DG613" s="29"/>
      <c r="DH613" s="29"/>
      <c r="DI613" s="29"/>
      <c r="DJ613" s="29"/>
      <c r="DK613" s="29"/>
      <c r="DL613" s="29"/>
      <c r="DM613" s="29"/>
      <c r="DN613" s="29"/>
      <c r="DO613" s="29"/>
      <c r="DP613" s="29"/>
    </row>
    <row r="614" spans="1:120" s="31" customFormat="1" ht="17.100000000000001" customHeight="1">
      <c r="A614" s="303"/>
      <c r="B614" s="303"/>
      <c r="C614" s="303"/>
      <c r="D614" s="303"/>
      <c r="E614" s="788"/>
      <c r="F614" s="788"/>
      <c r="G614" s="788"/>
      <c r="H614" s="788"/>
      <c r="I614" s="788"/>
      <c r="J614" s="788"/>
      <c r="K614" s="788"/>
      <c r="L614" s="788"/>
      <c r="M614" s="788"/>
      <c r="N614" s="788"/>
      <c r="O614" s="788"/>
      <c r="P614" s="788"/>
      <c r="Q614" s="788"/>
      <c r="R614" s="788"/>
      <c r="S614" s="788"/>
      <c r="T614" s="788"/>
      <c r="U614" s="788"/>
      <c r="V614" s="788"/>
      <c r="W614" s="788"/>
      <c r="X614" s="788"/>
      <c r="Y614" s="788"/>
      <c r="Z614" s="788"/>
      <c r="AA614" s="788"/>
      <c r="AB614" s="788"/>
      <c r="AC614" s="788"/>
      <c r="AD614" s="788"/>
      <c r="AE614" s="788"/>
      <c r="AF614" s="788"/>
      <c r="AG614" s="788"/>
      <c r="AH614" s="788"/>
      <c r="AI614" s="788"/>
      <c r="AJ614" s="788"/>
      <c r="AK614" s="788"/>
      <c r="AL614" s="788"/>
      <c r="AM614" s="788"/>
      <c r="AN614" s="788"/>
      <c r="AO614" s="788"/>
      <c r="AP614" s="788"/>
      <c r="AQ614" s="788"/>
      <c r="AR614" s="788"/>
      <c r="AS614" s="788"/>
      <c r="AT614" s="788"/>
      <c r="AU614" s="788"/>
      <c r="AV614" s="788"/>
      <c r="AW614" s="788"/>
      <c r="AX614" s="788"/>
      <c r="AY614" s="788"/>
      <c r="AZ614" s="788"/>
      <c r="BA614" s="788"/>
      <c r="BB614" s="788"/>
      <c r="BC614" s="788"/>
      <c r="BD614" s="788"/>
      <c r="BE614" s="788"/>
      <c r="BF614" s="788"/>
      <c r="BG614" s="788"/>
      <c r="BH614" s="788"/>
      <c r="BI614" s="788"/>
      <c r="BJ614" s="788"/>
      <c r="BK614" s="788"/>
      <c r="BL614" s="788"/>
      <c r="BM614" s="788"/>
      <c r="BN614" s="788"/>
      <c r="BO614" s="788"/>
      <c r="BP614" s="788"/>
      <c r="BQ614" s="788"/>
      <c r="BR614" s="788"/>
      <c r="BS614" s="788"/>
      <c r="BT614" s="788"/>
      <c r="BU614" s="788"/>
      <c r="BV614" s="788"/>
      <c r="BW614" s="788"/>
      <c r="BX614" s="788"/>
      <c r="BY614" s="788"/>
      <c r="BZ614" s="303"/>
      <c r="CZ614" s="36"/>
      <c r="DA614" s="36"/>
      <c r="DB614" s="36"/>
      <c r="DC614" s="36"/>
      <c r="DD614" s="36"/>
      <c r="DE614" s="36"/>
      <c r="DF614" s="36"/>
      <c r="DG614" s="36"/>
      <c r="DH614" s="36"/>
      <c r="DI614" s="36"/>
      <c r="DJ614" s="36"/>
      <c r="DK614" s="36"/>
      <c r="DL614" s="36"/>
      <c r="DM614" s="36"/>
      <c r="DN614" s="36"/>
      <c r="DO614" s="36"/>
      <c r="DP614" s="36"/>
    </row>
    <row r="615" spans="1:120" s="31" customFormat="1" ht="17.100000000000001" customHeight="1">
      <c r="A615" s="303"/>
      <c r="B615" s="303"/>
      <c r="C615" s="303"/>
      <c r="D615" s="303"/>
      <c r="E615" s="788"/>
      <c r="F615" s="788"/>
      <c r="G615" s="788"/>
      <c r="H615" s="788"/>
      <c r="I615" s="788"/>
      <c r="J615" s="788"/>
      <c r="K615" s="788"/>
      <c r="L615" s="788"/>
      <c r="M615" s="788"/>
      <c r="N615" s="788"/>
      <c r="O615" s="788"/>
      <c r="P615" s="788"/>
      <c r="Q615" s="788"/>
      <c r="R615" s="788"/>
      <c r="S615" s="788"/>
      <c r="T615" s="788"/>
      <c r="U615" s="788"/>
      <c r="V615" s="788"/>
      <c r="W615" s="788"/>
      <c r="X615" s="788"/>
      <c r="Y615" s="788"/>
      <c r="Z615" s="788"/>
      <c r="AA615" s="788"/>
      <c r="AB615" s="788"/>
      <c r="AC615" s="788"/>
      <c r="AD615" s="788"/>
      <c r="AE615" s="788"/>
      <c r="AF615" s="788"/>
      <c r="AG615" s="788"/>
      <c r="AH615" s="788"/>
      <c r="AI615" s="788"/>
      <c r="AJ615" s="788"/>
      <c r="AK615" s="788"/>
      <c r="AL615" s="788"/>
      <c r="AM615" s="788"/>
      <c r="AN615" s="788"/>
      <c r="AO615" s="788"/>
      <c r="AP615" s="788"/>
      <c r="AQ615" s="788"/>
      <c r="AR615" s="788"/>
      <c r="AS615" s="788"/>
      <c r="AT615" s="788"/>
      <c r="AU615" s="788"/>
      <c r="AV615" s="788"/>
      <c r="AW615" s="788"/>
      <c r="AX615" s="788"/>
      <c r="AY615" s="788"/>
      <c r="AZ615" s="788"/>
      <c r="BA615" s="788"/>
      <c r="BB615" s="788"/>
      <c r="BC615" s="788"/>
      <c r="BD615" s="788"/>
      <c r="BE615" s="788"/>
      <c r="BF615" s="788"/>
      <c r="BG615" s="788"/>
      <c r="BH615" s="788"/>
      <c r="BI615" s="788"/>
      <c r="BJ615" s="788"/>
      <c r="BK615" s="788"/>
      <c r="BL615" s="788"/>
      <c r="BM615" s="788"/>
      <c r="BN615" s="788"/>
      <c r="BO615" s="788"/>
      <c r="BP615" s="788"/>
      <c r="BQ615" s="788"/>
      <c r="BR615" s="788"/>
      <c r="BS615" s="788"/>
      <c r="BT615" s="788"/>
      <c r="BU615" s="788"/>
      <c r="BV615" s="788"/>
      <c r="BW615" s="788"/>
      <c r="BX615" s="788"/>
      <c r="BY615" s="788"/>
      <c r="BZ615" s="303"/>
      <c r="CZ615" s="36"/>
      <c r="DA615" s="36"/>
      <c r="DB615" s="36"/>
      <c r="DC615" s="36"/>
      <c r="DD615" s="36"/>
      <c r="DE615" s="36"/>
      <c r="DF615" s="36"/>
      <c r="DG615" s="36"/>
      <c r="DH615" s="36"/>
      <c r="DI615" s="36"/>
      <c r="DJ615" s="36"/>
      <c r="DK615" s="36"/>
      <c r="DL615" s="36"/>
      <c r="DM615" s="36"/>
      <c r="DN615" s="36"/>
      <c r="DO615" s="36"/>
      <c r="DP615" s="36"/>
    </row>
    <row r="616" spans="1:120" s="31" customFormat="1" ht="17.100000000000001" customHeight="1">
      <c r="A616" s="303"/>
      <c r="B616" s="303"/>
      <c r="C616" s="303"/>
      <c r="D616" s="303"/>
      <c r="E616" s="788"/>
      <c r="F616" s="788"/>
      <c r="G616" s="788"/>
      <c r="H616" s="788"/>
      <c r="I616" s="788"/>
      <c r="J616" s="788"/>
      <c r="K616" s="788"/>
      <c r="L616" s="788"/>
      <c r="M616" s="788"/>
      <c r="N616" s="788"/>
      <c r="O616" s="788"/>
      <c r="P616" s="788"/>
      <c r="Q616" s="788"/>
      <c r="R616" s="788"/>
      <c r="S616" s="788"/>
      <c r="T616" s="788"/>
      <c r="U616" s="788"/>
      <c r="V616" s="788"/>
      <c r="W616" s="788"/>
      <c r="X616" s="788"/>
      <c r="Y616" s="788"/>
      <c r="Z616" s="788"/>
      <c r="AA616" s="788"/>
      <c r="AB616" s="788"/>
      <c r="AC616" s="788"/>
      <c r="AD616" s="788"/>
      <c r="AE616" s="788"/>
      <c r="AF616" s="788"/>
      <c r="AG616" s="788"/>
      <c r="AH616" s="788"/>
      <c r="AI616" s="788"/>
      <c r="AJ616" s="788"/>
      <c r="AK616" s="788"/>
      <c r="AL616" s="788"/>
      <c r="AM616" s="788"/>
      <c r="AN616" s="788"/>
      <c r="AO616" s="788"/>
      <c r="AP616" s="788"/>
      <c r="AQ616" s="788"/>
      <c r="AR616" s="788"/>
      <c r="AS616" s="788"/>
      <c r="AT616" s="788"/>
      <c r="AU616" s="788"/>
      <c r="AV616" s="788"/>
      <c r="AW616" s="788"/>
      <c r="AX616" s="788"/>
      <c r="AY616" s="788"/>
      <c r="AZ616" s="788"/>
      <c r="BA616" s="788"/>
      <c r="BB616" s="788"/>
      <c r="BC616" s="788"/>
      <c r="BD616" s="788"/>
      <c r="BE616" s="788"/>
      <c r="BF616" s="788"/>
      <c r="BG616" s="788"/>
      <c r="BH616" s="788"/>
      <c r="BI616" s="788"/>
      <c r="BJ616" s="788"/>
      <c r="BK616" s="788"/>
      <c r="BL616" s="788"/>
      <c r="BM616" s="788"/>
      <c r="BN616" s="788"/>
      <c r="BO616" s="788"/>
      <c r="BP616" s="788"/>
      <c r="BQ616" s="788"/>
      <c r="BR616" s="788"/>
      <c r="BS616" s="788"/>
      <c r="BT616" s="788"/>
      <c r="BU616" s="788"/>
      <c r="BV616" s="788"/>
      <c r="BW616" s="788"/>
      <c r="BX616" s="788"/>
      <c r="BY616" s="788"/>
      <c r="BZ616" s="303"/>
      <c r="CZ616" s="36"/>
      <c r="DA616" s="36"/>
      <c r="DB616" s="36"/>
      <c r="DC616" s="36"/>
      <c r="DD616" s="36"/>
      <c r="DE616" s="36"/>
      <c r="DF616" s="36"/>
      <c r="DG616" s="36"/>
      <c r="DH616" s="36"/>
      <c r="DI616" s="36"/>
      <c r="DJ616" s="36"/>
      <c r="DK616" s="36"/>
      <c r="DL616" s="36"/>
      <c r="DM616" s="36"/>
      <c r="DN616" s="36"/>
      <c r="DO616" s="36"/>
      <c r="DP616" s="36"/>
    </row>
    <row r="617" spans="1:120" s="1" customFormat="1" ht="17.100000000000001" customHeight="1">
      <c r="A617" s="59"/>
      <c r="B617" s="59"/>
      <c r="C617" s="59"/>
      <c r="D617" s="59"/>
      <c r="E617" s="788"/>
      <c r="F617" s="788"/>
      <c r="G617" s="788"/>
      <c r="H617" s="788"/>
      <c r="I617" s="788"/>
      <c r="J617" s="788"/>
      <c r="K617" s="788"/>
      <c r="L617" s="788"/>
      <c r="M617" s="788"/>
      <c r="N617" s="788"/>
      <c r="O617" s="788"/>
      <c r="P617" s="788"/>
      <c r="Q617" s="788"/>
      <c r="R617" s="788"/>
      <c r="S617" s="788"/>
      <c r="T617" s="788"/>
      <c r="U617" s="788"/>
      <c r="V617" s="788"/>
      <c r="W617" s="788"/>
      <c r="X617" s="788"/>
      <c r="Y617" s="788"/>
      <c r="Z617" s="788"/>
      <c r="AA617" s="788"/>
      <c r="AB617" s="788"/>
      <c r="AC617" s="788"/>
      <c r="AD617" s="788"/>
      <c r="AE617" s="788"/>
      <c r="AF617" s="788"/>
      <c r="AG617" s="788"/>
      <c r="AH617" s="788"/>
      <c r="AI617" s="788"/>
      <c r="AJ617" s="788"/>
      <c r="AK617" s="788"/>
      <c r="AL617" s="788"/>
      <c r="AM617" s="788"/>
      <c r="AN617" s="788"/>
      <c r="AO617" s="788"/>
      <c r="AP617" s="788"/>
      <c r="AQ617" s="788"/>
      <c r="AR617" s="788"/>
      <c r="AS617" s="788"/>
      <c r="AT617" s="788"/>
      <c r="AU617" s="788"/>
      <c r="AV617" s="788"/>
      <c r="AW617" s="788"/>
      <c r="AX617" s="788"/>
      <c r="AY617" s="788"/>
      <c r="AZ617" s="788"/>
      <c r="BA617" s="788"/>
      <c r="BB617" s="788"/>
      <c r="BC617" s="788"/>
      <c r="BD617" s="788"/>
      <c r="BE617" s="788"/>
      <c r="BF617" s="788"/>
      <c r="BG617" s="788"/>
      <c r="BH617" s="788"/>
      <c r="BI617" s="788"/>
      <c r="BJ617" s="788"/>
      <c r="BK617" s="788"/>
      <c r="BL617" s="788"/>
      <c r="BM617" s="788"/>
      <c r="BN617" s="788"/>
      <c r="BO617" s="788"/>
      <c r="BP617" s="788"/>
      <c r="BQ617" s="788"/>
      <c r="BR617" s="788"/>
      <c r="BS617" s="788"/>
      <c r="BT617" s="788"/>
      <c r="BU617" s="788"/>
      <c r="BV617" s="788"/>
      <c r="BW617" s="788"/>
      <c r="BX617" s="788"/>
      <c r="BY617" s="788"/>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788"/>
      <c r="F618" s="788"/>
      <c r="G618" s="788"/>
      <c r="H618" s="788"/>
      <c r="I618" s="788"/>
      <c r="J618" s="788"/>
      <c r="K618" s="788"/>
      <c r="L618" s="788"/>
      <c r="M618" s="788"/>
      <c r="N618" s="788"/>
      <c r="O618" s="788"/>
      <c r="P618" s="788"/>
      <c r="Q618" s="788"/>
      <c r="R618" s="788"/>
      <c r="S618" s="788"/>
      <c r="T618" s="788"/>
      <c r="U618" s="788"/>
      <c r="V618" s="788"/>
      <c r="W618" s="788"/>
      <c r="X618" s="788"/>
      <c r="Y618" s="788"/>
      <c r="Z618" s="788"/>
      <c r="AA618" s="788"/>
      <c r="AB618" s="788"/>
      <c r="AC618" s="788"/>
      <c r="AD618" s="788"/>
      <c r="AE618" s="788"/>
      <c r="AF618" s="788"/>
      <c r="AG618" s="788"/>
      <c r="AH618" s="788"/>
      <c r="AI618" s="788"/>
      <c r="AJ618" s="788"/>
      <c r="AK618" s="788"/>
      <c r="AL618" s="788"/>
      <c r="AM618" s="788"/>
      <c r="AN618" s="788"/>
      <c r="AO618" s="788"/>
      <c r="AP618" s="788"/>
      <c r="AQ618" s="788"/>
      <c r="AR618" s="788"/>
      <c r="AS618" s="788"/>
      <c r="AT618" s="788"/>
      <c r="AU618" s="788"/>
      <c r="AV618" s="788"/>
      <c r="AW618" s="788"/>
      <c r="AX618" s="788"/>
      <c r="AY618" s="788"/>
      <c r="AZ618" s="788"/>
      <c r="BA618" s="788"/>
      <c r="BB618" s="788"/>
      <c r="BC618" s="788"/>
      <c r="BD618" s="788"/>
      <c r="BE618" s="788"/>
      <c r="BF618" s="788"/>
      <c r="BG618" s="788"/>
      <c r="BH618" s="788"/>
      <c r="BI618" s="788"/>
      <c r="BJ618" s="788"/>
      <c r="BK618" s="788"/>
      <c r="BL618" s="788"/>
      <c r="BM618" s="788"/>
      <c r="BN618" s="788"/>
      <c r="BO618" s="788"/>
      <c r="BP618" s="788"/>
      <c r="BQ618" s="788"/>
      <c r="BR618" s="788"/>
      <c r="BS618" s="788"/>
      <c r="BT618" s="788"/>
      <c r="BU618" s="788"/>
      <c r="BV618" s="788"/>
      <c r="BW618" s="788"/>
      <c r="BX618" s="788"/>
      <c r="BY618" s="788"/>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788"/>
      <c r="F619" s="788"/>
      <c r="G619" s="788"/>
      <c r="H619" s="788"/>
      <c r="I619" s="788"/>
      <c r="J619" s="788"/>
      <c r="K619" s="788"/>
      <c r="L619" s="788"/>
      <c r="M619" s="788"/>
      <c r="N619" s="788"/>
      <c r="O619" s="788"/>
      <c r="P619" s="788"/>
      <c r="Q619" s="788"/>
      <c r="R619" s="788"/>
      <c r="S619" s="788"/>
      <c r="T619" s="788"/>
      <c r="U619" s="788"/>
      <c r="V619" s="788"/>
      <c r="W619" s="788"/>
      <c r="X619" s="788"/>
      <c r="Y619" s="788"/>
      <c r="Z619" s="788"/>
      <c r="AA619" s="788"/>
      <c r="AB619" s="788"/>
      <c r="AC619" s="788"/>
      <c r="AD619" s="788"/>
      <c r="AE619" s="788"/>
      <c r="AF619" s="788"/>
      <c r="AG619" s="788"/>
      <c r="AH619" s="788"/>
      <c r="AI619" s="788"/>
      <c r="AJ619" s="788"/>
      <c r="AK619" s="788"/>
      <c r="AL619" s="788"/>
      <c r="AM619" s="788"/>
      <c r="AN619" s="788"/>
      <c r="AO619" s="788"/>
      <c r="AP619" s="788"/>
      <c r="AQ619" s="788"/>
      <c r="AR619" s="788"/>
      <c r="AS619" s="788"/>
      <c r="AT619" s="788"/>
      <c r="AU619" s="788"/>
      <c r="AV619" s="788"/>
      <c r="AW619" s="788"/>
      <c r="AX619" s="788"/>
      <c r="AY619" s="788"/>
      <c r="AZ619" s="788"/>
      <c r="BA619" s="788"/>
      <c r="BB619" s="788"/>
      <c r="BC619" s="788"/>
      <c r="BD619" s="788"/>
      <c r="BE619" s="788"/>
      <c r="BF619" s="788"/>
      <c r="BG619" s="788"/>
      <c r="BH619" s="788"/>
      <c r="BI619" s="788"/>
      <c r="BJ619" s="788"/>
      <c r="BK619" s="788"/>
      <c r="BL619" s="788"/>
      <c r="BM619" s="788"/>
      <c r="BN619" s="788"/>
      <c r="BO619" s="788"/>
      <c r="BP619" s="788"/>
      <c r="BQ619" s="788"/>
      <c r="BR619" s="788"/>
      <c r="BS619" s="788"/>
      <c r="BT619" s="788"/>
      <c r="BU619" s="788"/>
      <c r="BV619" s="788"/>
      <c r="BW619" s="788"/>
      <c r="BX619" s="788"/>
      <c r="BY619" s="788"/>
      <c r="BZ619" s="60"/>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59"/>
      <c r="B620" s="59"/>
      <c r="C620" s="59"/>
      <c r="D620" s="59"/>
      <c r="E620" s="788"/>
      <c r="F620" s="788"/>
      <c r="G620" s="788"/>
      <c r="H620" s="788"/>
      <c r="I620" s="788"/>
      <c r="J620" s="788"/>
      <c r="K620" s="788"/>
      <c r="L620" s="788"/>
      <c r="M620" s="788"/>
      <c r="N620" s="788"/>
      <c r="O620" s="788"/>
      <c r="P620" s="788"/>
      <c r="Q620" s="788"/>
      <c r="R620" s="788"/>
      <c r="S620" s="788"/>
      <c r="T620" s="788"/>
      <c r="U620" s="788"/>
      <c r="V620" s="788"/>
      <c r="W620" s="788"/>
      <c r="X620" s="788"/>
      <c r="Y620" s="788"/>
      <c r="Z620" s="788"/>
      <c r="AA620" s="788"/>
      <c r="AB620" s="788"/>
      <c r="AC620" s="788"/>
      <c r="AD620" s="788"/>
      <c r="AE620" s="788"/>
      <c r="AF620" s="788"/>
      <c r="AG620" s="788"/>
      <c r="AH620" s="788"/>
      <c r="AI620" s="788"/>
      <c r="AJ620" s="788"/>
      <c r="AK620" s="788"/>
      <c r="AL620" s="788"/>
      <c r="AM620" s="788"/>
      <c r="AN620" s="788"/>
      <c r="AO620" s="788"/>
      <c r="AP620" s="788"/>
      <c r="AQ620" s="788"/>
      <c r="AR620" s="788"/>
      <c r="AS620" s="788"/>
      <c r="AT620" s="788"/>
      <c r="AU620" s="788"/>
      <c r="AV620" s="788"/>
      <c r="AW620" s="788"/>
      <c r="AX620" s="788"/>
      <c r="AY620" s="788"/>
      <c r="AZ620" s="788"/>
      <c r="BA620" s="788"/>
      <c r="BB620" s="788"/>
      <c r="BC620" s="788"/>
      <c r="BD620" s="788"/>
      <c r="BE620" s="788"/>
      <c r="BF620" s="788"/>
      <c r="BG620" s="788"/>
      <c r="BH620" s="788"/>
      <c r="BI620" s="788"/>
      <c r="BJ620" s="788"/>
      <c r="BK620" s="788"/>
      <c r="BL620" s="788"/>
      <c r="BM620" s="788"/>
      <c r="BN620" s="788"/>
      <c r="BO620" s="788"/>
      <c r="BP620" s="788"/>
      <c r="BQ620" s="788"/>
      <c r="BR620" s="788"/>
      <c r="BS620" s="788"/>
      <c r="BT620" s="788"/>
      <c r="BU620" s="788"/>
      <c r="BV620" s="788"/>
      <c r="BW620" s="788"/>
      <c r="BX620" s="788"/>
      <c r="BY620" s="788"/>
      <c r="BZ620" s="60"/>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59"/>
      <c r="B621" s="59"/>
      <c r="C621" s="59"/>
      <c r="D621" s="59"/>
      <c r="E621" s="788"/>
      <c r="F621" s="788"/>
      <c r="G621" s="788"/>
      <c r="H621" s="788"/>
      <c r="I621" s="788"/>
      <c r="J621" s="788"/>
      <c r="K621" s="788"/>
      <c r="L621" s="788"/>
      <c r="M621" s="788"/>
      <c r="N621" s="788"/>
      <c r="O621" s="788"/>
      <c r="P621" s="788"/>
      <c r="Q621" s="788"/>
      <c r="R621" s="788"/>
      <c r="S621" s="788"/>
      <c r="T621" s="788"/>
      <c r="U621" s="788"/>
      <c r="V621" s="788"/>
      <c r="W621" s="788"/>
      <c r="X621" s="788"/>
      <c r="Y621" s="788"/>
      <c r="Z621" s="788"/>
      <c r="AA621" s="788"/>
      <c r="AB621" s="788"/>
      <c r="AC621" s="788"/>
      <c r="AD621" s="788"/>
      <c r="AE621" s="788"/>
      <c r="AF621" s="788"/>
      <c r="AG621" s="788"/>
      <c r="AH621" s="788"/>
      <c r="AI621" s="788"/>
      <c r="AJ621" s="788"/>
      <c r="AK621" s="788"/>
      <c r="AL621" s="788"/>
      <c r="AM621" s="788"/>
      <c r="AN621" s="788"/>
      <c r="AO621" s="788"/>
      <c r="AP621" s="788"/>
      <c r="AQ621" s="788"/>
      <c r="AR621" s="788"/>
      <c r="AS621" s="788"/>
      <c r="AT621" s="788"/>
      <c r="AU621" s="788"/>
      <c r="AV621" s="788"/>
      <c r="AW621" s="788"/>
      <c r="AX621" s="788"/>
      <c r="AY621" s="788"/>
      <c r="AZ621" s="788"/>
      <c r="BA621" s="788"/>
      <c r="BB621" s="788"/>
      <c r="BC621" s="788"/>
      <c r="BD621" s="788"/>
      <c r="BE621" s="788"/>
      <c r="BF621" s="788"/>
      <c r="BG621" s="788"/>
      <c r="BH621" s="788"/>
      <c r="BI621" s="788"/>
      <c r="BJ621" s="788"/>
      <c r="BK621" s="788"/>
      <c r="BL621" s="788"/>
      <c r="BM621" s="788"/>
      <c r="BN621" s="788"/>
      <c r="BO621" s="788"/>
      <c r="BP621" s="788"/>
      <c r="BQ621" s="788"/>
      <c r="BR621" s="788"/>
      <c r="BS621" s="788"/>
      <c r="BT621" s="788"/>
      <c r="BU621" s="788"/>
      <c r="BV621" s="788"/>
      <c r="BW621" s="788"/>
      <c r="BX621" s="788"/>
      <c r="BY621" s="788"/>
      <c r="BZ621" s="60"/>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59"/>
      <c r="B622" s="59"/>
      <c r="C622" s="59"/>
      <c r="D622" s="59"/>
      <c r="E622" s="788"/>
      <c r="F622" s="788"/>
      <c r="G622" s="788"/>
      <c r="H622" s="788"/>
      <c r="I622" s="788"/>
      <c r="J622" s="788"/>
      <c r="K622" s="788"/>
      <c r="L622" s="788"/>
      <c r="M622" s="788"/>
      <c r="N622" s="788"/>
      <c r="O622" s="788"/>
      <c r="P622" s="788"/>
      <c r="Q622" s="788"/>
      <c r="R622" s="788"/>
      <c r="S622" s="788"/>
      <c r="T622" s="788"/>
      <c r="U622" s="788"/>
      <c r="V622" s="788"/>
      <c r="W622" s="788"/>
      <c r="X622" s="788"/>
      <c r="Y622" s="788"/>
      <c r="Z622" s="788"/>
      <c r="AA622" s="788"/>
      <c r="AB622" s="788"/>
      <c r="AC622" s="788"/>
      <c r="AD622" s="788"/>
      <c r="AE622" s="788"/>
      <c r="AF622" s="788"/>
      <c r="AG622" s="788"/>
      <c r="AH622" s="788"/>
      <c r="AI622" s="788"/>
      <c r="AJ622" s="788"/>
      <c r="AK622" s="788"/>
      <c r="AL622" s="788"/>
      <c r="AM622" s="788"/>
      <c r="AN622" s="788"/>
      <c r="AO622" s="788"/>
      <c r="AP622" s="788"/>
      <c r="AQ622" s="788"/>
      <c r="AR622" s="788"/>
      <c r="AS622" s="788"/>
      <c r="AT622" s="788"/>
      <c r="AU622" s="788"/>
      <c r="AV622" s="788"/>
      <c r="AW622" s="788"/>
      <c r="AX622" s="788"/>
      <c r="AY622" s="788"/>
      <c r="AZ622" s="788"/>
      <c r="BA622" s="788"/>
      <c r="BB622" s="788"/>
      <c r="BC622" s="788"/>
      <c r="BD622" s="788"/>
      <c r="BE622" s="788"/>
      <c r="BF622" s="788"/>
      <c r="BG622" s="788"/>
      <c r="BH622" s="788"/>
      <c r="BI622" s="788"/>
      <c r="BJ622" s="788"/>
      <c r="BK622" s="788"/>
      <c r="BL622" s="788"/>
      <c r="BM622" s="788"/>
      <c r="BN622" s="788"/>
      <c r="BO622" s="788"/>
      <c r="BP622" s="788"/>
      <c r="BQ622" s="788"/>
      <c r="BR622" s="788"/>
      <c r="BS622" s="788"/>
      <c r="BT622" s="788"/>
      <c r="BU622" s="788"/>
      <c r="BV622" s="788"/>
      <c r="BW622" s="788"/>
      <c r="BX622" s="788"/>
      <c r="BY622" s="788"/>
      <c r="BZ622" s="60"/>
      <c r="CZ622" s="55"/>
      <c r="DA622" s="55"/>
      <c r="DB622" s="55"/>
      <c r="DC622" s="55"/>
      <c r="DD622" s="55"/>
      <c r="DE622" s="55"/>
      <c r="DF622" s="55"/>
      <c r="DG622" s="55"/>
      <c r="DH622" s="55"/>
      <c r="DI622" s="55"/>
      <c r="DJ622" s="55"/>
      <c r="DK622" s="55"/>
      <c r="DL622" s="55"/>
      <c r="DM622" s="55"/>
      <c r="DN622" s="55"/>
      <c r="DO622" s="55"/>
      <c r="DP622" s="55"/>
    </row>
    <row r="623" spans="1:120" s="1" customFormat="1" ht="17.100000000000001" customHeight="1">
      <c r="A623" s="59"/>
      <c r="B623" s="59"/>
      <c r="C623" s="59"/>
      <c r="D623" s="59"/>
      <c r="E623" s="788"/>
      <c r="F623" s="788"/>
      <c r="G623" s="788"/>
      <c r="H623" s="788"/>
      <c r="I623" s="788"/>
      <c r="J623" s="788"/>
      <c r="K623" s="788"/>
      <c r="L623" s="788"/>
      <c r="M623" s="788"/>
      <c r="N623" s="788"/>
      <c r="O623" s="788"/>
      <c r="P623" s="788"/>
      <c r="Q623" s="788"/>
      <c r="R623" s="788"/>
      <c r="S623" s="788"/>
      <c r="T623" s="788"/>
      <c r="U623" s="788"/>
      <c r="V623" s="788"/>
      <c r="W623" s="788"/>
      <c r="X623" s="788"/>
      <c r="Y623" s="788"/>
      <c r="Z623" s="788"/>
      <c r="AA623" s="788"/>
      <c r="AB623" s="788"/>
      <c r="AC623" s="788"/>
      <c r="AD623" s="788"/>
      <c r="AE623" s="788"/>
      <c r="AF623" s="788"/>
      <c r="AG623" s="788"/>
      <c r="AH623" s="788"/>
      <c r="AI623" s="788"/>
      <c r="AJ623" s="788"/>
      <c r="AK623" s="788"/>
      <c r="AL623" s="788"/>
      <c r="AM623" s="788"/>
      <c r="AN623" s="788"/>
      <c r="AO623" s="788"/>
      <c r="AP623" s="788"/>
      <c r="AQ623" s="788"/>
      <c r="AR623" s="788"/>
      <c r="AS623" s="788"/>
      <c r="AT623" s="788"/>
      <c r="AU623" s="788"/>
      <c r="AV623" s="788"/>
      <c r="AW623" s="788"/>
      <c r="AX623" s="788"/>
      <c r="AY623" s="788"/>
      <c r="AZ623" s="788"/>
      <c r="BA623" s="788"/>
      <c r="BB623" s="788"/>
      <c r="BC623" s="788"/>
      <c r="BD623" s="788"/>
      <c r="BE623" s="788"/>
      <c r="BF623" s="788"/>
      <c r="BG623" s="788"/>
      <c r="BH623" s="788"/>
      <c r="BI623" s="788"/>
      <c r="BJ623" s="788"/>
      <c r="BK623" s="788"/>
      <c r="BL623" s="788"/>
      <c r="BM623" s="788"/>
      <c r="BN623" s="788"/>
      <c r="BO623" s="788"/>
      <c r="BP623" s="788"/>
      <c r="BQ623" s="788"/>
      <c r="BR623" s="788"/>
      <c r="BS623" s="788"/>
      <c r="BT623" s="788"/>
      <c r="BU623" s="788"/>
      <c r="BV623" s="788"/>
      <c r="BW623" s="788"/>
      <c r="BX623" s="788"/>
      <c r="BY623" s="788"/>
      <c r="BZ623" s="60"/>
      <c r="CZ623" s="55"/>
      <c r="DA623" s="55"/>
      <c r="DB623" s="55"/>
      <c r="DC623" s="55"/>
      <c r="DD623" s="55"/>
      <c r="DE623" s="55"/>
      <c r="DF623" s="55"/>
      <c r="DG623" s="55"/>
      <c r="DH623" s="55"/>
      <c r="DI623" s="55"/>
      <c r="DJ623" s="55"/>
      <c r="DK623" s="55"/>
      <c r="DL623" s="55"/>
      <c r="DM623" s="55"/>
      <c r="DN623" s="55"/>
      <c r="DO623" s="55"/>
      <c r="DP623" s="55"/>
    </row>
    <row r="624" spans="1:120" s="1" customFormat="1" ht="17.100000000000001" customHeight="1">
      <c r="A624" s="59"/>
      <c r="B624" s="59"/>
      <c r="C624" s="59"/>
      <c r="D624" s="59"/>
      <c r="E624" s="788"/>
      <c r="F624" s="788"/>
      <c r="G624" s="788"/>
      <c r="H624" s="788"/>
      <c r="I624" s="788"/>
      <c r="J624" s="788"/>
      <c r="K624" s="788"/>
      <c r="L624" s="788"/>
      <c r="M624" s="788"/>
      <c r="N624" s="788"/>
      <c r="O624" s="788"/>
      <c r="P624" s="788"/>
      <c r="Q624" s="788"/>
      <c r="R624" s="788"/>
      <c r="S624" s="788"/>
      <c r="T624" s="788"/>
      <c r="U624" s="788"/>
      <c r="V624" s="788"/>
      <c r="W624" s="788"/>
      <c r="X624" s="788"/>
      <c r="Y624" s="788"/>
      <c r="Z624" s="788"/>
      <c r="AA624" s="788"/>
      <c r="AB624" s="788"/>
      <c r="AC624" s="788"/>
      <c r="AD624" s="788"/>
      <c r="AE624" s="788"/>
      <c r="AF624" s="788"/>
      <c r="AG624" s="788"/>
      <c r="AH624" s="788"/>
      <c r="AI624" s="788"/>
      <c r="AJ624" s="788"/>
      <c r="AK624" s="788"/>
      <c r="AL624" s="788"/>
      <c r="AM624" s="788"/>
      <c r="AN624" s="788"/>
      <c r="AO624" s="788"/>
      <c r="AP624" s="788"/>
      <c r="AQ624" s="788"/>
      <c r="AR624" s="788"/>
      <c r="AS624" s="788"/>
      <c r="AT624" s="788"/>
      <c r="AU624" s="788"/>
      <c r="AV624" s="788"/>
      <c r="AW624" s="788"/>
      <c r="AX624" s="788"/>
      <c r="AY624" s="788"/>
      <c r="AZ624" s="788"/>
      <c r="BA624" s="788"/>
      <c r="BB624" s="788"/>
      <c r="BC624" s="788"/>
      <c r="BD624" s="788"/>
      <c r="BE624" s="788"/>
      <c r="BF624" s="788"/>
      <c r="BG624" s="788"/>
      <c r="BH624" s="788"/>
      <c r="BI624" s="788"/>
      <c r="BJ624" s="788"/>
      <c r="BK624" s="788"/>
      <c r="BL624" s="788"/>
      <c r="BM624" s="788"/>
      <c r="BN624" s="788"/>
      <c r="BO624" s="788"/>
      <c r="BP624" s="788"/>
      <c r="BQ624" s="788"/>
      <c r="BR624" s="788"/>
      <c r="BS624" s="788"/>
      <c r="BT624" s="788"/>
      <c r="BU624" s="788"/>
      <c r="BV624" s="788"/>
      <c r="BW624" s="788"/>
      <c r="BX624" s="788"/>
      <c r="BY624" s="788"/>
      <c r="BZ624" s="60"/>
      <c r="CZ624" s="55"/>
      <c r="DA624" s="55"/>
      <c r="DB624" s="55"/>
      <c r="DC624" s="55"/>
      <c r="DD624" s="55"/>
      <c r="DE624" s="55"/>
      <c r="DF624" s="55"/>
      <c r="DG624" s="55"/>
      <c r="DH624" s="55"/>
      <c r="DI624" s="55"/>
      <c r="DJ624" s="55"/>
      <c r="DK624" s="55"/>
      <c r="DL624" s="55"/>
      <c r="DM624" s="55"/>
      <c r="DN624" s="55"/>
      <c r="DO624" s="55"/>
      <c r="DP624" s="55"/>
    </row>
    <row r="625" spans="1:120" s="2" customFormat="1" ht="15.75" customHeight="1">
      <c r="A625" s="294"/>
      <c r="B625" s="294"/>
      <c r="C625" s="294"/>
      <c r="D625" s="294"/>
      <c r="E625" s="294"/>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c r="AE625" s="294"/>
      <c r="AF625" s="294"/>
      <c r="AG625" s="294"/>
      <c r="AH625" s="294"/>
      <c r="AI625" s="294"/>
      <c r="AJ625" s="294"/>
      <c r="AK625" s="294"/>
      <c r="AL625" s="294"/>
      <c r="AM625" s="294"/>
      <c r="AN625" s="294"/>
      <c r="AO625" s="294"/>
      <c r="AP625" s="294"/>
      <c r="AQ625" s="294"/>
      <c r="AR625" s="294"/>
      <c r="AS625" s="294"/>
      <c r="AT625" s="294"/>
      <c r="AU625" s="294"/>
      <c r="AV625" s="294"/>
      <c r="AW625" s="294"/>
      <c r="AX625" s="294"/>
      <c r="AY625" s="294"/>
      <c r="AZ625" s="294"/>
      <c r="BA625" s="294"/>
      <c r="BB625" s="294"/>
      <c r="BC625" s="294"/>
      <c r="BD625" s="294"/>
      <c r="BE625" s="294"/>
      <c r="BF625" s="294"/>
      <c r="BG625" s="294"/>
      <c r="BH625" s="294"/>
      <c r="BI625" s="294"/>
      <c r="BJ625" s="294"/>
      <c r="BK625" s="294"/>
      <c r="BL625" s="294"/>
      <c r="BM625" s="294"/>
      <c r="BN625" s="294"/>
      <c r="BO625" s="294"/>
      <c r="BP625" s="294"/>
      <c r="BQ625" s="294"/>
      <c r="BR625" s="294"/>
      <c r="BS625" s="294"/>
      <c r="BT625" s="294"/>
      <c r="BU625" s="294"/>
      <c r="BV625" s="294"/>
      <c r="BW625" s="294"/>
      <c r="BX625" s="294"/>
      <c r="BY625" s="294"/>
      <c r="BZ625" s="294"/>
      <c r="CB625" s="8"/>
      <c r="CZ625" s="48"/>
      <c r="DA625" s="48"/>
      <c r="DB625" s="48"/>
      <c r="DC625" s="48"/>
      <c r="DD625" s="48"/>
      <c r="DE625" s="48"/>
      <c r="DF625" s="48"/>
      <c r="DG625" s="48"/>
      <c r="DH625" s="48"/>
      <c r="DI625" s="48"/>
      <c r="DJ625" s="48"/>
      <c r="DK625" s="48"/>
      <c r="DL625" s="48"/>
      <c r="DM625" s="48"/>
      <c r="DN625" s="48"/>
      <c r="DO625" s="48"/>
      <c r="DP625" s="48"/>
    </row>
    <row r="626" spans="1:120" s="1" customFormat="1" ht="3.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0"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0"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0" s="1" customFormat="1" ht="17.10000000000000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CZ629" s="55"/>
      <c r="DA629" s="55"/>
      <c r="DB629" s="55"/>
      <c r="DC629" s="55"/>
      <c r="DD629" s="55"/>
      <c r="DE629" s="55"/>
      <c r="DF629" s="55"/>
      <c r="DG629" s="55"/>
      <c r="DH629" s="55"/>
      <c r="DI629" s="55"/>
      <c r="DJ629" s="55"/>
      <c r="DK629" s="55"/>
      <c r="DL629" s="55"/>
      <c r="DM629" s="55"/>
      <c r="DN629" s="55"/>
      <c r="DO629" s="55"/>
      <c r="DP629" s="55"/>
    </row>
    <row r="630" spans="1:120" s="1" customFormat="1" ht="17.10000000000000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CZ630" s="55"/>
      <c r="DA630" s="55"/>
      <c r="DB630" s="55"/>
      <c r="DC630" s="55"/>
      <c r="DD630" s="55"/>
      <c r="DE630" s="55"/>
      <c r="DF630" s="55"/>
      <c r="DG630" s="55"/>
      <c r="DH630" s="55"/>
      <c r="DI630" s="55"/>
      <c r="DJ630" s="55"/>
      <c r="DK630" s="55"/>
      <c r="DL630" s="55"/>
      <c r="DM630" s="55"/>
      <c r="DN630" s="55"/>
      <c r="DO630" s="55"/>
      <c r="DP630" s="55"/>
    </row>
    <row r="631" spans="1:120" s="1" customFormat="1" ht="17.10000000000000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CZ631" s="55"/>
      <c r="DA631" s="55"/>
      <c r="DB631" s="55"/>
      <c r="DC631" s="55"/>
      <c r="DD631" s="55"/>
      <c r="DE631" s="55"/>
      <c r="DF631" s="55"/>
      <c r="DG631" s="55"/>
      <c r="DH631" s="55"/>
      <c r="DI631" s="55"/>
      <c r="DJ631" s="55"/>
      <c r="DK631" s="55"/>
      <c r="DL631" s="55"/>
      <c r="DM631" s="55"/>
      <c r="DN631" s="55"/>
      <c r="DO631" s="55"/>
      <c r="DP631" s="55"/>
    </row>
    <row r="632" spans="1:120" s="1" customFormat="1" ht="17.10000000000000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CZ632" s="55"/>
      <c r="DA632" s="55"/>
      <c r="DB632" s="55"/>
      <c r="DC632" s="55"/>
      <c r="DD632" s="55"/>
      <c r="DE632" s="55"/>
      <c r="DF632" s="55"/>
      <c r="DG632" s="55"/>
      <c r="DH632" s="55"/>
      <c r="DI632" s="55"/>
      <c r="DJ632" s="55"/>
      <c r="DK632" s="55"/>
      <c r="DL632" s="55"/>
      <c r="DM632" s="55"/>
      <c r="DN632" s="55"/>
      <c r="DO632" s="55"/>
      <c r="DP632" s="55"/>
    </row>
    <row r="633" spans="1:120" s="1" customFormat="1" ht="17.10000000000000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CZ633" s="55"/>
      <c r="DA633" s="55"/>
      <c r="DB633" s="55"/>
      <c r="DC633" s="55"/>
      <c r="DD633" s="55"/>
      <c r="DE633" s="55"/>
      <c r="DF633" s="55"/>
      <c r="DG633" s="55"/>
      <c r="DH633" s="55"/>
      <c r="DI633" s="55"/>
      <c r="DJ633" s="55"/>
      <c r="DK633" s="55"/>
      <c r="DL633" s="55"/>
      <c r="DM633" s="55"/>
      <c r="DN633" s="55"/>
      <c r="DO633" s="55"/>
      <c r="DP633" s="55"/>
    </row>
    <row r="634" spans="1:120" ht="17.100000000000001" customHeight="1"/>
    <row r="635" spans="1:120" ht="17.100000000000001" customHeight="1"/>
    <row r="636" spans="1:120" ht="17.100000000000001" customHeight="1"/>
    <row r="637" spans="1:120" ht="17.100000000000001" customHeight="1"/>
    <row r="638" spans="1:120" ht="17.100000000000001" customHeight="1"/>
    <row r="639" spans="1:120" ht="17.100000000000001" customHeight="1"/>
  </sheetData>
  <sheetProtection formatCells="0" selectLockedCells="1"/>
  <mergeCells count="687">
    <mergeCell ref="A2:BZ2"/>
    <mergeCell ref="A4:BZ4"/>
    <mergeCell ref="AY17:BB17"/>
    <mergeCell ref="BC17:BE17"/>
    <mergeCell ref="BF17:BH17"/>
    <mergeCell ref="BI17:BK17"/>
    <mergeCell ref="BL17:BN17"/>
    <mergeCell ref="BO17:BQ17"/>
    <mergeCell ref="BR17:BT17"/>
    <mergeCell ref="AO24:BV24"/>
    <mergeCell ref="W27:AN27"/>
    <mergeCell ref="AO27:BS27"/>
    <mergeCell ref="BU27:BV28"/>
    <mergeCell ref="AG28:AN28"/>
    <mergeCell ref="AO28:BS28"/>
    <mergeCell ref="W21:AN21"/>
    <mergeCell ref="AO21:BS21"/>
    <mergeCell ref="BU21:BV22"/>
    <mergeCell ref="AG22:AN22"/>
    <mergeCell ref="AO22:BS22"/>
    <mergeCell ref="AG23:AN23"/>
    <mergeCell ref="AO23:BV23"/>
    <mergeCell ref="BD41:BZ42"/>
    <mergeCell ref="A43:W44"/>
    <mergeCell ref="BD43:BZ44"/>
    <mergeCell ref="A46:BZ46"/>
    <mergeCell ref="R50:BZ50"/>
    <mergeCell ref="R51:AO51"/>
    <mergeCell ref="AP51:BA51"/>
    <mergeCell ref="BB51:BZ51"/>
    <mergeCell ref="AG29:AN29"/>
    <mergeCell ref="A37:W38"/>
    <mergeCell ref="X37:AO38"/>
    <mergeCell ref="AP37:BC38"/>
    <mergeCell ref="BD37:BZ38"/>
    <mergeCell ref="A39:W40"/>
    <mergeCell ref="X39:AO44"/>
    <mergeCell ref="AP39:BC44"/>
    <mergeCell ref="BD39:BZ40"/>
    <mergeCell ref="A41:W42"/>
    <mergeCell ref="R59:BZ59"/>
    <mergeCell ref="U60:X60"/>
    <mergeCell ref="AK60:AS60"/>
    <mergeCell ref="BF60:BQ60"/>
    <mergeCell ref="R61:BZ61"/>
    <mergeCell ref="R62:T62"/>
    <mergeCell ref="U62:BZ62"/>
    <mergeCell ref="R52:T52"/>
    <mergeCell ref="U52:BZ52"/>
    <mergeCell ref="R53:Y53"/>
    <mergeCell ref="Z53:BZ53"/>
    <mergeCell ref="R54:BZ54"/>
    <mergeCell ref="U58:X58"/>
    <mergeCell ref="AK58:AV58"/>
    <mergeCell ref="BF58:BQ58"/>
    <mergeCell ref="R70:BZ70"/>
    <mergeCell ref="U71:X71"/>
    <mergeCell ref="AK71:AS71"/>
    <mergeCell ref="BF71:BQ71"/>
    <mergeCell ref="R72:BZ72"/>
    <mergeCell ref="R73:T73"/>
    <mergeCell ref="U73:BZ73"/>
    <mergeCell ref="R63:Y63"/>
    <mergeCell ref="Z63:BZ63"/>
    <mergeCell ref="R64:BZ64"/>
    <mergeCell ref="U69:X69"/>
    <mergeCell ref="AK69:AV69"/>
    <mergeCell ref="BF69:BQ69"/>
    <mergeCell ref="R81:BZ81"/>
    <mergeCell ref="U82:X82"/>
    <mergeCell ref="AK82:AS82"/>
    <mergeCell ref="BF82:BQ82"/>
    <mergeCell ref="R83:BZ83"/>
    <mergeCell ref="R84:T84"/>
    <mergeCell ref="U84:BZ84"/>
    <mergeCell ref="R74:Y74"/>
    <mergeCell ref="Z74:BZ74"/>
    <mergeCell ref="R75:BZ75"/>
    <mergeCell ref="AA76:BZ76"/>
    <mergeCell ref="U80:X80"/>
    <mergeCell ref="AK80:AV80"/>
    <mergeCell ref="BF80:BQ80"/>
    <mergeCell ref="R91:BZ91"/>
    <mergeCell ref="U92:X92"/>
    <mergeCell ref="AK92:AS92"/>
    <mergeCell ref="BF92:BQ92"/>
    <mergeCell ref="R93:BZ93"/>
    <mergeCell ref="R94:T94"/>
    <mergeCell ref="U94:BZ94"/>
    <mergeCell ref="R85:Y85"/>
    <mergeCell ref="Z85:BZ85"/>
    <mergeCell ref="R86:BZ86"/>
    <mergeCell ref="AA87:BZ87"/>
    <mergeCell ref="U90:X90"/>
    <mergeCell ref="AK90:AV90"/>
    <mergeCell ref="BF90:BQ90"/>
    <mergeCell ref="R101:BZ101"/>
    <mergeCell ref="U102:X102"/>
    <mergeCell ref="AK102:AS102"/>
    <mergeCell ref="BF102:BQ102"/>
    <mergeCell ref="R103:BZ103"/>
    <mergeCell ref="R104:T104"/>
    <mergeCell ref="U104:BZ104"/>
    <mergeCell ref="R95:Y95"/>
    <mergeCell ref="Z95:BZ95"/>
    <mergeCell ref="R96:BZ96"/>
    <mergeCell ref="AA97:BZ97"/>
    <mergeCell ref="U100:X100"/>
    <mergeCell ref="AK100:AV100"/>
    <mergeCell ref="BF100:BQ100"/>
    <mergeCell ref="B125:C125"/>
    <mergeCell ref="AF114:AP114"/>
    <mergeCell ref="B115:C115"/>
    <mergeCell ref="L116:AH116"/>
    <mergeCell ref="AF117:AP117"/>
    <mergeCell ref="B118:C118"/>
    <mergeCell ref="L119:AH119"/>
    <mergeCell ref="R105:Y105"/>
    <mergeCell ref="Z105:BZ105"/>
    <mergeCell ref="R106:BZ106"/>
    <mergeCell ref="AA107:BZ107"/>
    <mergeCell ref="B112:C112"/>
    <mergeCell ref="L113:AH113"/>
    <mergeCell ref="L126:AH126"/>
    <mergeCell ref="AF127:AP127"/>
    <mergeCell ref="L128:AH128"/>
    <mergeCell ref="AF129:AP129"/>
    <mergeCell ref="L130:AH130"/>
    <mergeCell ref="AF131:AP131"/>
    <mergeCell ref="AF120:AP120"/>
    <mergeCell ref="L121:AH121"/>
    <mergeCell ref="AF122:AP122"/>
    <mergeCell ref="L123:AH123"/>
    <mergeCell ref="AF124:AP124"/>
    <mergeCell ref="R140:BZ140"/>
    <mergeCell ref="R141:BZ141"/>
    <mergeCell ref="X142:BZ142"/>
    <mergeCell ref="R146:BZ146"/>
    <mergeCell ref="R147:BZ147"/>
    <mergeCell ref="R148:T148"/>
    <mergeCell ref="U148:BZ148"/>
    <mergeCell ref="R136:BZ136"/>
    <mergeCell ref="R137:BZ137"/>
    <mergeCell ref="R138:T138"/>
    <mergeCell ref="U138:BZ138"/>
    <mergeCell ref="R139:Y139"/>
    <mergeCell ref="Z139:BZ139"/>
    <mergeCell ref="R156:BZ156"/>
    <mergeCell ref="R157:T157"/>
    <mergeCell ref="U157:BZ157"/>
    <mergeCell ref="R158:Y158"/>
    <mergeCell ref="Z158:BZ158"/>
    <mergeCell ref="R159:BZ159"/>
    <mergeCell ref="R149:Y149"/>
    <mergeCell ref="Z149:BZ149"/>
    <mergeCell ref="R150:BZ150"/>
    <mergeCell ref="R151:BZ151"/>
    <mergeCell ref="X152:BZ152"/>
    <mergeCell ref="R155:BZ155"/>
    <mergeCell ref="R167:Y167"/>
    <mergeCell ref="Z167:BZ167"/>
    <mergeCell ref="R168:BZ168"/>
    <mergeCell ref="R169:BZ169"/>
    <mergeCell ref="X170:BZ170"/>
    <mergeCell ref="U175:X175"/>
    <mergeCell ref="AK175:AV175"/>
    <mergeCell ref="BF175:BQ175"/>
    <mergeCell ref="R160:BZ160"/>
    <mergeCell ref="X161:BZ161"/>
    <mergeCell ref="R164:BZ164"/>
    <mergeCell ref="R165:BZ165"/>
    <mergeCell ref="R166:T166"/>
    <mergeCell ref="U166:BZ166"/>
    <mergeCell ref="R180:Y180"/>
    <mergeCell ref="Z180:BZ180"/>
    <mergeCell ref="R181:BZ181"/>
    <mergeCell ref="Y182:BZ182"/>
    <mergeCell ref="U186:X186"/>
    <mergeCell ref="AK186:AV186"/>
    <mergeCell ref="BF186:BQ186"/>
    <mergeCell ref="R176:BZ176"/>
    <mergeCell ref="U177:X177"/>
    <mergeCell ref="AK177:AS177"/>
    <mergeCell ref="BF177:BQ177"/>
    <mergeCell ref="R178:BZ178"/>
    <mergeCell ref="R179:T179"/>
    <mergeCell ref="U179:BZ179"/>
    <mergeCell ref="R191:Y191"/>
    <mergeCell ref="Z191:BZ191"/>
    <mergeCell ref="R192:BZ192"/>
    <mergeCell ref="Y193:BZ193"/>
    <mergeCell ref="U196:X196"/>
    <mergeCell ref="AK196:AV196"/>
    <mergeCell ref="BF196:BQ196"/>
    <mergeCell ref="R187:BZ187"/>
    <mergeCell ref="U188:X188"/>
    <mergeCell ref="AK188:AS188"/>
    <mergeCell ref="BF188:BQ188"/>
    <mergeCell ref="R189:BZ189"/>
    <mergeCell ref="R190:T190"/>
    <mergeCell ref="U190:BZ190"/>
    <mergeCell ref="R201:Y201"/>
    <mergeCell ref="Z201:BZ201"/>
    <mergeCell ref="R202:BZ202"/>
    <mergeCell ref="Y203:BZ203"/>
    <mergeCell ref="U206:X206"/>
    <mergeCell ref="AK206:AV206"/>
    <mergeCell ref="BF206:BQ206"/>
    <mergeCell ref="R197:BZ197"/>
    <mergeCell ref="U198:X198"/>
    <mergeCell ref="AK198:AS198"/>
    <mergeCell ref="BF198:BQ198"/>
    <mergeCell ref="R199:BZ199"/>
    <mergeCell ref="R200:T200"/>
    <mergeCell ref="U200:BZ200"/>
    <mergeCell ref="R211:Y211"/>
    <mergeCell ref="Z211:BZ211"/>
    <mergeCell ref="R212:BZ212"/>
    <mergeCell ref="Y213:BZ213"/>
    <mergeCell ref="R217:BZ217"/>
    <mergeCell ref="AA218:AM218"/>
    <mergeCell ref="AU218:BG218"/>
    <mergeCell ref="R207:BZ207"/>
    <mergeCell ref="U208:X208"/>
    <mergeCell ref="AK208:AS208"/>
    <mergeCell ref="BF208:BQ208"/>
    <mergeCell ref="R209:BZ209"/>
    <mergeCell ref="R210:T210"/>
    <mergeCell ref="U210:BZ210"/>
    <mergeCell ref="K226:M226"/>
    <mergeCell ref="W226:AZ226"/>
    <mergeCell ref="BA226:BG226"/>
    <mergeCell ref="BH226:BV226"/>
    <mergeCell ref="K227:M227"/>
    <mergeCell ref="W227:AZ227"/>
    <mergeCell ref="BA227:BG227"/>
    <mergeCell ref="BH227:BV227"/>
    <mergeCell ref="R219:BZ219"/>
    <mergeCell ref="R220:T220"/>
    <mergeCell ref="U220:BZ220"/>
    <mergeCell ref="R221:Y221"/>
    <mergeCell ref="Z221:BZ221"/>
    <mergeCell ref="R222:BZ222"/>
    <mergeCell ref="K228:M228"/>
    <mergeCell ref="K232:M232"/>
    <mergeCell ref="W232:AZ232"/>
    <mergeCell ref="BA232:BG232"/>
    <mergeCell ref="BH232:BV232"/>
    <mergeCell ref="K233:M233"/>
    <mergeCell ref="W233:AZ233"/>
    <mergeCell ref="BA233:BG233"/>
    <mergeCell ref="BH233:BV233"/>
    <mergeCell ref="G250:I250"/>
    <mergeCell ref="Y250:AA250"/>
    <mergeCell ref="AK250:AM250"/>
    <mergeCell ref="AZ250:BB250"/>
    <mergeCell ref="G251:I251"/>
    <mergeCell ref="AD251:AF251"/>
    <mergeCell ref="K234:M234"/>
    <mergeCell ref="W234:BV234"/>
    <mergeCell ref="L237:BZ238"/>
    <mergeCell ref="A240:BZ240"/>
    <mergeCell ref="O243:BV243"/>
    <mergeCell ref="O246:BV246"/>
    <mergeCell ref="CA259:DT259"/>
    <mergeCell ref="AF263:BC263"/>
    <mergeCell ref="AF264:BC264"/>
    <mergeCell ref="T268:AB268"/>
    <mergeCell ref="AH268:AP268"/>
    <mergeCell ref="AV268:BD268"/>
    <mergeCell ref="BJ268:BT268"/>
    <mergeCell ref="O254:Q254"/>
    <mergeCell ref="AF254:AH254"/>
    <mergeCell ref="AZ254:BB254"/>
    <mergeCell ref="AD257:BW257"/>
    <mergeCell ref="E258:BW258"/>
    <mergeCell ref="CA258:DT258"/>
    <mergeCell ref="T269:AB269"/>
    <mergeCell ref="AH269:AP269"/>
    <mergeCell ref="AV269:BD269"/>
    <mergeCell ref="BJ269:BT269"/>
    <mergeCell ref="S270:AC270"/>
    <mergeCell ref="AG270:AQ270"/>
    <mergeCell ref="AU270:BE270"/>
    <mergeCell ref="BI270:BT270"/>
    <mergeCell ref="E259:BW259"/>
    <mergeCell ref="AB275:AP275"/>
    <mergeCell ref="AB276:AK276"/>
    <mergeCell ref="BL277:BT277"/>
    <mergeCell ref="BL278:BT278"/>
    <mergeCell ref="O279:BT279"/>
    <mergeCell ref="S282:AA282"/>
    <mergeCell ref="AC282:BY282"/>
    <mergeCell ref="T272:AB272"/>
    <mergeCell ref="AH272:AP272"/>
    <mergeCell ref="AV272:BD272"/>
    <mergeCell ref="BJ272:BT272"/>
    <mergeCell ref="T274:AB274"/>
    <mergeCell ref="AH274:AP274"/>
    <mergeCell ref="AV274:BD274"/>
    <mergeCell ref="BJ274:BT274"/>
    <mergeCell ref="BI286:BK286"/>
    <mergeCell ref="X290:AJ290"/>
    <mergeCell ref="AO290:BA290"/>
    <mergeCell ref="BE290:BS290"/>
    <mergeCell ref="X292:AJ292"/>
    <mergeCell ref="AO292:BA292"/>
    <mergeCell ref="BE292:BS292"/>
    <mergeCell ref="D286:F286"/>
    <mergeCell ref="L286:N286"/>
    <mergeCell ref="T286:V286"/>
    <mergeCell ref="AB286:AD286"/>
    <mergeCell ref="AJ286:AL286"/>
    <mergeCell ref="AU286:AW286"/>
    <mergeCell ref="X301:AJ301"/>
    <mergeCell ref="AO301:BA301"/>
    <mergeCell ref="BF301:BS301"/>
    <mergeCell ref="X303:AJ303"/>
    <mergeCell ref="AO303:BA303"/>
    <mergeCell ref="BF303:BS303"/>
    <mergeCell ref="BE293:BS293"/>
    <mergeCell ref="X297:AJ297"/>
    <mergeCell ref="AO297:BA297"/>
    <mergeCell ref="BF297:BS297"/>
    <mergeCell ref="X299:AJ299"/>
    <mergeCell ref="AO299:BA299"/>
    <mergeCell ref="BF299:BS299"/>
    <mergeCell ref="X306:AJ306"/>
    <mergeCell ref="AO306:BA306"/>
    <mergeCell ref="BF306:BS306"/>
    <mergeCell ref="X307:AJ307"/>
    <mergeCell ref="AO307:BA307"/>
    <mergeCell ref="BF307:BS307"/>
    <mergeCell ref="X304:AJ304"/>
    <mergeCell ref="AO304:BA304"/>
    <mergeCell ref="BF304:BS304"/>
    <mergeCell ref="X305:AJ305"/>
    <mergeCell ref="AO305:BA305"/>
    <mergeCell ref="BF305:BS305"/>
    <mergeCell ref="X311:AJ311"/>
    <mergeCell ref="AO311:BA311"/>
    <mergeCell ref="BF311:BS311"/>
    <mergeCell ref="X312:AJ312"/>
    <mergeCell ref="AO312:BA312"/>
    <mergeCell ref="BF312:BS312"/>
    <mergeCell ref="X309:AJ309"/>
    <mergeCell ref="AO309:BA309"/>
    <mergeCell ref="BF309:BS309"/>
    <mergeCell ref="X310:AJ310"/>
    <mergeCell ref="AO310:BA310"/>
    <mergeCell ref="BF310:BS310"/>
    <mergeCell ref="BE315:BS315"/>
    <mergeCell ref="BE316:BS316"/>
    <mergeCell ref="AH320:AJ320"/>
    <mergeCell ref="AH321:AJ321"/>
    <mergeCell ref="W325:AK325"/>
    <mergeCell ref="AN325:BB325"/>
    <mergeCell ref="X313:AJ313"/>
    <mergeCell ref="AO313:BA313"/>
    <mergeCell ref="BF313:BS313"/>
    <mergeCell ref="X314:AJ314"/>
    <mergeCell ref="AO314:BA314"/>
    <mergeCell ref="BF314:BS314"/>
    <mergeCell ref="AU329:AV329"/>
    <mergeCell ref="BC329:BD329"/>
    <mergeCell ref="M331:N331"/>
    <mergeCell ref="AF331:AG331"/>
    <mergeCell ref="AX331:AY331"/>
    <mergeCell ref="E335:BX335"/>
    <mergeCell ref="W326:AK326"/>
    <mergeCell ref="AN326:BB326"/>
    <mergeCell ref="W327:AK327"/>
    <mergeCell ref="AN327:BB327"/>
    <mergeCell ref="Q328:AI328"/>
    <mergeCell ref="AT328:BL328"/>
    <mergeCell ref="E336:BX336"/>
    <mergeCell ref="E337:BX337"/>
    <mergeCell ref="E338:BX338"/>
    <mergeCell ref="V342:Y342"/>
    <mergeCell ref="Z342:AB342"/>
    <mergeCell ref="AC342:AD342"/>
    <mergeCell ref="AE342:AG342"/>
    <mergeCell ref="AH342:AI342"/>
    <mergeCell ref="AJ342:AL342"/>
    <mergeCell ref="AM342:AN342"/>
    <mergeCell ref="AM346:AN346"/>
    <mergeCell ref="E350:G350"/>
    <mergeCell ref="H350:I350"/>
    <mergeCell ref="J350:L350"/>
    <mergeCell ref="O350:R350"/>
    <mergeCell ref="S350:U350"/>
    <mergeCell ref="V350:W350"/>
    <mergeCell ref="X350:Z350"/>
    <mergeCell ref="AA350:AB350"/>
    <mergeCell ref="AC350:AE350"/>
    <mergeCell ref="V346:Y346"/>
    <mergeCell ref="Z346:AB346"/>
    <mergeCell ref="AC346:AD346"/>
    <mergeCell ref="AE346:AG346"/>
    <mergeCell ref="AH346:AI346"/>
    <mergeCell ref="AJ346:AL346"/>
    <mergeCell ref="AF350:AG350"/>
    <mergeCell ref="AL350:BX350"/>
    <mergeCell ref="AF351:AG351"/>
    <mergeCell ref="AL351:BX351"/>
    <mergeCell ref="E352:G352"/>
    <mergeCell ref="H352:I352"/>
    <mergeCell ref="J352:L352"/>
    <mergeCell ref="O352:R352"/>
    <mergeCell ref="S352:U352"/>
    <mergeCell ref="V352:W352"/>
    <mergeCell ref="X352:Z352"/>
    <mergeCell ref="E351:G351"/>
    <mergeCell ref="H351:I351"/>
    <mergeCell ref="J351:L351"/>
    <mergeCell ref="O351:R351"/>
    <mergeCell ref="S351:U351"/>
    <mergeCell ref="V351:W351"/>
    <mergeCell ref="X351:Z351"/>
    <mergeCell ref="AA351:AB351"/>
    <mergeCell ref="AC351:AE351"/>
    <mergeCell ref="G358:I358"/>
    <mergeCell ref="G359:I359"/>
    <mergeCell ref="S360:BZ360"/>
    <mergeCell ref="E361:BX361"/>
    <mergeCell ref="E362:BX362"/>
    <mergeCell ref="E363:BX363"/>
    <mergeCell ref="AA352:AB352"/>
    <mergeCell ref="AC352:AE352"/>
    <mergeCell ref="AF352:AG352"/>
    <mergeCell ref="AL352:BX352"/>
    <mergeCell ref="R356:T356"/>
    <mergeCell ref="X356:Z356"/>
    <mergeCell ref="E372:BX372"/>
    <mergeCell ref="A374:BZ374"/>
    <mergeCell ref="N378:U378"/>
    <mergeCell ref="M379:Q379"/>
    <mergeCell ref="R379:Z379"/>
    <mergeCell ref="AC379:BX379"/>
    <mergeCell ref="E364:BX364"/>
    <mergeCell ref="S367:BZ367"/>
    <mergeCell ref="E368:BX368"/>
    <mergeCell ref="E369:BX369"/>
    <mergeCell ref="E370:BX370"/>
    <mergeCell ref="E371:BX371"/>
    <mergeCell ref="M382:Q382"/>
    <mergeCell ref="R382:Z382"/>
    <mergeCell ref="AC382:BX382"/>
    <mergeCell ref="M383:Q383"/>
    <mergeCell ref="R383:Z383"/>
    <mergeCell ref="AC383:BX383"/>
    <mergeCell ref="M380:Q380"/>
    <mergeCell ref="R380:Z380"/>
    <mergeCell ref="AC380:BX380"/>
    <mergeCell ref="M381:Q381"/>
    <mergeCell ref="R381:Z381"/>
    <mergeCell ref="AC381:BX381"/>
    <mergeCell ref="BJ387:BK387"/>
    <mergeCell ref="Q390:AI390"/>
    <mergeCell ref="AT390:BL390"/>
    <mergeCell ref="Q393:AI393"/>
    <mergeCell ref="E394:F394"/>
    <mergeCell ref="E395:F395"/>
    <mergeCell ref="E387:F387"/>
    <mergeCell ref="M387:N387"/>
    <mergeCell ref="U387:V387"/>
    <mergeCell ref="AC387:AD387"/>
    <mergeCell ref="AK387:AL387"/>
    <mergeCell ref="AV387:AW387"/>
    <mergeCell ref="E405:F405"/>
    <mergeCell ref="E406:F406"/>
    <mergeCell ref="E407:F407"/>
    <mergeCell ref="E408:F408"/>
    <mergeCell ref="E409:F409"/>
    <mergeCell ref="E413:F413"/>
    <mergeCell ref="E396:F396"/>
    <mergeCell ref="E397:F397"/>
    <mergeCell ref="E398:F398"/>
    <mergeCell ref="E399:F399"/>
    <mergeCell ref="E400:F400"/>
    <mergeCell ref="E404:F404"/>
    <mergeCell ref="Z423:AG423"/>
    <mergeCell ref="Z424:AG424"/>
    <mergeCell ref="Z425:AG425"/>
    <mergeCell ref="Z429:AN429"/>
    <mergeCell ref="Z430:AN430"/>
    <mergeCell ref="T433:BZ433"/>
    <mergeCell ref="E414:F414"/>
    <mergeCell ref="E415:F415"/>
    <mergeCell ref="E416:F416"/>
    <mergeCell ref="E417:F417"/>
    <mergeCell ref="E418:F418"/>
    <mergeCell ref="Z422:AG422"/>
    <mergeCell ref="BC445:BD445"/>
    <mergeCell ref="BK445:BL445"/>
    <mergeCell ref="AX446:BH446"/>
    <mergeCell ref="AK447:AU447"/>
    <mergeCell ref="AB448:AC448"/>
    <mergeCell ref="AB449:AC449"/>
    <mergeCell ref="BC438:BD438"/>
    <mergeCell ref="BK438:BL438"/>
    <mergeCell ref="G440:H440"/>
    <mergeCell ref="G441:H441"/>
    <mergeCell ref="P443:AB443"/>
    <mergeCell ref="AF444:AP444"/>
    <mergeCell ref="BE455:BS455"/>
    <mergeCell ref="N456:Q456"/>
    <mergeCell ref="R456:T456"/>
    <mergeCell ref="W456:AK456"/>
    <mergeCell ref="AN456:BB456"/>
    <mergeCell ref="BE456:BS456"/>
    <mergeCell ref="AB450:BC450"/>
    <mergeCell ref="D455:K455"/>
    <mergeCell ref="N455:Q455"/>
    <mergeCell ref="R455:T455"/>
    <mergeCell ref="W455:AK455"/>
    <mergeCell ref="AN455:BB455"/>
    <mergeCell ref="N457:Q457"/>
    <mergeCell ref="R457:T457"/>
    <mergeCell ref="W457:AK457"/>
    <mergeCell ref="AN457:BB457"/>
    <mergeCell ref="BE457:BS457"/>
    <mergeCell ref="N458:Q458"/>
    <mergeCell ref="R458:T458"/>
    <mergeCell ref="W458:AK458"/>
    <mergeCell ref="AN458:BB458"/>
    <mergeCell ref="BE458:BS458"/>
    <mergeCell ref="N459:Q459"/>
    <mergeCell ref="R459:T459"/>
    <mergeCell ref="W459:AK459"/>
    <mergeCell ref="AN459:BB459"/>
    <mergeCell ref="BE459:BS459"/>
    <mergeCell ref="N460:Q460"/>
    <mergeCell ref="R460:T460"/>
    <mergeCell ref="W460:AK460"/>
    <mergeCell ref="AN460:BB460"/>
    <mergeCell ref="BE460:BS460"/>
    <mergeCell ref="N461:Q461"/>
    <mergeCell ref="R461:T461"/>
    <mergeCell ref="W461:AK461"/>
    <mergeCell ref="AN461:BB461"/>
    <mergeCell ref="BE461:BS461"/>
    <mergeCell ref="N462:Q462"/>
    <mergeCell ref="R462:T462"/>
    <mergeCell ref="W462:AK462"/>
    <mergeCell ref="AN462:BB462"/>
    <mergeCell ref="BE462:BS462"/>
    <mergeCell ref="N463:Q463"/>
    <mergeCell ref="R463:T463"/>
    <mergeCell ref="W463:AK463"/>
    <mergeCell ref="AN463:BB463"/>
    <mergeCell ref="BE463:BS463"/>
    <mergeCell ref="D464:K464"/>
    <mergeCell ref="W464:AK464"/>
    <mergeCell ref="AN464:BB464"/>
    <mergeCell ref="BE464:BS464"/>
    <mergeCell ref="R483:BZ483"/>
    <mergeCell ref="C487:BZ487"/>
    <mergeCell ref="C488:BZ488"/>
    <mergeCell ref="C489:BZ489"/>
    <mergeCell ref="C490:BZ490"/>
    <mergeCell ref="C491:BZ491"/>
    <mergeCell ref="R467:BZ467"/>
    <mergeCell ref="R470:BZ470"/>
    <mergeCell ref="R473:BZ473"/>
    <mergeCell ref="R476:BZ476"/>
    <mergeCell ref="R479:BZ479"/>
    <mergeCell ref="B482:R482"/>
    <mergeCell ref="S482:BZ482"/>
    <mergeCell ref="AS514:BF514"/>
    <mergeCell ref="AS515:AT515"/>
    <mergeCell ref="BB515:BC515"/>
    <mergeCell ref="W519:AF519"/>
    <mergeCell ref="AG519:AH519"/>
    <mergeCell ref="AI519:BB519"/>
    <mergeCell ref="BC519:BD519"/>
    <mergeCell ref="BE519:BS519"/>
    <mergeCell ref="A494:BZ494"/>
    <mergeCell ref="AI498:AO498"/>
    <mergeCell ref="AI501:AO501"/>
    <mergeCell ref="AS504:BF504"/>
    <mergeCell ref="AS507:BF507"/>
    <mergeCell ref="AS510:BF510"/>
    <mergeCell ref="W520:AF520"/>
    <mergeCell ref="AG520:AH520"/>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R530:BZ530"/>
    <mergeCell ref="R531:BZ531"/>
    <mergeCell ref="AI535:AO535"/>
    <mergeCell ref="AI538:AO538"/>
    <mergeCell ref="AS541:BF541"/>
    <mergeCell ref="AS544:BF544"/>
    <mergeCell ref="W524:AF524"/>
    <mergeCell ref="AG524:AH524"/>
    <mergeCell ref="AI524:BB524"/>
    <mergeCell ref="BC524:BD524"/>
    <mergeCell ref="BE524:BS524"/>
    <mergeCell ref="S527:BZ527"/>
    <mergeCell ref="AS547:BF547"/>
    <mergeCell ref="AS551:BF551"/>
    <mergeCell ref="AS552:AT552"/>
    <mergeCell ref="BB552:BC552"/>
    <mergeCell ref="W556:AF556"/>
    <mergeCell ref="AG556:AH556"/>
    <mergeCell ref="AI556:BB556"/>
    <mergeCell ref="BC556:BD556"/>
    <mergeCell ref="BE556:BS556"/>
    <mergeCell ref="W557:AF557"/>
    <mergeCell ref="AG557:AH557"/>
    <mergeCell ref="AI557:BB557"/>
    <mergeCell ref="BC557:BD557"/>
    <mergeCell ref="BE557:BS557"/>
    <mergeCell ref="W558:AF558"/>
    <mergeCell ref="AG558:AH558"/>
    <mergeCell ref="AI558:BB558"/>
    <mergeCell ref="BC558:BD558"/>
    <mergeCell ref="BE558:BS558"/>
    <mergeCell ref="W561:AF561"/>
    <mergeCell ref="AG561:AH561"/>
    <mergeCell ref="AI561:BB561"/>
    <mergeCell ref="BC561:BD561"/>
    <mergeCell ref="BE561:BS561"/>
    <mergeCell ref="S564:BZ564"/>
    <mergeCell ref="W559:AF559"/>
    <mergeCell ref="AG559:AH559"/>
    <mergeCell ref="AI559:BB559"/>
    <mergeCell ref="BC559:BD559"/>
    <mergeCell ref="BE559:BS559"/>
    <mergeCell ref="W560:AF560"/>
    <mergeCell ref="AG560:AH560"/>
    <mergeCell ref="AI560:BB560"/>
    <mergeCell ref="BC560:BD560"/>
    <mergeCell ref="BE560:BS560"/>
    <mergeCell ref="Y580:AL580"/>
    <mergeCell ref="Y581:AL581"/>
    <mergeCell ref="Y582:AL582"/>
    <mergeCell ref="U583:AA583"/>
    <mergeCell ref="AQ583:AW583"/>
    <mergeCell ref="O584:AE584"/>
    <mergeCell ref="AS584:BI584"/>
    <mergeCell ref="R567:BZ567"/>
    <mergeCell ref="R568:BZ568"/>
    <mergeCell ref="A570:BZ570"/>
    <mergeCell ref="A571:BZ571"/>
    <mergeCell ref="Y574:AL574"/>
    <mergeCell ref="Y577:AL577"/>
    <mergeCell ref="E596:G596"/>
    <mergeCell ref="E597:G597"/>
    <mergeCell ref="H602:BY602"/>
    <mergeCell ref="G604:I604"/>
    <mergeCell ref="U605:AR605"/>
    <mergeCell ref="G606:I606"/>
    <mergeCell ref="B587:BA587"/>
    <mergeCell ref="E588:G588"/>
    <mergeCell ref="E589:G589"/>
    <mergeCell ref="E593:G593"/>
    <mergeCell ref="E594:G594"/>
    <mergeCell ref="E595:G595"/>
    <mergeCell ref="E619:BY619"/>
    <mergeCell ref="E620:BY620"/>
    <mergeCell ref="E621:BY621"/>
    <mergeCell ref="E622:BY622"/>
    <mergeCell ref="E623:BY623"/>
    <mergeCell ref="E624:BY624"/>
    <mergeCell ref="G610:AX610"/>
    <mergeCell ref="E614:BY614"/>
    <mergeCell ref="E615:BY615"/>
    <mergeCell ref="E616:BY616"/>
    <mergeCell ref="E617:BY617"/>
    <mergeCell ref="E618:BY618"/>
  </mergeCells>
  <phoneticPr fontId="3"/>
  <dataValidations count="21">
    <dataValidation type="list" allowBlank="1" showInputMessage="1" sqref="Q390:AI390 AT390:BL390 O584:AE584 AS584:BI584 Q328:AI328 AT328:BL328" xr:uid="{8B9AC04B-A49C-49AD-9E29-F66F6A362DA8}">
      <formula1>$DH$6:$DH$12</formula1>
    </dataValidation>
    <dataValidation type="list" allowBlank="1" showInputMessage="1" showErrorMessage="1" sqref="W234:BV234" xr:uid="{C6E33AA9-06B2-405E-B23D-9C5EE83AF03B}">
      <formula1>"第1号イに該当(仕様基準),第1号ロに該当(誘導仕様基準),第2号に該当(設計住宅性能評価),第3号に該当(長期優良住宅の認定又は長期使用構造等の確認)"</formula1>
    </dataValidation>
    <dataValidation type="list" allowBlank="1" showInputMessage="1" sqref="C487:BZ487" xr:uid="{4470BE01-F840-482C-B555-F86AAF6A1A90}">
      <formula1>$CP$486:$CP$489</formula1>
    </dataValidation>
    <dataValidation type="list" allowBlank="1" showInputMessage="1" showErrorMessage="1" sqref="AK100:AV100 AK90:AV90 AK80:AV80 AK69:AV69 AK58:AV58 AK186:AV186 AK175:AV175 AK206:AV206 AK196:AV196" xr:uid="{F144760E-3B15-42B0-BA2E-2745929CC702}">
      <formula1>$CB$1:$CB$48</formula1>
    </dataValidation>
    <dataValidation type="list" allowBlank="1" showInputMessage="1" showErrorMessage="1" sqref="R221:Y221 R211:Y211 AK208:AS208 R201:Y201 AK198:AS198 R191:Y191 AK188:AS188 AK177:AS177 R180:Y180 R149:Y149 R139:Y139 R158:Y158 R167:Y167 R105:Y105 AK102:AS102 AK92:AS92 R95:Y95 R85:Y85 AK82:AS82 R74:Y74 AK60:AS60 AK71:AS71 R63:Y63 R53:Y53" xr:uid="{468684B1-12F1-4FF3-9E06-1B87058BD0A4}">
      <formula1>$CC$1:$CC$47</formula1>
    </dataValidation>
    <dataValidation type="list" allowBlank="1" showInputMessage="1" showErrorMessage="1" sqref="W556:AF561 S282:AA282 W519:AF524 R379:Z383" xr:uid="{11AACE21-123D-4A03-A71F-2A3FDE57111C}">
      <formula1>$CB$283:$CB$364</formula1>
    </dataValidation>
    <dataValidation allowBlank="1" showInputMessage="1" sqref="N226:U228 N232:U234 J584:N584 R486:BZ486" xr:uid="{F3C10BCF-C069-4BBA-8EFE-F2806E451B5B}"/>
    <dataValidation type="list" allowBlank="1" showInputMessage="1" sqref="S270:AC270 AG270:AQ270 AU270:BE270" xr:uid="{68BE0D65-E276-43C0-BAA9-2CC7E67D67C7}">
      <formula1>$CI$270:$CI$287</formula1>
    </dataValidation>
    <dataValidation type="list" allowBlank="1" showInputMessage="1" sqref="U58:X58 U69:X69 U80:X80 U90:X90 U100:X100 U175:X175 U186:X186" xr:uid="{D73ED56D-CBB6-4F80-83B9-5BB1FEDE5B54}">
      <formula1>$CA$1:$CA$3</formula1>
    </dataValidation>
    <dataValidation type="list" allowBlank="1" showInputMessage="1" showErrorMessage="1" sqref="AK584:AM584" xr:uid="{FF0DFD30-F17E-47DD-8E32-0A56BBC69998}">
      <formula1>"鉄骨鉄筋コンクリート,鉄筋コンクリート,鉄骨,補強コンクリートブロック,組積,木"</formula1>
    </dataValidation>
    <dataValidation type="list" allowBlank="1" showInputMessage="1" showErrorMessage="1" sqref="D589" xr:uid="{16B8C949-4F7E-459C-93F8-98BD810957DF}">
      <formula1>"□特定増改築構造計算基準,■特定増改築構造計算基準"</formula1>
    </dataValidation>
    <dataValidation type="list" allowBlank="1" showInputMessage="1" showErrorMessage="1" sqref="D593" xr:uid="{5154728C-9474-4E01-9528-8C7C99CF44C7}">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94" xr:uid="{F05D03A5-C4C7-4EE1-B596-4B4F70BDF138}">
      <formula1>"□建築基準法施行令第81条第2項第１号イに掲げる構造計算,■建築基準法施行令第81条第2項第１号イに掲げる構造計算"</formula1>
    </dataValidation>
    <dataValidation type="list" allowBlank="1" showInputMessage="1" showErrorMessage="1" sqref="D595" xr:uid="{9009C421-CC48-4B3F-B27D-4DD41B23D7C1}">
      <formula1>"□建築基準法施行令第81条第2項第１号ロに掲げる構造計算,■建築基準法施行令第81条第2項第１号ロに掲げる構造計算"</formula1>
    </dataValidation>
    <dataValidation type="list" allowBlank="1" showInputMessage="1" showErrorMessage="1" sqref="D596" xr:uid="{B8CFDA0B-E909-4178-A233-0EC72D28ABB3}">
      <formula1>"□建築基準法施行令第81条第2項第2号イに掲げる構造計算,■建築基準法施行令第81条第2項第2号イに掲げる構造計算"</formula1>
    </dataValidation>
    <dataValidation type="list" allowBlank="1" showInputMessage="1" showErrorMessage="1" sqref="D597" xr:uid="{6AD6C255-228A-4235-B497-A1BA6C5A140D}">
      <formula1>"□建築基準法施行令第81条第3項に掲げる構造計算,■建築基準法施行令第81条第3項に掲げる構造計算"</formula1>
    </dataValidation>
    <dataValidation type="list" allowBlank="1" showInputMessage="1" showErrorMessage="1" sqref="F604" xr:uid="{993043CE-6DE4-425D-9A62-130C677B97E9}">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70:BT270" xr:uid="{F18336FC-E140-420F-8287-E01F819C0A8E}">
      <formula1>$CI$271:$CI$287</formula1>
    </dataValidation>
    <dataValidation type="list" allowBlank="1" showInputMessage="1" showErrorMessage="1" sqref="K232:M234 B125:C125 K226:M228 B112:C112 B115:C115 B118:C118 O254 AC387:AD387 M387:N387 E387:F387 U387:V387 BJ387:BK387 AV387:AW387 L286 AD251 AK250 D286 AS552:AT552 AZ254 AB448:AC449 AK387:AL387 AZ250 Y250 T286 M331:N331 AU329:AV329 BC329:BD329 E588:G589 G604:I604 E593:G597 BB515:BC515 E394:E400 AS515:AT515 AB286 AJ286 AU286 BI286 AF254 G440:H441 X356 G250:G251 BB552:BC552 AF331:AG331 AX331:AY331 E413:E418 G606:I606 E404:E409 G358:G359 R356 BK438:BL438 BC438:BD438 BK445:BL445 BC445:BD445" xr:uid="{B8E12866-FE72-4C22-AD7A-126807CF148A}">
      <formula1>"□,■"</formula1>
    </dataValidation>
    <dataValidation type="list" showDropDown="1" showInputMessage="1" showErrorMessage="1" sqref="BU270 AD270 AR270 BF270" xr:uid="{A84E4C0E-2DCE-4166-9063-0DD3D7923E4B}">
      <formula1>用途地域</formula1>
    </dataValidation>
    <dataValidation type="list" allowBlank="1" showInputMessage="1" showErrorMessage="1" sqref="U208:X208 U177:X177 U102:X102 U206:X206 U60:X60 U188:X188 U71:X71 U196:X196 U82:X82 U198:X198 U92:X92" xr:uid="{8D799A6D-BDFF-45E7-980E-B25304E89FD4}">
      <formula1>$CA$1:$CA$3</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5" max="103" man="1"/>
    <brk id="98" max="103" man="1"/>
    <brk id="143" max="103" man="1"/>
    <brk id="194" max="103" man="1"/>
    <brk id="239" max="103" man="1"/>
    <brk id="294" max="103" man="1"/>
    <brk id="347" max="103" man="1"/>
    <brk id="373" max="103" man="1"/>
    <brk id="434" max="103" man="1"/>
    <brk id="492" max="103" man="1"/>
    <brk id="569" max="10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T54"/>
  <sheetViews>
    <sheetView showZeros="0" view="pageBreakPreview" topLeftCell="A50" zoomScaleNormal="100" zoomScaleSheetLayoutView="100" workbookViewId="0">
      <selection activeCell="AO24" sqref="AO24:BS24"/>
    </sheetView>
  </sheetViews>
  <sheetFormatPr defaultRowHeight="15" customHeight="1"/>
  <cols>
    <col min="1" max="42" width="1.125" style="4" customWidth="1"/>
    <col min="43" max="78" width="1.125" customWidth="1"/>
    <col min="79" max="81" width="6.125" hidden="1" customWidth="1"/>
    <col min="82" max="86" width="1.125" hidden="1" customWidth="1"/>
    <col min="87" max="87" width="9" hidden="1" customWidth="1"/>
    <col min="88" max="89" width="9" customWidth="1"/>
    <col min="90" max="90" width="13.25" customWidth="1"/>
    <col min="91" max="98" width="9" customWidth="1"/>
  </cols>
  <sheetData>
    <row r="1" spans="1:81"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1198</v>
      </c>
      <c r="CC1" s="97" t="s">
        <v>1199</v>
      </c>
    </row>
    <row r="2" spans="1:81" ht="50.1" customHeight="1">
      <c r="A2" s="854" t="s">
        <v>2</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t="s">
        <v>46</v>
      </c>
      <c r="CB2" s="97" t="s">
        <v>592</v>
      </c>
      <c r="CC2" s="97" t="s">
        <v>1200</v>
      </c>
    </row>
    <row r="3" spans="1:81"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1201</v>
      </c>
      <c r="CB3" s="97" t="s">
        <v>596</v>
      </c>
      <c r="CC3" s="97" t="s">
        <v>1202</v>
      </c>
    </row>
    <row r="4" spans="1:81" s="1" customFormat="1" ht="17.100000000000001" customHeight="1">
      <c r="A4" s="801" t="s">
        <v>3</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801"/>
      <c r="BH4" s="801"/>
      <c r="BI4" s="801"/>
      <c r="BJ4" s="801"/>
      <c r="BK4" s="801"/>
      <c r="BL4" s="801"/>
      <c r="BM4" s="801"/>
      <c r="BN4" s="801"/>
      <c r="BO4" s="801"/>
      <c r="BP4" s="801"/>
      <c r="BQ4" s="801"/>
      <c r="BR4" s="801"/>
      <c r="BS4" s="801"/>
      <c r="BT4" s="801"/>
      <c r="BU4" s="801"/>
      <c r="BV4" s="801"/>
      <c r="BW4" s="801"/>
      <c r="BX4" s="801"/>
      <c r="BY4" s="801"/>
      <c r="BZ4" s="801"/>
      <c r="CA4"/>
      <c r="CB4" s="97" t="s">
        <v>589</v>
      </c>
      <c r="CC4" s="97" t="s">
        <v>1203</v>
      </c>
    </row>
    <row r="5" spans="1:81"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1204</v>
      </c>
    </row>
    <row r="6" spans="1:81"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1205</v>
      </c>
    </row>
    <row r="7" spans="1:81"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1206</v>
      </c>
    </row>
    <row r="8" spans="1:81"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1207</v>
      </c>
    </row>
    <row r="9" spans="1:81"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1209</v>
      </c>
    </row>
    <row r="10" spans="1:81"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1210</v>
      </c>
    </row>
    <row r="11" spans="1:81"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1211</v>
      </c>
    </row>
    <row r="12" spans="1:81"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1212</v>
      </c>
    </row>
    <row r="13" spans="1:81"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1213</v>
      </c>
    </row>
    <row r="14" spans="1:81"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1214</v>
      </c>
    </row>
    <row r="15" spans="1:81"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1215</v>
      </c>
    </row>
    <row r="16" spans="1:81"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1216</v>
      </c>
    </row>
    <row r="17" spans="1:81"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801" t="s">
        <v>1217</v>
      </c>
      <c r="AZ17" s="814"/>
      <c r="BA17" s="814"/>
      <c r="BB17" s="814"/>
      <c r="BC17" s="823"/>
      <c r="BD17" s="855"/>
      <c r="BE17" s="855"/>
      <c r="BF17" s="801" t="s">
        <v>12</v>
      </c>
      <c r="BG17" s="801"/>
      <c r="BH17" s="801"/>
      <c r="BI17" s="823"/>
      <c r="BJ17" s="823"/>
      <c r="BK17" s="823"/>
      <c r="BL17" s="801" t="s">
        <v>13</v>
      </c>
      <c r="BM17" s="801"/>
      <c r="BN17" s="801"/>
      <c r="BO17" s="823"/>
      <c r="BP17" s="823"/>
      <c r="BQ17" s="823"/>
      <c r="BR17" s="801" t="s">
        <v>14</v>
      </c>
      <c r="BS17" s="801"/>
      <c r="BT17" s="801"/>
      <c r="BU17" s="59"/>
      <c r="BV17" s="59"/>
      <c r="BW17" s="59"/>
      <c r="BX17" s="59"/>
      <c r="BY17" s="59"/>
      <c r="BZ17" s="59"/>
      <c r="CB17" s="97" t="s">
        <v>573</v>
      </c>
      <c r="CC17" s="97" t="s">
        <v>1218</v>
      </c>
    </row>
    <row r="18" spans="1:81"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1219</v>
      </c>
    </row>
    <row r="19" spans="1:81"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1220</v>
      </c>
    </row>
    <row r="20" spans="1:81"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1221</v>
      </c>
    </row>
    <row r="21" spans="1:81"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852" t="s">
        <v>15</v>
      </c>
      <c r="X21" s="852"/>
      <c r="Y21" s="852"/>
      <c r="Z21" s="852"/>
      <c r="AA21" s="852"/>
      <c r="AB21" s="852"/>
      <c r="AC21" s="852"/>
      <c r="AD21" s="852"/>
      <c r="AE21" s="852"/>
      <c r="AF21" s="852"/>
      <c r="AG21" s="852"/>
      <c r="AH21" s="852"/>
      <c r="AI21" s="852"/>
      <c r="AJ21" s="852"/>
      <c r="AK21" s="852"/>
      <c r="AL21" s="852"/>
      <c r="AM21" s="852"/>
      <c r="AN21" s="852"/>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122"/>
      <c r="BU21" s="801"/>
      <c r="BV21" s="801"/>
      <c r="BW21" s="59"/>
      <c r="BX21" s="59"/>
      <c r="BY21" s="59"/>
      <c r="BZ21" s="59"/>
      <c r="CB21" s="97" t="s">
        <v>608</v>
      </c>
      <c r="CC21" s="97" t="s">
        <v>1222</v>
      </c>
    </row>
    <row r="22" spans="1:81"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98"/>
      <c r="AH22" s="798"/>
      <c r="AI22" s="798"/>
      <c r="AJ22" s="798"/>
      <c r="AK22" s="798"/>
      <c r="AL22" s="798"/>
      <c r="AM22" s="798"/>
      <c r="AN22" s="798"/>
      <c r="AO22" s="853"/>
      <c r="AP22" s="853"/>
      <c r="AQ22" s="853"/>
      <c r="AR22" s="853"/>
      <c r="AS22" s="853"/>
      <c r="AT22" s="853"/>
      <c r="AU22" s="853"/>
      <c r="AV22" s="853"/>
      <c r="AW22" s="853"/>
      <c r="AX22" s="853"/>
      <c r="AY22" s="853"/>
      <c r="AZ22" s="853"/>
      <c r="BA22" s="853"/>
      <c r="BB22" s="853"/>
      <c r="BC22" s="853"/>
      <c r="BD22" s="853"/>
      <c r="BE22" s="853"/>
      <c r="BF22" s="853"/>
      <c r="BG22" s="853"/>
      <c r="BH22" s="853"/>
      <c r="BI22" s="853"/>
      <c r="BJ22" s="853"/>
      <c r="BK22" s="853"/>
      <c r="BL22" s="853"/>
      <c r="BM22" s="853"/>
      <c r="BN22" s="853"/>
      <c r="BO22" s="853"/>
      <c r="BP22" s="853"/>
      <c r="BQ22" s="853"/>
      <c r="BR22" s="853"/>
      <c r="BS22" s="853"/>
      <c r="BT22" s="122"/>
      <c r="BU22" s="801"/>
      <c r="BV22" s="801"/>
      <c r="BW22" s="59"/>
      <c r="BX22" s="59"/>
      <c r="BY22" s="59"/>
      <c r="BZ22" s="59"/>
      <c r="CB22" s="97" t="s">
        <v>610</v>
      </c>
      <c r="CC22" s="97" t="s">
        <v>1223</v>
      </c>
    </row>
    <row r="23" spans="1:81" s="2" customFormat="1" ht="8.2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59"/>
      <c r="CB23" s="97" t="s">
        <v>613</v>
      </c>
      <c r="CC23" s="97" t="s">
        <v>1224</v>
      </c>
    </row>
    <row r="24" spans="1:81"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852"/>
      <c r="X24" s="852"/>
      <c r="Y24" s="852"/>
      <c r="Z24" s="852"/>
      <c r="AA24" s="852"/>
      <c r="AB24" s="852"/>
      <c r="AC24" s="852"/>
      <c r="AD24" s="852"/>
      <c r="AE24" s="852"/>
      <c r="AF24" s="852"/>
      <c r="AG24" s="852"/>
      <c r="AH24" s="852"/>
      <c r="AI24" s="852"/>
      <c r="AJ24" s="852"/>
      <c r="AK24" s="852"/>
      <c r="AL24" s="852"/>
      <c r="AM24" s="852"/>
      <c r="AN24" s="852"/>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122"/>
      <c r="BU24" s="801"/>
      <c r="BV24" s="801"/>
      <c r="BW24" s="59"/>
      <c r="BX24" s="59"/>
      <c r="BY24" s="59"/>
      <c r="BZ24" s="59"/>
      <c r="CB24" s="97" t="s">
        <v>615</v>
      </c>
      <c r="CC24" s="97" t="s">
        <v>1225</v>
      </c>
    </row>
    <row r="25" spans="1:81"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798"/>
      <c r="AH25" s="798"/>
      <c r="AI25" s="798"/>
      <c r="AJ25" s="798"/>
      <c r="AK25" s="798"/>
      <c r="AL25" s="798"/>
      <c r="AM25" s="798"/>
      <c r="AN25" s="798"/>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c r="BQ25" s="853"/>
      <c r="BR25" s="853"/>
      <c r="BS25" s="853"/>
      <c r="BT25" s="122"/>
      <c r="BU25" s="801"/>
      <c r="BV25" s="801"/>
      <c r="BW25" s="59"/>
      <c r="BX25" s="59"/>
      <c r="BY25" s="59"/>
      <c r="BZ25" s="59"/>
      <c r="CB25" s="97" t="s">
        <v>617</v>
      </c>
      <c r="CC25" s="97" t="s">
        <v>1226</v>
      </c>
    </row>
    <row r="26" spans="1:81"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59"/>
      <c r="CB26" s="97" t="s">
        <v>619</v>
      </c>
      <c r="CC26" s="97" t="s">
        <v>1227</v>
      </c>
    </row>
    <row r="27" spans="1:81"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B27" s="97" t="s">
        <v>620</v>
      </c>
      <c r="CC27" s="97" t="s">
        <v>1228</v>
      </c>
    </row>
    <row r="28" spans="1:81"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852" t="s">
        <v>17</v>
      </c>
      <c r="X28" s="852"/>
      <c r="Y28" s="852"/>
      <c r="Z28" s="852"/>
      <c r="AA28" s="852"/>
      <c r="AB28" s="852"/>
      <c r="AC28" s="852"/>
      <c r="AD28" s="852"/>
      <c r="AE28" s="852"/>
      <c r="AF28" s="852"/>
      <c r="AG28" s="852"/>
      <c r="AH28" s="852"/>
      <c r="AI28" s="852"/>
      <c r="AJ28" s="852"/>
      <c r="AK28" s="852"/>
      <c r="AL28" s="852"/>
      <c r="AM28" s="852"/>
      <c r="AN28" s="852"/>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853"/>
      <c r="BP28" s="853"/>
      <c r="BQ28" s="853"/>
      <c r="BR28" s="853"/>
      <c r="BS28" s="853"/>
      <c r="BT28" s="122"/>
      <c r="BU28" s="801"/>
      <c r="BV28" s="801"/>
      <c r="BW28" s="59"/>
      <c r="BX28" s="59"/>
      <c r="BY28" s="59"/>
      <c r="BZ28" s="59"/>
      <c r="CB28" s="97" t="s">
        <v>621</v>
      </c>
      <c r="CC28" s="97" t="s">
        <v>1229</v>
      </c>
    </row>
    <row r="29" spans="1:81"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98"/>
      <c r="AH29" s="798"/>
      <c r="AI29" s="798"/>
      <c r="AJ29" s="798"/>
      <c r="AK29" s="798"/>
      <c r="AL29" s="798"/>
      <c r="AM29" s="798"/>
      <c r="AN29" s="798"/>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853"/>
      <c r="BP29" s="853"/>
      <c r="BQ29" s="853"/>
      <c r="BR29" s="853"/>
      <c r="BS29" s="853"/>
      <c r="BT29" s="122"/>
      <c r="BU29" s="801"/>
      <c r="BV29" s="801"/>
      <c r="BW29" s="59"/>
      <c r="BX29" s="59"/>
      <c r="BY29" s="59"/>
      <c r="BZ29" s="59"/>
      <c r="CB29" s="97" t="s">
        <v>622</v>
      </c>
      <c r="CC29" s="97" t="s">
        <v>1230</v>
      </c>
    </row>
    <row r="30" spans="1:81"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798"/>
      <c r="AH30" s="798"/>
      <c r="AI30" s="798"/>
      <c r="AJ30" s="798"/>
      <c r="AK30" s="798"/>
      <c r="AL30" s="798"/>
      <c r="AM30" s="798"/>
      <c r="AN30" s="798"/>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1231</v>
      </c>
    </row>
    <row r="31" spans="1:81"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1232</v>
      </c>
    </row>
    <row r="32" spans="1:81"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1233</v>
      </c>
    </row>
    <row r="33" spans="1:124"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1234</v>
      </c>
    </row>
    <row r="34" spans="1:124"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1235</v>
      </c>
    </row>
    <row r="35" spans="1:124"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1236</v>
      </c>
    </row>
    <row r="36" spans="1:124" s="2" customFormat="1" ht="6.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1237</v>
      </c>
    </row>
    <row r="37" spans="1:124" s="2" customFormat="1" ht="17.10000000000000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B37" s="97" t="s">
        <v>577</v>
      </c>
      <c r="CC37" s="97" t="s">
        <v>1238</v>
      </c>
    </row>
    <row r="38" spans="1:124" s="2" customFormat="1" ht="17.100000000000001" customHeight="1">
      <c r="A38" s="843" t="s">
        <v>19</v>
      </c>
      <c r="B38" s="844"/>
      <c r="C38" s="844"/>
      <c r="D38" s="844"/>
      <c r="E38" s="844"/>
      <c r="F38" s="844"/>
      <c r="G38" s="844"/>
      <c r="H38" s="844"/>
      <c r="I38" s="844"/>
      <c r="J38" s="844"/>
      <c r="K38" s="844"/>
      <c r="L38" s="844"/>
      <c r="M38" s="844"/>
      <c r="N38" s="844"/>
      <c r="O38" s="844"/>
      <c r="P38" s="844"/>
      <c r="Q38" s="844"/>
      <c r="R38" s="844"/>
      <c r="S38" s="844"/>
      <c r="T38" s="844"/>
      <c r="U38" s="844"/>
      <c r="V38" s="844"/>
      <c r="W38" s="845"/>
      <c r="X38" s="843" t="s">
        <v>20</v>
      </c>
      <c r="Y38" s="844"/>
      <c r="Z38" s="844"/>
      <c r="AA38" s="844"/>
      <c r="AB38" s="844"/>
      <c r="AC38" s="844"/>
      <c r="AD38" s="844"/>
      <c r="AE38" s="844"/>
      <c r="AF38" s="844"/>
      <c r="AG38" s="844"/>
      <c r="AH38" s="844"/>
      <c r="AI38" s="844"/>
      <c r="AJ38" s="844"/>
      <c r="AK38" s="844"/>
      <c r="AL38" s="844"/>
      <c r="AM38" s="844"/>
      <c r="AN38" s="844"/>
      <c r="AO38" s="844"/>
      <c r="AP38" s="843" t="s">
        <v>21</v>
      </c>
      <c r="AQ38" s="844"/>
      <c r="AR38" s="844"/>
      <c r="AS38" s="844"/>
      <c r="AT38" s="844"/>
      <c r="AU38" s="844"/>
      <c r="AV38" s="844"/>
      <c r="AW38" s="844"/>
      <c r="AX38" s="844"/>
      <c r="AY38" s="844"/>
      <c r="AZ38" s="844"/>
      <c r="BA38" s="844"/>
      <c r="BB38" s="844"/>
      <c r="BC38" s="845"/>
      <c r="BD38" s="843" t="s">
        <v>22</v>
      </c>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845"/>
      <c r="CB38" s="97" t="s">
        <v>580</v>
      </c>
      <c r="CC38" s="97" t="s">
        <v>1239</v>
      </c>
    </row>
    <row r="39" spans="1:124" s="2" customFormat="1" ht="17.100000000000001" customHeight="1">
      <c r="A39" s="846"/>
      <c r="B39" s="847"/>
      <c r="C39" s="847"/>
      <c r="D39" s="847"/>
      <c r="E39" s="847"/>
      <c r="F39" s="847"/>
      <c r="G39" s="847"/>
      <c r="H39" s="847"/>
      <c r="I39" s="847"/>
      <c r="J39" s="847"/>
      <c r="K39" s="847"/>
      <c r="L39" s="847"/>
      <c r="M39" s="847"/>
      <c r="N39" s="847"/>
      <c r="O39" s="847"/>
      <c r="P39" s="847"/>
      <c r="Q39" s="847"/>
      <c r="R39" s="847"/>
      <c r="S39" s="847"/>
      <c r="T39" s="847"/>
      <c r="U39" s="847"/>
      <c r="V39" s="847"/>
      <c r="W39" s="848"/>
      <c r="X39" s="846"/>
      <c r="Y39" s="847"/>
      <c r="Z39" s="847"/>
      <c r="AA39" s="847"/>
      <c r="AB39" s="847"/>
      <c r="AC39" s="847"/>
      <c r="AD39" s="847"/>
      <c r="AE39" s="847"/>
      <c r="AF39" s="847"/>
      <c r="AG39" s="847"/>
      <c r="AH39" s="847"/>
      <c r="AI39" s="847"/>
      <c r="AJ39" s="847"/>
      <c r="AK39" s="847"/>
      <c r="AL39" s="847"/>
      <c r="AM39" s="847"/>
      <c r="AN39" s="847"/>
      <c r="AO39" s="847"/>
      <c r="AP39" s="846"/>
      <c r="AQ39" s="847"/>
      <c r="AR39" s="847"/>
      <c r="AS39" s="847"/>
      <c r="AT39" s="847"/>
      <c r="AU39" s="847"/>
      <c r="AV39" s="847"/>
      <c r="AW39" s="847"/>
      <c r="AX39" s="847"/>
      <c r="AY39" s="847"/>
      <c r="AZ39" s="847"/>
      <c r="BA39" s="847"/>
      <c r="BB39" s="847"/>
      <c r="BC39" s="848"/>
      <c r="BD39" s="846"/>
      <c r="BE39" s="847"/>
      <c r="BF39" s="847"/>
      <c r="BG39" s="847"/>
      <c r="BH39" s="847"/>
      <c r="BI39" s="847"/>
      <c r="BJ39" s="847"/>
      <c r="BK39" s="847"/>
      <c r="BL39" s="847"/>
      <c r="BM39" s="847"/>
      <c r="BN39" s="847"/>
      <c r="BO39" s="847"/>
      <c r="BP39" s="847"/>
      <c r="BQ39" s="847"/>
      <c r="BR39" s="847"/>
      <c r="BS39" s="847"/>
      <c r="BT39" s="847"/>
      <c r="BU39" s="847"/>
      <c r="BV39" s="847"/>
      <c r="BW39" s="847"/>
      <c r="BX39" s="847"/>
      <c r="BY39" s="847"/>
      <c r="BZ39" s="848"/>
      <c r="CB39" s="97" t="s">
        <v>583</v>
      </c>
      <c r="CC39" s="97" t="s">
        <v>1241</v>
      </c>
    </row>
    <row r="40" spans="1:124" s="2" customFormat="1" ht="17.100000000000001" customHeight="1">
      <c r="A40" s="831" t="s">
        <v>1240</v>
      </c>
      <c r="B40" s="832"/>
      <c r="C40" s="832"/>
      <c r="D40" s="832"/>
      <c r="E40" s="832"/>
      <c r="F40" s="832"/>
      <c r="G40" s="832"/>
      <c r="H40" s="832"/>
      <c r="I40" s="832"/>
      <c r="J40" s="832"/>
      <c r="K40" s="832"/>
      <c r="L40" s="832"/>
      <c r="M40" s="832"/>
      <c r="N40" s="832"/>
      <c r="O40" s="832"/>
      <c r="P40" s="832"/>
      <c r="Q40" s="832"/>
      <c r="R40" s="832"/>
      <c r="S40" s="832"/>
      <c r="T40" s="832"/>
      <c r="U40" s="832"/>
      <c r="V40" s="832"/>
      <c r="W40" s="833"/>
      <c r="X40" s="831"/>
      <c r="Y40" s="832"/>
      <c r="Z40" s="832"/>
      <c r="AA40" s="832"/>
      <c r="AB40" s="832"/>
      <c r="AC40" s="832"/>
      <c r="AD40" s="832"/>
      <c r="AE40" s="832"/>
      <c r="AF40" s="832"/>
      <c r="AG40" s="832"/>
      <c r="AH40" s="832"/>
      <c r="AI40" s="832"/>
      <c r="AJ40" s="832"/>
      <c r="AK40" s="832"/>
      <c r="AL40" s="832"/>
      <c r="AM40" s="832"/>
      <c r="AN40" s="832"/>
      <c r="AO40" s="833"/>
      <c r="AP40" s="831"/>
      <c r="AQ40" s="832"/>
      <c r="AR40" s="832"/>
      <c r="AS40" s="832"/>
      <c r="AT40" s="832"/>
      <c r="AU40" s="832"/>
      <c r="AV40" s="832"/>
      <c r="AW40" s="832"/>
      <c r="AX40" s="832"/>
      <c r="AY40" s="832"/>
      <c r="AZ40" s="832"/>
      <c r="BA40" s="832"/>
      <c r="BB40" s="832"/>
      <c r="BC40" s="833"/>
      <c r="BD40" s="831" t="s">
        <v>1240</v>
      </c>
      <c r="BE40" s="832"/>
      <c r="BF40" s="832"/>
      <c r="BG40" s="832"/>
      <c r="BH40" s="832"/>
      <c r="BI40" s="832"/>
      <c r="BJ40" s="832"/>
      <c r="BK40" s="832"/>
      <c r="BL40" s="832"/>
      <c r="BM40" s="832"/>
      <c r="BN40" s="832"/>
      <c r="BO40" s="832"/>
      <c r="BP40" s="832"/>
      <c r="BQ40" s="832"/>
      <c r="BR40" s="832"/>
      <c r="BS40" s="832"/>
      <c r="BT40" s="832"/>
      <c r="BU40" s="832"/>
      <c r="BV40" s="832"/>
      <c r="BW40" s="832"/>
      <c r="BX40" s="832"/>
      <c r="BY40" s="832"/>
      <c r="BZ40" s="833"/>
      <c r="CB40" s="97" t="s">
        <v>585</v>
      </c>
      <c r="CC40" s="97" t="s">
        <v>1242</v>
      </c>
    </row>
    <row r="41" spans="1:124" s="2" customFormat="1" ht="17.100000000000001" customHeight="1">
      <c r="A41" s="834"/>
      <c r="B41" s="835"/>
      <c r="C41" s="835"/>
      <c r="D41" s="835"/>
      <c r="E41" s="835"/>
      <c r="F41" s="835"/>
      <c r="G41" s="835"/>
      <c r="H41" s="835"/>
      <c r="I41" s="835"/>
      <c r="J41" s="835"/>
      <c r="K41" s="835"/>
      <c r="L41" s="835"/>
      <c r="M41" s="835"/>
      <c r="N41" s="835"/>
      <c r="O41" s="835"/>
      <c r="P41" s="835"/>
      <c r="Q41" s="835"/>
      <c r="R41" s="835"/>
      <c r="S41" s="835"/>
      <c r="T41" s="835"/>
      <c r="U41" s="835"/>
      <c r="V41" s="835"/>
      <c r="W41" s="836"/>
      <c r="X41" s="849"/>
      <c r="Y41" s="850"/>
      <c r="Z41" s="850"/>
      <c r="AA41" s="850"/>
      <c r="AB41" s="850"/>
      <c r="AC41" s="850"/>
      <c r="AD41" s="850"/>
      <c r="AE41" s="850"/>
      <c r="AF41" s="850"/>
      <c r="AG41" s="850"/>
      <c r="AH41" s="850"/>
      <c r="AI41" s="850"/>
      <c r="AJ41" s="850"/>
      <c r="AK41" s="850"/>
      <c r="AL41" s="850"/>
      <c r="AM41" s="850"/>
      <c r="AN41" s="850"/>
      <c r="AO41" s="851"/>
      <c r="AP41" s="849"/>
      <c r="AQ41" s="850"/>
      <c r="AR41" s="850"/>
      <c r="AS41" s="850"/>
      <c r="AT41" s="850"/>
      <c r="AU41" s="850"/>
      <c r="AV41" s="850"/>
      <c r="AW41" s="850"/>
      <c r="AX41" s="850"/>
      <c r="AY41" s="850"/>
      <c r="AZ41" s="850"/>
      <c r="BA41" s="850"/>
      <c r="BB41" s="850"/>
      <c r="BC41" s="851"/>
      <c r="BD41" s="834"/>
      <c r="BE41" s="835"/>
      <c r="BF41" s="835"/>
      <c r="BG41" s="835"/>
      <c r="BH41" s="835"/>
      <c r="BI41" s="835"/>
      <c r="BJ41" s="835"/>
      <c r="BK41" s="835"/>
      <c r="BL41" s="835"/>
      <c r="BM41" s="835"/>
      <c r="BN41" s="835"/>
      <c r="BO41" s="835"/>
      <c r="BP41" s="835"/>
      <c r="BQ41" s="835"/>
      <c r="BR41" s="835"/>
      <c r="BS41" s="835"/>
      <c r="BT41" s="835"/>
      <c r="BU41" s="835"/>
      <c r="BV41" s="835"/>
      <c r="BW41" s="835"/>
      <c r="BX41" s="835"/>
      <c r="BY41" s="835"/>
      <c r="BZ41" s="836"/>
      <c r="CB41" s="97" t="s">
        <v>587</v>
      </c>
      <c r="CC41" s="97" t="s">
        <v>1243</v>
      </c>
    </row>
    <row r="42" spans="1:124" s="2" customFormat="1" ht="17.100000000000001" customHeight="1">
      <c r="A42" s="831" t="s">
        <v>24</v>
      </c>
      <c r="B42" s="832"/>
      <c r="C42" s="832"/>
      <c r="D42" s="832"/>
      <c r="E42" s="832"/>
      <c r="F42" s="832"/>
      <c r="G42" s="832"/>
      <c r="H42" s="832"/>
      <c r="I42" s="832"/>
      <c r="J42" s="832"/>
      <c r="K42" s="832"/>
      <c r="L42" s="832"/>
      <c r="M42" s="832"/>
      <c r="N42" s="832"/>
      <c r="O42" s="832"/>
      <c r="P42" s="832"/>
      <c r="Q42" s="832"/>
      <c r="R42" s="832"/>
      <c r="S42" s="832"/>
      <c r="T42" s="832"/>
      <c r="U42" s="832"/>
      <c r="V42" s="832"/>
      <c r="W42" s="833"/>
      <c r="X42" s="849"/>
      <c r="Y42" s="850"/>
      <c r="Z42" s="850"/>
      <c r="AA42" s="850"/>
      <c r="AB42" s="850"/>
      <c r="AC42" s="850"/>
      <c r="AD42" s="850"/>
      <c r="AE42" s="850"/>
      <c r="AF42" s="850"/>
      <c r="AG42" s="850"/>
      <c r="AH42" s="850"/>
      <c r="AI42" s="850"/>
      <c r="AJ42" s="850"/>
      <c r="AK42" s="850"/>
      <c r="AL42" s="850"/>
      <c r="AM42" s="850"/>
      <c r="AN42" s="850"/>
      <c r="AO42" s="851"/>
      <c r="AP42" s="849"/>
      <c r="AQ42" s="850"/>
      <c r="AR42" s="850"/>
      <c r="AS42" s="850"/>
      <c r="AT42" s="850"/>
      <c r="AU42" s="850"/>
      <c r="AV42" s="850"/>
      <c r="AW42" s="850"/>
      <c r="AX42" s="850"/>
      <c r="AY42" s="850"/>
      <c r="AZ42" s="850"/>
      <c r="BA42" s="850"/>
      <c r="BB42" s="850"/>
      <c r="BC42" s="851"/>
      <c r="BD42" s="831" t="s">
        <v>24</v>
      </c>
      <c r="BE42" s="832"/>
      <c r="BF42" s="832"/>
      <c r="BG42" s="832"/>
      <c r="BH42" s="832"/>
      <c r="BI42" s="832"/>
      <c r="BJ42" s="832"/>
      <c r="BK42" s="832"/>
      <c r="BL42" s="832"/>
      <c r="BM42" s="832"/>
      <c r="BN42" s="832"/>
      <c r="BO42" s="832"/>
      <c r="BP42" s="832"/>
      <c r="BQ42" s="832"/>
      <c r="BR42" s="832"/>
      <c r="BS42" s="832"/>
      <c r="BT42" s="832"/>
      <c r="BU42" s="832"/>
      <c r="BV42" s="832"/>
      <c r="BW42" s="832"/>
      <c r="BX42" s="832"/>
      <c r="BY42" s="832"/>
      <c r="BZ42" s="833"/>
      <c r="CB42" s="97" t="s">
        <v>590</v>
      </c>
      <c r="CC42" s="97" t="s">
        <v>1244</v>
      </c>
    </row>
    <row r="43" spans="1:124" s="2" customFormat="1" ht="17.100000000000001" customHeight="1">
      <c r="A43" s="834"/>
      <c r="B43" s="835"/>
      <c r="C43" s="835"/>
      <c r="D43" s="835"/>
      <c r="E43" s="835"/>
      <c r="F43" s="835"/>
      <c r="G43" s="835"/>
      <c r="H43" s="835"/>
      <c r="I43" s="835"/>
      <c r="J43" s="835"/>
      <c r="K43" s="835"/>
      <c r="L43" s="835"/>
      <c r="M43" s="835"/>
      <c r="N43" s="835"/>
      <c r="O43" s="835"/>
      <c r="P43" s="835"/>
      <c r="Q43" s="835"/>
      <c r="R43" s="835"/>
      <c r="S43" s="835"/>
      <c r="T43" s="835"/>
      <c r="U43" s="835"/>
      <c r="V43" s="835"/>
      <c r="W43" s="836"/>
      <c r="X43" s="849"/>
      <c r="Y43" s="850"/>
      <c r="Z43" s="850"/>
      <c r="AA43" s="850"/>
      <c r="AB43" s="850"/>
      <c r="AC43" s="850"/>
      <c r="AD43" s="850"/>
      <c r="AE43" s="850"/>
      <c r="AF43" s="850"/>
      <c r="AG43" s="850"/>
      <c r="AH43" s="850"/>
      <c r="AI43" s="850"/>
      <c r="AJ43" s="850"/>
      <c r="AK43" s="850"/>
      <c r="AL43" s="850"/>
      <c r="AM43" s="850"/>
      <c r="AN43" s="850"/>
      <c r="AO43" s="851"/>
      <c r="AP43" s="849"/>
      <c r="AQ43" s="850"/>
      <c r="AR43" s="850"/>
      <c r="AS43" s="850"/>
      <c r="AT43" s="850"/>
      <c r="AU43" s="850"/>
      <c r="AV43" s="850"/>
      <c r="AW43" s="850"/>
      <c r="AX43" s="850"/>
      <c r="AY43" s="850"/>
      <c r="AZ43" s="850"/>
      <c r="BA43" s="850"/>
      <c r="BB43" s="850"/>
      <c r="BC43" s="851"/>
      <c r="BD43" s="834"/>
      <c r="BE43" s="835"/>
      <c r="BF43" s="835"/>
      <c r="BG43" s="835"/>
      <c r="BH43" s="835"/>
      <c r="BI43" s="835"/>
      <c r="BJ43" s="835"/>
      <c r="BK43" s="835"/>
      <c r="BL43" s="835"/>
      <c r="BM43" s="835"/>
      <c r="BN43" s="835"/>
      <c r="BO43" s="835"/>
      <c r="BP43" s="835"/>
      <c r="BQ43" s="835"/>
      <c r="BR43" s="835"/>
      <c r="BS43" s="835"/>
      <c r="BT43" s="835"/>
      <c r="BU43" s="835"/>
      <c r="BV43" s="835"/>
      <c r="BW43" s="835"/>
      <c r="BX43" s="835"/>
      <c r="BY43" s="835"/>
      <c r="BZ43" s="836"/>
      <c r="CB43" s="97" t="s">
        <v>593</v>
      </c>
      <c r="CC43" s="97" t="s">
        <v>1246</v>
      </c>
    </row>
    <row r="44" spans="1:124" s="2" customFormat="1" ht="17.100000000000001" customHeight="1">
      <c r="A44" s="837" t="s">
        <v>1245</v>
      </c>
      <c r="B44" s="838"/>
      <c r="C44" s="838"/>
      <c r="D44" s="838"/>
      <c r="E44" s="838"/>
      <c r="F44" s="838"/>
      <c r="G44" s="838"/>
      <c r="H44" s="838"/>
      <c r="I44" s="838"/>
      <c r="J44" s="838"/>
      <c r="K44" s="838"/>
      <c r="L44" s="838"/>
      <c r="M44" s="838"/>
      <c r="N44" s="838"/>
      <c r="O44" s="838"/>
      <c r="P44" s="838"/>
      <c r="Q44" s="838"/>
      <c r="R44" s="838"/>
      <c r="S44" s="838"/>
      <c r="T44" s="838"/>
      <c r="U44" s="838"/>
      <c r="V44" s="838"/>
      <c r="W44" s="839"/>
      <c r="X44" s="849"/>
      <c r="Y44" s="850"/>
      <c r="Z44" s="850"/>
      <c r="AA44" s="850"/>
      <c r="AB44" s="850"/>
      <c r="AC44" s="850"/>
      <c r="AD44" s="850"/>
      <c r="AE44" s="850"/>
      <c r="AF44" s="850"/>
      <c r="AG44" s="850"/>
      <c r="AH44" s="850"/>
      <c r="AI44" s="850"/>
      <c r="AJ44" s="850"/>
      <c r="AK44" s="850"/>
      <c r="AL44" s="850"/>
      <c r="AM44" s="850"/>
      <c r="AN44" s="850"/>
      <c r="AO44" s="851"/>
      <c r="AP44" s="849"/>
      <c r="AQ44" s="850"/>
      <c r="AR44" s="850"/>
      <c r="AS44" s="850"/>
      <c r="AT44" s="850"/>
      <c r="AU44" s="850"/>
      <c r="AV44" s="850"/>
      <c r="AW44" s="850"/>
      <c r="AX44" s="850"/>
      <c r="AY44" s="850"/>
      <c r="AZ44" s="850"/>
      <c r="BA44" s="850"/>
      <c r="BB44" s="850"/>
      <c r="BC44" s="851"/>
      <c r="BD44" s="837" t="s">
        <v>1245</v>
      </c>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9"/>
      <c r="CB44" s="97" t="s">
        <v>597</v>
      </c>
      <c r="CC44" s="97" t="s">
        <v>1247</v>
      </c>
    </row>
    <row r="45" spans="1:124" s="2" customFormat="1" ht="17.100000000000001" customHeight="1">
      <c r="A45" s="840"/>
      <c r="B45" s="841"/>
      <c r="C45" s="841"/>
      <c r="D45" s="841"/>
      <c r="E45" s="841"/>
      <c r="F45" s="841"/>
      <c r="G45" s="841"/>
      <c r="H45" s="841"/>
      <c r="I45" s="841"/>
      <c r="J45" s="841"/>
      <c r="K45" s="841"/>
      <c r="L45" s="841"/>
      <c r="M45" s="841"/>
      <c r="N45" s="841"/>
      <c r="O45" s="841"/>
      <c r="P45" s="841"/>
      <c r="Q45" s="841"/>
      <c r="R45" s="841"/>
      <c r="S45" s="841"/>
      <c r="T45" s="841"/>
      <c r="U45" s="841"/>
      <c r="V45" s="841"/>
      <c r="W45" s="842"/>
      <c r="X45" s="834"/>
      <c r="Y45" s="835"/>
      <c r="Z45" s="835"/>
      <c r="AA45" s="835"/>
      <c r="AB45" s="835"/>
      <c r="AC45" s="835"/>
      <c r="AD45" s="835"/>
      <c r="AE45" s="835"/>
      <c r="AF45" s="835"/>
      <c r="AG45" s="835"/>
      <c r="AH45" s="835"/>
      <c r="AI45" s="835"/>
      <c r="AJ45" s="835"/>
      <c r="AK45" s="835"/>
      <c r="AL45" s="835"/>
      <c r="AM45" s="835"/>
      <c r="AN45" s="835"/>
      <c r="AO45" s="836"/>
      <c r="AP45" s="834"/>
      <c r="AQ45" s="835"/>
      <c r="AR45" s="835"/>
      <c r="AS45" s="835"/>
      <c r="AT45" s="835"/>
      <c r="AU45" s="835"/>
      <c r="AV45" s="835"/>
      <c r="AW45" s="835"/>
      <c r="AX45" s="835"/>
      <c r="AY45" s="835"/>
      <c r="AZ45" s="835"/>
      <c r="BA45" s="835"/>
      <c r="BB45" s="835"/>
      <c r="BC45" s="836"/>
      <c r="BD45" s="840"/>
      <c r="BE45" s="841"/>
      <c r="BF45" s="841"/>
      <c r="BG45" s="841"/>
      <c r="BH45" s="841"/>
      <c r="BI45" s="841"/>
      <c r="BJ45" s="841"/>
      <c r="BK45" s="841"/>
      <c r="BL45" s="841"/>
      <c r="BM45" s="841"/>
      <c r="BN45" s="841"/>
      <c r="BO45" s="841"/>
      <c r="BP45" s="841"/>
      <c r="BQ45" s="841"/>
      <c r="BR45" s="841"/>
      <c r="BS45" s="841"/>
      <c r="BT45" s="841"/>
      <c r="BU45" s="841"/>
      <c r="BV45" s="841"/>
      <c r="BW45" s="841"/>
      <c r="BX45" s="841"/>
      <c r="BY45" s="841"/>
      <c r="BZ45" s="842"/>
      <c r="CB45" s="97" t="s">
        <v>601</v>
      </c>
      <c r="CC45" s="97" t="s">
        <v>1249</v>
      </c>
    </row>
    <row r="46" spans="1:124" s="2" customFormat="1" ht="17.100000000000001" customHeight="1">
      <c r="A46" s="59"/>
      <c r="B46" s="59"/>
      <c r="C46" s="59" t="s">
        <v>1248</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B46" s="97" t="s">
        <v>605</v>
      </c>
      <c r="CC46" s="97" t="s">
        <v>1250</v>
      </c>
    </row>
    <row r="47" spans="1:124" s="4"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4"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4"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4"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12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12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12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sheetData>
  <sheetProtection algorithmName="SHA-512" hashValue="R3nwApiF1ZMaQBZCDabDVvVACUOfi5xWoxLmkOqpL/w1Ih9TFVNrAbPiqhx08nJG5iQgxCQSMYbW+4PDYvLdKw==" saltValue="nCrp0EX2jlXzw9Gse+nVJQ==" spinCount="100000" sheet="1" formatCells="0" selectLockedCells="1"/>
  <mergeCells count="37">
    <mergeCell ref="BU24:BV25"/>
    <mergeCell ref="AG25:AN25"/>
    <mergeCell ref="AO25:BS25"/>
    <mergeCell ref="W21:AN21"/>
    <mergeCell ref="AO21:BS21"/>
    <mergeCell ref="BU21:BV22"/>
    <mergeCell ref="AG22:AN22"/>
    <mergeCell ref="AO22:BS22"/>
    <mergeCell ref="W24:AN24"/>
    <mergeCell ref="AO24:BS24"/>
    <mergeCell ref="W28:AN28"/>
    <mergeCell ref="AO28:BS28"/>
    <mergeCell ref="BU28:BV29"/>
    <mergeCell ref="AG29:AN29"/>
    <mergeCell ref="AO29:BS29"/>
    <mergeCell ref="A2:BZ2"/>
    <mergeCell ref="A4:BZ4"/>
    <mergeCell ref="BF17:BH17"/>
    <mergeCell ref="BI17:BK17"/>
    <mergeCell ref="BL17:BN17"/>
    <mergeCell ref="BO17:BQ17"/>
    <mergeCell ref="BR17:BT17"/>
    <mergeCell ref="BC17:BE17"/>
    <mergeCell ref="AY17:BB17"/>
    <mergeCell ref="BD42:BZ43"/>
    <mergeCell ref="A44:W45"/>
    <mergeCell ref="BD44:BZ45"/>
    <mergeCell ref="AG30:AN30"/>
    <mergeCell ref="A38:W39"/>
    <mergeCell ref="X38:AO39"/>
    <mergeCell ref="AP38:BC39"/>
    <mergeCell ref="BD38:BZ39"/>
    <mergeCell ref="A40:W41"/>
    <mergeCell ref="X40:AO45"/>
    <mergeCell ref="AP40:BC45"/>
    <mergeCell ref="BD40:BZ41"/>
    <mergeCell ref="A42:W43"/>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topLeftCell="A79" zoomScaleNormal="85" zoomScaleSheetLayoutView="100" workbookViewId="0">
      <selection activeCell="A76" sqref="A76:XFD110"/>
    </sheetView>
  </sheetViews>
  <sheetFormatPr defaultColWidth="9" defaultRowHeight="15" customHeight="1"/>
  <cols>
    <col min="1" max="42" width="1.125" style="4" customWidth="1"/>
    <col min="43" max="78" width="1.125" style="92" customWidth="1"/>
    <col min="79" max="88" width="3.75" style="92" hidden="1" customWidth="1"/>
    <col min="89" max="89" width="4.125" style="92" customWidth="1"/>
    <col min="90" max="90" width="13.25" style="92" customWidth="1"/>
    <col min="91" max="98" width="9" style="92" customWidth="1"/>
    <col min="99" max="16384" width="9" style="92"/>
  </cols>
  <sheetData>
    <row r="1" spans="1:78" s="2" customFormat="1" ht="15" customHeight="1">
      <c r="A1" s="801" t="s">
        <v>199</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1"/>
      <c r="BJ1" s="801"/>
      <c r="BK1" s="801"/>
      <c r="BL1" s="801"/>
      <c r="BM1" s="801"/>
      <c r="BN1" s="801"/>
      <c r="BO1" s="801"/>
      <c r="BP1" s="801"/>
      <c r="BQ1" s="801"/>
      <c r="BR1" s="801"/>
      <c r="BS1" s="801"/>
      <c r="BT1" s="801"/>
      <c r="BU1" s="801"/>
      <c r="BV1" s="801"/>
      <c r="BW1" s="801"/>
      <c r="BX1" s="801"/>
      <c r="BY1" s="801"/>
      <c r="BZ1" s="801"/>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69"/>
      <c r="B3" s="169" t="s">
        <v>1332</v>
      </c>
      <c r="C3" s="169"/>
      <c r="D3" s="169"/>
      <c r="E3" s="169"/>
      <c r="F3" s="169"/>
      <c r="G3" s="169"/>
      <c r="H3" s="169"/>
      <c r="I3" s="169"/>
      <c r="J3" s="169"/>
      <c r="K3" s="169"/>
      <c r="L3" s="169"/>
      <c r="M3" s="169"/>
      <c r="N3" s="169"/>
      <c r="O3" s="169"/>
      <c r="P3" s="169"/>
      <c r="Q3" s="169"/>
      <c r="R3" s="169"/>
      <c r="S3" s="169"/>
      <c r="T3" s="169"/>
      <c r="U3" s="169"/>
      <c r="V3" s="169" t="s">
        <v>151</v>
      </c>
      <c r="W3" s="169"/>
      <c r="X3" s="169"/>
      <c r="Y3" s="169"/>
      <c r="Z3" s="169"/>
      <c r="AA3" s="169"/>
      <c r="AB3" s="169"/>
      <c r="AC3" s="169"/>
      <c r="AD3" s="169"/>
      <c r="AE3" s="169"/>
      <c r="AF3" s="169"/>
      <c r="AG3" s="169"/>
      <c r="AH3" s="169"/>
      <c r="AI3" s="169"/>
      <c r="AJ3" s="169"/>
      <c r="AK3" s="169"/>
      <c r="AL3" s="169" t="s">
        <v>152</v>
      </c>
      <c r="AM3" s="169"/>
      <c r="AN3" s="169"/>
      <c r="AO3" s="169"/>
      <c r="AP3" s="169"/>
      <c r="AQ3" s="169"/>
      <c r="AR3" s="169"/>
      <c r="AS3" s="169"/>
      <c r="AT3" s="169"/>
      <c r="AU3" s="169"/>
      <c r="AV3" s="169"/>
      <c r="AW3" s="169"/>
      <c r="AX3" s="169"/>
      <c r="AY3" s="169"/>
      <c r="AZ3" s="169"/>
      <c r="BA3" s="169"/>
      <c r="BB3" s="169"/>
      <c r="BC3" s="169" t="s">
        <v>153</v>
      </c>
      <c r="BD3" s="169"/>
      <c r="BE3" s="169"/>
      <c r="BF3" s="169"/>
      <c r="BG3" s="169"/>
      <c r="BH3" s="169"/>
      <c r="BI3" s="169"/>
      <c r="BJ3" s="169"/>
      <c r="BK3" s="169"/>
      <c r="BL3" s="169"/>
      <c r="BM3" s="169"/>
      <c r="BN3" s="169"/>
      <c r="BO3" s="169"/>
      <c r="BP3" s="169"/>
      <c r="BQ3" s="169"/>
      <c r="BR3" s="169"/>
      <c r="BS3" s="169"/>
      <c r="BT3" s="169"/>
      <c r="BU3" s="169" t="s">
        <v>85</v>
      </c>
      <c r="BV3" s="169"/>
      <c r="BW3" s="169"/>
      <c r="BX3" s="169"/>
      <c r="BY3" s="169"/>
      <c r="BZ3" s="169"/>
    </row>
    <row r="4" spans="1:78" s="2" customFormat="1" ht="14.25" customHeight="1">
      <c r="A4" s="59"/>
      <c r="B4" s="59"/>
      <c r="C4" s="59"/>
      <c r="D4" s="798" t="s">
        <v>234</v>
      </c>
      <c r="E4" s="798"/>
      <c r="F4" s="798"/>
      <c r="G4" s="798"/>
      <c r="H4" s="798"/>
      <c r="I4" s="798"/>
      <c r="J4" s="798"/>
      <c r="K4" s="798"/>
      <c r="L4" s="59" t="s">
        <v>37</v>
      </c>
      <c r="M4" s="59"/>
      <c r="N4" s="802"/>
      <c r="O4" s="802"/>
      <c r="P4" s="802"/>
      <c r="Q4" s="802"/>
      <c r="R4" s="801" t="s">
        <v>235</v>
      </c>
      <c r="S4" s="801"/>
      <c r="T4" s="801"/>
      <c r="U4" s="59"/>
      <c r="V4" s="59" t="s">
        <v>37</v>
      </c>
      <c r="W4" s="796"/>
      <c r="X4" s="796"/>
      <c r="Y4" s="796"/>
      <c r="Z4" s="796"/>
      <c r="AA4" s="796"/>
      <c r="AB4" s="796"/>
      <c r="AC4" s="796"/>
      <c r="AD4" s="796"/>
      <c r="AE4" s="796"/>
      <c r="AF4" s="796"/>
      <c r="AG4" s="796"/>
      <c r="AH4" s="796"/>
      <c r="AI4" s="796"/>
      <c r="AJ4" s="796"/>
      <c r="AK4" s="796"/>
      <c r="AL4" s="59" t="s">
        <v>117</v>
      </c>
      <c r="AM4" s="59"/>
      <c r="AN4" s="796"/>
      <c r="AO4" s="796"/>
      <c r="AP4" s="796"/>
      <c r="AQ4" s="796"/>
      <c r="AR4" s="796"/>
      <c r="AS4" s="796"/>
      <c r="AT4" s="796"/>
      <c r="AU4" s="796"/>
      <c r="AV4" s="796"/>
      <c r="AW4" s="796"/>
      <c r="AX4" s="796"/>
      <c r="AY4" s="796"/>
      <c r="AZ4" s="796"/>
      <c r="BA4" s="796"/>
      <c r="BB4" s="796"/>
      <c r="BC4" s="59" t="s">
        <v>117</v>
      </c>
      <c r="BD4" s="59"/>
      <c r="BE4" s="803">
        <f>IF(AN4="別紙",W4,W4+AN4)</f>
        <v>0</v>
      </c>
      <c r="BF4" s="803"/>
      <c r="BG4" s="803"/>
      <c r="BH4" s="803"/>
      <c r="BI4" s="803"/>
      <c r="BJ4" s="803"/>
      <c r="BK4" s="803"/>
      <c r="BL4" s="803"/>
      <c r="BM4" s="803"/>
      <c r="BN4" s="803"/>
      <c r="BO4" s="803"/>
      <c r="BP4" s="803"/>
      <c r="BQ4" s="803"/>
      <c r="BR4" s="803"/>
      <c r="BS4" s="803"/>
      <c r="BT4" s="123"/>
      <c r="BU4" s="119" t="s">
        <v>85</v>
      </c>
      <c r="BV4" s="119"/>
      <c r="BW4" s="119"/>
      <c r="BX4" s="119"/>
      <c r="BY4" s="119"/>
      <c r="BZ4" s="59"/>
    </row>
    <row r="5" spans="1:78" s="2" customFormat="1" ht="14.25" customHeight="1">
      <c r="A5" s="59"/>
      <c r="B5" s="59"/>
      <c r="C5" s="59"/>
      <c r="D5" s="59"/>
      <c r="E5" s="59"/>
      <c r="F5" s="59"/>
      <c r="G5" s="59"/>
      <c r="H5" s="59"/>
      <c r="I5" s="59"/>
      <c r="J5" s="59"/>
      <c r="K5" s="59"/>
      <c r="L5" s="59" t="s">
        <v>37</v>
      </c>
      <c r="M5" s="59"/>
      <c r="N5" s="802"/>
      <c r="O5" s="802"/>
      <c r="P5" s="802"/>
      <c r="Q5" s="802"/>
      <c r="R5" s="801" t="s">
        <v>235</v>
      </c>
      <c r="S5" s="801"/>
      <c r="T5" s="801"/>
      <c r="U5" s="59"/>
      <c r="V5" s="59" t="s">
        <v>37</v>
      </c>
      <c r="W5" s="796"/>
      <c r="X5" s="796"/>
      <c r="Y5" s="796"/>
      <c r="Z5" s="796"/>
      <c r="AA5" s="796"/>
      <c r="AB5" s="796"/>
      <c r="AC5" s="796"/>
      <c r="AD5" s="796"/>
      <c r="AE5" s="796"/>
      <c r="AF5" s="796"/>
      <c r="AG5" s="796"/>
      <c r="AH5" s="796"/>
      <c r="AI5" s="796"/>
      <c r="AJ5" s="796"/>
      <c r="AK5" s="796"/>
      <c r="AL5" s="59" t="s">
        <v>117</v>
      </c>
      <c r="AM5" s="59"/>
      <c r="AN5" s="796"/>
      <c r="AO5" s="796"/>
      <c r="AP5" s="796"/>
      <c r="AQ5" s="796"/>
      <c r="AR5" s="796"/>
      <c r="AS5" s="796"/>
      <c r="AT5" s="796"/>
      <c r="AU5" s="796"/>
      <c r="AV5" s="796"/>
      <c r="AW5" s="796"/>
      <c r="AX5" s="796"/>
      <c r="AY5" s="796"/>
      <c r="AZ5" s="796"/>
      <c r="BA5" s="796"/>
      <c r="BB5" s="796"/>
      <c r="BC5" s="59" t="s">
        <v>117</v>
      </c>
      <c r="BD5" s="59"/>
      <c r="BE5" s="803">
        <f t="shared" ref="BE5:BE18" si="0">IF(AN5="別紙",W5,W5+AN5)</f>
        <v>0</v>
      </c>
      <c r="BF5" s="803"/>
      <c r="BG5" s="803"/>
      <c r="BH5" s="803"/>
      <c r="BI5" s="803"/>
      <c r="BJ5" s="803"/>
      <c r="BK5" s="803"/>
      <c r="BL5" s="803"/>
      <c r="BM5" s="803"/>
      <c r="BN5" s="803"/>
      <c r="BO5" s="803"/>
      <c r="BP5" s="803"/>
      <c r="BQ5" s="803"/>
      <c r="BR5" s="803"/>
      <c r="BS5" s="803"/>
      <c r="BT5" s="123"/>
      <c r="BU5" s="119" t="s">
        <v>85</v>
      </c>
      <c r="BV5" s="119"/>
      <c r="BW5" s="119"/>
      <c r="BX5" s="119"/>
      <c r="BY5" s="119"/>
      <c r="BZ5" s="59"/>
    </row>
    <row r="6" spans="1:78" s="2" customFormat="1" ht="14.25" customHeight="1">
      <c r="A6" s="59"/>
      <c r="B6" s="59"/>
      <c r="C6" s="59"/>
      <c r="D6" s="59"/>
      <c r="E6" s="59"/>
      <c r="F6" s="59"/>
      <c r="G6" s="59"/>
      <c r="H6" s="59"/>
      <c r="I6" s="59"/>
      <c r="J6" s="59"/>
      <c r="K6" s="59"/>
      <c r="L6" s="59" t="s">
        <v>37</v>
      </c>
      <c r="M6" s="59"/>
      <c r="N6" s="802"/>
      <c r="O6" s="802"/>
      <c r="P6" s="802"/>
      <c r="Q6" s="802"/>
      <c r="R6" s="801" t="s">
        <v>235</v>
      </c>
      <c r="S6" s="801"/>
      <c r="T6" s="801"/>
      <c r="U6" s="59"/>
      <c r="V6" s="59" t="s">
        <v>37</v>
      </c>
      <c r="W6" s="796"/>
      <c r="X6" s="796"/>
      <c r="Y6" s="796"/>
      <c r="Z6" s="796"/>
      <c r="AA6" s="796"/>
      <c r="AB6" s="796"/>
      <c r="AC6" s="796"/>
      <c r="AD6" s="796"/>
      <c r="AE6" s="796"/>
      <c r="AF6" s="796"/>
      <c r="AG6" s="796"/>
      <c r="AH6" s="796"/>
      <c r="AI6" s="796"/>
      <c r="AJ6" s="796"/>
      <c r="AK6" s="796"/>
      <c r="AL6" s="59" t="s">
        <v>117</v>
      </c>
      <c r="AM6" s="59"/>
      <c r="AN6" s="796"/>
      <c r="AO6" s="796"/>
      <c r="AP6" s="796"/>
      <c r="AQ6" s="796"/>
      <c r="AR6" s="796"/>
      <c r="AS6" s="796"/>
      <c r="AT6" s="796"/>
      <c r="AU6" s="796"/>
      <c r="AV6" s="796"/>
      <c r="AW6" s="796"/>
      <c r="AX6" s="796"/>
      <c r="AY6" s="796"/>
      <c r="AZ6" s="796"/>
      <c r="BA6" s="796"/>
      <c r="BB6" s="796"/>
      <c r="BC6" s="59" t="s">
        <v>117</v>
      </c>
      <c r="BD6" s="59"/>
      <c r="BE6" s="803">
        <f t="shared" si="0"/>
        <v>0</v>
      </c>
      <c r="BF6" s="803"/>
      <c r="BG6" s="803"/>
      <c r="BH6" s="803"/>
      <c r="BI6" s="803"/>
      <c r="BJ6" s="803"/>
      <c r="BK6" s="803"/>
      <c r="BL6" s="803"/>
      <c r="BM6" s="803"/>
      <c r="BN6" s="803"/>
      <c r="BO6" s="803"/>
      <c r="BP6" s="803"/>
      <c r="BQ6" s="803"/>
      <c r="BR6" s="803"/>
      <c r="BS6" s="803"/>
      <c r="BT6" s="123"/>
      <c r="BU6" s="119" t="s">
        <v>85</v>
      </c>
      <c r="BV6" s="119"/>
      <c r="BW6" s="119"/>
      <c r="BX6" s="119"/>
      <c r="BY6" s="119"/>
      <c r="BZ6" s="59"/>
    </row>
    <row r="7" spans="1:78" s="2" customFormat="1" ht="14.25" customHeight="1">
      <c r="A7" s="59"/>
      <c r="B7" s="59"/>
      <c r="C7" s="59"/>
      <c r="D7" s="59"/>
      <c r="E7" s="59"/>
      <c r="F7" s="59"/>
      <c r="G7" s="59"/>
      <c r="H7" s="59"/>
      <c r="I7" s="59"/>
      <c r="J7" s="59"/>
      <c r="K7" s="59"/>
      <c r="L7" s="59" t="s">
        <v>37</v>
      </c>
      <c r="M7" s="59"/>
      <c r="N7" s="802"/>
      <c r="O7" s="802"/>
      <c r="P7" s="802"/>
      <c r="Q7" s="802"/>
      <c r="R7" s="801" t="s">
        <v>235</v>
      </c>
      <c r="S7" s="801"/>
      <c r="T7" s="801"/>
      <c r="U7" s="59"/>
      <c r="V7" s="59" t="s">
        <v>37</v>
      </c>
      <c r="W7" s="796"/>
      <c r="X7" s="796"/>
      <c r="Y7" s="796"/>
      <c r="Z7" s="796"/>
      <c r="AA7" s="796"/>
      <c r="AB7" s="796"/>
      <c r="AC7" s="796"/>
      <c r="AD7" s="796"/>
      <c r="AE7" s="796"/>
      <c r="AF7" s="796"/>
      <c r="AG7" s="796"/>
      <c r="AH7" s="796"/>
      <c r="AI7" s="796"/>
      <c r="AJ7" s="796"/>
      <c r="AK7" s="796"/>
      <c r="AL7" s="59" t="s">
        <v>117</v>
      </c>
      <c r="AM7" s="59"/>
      <c r="AN7" s="796"/>
      <c r="AO7" s="796"/>
      <c r="AP7" s="796"/>
      <c r="AQ7" s="796"/>
      <c r="AR7" s="796"/>
      <c r="AS7" s="796"/>
      <c r="AT7" s="796"/>
      <c r="AU7" s="796"/>
      <c r="AV7" s="796"/>
      <c r="AW7" s="796"/>
      <c r="AX7" s="796"/>
      <c r="AY7" s="796"/>
      <c r="AZ7" s="796"/>
      <c r="BA7" s="796"/>
      <c r="BB7" s="796"/>
      <c r="BC7" s="59" t="s">
        <v>117</v>
      </c>
      <c r="BD7" s="59"/>
      <c r="BE7" s="803">
        <f t="shared" si="0"/>
        <v>0</v>
      </c>
      <c r="BF7" s="803"/>
      <c r="BG7" s="803"/>
      <c r="BH7" s="803"/>
      <c r="BI7" s="803"/>
      <c r="BJ7" s="803"/>
      <c r="BK7" s="803"/>
      <c r="BL7" s="803"/>
      <c r="BM7" s="803"/>
      <c r="BN7" s="803"/>
      <c r="BO7" s="803"/>
      <c r="BP7" s="803"/>
      <c r="BQ7" s="803"/>
      <c r="BR7" s="803"/>
      <c r="BS7" s="803"/>
      <c r="BT7" s="123"/>
      <c r="BU7" s="119" t="s">
        <v>85</v>
      </c>
      <c r="BV7" s="119"/>
      <c r="BW7" s="119"/>
      <c r="BX7" s="119"/>
      <c r="BY7" s="119"/>
      <c r="BZ7" s="59"/>
    </row>
    <row r="8" spans="1:78" s="2" customFormat="1" ht="14.25" customHeight="1">
      <c r="A8" s="59"/>
      <c r="B8" s="59"/>
      <c r="C8" s="59"/>
      <c r="D8" s="59"/>
      <c r="E8" s="59"/>
      <c r="F8" s="59"/>
      <c r="G8" s="59"/>
      <c r="H8" s="59"/>
      <c r="I8" s="59"/>
      <c r="J8" s="59"/>
      <c r="K8" s="59"/>
      <c r="L8" s="59" t="s">
        <v>37</v>
      </c>
      <c r="M8" s="59"/>
      <c r="N8" s="802"/>
      <c r="O8" s="802"/>
      <c r="P8" s="802"/>
      <c r="Q8" s="802"/>
      <c r="R8" s="801" t="s">
        <v>235</v>
      </c>
      <c r="S8" s="801"/>
      <c r="T8" s="801"/>
      <c r="U8" s="59"/>
      <c r="V8" s="59" t="s">
        <v>37</v>
      </c>
      <c r="W8" s="796"/>
      <c r="X8" s="796"/>
      <c r="Y8" s="796"/>
      <c r="Z8" s="796"/>
      <c r="AA8" s="796"/>
      <c r="AB8" s="796"/>
      <c r="AC8" s="796"/>
      <c r="AD8" s="796"/>
      <c r="AE8" s="796"/>
      <c r="AF8" s="796"/>
      <c r="AG8" s="796"/>
      <c r="AH8" s="796"/>
      <c r="AI8" s="796"/>
      <c r="AJ8" s="796"/>
      <c r="AK8" s="796"/>
      <c r="AL8" s="59" t="s">
        <v>117</v>
      </c>
      <c r="AM8" s="59"/>
      <c r="AN8" s="796"/>
      <c r="AO8" s="796"/>
      <c r="AP8" s="796"/>
      <c r="AQ8" s="796"/>
      <c r="AR8" s="796"/>
      <c r="AS8" s="796"/>
      <c r="AT8" s="796"/>
      <c r="AU8" s="796"/>
      <c r="AV8" s="796"/>
      <c r="AW8" s="796"/>
      <c r="AX8" s="796"/>
      <c r="AY8" s="796"/>
      <c r="AZ8" s="796"/>
      <c r="BA8" s="796"/>
      <c r="BB8" s="796"/>
      <c r="BC8" s="59" t="s">
        <v>117</v>
      </c>
      <c r="BD8" s="59"/>
      <c r="BE8" s="803">
        <f t="shared" si="0"/>
        <v>0</v>
      </c>
      <c r="BF8" s="803"/>
      <c r="BG8" s="803"/>
      <c r="BH8" s="803"/>
      <c r="BI8" s="803"/>
      <c r="BJ8" s="803"/>
      <c r="BK8" s="803"/>
      <c r="BL8" s="803"/>
      <c r="BM8" s="803"/>
      <c r="BN8" s="803"/>
      <c r="BO8" s="803"/>
      <c r="BP8" s="803"/>
      <c r="BQ8" s="803"/>
      <c r="BR8" s="803"/>
      <c r="BS8" s="803"/>
      <c r="BT8" s="123"/>
      <c r="BU8" s="119" t="s">
        <v>85</v>
      </c>
      <c r="BV8" s="119"/>
      <c r="BW8" s="119"/>
      <c r="BX8" s="119"/>
      <c r="BY8" s="119"/>
      <c r="BZ8" s="59"/>
    </row>
    <row r="9" spans="1:78" s="2" customFormat="1" ht="14.25" customHeight="1">
      <c r="A9" s="59"/>
      <c r="B9" s="59"/>
      <c r="C9" s="59"/>
      <c r="D9" s="59"/>
      <c r="E9" s="59"/>
      <c r="F9" s="59"/>
      <c r="G9" s="59"/>
      <c r="H9" s="59"/>
      <c r="I9" s="59"/>
      <c r="J9" s="59"/>
      <c r="K9" s="59"/>
      <c r="L9" s="59" t="s">
        <v>37</v>
      </c>
      <c r="M9" s="59"/>
      <c r="N9" s="802"/>
      <c r="O9" s="802"/>
      <c r="P9" s="802"/>
      <c r="Q9" s="802"/>
      <c r="R9" s="801" t="s">
        <v>235</v>
      </c>
      <c r="S9" s="801"/>
      <c r="T9" s="801"/>
      <c r="U9" s="59"/>
      <c r="V9" s="59" t="s">
        <v>37</v>
      </c>
      <c r="W9" s="796"/>
      <c r="X9" s="796"/>
      <c r="Y9" s="796"/>
      <c r="Z9" s="796"/>
      <c r="AA9" s="796"/>
      <c r="AB9" s="796"/>
      <c r="AC9" s="796"/>
      <c r="AD9" s="796"/>
      <c r="AE9" s="796"/>
      <c r="AF9" s="796"/>
      <c r="AG9" s="796"/>
      <c r="AH9" s="796"/>
      <c r="AI9" s="796"/>
      <c r="AJ9" s="796"/>
      <c r="AK9" s="796"/>
      <c r="AL9" s="59" t="s">
        <v>117</v>
      </c>
      <c r="AM9" s="59"/>
      <c r="AN9" s="796"/>
      <c r="AO9" s="796"/>
      <c r="AP9" s="796"/>
      <c r="AQ9" s="796"/>
      <c r="AR9" s="796"/>
      <c r="AS9" s="796"/>
      <c r="AT9" s="796"/>
      <c r="AU9" s="796"/>
      <c r="AV9" s="796"/>
      <c r="AW9" s="796"/>
      <c r="AX9" s="796"/>
      <c r="AY9" s="796"/>
      <c r="AZ9" s="796"/>
      <c r="BA9" s="796"/>
      <c r="BB9" s="796"/>
      <c r="BC9" s="59" t="s">
        <v>117</v>
      </c>
      <c r="BD9" s="59"/>
      <c r="BE9" s="803">
        <f t="shared" si="0"/>
        <v>0</v>
      </c>
      <c r="BF9" s="803"/>
      <c r="BG9" s="803"/>
      <c r="BH9" s="803"/>
      <c r="BI9" s="803"/>
      <c r="BJ9" s="803"/>
      <c r="BK9" s="803"/>
      <c r="BL9" s="803"/>
      <c r="BM9" s="803"/>
      <c r="BN9" s="803"/>
      <c r="BO9" s="803"/>
      <c r="BP9" s="803"/>
      <c r="BQ9" s="803"/>
      <c r="BR9" s="803"/>
      <c r="BS9" s="803"/>
      <c r="BT9" s="123"/>
      <c r="BU9" s="119" t="s">
        <v>85</v>
      </c>
      <c r="BV9" s="119"/>
      <c r="BW9" s="119"/>
      <c r="BX9" s="119"/>
      <c r="BY9" s="119"/>
      <c r="BZ9" s="59"/>
    </row>
    <row r="10" spans="1:78" s="2" customFormat="1" ht="14.25" customHeight="1">
      <c r="A10" s="59"/>
      <c r="B10" s="59"/>
      <c r="C10" s="59"/>
      <c r="D10" s="59"/>
      <c r="E10" s="59"/>
      <c r="F10" s="59"/>
      <c r="G10" s="59"/>
      <c r="H10" s="59"/>
      <c r="I10" s="59"/>
      <c r="J10" s="59"/>
      <c r="K10" s="59"/>
      <c r="L10" s="59" t="s">
        <v>37</v>
      </c>
      <c r="M10" s="59"/>
      <c r="N10" s="802"/>
      <c r="O10" s="802"/>
      <c r="P10" s="802"/>
      <c r="Q10" s="802"/>
      <c r="R10" s="801" t="s">
        <v>235</v>
      </c>
      <c r="S10" s="801"/>
      <c r="T10" s="801"/>
      <c r="U10" s="59"/>
      <c r="V10" s="59" t="s">
        <v>37</v>
      </c>
      <c r="W10" s="796"/>
      <c r="X10" s="796"/>
      <c r="Y10" s="796"/>
      <c r="Z10" s="796"/>
      <c r="AA10" s="796"/>
      <c r="AB10" s="796"/>
      <c r="AC10" s="796"/>
      <c r="AD10" s="796"/>
      <c r="AE10" s="796"/>
      <c r="AF10" s="796"/>
      <c r="AG10" s="796"/>
      <c r="AH10" s="796"/>
      <c r="AI10" s="796"/>
      <c r="AJ10" s="796"/>
      <c r="AK10" s="796"/>
      <c r="AL10" s="59" t="s">
        <v>117</v>
      </c>
      <c r="AM10" s="59"/>
      <c r="AN10" s="796"/>
      <c r="AO10" s="796"/>
      <c r="AP10" s="796"/>
      <c r="AQ10" s="796"/>
      <c r="AR10" s="796"/>
      <c r="AS10" s="796"/>
      <c r="AT10" s="796"/>
      <c r="AU10" s="796"/>
      <c r="AV10" s="796"/>
      <c r="AW10" s="796"/>
      <c r="AX10" s="796"/>
      <c r="AY10" s="796"/>
      <c r="AZ10" s="796"/>
      <c r="BA10" s="796"/>
      <c r="BB10" s="796"/>
      <c r="BC10" s="59" t="s">
        <v>117</v>
      </c>
      <c r="BD10" s="59"/>
      <c r="BE10" s="803">
        <f t="shared" si="0"/>
        <v>0</v>
      </c>
      <c r="BF10" s="803"/>
      <c r="BG10" s="803"/>
      <c r="BH10" s="803"/>
      <c r="BI10" s="803"/>
      <c r="BJ10" s="803"/>
      <c r="BK10" s="803"/>
      <c r="BL10" s="803"/>
      <c r="BM10" s="803"/>
      <c r="BN10" s="803"/>
      <c r="BO10" s="803"/>
      <c r="BP10" s="803"/>
      <c r="BQ10" s="803"/>
      <c r="BR10" s="803"/>
      <c r="BS10" s="803"/>
      <c r="BT10" s="123"/>
      <c r="BU10" s="119" t="s">
        <v>85</v>
      </c>
      <c r="BV10" s="119"/>
      <c r="BW10" s="119"/>
      <c r="BX10" s="119"/>
      <c r="BY10" s="119"/>
      <c r="BZ10" s="59"/>
    </row>
    <row r="11" spans="1:78" s="2" customFormat="1" ht="14.25" customHeight="1">
      <c r="A11" s="59"/>
      <c r="B11" s="59"/>
      <c r="C11" s="59"/>
      <c r="D11" s="59"/>
      <c r="E11" s="59"/>
      <c r="F11" s="59"/>
      <c r="G11" s="59"/>
      <c r="H11" s="59"/>
      <c r="I11" s="59"/>
      <c r="J11" s="59"/>
      <c r="K11" s="59"/>
      <c r="L11" s="59" t="s">
        <v>37</v>
      </c>
      <c r="M11" s="59"/>
      <c r="N11" s="802"/>
      <c r="O11" s="802"/>
      <c r="P11" s="802"/>
      <c r="Q11" s="802"/>
      <c r="R11" s="801" t="s">
        <v>235</v>
      </c>
      <c r="S11" s="801"/>
      <c r="T11" s="801"/>
      <c r="U11" s="59"/>
      <c r="V11" s="59" t="s">
        <v>37</v>
      </c>
      <c r="W11" s="796"/>
      <c r="X11" s="796"/>
      <c r="Y11" s="796"/>
      <c r="Z11" s="796"/>
      <c r="AA11" s="796"/>
      <c r="AB11" s="796"/>
      <c r="AC11" s="796"/>
      <c r="AD11" s="796"/>
      <c r="AE11" s="796"/>
      <c r="AF11" s="796"/>
      <c r="AG11" s="796"/>
      <c r="AH11" s="796"/>
      <c r="AI11" s="796"/>
      <c r="AJ11" s="796"/>
      <c r="AK11" s="796"/>
      <c r="AL11" s="59" t="s">
        <v>117</v>
      </c>
      <c r="AM11" s="59"/>
      <c r="AN11" s="796"/>
      <c r="AO11" s="796"/>
      <c r="AP11" s="796"/>
      <c r="AQ11" s="796"/>
      <c r="AR11" s="796"/>
      <c r="AS11" s="796"/>
      <c r="AT11" s="796"/>
      <c r="AU11" s="796"/>
      <c r="AV11" s="796"/>
      <c r="AW11" s="796"/>
      <c r="AX11" s="796"/>
      <c r="AY11" s="796"/>
      <c r="AZ11" s="796"/>
      <c r="BA11" s="796"/>
      <c r="BB11" s="796"/>
      <c r="BC11" s="59" t="s">
        <v>117</v>
      </c>
      <c r="BD11" s="59"/>
      <c r="BE11" s="803">
        <f t="shared" si="0"/>
        <v>0</v>
      </c>
      <c r="BF11" s="803"/>
      <c r="BG11" s="803"/>
      <c r="BH11" s="803"/>
      <c r="BI11" s="803"/>
      <c r="BJ11" s="803"/>
      <c r="BK11" s="803"/>
      <c r="BL11" s="803"/>
      <c r="BM11" s="803"/>
      <c r="BN11" s="803"/>
      <c r="BO11" s="803"/>
      <c r="BP11" s="803"/>
      <c r="BQ11" s="803"/>
      <c r="BR11" s="803"/>
      <c r="BS11" s="803"/>
      <c r="BT11" s="123"/>
      <c r="BU11" s="119" t="s">
        <v>85</v>
      </c>
      <c r="BV11" s="119"/>
      <c r="BW11" s="119"/>
      <c r="BX11" s="119"/>
      <c r="BY11" s="119"/>
      <c r="BZ11" s="59"/>
    </row>
    <row r="12" spans="1:78" s="2" customFormat="1" ht="14.25" customHeight="1">
      <c r="A12" s="59"/>
      <c r="B12" s="59"/>
      <c r="C12" s="59"/>
      <c r="D12" s="59"/>
      <c r="E12" s="59"/>
      <c r="F12" s="59"/>
      <c r="G12" s="59"/>
      <c r="H12" s="59"/>
      <c r="I12" s="59"/>
      <c r="J12" s="59"/>
      <c r="K12" s="59"/>
      <c r="L12" s="59" t="s">
        <v>37</v>
      </c>
      <c r="M12" s="59"/>
      <c r="N12" s="802"/>
      <c r="O12" s="802"/>
      <c r="P12" s="802"/>
      <c r="Q12" s="802"/>
      <c r="R12" s="801" t="s">
        <v>235</v>
      </c>
      <c r="S12" s="801"/>
      <c r="T12" s="801"/>
      <c r="U12" s="59"/>
      <c r="V12" s="59" t="s">
        <v>37</v>
      </c>
      <c r="W12" s="796"/>
      <c r="X12" s="796"/>
      <c r="Y12" s="796"/>
      <c r="Z12" s="796"/>
      <c r="AA12" s="796"/>
      <c r="AB12" s="796"/>
      <c r="AC12" s="796"/>
      <c r="AD12" s="796"/>
      <c r="AE12" s="796"/>
      <c r="AF12" s="796"/>
      <c r="AG12" s="796"/>
      <c r="AH12" s="796"/>
      <c r="AI12" s="796"/>
      <c r="AJ12" s="796"/>
      <c r="AK12" s="796"/>
      <c r="AL12" s="59" t="s">
        <v>117</v>
      </c>
      <c r="AM12" s="59"/>
      <c r="AN12" s="796"/>
      <c r="AO12" s="796"/>
      <c r="AP12" s="796"/>
      <c r="AQ12" s="796"/>
      <c r="AR12" s="796"/>
      <c r="AS12" s="796"/>
      <c r="AT12" s="796"/>
      <c r="AU12" s="796"/>
      <c r="AV12" s="796"/>
      <c r="AW12" s="796"/>
      <c r="AX12" s="796"/>
      <c r="AY12" s="796"/>
      <c r="AZ12" s="796"/>
      <c r="BA12" s="796"/>
      <c r="BB12" s="796"/>
      <c r="BC12" s="59" t="s">
        <v>117</v>
      </c>
      <c r="BD12" s="59"/>
      <c r="BE12" s="803">
        <f t="shared" si="0"/>
        <v>0</v>
      </c>
      <c r="BF12" s="803"/>
      <c r="BG12" s="803"/>
      <c r="BH12" s="803"/>
      <c r="BI12" s="803"/>
      <c r="BJ12" s="803"/>
      <c r="BK12" s="803"/>
      <c r="BL12" s="803"/>
      <c r="BM12" s="803"/>
      <c r="BN12" s="803"/>
      <c r="BO12" s="803"/>
      <c r="BP12" s="803"/>
      <c r="BQ12" s="803"/>
      <c r="BR12" s="803"/>
      <c r="BS12" s="803"/>
      <c r="BT12" s="123"/>
      <c r="BU12" s="119" t="s">
        <v>85</v>
      </c>
      <c r="BV12" s="119"/>
      <c r="BW12" s="119"/>
      <c r="BX12" s="119"/>
      <c r="BY12" s="119"/>
      <c r="BZ12" s="59"/>
    </row>
    <row r="13" spans="1:78" s="2" customFormat="1" ht="14.25" customHeight="1">
      <c r="A13" s="59"/>
      <c r="B13" s="59"/>
      <c r="C13" s="59"/>
      <c r="D13" s="59"/>
      <c r="E13" s="59"/>
      <c r="F13" s="59"/>
      <c r="G13" s="59"/>
      <c r="H13" s="59"/>
      <c r="I13" s="59"/>
      <c r="J13" s="59"/>
      <c r="K13" s="59"/>
      <c r="L13" s="59" t="s">
        <v>37</v>
      </c>
      <c r="M13" s="59"/>
      <c r="N13" s="802"/>
      <c r="O13" s="802"/>
      <c r="P13" s="802"/>
      <c r="Q13" s="802"/>
      <c r="R13" s="801" t="s">
        <v>235</v>
      </c>
      <c r="S13" s="801"/>
      <c r="T13" s="801"/>
      <c r="U13" s="59"/>
      <c r="V13" s="59" t="s">
        <v>37</v>
      </c>
      <c r="W13" s="796"/>
      <c r="X13" s="796"/>
      <c r="Y13" s="796"/>
      <c r="Z13" s="796"/>
      <c r="AA13" s="796"/>
      <c r="AB13" s="796"/>
      <c r="AC13" s="796"/>
      <c r="AD13" s="796"/>
      <c r="AE13" s="796"/>
      <c r="AF13" s="796"/>
      <c r="AG13" s="796"/>
      <c r="AH13" s="796"/>
      <c r="AI13" s="796"/>
      <c r="AJ13" s="796"/>
      <c r="AK13" s="796"/>
      <c r="AL13" s="59" t="s">
        <v>117</v>
      </c>
      <c r="AM13" s="59"/>
      <c r="AN13" s="796"/>
      <c r="AO13" s="796"/>
      <c r="AP13" s="796"/>
      <c r="AQ13" s="796"/>
      <c r="AR13" s="796"/>
      <c r="AS13" s="796"/>
      <c r="AT13" s="796"/>
      <c r="AU13" s="796"/>
      <c r="AV13" s="796"/>
      <c r="AW13" s="796"/>
      <c r="AX13" s="796"/>
      <c r="AY13" s="796"/>
      <c r="AZ13" s="796"/>
      <c r="BA13" s="796"/>
      <c r="BB13" s="796"/>
      <c r="BC13" s="59" t="s">
        <v>117</v>
      </c>
      <c r="BD13" s="59"/>
      <c r="BE13" s="803">
        <f t="shared" si="0"/>
        <v>0</v>
      </c>
      <c r="BF13" s="803"/>
      <c r="BG13" s="803"/>
      <c r="BH13" s="803"/>
      <c r="BI13" s="803"/>
      <c r="BJ13" s="803"/>
      <c r="BK13" s="803"/>
      <c r="BL13" s="803"/>
      <c r="BM13" s="803"/>
      <c r="BN13" s="803"/>
      <c r="BO13" s="803"/>
      <c r="BP13" s="803"/>
      <c r="BQ13" s="803"/>
      <c r="BR13" s="803"/>
      <c r="BS13" s="803"/>
      <c r="BT13" s="123"/>
      <c r="BU13" s="119" t="s">
        <v>85</v>
      </c>
      <c r="BV13" s="119"/>
      <c r="BW13" s="119"/>
      <c r="BX13" s="119"/>
      <c r="BY13" s="119"/>
      <c r="BZ13" s="59"/>
    </row>
    <row r="14" spans="1:78" s="2" customFormat="1" ht="14.25" customHeight="1">
      <c r="A14" s="59"/>
      <c r="B14" s="59"/>
      <c r="C14" s="59"/>
      <c r="D14" s="59"/>
      <c r="E14" s="59"/>
      <c r="F14" s="59"/>
      <c r="G14" s="59"/>
      <c r="H14" s="59"/>
      <c r="I14" s="59"/>
      <c r="J14" s="59"/>
      <c r="K14" s="59"/>
      <c r="L14" s="59" t="s">
        <v>37</v>
      </c>
      <c r="M14" s="59"/>
      <c r="N14" s="802"/>
      <c r="O14" s="802"/>
      <c r="P14" s="802"/>
      <c r="Q14" s="802"/>
      <c r="R14" s="801" t="s">
        <v>235</v>
      </c>
      <c r="S14" s="801"/>
      <c r="T14" s="801"/>
      <c r="U14" s="59"/>
      <c r="V14" s="59" t="s">
        <v>37</v>
      </c>
      <c r="W14" s="796"/>
      <c r="X14" s="796"/>
      <c r="Y14" s="796"/>
      <c r="Z14" s="796"/>
      <c r="AA14" s="796"/>
      <c r="AB14" s="796"/>
      <c r="AC14" s="796"/>
      <c r="AD14" s="796"/>
      <c r="AE14" s="796"/>
      <c r="AF14" s="796"/>
      <c r="AG14" s="796"/>
      <c r="AH14" s="796"/>
      <c r="AI14" s="796"/>
      <c r="AJ14" s="796"/>
      <c r="AK14" s="796"/>
      <c r="AL14" s="59" t="s">
        <v>117</v>
      </c>
      <c r="AM14" s="59"/>
      <c r="AN14" s="796"/>
      <c r="AO14" s="796"/>
      <c r="AP14" s="796"/>
      <c r="AQ14" s="796"/>
      <c r="AR14" s="796"/>
      <c r="AS14" s="796"/>
      <c r="AT14" s="796"/>
      <c r="AU14" s="796"/>
      <c r="AV14" s="796"/>
      <c r="AW14" s="796"/>
      <c r="AX14" s="796"/>
      <c r="AY14" s="796"/>
      <c r="AZ14" s="796"/>
      <c r="BA14" s="796"/>
      <c r="BB14" s="796"/>
      <c r="BC14" s="59" t="s">
        <v>117</v>
      </c>
      <c r="BD14" s="59"/>
      <c r="BE14" s="803">
        <f t="shared" si="0"/>
        <v>0</v>
      </c>
      <c r="BF14" s="803"/>
      <c r="BG14" s="803"/>
      <c r="BH14" s="803"/>
      <c r="BI14" s="803"/>
      <c r="BJ14" s="803"/>
      <c r="BK14" s="803"/>
      <c r="BL14" s="803"/>
      <c r="BM14" s="803"/>
      <c r="BN14" s="803"/>
      <c r="BO14" s="803"/>
      <c r="BP14" s="803"/>
      <c r="BQ14" s="803"/>
      <c r="BR14" s="803"/>
      <c r="BS14" s="803"/>
      <c r="BT14" s="123"/>
      <c r="BU14" s="119" t="s">
        <v>85</v>
      </c>
      <c r="BV14" s="119"/>
      <c r="BW14" s="119"/>
      <c r="BX14" s="119"/>
      <c r="BY14" s="119"/>
      <c r="BZ14" s="59"/>
    </row>
    <row r="15" spans="1:78" s="2" customFormat="1" ht="14.25" customHeight="1">
      <c r="A15" s="59"/>
      <c r="B15" s="59"/>
      <c r="C15" s="59"/>
      <c r="D15" s="59"/>
      <c r="E15" s="59"/>
      <c r="F15" s="59"/>
      <c r="G15" s="59"/>
      <c r="H15" s="59"/>
      <c r="I15" s="59"/>
      <c r="J15" s="59"/>
      <c r="K15" s="59"/>
      <c r="L15" s="59" t="s">
        <v>37</v>
      </c>
      <c r="M15" s="59"/>
      <c r="N15" s="802"/>
      <c r="O15" s="802"/>
      <c r="P15" s="802"/>
      <c r="Q15" s="802"/>
      <c r="R15" s="801" t="s">
        <v>235</v>
      </c>
      <c r="S15" s="801"/>
      <c r="T15" s="801"/>
      <c r="U15" s="59"/>
      <c r="V15" s="59" t="s">
        <v>37</v>
      </c>
      <c r="W15" s="796"/>
      <c r="X15" s="796"/>
      <c r="Y15" s="796"/>
      <c r="Z15" s="796"/>
      <c r="AA15" s="796"/>
      <c r="AB15" s="796"/>
      <c r="AC15" s="796"/>
      <c r="AD15" s="796"/>
      <c r="AE15" s="796"/>
      <c r="AF15" s="796"/>
      <c r="AG15" s="796"/>
      <c r="AH15" s="796"/>
      <c r="AI15" s="796"/>
      <c r="AJ15" s="796"/>
      <c r="AK15" s="796"/>
      <c r="AL15" s="59" t="s">
        <v>117</v>
      </c>
      <c r="AM15" s="59"/>
      <c r="AN15" s="796"/>
      <c r="AO15" s="796"/>
      <c r="AP15" s="796"/>
      <c r="AQ15" s="796"/>
      <c r="AR15" s="796"/>
      <c r="AS15" s="796"/>
      <c r="AT15" s="796"/>
      <c r="AU15" s="796"/>
      <c r="AV15" s="796"/>
      <c r="AW15" s="796"/>
      <c r="AX15" s="796"/>
      <c r="AY15" s="796"/>
      <c r="AZ15" s="796"/>
      <c r="BA15" s="796"/>
      <c r="BB15" s="796"/>
      <c r="BC15" s="59" t="s">
        <v>117</v>
      </c>
      <c r="BD15" s="59"/>
      <c r="BE15" s="803">
        <f t="shared" si="0"/>
        <v>0</v>
      </c>
      <c r="BF15" s="803"/>
      <c r="BG15" s="803"/>
      <c r="BH15" s="803"/>
      <c r="BI15" s="803"/>
      <c r="BJ15" s="803"/>
      <c r="BK15" s="803"/>
      <c r="BL15" s="803"/>
      <c r="BM15" s="803"/>
      <c r="BN15" s="803"/>
      <c r="BO15" s="803"/>
      <c r="BP15" s="803"/>
      <c r="BQ15" s="803"/>
      <c r="BR15" s="803"/>
      <c r="BS15" s="803"/>
      <c r="BT15" s="123"/>
      <c r="BU15" s="119" t="s">
        <v>85</v>
      </c>
      <c r="BV15" s="119"/>
      <c r="BW15" s="119"/>
      <c r="BX15" s="119"/>
      <c r="BY15" s="119"/>
      <c r="BZ15" s="59"/>
    </row>
    <row r="16" spans="1:78" s="2" customFormat="1" ht="14.25" customHeight="1">
      <c r="A16" s="59"/>
      <c r="B16" s="59"/>
      <c r="C16" s="59"/>
      <c r="D16" s="59"/>
      <c r="E16" s="59"/>
      <c r="F16" s="59"/>
      <c r="G16" s="59"/>
      <c r="H16" s="59"/>
      <c r="I16" s="59"/>
      <c r="J16" s="59"/>
      <c r="K16" s="59"/>
      <c r="L16" s="59" t="s">
        <v>37</v>
      </c>
      <c r="M16" s="59"/>
      <c r="N16" s="802"/>
      <c r="O16" s="802"/>
      <c r="P16" s="802"/>
      <c r="Q16" s="802"/>
      <c r="R16" s="801" t="s">
        <v>235</v>
      </c>
      <c r="S16" s="801"/>
      <c r="T16" s="801"/>
      <c r="U16" s="59"/>
      <c r="V16" s="59" t="s">
        <v>37</v>
      </c>
      <c r="W16" s="796"/>
      <c r="X16" s="796"/>
      <c r="Y16" s="796"/>
      <c r="Z16" s="796"/>
      <c r="AA16" s="796"/>
      <c r="AB16" s="796"/>
      <c r="AC16" s="796"/>
      <c r="AD16" s="796"/>
      <c r="AE16" s="796"/>
      <c r="AF16" s="796"/>
      <c r="AG16" s="796"/>
      <c r="AH16" s="796"/>
      <c r="AI16" s="796"/>
      <c r="AJ16" s="796"/>
      <c r="AK16" s="796"/>
      <c r="AL16" s="59" t="s">
        <v>117</v>
      </c>
      <c r="AM16" s="59"/>
      <c r="AN16" s="796"/>
      <c r="AO16" s="796"/>
      <c r="AP16" s="796"/>
      <c r="AQ16" s="796"/>
      <c r="AR16" s="796"/>
      <c r="AS16" s="796"/>
      <c r="AT16" s="796"/>
      <c r="AU16" s="796"/>
      <c r="AV16" s="796"/>
      <c r="AW16" s="796"/>
      <c r="AX16" s="796"/>
      <c r="AY16" s="796"/>
      <c r="AZ16" s="796"/>
      <c r="BA16" s="796"/>
      <c r="BB16" s="796"/>
      <c r="BC16" s="59" t="s">
        <v>117</v>
      </c>
      <c r="BD16" s="59"/>
      <c r="BE16" s="803">
        <f t="shared" si="0"/>
        <v>0</v>
      </c>
      <c r="BF16" s="803"/>
      <c r="BG16" s="803"/>
      <c r="BH16" s="803"/>
      <c r="BI16" s="803"/>
      <c r="BJ16" s="803"/>
      <c r="BK16" s="803"/>
      <c r="BL16" s="803"/>
      <c r="BM16" s="803"/>
      <c r="BN16" s="803"/>
      <c r="BO16" s="803"/>
      <c r="BP16" s="803"/>
      <c r="BQ16" s="803"/>
      <c r="BR16" s="803"/>
      <c r="BS16" s="803"/>
      <c r="BT16" s="123"/>
      <c r="BU16" s="119" t="s">
        <v>85</v>
      </c>
      <c r="BV16" s="119"/>
      <c r="BW16" s="119"/>
      <c r="BX16" s="119"/>
      <c r="BY16" s="119"/>
      <c r="BZ16" s="59"/>
    </row>
    <row r="17" spans="1:78" s="2" customFormat="1" ht="14.25" customHeight="1">
      <c r="A17" s="59"/>
      <c r="B17" s="59"/>
      <c r="C17" s="59"/>
      <c r="D17" s="59"/>
      <c r="E17" s="59"/>
      <c r="F17" s="59"/>
      <c r="G17" s="59"/>
      <c r="H17" s="59"/>
      <c r="I17" s="59"/>
      <c r="J17" s="59"/>
      <c r="K17" s="59"/>
      <c r="L17" s="59" t="s">
        <v>37</v>
      </c>
      <c r="M17" s="59"/>
      <c r="N17" s="802"/>
      <c r="O17" s="802"/>
      <c r="P17" s="802"/>
      <c r="Q17" s="802"/>
      <c r="R17" s="801" t="s">
        <v>235</v>
      </c>
      <c r="S17" s="801"/>
      <c r="T17" s="801"/>
      <c r="U17" s="59"/>
      <c r="V17" s="59" t="s">
        <v>37</v>
      </c>
      <c r="W17" s="796"/>
      <c r="X17" s="796"/>
      <c r="Y17" s="796"/>
      <c r="Z17" s="796"/>
      <c r="AA17" s="796"/>
      <c r="AB17" s="796"/>
      <c r="AC17" s="796"/>
      <c r="AD17" s="796"/>
      <c r="AE17" s="796"/>
      <c r="AF17" s="796"/>
      <c r="AG17" s="796"/>
      <c r="AH17" s="796"/>
      <c r="AI17" s="796"/>
      <c r="AJ17" s="796"/>
      <c r="AK17" s="796"/>
      <c r="AL17" s="59" t="s">
        <v>117</v>
      </c>
      <c r="AM17" s="59"/>
      <c r="AN17" s="796"/>
      <c r="AO17" s="796"/>
      <c r="AP17" s="796"/>
      <c r="AQ17" s="796"/>
      <c r="AR17" s="796"/>
      <c r="AS17" s="796"/>
      <c r="AT17" s="796"/>
      <c r="AU17" s="796"/>
      <c r="AV17" s="796"/>
      <c r="AW17" s="796"/>
      <c r="AX17" s="796"/>
      <c r="AY17" s="796"/>
      <c r="AZ17" s="796"/>
      <c r="BA17" s="796"/>
      <c r="BB17" s="796"/>
      <c r="BC17" s="59" t="s">
        <v>117</v>
      </c>
      <c r="BD17" s="59"/>
      <c r="BE17" s="803">
        <f t="shared" si="0"/>
        <v>0</v>
      </c>
      <c r="BF17" s="803"/>
      <c r="BG17" s="803"/>
      <c r="BH17" s="803"/>
      <c r="BI17" s="803"/>
      <c r="BJ17" s="803"/>
      <c r="BK17" s="803"/>
      <c r="BL17" s="803"/>
      <c r="BM17" s="803"/>
      <c r="BN17" s="803"/>
      <c r="BO17" s="803"/>
      <c r="BP17" s="803"/>
      <c r="BQ17" s="803"/>
      <c r="BR17" s="803"/>
      <c r="BS17" s="803"/>
      <c r="BT17" s="123"/>
      <c r="BU17" s="119" t="s">
        <v>85</v>
      </c>
      <c r="BV17" s="119"/>
      <c r="BW17" s="119"/>
      <c r="BX17" s="119"/>
      <c r="BY17" s="119"/>
      <c r="BZ17" s="59"/>
    </row>
    <row r="18" spans="1:78" s="2" customFormat="1" ht="14.25" customHeight="1">
      <c r="A18" s="59"/>
      <c r="B18" s="59"/>
      <c r="C18" s="59"/>
      <c r="D18" s="59"/>
      <c r="E18" s="59"/>
      <c r="F18" s="59"/>
      <c r="G18" s="59"/>
      <c r="H18" s="59"/>
      <c r="I18" s="59"/>
      <c r="J18" s="59"/>
      <c r="K18" s="59"/>
      <c r="L18" s="59" t="s">
        <v>37</v>
      </c>
      <c r="M18" s="59"/>
      <c r="N18" s="802"/>
      <c r="O18" s="802"/>
      <c r="P18" s="802"/>
      <c r="Q18" s="802"/>
      <c r="R18" s="801" t="s">
        <v>235</v>
      </c>
      <c r="S18" s="801"/>
      <c r="T18" s="801"/>
      <c r="U18" s="59"/>
      <c r="V18" s="59" t="s">
        <v>37</v>
      </c>
      <c r="W18" s="796"/>
      <c r="X18" s="796"/>
      <c r="Y18" s="796"/>
      <c r="Z18" s="796"/>
      <c r="AA18" s="796"/>
      <c r="AB18" s="796"/>
      <c r="AC18" s="796"/>
      <c r="AD18" s="796"/>
      <c r="AE18" s="796"/>
      <c r="AF18" s="796"/>
      <c r="AG18" s="796"/>
      <c r="AH18" s="796"/>
      <c r="AI18" s="796"/>
      <c r="AJ18" s="796"/>
      <c r="AK18" s="796"/>
      <c r="AL18" s="59" t="s">
        <v>117</v>
      </c>
      <c r="AM18" s="59"/>
      <c r="AN18" s="796"/>
      <c r="AO18" s="796"/>
      <c r="AP18" s="796"/>
      <c r="AQ18" s="796"/>
      <c r="AR18" s="796"/>
      <c r="AS18" s="796"/>
      <c r="AT18" s="796"/>
      <c r="AU18" s="796"/>
      <c r="AV18" s="796"/>
      <c r="AW18" s="796"/>
      <c r="AX18" s="796"/>
      <c r="AY18" s="796"/>
      <c r="AZ18" s="796"/>
      <c r="BA18" s="796"/>
      <c r="BB18" s="796"/>
      <c r="BC18" s="59" t="s">
        <v>117</v>
      </c>
      <c r="BD18" s="59"/>
      <c r="BE18" s="803">
        <f t="shared" si="0"/>
        <v>0</v>
      </c>
      <c r="BF18" s="803"/>
      <c r="BG18" s="803"/>
      <c r="BH18" s="803"/>
      <c r="BI18" s="803"/>
      <c r="BJ18" s="803"/>
      <c r="BK18" s="803"/>
      <c r="BL18" s="803"/>
      <c r="BM18" s="803"/>
      <c r="BN18" s="803"/>
      <c r="BO18" s="803"/>
      <c r="BP18" s="803"/>
      <c r="BQ18" s="803"/>
      <c r="BR18" s="803"/>
      <c r="BS18" s="803"/>
      <c r="BT18" s="123"/>
      <c r="BU18" s="119" t="s">
        <v>85</v>
      </c>
      <c r="BV18" s="119"/>
      <c r="BW18" s="119"/>
      <c r="BX18" s="119"/>
      <c r="BY18" s="119"/>
      <c r="BZ18" s="59"/>
    </row>
    <row r="19" spans="1:78" s="2" customFormat="1" ht="14.25" customHeight="1">
      <c r="A19" s="59"/>
      <c r="B19" s="59"/>
      <c r="C19" s="59"/>
      <c r="D19" s="798" t="s">
        <v>236</v>
      </c>
      <c r="E19" s="798"/>
      <c r="F19" s="798"/>
      <c r="G19" s="798"/>
      <c r="H19" s="798"/>
      <c r="I19" s="798"/>
      <c r="J19" s="798"/>
      <c r="K19" s="798"/>
      <c r="L19" s="59"/>
      <c r="M19" s="59"/>
      <c r="N19" s="59"/>
      <c r="O19" s="59"/>
      <c r="P19" s="59"/>
      <c r="Q19" s="59"/>
      <c r="R19" s="59"/>
      <c r="S19" s="59"/>
      <c r="T19" s="59"/>
      <c r="U19" s="59"/>
      <c r="V19" s="59" t="s">
        <v>37</v>
      </c>
      <c r="W19" s="803">
        <f>SUM(W4:AK18)</f>
        <v>0</v>
      </c>
      <c r="X19" s="803"/>
      <c r="Y19" s="803"/>
      <c r="Z19" s="803"/>
      <c r="AA19" s="803"/>
      <c r="AB19" s="803"/>
      <c r="AC19" s="803"/>
      <c r="AD19" s="803"/>
      <c r="AE19" s="803"/>
      <c r="AF19" s="803"/>
      <c r="AG19" s="803"/>
      <c r="AH19" s="803"/>
      <c r="AI19" s="803"/>
      <c r="AJ19" s="803"/>
      <c r="AK19" s="803"/>
      <c r="AL19" s="59" t="s">
        <v>117</v>
      </c>
      <c r="AM19" s="59"/>
      <c r="AN19" s="803">
        <f>SUM(AN4:BB18)</f>
        <v>0</v>
      </c>
      <c r="AO19" s="803"/>
      <c r="AP19" s="803"/>
      <c r="AQ19" s="803"/>
      <c r="AR19" s="803"/>
      <c r="AS19" s="803"/>
      <c r="AT19" s="803"/>
      <c r="AU19" s="803"/>
      <c r="AV19" s="803"/>
      <c r="AW19" s="803"/>
      <c r="AX19" s="803"/>
      <c r="AY19" s="803"/>
      <c r="AZ19" s="803"/>
      <c r="BA19" s="803"/>
      <c r="BB19" s="803"/>
      <c r="BC19" s="59" t="s">
        <v>117</v>
      </c>
      <c r="BD19" s="59"/>
      <c r="BE19" s="803">
        <f>W19+AN19</f>
        <v>0</v>
      </c>
      <c r="BF19" s="803"/>
      <c r="BG19" s="803"/>
      <c r="BH19" s="803"/>
      <c r="BI19" s="803"/>
      <c r="BJ19" s="803"/>
      <c r="BK19" s="803"/>
      <c r="BL19" s="803"/>
      <c r="BM19" s="803"/>
      <c r="BN19" s="803"/>
      <c r="BO19" s="803"/>
      <c r="BP19" s="803"/>
      <c r="BQ19" s="803"/>
      <c r="BR19" s="803"/>
      <c r="BS19" s="803"/>
      <c r="BT19" s="123"/>
      <c r="BU19" s="119" t="s">
        <v>85</v>
      </c>
      <c r="BV19" s="119"/>
      <c r="BW19" s="119"/>
      <c r="BX19" s="119"/>
      <c r="BY19" s="119"/>
      <c r="BZ19" s="59"/>
    </row>
    <row r="20" spans="1:78" s="2" customFormat="1" ht="4.5" customHeight="1">
      <c r="A20" s="59"/>
      <c r="B20" s="59"/>
      <c r="C20" s="59"/>
      <c r="D20" s="59"/>
      <c r="E20" s="59"/>
      <c r="F20" s="59"/>
      <c r="G20" s="59"/>
      <c r="H20" s="59"/>
      <c r="I20" s="59"/>
      <c r="J20" s="59"/>
      <c r="K20" s="59"/>
      <c r="L20" s="59"/>
      <c r="M20" s="59"/>
      <c r="N20" s="59"/>
      <c r="O20" s="59"/>
      <c r="P20" s="59"/>
      <c r="Q20" s="59"/>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2" customFormat="1" ht="15" customHeight="1">
      <c r="A21" s="801" t="s">
        <v>199</v>
      </c>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1"/>
      <c r="AY21" s="801"/>
      <c r="AZ21" s="801"/>
      <c r="BA21" s="801"/>
      <c r="BB21" s="801"/>
      <c r="BC21" s="801"/>
      <c r="BD21" s="801"/>
      <c r="BE21" s="801"/>
      <c r="BF21" s="801"/>
      <c r="BG21" s="801"/>
      <c r="BH21" s="801"/>
      <c r="BI21" s="801"/>
      <c r="BJ21" s="801"/>
      <c r="BK21" s="801"/>
      <c r="BL21" s="801"/>
      <c r="BM21" s="801"/>
      <c r="BN21" s="801"/>
      <c r="BO21" s="801"/>
      <c r="BP21" s="801"/>
      <c r="BQ21" s="801"/>
      <c r="BR21" s="801"/>
      <c r="BS21" s="801"/>
      <c r="BT21" s="801"/>
      <c r="BU21" s="801"/>
      <c r="BV21" s="801"/>
      <c r="BW21" s="801"/>
      <c r="BX21" s="801"/>
      <c r="BY21" s="801"/>
      <c r="BZ21" s="801"/>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69"/>
      <c r="B23" s="169" t="s">
        <v>1332</v>
      </c>
      <c r="C23" s="169"/>
      <c r="D23" s="169"/>
      <c r="E23" s="169"/>
      <c r="F23" s="169"/>
      <c r="G23" s="169"/>
      <c r="H23" s="169"/>
      <c r="I23" s="169"/>
      <c r="J23" s="169"/>
      <c r="K23" s="169"/>
      <c r="L23" s="169"/>
      <c r="M23" s="169"/>
      <c r="N23" s="169"/>
      <c r="O23" s="169"/>
      <c r="P23" s="169"/>
      <c r="Q23" s="169"/>
      <c r="R23" s="169"/>
      <c r="S23" s="169"/>
      <c r="T23" s="169"/>
      <c r="U23" s="169"/>
      <c r="V23" s="169" t="s">
        <v>151</v>
      </c>
      <c r="W23" s="169"/>
      <c r="X23" s="169"/>
      <c r="Y23" s="169"/>
      <c r="Z23" s="169"/>
      <c r="AA23" s="169"/>
      <c r="AB23" s="169"/>
      <c r="AC23" s="169"/>
      <c r="AD23" s="169"/>
      <c r="AE23" s="169"/>
      <c r="AF23" s="169"/>
      <c r="AG23" s="169"/>
      <c r="AH23" s="169"/>
      <c r="AI23" s="169"/>
      <c r="AJ23" s="169"/>
      <c r="AK23" s="169"/>
      <c r="AL23" s="169" t="s">
        <v>152</v>
      </c>
      <c r="AM23" s="169"/>
      <c r="AN23" s="169"/>
      <c r="AO23" s="169"/>
      <c r="AP23" s="169"/>
      <c r="AQ23" s="169"/>
      <c r="AR23" s="169"/>
      <c r="AS23" s="169"/>
      <c r="AT23" s="169"/>
      <c r="AU23" s="169"/>
      <c r="AV23" s="169"/>
      <c r="AW23" s="169"/>
      <c r="AX23" s="169"/>
      <c r="AY23" s="169"/>
      <c r="AZ23" s="169"/>
      <c r="BA23" s="169"/>
      <c r="BB23" s="169"/>
      <c r="BC23" s="169" t="s">
        <v>153</v>
      </c>
      <c r="BD23" s="169"/>
      <c r="BE23" s="169"/>
      <c r="BF23" s="169"/>
      <c r="BG23" s="169"/>
      <c r="BH23" s="169"/>
      <c r="BI23" s="169"/>
      <c r="BJ23" s="169"/>
      <c r="BK23" s="169"/>
      <c r="BL23" s="169"/>
      <c r="BM23" s="169"/>
      <c r="BN23" s="169"/>
      <c r="BO23" s="169"/>
      <c r="BP23" s="169"/>
      <c r="BQ23" s="169"/>
      <c r="BR23" s="169"/>
      <c r="BS23" s="169"/>
      <c r="BT23" s="169"/>
      <c r="BU23" s="169" t="s">
        <v>85</v>
      </c>
      <c r="BV23" s="169"/>
      <c r="BW23" s="169"/>
      <c r="BX23" s="169"/>
      <c r="BY23" s="169"/>
      <c r="BZ23" s="169"/>
    </row>
    <row r="24" spans="1:78" s="2" customFormat="1" ht="14.25" customHeight="1">
      <c r="A24" s="59"/>
      <c r="B24" s="59"/>
      <c r="C24" s="59"/>
      <c r="D24" s="798" t="s">
        <v>234</v>
      </c>
      <c r="E24" s="798"/>
      <c r="F24" s="798"/>
      <c r="G24" s="798"/>
      <c r="H24" s="798"/>
      <c r="I24" s="798"/>
      <c r="J24" s="798"/>
      <c r="K24" s="798"/>
      <c r="L24" s="59" t="s">
        <v>37</v>
      </c>
      <c r="M24" s="59"/>
      <c r="N24" s="802"/>
      <c r="O24" s="802"/>
      <c r="P24" s="802"/>
      <c r="Q24" s="802"/>
      <c r="R24" s="801" t="s">
        <v>235</v>
      </c>
      <c r="S24" s="801"/>
      <c r="T24" s="801"/>
      <c r="U24" s="59"/>
      <c r="V24" s="59" t="s">
        <v>37</v>
      </c>
      <c r="W24" s="796"/>
      <c r="X24" s="796"/>
      <c r="Y24" s="796"/>
      <c r="Z24" s="796"/>
      <c r="AA24" s="796"/>
      <c r="AB24" s="796"/>
      <c r="AC24" s="796"/>
      <c r="AD24" s="796"/>
      <c r="AE24" s="796"/>
      <c r="AF24" s="796"/>
      <c r="AG24" s="796"/>
      <c r="AH24" s="796"/>
      <c r="AI24" s="796"/>
      <c r="AJ24" s="796"/>
      <c r="AK24" s="796"/>
      <c r="AL24" s="59" t="s">
        <v>117</v>
      </c>
      <c r="AM24" s="59"/>
      <c r="AN24" s="796"/>
      <c r="AO24" s="796"/>
      <c r="AP24" s="796"/>
      <c r="AQ24" s="796"/>
      <c r="AR24" s="796"/>
      <c r="AS24" s="796"/>
      <c r="AT24" s="796"/>
      <c r="AU24" s="796"/>
      <c r="AV24" s="796"/>
      <c r="AW24" s="796"/>
      <c r="AX24" s="796"/>
      <c r="AY24" s="796"/>
      <c r="AZ24" s="796"/>
      <c r="BA24" s="796"/>
      <c r="BB24" s="796"/>
      <c r="BC24" s="59" t="s">
        <v>117</v>
      </c>
      <c r="BD24" s="59"/>
      <c r="BE24" s="803">
        <f>IF(AN24="別紙",W24,W24+AN24)</f>
        <v>0</v>
      </c>
      <c r="BF24" s="803"/>
      <c r="BG24" s="803"/>
      <c r="BH24" s="803"/>
      <c r="BI24" s="803"/>
      <c r="BJ24" s="803"/>
      <c r="BK24" s="803"/>
      <c r="BL24" s="803"/>
      <c r="BM24" s="803"/>
      <c r="BN24" s="803"/>
      <c r="BO24" s="803"/>
      <c r="BP24" s="803"/>
      <c r="BQ24" s="803"/>
      <c r="BR24" s="803"/>
      <c r="BS24" s="803"/>
      <c r="BT24" s="123"/>
      <c r="BU24" s="119" t="s">
        <v>85</v>
      </c>
      <c r="BV24" s="119"/>
      <c r="BW24" s="119"/>
      <c r="BX24" s="119"/>
      <c r="BY24" s="119"/>
      <c r="BZ24" s="59"/>
    </row>
    <row r="25" spans="1:78" s="2" customFormat="1" ht="14.25" customHeight="1">
      <c r="A25" s="59"/>
      <c r="B25" s="59"/>
      <c r="C25" s="59"/>
      <c r="D25" s="59"/>
      <c r="E25" s="59"/>
      <c r="F25" s="59"/>
      <c r="G25" s="59"/>
      <c r="H25" s="59"/>
      <c r="I25" s="59"/>
      <c r="J25" s="59"/>
      <c r="K25" s="59"/>
      <c r="L25" s="59" t="s">
        <v>37</v>
      </c>
      <c r="M25" s="59"/>
      <c r="N25" s="802"/>
      <c r="O25" s="802"/>
      <c r="P25" s="802"/>
      <c r="Q25" s="802"/>
      <c r="R25" s="801" t="s">
        <v>235</v>
      </c>
      <c r="S25" s="801"/>
      <c r="T25" s="801"/>
      <c r="U25" s="59"/>
      <c r="V25" s="59" t="s">
        <v>37</v>
      </c>
      <c r="W25" s="796"/>
      <c r="X25" s="796"/>
      <c r="Y25" s="796"/>
      <c r="Z25" s="796"/>
      <c r="AA25" s="796"/>
      <c r="AB25" s="796"/>
      <c r="AC25" s="796"/>
      <c r="AD25" s="796"/>
      <c r="AE25" s="796"/>
      <c r="AF25" s="796"/>
      <c r="AG25" s="796"/>
      <c r="AH25" s="796"/>
      <c r="AI25" s="796"/>
      <c r="AJ25" s="796"/>
      <c r="AK25" s="796"/>
      <c r="AL25" s="59" t="s">
        <v>117</v>
      </c>
      <c r="AM25" s="59"/>
      <c r="AN25" s="796"/>
      <c r="AO25" s="796"/>
      <c r="AP25" s="796"/>
      <c r="AQ25" s="796"/>
      <c r="AR25" s="796"/>
      <c r="AS25" s="796"/>
      <c r="AT25" s="796"/>
      <c r="AU25" s="796"/>
      <c r="AV25" s="796"/>
      <c r="AW25" s="796"/>
      <c r="AX25" s="796"/>
      <c r="AY25" s="796"/>
      <c r="AZ25" s="796"/>
      <c r="BA25" s="796"/>
      <c r="BB25" s="796"/>
      <c r="BC25" s="59" t="s">
        <v>117</v>
      </c>
      <c r="BD25" s="59"/>
      <c r="BE25" s="803">
        <f t="shared" ref="BE25:BE43" si="1">IF(AN25="別紙",W25,W25+AN25)</f>
        <v>0</v>
      </c>
      <c r="BF25" s="803"/>
      <c r="BG25" s="803"/>
      <c r="BH25" s="803"/>
      <c r="BI25" s="803"/>
      <c r="BJ25" s="803"/>
      <c r="BK25" s="803"/>
      <c r="BL25" s="803"/>
      <c r="BM25" s="803"/>
      <c r="BN25" s="803"/>
      <c r="BO25" s="803"/>
      <c r="BP25" s="803"/>
      <c r="BQ25" s="803"/>
      <c r="BR25" s="803"/>
      <c r="BS25" s="803"/>
      <c r="BT25" s="123"/>
      <c r="BU25" s="119" t="s">
        <v>85</v>
      </c>
      <c r="BV25" s="119"/>
      <c r="BW25" s="119"/>
      <c r="BX25" s="119"/>
      <c r="BY25" s="119"/>
      <c r="BZ25" s="59"/>
    </row>
    <row r="26" spans="1:78" s="2" customFormat="1" ht="14.25" customHeight="1">
      <c r="A26" s="59"/>
      <c r="B26" s="59"/>
      <c r="C26" s="59"/>
      <c r="D26" s="59"/>
      <c r="E26" s="59"/>
      <c r="F26" s="59"/>
      <c r="G26" s="59"/>
      <c r="H26" s="59"/>
      <c r="I26" s="59"/>
      <c r="J26" s="59"/>
      <c r="K26" s="59"/>
      <c r="L26" s="59" t="s">
        <v>37</v>
      </c>
      <c r="M26" s="59"/>
      <c r="N26" s="802"/>
      <c r="O26" s="802"/>
      <c r="P26" s="802"/>
      <c r="Q26" s="802"/>
      <c r="R26" s="801" t="s">
        <v>235</v>
      </c>
      <c r="S26" s="801"/>
      <c r="T26" s="801"/>
      <c r="U26" s="59"/>
      <c r="V26" s="59" t="s">
        <v>37</v>
      </c>
      <c r="W26" s="796"/>
      <c r="X26" s="796"/>
      <c r="Y26" s="796"/>
      <c r="Z26" s="796"/>
      <c r="AA26" s="796"/>
      <c r="AB26" s="796"/>
      <c r="AC26" s="796"/>
      <c r="AD26" s="796"/>
      <c r="AE26" s="796"/>
      <c r="AF26" s="796"/>
      <c r="AG26" s="796"/>
      <c r="AH26" s="796"/>
      <c r="AI26" s="796"/>
      <c r="AJ26" s="796"/>
      <c r="AK26" s="796"/>
      <c r="AL26" s="59" t="s">
        <v>117</v>
      </c>
      <c r="AM26" s="59"/>
      <c r="AN26" s="796"/>
      <c r="AO26" s="796"/>
      <c r="AP26" s="796"/>
      <c r="AQ26" s="796"/>
      <c r="AR26" s="796"/>
      <c r="AS26" s="796"/>
      <c r="AT26" s="796"/>
      <c r="AU26" s="796"/>
      <c r="AV26" s="796"/>
      <c r="AW26" s="796"/>
      <c r="AX26" s="796"/>
      <c r="AY26" s="796"/>
      <c r="AZ26" s="796"/>
      <c r="BA26" s="796"/>
      <c r="BB26" s="796"/>
      <c r="BC26" s="59" t="s">
        <v>117</v>
      </c>
      <c r="BD26" s="59"/>
      <c r="BE26" s="803">
        <f t="shared" si="1"/>
        <v>0</v>
      </c>
      <c r="BF26" s="803"/>
      <c r="BG26" s="803"/>
      <c r="BH26" s="803"/>
      <c r="BI26" s="803"/>
      <c r="BJ26" s="803"/>
      <c r="BK26" s="803"/>
      <c r="BL26" s="803"/>
      <c r="BM26" s="803"/>
      <c r="BN26" s="803"/>
      <c r="BO26" s="803"/>
      <c r="BP26" s="803"/>
      <c r="BQ26" s="803"/>
      <c r="BR26" s="803"/>
      <c r="BS26" s="803"/>
      <c r="BT26" s="123"/>
      <c r="BU26" s="119" t="s">
        <v>85</v>
      </c>
      <c r="BV26" s="119"/>
      <c r="BW26" s="119"/>
      <c r="BX26" s="119"/>
      <c r="BY26" s="119"/>
      <c r="BZ26" s="59"/>
    </row>
    <row r="27" spans="1:78" s="2" customFormat="1" ht="14.25" customHeight="1">
      <c r="A27" s="59"/>
      <c r="B27" s="59"/>
      <c r="C27" s="59"/>
      <c r="D27" s="59"/>
      <c r="E27" s="59"/>
      <c r="F27" s="59"/>
      <c r="G27" s="59"/>
      <c r="H27" s="59"/>
      <c r="I27" s="59"/>
      <c r="J27" s="59"/>
      <c r="K27" s="59"/>
      <c r="L27" s="59" t="s">
        <v>37</v>
      </c>
      <c r="M27" s="59"/>
      <c r="N27" s="802"/>
      <c r="O27" s="802"/>
      <c r="P27" s="802"/>
      <c r="Q27" s="802"/>
      <c r="R27" s="801" t="s">
        <v>235</v>
      </c>
      <c r="S27" s="801"/>
      <c r="T27" s="801"/>
      <c r="U27" s="59"/>
      <c r="V27" s="59" t="s">
        <v>37</v>
      </c>
      <c r="W27" s="796"/>
      <c r="X27" s="796"/>
      <c r="Y27" s="796"/>
      <c r="Z27" s="796"/>
      <c r="AA27" s="796"/>
      <c r="AB27" s="796"/>
      <c r="AC27" s="796"/>
      <c r="AD27" s="796"/>
      <c r="AE27" s="796"/>
      <c r="AF27" s="796"/>
      <c r="AG27" s="796"/>
      <c r="AH27" s="796"/>
      <c r="AI27" s="796"/>
      <c r="AJ27" s="796"/>
      <c r="AK27" s="796"/>
      <c r="AL27" s="59" t="s">
        <v>117</v>
      </c>
      <c r="AM27" s="59"/>
      <c r="AN27" s="796"/>
      <c r="AO27" s="796"/>
      <c r="AP27" s="796"/>
      <c r="AQ27" s="796"/>
      <c r="AR27" s="796"/>
      <c r="AS27" s="796"/>
      <c r="AT27" s="796"/>
      <c r="AU27" s="796"/>
      <c r="AV27" s="796"/>
      <c r="AW27" s="796"/>
      <c r="AX27" s="796"/>
      <c r="AY27" s="796"/>
      <c r="AZ27" s="796"/>
      <c r="BA27" s="796"/>
      <c r="BB27" s="796"/>
      <c r="BC27" s="59" t="s">
        <v>117</v>
      </c>
      <c r="BD27" s="59"/>
      <c r="BE27" s="803">
        <f t="shared" si="1"/>
        <v>0</v>
      </c>
      <c r="BF27" s="803"/>
      <c r="BG27" s="803"/>
      <c r="BH27" s="803"/>
      <c r="BI27" s="803"/>
      <c r="BJ27" s="803"/>
      <c r="BK27" s="803"/>
      <c r="BL27" s="803"/>
      <c r="BM27" s="803"/>
      <c r="BN27" s="803"/>
      <c r="BO27" s="803"/>
      <c r="BP27" s="803"/>
      <c r="BQ27" s="803"/>
      <c r="BR27" s="803"/>
      <c r="BS27" s="803"/>
      <c r="BT27" s="123"/>
      <c r="BU27" s="119" t="s">
        <v>85</v>
      </c>
      <c r="BV27" s="119"/>
      <c r="BW27" s="119"/>
      <c r="BX27" s="119"/>
      <c r="BY27" s="119"/>
      <c r="BZ27" s="59"/>
    </row>
    <row r="28" spans="1:78" s="2" customFormat="1" ht="14.25" customHeight="1">
      <c r="A28" s="59"/>
      <c r="B28" s="59"/>
      <c r="C28" s="59"/>
      <c r="D28" s="59"/>
      <c r="E28" s="59"/>
      <c r="F28" s="59"/>
      <c r="G28" s="59"/>
      <c r="H28" s="59"/>
      <c r="I28" s="59"/>
      <c r="J28" s="59"/>
      <c r="K28" s="59"/>
      <c r="L28" s="59" t="s">
        <v>37</v>
      </c>
      <c r="M28" s="59"/>
      <c r="N28" s="802"/>
      <c r="O28" s="802"/>
      <c r="P28" s="802"/>
      <c r="Q28" s="802"/>
      <c r="R28" s="801" t="s">
        <v>235</v>
      </c>
      <c r="S28" s="801"/>
      <c r="T28" s="801"/>
      <c r="U28" s="59"/>
      <c r="V28" s="59" t="s">
        <v>37</v>
      </c>
      <c r="W28" s="796"/>
      <c r="X28" s="796"/>
      <c r="Y28" s="796"/>
      <c r="Z28" s="796"/>
      <c r="AA28" s="796"/>
      <c r="AB28" s="796"/>
      <c r="AC28" s="796"/>
      <c r="AD28" s="796"/>
      <c r="AE28" s="796"/>
      <c r="AF28" s="796"/>
      <c r="AG28" s="796"/>
      <c r="AH28" s="796"/>
      <c r="AI28" s="796"/>
      <c r="AJ28" s="796"/>
      <c r="AK28" s="796"/>
      <c r="AL28" s="59" t="s">
        <v>117</v>
      </c>
      <c r="AM28" s="59"/>
      <c r="AN28" s="796"/>
      <c r="AO28" s="796"/>
      <c r="AP28" s="796"/>
      <c r="AQ28" s="796"/>
      <c r="AR28" s="796"/>
      <c r="AS28" s="796"/>
      <c r="AT28" s="796"/>
      <c r="AU28" s="796"/>
      <c r="AV28" s="796"/>
      <c r="AW28" s="796"/>
      <c r="AX28" s="796"/>
      <c r="AY28" s="796"/>
      <c r="AZ28" s="796"/>
      <c r="BA28" s="796"/>
      <c r="BB28" s="796"/>
      <c r="BC28" s="59" t="s">
        <v>117</v>
      </c>
      <c r="BD28" s="59"/>
      <c r="BE28" s="803">
        <f t="shared" si="1"/>
        <v>0</v>
      </c>
      <c r="BF28" s="803"/>
      <c r="BG28" s="803"/>
      <c r="BH28" s="803"/>
      <c r="BI28" s="803"/>
      <c r="BJ28" s="803"/>
      <c r="BK28" s="803"/>
      <c r="BL28" s="803"/>
      <c r="BM28" s="803"/>
      <c r="BN28" s="803"/>
      <c r="BO28" s="803"/>
      <c r="BP28" s="803"/>
      <c r="BQ28" s="803"/>
      <c r="BR28" s="803"/>
      <c r="BS28" s="803"/>
      <c r="BT28" s="123"/>
      <c r="BU28" s="119" t="s">
        <v>85</v>
      </c>
      <c r="BV28" s="119"/>
      <c r="BW28" s="119"/>
      <c r="BX28" s="119"/>
      <c r="BY28" s="119"/>
      <c r="BZ28" s="59"/>
    </row>
    <row r="29" spans="1:78" s="2" customFormat="1" ht="14.25" customHeight="1">
      <c r="A29" s="59"/>
      <c r="B29" s="59"/>
      <c r="C29" s="59"/>
      <c r="D29" s="59"/>
      <c r="E29" s="59"/>
      <c r="F29" s="59"/>
      <c r="G29" s="59"/>
      <c r="H29" s="59"/>
      <c r="I29" s="59"/>
      <c r="J29" s="59"/>
      <c r="K29" s="59"/>
      <c r="L29" s="59" t="s">
        <v>37</v>
      </c>
      <c r="M29" s="59"/>
      <c r="N29" s="802"/>
      <c r="O29" s="802"/>
      <c r="P29" s="802"/>
      <c r="Q29" s="802"/>
      <c r="R29" s="801" t="s">
        <v>235</v>
      </c>
      <c r="S29" s="801"/>
      <c r="T29" s="801"/>
      <c r="U29" s="59"/>
      <c r="V29" s="59" t="s">
        <v>37</v>
      </c>
      <c r="W29" s="796"/>
      <c r="X29" s="796"/>
      <c r="Y29" s="796"/>
      <c r="Z29" s="796"/>
      <c r="AA29" s="796"/>
      <c r="AB29" s="796"/>
      <c r="AC29" s="796"/>
      <c r="AD29" s="796"/>
      <c r="AE29" s="796"/>
      <c r="AF29" s="796"/>
      <c r="AG29" s="796"/>
      <c r="AH29" s="796"/>
      <c r="AI29" s="796"/>
      <c r="AJ29" s="796"/>
      <c r="AK29" s="796"/>
      <c r="AL29" s="59" t="s">
        <v>117</v>
      </c>
      <c r="AM29" s="59"/>
      <c r="AN29" s="796"/>
      <c r="AO29" s="796"/>
      <c r="AP29" s="796"/>
      <c r="AQ29" s="796"/>
      <c r="AR29" s="796"/>
      <c r="AS29" s="796"/>
      <c r="AT29" s="796"/>
      <c r="AU29" s="796"/>
      <c r="AV29" s="796"/>
      <c r="AW29" s="796"/>
      <c r="AX29" s="796"/>
      <c r="AY29" s="796"/>
      <c r="AZ29" s="796"/>
      <c r="BA29" s="796"/>
      <c r="BB29" s="796"/>
      <c r="BC29" s="59" t="s">
        <v>117</v>
      </c>
      <c r="BD29" s="59"/>
      <c r="BE29" s="803">
        <f t="shared" si="1"/>
        <v>0</v>
      </c>
      <c r="BF29" s="803"/>
      <c r="BG29" s="803"/>
      <c r="BH29" s="803"/>
      <c r="BI29" s="803"/>
      <c r="BJ29" s="803"/>
      <c r="BK29" s="803"/>
      <c r="BL29" s="803"/>
      <c r="BM29" s="803"/>
      <c r="BN29" s="803"/>
      <c r="BO29" s="803"/>
      <c r="BP29" s="803"/>
      <c r="BQ29" s="803"/>
      <c r="BR29" s="803"/>
      <c r="BS29" s="803"/>
      <c r="BT29" s="123"/>
      <c r="BU29" s="119" t="s">
        <v>85</v>
      </c>
      <c r="BV29" s="119"/>
      <c r="BW29" s="119"/>
      <c r="BX29" s="119"/>
      <c r="BY29" s="119"/>
      <c r="BZ29" s="59"/>
    </row>
    <row r="30" spans="1:78" s="2" customFormat="1" ht="14.25" customHeight="1">
      <c r="A30" s="59"/>
      <c r="B30" s="59"/>
      <c r="C30" s="59"/>
      <c r="D30" s="59"/>
      <c r="E30" s="59"/>
      <c r="F30" s="59"/>
      <c r="G30" s="59"/>
      <c r="H30" s="59"/>
      <c r="I30" s="59"/>
      <c r="J30" s="59"/>
      <c r="K30" s="59"/>
      <c r="L30" s="59" t="s">
        <v>37</v>
      </c>
      <c r="M30" s="59"/>
      <c r="N30" s="802"/>
      <c r="O30" s="802"/>
      <c r="P30" s="802"/>
      <c r="Q30" s="802"/>
      <c r="R30" s="801" t="s">
        <v>235</v>
      </c>
      <c r="S30" s="801"/>
      <c r="T30" s="801"/>
      <c r="U30" s="59"/>
      <c r="V30" s="59" t="s">
        <v>37</v>
      </c>
      <c r="W30" s="796"/>
      <c r="X30" s="796"/>
      <c r="Y30" s="796"/>
      <c r="Z30" s="796"/>
      <c r="AA30" s="796"/>
      <c r="AB30" s="796"/>
      <c r="AC30" s="796"/>
      <c r="AD30" s="796"/>
      <c r="AE30" s="796"/>
      <c r="AF30" s="796"/>
      <c r="AG30" s="796"/>
      <c r="AH30" s="796"/>
      <c r="AI30" s="796"/>
      <c r="AJ30" s="796"/>
      <c r="AK30" s="796"/>
      <c r="AL30" s="59" t="s">
        <v>117</v>
      </c>
      <c r="AM30" s="59"/>
      <c r="AN30" s="796"/>
      <c r="AO30" s="796"/>
      <c r="AP30" s="796"/>
      <c r="AQ30" s="796"/>
      <c r="AR30" s="796"/>
      <c r="AS30" s="796"/>
      <c r="AT30" s="796"/>
      <c r="AU30" s="796"/>
      <c r="AV30" s="796"/>
      <c r="AW30" s="796"/>
      <c r="AX30" s="796"/>
      <c r="AY30" s="796"/>
      <c r="AZ30" s="796"/>
      <c r="BA30" s="796"/>
      <c r="BB30" s="796"/>
      <c r="BC30" s="59" t="s">
        <v>117</v>
      </c>
      <c r="BD30" s="59"/>
      <c r="BE30" s="803">
        <f t="shared" si="1"/>
        <v>0</v>
      </c>
      <c r="BF30" s="803"/>
      <c r="BG30" s="803"/>
      <c r="BH30" s="803"/>
      <c r="BI30" s="803"/>
      <c r="BJ30" s="803"/>
      <c r="BK30" s="803"/>
      <c r="BL30" s="803"/>
      <c r="BM30" s="803"/>
      <c r="BN30" s="803"/>
      <c r="BO30" s="803"/>
      <c r="BP30" s="803"/>
      <c r="BQ30" s="803"/>
      <c r="BR30" s="803"/>
      <c r="BS30" s="803"/>
      <c r="BT30" s="123"/>
      <c r="BU30" s="119" t="s">
        <v>85</v>
      </c>
      <c r="BV30" s="119"/>
      <c r="BW30" s="119"/>
      <c r="BX30" s="119"/>
      <c r="BY30" s="119"/>
      <c r="BZ30" s="59"/>
    </row>
    <row r="31" spans="1:78" s="2" customFormat="1" ht="14.25" customHeight="1">
      <c r="A31" s="59"/>
      <c r="B31" s="59"/>
      <c r="C31" s="59"/>
      <c r="D31" s="59"/>
      <c r="E31" s="59"/>
      <c r="F31" s="59"/>
      <c r="G31" s="59"/>
      <c r="H31" s="59"/>
      <c r="I31" s="59"/>
      <c r="J31" s="59"/>
      <c r="K31" s="59"/>
      <c r="L31" s="59" t="s">
        <v>37</v>
      </c>
      <c r="M31" s="59"/>
      <c r="N31" s="802"/>
      <c r="O31" s="802"/>
      <c r="P31" s="802"/>
      <c r="Q31" s="802"/>
      <c r="R31" s="801" t="s">
        <v>235</v>
      </c>
      <c r="S31" s="801"/>
      <c r="T31" s="801"/>
      <c r="U31" s="59"/>
      <c r="V31" s="59" t="s">
        <v>37</v>
      </c>
      <c r="W31" s="796"/>
      <c r="X31" s="796"/>
      <c r="Y31" s="796"/>
      <c r="Z31" s="796"/>
      <c r="AA31" s="796"/>
      <c r="AB31" s="796"/>
      <c r="AC31" s="796"/>
      <c r="AD31" s="796"/>
      <c r="AE31" s="796"/>
      <c r="AF31" s="796"/>
      <c r="AG31" s="796"/>
      <c r="AH31" s="796"/>
      <c r="AI31" s="796"/>
      <c r="AJ31" s="796"/>
      <c r="AK31" s="796"/>
      <c r="AL31" s="59" t="s">
        <v>117</v>
      </c>
      <c r="AM31" s="59"/>
      <c r="AN31" s="796"/>
      <c r="AO31" s="796"/>
      <c r="AP31" s="796"/>
      <c r="AQ31" s="796"/>
      <c r="AR31" s="796"/>
      <c r="AS31" s="796"/>
      <c r="AT31" s="796"/>
      <c r="AU31" s="796"/>
      <c r="AV31" s="796"/>
      <c r="AW31" s="796"/>
      <c r="AX31" s="796"/>
      <c r="AY31" s="796"/>
      <c r="AZ31" s="796"/>
      <c r="BA31" s="796"/>
      <c r="BB31" s="796"/>
      <c r="BC31" s="59" t="s">
        <v>117</v>
      </c>
      <c r="BD31" s="59"/>
      <c r="BE31" s="803">
        <f t="shared" si="1"/>
        <v>0</v>
      </c>
      <c r="BF31" s="803"/>
      <c r="BG31" s="803"/>
      <c r="BH31" s="803"/>
      <c r="BI31" s="803"/>
      <c r="BJ31" s="803"/>
      <c r="BK31" s="803"/>
      <c r="BL31" s="803"/>
      <c r="BM31" s="803"/>
      <c r="BN31" s="803"/>
      <c r="BO31" s="803"/>
      <c r="BP31" s="803"/>
      <c r="BQ31" s="803"/>
      <c r="BR31" s="803"/>
      <c r="BS31" s="803"/>
      <c r="BT31" s="123"/>
      <c r="BU31" s="119" t="s">
        <v>85</v>
      </c>
      <c r="BV31" s="119"/>
      <c r="BW31" s="119"/>
      <c r="BX31" s="119"/>
      <c r="BY31" s="119"/>
      <c r="BZ31" s="59"/>
    </row>
    <row r="32" spans="1:78" s="2" customFormat="1" ht="14.25" customHeight="1">
      <c r="A32" s="59"/>
      <c r="B32" s="59"/>
      <c r="C32" s="59"/>
      <c r="D32" s="59"/>
      <c r="E32" s="59"/>
      <c r="F32" s="59"/>
      <c r="G32" s="59"/>
      <c r="H32" s="59"/>
      <c r="I32" s="59"/>
      <c r="J32" s="59"/>
      <c r="K32" s="59"/>
      <c r="L32" s="59" t="s">
        <v>37</v>
      </c>
      <c r="M32" s="59"/>
      <c r="N32" s="802"/>
      <c r="O32" s="802"/>
      <c r="P32" s="802"/>
      <c r="Q32" s="802"/>
      <c r="R32" s="801" t="s">
        <v>235</v>
      </c>
      <c r="S32" s="801"/>
      <c r="T32" s="801"/>
      <c r="U32" s="59"/>
      <c r="V32" s="59" t="s">
        <v>37</v>
      </c>
      <c r="W32" s="796"/>
      <c r="X32" s="796"/>
      <c r="Y32" s="796"/>
      <c r="Z32" s="796"/>
      <c r="AA32" s="796"/>
      <c r="AB32" s="796"/>
      <c r="AC32" s="796"/>
      <c r="AD32" s="796"/>
      <c r="AE32" s="796"/>
      <c r="AF32" s="796"/>
      <c r="AG32" s="796"/>
      <c r="AH32" s="796"/>
      <c r="AI32" s="796"/>
      <c r="AJ32" s="796"/>
      <c r="AK32" s="796"/>
      <c r="AL32" s="59" t="s">
        <v>117</v>
      </c>
      <c r="AM32" s="59"/>
      <c r="AN32" s="796"/>
      <c r="AO32" s="796"/>
      <c r="AP32" s="796"/>
      <c r="AQ32" s="796"/>
      <c r="AR32" s="796"/>
      <c r="AS32" s="796"/>
      <c r="AT32" s="796"/>
      <c r="AU32" s="796"/>
      <c r="AV32" s="796"/>
      <c r="AW32" s="796"/>
      <c r="AX32" s="796"/>
      <c r="AY32" s="796"/>
      <c r="AZ32" s="796"/>
      <c r="BA32" s="796"/>
      <c r="BB32" s="796"/>
      <c r="BC32" s="59" t="s">
        <v>117</v>
      </c>
      <c r="BD32" s="59"/>
      <c r="BE32" s="803">
        <f t="shared" si="1"/>
        <v>0</v>
      </c>
      <c r="BF32" s="803"/>
      <c r="BG32" s="803"/>
      <c r="BH32" s="803"/>
      <c r="BI32" s="803"/>
      <c r="BJ32" s="803"/>
      <c r="BK32" s="803"/>
      <c r="BL32" s="803"/>
      <c r="BM32" s="803"/>
      <c r="BN32" s="803"/>
      <c r="BO32" s="803"/>
      <c r="BP32" s="803"/>
      <c r="BQ32" s="803"/>
      <c r="BR32" s="803"/>
      <c r="BS32" s="803"/>
      <c r="BT32" s="123"/>
      <c r="BU32" s="119" t="s">
        <v>85</v>
      </c>
      <c r="BV32" s="119"/>
      <c r="BW32" s="119"/>
      <c r="BX32" s="119"/>
      <c r="BY32" s="119"/>
      <c r="BZ32" s="59"/>
    </row>
    <row r="33" spans="1:78" s="2" customFormat="1" ht="14.25" customHeight="1">
      <c r="A33" s="59"/>
      <c r="B33" s="59"/>
      <c r="C33" s="59"/>
      <c r="D33" s="59"/>
      <c r="E33" s="59"/>
      <c r="F33" s="59"/>
      <c r="G33" s="59"/>
      <c r="H33" s="59"/>
      <c r="I33" s="59"/>
      <c r="J33" s="59"/>
      <c r="K33" s="59"/>
      <c r="L33" s="59" t="s">
        <v>37</v>
      </c>
      <c r="M33" s="59"/>
      <c r="N33" s="802"/>
      <c r="O33" s="802"/>
      <c r="P33" s="802"/>
      <c r="Q33" s="802"/>
      <c r="R33" s="801" t="s">
        <v>235</v>
      </c>
      <c r="S33" s="801"/>
      <c r="T33" s="801"/>
      <c r="U33" s="59"/>
      <c r="V33" s="59" t="s">
        <v>37</v>
      </c>
      <c r="W33" s="796"/>
      <c r="X33" s="796"/>
      <c r="Y33" s="796"/>
      <c r="Z33" s="796"/>
      <c r="AA33" s="796"/>
      <c r="AB33" s="796"/>
      <c r="AC33" s="796"/>
      <c r="AD33" s="796"/>
      <c r="AE33" s="796"/>
      <c r="AF33" s="796"/>
      <c r="AG33" s="796"/>
      <c r="AH33" s="796"/>
      <c r="AI33" s="796"/>
      <c r="AJ33" s="796"/>
      <c r="AK33" s="796"/>
      <c r="AL33" s="59" t="s">
        <v>117</v>
      </c>
      <c r="AM33" s="59"/>
      <c r="AN33" s="796"/>
      <c r="AO33" s="796"/>
      <c r="AP33" s="796"/>
      <c r="AQ33" s="796"/>
      <c r="AR33" s="796"/>
      <c r="AS33" s="796"/>
      <c r="AT33" s="796"/>
      <c r="AU33" s="796"/>
      <c r="AV33" s="796"/>
      <c r="AW33" s="796"/>
      <c r="AX33" s="796"/>
      <c r="AY33" s="796"/>
      <c r="AZ33" s="796"/>
      <c r="BA33" s="796"/>
      <c r="BB33" s="796"/>
      <c r="BC33" s="59" t="s">
        <v>117</v>
      </c>
      <c r="BD33" s="59"/>
      <c r="BE33" s="803">
        <f t="shared" si="1"/>
        <v>0</v>
      </c>
      <c r="BF33" s="803"/>
      <c r="BG33" s="803"/>
      <c r="BH33" s="803"/>
      <c r="BI33" s="803"/>
      <c r="BJ33" s="803"/>
      <c r="BK33" s="803"/>
      <c r="BL33" s="803"/>
      <c r="BM33" s="803"/>
      <c r="BN33" s="803"/>
      <c r="BO33" s="803"/>
      <c r="BP33" s="803"/>
      <c r="BQ33" s="803"/>
      <c r="BR33" s="803"/>
      <c r="BS33" s="803"/>
      <c r="BT33" s="123"/>
      <c r="BU33" s="119" t="s">
        <v>85</v>
      </c>
      <c r="BV33" s="119"/>
      <c r="BW33" s="119"/>
      <c r="BX33" s="119"/>
      <c r="BY33" s="119"/>
      <c r="BZ33" s="59"/>
    </row>
    <row r="34" spans="1:78" s="2" customFormat="1" ht="14.25" customHeight="1">
      <c r="A34" s="59"/>
      <c r="B34" s="59"/>
      <c r="C34" s="59"/>
      <c r="D34" s="59"/>
      <c r="E34" s="59"/>
      <c r="F34" s="59"/>
      <c r="G34" s="59"/>
      <c r="H34" s="59"/>
      <c r="I34" s="59"/>
      <c r="J34" s="59"/>
      <c r="K34" s="59"/>
      <c r="L34" s="59" t="s">
        <v>37</v>
      </c>
      <c r="M34" s="59"/>
      <c r="N34" s="802"/>
      <c r="O34" s="802"/>
      <c r="P34" s="802"/>
      <c r="Q34" s="802"/>
      <c r="R34" s="801" t="s">
        <v>235</v>
      </c>
      <c r="S34" s="801"/>
      <c r="T34" s="801"/>
      <c r="U34" s="59"/>
      <c r="V34" s="59" t="s">
        <v>37</v>
      </c>
      <c r="W34" s="796"/>
      <c r="X34" s="796"/>
      <c r="Y34" s="796"/>
      <c r="Z34" s="796"/>
      <c r="AA34" s="796"/>
      <c r="AB34" s="796"/>
      <c r="AC34" s="796"/>
      <c r="AD34" s="796"/>
      <c r="AE34" s="796"/>
      <c r="AF34" s="796"/>
      <c r="AG34" s="796"/>
      <c r="AH34" s="796"/>
      <c r="AI34" s="796"/>
      <c r="AJ34" s="796"/>
      <c r="AK34" s="796"/>
      <c r="AL34" s="59" t="s">
        <v>117</v>
      </c>
      <c r="AM34" s="59"/>
      <c r="AN34" s="796"/>
      <c r="AO34" s="796"/>
      <c r="AP34" s="796"/>
      <c r="AQ34" s="796"/>
      <c r="AR34" s="796"/>
      <c r="AS34" s="796"/>
      <c r="AT34" s="796"/>
      <c r="AU34" s="796"/>
      <c r="AV34" s="796"/>
      <c r="AW34" s="796"/>
      <c r="AX34" s="796"/>
      <c r="AY34" s="796"/>
      <c r="AZ34" s="796"/>
      <c r="BA34" s="796"/>
      <c r="BB34" s="796"/>
      <c r="BC34" s="59" t="s">
        <v>117</v>
      </c>
      <c r="BD34" s="59"/>
      <c r="BE34" s="803">
        <f t="shared" si="1"/>
        <v>0</v>
      </c>
      <c r="BF34" s="803"/>
      <c r="BG34" s="803"/>
      <c r="BH34" s="803"/>
      <c r="BI34" s="803"/>
      <c r="BJ34" s="803"/>
      <c r="BK34" s="803"/>
      <c r="BL34" s="803"/>
      <c r="BM34" s="803"/>
      <c r="BN34" s="803"/>
      <c r="BO34" s="803"/>
      <c r="BP34" s="803"/>
      <c r="BQ34" s="803"/>
      <c r="BR34" s="803"/>
      <c r="BS34" s="803"/>
      <c r="BT34" s="123"/>
      <c r="BU34" s="119" t="s">
        <v>85</v>
      </c>
      <c r="BV34" s="119"/>
      <c r="BW34" s="119"/>
      <c r="BX34" s="119"/>
      <c r="BY34" s="119"/>
      <c r="BZ34" s="59"/>
    </row>
    <row r="35" spans="1:78" s="2" customFormat="1" ht="14.25" customHeight="1">
      <c r="A35" s="59"/>
      <c r="B35" s="59"/>
      <c r="C35" s="59"/>
      <c r="D35" s="59"/>
      <c r="E35" s="59"/>
      <c r="F35" s="59"/>
      <c r="G35" s="59"/>
      <c r="H35" s="59"/>
      <c r="I35" s="59"/>
      <c r="J35" s="59"/>
      <c r="K35" s="59"/>
      <c r="L35" s="59" t="s">
        <v>37</v>
      </c>
      <c r="M35" s="59"/>
      <c r="N35" s="802"/>
      <c r="O35" s="802"/>
      <c r="P35" s="802"/>
      <c r="Q35" s="802"/>
      <c r="R35" s="801" t="s">
        <v>235</v>
      </c>
      <c r="S35" s="801"/>
      <c r="T35" s="801"/>
      <c r="U35" s="59"/>
      <c r="V35" s="59" t="s">
        <v>37</v>
      </c>
      <c r="W35" s="796"/>
      <c r="X35" s="796"/>
      <c r="Y35" s="796"/>
      <c r="Z35" s="796"/>
      <c r="AA35" s="796"/>
      <c r="AB35" s="796"/>
      <c r="AC35" s="796"/>
      <c r="AD35" s="796"/>
      <c r="AE35" s="796"/>
      <c r="AF35" s="796"/>
      <c r="AG35" s="796"/>
      <c r="AH35" s="796"/>
      <c r="AI35" s="796"/>
      <c r="AJ35" s="796"/>
      <c r="AK35" s="796"/>
      <c r="AL35" s="59" t="s">
        <v>117</v>
      </c>
      <c r="AM35" s="59"/>
      <c r="AN35" s="796"/>
      <c r="AO35" s="796"/>
      <c r="AP35" s="796"/>
      <c r="AQ35" s="796"/>
      <c r="AR35" s="796"/>
      <c r="AS35" s="796"/>
      <c r="AT35" s="796"/>
      <c r="AU35" s="796"/>
      <c r="AV35" s="796"/>
      <c r="AW35" s="796"/>
      <c r="AX35" s="796"/>
      <c r="AY35" s="796"/>
      <c r="AZ35" s="796"/>
      <c r="BA35" s="796"/>
      <c r="BB35" s="796"/>
      <c r="BC35" s="59" t="s">
        <v>117</v>
      </c>
      <c r="BD35" s="59"/>
      <c r="BE35" s="803">
        <f t="shared" si="1"/>
        <v>0</v>
      </c>
      <c r="BF35" s="803"/>
      <c r="BG35" s="803"/>
      <c r="BH35" s="803"/>
      <c r="BI35" s="803"/>
      <c r="BJ35" s="803"/>
      <c r="BK35" s="803"/>
      <c r="BL35" s="803"/>
      <c r="BM35" s="803"/>
      <c r="BN35" s="803"/>
      <c r="BO35" s="803"/>
      <c r="BP35" s="803"/>
      <c r="BQ35" s="803"/>
      <c r="BR35" s="803"/>
      <c r="BS35" s="803"/>
      <c r="BT35" s="123"/>
      <c r="BU35" s="119" t="s">
        <v>85</v>
      </c>
      <c r="BV35" s="119"/>
      <c r="BW35" s="119"/>
      <c r="BX35" s="119"/>
      <c r="BY35" s="119"/>
      <c r="BZ35" s="59"/>
    </row>
    <row r="36" spans="1:78" s="2" customFormat="1" ht="14.25" customHeight="1">
      <c r="A36" s="59"/>
      <c r="B36" s="59"/>
      <c r="C36" s="59"/>
      <c r="D36" s="59"/>
      <c r="E36" s="59"/>
      <c r="F36" s="59"/>
      <c r="G36" s="59"/>
      <c r="H36" s="59"/>
      <c r="I36" s="59"/>
      <c r="J36" s="59"/>
      <c r="K36" s="59"/>
      <c r="L36" s="59" t="s">
        <v>37</v>
      </c>
      <c r="M36" s="59"/>
      <c r="N36" s="802"/>
      <c r="O36" s="802"/>
      <c r="P36" s="802"/>
      <c r="Q36" s="802"/>
      <c r="R36" s="801" t="s">
        <v>235</v>
      </c>
      <c r="S36" s="801"/>
      <c r="T36" s="801"/>
      <c r="U36" s="59"/>
      <c r="V36" s="59" t="s">
        <v>37</v>
      </c>
      <c r="W36" s="796"/>
      <c r="X36" s="796"/>
      <c r="Y36" s="796"/>
      <c r="Z36" s="796"/>
      <c r="AA36" s="796"/>
      <c r="AB36" s="796"/>
      <c r="AC36" s="796"/>
      <c r="AD36" s="796"/>
      <c r="AE36" s="796"/>
      <c r="AF36" s="796"/>
      <c r="AG36" s="796"/>
      <c r="AH36" s="796"/>
      <c r="AI36" s="796"/>
      <c r="AJ36" s="796"/>
      <c r="AK36" s="796"/>
      <c r="AL36" s="59" t="s">
        <v>117</v>
      </c>
      <c r="AM36" s="59"/>
      <c r="AN36" s="796"/>
      <c r="AO36" s="796"/>
      <c r="AP36" s="796"/>
      <c r="AQ36" s="796"/>
      <c r="AR36" s="796"/>
      <c r="AS36" s="796"/>
      <c r="AT36" s="796"/>
      <c r="AU36" s="796"/>
      <c r="AV36" s="796"/>
      <c r="AW36" s="796"/>
      <c r="AX36" s="796"/>
      <c r="AY36" s="796"/>
      <c r="AZ36" s="796"/>
      <c r="BA36" s="796"/>
      <c r="BB36" s="796"/>
      <c r="BC36" s="59" t="s">
        <v>117</v>
      </c>
      <c r="BD36" s="59"/>
      <c r="BE36" s="803">
        <f t="shared" si="1"/>
        <v>0</v>
      </c>
      <c r="BF36" s="803"/>
      <c r="BG36" s="803"/>
      <c r="BH36" s="803"/>
      <c r="BI36" s="803"/>
      <c r="BJ36" s="803"/>
      <c r="BK36" s="803"/>
      <c r="BL36" s="803"/>
      <c r="BM36" s="803"/>
      <c r="BN36" s="803"/>
      <c r="BO36" s="803"/>
      <c r="BP36" s="803"/>
      <c r="BQ36" s="803"/>
      <c r="BR36" s="803"/>
      <c r="BS36" s="803"/>
      <c r="BT36" s="123"/>
      <c r="BU36" s="119" t="s">
        <v>85</v>
      </c>
      <c r="BV36" s="119"/>
      <c r="BW36" s="119"/>
      <c r="BX36" s="119"/>
      <c r="BY36" s="119"/>
      <c r="BZ36" s="59"/>
    </row>
    <row r="37" spans="1:78" s="2" customFormat="1" ht="14.25" customHeight="1">
      <c r="A37" s="59"/>
      <c r="B37" s="59"/>
      <c r="C37" s="59"/>
      <c r="D37" s="59"/>
      <c r="E37" s="59"/>
      <c r="F37" s="59"/>
      <c r="G37" s="59"/>
      <c r="H37" s="59"/>
      <c r="I37" s="59"/>
      <c r="J37" s="59"/>
      <c r="K37" s="59"/>
      <c r="L37" s="59" t="s">
        <v>37</v>
      </c>
      <c r="M37" s="59"/>
      <c r="N37" s="802"/>
      <c r="O37" s="802"/>
      <c r="P37" s="802"/>
      <c r="Q37" s="802"/>
      <c r="R37" s="801" t="s">
        <v>235</v>
      </c>
      <c r="S37" s="801"/>
      <c r="T37" s="801"/>
      <c r="U37" s="59"/>
      <c r="V37" s="59" t="s">
        <v>37</v>
      </c>
      <c r="W37" s="796"/>
      <c r="X37" s="796"/>
      <c r="Y37" s="796"/>
      <c r="Z37" s="796"/>
      <c r="AA37" s="796"/>
      <c r="AB37" s="796"/>
      <c r="AC37" s="796"/>
      <c r="AD37" s="796"/>
      <c r="AE37" s="796"/>
      <c r="AF37" s="796"/>
      <c r="AG37" s="796"/>
      <c r="AH37" s="796"/>
      <c r="AI37" s="796"/>
      <c r="AJ37" s="796"/>
      <c r="AK37" s="796"/>
      <c r="AL37" s="59" t="s">
        <v>117</v>
      </c>
      <c r="AM37" s="59"/>
      <c r="AN37" s="796"/>
      <c r="AO37" s="796"/>
      <c r="AP37" s="796"/>
      <c r="AQ37" s="796"/>
      <c r="AR37" s="796"/>
      <c r="AS37" s="796"/>
      <c r="AT37" s="796"/>
      <c r="AU37" s="796"/>
      <c r="AV37" s="796"/>
      <c r="AW37" s="796"/>
      <c r="AX37" s="796"/>
      <c r="AY37" s="796"/>
      <c r="AZ37" s="796"/>
      <c r="BA37" s="796"/>
      <c r="BB37" s="796"/>
      <c r="BC37" s="59" t="s">
        <v>117</v>
      </c>
      <c r="BD37" s="59"/>
      <c r="BE37" s="803">
        <f t="shared" si="1"/>
        <v>0</v>
      </c>
      <c r="BF37" s="803"/>
      <c r="BG37" s="803"/>
      <c r="BH37" s="803"/>
      <c r="BI37" s="803"/>
      <c r="BJ37" s="803"/>
      <c r="BK37" s="803"/>
      <c r="BL37" s="803"/>
      <c r="BM37" s="803"/>
      <c r="BN37" s="803"/>
      <c r="BO37" s="803"/>
      <c r="BP37" s="803"/>
      <c r="BQ37" s="803"/>
      <c r="BR37" s="803"/>
      <c r="BS37" s="803"/>
      <c r="BT37" s="123"/>
      <c r="BU37" s="119" t="s">
        <v>85</v>
      </c>
      <c r="BV37" s="119"/>
      <c r="BW37" s="119"/>
      <c r="BX37" s="119"/>
      <c r="BY37" s="119"/>
      <c r="BZ37" s="59"/>
    </row>
    <row r="38" spans="1:78" s="2" customFormat="1" ht="14.25" customHeight="1">
      <c r="A38" s="59"/>
      <c r="B38" s="59"/>
      <c r="C38" s="59"/>
      <c r="D38" s="59"/>
      <c r="E38" s="59"/>
      <c r="F38" s="59"/>
      <c r="G38" s="59"/>
      <c r="H38" s="59"/>
      <c r="I38" s="59"/>
      <c r="J38" s="59"/>
      <c r="K38" s="59"/>
      <c r="L38" s="59" t="s">
        <v>37</v>
      </c>
      <c r="M38" s="59"/>
      <c r="N38" s="802"/>
      <c r="O38" s="802"/>
      <c r="P38" s="802"/>
      <c r="Q38" s="802"/>
      <c r="R38" s="801" t="s">
        <v>235</v>
      </c>
      <c r="S38" s="801"/>
      <c r="T38" s="801"/>
      <c r="U38" s="59"/>
      <c r="V38" s="59" t="s">
        <v>37</v>
      </c>
      <c r="W38" s="796"/>
      <c r="X38" s="796"/>
      <c r="Y38" s="796"/>
      <c r="Z38" s="796"/>
      <c r="AA38" s="796"/>
      <c r="AB38" s="796"/>
      <c r="AC38" s="796"/>
      <c r="AD38" s="796"/>
      <c r="AE38" s="796"/>
      <c r="AF38" s="796"/>
      <c r="AG38" s="796"/>
      <c r="AH38" s="796"/>
      <c r="AI38" s="796"/>
      <c r="AJ38" s="796"/>
      <c r="AK38" s="796"/>
      <c r="AL38" s="59" t="s">
        <v>117</v>
      </c>
      <c r="AM38" s="59"/>
      <c r="AN38" s="796"/>
      <c r="AO38" s="796"/>
      <c r="AP38" s="796"/>
      <c r="AQ38" s="796"/>
      <c r="AR38" s="796"/>
      <c r="AS38" s="796"/>
      <c r="AT38" s="796"/>
      <c r="AU38" s="796"/>
      <c r="AV38" s="796"/>
      <c r="AW38" s="796"/>
      <c r="AX38" s="796"/>
      <c r="AY38" s="796"/>
      <c r="AZ38" s="796"/>
      <c r="BA38" s="796"/>
      <c r="BB38" s="796"/>
      <c r="BC38" s="59" t="s">
        <v>117</v>
      </c>
      <c r="BD38" s="59"/>
      <c r="BE38" s="803">
        <f t="shared" si="1"/>
        <v>0</v>
      </c>
      <c r="BF38" s="803"/>
      <c r="BG38" s="803"/>
      <c r="BH38" s="803"/>
      <c r="BI38" s="803"/>
      <c r="BJ38" s="803"/>
      <c r="BK38" s="803"/>
      <c r="BL38" s="803"/>
      <c r="BM38" s="803"/>
      <c r="BN38" s="803"/>
      <c r="BO38" s="803"/>
      <c r="BP38" s="803"/>
      <c r="BQ38" s="803"/>
      <c r="BR38" s="803"/>
      <c r="BS38" s="803"/>
      <c r="BT38" s="123"/>
      <c r="BU38" s="119" t="s">
        <v>85</v>
      </c>
      <c r="BV38" s="119"/>
      <c r="BW38" s="119"/>
      <c r="BX38" s="119"/>
      <c r="BY38" s="119"/>
      <c r="BZ38" s="59"/>
    </row>
    <row r="39" spans="1:78" s="2" customFormat="1" ht="14.25" customHeight="1">
      <c r="A39" s="59"/>
      <c r="B39" s="59"/>
      <c r="C39" s="59"/>
      <c r="D39" s="59"/>
      <c r="E39" s="59"/>
      <c r="F39" s="59"/>
      <c r="G39" s="59"/>
      <c r="H39" s="59"/>
      <c r="I39" s="59"/>
      <c r="J39" s="59"/>
      <c r="K39" s="59"/>
      <c r="L39" s="59" t="s">
        <v>37</v>
      </c>
      <c r="M39" s="59"/>
      <c r="N39" s="802"/>
      <c r="O39" s="802"/>
      <c r="P39" s="802"/>
      <c r="Q39" s="802"/>
      <c r="R39" s="801" t="s">
        <v>235</v>
      </c>
      <c r="S39" s="801"/>
      <c r="T39" s="801"/>
      <c r="U39" s="59"/>
      <c r="V39" s="59" t="s">
        <v>37</v>
      </c>
      <c r="W39" s="796"/>
      <c r="X39" s="796"/>
      <c r="Y39" s="796"/>
      <c r="Z39" s="796"/>
      <c r="AA39" s="796"/>
      <c r="AB39" s="796"/>
      <c r="AC39" s="796"/>
      <c r="AD39" s="796"/>
      <c r="AE39" s="796"/>
      <c r="AF39" s="796"/>
      <c r="AG39" s="796"/>
      <c r="AH39" s="796"/>
      <c r="AI39" s="796"/>
      <c r="AJ39" s="796"/>
      <c r="AK39" s="796"/>
      <c r="AL39" s="59" t="s">
        <v>117</v>
      </c>
      <c r="AM39" s="59"/>
      <c r="AN39" s="796"/>
      <c r="AO39" s="796"/>
      <c r="AP39" s="796"/>
      <c r="AQ39" s="796"/>
      <c r="AR39" s="796"/>
      <c r="AS39" s="796"/>
      <c r="AT39" s="796"/>
      <c r="AU39" s="796"/>
      <c r="AV39" s="796"/>
      <c r="AW39" s="796"/>
      <c r="AX39" s="796"/>
      <c r="AY39" s="796"/>
      <c r="AZ39" s="796"/>
      <c r="BA39" s="796"/>
      <c r="BB39" s="796"/>
      <c r="BC39" s="59" t="s">
        <v>117</v>
      </c>
      <c r="BD39" s="59"/>
      <c r="BE39" s="803">
        <f t="shared" si="1"/>
        <v>0</v>
      </c>
      <c r="BF39" s="803"/>
      <c r="BG39" s="803"/>
      <c r="BH39" s="803"/>
      <c r="BI39" s="803"/>
      <c r="BJ39" s="803"/>
      <c r="BK39" s="803"/>
      <c r="BL39" s="803"/>
      <c r="BM39" s="803"/>
      <c r="BN39" s="803"/>
      <c r="BO39" s="803"/>
      <c r="BP39" s="803"/>
      <c r="BQ39" s="803"/>
      <c r="BR39" s="803"/>
      <c r="BS39" s="803"/>
      <c r="BT39" s="123"/>
      <c r="BU39" s="119" t="s">
        <v>85</v>
      </c>
      <c r="BV39" s="119"/>
      <c r="BW39" s="119"/>
      <c r="BX39" s="119"/>
      <c r="BY39" s="119"/>
      <c r="BZ39" s="59"/>
    </row>
    <row r="40" spans="1:78" s="2" customFormat="1" ht="14.25" customHeight="1">
      <c r="A40" s="59"/>
      <c r="B40" s="59"/>
      <c r="C40" s="59"/>
      <c r="D40" s="59"/>
      <c r="E40" s="59"/>
      <c r="F40" s="59"/>
      <c r="G40" s="59"/>
      <c r="H40" s="59"/>
      <c r="I40" s="59"/>
      <c r="J40" s="59"/>
      <c r="K40" s="59"/>
      <c r="L40" s="59" t="s">
        <v>37</v>
      </c>
      <c r="M40" s="59"/>
      <c r="N40" s="802"/>
      <c r="O40" s="802"/>
      <c r="P40" s="802"/>
      <c r="Q40" s="802"/>
      <c r="R40" s="801" t="s">
        <v>235</v>
      </c>
      <c r="S40" s="801"/>
      <c r="T40" s="801"/>
      <c r="U40" s="59"/>
      <c r="V40" s="59" t="s">
        <v>37</v>
      </c>
      <c r="W40" s="796"/>
      <c r="X40" s="796"/>
      <c r="Y40" s="796"/>
      <c r="Z40" s="796"/>
      <c r="AA40" s="796"/>
      <c r="AB40" s="796"/>
      <c r="AC40" s="796"/>
      <c r="AD40" s="796"/>
      <c r="AE40" s="796"/>
      <c r="AF40" s="796"/>
      <c r="AG40" s="796"/>
      <c r="AH40" s="796"/>
      <c r="AI40" s="796"/>
      <c r="AJ40" s="796"/>
      <c r="AK40" s="796"/>
      <c r="AL40" s="59" t="s">
        <v>117</v>
      </c>
      <c r="AM40" s="59"/>
      <c r="AN40" s="796"/>
      <c r="AO40" s="796"/>
      <c r="AP40" s="796"/>
      <c r="AQ40" s="796"/>
      <c r="AR40" s="796"/>
      <c r="AS40" s="796"/>
      <c r="AT40" s="796"/>
      <c r="AU40" s="796"/>
      <c r="AV40" s="796"/>
      <c r="AW40" s="796"/>
      <c r="AX40" s="796"/>
      <c r="AY40" s="796"/>
      <c r="AZ40" s="796"/>
      <c r="BA40" s="796"/>
      <c r="BB40" s="796"/>
      <c r="BC40" s="59" t="s">
        <v>117</v>
      </c>
      <c r="BD40" s="59"/>
      <c r="BE40" s="803">
        <f t="shared" si="1"/>
        <v>0</v>
      </c>
      <c r="BF40" s="803"/>
      <c r="BG40" s="803"/>
      <c r="BH40" s="803"/>
      <c r="BI40" s="803"/>
      <c r="BJ40" s="803"/>
      <c r="BK40" s="803"/>
      <c r="BL40" s="803"/>
      <c r="BM40" s="803"/>
      <c r="BN40" s="803"/>
      <c r="BO40" s="803"/>
      <c r="BP40" s="803"/>
      <c r="BQ40" s="803"/>
      <c r="BR40" s="803"/>
      <c r="BS40" s="803"/>
      <c r="BT40" s="123"/>
      <c r="BU40" s="119" t="s">
        <v>85</v>
      </c>
      <c r="BV40" s="119"/>
      <c r="BW40" s="119"/>
      <c r="BX40" s="119"/>
      <c r="BY40" s="119"/>
      <c r="BZ40" s="59"/>
    </row>
    <row r="41" spans="1:78" s="2" customFormat="1" ht="14.25" customHeight="1">
      <c r="A41" s="59"/>
      <c r="B41" s="59"/>
      <c r="C41" s="59"/>
      <c r="D41" s="59"/>
      <c r="E41" s="59"/>
      <c r="F41" s="59"/>
      <c r="G41" s="59"/>
      <c r="H41" s="59"/>
      <c r="I41" s="59"/>
      <c r="J41" s="59"/>
      <c r="K41" s="59"/>
      <c r="L41" s="59" t="s">
        <v>37</v>
      </c>
      <c r="M41" s="59"/>
      <c r="N41" s="802"/>
      <c r="O41" s="802"/>
      <c r="P41" s="802"/>
      <c r="Q41" s="802"/>
      <c r="R41" s="801" t="s">
        <v>235</v>
      </c>
      <c r="S41" s="801"/>
      <c r="T41" s="801"/>
      <c r="U41" s="59"/>
      <c r="V41" s="59" t="s">
        <v>37</v>
      </c>
      <c r="W41" s="796"/>
      <c r="X41" s="796"/>
      <c r="Y41" s="796"/>
      <c r="Z41" s="796"/>
      <c r="AA41" s="796"/>
      <c r="AB41" s="796"/>
      <c r="AC41" s="796"/>
      <c r="AD41" s="796"/>
      <c r="AE41" s="796"/>
      <c r="AF41" s="796"/>
      <c r="AG41" s="796"/>
      <c r="AH41" s="796"/>
      <c r="AI41" s="796"/>
      <c r="AJ41" s="796"/>
      <c r="AK41" s="796"/>
      <c r="AL41" s="59" t="s">
        <v>117</v>
      </c>
      <c r="AM41" s="59"/>
      <c r="AN41" s="796"/>
      <c r="AO41" s="796"/>
      <c r="AP41" s="796"/>
      <c r="AQ41" s="796"/>
      <c r="AR41" s="796"/>
      <c r="AS41" s="796"/>
      <c r="AT41" s="796"/>
      <c r="AU41" s="796"/>
      <c r="AV41" s="796"/>
      <c r="AW41" s="796"/>
      <c r="AX41" s="796"/>
      <c r="AY41" s="796"/>
      <c r="AZ41" s="796"/>
      <c r="BA41" s="796"/>
      <c r="BB41" s="796"/>
      <c r="BC41" s="59" t="s">
        <v>117</v>
      </c>
      <c r="BD41" s="59"/>
      <c r="BE41" s="803">
        <f t="shared" si="1"/>
        <v>0</v>
      </c>
      <c r="BF41" s="803"/>
      <c r="BG41" s="803"/>
      <c r="BH41" s="803"/>
      <c r="BI41" s="803"/>
      <c r="BJ41" s="803"/>
      <c r="BK41" s="803"/>
      <c r="BL41" s="803"/>
      <c r="BM41" s="803"/>
      <c r="BN41" s="803"/>
      <c r="BO41" s="803"/>
      <c r="BP41" s="803"/>
      <c r="BQ41" s="803"/>
      <c r="BR41" s="803"/>
      <c r="BS41" s="803"/>
      <c r="BT41" s="123"/>
      <c r="BU41" s="119" t="s">
        <v>85</v>
      </c>
      <c r="BV41" s="119"/>
      <c r="BW41" s="119"/>
      <c r="BX41" s="119"/>
      <c r="BY41" s="119"/>
      <c r="BZ41" s="59"/>
    </row>
    <row r="42" spans="1:78" s="2" customFormat="1" ht="14.25" customHeight="1">
      <c r="A42" s="59"/>
      <c r="B42" s="59"/>
      <c r="C42" s="59"/>
      <c r="D42" s="59"/>
      <c r="E42" s="59"/>
      <c r="F42" s="59"/>
      <c r="G42" s="59"/>
      <c r="H42" s="59"/>
      <c r="I42" s="59"/>
      <c r="J42" s="59"/>
      <c r="K42" s="59"/>
      <c r="L42" s="59" t="s">
        <v>37</v>
      </c>
      <c r="M42" s="59"/>
      <c r="N42" s="802"/>
      <c r="O42" s="802"/>
      <c r="P42" s="802"/>
      <c r="Q42" s="802"/>
      <c r="R42" s="801" t="s">
        <v>235</v>
      </c>
      <c r="S42" s="801"/>
      <c r="T42" s="801"/>
      <c r="U42" s="59"/>
      <c r="V42" s="59" t="s">
        <v>37</v>
      </c>
      <c r="W42" s="796"/>
      <c r="X42" s="796"/>
      <c r="Y42" s="796"/>
      <c r="Z42" s="796"/>
      <c r="AA42" s="796"/>
      <c r="AB42" s="796"/>
      <c r="AC42" s="796"/>
      <c r="AD42" s="796"/>
      <c r="AE42" s="796"/>
      <c r="AF42" s="796"/>
      <c r="AG42" s="796"/>
      <c r="AH42" s="796"/>
      <c r="AI42" s="796"/>
      <c r="AJ42" s="796"/>
      <c r="AK42" s="796"/>
      <c r="AL42" s="59" t="s">
        <v>117</v>
      </c>
      <c r="AM42" s="59"/>
      <c r="AN42" s="796"/>
      <c r="AO42" s="796"/>
      <c r="AP42" s="796"/>
      <c r="AQ42" s="796"/>
      <c r="AR42" s="796"/>
      <c r="AS42" s="796"/>
      <c r="AT42" s="796"/>
      <c r="AU42" s="796"/>
      <c r="AV42" s="796"/>
      <c r="AW42" s="796"/>
      <c r="AX42" s="796"/>
      <c r="AY42" s="796"/>
      <c r="AZ42" s="796"/>
      <c r="BA42" s="796"/>
      <c r="BB42" s="796"/>
      <c r="BC42" s="59" t="s">
        <v>117</v>
      </c>
      <c r="BD42" s="59"/>
      <c r="BE42" s="803">
        <f t="shared" si="1"/>
        <v>0</v>
      </c>
      <c r="BF42" s="803"/>
      <c r="BG42" s="803"/>
      <c r="BH42" s="803"/>
      <c r="BI42" s="803"/>
      <c r="BJ42" s="803"/>
      <c r="BK42" s="803"/>
      <c r="BL42" s="803"/>
      <c r="BM42" s="803"/>
      <c r="BN42" s="803"/>
      <c r="BO42" s="803"/>
      <c r="BP42" s="803"/>
      <c r="BQ42" s="803"/>
      <c r="BR42" s="803"/>
      <c r="BS42" s="803"/>
      <c r="BT42" s="123"/>
      <c r="BU42" s="119" t="s">
        <v>85</v>
      </c>
      <c r="BV42" s="119"/>
      <c r="BW42" s="119"/>
      <c r="BX42" s="119"/>
      <c r="BY42" s="119"/>
      <c r="BZ42" s="59"/>
    </row>
    <row r="43" spans="1:78" s="2" customFormat="1" ht="14.25" customHeight="1">
      <c r="A43" s="59"/>
      <c r="B43" s="59"/>
      <c r="C43" s="59"/>
      <c r="D43" s="59"/>
      <c r="E43" s="59"/>
      <c r="F43" s="59"/>
      <c r="G43" s="59"/>
      <c r="H43" s="59"/>
      <c r="I43" s="59"/>
      <c r="J43" s="59"/>
      <c r="K43" s="59"/>
      <c r="L43" s="59" t="s">
        <v>37</v>
      </c>
      <c r="M43" s="59"/>
      <c r="N43" s="802"/>
      <c r="O43" s="802"/>
      <c r="P43" s="802"/>
      <c r="Q43" s="802"/>
      <c r="R43" s="801" t="s">
        <v>235</v>
      </c>
      <c r="S43" s="801"/>
      <c r="T43" s="801"/>
      <c r="U43" s="59"/>
      <c r="V43" s="59" t="s">
        <v>37</v>
      </c>
      <c r="W43" s="796"/>
      <c r="X43" s="796"/>
      <c r="Y43" s="796"/>
      <c r="Z43" s="796"/>
      <c r="AA43" s="796"/>
      <c r="AB43" s="796"/>
      <c r="AC43" s="796"/>
      <c r="AD43" s="796"/>
      <c r="AE43" s="796"/>
      <c r="AF43" s="796"/>
      <c r="AG43" s="796"/>
      <c r="AH43" s="796"/>
      <c r="AI43" s="796"/>
      <c r="AJ43" s="796"/>
      <c r="AK43" s="796"/>
      <c r="AL43" s="59" t="s">
        <v>117</v>
      </c>
      <c r="AM43" s="59"/>
      <c r="AN43" s="796"/>
      <c r="AO43" s="796"/>
      <c r="AP43" s="796"/>
      <c r="AQ43" s="796"/>
      <c r="AR43" s="796"/>
      <c r="AS43" s="796"/>
      <c r="AT43" s="796"/>
      <c r="AU43" s="796"/>
      <c r="AV43" s="796"/>
      <c r="AW43" s="796"/>
      <c r="AX43" s="796"/>
      <c r="AY43" s="796"/>
      <c r="AZ43" s="796"/>
      <c r="BA43" s="796"/>
      <c r="BB43" s="796"/>
      <c r="BC43" s="59" t="s">
        <v>117</v>
      </c>
      <c r="BD43" s="59"/>
      <c r="BE43" s="803">
        <f t="shared" si="1"/>
        <v>0</v>
      </c>
      <c r="BF43" s="803"/>
      <c r="BG43" s="803"/>
      <c r="BH43" s="803"/>
      <c r="BI43" s="803"/>
      <c r="BJ43" s="803"/>
      <c r="BK43" s="803"/>
      <c r="BL43" s="803"/>
      <c r="BM43" s="803"/>
      <c r="BN43" s="803"/>
      <c r="BO43" s="803"/>
      <c r="BP43" s="803"/>
      <c r="BQ43" s="803"/>
      <c r="BR43" s="803"/>
      <c r="BS43" s="803"/>
      <c r="BT43" s="123"/>
      <c r="BU43" s="119" t="s">
        <v>85</v>
      </c>
      <c r="BV43" s="119"/>
      <c r="BW43" s="119"/>
      <c r="BX43" s="119"/>
      <c r="BY43" s="119"/>
      <c r="BZ43" s="59"/>
    </row>
    <row r="44" spans="1:78" s="2" customFormat="1" ht="14.25" customHeight="1">
      <c r="A44" s="59"/>
      <c r="B44" s="59"/>
      <c r="C44" s="59"/>
      <c r="D44" s="798" t="s">
        <v>236</v>
      </c>
      <c r="E44" s="798"/>
      <c r="F44" s="798"/>
      <c r="G44" s="798"/>
      <c r="H44" s="798"/>
      <c r="I44" s="798"/>
      <c r="J44" s="798"/>
      <c r="K44" s="798"/>
      <c r="L44" s="59"/>
      <c r="M44" s="59"/>
      <c r="N44" s="59"/>
      <c r="O44" s="59"/>
      <c r="P44" s="59"/>
      <c r="Q44" s="59"/>
      <c r="R44" s="59"/>
      <c r="S44" s="59"/>
      <c r="T44" s="59"/>
      <c r="U44" s="59"/>
      <c r="V44" s="59" t="s">
        <v>37</v>
      </c>
      <c r="W44" s="803">
        <f>SUM(W24:AK43)</f>
        <v>0</v>
      </c>
      <c r="X44" s="803"/>
      <c r="Y44" s="803"/>
      <c r="Z44" s="803"/>
      <c r="AA44" s="803"/>
      <c r="AB44" s="803"/>
      <c r="AC44" s="803"/>
      <c r="AD44" s="803"/>
      <c r="AE44" s="803"/>
      <c r="AF44" s="803"/>
      <c r="AG44" s="803"/>
      <c r="AH44" s="803"/>
      <c r="AI44" s="803"/>
      <c r="AJ44" s="803"/>
      <c r="AK44" s="803"/>
      <c r="AL44" s="59" t="s">
        <v>117</v>
      </c>
      <c r="AM44" s="59"/>
      <c r="AN44" s="803">
        <f>SUM(AN24:BB43)</f>
        <v>0</v>
      </c>
      <c r="AO44" s="803"/>
      <c r="AP44" s="803"/>
      <c r="AQ44" s="803"/>
      <c r="AR44" s="803"/>
      <c r="AS44" s="803"/>
      <c r="AT44" s="803"/>
      <c r="AU44" s="803"/>
      <c r="AV44" s="803"/>
      <c r="AW44" s="803"/>
      <c r="AX44" s="803"/>
      <c r="AY44" s="803"/>
      <c r="AZ44" s="803"/>
      <c r="BA44" s="803"/>
      <c r="BB44" s="803"/>
      <c r="BC44" s="59" t="s">
        <v>117</v>
      </c>
      <c r="BD44" s="59"/>
      <c r="BE44" s="803">
        <f>W44+AN44</f>
        <v>0</v>
      </c>
      <c r="BF44" s="803"/>
      <c r="BG44" s="803"/>
      <c r="BH44" s="803"/>
      <c r="BI44" s="803"/>
      <c r="BJ44" s="803"/>
      <c r="BK44" s="803"/>
      <c r="BL44" s="803"/>
      <c r="BM44" s="803"/>
      <c r="BN44" s="803"/>
      <c r="BO44" s="803"/>
      <c r="BP44" s="803"/>
      <c r="BQ44" s="803"/>
      <c r="BR44" s="803"/>
      <c r="BS44" s="803"/>
      <c r="BT44" s="123"/>
      <c r="BU44" s="119" t="s">
        <v>85</v>
      </c>
      <c r="BV44" s="119"/>
      <c r="BW44" s="119"/>
      <c r="BX44" s="119"/>
      <c r="BY44" s="119"/>
      <c r="BZ44" s="59"/>
    </row>
    <row r="45" spans="1:78" s="2" customFormat="1" ht="4.5" customHeight="1">
      <c r="A45" s="59"/>
      <c r="B45" s="59"/>
      <c r="C45" s="59"/>
      <c r="D45" s="59"/>
      <c r="E45" s="59"/>
      <c r="F45" s="59"/>
      <c r="G45" s="59"/>
      <c r="H45" s="59"/>
      <c r="I45" s="59"/>
      <c r="J45" s="59"/>
      <c r="K45" s="59"/>
      <c r="L45" s="59"/>
      <c r="M45" s="59"/>
      <c r="N45" s="59"/>
      <c r="O45" s="59"/>
      <c r="P45" s="59"/>
      <c r="Q45" s="59"/>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row>
    <row r="46" spans="1:78" s="2" customFormat="1" ht="15" customHeight="1">
      <c r="A46" s="801" t="s">
        <v>199</v>
      </c>
      <c r="B46" s="801"/>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c r="AN46" s="801"/>
      <c r="AO46" s="801"/>
      <c r="AP46" s="801"/>
      <c r="AQ46" s="801"/>
      <c r="AR46" s="801"/>
      <c r="AS46" s="801"/>
      <c r="AT46" s="801"/>
      <c r="AU46" s="801"/>
      <c r="AV46" s="801"/>
      <c r="AW46" s="801"/>
      <c r="AX46" s="801"/>
      <c r="AY46" s="801"/>
      <c r="AZ46" s="801"/>
      <c r="BA46" s="801"/>
      <c r="BB46" s="801"/>
      <c r="BC46" s="801"/>
      <c r="BD46" s="801"/>
      <c r="BE46" s="801"/>
      <c r="BF46" s="801"/>
      <c r="BG46" s="801"/>
      <c r="BH46" s="801"/>
      <c r="BI46" s="801"/>
      <c r="BJ46" s="801"/>
      <c r="BK46" s="801"/>
      <c r="BL46" s="801"/>
      <c r="BM46" s="801"/>
      <c r="BN46" s="801"/>
      <c r="BO46" s="801"/>
      <c r="BP46" s="801"/>
      <c r="BQ46" s="801"/>
      <c r="BR46" s="801"/>
      <c r="BS46" s="801"/>
      <c r="BT46" s="801"/>
      <c r="BU46" s="801"/>
      <c r="BV46" s="801"/>
      <c r="BW46" s="801"/>
      <c r="BX46" s="801"/>
      <c r="BY46" s="801"/>
      <c r="BZ46" s="801"/>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69"/>
      <c r="B48" s="169" t="s">
        <v>1332</v>
      </c>
      <c r="C48" s="169"/>
      <c r="D48" s="169"/>
      <c r="E48" s="169"/>
      <c r="F48" s="169"/>
      <c r="G48" s="169"/>
      <c r="H48" s="169"/>
      <c r="I48" s="169"/>
      <c r="J48" s="169"/>
      <c r="K48" s="169"/>
      <c r="L48" s="169"/>
      <c r="M48" s="169"/>
      <c r="N48" s="169"/>
      <c r="O48" s="169"/>
      <c r="P48" s="169"/>
      <c r="Q48" s="169"/>
      <c r="R48" s="169"/>
      <c r="S48" s="169"/>
      <c r="T48" s="169"/>
      <c r="U48" s="169"/>
      <c r="V48" s="169" t="s">
        <v>151</v>
      </c>
      <c r="W48" s="169"/>
      <c r="X48" s="169"/>
      <c r="Y48" s="169"/>
      <c r="Z48" s="169"/>
      <c r="AA48" s="169"/>
      <c r="AB48" s="169"/>
      <c r="AC48" s="169"/>
      <c r="AD48" s="169"/>
      <c r="AE48" s="169"/>
      <c r="AF48" s="169"/>
      <c r="AG48" s="169"/>
      <c r="AH48" s="169"/>
      <c r="AI48" s="169"/>
      <c r="AJ48" s="169"/>
      <c r="AK48" s="169"/>
      <c r="AL48" s="169" t="s">
        <v>152</v>
      </c>
      <c r="AM48" s="169"/>
      <c r="AN48" s="169"/>
      <c r="AO48" s="169"/>
      <c r="AP48" s="169"/>
      <c r="AQ48" s="169"/>
      <c r="AR48" s="169"/>
      <c r="AS48" s="169"/>
      <c r="AT48" s="169"/>
      <c r="AU48" s="169"/>
      <c r="AV48" s="169"/>
      <c r="AW48" s="169"/>
      <c r="AX48" s="169"/>
      <c r="AY48" s="169"/>
      <c r="AZ48" s="169"/>
      <c r="BA48" s="169"/>
      <c r="BB48" s="169"/>
      <c r="BC48" s="169" t="s">
        <v>153</v>
      </c>
      <c r="BD48" s="169"/>
      <c r="BE48" s="169"/>
      <c r="BF48" s="169"/>
      <c r="BG48" s="169"/>
      <c r="BH48" s="169"/>
      <c r="BI48" s="169"/>
      <c r="BJ48" s="169"/>
      <c r="BK48" s="169"/>
      <c r="BL48" s="169"/>
      <c r="BM48" s="169"/>
      <c r="BN48" s="169"/>
      <c r="BO48" s="169"/>
      <c r="BP48" s="169"/>
      <c r="BQ48" s="169"/>
      <c r="BR48" s="169"/>
      <c r="BS48" s="169"/>
      <c r="BT48" s="169"/>
      <c r="BU48" s="169" t="s">
        <v>85</v>
      </c>
      <c r="BV48" s="169"/>
      <c r="BW48" s="169"/>
      <c r="BX48" s="169"/>
      <c r="BY48" s="169"/>
      <c r="BZ48" s="169"/>
    </row>
    <row r="49" spans="1:78" s="2" customFormat="1" ht="14.25" customHeight="1">
      <c r="A49" s="59"/>
      <c r="B49" s="59"/>
      <c r="C49" s="59"/>
      <c r="D49" s="798" t="s">
        <v>234</v>
      </c>
      <c r="E49" s="798"/>
      <c r="F49" s="798"/>
      <c r="G49" s="798"/>
      <c r="H49" s="798"/>
      <c r="I49" s="798"/>
      <c r="J49" s="798"/>
      <c r="K49" s="798"/>
      <c r="L49" s="59" t="s">
        <v>37</v>
      </c>
      <c r="M49" s="59"/>
      <c r="N49" s="802"/>
      <c r="O49" s="802"/>
      <c r="P49" s="802"/>
      <c r="Q49" s="802"/>
      <c r="R49" s="801" t="s">
        <v>235</v>
      </c>
      <c r="S49" s="801"/>
      <c r="T49" s="801"/>
      <c r="U49" s="59"/>
      <c r="V49" s="59" t="s">
        <v>37</v>
      </c>
      <c r="W49" s="796"/>
      <c r="X49" s="796"/>
      <c r="Y49" s="796"/>
      <c r="Z49" s="796"/>
      <c r="AA49" s="796"/>
      <c r="AB49" s="796"/>
      <c r="AC49" s="796"/>
      <c r="AD49" s="796"/>
      <c r="AE49" s="796"/>
      <c r="AF49" s="796"/>
      <c r="AG49" s="796"/>
      <c r="AH49" s="796"/>
      <c r="AI49" s="796"/>
      <c r="AJ49" s="796"/>
      <c r="AK49" s="796"/>
      <c r="AL49" s="59" t="s">
        <v>117</v>
      </c>
      <c r="AM49" s="59"/>
      <c r="AN49" s="796"/>
      <c r="AO49" s="796"/>
      <c r="AP49" s="796"/>
      <c r="AQ49" s="796"/>
      <c r="AR49" s="796"/>
      <c r="AS49" s="796"/>
      <c r="AT49" s="796"/>
      <c r="AU49" s="796"/>
      <c r="AV49" s="796"/>
      <c r="AW49" s="796"/>
      <c r="AX49" s="796"/>
      <c r="AY49" s="796"/>
      <c r="AZ49" s="796"/>
      <c r="BA49" s="796"/>
      <c r="BB49" s="796"/>
      <c r="BC49" s="59" t="s">
        <v>117</v>
      </c>
      <c r="BD49" s="59"/>
      <c r="BE49" s="803">
        <f>IF(AN49="別紙",W49,W49+AN49)</f>
        <v>0</v>
      </c>
      <c r="BF49" s="803"/>
      <c r="BG49" s="803"/>
      <c r="BH49" s="803"/>
      <c r="BI49" s="803"/>
      <c r="BJ49" s="803"/>
      <c r="BK49" s="803"/>
      <c r="BL49" s="803"/>
      <c r="BM49" s="803"/>
      <c r="BN49" s="803"/>
      <c r="BO49" s="803"/>
      <c r="BP49" s="803"/>
      <c r="BQ49" s="803"/>
      <c r="BR49" s="803"/>
      <c r="BS49" s="803"/>
      <c r="BT49" s="123"/>
      <c r="BU49" s="119" t="s">
        <v>85</v>
      </c>
      <c r="BV49" s="119"/>
      <c r="BW49" s="119"/>
      <c r="BX49" s="119"/>
      <c r="BY49" s="119"/>
      <c r="BZ49" s="59"/>
    </row>
    <row r="50" spans="1:78" s="2" customFormat="1" ht="14.25" customHeight="1">
      <c r="A50" s="59"/>
      <c r="B50" s="59"/>
      <c r="C50" s="59"/>
      <c r="D50" s="59"/>
      <c r="E50" s="59"/>
      <c r="F50" s="59"/>
      <c r="G50" s="59"/>
      <c r="H50" s="59"/>
      <c r="I50" s="59"/>
      <c r="J50" s="59"/>
      <c r="K50" s="59"/>
      <c r="L50" s="59" t="s">
        <v>37</v>
      </c>
      <c r="M50" s="59"/>
      <c r="N50" s="802"/>
      <c r="O50" s="802"/>
      <c r="P50" s="802"/>
      <c r="Q50" s="802"/>
      <c r="R50" s="801" t="s">
        <v>235</v>
      </c>
      <c r="S50" s="801"/>
      <c r="T50" s="801"/>
      <c r="U50" s="59"/>
      <c r="V50" s="59" t="s">
        <v>37</v>
      </c>
      <c r="W50" s="796"/>
      <c r="X50" s="796"/>
      <c r="Y50" s="796"/>
      <c r="Z50" s="796"/>
      <c r="AA50" s="796"/>
      <c r="AB50" s="796"/>
      <c r="AC50" s="796"/>
      <c r="AD50" s="796"/>
      <c r="AE50" s="796"/>
      <c r="AF50" s="796"/>
      <c r="AG50" s="796"/>
      <c r="AH50" s="796"/>
      <c r="AI50" s="796"/>
      <c r="AJ50" s="796"/>
      <c r="AK50" s="796"/>
      <c r="AL50" s="59" t="s">
        <v>117</v>
      </c>
      <c r="AM50" s="59"/>
      <c r="AN50" s="796"/>
      <c r="AO50" s="796"/>
      <c r="AP50" s="796"/>
      <c r="AQ50" s="796"/>
      <c r="AR50" s="796"/>
      <c r="AS50" s="796"/>
      <c r="AT50" s="796"/>
      <c r="AU50" s="796"/>
      <c r="AV50" s="796"/>
      <c r="AW50" s="796"/>
      <c r="AX50" s="796"/>
      <c r="AY50" s="796"/>
      <c r="AZ50" s="796"/>
      <c r="BA50" s="796"/>
      <c r="BB50" s="796"/>
      <c r="BC50" s="59" t="s">
        <v>117</v>
      </c>
      <c r="BD50" s="59"/>
      <c r="BE50" s="803">
        <f t="shared" ref="BE50:BE73" si="2">IF(AN50="別紙",W50,W50+AN50)</f>
        <v>0</v>
      </c>
      <c r="BF50" s="803"/>
      <c r="BG50" s="803"/>
      <c r="BH50" s="803"/>
      <c r="BI50" s="803"/>
      <c r="BJ50" s="803"/>
      <c r="BK50" s="803"/>
      <c r="BL50" s="803"/>
      <c r="BM50" s="803"/>
      <c r="BN50" s="803"/>
      <c r="BO50" s="803"/>
      <c r="BP50" s="803"/>
      <c r="BQ50" s="803"/>
      <c r="BR50" s="803"/>
      <c r="BS50" s="803"/>
      <c r="BT50" s="123"/>
      <c r="BU50" s="119" t="s">
        <v>85</v>
      </c>
      <c r="BV50" s="119"/>
      <c r="BW50" s="119"/>
      <c r="BX50" s="119"/>
      <c r="BY50" s="119"/>
      <c r="BZ50" s="59"/>
    </row>
    <row r="51" spans="1:78" s="2" customFormat="1" ht="14.25" customHeight="1">
      <c r="A51" s="59"/>
      <c r="B51" s="59"/>
      <c r="C51" s="59"/>
      <c r="D51" s="59"/>
      <c r="E51" s="59"/>
      <c r="F51" s="59"/>
      <c r="G51" s="59"/>
      <c r="H51" s="59"/>
      <c r="I51" s="59"/>
      <c r="J51" s="59"/>
      <c r="K51" s="59"/>
      <c r="L51" s="59" t="s">
        <v>37</v>
      </c>
      <c r="M51" s="59"/>
      <c r="N51" s="802"/>
      <c r="O51" s="802"/>
      <c r="P51" s="802"/>
      <c r="Q51" s="802"/>
      <c r="R51" s="801" t="s">
        <v>235</v>
      </c>
      <c r="S51" s="801"/>
      <c r="T51" s="801"/>
      <c r="U51" s="59"/>
      <c r="V51" s="59" t="s">
        <v>37</v>
      </c>
      <c r="W51" s="796"/>
      <c r="X51" s="796"/>
      <c r="Y51" s="796"/>
      <c r="Z51" s="796"/>
      <c r="AA51" s="796"/>
      <c r="AB51" s="796"/>
      <c r="AC51" s="796"/>
      <c r="AD51" s="796"/>
      <c r="AE51" s="796"/>
      <c r="AF51" s="796"/>
      <c r="AG51" s="796"/>
      <c r="AH51" s="796"/>
      <c r="AI51" s="796"/>
      <c r="AJ51" s="796"/>
      <c r="AK51" s="796"/>
      <c r="AL51" s="59" t="s">
        <v>117</v>
      </c>
      <c r="AM51" s="59"/>
      <c r="AN51" s="796"/>
      <c r="AO51" s="796"/>
      <c r="AP51" s="796"/>
      <c r="AQ51" s="796"/>
      <c r="AR51" s="796"/>
      <c r="AS51" s="796"/>
      <c r="AT51" s="796"/>
      <c r="AU51" s="796"/>
      <c r="AV51" s="796"/>
      <c r="AW51" s="796"/>
      <c r="AX51" s="796"/>
      <c r="AY51" s="796"/>
      <c r="AZ51" s="796"/>
      <c r="BA51" s="796"/>
      <c r="BB51" s="796"/>
      <c r="BC51" s="59" t="s">
        <v>117</v>
      </c>
      <c r="BD51" s="59"/>
      <c r="BE51" s="803">
        <f t="shared" si="2"/>
        <v>0</v>
      </c>
      <c r="BF51" s="803"/>
      <c r="BG51" s="803"/>
      <c r="BH51" s="803"/>
      <c r="BI51" s="803"/>
      <c r="BJ51" s="803"/>
      <c r="BK51" s="803"/>
      <c r="BL51" s="803"/>
      <c r="BM51" s="803"/>
      <c r="BN51" s="803"/>
      <c r="BO51" s="803"/>
      <c r="BP51" s="803"/>
      <c r="BQ51" s="803"/>
      <c r="BR51" s="803"/>
      <c r="BS51" s="803"/>
      <c r="BT51" s="123"/>
      <c r="BU51" s="119" t="s">
        <v>85</v>
      </c>
      <c r="BV51" s="119"/>
      <c r="BW51" s="119"/>
      <c r="BX51" s="119"/>
      <c r="BY51" s="119"/>
      <c r="BZ51" s="59"/>
    </row>
    <row r="52" spans="1:78" s="2" customFormat="1" ht="14.25" customHeight="1">
      <c r="A52" s="59"/>
      <c r="B52" s="59"/>
      <c r="C52" s="59"/>
      <c r="D52" s="59"/>
      <c r="E52" s="59"/>
      <c r="F52" s="59"/>
      <c r="G52" s="59"/>
      <c r="H52" s="59"/>
      <c r="I52" s="59"/>
      <c r="J52" s="59"/>
      <c r="K52" s="59"/>
      <c r="L52" s="59" t="s">
        <v>37</v>
      </c>
      <c r="M52" s="59"/>
      <c r="N52" s="802"/>
      <c r="O52" s="802"/>
      <c r="P52" s="802"/>
      <c r="Q52" s="802"/>
      <c r="R52" s="801" t="s">
        <v>235</v>
      </c>
      <c r="S52" s="801"/>
      <c r="T52" s="801"/>
      <c r="U52" s="59"/>
      <c r="V52" s="59" t="s">
        <v>37</v>
      </c>
      <c r="W52" s="796"/>
      <c r="X52" s="796"/>
      <c r="Y52" s="796"/>
      <c r="Z52" s="796"/>
      <c r="AA52" s="796"/>
      <c r="AB52" s="796"/>
      <c r="AC52" s="796"/>
      <c r="AD52" s="796"/>
      <c r="AE52" s="796"/>
      <c r="AF52" s="796"/>
      <c r="AG52" s="796"/>
      <c r="AH52" s="796"/>
      <c r="AI52" s="796"/>
      <c r="AJ52" s="796"/>
      <c r="AK52" s="796"/>
      <c r="AL52" s="59" t="s">
        <v>117</v>
      </c>
      <c r="AM52" s="59"/>
      <c r="AN52" s="796"/>
      <c r="AO52" s="796"/>
      <c r="AP52" s="796"/>
      <c r="AQ52" s="796"/>
      <c r="AR52" s="796"/>
      <c r="AS52" s="796"/>
      <c r="AT52" s="796"/>
      <c r="AU52" s="796"/>
      <c r="AV52" s="796"/>
      <c r="AW52" s="796"/>
      <c r="AX52" s="796"/>
      <c r="AY52" s="796"/>
      <c r="AZ52" s="796"/>
      <c r="BA52" s="796"/>
      <c r="BB52" s="796"/>
      <c r="BC52" s="59" t="s">
        <v>117</v>
      </c>
      <c r="BD52" s="59"/>
      <c r="BE52" s="803">
        <f t="shared" si="2"/>
        <v>0</v>
      </c>
      <c r="BF52" s="803"/>
      <c r="BG52" s="803"/>
      <c r="BH52" s="803"/>
      <c r="BI52" s="803"/>
      <c r="BJ52" s="803"/>
      <c r="BK52" s="803"/>
      <c r="BL52" s="803"/>
      <c r="BM52" s="803"/>
      <c r="BN52" s="803"/>
      <c r="BO52" s="803"/>
      <c r="BP52" s="803"/>
      <c r="BQ52" s="803"/>
      <c r="BR52" s="803"/>
      <c r="BS52" s="803"/>
      <c r="BT52" s="123"/>
      <c r="BU52" s="119" t="s">
        <v>85</v>
      </c>
      <c r="BV52" s="119"/>
      <c r="BW52" s="119"/>
      <c r="BX52" s="119"/>
      <c r="BY52" s="119"/>
      <c r="BZ52" s="59"/>
    </row>
    <row r="53" spans="1:78" s="2" customFormat="1" ht="14.25" customHeight="1">
      <c r="A53" s="59"/>
      <c r="B53" s="59"/>
      <c r="C53" s="59"/>
      <c r="D53" s="59"/>
      <c r="E53" s="59"/>
      <c r="F53" s="59"/>
      <c r="G53" s="59"/>
      <c r="H53" s="59"/>
      <c r="I53" s="59"/>
      <c r="J53" s="59"/>
      <c r="K53" s="59"/>
      <c r="L53" s="59" t="s">
        <v>37</v>
      </c>
      <c r="M53" s="59"/>
      <c r="N53" s="802"/>
      <c r="O53" s="802"/>
      <c r="P53" s="802"/>
      <c r="Q53" s="802"/>
      <c r="R53" s="801" t="s">
        <v>235</v>
      </c>
      <c r="S53" s="801"/>
      <c r="T53" s="801"/>
      <c r="U53" s="59"/>
      <c r="V53" s="59" t="s">
        <v>37</v>
      </c>
      <c r="W53" s="796"/>
      <c r="X53" s="796"/>
      <c r="Y53" s="796"/>
      <c r="Z53" s="796"/>
      <c r="AA53" s="796"/>
      <c r="AB53" s="796"/>
      <c r="AC53" s="796"/>
      <c r="AD53" s="796"/>
      <c r="AE53" s="796"/>
      <c r="AF53" s="796"/>
      <c r="AG53" s="796"/>
      <c r="AH53" s="796"/>
      <c r="AI53" s="796"/>
      <c r="AJ53" s="796"/>
      <c r="AK53" s="796"/>
      <c r="AL53" s="59" t="s">
        <v>117</v>
      </c>
      <c r="AM53" s="59"/>
      <c r="AN53" s="796"/>
      <c r="AO53" s="796"/>
      <c r="AP53" s="796"/>
      <c r="AQ53" s="796"/>
      <c r="AR53" s="796"/>
      <c r="AS53" s="796"/>
      <c r="AT53" s="796"/>
      <c r="AU53" s="796"/>
      <c r="AV53" s="796"/>
      <c r="AW53" s="796"/>
      <c r="AX53" s="796"/>
      <c r="AY53" s="796"/>
      <c r="AZ53" s="796"/>
      <c r="BA53" s="796"/>
      <c r="BB53" s="796"/>
      <c r="BC53" s="59" t="s">
        <v>117</v>
      </c>
      <c r="BD53" s="59"/>
      <c r="BE53" s="803">
        <f t="shared" si="2"/>
        <v>0</v>
      </c>
      <c r="BF53" s="803"/>
      <c r="BG53" s="803"/>
      <c r="BH53" s="803"/>
      <c r="BI53" s="803"/>
      <c r="BJ53" s="803"/>
      <c r="BK53" s="803"/>
      <c r="BL53" s="803"/>
      <c r="BM53" s="803"/>
      <c r="BN53" s="803"/>
      <c r="BO53" s="803"/>
      <c r="BP53" s="803"/>
      <c r="BQ53" s="803"/>
      <c r="BR53" s="803"/>
      <c r="BS53" s="803"/>
      <c r="BT53" s="123"/>
      <c r="BU53" s="119" t="s">
        <v>85</v>
      </c>
      <c r="BV53" s="119"/>
      <c r="BW53" s="119"/>
      <c r="BX53" s="119"/>
      <c r="BY53" s="119"/>
      <c r="BZ53" s="59"/>
    </row>
    <row r="54" spans="1:78" s="2" customFormat="1" ht="14.25" customHeight="1">
      <c r="A54" s="59"/>
      <c r="B54" s="59"/>
      <c r="C54" s="59"/>
      <c r="D54" s="59"/>
      <c r="E54" s="59"/>
      <c r="F54" s="59"/>
      <c r="G54" s="59"/>
      <c r="H54" s="59"/>
      <c r="I54" s="59"/>
      <c r="J54" s="59"/>
      <c r="K54" s="59"/>
      <c r="L54" s="59" t="s">
        <v>37</v>
      </c>
      <c r="M54" s="59"/>
      <c r="N54" s="802"/>
      <c r="O54" s="802"/>
      <c r="P54" s="802"/>
      <c r="Q54" s="802"/>
      <c r="R54" s="801" t="s">
        <v>235</v>
      </c>
      <c r="S54" s="801"/>
      <c r="T54" s="801"/>
      <c r="U54" s="59"/>
      <c r="V54" s="59" t="s">
        <v>37</v>
      </c>
      <c r="W54" s="796"/>
      <c r="X54" s="796"/>
      <c r="Y54" s="796"/>
      <c r="Z54" s="796"/>
      <c r="AA54" s="796"/>
      <c r="AB54" s="796"/>
      <c r="AC54" s="796"/>
      <c r="AD54" s="796"/>
      <c r="AE54" s="796"/>
      <c r="AF54" s="796"/>
      <c r="AG54" s="796"/>
      <c r="AH54" s="796"/>
      <c r="AI54" s="796"/>
      <c r="AJ54" s="796"/>
      <c r="AK54" s="796"/>
      <c r="AL54" s="59" t="s">
        <v>117</v>
      </c>
      <c r="AM54" s="59"/>
      <c r="AN54" s="796"/>
      <c r="AO54" s="796"/>
      <c r="AP54" s="796"/>
      <c r="AQ54" s="796"/>
      <c r="AR54" s="796"/>
      <c r="AS54" s="796"/>
      <c r="AT54" s="796"/>
      <c r="AU54" s="796"/>
      <c r="AV54" s="796"/>
      <c r="AW54" s="796"/>
      <c r="AX54" s="796"/>
      <c r="AY54" s="796"/>
      <c r="AZ54" s="796"/>
      <c r="BA54" s="796"/>
      <c r="BB54" s="796"/>
      <c r="BC54" s="59" t="s">
        <v>117</v>
      </c>
      <c r="BD54" s="59"/>
      <c r="BE54" s="803">
        <f t="shared" si="2"/>
        <v>0</v>
      </c>
      <c r="BF54" s="803"/>
      <c r="BG54" s="803"/>
      <c r="BH54" s="803"/>
      <c r="BI54" s="803"/>
      <c r="BJ54" s="803"/>
      <c r="BK54" s="803"/>
      <c r="BL54" s="803"/>
      <c r="BM54" s="803"/>
      <c r="BN54" s="803"/>
      <c r="BO54" s="803"/>
      <c r="BP54" s="803"/>
      <c r="BQ54" s="803"/>
      <c r="BR54" s="803"/>
      <c r="BS54" s="803"/>
      <c r="BT54" s="123"/>
      <c r="BU54" s="119" t="s">
        <v>85</v>
      </c>
      <c r="BV54" s="119"/>
      <c r="BW54" s="119"/>
      <c r="BX54" s="119"/>
      <c r="BY54" s="119"/>
      <c r="BZ54" s="59"/>
    </row>
    <row r="55" spans="1:78" s="2" customFormat="1" ht="14.25" customHeight="1">
      <c r="A55" s="59"/>
      <c r="B55" s="59"/>
      <c r="C55" s="59"/>
      <c r="D55" s="59"/>
      <c r="E55" s="59"/>
      <c r="F55" s="59"/>
      <c r="G55" s="59"/>
      <c r="H55" s="59"/>
      <c r="I55" s="59"/>
      <c r="J55" s="59"/>
      <c r="K55" s="59"/>
      <c r="L55" s="59" t="s">
        <v>37</v>
      </c>
      <c r="M55" s="59"/>
      <c r="N55" s="802"/>
      <c r="O55" s="802"/>
      <c r="P55" s="802"/>
      <c r="Q55" s="802"/>
      <c r="R55" s="801" t="s">
        <v>235</v>
      </c>
      <c r="S55" s="801"/>
      <c r="T55" s="801"/>
      <c r="U55" s="59"/>
      <c r="V55" s="59" t="s">
        <v>37</v>
      </c>
      <c r="W55" s="796"/>
      <c r="X55" s="796"/>
      <c r="Y55" s="796"/>
      <c r="Z55" s="796"/>
      <c r="AA55" s="796"/>
      <c r="AB55" s="796"/>
      <c r="AC55" s="796"/>
      <c r="AD55" s="796"/>
      <c r="AE55" s="796"/>
      <c r="AF55" s="796"/>
      <c r="AG55" s="796"/>
      <c r="AH55" s="796"/>
      <c r="AI55" s="796"/>
      <c r="AJ55" s="796"/>
      <c r="AK55" s="796"/>
      <c r="AL55" s="59" t="s">
        <v>117</v>
      </c>
      <c r="AM55" s="59"/>
      <c r="AN55" s="796"/>
      <c r="AO55" s="796"/>
      <c r="AP55" s="796"/>
      <c r="AQ55" s="796"/>
      <c r="AR55" s="796"/>
      <c r="AS55" s="796"/>
      <c r="AT55" s="796"/>
      <c r="AU55" s="796"/>
      <c r="AV55" s="796"/>
      <c r="AW55" s="796"/>
      <c r="AX55" s="796"/>
      <c r="AY55" s="796"/>
      <c r="AZ55" s="796"/>
      <c r="BA55" s="796"/>
      <c r="BB55" s="796"/>
      <c r="BC55" s="59" t="s">
        <v>117</v>
      </c>
      <c r="BD55" s="59"/>
      <c r="BE55" s="803">
        <f t="shared" si="2"/>
        <v>0</v>
      </c>
      <c r="BF55" s="803"/>
      <c r="BG55" s="803"/>
      <c r="BH55" s="803"/>
      <c r="BI55" s="803"/>
      <c r="BJ55" s="803"/>
      <c r="BK55" s="803"/>
      <c r="BL55" s="803"/>
      <c r="BM55" s="803"/>
      <c r="BN55" s="803"/>
      <c r="BO55" s="803"/>
      <c r="BP55" s="803"/>
      <c r="BQ55" s="803"/>
      <c r="BR55" s="803"/>
      <c r="BS55" s="803"/>
      <c r="BT55" s="123"/>
      <c r="BU55" s="119" t="s">
        <v>85</v>
      </c>
      <c r="BV55" s="119"/>
      <c r="BW55" s="119"/>
      <c r="BX55" s="119"/>
      <c r="BY55" s="119"/>
      <c r="BZ55" s="59"/>
    </row>
    <row r="56" spans="1:78" s="2" customFormat="1" ht="14.25" customHeight="1">
      <c r="A56" s="59"/>
      <c r="B56" s="59"/>
      <c r="C56" s="59"/>
      <c r="D56" s="59"/>
      <c r="E56" s="59"/>
      <c r="F56" s="59"/>
      <c r="G56" s="59"/>
      <c r="H56" s="59"/>
      <c r="I56" s="59"/>
      <c r="J56" s="59"/>
      <c r="K56" s="59"/>
      <c r="L56" s="59" t="s">
        <v>37</v>
      </c>
      <c r="M56" s="59"/>
      <c r="N56" s="802"/>
      <c r="O56" s="802"/>
      <c r="P56" s="802"/>
      <c r="Q56" s="802"/>
      <c r="R56" s="801" t="s">
        <v>235</v>
      </c>
      <c r="S56" s="801"/>
      <c r="T56" s="801"/>
      <c r="U56" s="59"/>
      <c r="V56" s="59" t="s">
        <v>37</v>
      </c>
      <c r="W56" s="796"/>
      <c r="X56" s="796"/>
      <c r="Y56" s="796"/>
      <c r="Z56" s="796"/>
      <c r="AA56" s="796"/>
      <c r="AB56" s="796"/>
      <c r="AC56" s="796"/>
      <c r="AD56" s="796"/>
      <c r="AE56" s="796"/>
      <c r="AF56" s="796"/>
      <c r="AG56" s="796"/>
      <c r="AH56" s="796"/>
      <c r="AI56" s="796"/>
      <c r="AJ56" s="796"/>
      <c r="AK56" s="796"/>
      <c r="AL56" s="59" t="s">
        <v>117</v>
      </c>
      <c r="AM56" s="59"/>
      <c r="AN56" s="796"/>
      <c r="AO56" s="796"/>
      <c r="AP56" s="796"/>
      <c r="AQ56" s="796"/>
      <c r="AR56" s="796"/>
      <c r="AS56" s="796"/>
      <c r="AT56" s="796"/>
      <c r="AU56" s="796"/>
      <c r="AV56" s="796"/>
      <c r="AW56" s="796"/>
      <c r="AX56" s="796"/>
      <c r="AY56" s="796"/>
      <c r="AZ56" s="796"/>
      <c r="BA56" s="796"/>
      <c r="BB56" s="796"/>
      <c r="BC56" s="59" t="s">
        <v>117</v>
      </c>
      <c r="BD56" s="59"/>
      <c r="BE56" s="803">
        <f t="shared" si="2"/>
        <v>0</v>
      </c>
      <c r="BF56" s="803"/>
      <c r="BG56" s="803"/>
      <c r="BH56" s="803"/>
      <c r="BI56" s="803"/>
      <c r="BJ56" s="803"/>
      <c r="BK56" s="803"/>
      <c r="BL56" s="803"/>
      <c r="BM56" s="803"/>
      <c r="BN56" s="803"/>
      <c r="BO56" s="803"/>
      <c r="BP56" s="803"/>
      <c r="BQ56" s="803"/>
      <c r="BR56" s="803"/>
      <c r="BS56" s="803"/>
      <c r="BT56" s="123"/>
      <c r="BU56" s="119" t="s">
        <v>85</v>
      </c>
      <c r="BV56" s="119"/>
      <c r="BW56" s="119"/>
      <c r="BX56" s="119"/>
      <c r="BY56" s="119"/>
      <c r="BZ56" s="59"/>
    </row>
    <row r="57" spans="1:78" s="2" customFormat="1" ht="14.25" customHeight="1">
      <c r="A57" s="59"/>
      <c r="B57" s="59"/>
      <c r="C57" s="59"/>
      <c r="D57" s="59"/>
      <c r="E57" s="59"/>
      <c r="F57" s="59"/>
      <c r="G57" s="59"/>
      <c r="H57" s="59"/>
      <c r="I57" s="59"/>
      <c r="J57" s="59"/>
      <c r="K57" s="59"/>
      <c r="L57" s="59" t="s">
        <v>37</v>
      </c>
      <c r="M57" s="59"/>
      <c r="N57" s="802"/>
      <c r="O57" s="802"/>
      <c r="P57" s="802"/>
      <c r="Q57" s="802"/>
      <c r="R57" s="801" t="s">
        <v>235</v>
      </c>
      <c r="S57" s="801"/>
      <c r="T57" s="801"/>
      <c r="U57" s="59"/>
      <c r="V57" s="59" t="s">
        <v>37</v>
      </c>
      <c r="W57" s="796"/>
      <c r="X57" s="796"/>
      <c r="Y57" s="796"/>
      <c r="Z57" s="796"/>
      <c r="AA57" s="796"/>
      <c r="AB57" s="796"/>
      <c r="AC57" s="796"/>
      <c r="AD57" s="796"/>
      <c r="AE57" s="796"/>
      <c r="AF57" s="796"/>
      <c r="AG57" s="796"/>
      <c r="AH57" s="796"/>
      <c r="AI57" s="796"/>
      <c r="AJ57" s="796"/>
      <c r="AK57" s="796"/>
      <c r="AL57" s="59" t="s">
        <v>117</v>
      </c>
      <c r="AM57" s="59"/>
      <c r="AN57" s="796"/>
      <c r="AO57" s="796"/>
      <c r="AP57" s="796"/>
      <c r="AQ57" s="796"/>
      <c r="AR57" s="796"/>
      <c r="AS57" s="796"/>
      <c r="AT57" s="796"/>
      <c r="AU57" s="796"/>
      <c r="AV57" s="796"/>
      <c r="AW57" s="796"/>
      <c r="AX57" s="796"/>
      <c r="AY57" s="796"/>
      <c r="AZ57" s="796"/>
      <c r="BA57" s="796"/>
      <c r="BB57" s="796"/>
      <c r="BC57" s="59" t="s">
        <v>117</v>
      </c>
      <c r="BD57" s="59"/>
      <c r="BE57" s="803">
        <f t="shared" si="2"/>
        <v>0</v>
      </c>
      <c r="BF57" s="803"/>
      <c r="BG57" s="803"/>
      <c r="BH57" s="803"/>
      <c r="BI57" s="803"/>
      <c r="BJ57" s="803"/>
      <c r="BK57" s="803"/>
      <c r="BL57" s="803"/>
      <c r="BM57" s="803"/>
      <c r="BN57" s="803"/>
      <c r="BO57" s="803"/>
      <c r="BP57" s="803"/>
      <c r="BQ57" s="803"/>
      <c r="BR57" s="803"/>
      <c r="BS57" s="803"/>
      <c r="BT57" s="123"/>
      <c r="BU57" s="119" t="s">
        <v>85</v>
      </c>
      <c r="BV57" s="119"/>
      <c r="BW57" s="119"/>
      <c r="BX57" s="119"/>
      <c r="BY57" s="119"/>
      <c r="BZ57" s="59"/>
    </row>
    <row r="58" spans="1:78" s="2" customFormat="1" ht="14.25" customHeight="1">
      <c r="A58" s="59"/>
      <c r="B58" s="59"/>
      <c r="C58" s="59"/>
      <c r="D58" s="59"/>
      <c r="E58" s="59"/>
      <c r="F58" s="59"/>
      <c r="G58" s="59"/>
      <c r="H58" s="59"/>
      <c r="I58" s="59"/>
      <c r="J58" s="59"/>
      <c r="K58" s="59"/>
      <c r="L58" s="59" t="s">
        <v>37</v>
      </c>
      <c r="M58" s="59"/>
      <c r="N58" s="802"/>
      <c r="O58" s="802"/>
      <c r="P58" s="802"/>
      <c r="Q58" s="802"/>
      <c r="R58" s="801" t="s">
        <v>235</v>
      </c>
      <c r="S58" s="801"/>
      <c r="T58" s="801"/>
      <c r="U58" s="59"/>
      <c r="V58" s="59" t="s">
        <v>37</v>
      </c>
      <c r="W58" s="796"/>
      <c r="X58" s="796"/>
      <c r="Y58" s="796"/>
      <c r="Z58" s="796"/>
      <c r="AA58" s="796"/>
      <c r="AB58" s="796"/>
      <c r="AC58" s="796"/>
      <c r="AD58" s="796"/>
      <c r="AE58" s="796"/>
      <c r="AF58" s="796"/>
      <c r="AG58" s="796"/>
      <c r="AH58" s="796"/>
      <c r="AI58" s="796"/>
      <c r="AJ58" s="796"/>
      <c r="AK58" s="796"/>
      <c r="AL58" s="59" t="s">
        <v>117</v>
      </c>
      <c r="AM58" s="59"/>
      <c r="AN58" s="796"/>
      <c r="AO58" s="796"/>
      <c r="AP58" s="796"/>
      <c r="AQ58" s="796"/>
      <c r="AR58" s="796"/>
      <c r="AS58" s="796"/>
      <c r="AT58" s="796"/>
      <c r="AU58" s="796"/>
      <c r="AV58" s="796"/>
      <c r="AW58" s="796"/>
      <c r="AX58" s="796"/>
      <c r="AY58" s="796"/>
      <c r="AZ58" s="796"/>
      <c r="BA58" s="796"/>
      <c r="BB58" s="796"/>
      <c r="BC58" s="59" t="s">
        <v>117</v>
      </c>
      <c r="BD58" s="59"/>
      <c r="BE58" s="803">
        <f t="shared" si="2"/>
        <v>0</v>
      </c>
      <c r="BF58" s="803"/>
      <c r="BG58" s="803"/>
      <c r="BH58" s="803"/>
      <c r="BI58" s="803"/>
      <c r="BJ58" s="803"/>
      <c r="BK58" s="803"/>
      <c r="BL58" s="803"/>
      <c r="BM58" s="803"/>
      <c r="BN58" s="803"/>
      <c r="BO58" s="803"/>
      <c r="BP58" s="803"/>
      <c r="BQ58" s="803"/>
      <c r="BR58" s="803"/>
      <c r="BS58" s="803"/>
      <c r="BT58" s="123"/>
      <c r="BU58" s="119" t="s">
        <v>85</v>
      </c>
      <c r="BV58" s="119"/>
      <c r="BW58" s="119"/>
      <c r="BX58" s="119"/>
      <c r="BY58" s="119"/>
      <c r="BZ58" s="59"/>
    </row>
    <row r="59" spans="1:78" s="2" customFormat="1" ht="14.25" customHeight="1">
      <c r="A59" s="59"/>
      <c r="B59" s="59"/>
      <c r="C59" s="59"/>
      <c r="D59" s="59"/>
      <c r="E59" s="59"/>
      <c r="F59" s="59"/>
      <c r="G59" s="59"/>
      <c r="H59" s="59"/>
      <c r="I59" s="59"/>
      <c r="J59" s="59"/>
      <c r="K59" s="59"/>
      <c r="L59" s="59" t="s">
        <v>37</v>
      </c>
      <c r="M59" s="59"/>
      <c r="N59" s="802"/>
      <c r="O59" s="802"/>
      <c r="P59" s="802"/>
      <c r="Q59" s="802"/>
      <c r="R59" s="801" t="s">
        <v>235</v>
      </c>
      <c r="S59" s="801"/>
      <c r="T59" s="801"/>
      <c r="U59" s="59"/>
      <c r="V59" s="59" t="s">
        <v>37</v>
      </c>
      <c r="W59" s="796"/>
      <c r="X59" s="796"/>
      <c r="Y59" s="796"/>
      <c r="Z59" s="796"/>
      <c r="AA59" s="796"/>
      <c r="AB59" s="796"/>
      <c r="AC59" s="796"/>
      <c r="AD59" s="796"/>
      <c r="AE59" s="796"/>
      <c r="AF59" s="796"/>
      <c r="AG59" s="796"/>
      <c r="AH59" s="796"/>
      <c r="AI59" s="796"/>
      <c r="AJ59" s="796"/>
      <c r="AK59" s="796"/>
      <c r="AL59" s="59" t="s">
        <v>117</v>
      </c>
      <c r="AM59" s="59"/>
      <c r="AN59" s="796"/>
      <c r="AO59" s="796"/>
      <c r="AP59" s="796"/>
      <c r="AQ59" s="796"/>
      <c r="AR59" s="796"/>
      <c r="AS59" s="796"/>
      <c r="AT59" s="796"/>
      <c r="AU59" s="796"/>
      <c r="AV59" s="796"/>
      <c r="AW59" s="796"/>
      <c r="AX59" s="796"/>
      <c r="AY59" s="796"/>
      <c r="AZ59" s="796"/>
      <c r="BA59" s="796"/>
      <c r="BB59" s="796"/>
      <c r="BC59" s="59" t="s">
        <v>117</v>
      </c>
      <c r="BD59" s="59"/>
      <c r="BE59" s="803">
        <f t="shared" si="2"/>
        <v>0</v>
      </c>
      <c r="BF59" s="803"/>
      <c r="BG59" s="803"/>
      <c r="BH59" s="803"/>
      <c r="BI59" s="803"/>
      <c r="BJ59" s="803"/>
      <c r="BK59" s="803"/>
      <c r="BL59" s="803"/>
      <c r="BM59" s="803"/>
      <c r="BN59" s="803"/>
      <c r="BO59" s="803"/>
      <c r="BP59" s="803"/>
      <c r="BQ59" s="803"/>
      <c r="BR59" s="803"/>
      <c r="BS59" s="803"/>
      <c r="BT59" s="123"/>
      <c r="BU59" s="119" t="s">
        <v>85</v>
      </c>
      <c r="BV59" s="119"/>
      <c r="BW59" s="119"/>
      <c r="BX59" s="119"/>
      <c r="BY59" s="119"/>
      <c r="BZ59" s="59"/>
    </row>
    <row r="60" spans="1:78" s="2" customFormat="1" ht="14.25" customHeight="1">
      <c r="A60" s="59"/>
      <c r="B60" s="59"/>
      <c r="C60" s="59"/>
      <c r="D60" s="59"/>
      <c r="E60" s="59"/>
      <c r="F60" s="59"/>
      <c r="G60" s="59"/>
      <c r="H60" s="59"/>
      <c r="I60" s="59"/>
      <c r="J60" s="59"/>
      <c r="K60" s="59"/>
      <c r="L60" s="59" t="s">
        <v>37</v>
      </c>
      <c r="M60" s="59"/>
      <c r="N60" s="802"/>
      <c r="O60" s="802"/>
      <c r="P60" s="802"/>
      <c r="Q60" s="802"/>
      <c r="R60" s="801" t="s">
        <v>235</v>
      </c>
      <c r="S60" s="801"/>
      <c r="T60" s="801"/>
      <c r="U60" s="59"/>
      <c r="V60" s="59" t="s">
        <v>37</v>
      </c>
      <c r="W60" s="796"/>
      <c r="X60" s="796"/>
      <c r="Y60" s="796"/>
      <c r="Z60" s="796"/>
      <c r="AA60" s="796"/>
      <c r="AB60" s="796"/>
      <c r="AC60" s="796"/>
      <c r="AD60" s="796"/>
      <c r="AE60" s="796"/>
      <c r="AF60" s="796"/>
      <c r="AG60" s="796"/>
      <c r="AH60" s="796"/>
      <c r="AI60" s="796"/>
      <c r="AJ60" s="796"/>
      <c r="AK60" s="796"/>
      <c r="AL60" s="59" t="s">
        <v>117</v>
      </c>
      <c r="AM60" s="59"/>
      <c r="AN60" s="796"/>
      <c r="AO60" s="796"/>
      <c r="AP60" s="796"/>
      <c r="AQ60" s="796"/>
      <c r="AR60" s="796"/>
      <c r="AS60" s="796"/>
      <c r="AT60" s="796"/>
      <c r="AU60" s="796"/>
      <c r="AV60" s="796"/>
      <c r="AW60" s="796"/>
      <c r="AX60" s="796"/>
      <c r="AY60" s="796"/>
      <c r="AZ60" s="796"/>
      <c r="BA60" s="796"/>
      <c r="BB60" s="796"/>
      <c r="BC60" s="59" t="s">
        <v>117</v>
      </c>
      <c r="BD60" s="59"/>
      <c r="BE60" s="803">
        <f t="shared" si="2"/>
        <v>0</v>
      </c>
      <c r="BF60" s="803"/>
      <c r="BG60" s="803"/>
      <c r="BH60" s="803"/>
      <c r="BI60" s="803"/>
      <c r="BJ60" s="803"/>
      <c r="BK60" s="803"/>
      <c r="BL60" s="803"/>
      <c r="BM60" s="803"/>
      <c r="BN60" s="803"/>
      <c r="BO60" s="803"/>
      <c r="BP60" s="803"/>
      <c r="BQ60" s="803"/>
      <c r="BR60" s="803"/>
      <c r="BS60" s="803"/>
      <c r="BT60" s="123"/>
      <c r="BU60" s="119" t="s">
        <v>85</v>
      </c>
      <c r="BV60" s="119"/>
      <c r="BW60" s="119"/>
      <c r="BX60" s="119"/>
      <c r="BY60" s="119"/>
      <c r="BZ60" s="59"/>
    </row>
    <row r="61" spans="1:78" s="2" customFormat="1" ht="14.25" customHeight="1">
      <c r="A61" s="59"/>
      <c r="B61" s="59"/>
      <c r="C61" s="59"/>
      <c r="D61" s="59"/>
      <c r="E61" s="59"/>
      <c r="F61" s="59"/>
      <c r="G61" s="59"/>
      <c r="H61" s="59"/>
      <c r="I61" s="59"/>
      <c r="J61" s="59"/>
      <c r="K61" s="59"/>
      <c r="L61" s="59" t="s">
        <v>37</v>
      </c>
      <c r="M61" s="59"/>
      <c r="N61" s="802"/>
      <c r="O61" s="802"/>
      <c r="P61" s="802"/>
      <c r="Q61" s="802"/>
      <c r="R61" s="801" t="s">
        <v>235</v>
      </c>
      <c r="S61" s="801"/>
      <c r="T61" s="801"/>
      <c r="U61" s="59"/>
      <c r="V61" s="59" t="s">
        <v>37</v>
      </c>
      <c r="W61" s="796"/>
      <c r="X61" s="796"/>
      <c r="Y61" s="796"/>
      <c r="Z61" s="796"/>
      <c r="AA61" s="796"/>
      <c r="AB61" s="796"/>
      <c r="AC61" s="796"/>
      <c r="AD61" s="796"/>
      <c r="AE61" s="796"/>
      <c r="AF61" s="796"/>
      <c r="AG61" s="796"/>
      <c r="AH61" s="796"/>
      <c r="AI61" s="796"/>
      <c r="AJ61" s="796"/>
      <c r="AK61" s="796"/>
      <c r="AL61" s="59" t="s">
        <v>117</v>
      </c>
      <c r="AM61" s="59"/>
      <c r="AN61" s="796"/>
      <c r="AO61" s="796"/>
      <c r="AP61" s="796"/>
      <c r="AQ61" s="796"/>
      <c r="AR61" s="796"/>
      <c r="AS61" s="796"/>
      <c r="AT61" s="796"/>
      <c r="AU61" s="796"/>
      <c r="AV61" s="796"/>
      <c r="AW61" s="796"/>
      <c r="AX61" s="796"/>
      <c r="AY61" s="796"/>
      <c r="AZ61" s="796"/>
      <c r="BA61" s="796"/>
      <c r="BB61" s="796"/>
      <c r="BC61" s="59" t="s">
        <v>117</v>
      </c>
      <c r="BD61" s="59"/>
      <c r="BE61" s="803">
        <f t="shared" si="2"/>
        <v>0</v>
      </c>
      <c r="BF61" s="803"/>
      <c r="BG61" s="803"/>
      <c r="BH61" s="803"/>
      <c r="BI61" s="803"/>
      <c r="BJ61" s="803"/>
      <c r="BK61" s="803"/>
      <c r="BL61" s="803"/>
      <c r="BM61" s="803"/>
      <c r="BN61" s="803"/>
      <c r="BO61" s="803"/>
      <c r="BP61" s="803"/>
      <c r="BQ61" s="803"/>
      <c r="BR61" s="803"/>
      <c r="BS61" s="803"/>
      <c r="BT61" s="123"/>
      <c r="BU61" s="119" t="s">
        <v>85</v>
      </c>
      <c r="BV61" s="119"/>
      <c r="BW61" s="119"/>
      <c r="BX61" s="119"/>
      <c r="BY61" s="119"/>
      <c r="BZ61" s="59"/>
    </row>
    <row r="62" spans="1:78" s="2" customFormat="1" ht="14.25" customHeight="1">
      <c r="A62" s="59"/>
      <c r="B62" s="59"/>
      <c r="C62" s="59"/>
      <c r="D62" s="59"/>
      <c r="E62" s="59"/>
      <c r="F62" s="59"/>
      <c r="G62" s="59"/>
      <c r="H62" s="59"/>
      <c r="I62" s="59"/>
      <c r="J62" s="59"/>
      <c r="K62" s="59"/>
      <c r="L62" s="59" t="s">
        <v>37</v>
      </c>
      <c r="M62" s="59"/>
      <c r="N62" s="802"/>
      <c r="O62" s="802"/>
      <c r="P62" s="802"/>
      <c r="Q62" s="802"/>
      <c r="R62" s="801" t="s">
        <v>235</v>
      </c>
      <c r="S62" s="801"/>
      <c r="T62" s="801"/>
      <c r="U62" s="59"/>
      <c r="V62" s="59" t="s">
        <v>37</v>
      </c>
      <c r="W62" s="796"/>
      <c r="X62" s="796"/>
      <c r="Y62" s="796"/>
      <c r="Z62" s="796"/>
      <c r="AA62" s="796"/>
      <c r="AB62" s="796"/>
      <c r="AC62" s="796"/>
      <c r="AD62" s="796"/>
      <c r="AE62" s="796"/>
      <c r="AF62" s="796"/>
      <c r="AG62" s="796"/>
      <c r="AH62" s="796"/>
      <c r="AI62" s="796"/>
      <c r="AJ62" s="796"/>
      <c r="AK62" s="796"/>
      <c r="AL62" s="59" t="s">
        <v>117</v>
      </c>
      <c r="AM62" s="59"/>
      <c r="AN62" s="796"/>
      <c r="AO62" s="796"/>
      <c r="AP62" s="796"/>
      <c r="AQ62" s="796"/>
      <c r="AR62" s="796"/>
      <c r="AS62" s="796"/>
      <c r="AT62" s="796"/>
      <c r="AU62" s="796"/>
      <c r="AV62" s="796"/>
      <c r="AW62" s="796"/>
      <c r="AX62" s="796"/>
      <c r="AY62" s="796"/>
      <c r="AZ62" s="796"/>
      <c r="BA62" s="796"/>
      <c r="BB62" s="796"/>
      <c r="BC62" s="59" t="s">
        <v>117</v>
      </c>
      <c r="BD62" s="59"/>
      <c r="BE62" s="803">
        <f t="shared" si="2"/>
        <v>0</v>
      </c>
      <c r="BF62" s="803"/>
      <c r="BG62" s="803"/>
      <c r="BH62" s="803"/>
      <c r="BI62" s="803"/>
      <c r="BJ62" s="803"/>
      <c r="BK62" s="803"/>
      <c r="BL62" s="803"/>
      <c r="BM62" s="803"/>
      <c r="BN62" s="803"/>
      <c r="BO62" s="803"/>
      <c r="BP62" s="803"/>
      <c r="BQ62" s="803"/>
      <c r="BR62" s="803"/>
      <c r="BS62" s="803"/>
      <c r="BT62" s="123"/>
      <c r="BU62" s="119" t="s">
        <v>85</v>
      </c>
      <c r="BV62" s="119"/>
      <c r="BW62" s="119"/>
      <c r="BX62" s="119"/>
      <c r="BY62" s="119"/>
      <c r="BZ62" s="59"/>
    </row>
    <row r="63" spans="1:78" s="2" customFormat="1" ht="14.25" customHeight="1">
      <c r="A63" s="59"/>
      <c r="B63" s="59"/>
      <c r="C63" s="59"/>
      <c r="D63" s="59"/>
      <c r="E63" s="59"/>
      <c r="F63" s="59"/>
      <c r="G63" s="59"/>
      <c r="H63" s="59"/>
      <c r="I63" s="59"/>
      <c r="J63" s="59"/>
      <c r="K63" s="59"/>
      <c r="L63" s="59" t="s">
        <v>37</v>
      </c>
      <c r="M63" s="59"/>
      <c r="N63" s="802"/>
      <c r="O63" s="802"/>
      <c r="P63" s="802"/>
      <c r="Q63" s="802"/>
      <c r="R63" s="801" t="s">
        <v>235</v>
      </c>
      <c r="S63" s="801"/>
      <c r="T63" s="801"/>
      <c r="U63" s="59"/>
      <c r="V63" s="59" t="s">
        <v>37</v>
      </c>
      <c r="W63" s="796"/>
      <c r="X63" s="796"/>
      <c r="Y63" s="796"/>
      <c r="Z63" s="796"/>
      <c r="AA63" s="796"/>
      <c r="AB63" s="796"/>
      <c r="AC63" s="796"/>
      <c r="AD63" s="796"/>
      <c r="AE63" s="796"/>
      <c r="AF63" s="796"/>
      <c r="AG63" s="796"/>
      <c r="AH63" s="796"/>
      <c r="AI63" s="796"/>
      <c r="AJ63" s="796"/>
      <c r="AK63" s="796"/>
      <c r="AL63" s="59" t="s">
        <v>117</v>
      </c>
      <c r="AM63" s="59"/>
      <c r="AN63" s="796"/>
      <c r="AO63" s="796"/>
      <c r="AP63" s="796"/>
      <c r="AQ63" s="796"/>
      <c r="AR63" s="796"/>
      <c r="AS63" s="796"/>
      <c r="AT63" s="796"/>
      <c r="AU63" s="796"/>
      <c r="AV63" s="796"/>
      <c r="AW63" s="796"/>
      <c r="AX63" s="796"/>
      <c r="AY63" s="796"/>
      <c r="AZ63" s="796"/>
      <c r="BA63" s="796"/>
      <c r="BB63" s="796"/>
      <c r="BC63" s="59" t="s">
        <v>117</v>
      </c>
      <c r="BD63" s="59"/>
      <c r="BE63" s="803">
        <f t="shared" si="2"/>
        <v>0</v>
      </c>
      <c r="BF63" s="803"/>
      <c r="BG63" s="803"/>
      <c r="BH63" s="803"/>
      <c r="BI63" s="803"/>
      <c r="BJ63" s="803"/>
      <c r="BK63" s="803"/>
      <c r="BL63" s="803"/>
      <c r="BM63" s="803"/>
      <c r="BN63" s="803"/>
      <c r="BO63" s="803"/>
      <c r="BP63" s="803"/>
      <c r="BQ63" s="803"/>
      <c r="BR63" s="803"/>
      <c r="BS63" s="803"/>
      <c r="BT63" s="123"/>
      <c r="BU63" s="119" t="s">
        <v>85</v>
      </c>
      <c r="BV63" s="119"/>
      <c r="BW63" s="119"/>
      <c r="BX63" s="119"/>
      <c r="BY63" s="119"/>
      <c r="BZ63" s="59"/>
    </row>
    <row r="64" spans="1:78" s="2" customFormat="1" ht="14.25" customHeight="1">
      <c r="A64" s="59"/>
      <c r="B64" s="59"/>
      <c r="C64" s="59"/>
      <c r="D64" s="59"/>
      <c r="E64" s="59"/>
      <c r="F64" s="59"/>
      <c r="G64" s="59"/>
      <c r="H64" s="59"/>
      <c r="I64" s="59"/>
      <c r="J64" s="59"/>
      <c r="K64" s="59"/>
      <c r="L64" s="59" t="s">
        <v>37</v>
      </c>
      <c r="M64" s="59"/>
      <c r="N64" s="802"/>
      <c r="O64" s="802"/>
      <c r="P64" s="802"/>
      <c r="Q64" s="802"/>
      <c r="R64" s="801" t="s">
        <v>235</v>
      </c>
      <c r="S64" s="801"/>
      <c r="T64" s="801"/>
      <c r="U64" s="59"/>
      <c r="V64" s="59" t="s">
        <v>37</v>
      </c>
      <c r="W64" s="796"/>
      <c r="X64" s="796"/>
      <c r="Y64" s="796"/>
      <c r="Z64" s="796"/>
      <c r="AA64" s="796"/>
      <c r="AB64" s="796"/>
      <c r="AC64" s="796"/>
      <c r="AD64" s="796"/>
      <c r="AE64" s="796"/>
      <c r="AF64" s="796"/>
      <c r="AG64" s="796"/>
      <c r="AH64" s="796"/>
      <c r="AI64" s="796"/>
      <c r="AJ64" s="796"/>
      <c r="AK64" s="796"/>
      <c r="AL64" s="59" t="s">
        <v>117</v>
      </c>
      <c r="AM64" s="59"/>
      <c r="AN64" s="796"/>
      <c r="AO64" s="796"/>
      <c r="AP64" s="796"/>
      <c r="AQ64" s="796"/>
      <c r="AR64" s="796"/>
      <c r="AS64" s="796"/>
      <c r="AT64" s="796"/>
      <c r="AU64" s="796"/>
      <c r="AV64" s="796"/>
      <c r="AW64" s="796"/>
      <c r="AX64" s="796"/>
      <c r="AY64" s="796"/>
      <c r="AZ64" s="796"/>
      <c r="BA64" s="796"/>
      <c r="BB64" s="796"/>
      <c r="BC64" s="59" t="s">
        <v>117</v>
      </c>
      <c r="BD64" s="59"/>
      <c r="BE64" s="803">
        <f t="shared" si="2"/>
        <v>0</v>
      </c>
      <c r="BF64" s="803"/>
      <c r="BG64" s="803"/>
      <c r="BH64" s="803"/>
      <c r="BI64" s="803"/>
      <c r="BJ64" s="803"/>
      <c r="BK64" s="803"/>
      <c r="BL64" s="803"/>
      <c r="BM64" s="803"/>
      <c r="BN64" s="803"/>
      <c r="BO64" s="803"/>
      <c r="BP64" s="803"/>
      <c r="BQ64" s="803"/>
      <c r="BR64" s="803"/>
      <c r="BS64" s="803"/>
      <c r="BT64" s="123"/>
      <c r="BU64" s="119" t="s">
        <v>85</v>
      </c>
      <c r="BV64" s="119"/>
      <c r="BW64" s="119"/>
      <c r="BX64" s="119"/>
      <c r="BY64" s="119"/>
      <c r="BZ64" s="59"/>
    </row>
    <row r="65" spans="1:78" s="2" customFormat="1" ht="14.25" customHeight="1">
      <c r="A65" s="59"/>
      <c r="B65" s="59"/>
      <c r="C65" s="59"/>
      <c r="D65" s="59"/>
      <c r="E65" s="59"/>
      <c r="F65" s="59"/>
      <c r="G65" s="59"/>
      <c r="H65" s="59"/>
      <c r="I65" s="59"/>
      <c r="J65" s="59"/>
      <c r="K65" s="59"/>
      <c r="L65" s="59" t="s">
        <v>37</v>
      </c>
      <c r="M65" s="59"/>
      <c r="N65" s="802"/>
      <c r="O65" s="802"/>
      <c r="P65" s="802"/>
      <c r="Q65" s="802"/>
      <c r="R65" s="801" t="s">
        <v>235</v>
      </c>
      <c r="S65" s="801"/>
      <c r="T65" s="801"/>
      <c r="U65" s="59"/>
      <c r="V65" s="59" t="s">
        <v>37</v>
      </c>
      <c r="W65" s="796"/>
      <c r="X65" s="796"/>
      <c r="Y65" s="796"/>
      <c r="Z65" s="796"/>
      <c r="AA65" s="796"/>
      <c r="AB65" s="796"/>
      <c r="AC65" s="796"/>
      <c r="AD65" s="796"/>
      <c r="AE65" s="796"/>
      <c r="AF65" s="796"/>
      <c r="AG65" s="796"/>
      <c r="AH65" s="796"/>
      <c r="AI65" s="796"/>
      <c r="AJ65" s="796"/>
      <c r="AK65" s="796"/>
      <c r="AL65" s="59" t="s">
        <v>117</v>
      </c>
      <c r="AM65" s="59"/>
      <c r="AN65" s="796"/>
      <c r="AO65" s="796"/>
      <c r="AP65" s="796"/>
      <c r="AQ65" s="796"/>
      <c r="AR65" s="796"/>
      <c r="AS65" s="796"/>
      <c r="AT65" s="796"/>
      <c r="AU65" s="796"/>
      <c r="AV65" s="796"/>
      <c r="AW65" s="796"/>
      <c r="AX65" s="796"/>
      <c r="AY65" s="796"/>
      <c r="AZ65" s="796"/>
      <c r="BA65" s="796"/>
      <c r="BB65" s="796"/>
      <c r="BC65" s="59" t="s">
        <v>117</v>
      </c>
      <c r="BD65" s="59"/>
      <c r="BE65" s="803">
        <f t="shared" si="2"/>
        <v>0</v>
      </c>
      <c r="BF65" s="803"/>
      <c r="BG65" s="803"/>
      <c r="BH65" s="803"/>
      <c r="BI65" s="803"/>
      <c r="BJ65" s="803"/>
      <c r="BK65" s="803"/>
      <c r="BL65" s="803"/>
      <c r="BM65" s="803"/>
      <c r="BN65" s="803"/>
      <c r="BO65" s="803"/>
      <c r="BP65" s="803"/>
      <c r="BQ65" s="803"/>
      <c r="BR65" s="803"/>
      <c r="BS65" s="803"/>
      <c r="BT65" s="123"/>
      <c r="BU65" s="119" t="s">
        <v>85</v>
      </c>
      <c r="BV65" s="119"/>
      <c r="BW65" s="119"/>
      <c r="BX65" s="119"/>
      <c r="BY65" s="119"/>
      <c r="BZ65" s="59"/>
    </row>
    <row r="66" spans="1:78" s="2" customFormat="1" ht="14.25" customHeight="1">
      <c r="A66" s="59"/>
      <c r="B66" s="59"/>
      <c r="C66" s="59"/>
      <c r="D66" s="59"/>
      <c r="E66" s="59"/>
      <c r="F66" s="59"/>
      <c r="G66" s="59"/>
      <c r="H66" s="59"/>
      <c r="I66" s="59"/>
      <c r="J66" s="59"/>
      <c r="K66" s="59"/>
      <c r="L66" s="59" t="s">
        <v>37</v>
      </c>
      <c r="M66" s="59"/>
      <c r="N66" s="802"/>
      <c r="O66" s="802"/>
      <c r="P66" s="802"/>
      <c r="Q66" s="802"/>
      <c r="R66" s="801" t="s">
        <v>235</v>
      </c>
      <c r="S66" s="801"/>
      <c r="T66" s="801"/>
      <c r="U66" s="59"/>
      <c r="V66" s="59" t="s">
        <v>37</v>
      </c>
      <c r="W66" s="796"/>
      <c r="X66" s="796"/>
      <c r="Y66" s="796"/>
      <c r="Z66" s="796"/>
      <c r="AA66" s="796"/>
      <c r="AB66" s="796"/>
      <c r="AC66" s="796"/>
      <c r="AD66" s="796"/>
      <c r="AE66" s="796"/>
      <c r="AF66" s="796"/>
      <c r="AG66" s="796"/>
      <c r="AH66" s="796"/>
      <c r="AI66" s="796"/>
      <c r="AJ66" s="796"/>
      <c r="AK66" s="796"/>
      <c r="AL66" s="59" t="s">
        <v>117</v>
      </c>
      <c r="AM66" s="59"/>
      <c r="AN66" s="796"/>
      <c r="AO66" s="796"/>
      <c r="AP66" s="796"/>
      <c r="AQ66" s="796"/>
      <c r="AR66" s="796"/>
      <c r="AS66" s="796"/>
      <c r="AT66" s="796"/>
      <c r="AU66" s="796"/>
      <c r="AV66" s="796"/>
      <c r="AW66" s="796"/>
      <c r="AX66" s="796"/>
      <c r="AY66" s="796"/>
      <c r="AZ66" s="796"/>
      <c r="BA66" s="796"/>
      <c r="BB66" s="796"/>
      <c r="BC66" s="59" t="s">
        <v>117</v>
      </c>
      <c r="BD66" s="59"/>
      <c r="BE66" s="803">
        <f t="shared" si="2"/>
        <v>0</v>
      </c>
      <c r="BF66" s="803"/>
      <c r="BG66" s="803"/>
      <c r="BH66" s="803"/>
      <c r="BI66" s="803"/>
      <c r="BJ66" s="803"/>
      <c r="BK66" s="803"/>
      <c r="BL66" s="803"/>
      <c r="BM66" s="803"/>
      <c r="BN66" s="803"/>
      <c r="BO66" s="803"/>
      <c r="BP66" s="803"/>
      <c r="BQ66" s="803"/>
      <c r="BR66" s="803"/>
      <c r="BS66" s="803"/>
      <c r="BT66" s="123"/>
      <c r="BU66" s="119" t="s">
        <v>85</v>
      </c>
      <c r="BV66" s="119"/>
      <c r="BW66" s="119"/>
      <c r="BX66" s="119"/>
      <c r="BY66" s="119"/>
      <c r="BZ66" s="59"/>
    </row>
    <row r="67" spans="1:78" s="2" customFormat="1" ht="14.25" customHeight="1">
      <c r="A67" s="59"/>
      <c r="B67" s="59"/>
      <c r="C67" s="59"/>
      <c r="D67" s="59"/>
      <c r="E67" s="59"/>
      <c r="F67" s="59"/>
      <c r="G67" s="59"/>
      <c r="H67" s="59"/>
      <c r="I67" s="59"/>
      <c r="J67" s="59"/>
      <c r="K67" s="59"/>
      <c r="L67" s="59" t="s">
        <v>37</v>
      </c>
      <c r="M67" s="59"/>
      <c r="N67" s="802"/>
      <c r="O67" s="802"/>
      <c r="P67" s="802"/>
      <c r="Q67" s="802"/>
      <c r="R67" s="801" t="s">
        <v>235</v>
      </c>
      <c r="S67" s="801"/>
      <c r="T67" s="801"/>
      <c r="U67" s="59"/>
      <c r="V67" s="59" t="s">
        <v>37</v>
      </c>
      <c r="W67" s="796"/>
      <c r="X67" s="796"/>
      <c r="Y67" s="796"/>
      <c r="Z67" s="796"/>
      <c r="AA67" s="796"/>
      <c r="AB67" s="796"/>
      <c r="AC67" s="796"/>
      <c r="AD67" s="796"/>
      <c r="AE67" s="796"/>
      <c r="AF67" s="796"/>
      <c r="AG67" s="796"/>
      <c r="AH67" s="796"/>
      <c r="AI67" s="796"/>
      <c r="AJ67" s="796"/>
      <c r="AK67" s="796"/>
      <c r="AL67" s="59" t="s">
        <v>117</v>
      </c>
      <c r="AM67" s="59"/>
      <c r="AN67" s="796"/>
      <c r="AO67" s="796"/>
      <c r="AP67" s="796"/>
      <c r="AQ67" s="796"/>
      <c r="AR67" s="796"/>
      <c r="AS67" s="796"/>
      <c r="AT67" s="796"/>
      <c r="AU67" s="796"/>
      <c r="AV67" s="796"/>
      <c r="AW67" s="796"/>
      <c r="AX67" s="796"/>
      <c r="AY67" s="796"/>
      <c r="AZ67" s="796"/>
      <c r="BA67" s="796"/>
      <c r="BB67" s="796"/>
      <c r="BC67" s="59" t="s">
        <v>117</v>
      </c>
      <c r="BD67" s="59"/>
      <c r="BE67" s="803">
        <f t="shared" si="2"/>
        <v>0</v>
      </c>
      <c r="BF67" s="803"/>
      <c r="BG67" s="803"/>
      <c r="BH67" s="803"/>
      <c r="BI67" s="803"/>
      <c r="BJ67" s="803"/>
      <c r="BK67" s="803"/>
      <c r="BL67" s="803"/>
      <c r="BM67" s="803"/>
      <c r="BN67" s="803"/>
      <c r="BO67" s="803"/>
      <c r="BP67" s="803"/>
      <c r="BQ67" s="803"/>
      <c r="BR67" s="803"/>
      <c r="BS67" s="803"/>
      <c r="BT67" s="123"/>
      <c r="BU67" s="119" t="s">
        <v>85</v>
      </c>
      <c r="BV67" s="119"/>
      <c r="BW67" s="119"/>
      <c r="BX67" s="119"/>
      <c r="BY67" s="119"/>
      <c r="BZ67" s="59"/>
    </row>
    <row r="68" spans="1:78" s="2" customFormat="1" ht="14.25" customHeight="1">
      <c r="A68" s="59"/>
      <c r="B68" s="59"/>
      <c r="C68" s="59"/>
      <c r="D68" s="59"/>
      <c r="E68" s="59"/>
      <c r="F68" s="59"/>
      <c r="G68" s="59"/>
      <c r="H68" s="59"/>
      <c r="I68" s="59"/>
      <c r="J68" s="59"/>
      <c r="K68" s="59"/>
      <c r="L68" s="59" t="s">
        <v>37</v>
      </c>
      <c r="M68" s="59"/>
      <c r="N68" s="802"/>
      <c r="O68" s="802"/>
      <c r="P68" s="802"/>
      <c r="Q68" s="802"/>
      <c r="R68" s="801" t="s">
        <v>235</v>
      </c>
      <c r="S68" s="801"/>
      <c r="T68" s="801"/>
      <c r="U68" s="59"/>
      <c r="V68" s="59" t="s">
        <v>37</v>
      </c>
      <c r="W68" s="796"/>
      <c r="X68" s="796"/>
      <c r="Y68" s="796"/>
      <c r="Z68" s="796"/>
      <c r="AA68" s="796"/>
      <c r="AB68" s="796"/>
      <c r="AC68" s="796"/>
      <c r="AD68" s="796"/>
      <c r="AE68" s="796"/>
      <c r="AF68" s="796"/>
      <c r="AG68" s="796"/>
      <c r="AH68" s="796"/>
      <c r="AI68" s="796"/>
      <c r="AJ68" s="796"/>
      <c r="AK68" s="796"/>
      <c r="AL68" s="59" t="s">
        <v>117</v>
      </c>
      <c r="AM68" s="59"/>
      <c r="AN68" s="796"/>
      <c r="AO68" s="796"/>
      <c r="AP68" s="796"/>
      <c r="AQ68" s="796"/>
      <c r="AR68" s="796"/>
      <c r="AS68" s="796"/>
      <c r="AT68" s="796"/>
      <c r="AU68" s="796"/>
      <c r="AV68" s="796"/>
      <c r="AW68" s="796"/>
      <c r="AX68" s="796"/>
      <c r="AY68" s="796"/>
      <c r="AZ68" s="796"/>
      <c r="BA68" s="796"/>
      <c r="BB68" s="796"/>
      <c r="BC68" s="59" t="s">
        <v>117</v>
      </c>
      <c r="BD68" s="59"/>
      <c r="BE68" s="803">
        <f t="shared" si="2"/>
        <v>0</v>
      </c>
      <c r="BF68" s="803"/>
      <c r="BG68" s="803"/>
      <c r="BH68" s="803"/>
      <c r="BI68" s="803"/>
      <c r="BJ68" s="803"/>
      <c r="BK68" s="803"/>
      <c r="BL68" s="803"/>
      <c r="BM68" s="803"/>
      <c r="BN68" s="803"/>
      <c r="BO68" s="803"/>
      <c r="BP68" s="803"/>
      <c r="BQ68" s="803"/>
      <c r="BR68" s="803"/>
      <c r="BS68" s="803"/>
      <c r="BT68" s="123"/>
      <c r="BU68" s="119" t="s">
        <v>85</v>
      </c>
      <c r="BV68" s="119"/>
      <c r="BW68" s="119"/>
      <c r="BX68" s="119"/>
      <c r="BY68" s="119"/>
      <c r="BZ68" s="59"/>
    </row>
    <row r="69" spans="1:78" s="2" customFormat="1" ht="14.25" customHeight="1">
      <c r="A69" s="59"/>
      <c r="B69" s="59"/>
      <c r="C69" s="59"/>
      <c r="D69" s="59"/>
      <c r="E69" s="59"/>
      <c r="F69" s="59"/>
      <c r="G69" s="59"/>
      <c r="H69" s="59"/>
      <c r="I69" s="59"/>
      <c r="J69" s="59"/>
      <c r="K69" s="59"/>
      <c r="L69" s="59" t="s">
        <v>37</v>
      </c>
      <c r="M69" s="59"/>
      <c r="N69" s="802"/>
      <c r="O69" s="802"/>
      <c r="P69" s="802"/>
      <c r="Q69" s="802"/>
      <c r="R69" s="801" t="s">
        <v>235</v>
      </c>
      <c r="S69" s="801"/>
      <c r="T69" s="801"/>
      <c r="U69" s="59"/>
      <c r="V69" s="59" t="s">
        <v>37</v>
      </c>
      <c r="W69" s="796"/>
      <c r="X69" s="796"/>
      <c r="Y69" s="796"/>
      <c r="Z69" s="796"/>
      <c r="AA69" s="796"/>
      <c r="AB69" s="796"/>
      <c r="AC69" s="796"/>
      <c r="AD69" s="796"/>
      <c r="AE69" s="796"/>
      <c r="AF69" s="796"/>
      <c r="AG69" s="796"/>
      <c r="AH69" s="796"/>
      <c r="AI69" s="796"/>
      <c r="AJ69" s="796"/>
      <c r="AK69" s="796"/>
      <c r="AL69" s="59" t="s">
        <v>117</v>
      </c>
      <c r="AM69" s="59"/>
      <c r="AN69" s="796"/>
      <c r="AO69" s="796"/>
      <c r="AP69" s="796"/>
      <c r="AQ69" s="796"/>
      <c r="AR69" s="796"/>
      <c r="AS69" s="796"/>
      <c r="AT69" s="796"/>
      <c r="AU69" s="796"/>
      <c r="AV69" s="796"/>
      <c r="AW69" s="796"/>
      <c r="AX69" s="796"/>
      <c r="AY69" s="796"/>
      <c r="AZ69" s="796"/>
      <c r="BA69" s="796"/>
      <c r="BB69" s="796"/>
      <c r="BC69" s="59" t="s">
        <v>117</v>
      </c>
      <c r="BD69" s="59"/>
      <c r="BE69" s="803">
        <f t="shared" si="2"/>
        <v>0</v>
      </c>
      <c r="BF69" s="803"/>
      <c r="BG69" s="803"/>
      <c r="BH69" s="803"/>
      <c r="BI69" s="803"/>
      <c r="BJ69" s="803"/>
      <c r="BK69" s="803"/>
      <c r="BL69" s="803"/>
      <c r="BM69" s="803"/>
      <c r="BN69" s="803"/>
      <c r="BO69" s="803"/>
      <c r="BP69" s="803"/>
      <c r="BQ69" s="803"/>
      <c r="BR69" s="803"/>
      <c r="BS69" s="803"/>
      <c r="BT69" s="123"/>
      <c r="BU69" s="119" t="s">
        <v>85</v>
      </c>
      <c r="BV69" s="119"/>
      <c r="BW69" s="119"/>
      <c r="BX69" s="119"/>
      <c r="BY69" s="119"/>
      <c r="BZ69" s="59"/>
    </row>
    <row r="70" spans="1:78" s="2" customFormat="1" ht="14.25" customHeight="1">
      <c r="A70" s="59"/>
      <c r="B70" s="59"/>
      <c r="C70" s="59"/>
      <c r="D70" s="59"/>
      <c r="E70" s="59"/>
      <c r="F70" s="59"/>
      <c r="G70" s="59"/>
      <c r="H70" s="59"/>
      <c r="I70" s="59"/>
      <c r="J70" s="59"/>
      <c r="K70" s="59"/>
      <c r="L70" s="59" t="s">
        <v>37</v>
      </c>
      <c r="M70" s="59"/>
      <c r="N70" s="802"/>
      <c r="O70" s="802"/>
      <c r="P70" s="802"/>
      <c r="Q70" s="802"/>
      <c r="R70" s="801" t="s">
        <v>235</v>
      </c>
      <c r="S70" s="801"/>
      <c r="T70" s="801"/>
      <c r="U70" s="59"/>
      <c r="V70" s="59" t="s">
        <v>37</v>
      </c>
      <c r="W70" s="796"/>
      <c r="X70" s="796"/>
      <c r="Y70" s="796"/>
      <c r="Z70" s="796"/>
      <c r="AA70" s="796"/>
      <c r="AB70" s="796"/>
      <c r="AC70" s="796"/>
      <c r="AD70" s="796"/>
      <c r="AE70" s="796"/>
      <c r="AF70" s="796"/>
      <c r="AG70" s="796"/>
      <c r="AH70" s="796"/>
      <c r="AI70" s="796"/>
      <c r="AJ70" s="796"/>
      <c r="AK70" s="796"/>
      <c r="AL70" s="59" t="s">
        <v>117</v>
      </c>
      <c r="AM70" s="59"/>
      <c r="AN70" s="796"/>
      <c r="AO70" s="796"/>
      <c r="AP70" s="796"/>
      <c r="AQ70" s="796"/>
      <c r="AR70" s="796"/>
      <c r="AS70" s="796"/>
      <c r="AT70" s="796"/>
      <c r="AU70" s="796"/>
      <c r="AV70" s="796"/>
      <c r="AW70" s="796"/>
      <c r="AX70" s="796"/>
      <c r="AY70" s="796"/>
      <c r="AZ70" s="796"/>
      <c r="BA70" s="796"/>
      <c r="BB70" s="796"/>
      <c r="BC70" s="59" t="s">
        <v>117</v>
      </c>
      <c r="BD70" s="59"/>
      <c r="BE70" s="803">
        <f t="shared" si="2"/>
        <v>0</v>
      </c>
      <c r="BF70" s="803"/>
      <c r="BG70" s="803"/>
      <c r="BH70" s="803"/>
      <c r="BI70" s="803"/>
      <c r="BJ70" s="803"/>
      <c r="BK70" s="803"/>
      <c r="BL70" s="803"/>
      <c r="BM70" s="803"/>
      <c r="BN70" s="803"/>
      <c r="BO70" s="803"/>
      <c r="BP70" s="803"/>
      <c r="BQ70" s="803"/>
      <c r="BR70" s="803"/>
      <c r="BS70" s="803"/>
      <c r="BT70" s="123"/>
      <c r="BU70" s="119" t="s">
        <v>85</v>
      </c>
      <c r="BV70" s="119"/>
      <c r="BW70" s="119"/>
      <c r="BX70" s="119"/>
      <c r="BY70" s="119"/>
      <c r="BZ70" s="59"/>
    </row>
    <row r="71" spans="1:78" s="2" customFormat="1" ht="14.25" customHeight="1">
      <c r="A71" s="59"/>
      <c r="B71" s="59"/>
      <c r="C71" s="59"/>
      <c r="D71" s="59"/>
      <c r="E71" s="59"/>
      <c r="F71" s="59"/>
      <c r="G71" s="59"/>
      <c r="H71" s="59"/>
      <c r="I71" s="59"/>
      <c r="J71" s="59"/>
      <c r="K71" s="59"/>
      <c r="L71" s="59" t="s">
        <v>37</v>
      </c>
      <c r="M71" s="59"/>
      <c r="N71" s="802"/>
      <c r="O71" s="802"/>
      <c r="P71" s="802"/>
      <c r="Q71" s="802"/>
      <c r="R71" s="801" t="s">
        <v>235</v>
      </c>
      <c r="S71" s="801"/>
      <c r="T71" s="801"/>
      <c r="U71" s="59"/>
      <c r="V71" s="59" t="s">
        <v>37</v>
      </c>
      <c r="W71" s="796"/>
      <c r="X71" s="796"/>
      <c r="Y71" s="796"/>
      <c r="Z71" s="796"/>
      <c r="AA71" s="796"/>
      <c r="AB71" s="796"/>
      <c r="AC71" s="796"/>
      <c r="AD71" s="796"/>
      <c r="AE71" s="796"/>
      <c r="AF71" s="796"/>
      <c r="AG71" s="796"/>
      <c r="AH71" s="796"/>
      <c r="AI71" s="796"/>
      <c r="AJ71" s="796"/>
      <c r="AK71" s="796"/>
      <c r="AL71" s="59" t="s">
        <v>117</v>
      </c>
      <c r="AM71" s="59"/>
      <c r="AN71" s="796"/>
      <c r="AO71" s="796"/>
      <c r="AP71" s="796"/>
      <c r="AQ71" s="796"/>
      <c r="AR71" s="796"/>
      <c r="AS71" s="796"/>
      <c r="AT71" s="796"/>
      <c r="AU71" s="796"/>
      <c r="AV71" s="796"/>
      <c r="AW71" s="796"/>
      <c r="AX71" s="796"/>
      <c r="AY71" s="796"/>
      <c r="AZ71" s="796"/>
      <c r="BA71" s="796"/>
      <c r="BB71" s="796"/>
      <c r="BC71" s="59" t="s">
        <v>117</v>
      </c>
      <c r="BD71" s="59"/>
      <c r="BE71" s="803">
        <f t="shared" si="2"/>
        <v>0</v>
      </c>
      <c r="BF71" s="803"/>
      <c r="BG71" s="803"/>
      <c r="BH71" s="803"/>
      <c r="BI71" s="803"/>
      <c r="BJ71" s="803"/>
      <c r="BK71" s="803"/>
      <c r="BL71" s="803"/>
      <c r="BM71" s="803"/>
      <c r="BN71" s="803"/>
      <c r="BO71" s="803"/>
      <c r="BP71" s="803"/>
      <c r="BQ71" s="803"/>
      <c r="BR71" s="803"/>
      <c r="BS71" s="803"/>
      <c r="BT71" s="123"/>
      <c r="BU71" s="119" t="s">
        <v>85</v>
      </c>
      <c r="BV71" s="119"/>
      <c r="BW71" s="119"/>
      <c r="BX71" s="119"/>
      <c r="BY71" s="119"/>
      <c r="BZ71" s="59"/>
    </row>
    <row r="72" spans="1:78" s="2" customFormat="1" ht="14.25" customHeight="1">
      <c r="A72" s="59"/>
      <c r="B72" s="59"/>
      <c r="C72" s="59"/>
      <c r="D72" s="59"/>
      <c r="E72" s="59"/>
      <c r="F72" s="59"/>
      <c r="G72" s="59"/>
      <c r="H72" s="59"/>
      <c r="I72" s="59"/>
      <c r="J72" s="59"/>
      <c r="K72" s="59"/>
      <c r="L72" s="59" t="s">
        <v>37</v>
      </c>
      <c r="M72" s="59"/>
      <c r="N72" s="802"/>
      <c r="O72" s="802"/>
      <c r="P72" s="802"/>
      <c r="Q72" s="802"/>
      <c r="R72" s="801" t="s">
        <v>235</v>
      </c>
      <c r="S72" s="801"/>
      <c r="T72" s="801"/>
      <c r="U72" s="59"/>
      <c r="V72" s="59" t="s">
        <v>37</v>
      </c>
      <c r="W72" s="796"/>
      <c r="X72" s="796"/>
      <c r="Y72" s="796"/>
      <c r="Z72" s="796"/>
      <c r="AA72" s="796"/>
      <c r="AB72" s="796"/>
      <c r="AC72" s="796"/>
      <c r="AD72" s="796"/>
      <c r="AE72" s="796"/>
      <c r="AF72" s="796"/>
      <c r="AG72" s="796"/>
      <c r="AH72" s="796"/>
      <c r="AI72" s="796"/>
      <c r="AJ72" s="796"/>
      <c r="AK72" s="796"/>
      <c r="AL72" s="59" t="s">
        <v>117</v>
      </c>
      <c r="AM72" s="59"/>
      <c r="AN72" s="796"/>
      <c r="AO72" s="796"/>
      <c r="AP72" s="796"/>
      <c r="AQ72" s="796"/>
      <c r="AR72" s="796"/>
      <c r="AS72" s="796"/>
      <c r="AT72" s="796"/>
      <c r="AU72" s="796"/>
      <c r="AV72" s="796"/>
      <c r="AW72" s="796"/>
      <c r="AX72" s="796"/>
      <c r="AY72" s="796"/>
      <c r="AZ72" s="796"/>
      <c r="BA72" s="796"/>
      <c r="BB72" s="796"/>
      <c r="BC72" s="59" t="s">
        <v>117</v>
      </c>
      <c r="BD72" s="59"/>
      <c r="BE72" s="803">
        <f t="shared" si="2"/>
        <v>0</v>
      </c>
      <c r="BF72" s="803"/>
      <c r="BG72" s="803"/>
      <c r="BH72" s="803"/>
      <c r="BI72" s="803"/>
      <c r="BJ72" s="803"/>
      <c r="BK72" s="803"/>
      <c r="BL72" s="803"/>
      <c r="BM72" s="803"/>
      <c r="BN72" s="803"/>
      <c r="BO72" s="803"/>
      <c r="BP72" s="803"/>
      <c r="BQ72" s="803"/>
      <c r="BR72" s="803"/>
      <c r="BS72" s="803"/>
      <c r="BT72" s="123"/>
      <c r="BU72" s="119" t="s">
        <v>85</v>
      </c>
      <c r="BV72" s="119"/>
      <c r="BW72" s="119"/>
      <c r="BX72" s="119"/>
      <c r="BY72" s="119"/>
      <c r="BZ72" s="59"/>
    </row>
    <row r="73" spans="1:78" s="2" customFormat="1" ht="14.25" customHeight="1">
      <c r="A73" s="59"/>
      <c r="B73" s="59"/>
      <c r="C73" s="59"/>
      <c r="D73" s="59"/>
      <c r="E73" s="59"/>
      <c r="F73" s="59"/>
      <c r="G73" s="59"/>
      <c r="H73" s="59"/>
      <c r="I73" s="59"/>
      <c r="J73" s="59"/>
      <c r="K73" s="59"/>
      <c r="L73" s="59" t="s">
        <v>37</v>
      </c>
      <c r="M73" s="59"/>
      <c r="N73" s="802"/>
      <c r="O73" s="802"/>
      <c r="P73" s="802"/>
      <c r="Q73" s="802"/>
      <c r="R73" s="801" t="s">
        <v>235</v>
      </c>
      <c r="S73" s="801"/>
      <c r="T73" s="801"/>
      <c r="U73" s="59"/>
      <c r="V73" s="59" t="s">
        <v>37</v>
      </c>
      <c r="W73" s="796"/>
      <c r="X73" s="796"/>
      <c r="Y73" s="796"/>
      <c r="Z73" s="796"/>
      <c r="AA73" s="796"/>
      <c r="AB73" s="796"/>
      <c r="AC73" s="796"/>
      <c r="AD73" s="796"/>
      <c r="AE73" s="796"/>
      <c r="AF73" s="796"/>
      <c r="AG73" s="796"/>
      <c r="AH73" s="796"/>
      <c r="AI73" s="796"/>
      <c r="AJ73" s="796"/>
      <c r="AK73" s="796"/>
      <c r="AL73" s="59" t="s">
        <v>117</v>
      </c>
      <c r="AM73" s="59"/>
      <c r="AN73" s="796"/>
      <c r="AO73" s="796"/>
      <c r="AP73" s="796"/>
      <c r="AQ73" s="796"/>
      <c r="AR73" s="796"/>
      <c r="AS73" s="796"/>
      <c r="AT73" s="796"/>
      <c r="AU73" s="796"/>
      <c r="AV73" s="796"/>
      <c r="AW73" s="796"/>
      <c r="AX73" s="796"/>
      <c r="AY73" s="796"/>
      <c r="AZ73" s="796"/>
      <c r="BA73" s="796"/>
      <c r="BB73" s="796"/>
      <c r="BC73" s="59" t="s">
        <v>117</v>
      </c>
      <c r="BD73" s="59"/>
      <c r="BE73" s="803">
        <f t="shared" si="2"/>
        <v>0</v>
      </c>
      <c r="BF73" s="803"/>
      <c r="BG73" s="803"/>
      <c r="BH73" s="803"/>
      <c r="BI73" s="803"/>
      <c r="BJ73" s="803"/>
      <c r="BK73" s="803"/>
      <c r="BL73" s="803"/>
      <c r="BM73" s="803"/>
      <c r="BN73" s="803"/>
      <c r="BO73" s="803"/>
      <c r="BP73" s="803"/>
      <c r="BQ73" s="803"/>
      <c r="BR73" s="803"/>
      <c r="BS73" s="803"/>
      <c r="BT73" s="123"/>
      <c r="BU73" s="119" t="s">
        <v>85</v>
      </c>
      <c r="BV73" s="119"/>
      <c r="BW73" s="119"/>
      <c r="BX73" s="119"/>
      <c r="BY73" s="119"/>
      <c r="BZ73" s="59"/>
    </row>
    <row r="74" spans="1:78" s="2" customFormat="1" ht="14.25" customHeight="1">
      <c r="A74" s="59"/>
      <c r="B74" s="59"/>
      <c r="C74" s="59"/>
      <c r="D74" s="798" t="s">
        <v>236</v>
      </c>
      <c r="E74" s="798"/>
      <c r="F74" s="798"/>
      <c r="G74" s="798"/>
      <c r="H74" s="798"/>
      <c r="I74" s="798"/>
      <c r="J74" s="798"/>
      <c r="K74" s="798"/>
      <c r="L74" s="59"/>
      <c r="M74" s="59"/>
      <c r="N74" s="59"/>
      <c r="O74" s="59"/>
      <c r="P74" s="59"/>
      <c r="Q74" s="59"/>
      <c r="R74" s="59"/>
      <c r="S74" s="59"/>
      <c r="T74" s="59"/>
      <c r="U74" s="59"/>
      <c r="V74" s="59" t="s">
        <v>37</v>
      </c>
      <c r="W74" s="803">
        <f>SUM(W49:AK73)</f>
        <v>0</v>
      </c>
      <c r="X74" s="803"/>
      <c r="Y74" s="803"/>
      <c r="Z74" s="803"/>
      <c r="AA74" s="803"/>
      <c r="AB74" s="803"/>
      <c r="AC74" s="803"/>
      <c r="AD74" s="803"/>
      <c r="AE74" s="803"/>
      <c r="AF74" s="803"/>
      <c r="AG74" s="803"/>
      <c r="AH74" s="803"/>
      <c r="AI74" s="803"/>
      <c r="AJ74" s="803"/>
      <c r="AK74" s="803"/>
      <c r="AL74" s="59" t="s">
        <v>117</v>
      </c>
      <c r="AM74" s="59"/>
      <c r="AN74" s="803">
        <f>SUM(AN49:BB73)</f>
        <v>0</v>
      </c>
      <c r="AO74" s="803"/>
      <c r="AP74" s="803"/>
      <c r="AQ74" s="803"/>
      <c r="AR74" s="803"/>
      <c r="AS74" s="803"/>
      <c r="AT74" s="803"/>
      <c r="AU74" s="803"/>
      <c r="AV74" s="803"/>
      <c r="AW74" s="803"/>
      <c r="AX74" s="803"/>
      <c r="AY74" s="803"/>
      <c r="AZ74" s="803"/>
      <c r="BA74" s="803"/>
      <c r="BB74" s="803"/>
      <c r="BC74" s="59" t="s">
        <v>117</v>
      </c>
      <c r="BD74" s="59"/>
      <c r="BE74" s="803">
        <f>W74+AN74</f>
        <v>0</v>
      </c>
      <c r="BF74" s="803"/>
      <c r="BG74" s="803"/>
      <c r="BH74" s="803"/>
      <c r="BI74" s="803"/>
      <c r="BJ74" s="803"/>
      <c r="BK74" s="803"/>
      <c r="BL74" s="803"/>
      <c r="BM74" s="803"/>
      <c r="BN74" s="803"/>
      <c r="BO74" s="803"/>
      <c r="BP74" s="803"/>
      <c r="BQ74" s="803"/>
      <c r="BR74" s="803"/>
      <c r="BS74" s="803"/>
      <c r="BT74" s="123"/>
      <c r="BU74" s="119" t="s">
        <v>85</v>
      </c>
      <c r="BV74" s="119"/>
      <c r="BW74" s="119"/>
      <c r="BX74" s="119"/>
      <c r="BY74" s="119"/>
      <c r="BZ74" s="59"/>
    </row>
    <row r="75" spans="1:78" s="2" customFormat="1" ht="4.5" customHeight="1">
      <c r="A75" s="59"/>
      <c r="B75" s="59"/>
      <c r="C75" s="59"/>
      <c r="D75" s="59"/>
      <c r="E75" s="59"/>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5" customHeight="1">
      <c r="A76" s="801" t="s">
        <v>199</v>
      </c>
      <c r="B76" s="801"/>
      <c r="C76" s="801"/>
      <c r="D76" s="801"/>
      <c r="E76" s="801"/>
      <c r="F76" s="801"/>
      <c r="G76" s="801"/>
      <c r="H76" s="801"/>
      <c r="I76" s="801"/>
      <c r="J76" s="801"/>
      <c r="K76" s="801"/>
      <c r="L76" s="801"/>
      <c r="M76" s="801"/>
      <c r="N76" s="801"/>
      <c r="O76" s="801"/>
      <c r="P76" s="801"/>
      <c r="Q76" s="801"/>
      <c r="R76" s="801"/>
      <c r="S76" s="801"/>
      <c r="T76" s="801"/>
      <c r="U76" s="801"/>
      <c r="V76" s="801"/>
      <c r="W76" s="801"/>
      <c r="X76" s="801"/>
      <c r="Y76" s="801"/>
      <c r="Z76" s="801"/>
      <c r="AA76" s="801"/>
      <c r="AB76" s="801"/>
      <c r="AC76" s="801"/>
      <c r="AD76" s="801"/>
      <c r="AE76" s="801"/>
      <c r="AF76" s="801"/>
      <c r="AG76" s="801"/>
      <c r="AH76" s="801"/>
      <c r="AI76" s="801"/>
      <c r="AJ76" s="801"/>
      <c r="AK76" s="801"/>
      <c r="AL76" s="801"/>
      <c r="AM76" s="801"/>
      <c r="AN76" s="801"/>
      <c r="AO76" s="801"/>
      <c r="AP76" s="801"/>
      <c r="AQ76" s="801"/>
      <c r="AR76" s="801"/>
      <c r="AS76" s="801"/>
      <c r="AT76" s="801"/>
      <c r="AU76" s="801"/>
      <c r="AV76" s="801"/>
      <c r="AW76" s="801"/>
      <c r="AX76" s="801"/>
      <c r="AY76" s="801"/>
      <c r="AZ76" s="801"/>
      <c r="BA76" s="801"/>
      <c r="BB76" s="801"/>
      <c r="BC76" s="801"/>
      <c r="BD76" s="801"/>
      <c r="BE76" s="801"/>
      <c r="BF76" s="801"/>
      <c r="BG76" s="801"/>
      <c r="BH76" s="801"/>
      <c r="BI76" s="801"/>
      <c r="BJ76" s="801"/>
      <c r="BK76" s="801"/>
      <c r="BL76" s="801"/>
      <c r="BM76" s="801"/>
      <c r="BN76" s="801"/>
      <c r="BO76" s="801"/>
      <c r="BP76" s="801"/>
      <c r="BQ76" s="801"/>
      <c r="BR76" s="801"/>
      <c r="BS76" s="801"/>
      <c r="BT76" s="801"/>
      <c r="BU76" s="801"/>
      <c r="BV76" s="801"/>
      <c r="BW76" s="801"/>
      <c r="BX76" s="801"/>
      <c r="BY76" s="801"/>
      <c r="BZ76" s="801"/>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69"/>
      <c r="B78" s="169" t="s">
        <v>1332</v>
      </c>
      <c r="C78" s="169"/>
      <c r="D78" s="169"/>
      <c r="E78" s="169"/>
      <c r="F78" s="169"/>
      <c r="G78" s="169"/>
      <c r="H78" s="169"/>
      <c r="I78" s="169"/>
      <c r="J78" s="169"/>
      <c r="K78" s="169"/>
      <c r="L78" s="169"/>
      <c r="M78" s="169"/>
      <c r="N78" s="169"/>
      <c r="O78" s="169"/>
      <c r="P78" s="169"/>
      <c r="Q78" s="169"/>
      <c r="R78" s="169"/>
      <c r="S78" s="169"/>
      <c r="T78" s="169"/>
      <c r="U78" s="169"/>
      <c r="V78" s="169" t="s">
        <v>151</v>
      </c>
      <c r="W78" s="169"/>
      <c r="X78" s="169"/>
      <c r="Y78" s="169"/>
      <c r="Z78" s="169"/>
      <c r="AA78" s="169"/>
      <c r="AB78" s="169"/>
      <c r="AC78" s="169"/>
      <c r="AD78" s="169"/>
      <c r="AE78" s="169"/>
      <c r="AF78" s="169"/>
      <c r="AG78" s="169"/>
      <c r="AH78" s="169"/>
      <c r="AI78" s="169"/>
      <c r="AJ78" s="169"/>
      <c r="AK78" s="169"/>
      <c r="AL78" s="169" t="s">
        <v>152</v>
      </c>
      <c r="AM78" s="169"/>
      <c r="AN78" s="169"/>
      <c r="AO78" s="169"/>
      <c r="AP78" s="169"/>
      <c r="AQ78" s="169"/>
      <c r="AR78" s="169"/>
      <c r="AS78" s="169"/>
      <c r="AT78" s="169"/>
      <c r="AU78" s="169"/>
      <c r="AV78" s="169"/>
      <c r="AW78" s="169"/>
      <c r="AX78" s="169"/>
      <c r="AY78" s="169"/>
      <c r="AZ78" s="169"/>
      <c r="BA78" s="169"/>
      <c r="BB78" s="169"/>
      <c r="BC78" s="169" t="s">
        <v>153</v>
      </c>
      <c r="BD78" s="169"/>
      <c r="BE78" s="169"/>
      <c r="BF78" s="169"/>
      <c r="BG78" s="169"/>
      <c r="BH78" s="169"/>
      <c r="BI78" s="169"/>
      <c r="BJ78" s="169"/>
      <c r="BK78" s="169"/>
      <c r="BL78" s="169"/>
      <c r="BM78" s="169"/>
      <c r="BN78" s="169"/>
      <c r="BO78" s="169"/>
      <c r="BP78" s="169"/>
      <c r="BQ78" s="169"/>
      <c r="BR78" s="169"/>
      <c r="BS78" s="169"/>
      <c r="BT78" s="169"/>
      <c r="BU78" s="169" t="s">
        <v>85</v>
      </c>
      <c r="BV78" s="169"/>
      <c r="BW78" s="169"/>
      <c r="BX78" s="169"/>
      <c r="BY78" s="169"/>
      <c r="BZ78" s="169"/>
    </row>
    <row r="79" spans="1:78" s="2" customFormat="1" ht="14.25" customHeight="1">
      <c r="A79" s="59"/>
      <c r="B79" s="59"/>
      <c r="C79" s="59"/>
      <c r="D79" s="798" t="s">
        <v>234</v>
      </c>
      <c r="E79" s="798"/>
      <c r="F79" s="798"/>
      <c r="G79" s="798"/>
      <c r="H79" s="798"/>
      <c r="I79" s="798"/>
      <c r="J79" s="798"/>
      <c r="K79" s="798"/>
      <c r="L79" s="59" t="s">
        <v>37</v>
      </c>
      <c r="M79" s="59"/>
      <c r="N79" s="802"/>
      <c r="O79" s="802"/>
      <c r="P79" s="802"/>
      <c r="Q79" s="802"/>
      <c r="R79" s="801" t="s">
        <v>235</v>
      </c>
      <c r="S79" s="801"/>
      <c r="T79" s="801"/>
      <c r="U79" s="59"/>
      <c r="V79" s="59" t="s">
        <v>37</v>
      </c>
      <c r="W79" s="796"/>
      <c r="X79" s="796"/>
      <c r="Y79" s="796"/>
      <c r="Z79" s="796"/>
      <c r="AA79" s="796"/>
      <c r="AB79" s="796"/>
      <c r="AC79" s="796"/>
      <c r="AD79" s="796"/>
      <c r="AE79" s="796"/>
      <c r="AF79" s="796"/>
      <c r="AG79" s="796"/>
      <c r="AH79" s="796"/>
      <c r="AI79" s="796"/>
      <c r="AJ79" s="796"/>
      <c r="AK79" s="796"/>
      <c r="AL79" s="59" t="s">
        <v>117</v>
      </c>
      <c r="AM79" s="59"/>
      <c r="AN79" s="796"/>
      <c r="AO79" s="796"/>
      <c r="AP79" s="796"/>
      <c r="AQ79" s="796"/>
      <c r="AR79" s="796"/>
      <c r="AS79" s="796"/>
      <c r="AT79" s="796"/>
      <c r="AU79" s="796"/>
      <c r="AV79" s="796"/>
      <c r="AW79" s="796"/>
      <c r="AX79" s="796"/>
      <c r="AY79" s="796"/>
      <c r="AZ79" s="796"/>
      <c r="BA79" s="796"/>
      <c r="BB79" s="796"/>
      <c r="BC79" s="59" t="s">
        <v>117</v>
      </c>
      <c r="BD79" s="59"/>
      <c r="BE79" s="803">
        <f>IF(AN79="別紙",W79,W79+AN79)</f>
        <v>0</v>
      </c>
      <c r="BF79" s="803"/>
      <c r="BG79" s="803"/>
      <c r="BH79" s="803"/>
      <c r="BI79" s="803"/>
      <c r="BJ79" s="803"/>
      <c r="BK79" s="803"/>
      <c r="BL79" s="803"/>
      <c r="BM79" s="803"/>
      <c r="BN79" s="803"/>
      <c r="BO79" s="803"/>
      <c r="BP79" s="803"/>
      <c r="BQ79" s="803"/>
      <c r="BR79" s="803"/>
      <c r="BS79" s="803"/>
      <c r="BT79" s="123"/>
      <c r="BU79" s="119" t="s">
        <v>85</v>
      </c>
      <c r="BV79" s="119"/>
      <c r="BW79" s="119"/>
      <c r="BX79" s="119"/>
      <c r="BY79" s="119"/>
      <c r="BZ79" s="59"/>
    </row>
    <row r="80" spans="1:78" s="2" customFormat="1" ht="14.25" customHeight="1">
      <c r="A80" s="59"/>
      <c r="B80" s="59"/>
      <c r="C80" s="59"/>
      <c r="D80" s="59"/>
      <c r="E80" s="59"/>
      <c r="F80" s="59"/>
      <c r="G80" s="59"/>
      <c r="H80" s="59"/>
      <c r="I80" s="59"/>
      <c r="J80" s="59"/>
      <c r="K80" s="59"/>
      <c r="L80" s="59" t="s">
        <v>37</v>
      </c>
      <c r="M80" s="59"/>
      <c r="N80" s="802"/>
      <c r="O80" s="802"/>
      <c r="P80" s="802"/>
      <c r="Q80" s="802"/>
      <c r="R80" s="801" t="s">
        <v>235</v>
      </c>
      <c r="S80" s="801"/>
      <c r="T80" s="801"/>
      <c r="U80" s="59"/>
      <c r="V80" s="59" t="s">
        <v>37</v>
      </c>
      <c r="W80" s="796"/>
      <c r="X80" s="796"/>
      <c r="Y80" s="796"/>
      <c r="Z80" s="796"/>
      <c r="AA80" s="796"/>
      <c r="AB80" s="796"/>
      <c r="AC80" s="796"/>
      <c r="AD80" s="796"/>
      <c r="AE80" s="796"/>
      <c r="AF80" s="796"/>
      <c r="AG80" s="796"/>
      <c r="AH80" s="796"/>
      <c r="AI80" s="796"/>
      <c r="AJ80" s="796"/>
      <c r="AK80" s="796"/>
      <c r="AL80" s="59" t="s">
        <v>117</v>
      </c>
      <c r="AM80" s="59"/>
      <c r="AN80" s="796"/>
      <c r="AO80" s="796"/>
      <c r="AP80" s="796"/>
      <c r="AQ80" s="796"/>
      <c r="AR80" s="796"/>
      <c r="AS80" s="796"/>
      <c r="AT80" s="796"/>
      <c r="AU80" s="796"/>
      <c r="AV80" s="796"/>
      <c r="AW80" s="796"/>
      <c r="AX80" s="796"/>
      <c r="AY80" s="796"/>
      <c r="AZ80" s="796"/>
      <c r="BA80" s="796"/>
      <c r="BB80" s="796"/>
      <c r="BC80" s="59" t="s">
        <v>117</v>
      </c>
      <c r="BD80" s="59"/>
      <c r="BE80" s="803">
        <f t="shared" ref="BE80:BE108" si="3">IF(AN80="別紙",W80,W80+AN80)</f>
        <v>0</v>
      </c>
      <c r="BF80" s="803"/>
      <c r="BG80" s="803"/>
      <c r="BH80" s="803"/>
      <c r="BI80" s="803"/>
      <c r="BJ80" s="803"/>
      <c r="BK80" s="803"/>
      <c r="BL80" s="803"/>
      <c r="BM80" s="803"/>
      <c r="BN80" s="803"/>
      <c r="BO80" s="803"/>
      <c r="BP80" s="803"/>
      <c r="BQ80" s="803"/>
      <c r="BR80" s="803"/>
      <c r="BS80" s="803"/>
      <c r="BT80" s="123"/>
      <c r="BU80" s="119" t="s">
        <v>85</v>
      </c>
      <c r="BV80" s="119"/>
      <c r="BW80" s="119"/>
      <c r="BX80" s="119"/>
      <c r="BY80" s="119"/>
      <c r="BZ80" s="59"/>
    </row>
    <row r="81" spans="1:78" s="2" customFormat="1" ht="14.25" customHeight="1">
      <c r="A81" s="59"/>
      <c r="B81" s="59"/>
      <c r="C81" s="59"/>
      <c r="D81" s="59"/>
      <c r="E81" s="59"/>
      <c r="F81" s="59"/>
      <c r="G81" s="59"/>
      <c r="H81" s="59"/>
      <c r="I81" s="59"/>
      <c r="J81" s="59"/>
      <c r="K81" s="59"/>
      <c r="L81" s="59" t="s">
        <v>37</v>
      </c>
      <c r="M81" s="59"/>
      <c r="N81" s="802"/>
      <c r="O81" s="802"/>
      <c r="P81" s="802"/>
      <c r="Q81" s="802"/>
      <c r="R81" s="801" t="s">
        <v>235</v>
      </c>
      <c r="S81" s="801"/>
      <c r="T81" s="801"/>
      <c r="U81" s="59"/>
      <c r="V81" s="59" t="s">
        <v>37</v>
      </c>
      <c r="W81" s="796"/>
      <c r="X81" s="796"/>
      <c r="Y81" s="796"/>
      <c r="Z81" s="796"/>
      <c r="AA81" s="796"/>
      <c r="AB81" s="796"/>
      <c r="AC81" s="796"/>
      <c r="AD81" s="796"/>
      <c r="AE81" s="796"/>
      <c r="AF81" s="796"/>
      <c r="AG81" s="796"/>
      <c r="AH81" s="796"/>
      <c r="AI81" s="796"/>
      <c r="AJ81" s="796"/>
      <c r="AK81" s="796"/>
      <c r="AL81" s="59" t="s">
        <v>117</v>
      </c>
      <c r="AM81" s="59"/>
      <c r="AN81" s="796"/>
      <c r="AO81" s="796"/>
      <c r="AP81" s="796"/>
      <c r="AQ81" s="796"/>
      <c r="AR81" s="796"/>
      <c r="AS81" s="796"/>
      <c r="AT81" s="796"/>
      <c r="AU81" s="796"/>
      <c r="AV81" s="796"/>
      <c r="AW81" s="796"/>
      <c r="AX81" s="796"/>
      <c r="AY81" s="796"/>
      <c r="AZ81" s="796"/>
      <c r="BA81" s="796"/>
      <c r="BB81" s="796"/>
      <c r="BC81" s="59" t="s">
        <v>117</v>
      </c>
      <c r="BD81" s="59"/>
      <c r="BE81" s="803">
        <f t="shared" si="3"/>
        <v>0</v>
      </c>
      <c r="BF81" s="803"/>
      <c r="BG81" s="803"/>
      <c r="BH81" s="803"/>
      <c r="BI81" s="803"/>
      <c r="BJ81" s="803"/>
      <c r="BK81" s="803"/>
      <c r="BL81" s="803"/>
      <c r="BM81" s="803"/>
      <c r="BN81" s="803"/>
      <c r="BO81" s="803"/>
      <c r="BP81" s="803"/>
      <c r="BQ81" s="803"/>
      <c r="BR81" s="803"/>
      <c r="BS81" s="803"/>
      <c r="BT81" s="123"/>
      <c r="BU81" s="119" t="s">
        <v>85</v>
      </c>
      <c r="BV81" s="119"/>
      <c r="BW81" s="119"/>
      <c r="BX81" s="119"/>
      <c r="BY81" s="119"/>
      <c r="BZ81" s="59"/>
    </row>
    <row r="82" spans="1:78" s="2" customFormat="1" ht="14.25" customHeight="1">
      <c r="A82" s="59"/>
      <c r="B82" s="59"/>
      <c r="C82" s="59"/>
      <c r="D82" s="59"/>
      <c r="E82" s="59"/>
      <c r="F82" s="59"/>
      <c r="G82" s="59"/>
      <c r="H82" s="59"/>
      <c r="I82" s="59"/>
      <c r="J82" s="59"/>
      <c r="K82" s="59"/>
      <c r="L82" s="59" t="s">
        <v>37</v>
      </c>
      <c r="M82" s="59"/>
      <c r="N82" s="802"/>
      <c r="O82" s="802"/>
      <c r="P82" s="802"/>
      <c r="Q82" s="802"/>
      <c r="R82" s="801" t="s">
        <v>235</v>
      </c>
      <c r="S82" s="801"/>
      <c r="T82" s="801"/>
      <c r="U82" s="59"/>
      <c r="V82" s="59" t="s">
        <v>37</v>
      </c>
      <c r="W82" s="796"/>
      <c r="X82" s="796"/>
      <c r="Y82" s="796"/>
      <c r="Z82" s="796"/>
      <c r="AA82" s="796"/>
      <c r="AB82" s="796"/>
      <c r="AC82" s="796"/>
      <c r="AD82" s="796"/>
      <c r="AE82" s="796"/>
      <c r="AF82" s="796"/>
      <c r="AG82" s="796"/>
      <c r="AH82" s="796"/>
      <c r="AI82" s="796"/>
      <c r="AJ82" s="796"/>
      <c r="AK82" s="796"/>
      <c r="AL82" s="59" t="s">
        <v>117</v>
      </c>
      <c r="AM82" s="59"/>
      <c r="AN82" s="796"/>
      <c r="AO82" s="796"/>
      <c r="AP82" s="796"/>
      <c r="AQ82" s="796"/>
      <c r="AR82" s="796"/>
      <c r="AS82" s="796"/>
      <c r="AT82" s="796"/>
      <c r="AU82" s="796"/>
      <c r="AV82" s="796"/>
      <c r="AW82" s="796"/>
      <c r="AX82" s="796"/>
      <c r="AY82" s="796"/>
      <c r="AZ82" s="796"/>
      <c r="BA82" s="796"/>
      <c r="BB82" s="796"/>
      <c r="BC82" s="59" t="s">
        <v>117</v>
      </c>
      <c r="BD82" s="59"/>
      <c r="BE82" s="803">
        <f t="shared" si="3"/>
        <v>0</v>
      </c>
      <c r="BF82" s="803"/>
      <c r="BG82" s="803"/>
      <c r="BH82" s="803"/>
      <c r="BI82" s="803"/>
      <c r="BJ82" s="803"/>
      <c r="BK82" s="803"/>
      <c r="BL82" s="803"/>
      <c r="BM82" s="803"/>
      <c r="BN82" s="803"/>
      <c r="BO82" s="803"/>
      <c r="BP82" s="803"/>
      <c r="BQ82" s="803"/>
      <c r="BR82" s="803"/>
      <c r="BS82" s="803"/>
      <c r="BT82" s="123"/>
      <c r="BU82" s="119" t="s">
        <v>85</v>
      </c>
      <c r="BV82" s="119"/>
      <c r="BW82" s="119"/>
      <c r="BX82" s="119"/>
      <c r="BY82" s="119"/>
      <c r="BZ82" s="59"/>
    </row>
    <row r="83" spans="1:78" s="2" customFormat="1" ht="14.25" customHeight="1">
      <c r="A83" s="59"/>
      <c r="B83" s="59"/>
      <c r="C83" s="59"/>
      <c r="D83" s="59"/>
      <c r="E83" s="59"/>
      <c r="F83" s="59"/>
      <c r="G83" s="59"/>
      <c r="H83" s="59"/>
      <c r="I83" s="59"/>
      <c r="J83" s="59"/>
      <c r="K83" s="59"/>
      <c r="L83" s="59" t="s">
        <v>37</v>
      </c>
      <c r="M83" s="59"/>
      <c r="N83" s="802"/>
      <c r="O83" s="802"/>
      <c r="P83" s="802"/>
      <c r="Q83" s="802"/>
      <c r="R83" s="801" t="s">
        <v>235</v>
      </c>
      <c r="S83" s="801"/>
      <c r="T83" s="801"/>
      <c r="U83" s="59"/>
      <c r="V83" s="59" t="s">
        <v>37</v>
      </c>
      <c r="W83" s="796"/>
      <c r="X83" s="796"/>
      <c r="Y83" s="796"/>
      <c r="Z83" s="796"/>
      <c r="AA83" s="796"/>
      <c r="AB83" s="796"/>
      <c r="AC83" s="796"/>
      <c r="AD83" s="796"/>
      <c r="AE83" s="796"/>
      <c r="AF83" s="796"/>
      <c r="AG83" s="796"/>
      <c r="AH83" s="796"/>
      <c r="AI83" s="796"/>
      <c r="AJ83" s="796"/>
      <c r="AK83" s="796"/>
      <c r="AL83" s="59" t="s">
        <v>117</v>
      </c>
      <c r="AM83" s="59"/>
      <c r="AN83" s="796"/>
      <c r="AO83" s="796"/>
      <c r="AP83" s="796"/>
      <c r="AQ83" s="796"/>
      <c r="AR83" s="796"/>
      <c r="AS83" s="796"/>
      <c r="AT83" s="796"/>
      <c r="AU83" s="796"/>
      <c r="AV83" s="796"/>
      <c r="AW83" s="796"/>
      <c r="AX83" s="796"/>
      <c r="AY83" s="796"/>
      <c r="AZ83" s="796"/>
      <c r="BA83" s="796"/>
      <c r="BB83" s="796"/>
      <c r="BC83" s="59" t="s">
        <v>117</v>
      </c>
      <c r="BD83" s="59"/>
      <c r="BE83" s="803">
        <f t="shared" si="3"/>
        <v>0</v>
      </c>
      <c r="BF83" s="803"/>
      <c r="BG83" s="803"/>
      <c r="BH83" s="803"/>
      <c r="BI83" s="803"/>
      <c r="BJ83" s="803"/>
      <c r="BK83" s="803"/>
      <c r="BL83" s="803"/>
      <c r="BM83" s="803"/>
      <c r="BN83" s="803"/>
      <c r="BO83" s="803"/>
      <c r="BP83" s="803"/>
      <c r="BQ83" s="803"/>
      <c r="BR83" s="803"/>
      <c r="BS83" s="803"/>
      <c r="BT83" s="123"/>
      <c r="BU83" s="119" t="s">
        <v>85</v>
      </c>
      <c r="BV83" s="119"/>
      <c r="BW83" s="119"/>
      <c r="BX83" s="119"/>
      <c r="BY83" s="119"/>
      <c r="BZ83" s="59"/>
    </row>
    <row r="84" spans="1:78" s="2" customFormat="1" ht="14.25" customHeight="1">
      <c r="A84" s="59"/>
      <c r="B84" s="59"/>
      <c r="C84" s="59"/>
      <c r="D84" s="59"/>
      <c r="E84" s="59"/>
      <c r="F84" s="59"/>
      <c r="G84" s="59"/>
      <c r="H84" s="59"/>
      <c r="I84" s="59"/>
      <c r="J84" s="59"/>
      <c r="K84" s="59"/>
      <c r="L84" s="59" t="s">
        <v>37</v>
      </c>
      <c r="M84" s="59"/>
      <c r="N84" s="802"/>
      <c r="O84" s="802"/>
      <c r="P84" s="802"/>
      <c r="Q84" s="802"/>
      <c r="R84" s="801" t="s">
        <v>235</v>
      </c>
      <c r="S84" s="801"/>
      <c r="T84" s="801"/>
      <c r="U84" s="59"/>
      <c r="V84" s="59" t="s">
        <v>37</v>
      </c>
      <c r="W84" s="796"/>
      <c r="X84" s="796"/>
      <c r="Y84" s="796"/>
      <c r="Z84" s="796"/>
      <c r="AA84" s="796"/>
      <c r="AB84" s="796"/>
      <c r="AC84" s="796"/>
      <c r="AD84" s="796"/>
      <c r="AE84" s="796"/>
      <c r="AF84" s="796"/>
      <c r="AG84" s="796"/>
      <c r="AH84" s="796"/>
      <c r="AI84" s="796"/>
      <c r="AJ84" s="796"/>
      <c r="AK84" s="796"/>
      <c r="AL84" s="59" t="s">
        <v>117</v>
      </c>
      <c r="AM84" s="59"/>
      <c r="AN84" s="796"/>
      <c r="AO84" s="796"/>
      <c r="AP84" s="796"/>
      <c r="AQ84" s="796"/>
      <c r="AR84" s="796"/>
      <c r="AS84" s="796"/>
      <c r="AT84" s="796"/>
      <c r="AU84" s="796"/>
      <c r="AV84" s="796"/>
      <c r="AW84" s="796"/>
      <c r="AX84" s="796"/>
      <c r="AY84" s="796"/>
      <c r="AZ84" s="796"/>
      <c r="BA84" s="796"/>
      <c r="BB84" s="796"/>
      <c r="BC84" s="59" t="s">
        <v>117</v>
      </c>
      <c r="BD84" s="59"/>
      <c r="BE84" s="803">
        <f t="shared" si="3"/>
        <v>0</v>
      </c>
      <c r="BF84" s="803"/>
      <c r="BG84" s="803"/>
      <c r="BH84" s="803"/>
      <c r="BI84" s="803"/>
      <c r="BJ84" s="803"/>
      <c r="BK84" s="803"/>
      <c r="BL84" s="803"/>
      <c r="BM84" s="803"/>
      <c r="BN84" s="803"/>
      <c r="BO84" s="803"/>
      <c r="BP84" s="803"/>
      <c r="BQ84" s="803"/>
      <c r="BR84" s="803"/>
      <c r="BS84" s="803"/>
      <c r="BT84" s="123"/>
      <c r="BU84" s="119" t="s">
        <v>85</v>
      </c>
      <c r="BV84" s="119"/>
      <c r="BW84" s="119"/>
      <c r="BX84" s="119"/>
      <c r="BY84" s="119"/>
      <c r="BZ84" s="59"/>
    </row>
    <row r="85" spans="1:78" s="2" customFormat="1" ht="14.25" customHeight="1">
      <c r="A85" s="59"/>
      <c r="B85" s="59"/>
      <c r="C85" s="59"/>
      <c r="D85" s="59"/>
      <c r="E85" s="59"/>
      <c r="F85" s="59"/>
      <c r="G85" s="59"/>
      <c r="H85" s="59"/>
      <c r="I85" s="59"/>
      <c r="J85" s="59"/>
      <c r="K85" s="59"/>
      <c r="L85" s="59" t="s">
        <v>37</v>
      </c>
      <c r="M85" s="59"/>
      <c r="N85" s="802"/>
      <c r="O85" s="802"/>
      <c r="P85" s="802"/>
      <c r="Q85" s="802"/>
      <c r="R85" s="801" t="s">
        <v>235</v>
      </c>
      <c r="S85" s="801"/>
      <c r="T85" s="801"/>
      <c r="U85" s="59"/>
      <c r="V85" s="59" t="s">
        <v>37</v>
      </c>
      <c r="W85" s="796"/>
      <c r="X85" s="796"/>
      <c r="Y85" s="796"/>
      <c r="Z85" s="796"/>
      <c r="AA85" s="796"/>
      <c r="AB85" s="796"/>
      <c r="AC85" s="796"/>
      <c r="AD85" s="796"/>
      <c r="AE85" s="796"/>
      <c r="AF85" s="796"/>
      <c r="AG85" s="796"/>
      <c r="AH85" s="796"/>
      <c r="AI85" s="796"/>
      <c r="AJ85" s="796"/>
      <c r="AK85" s="796"/>
      <c r="AL85" s="59" t="s">
        <v>117</v>
      </c>
      <c r="AM85" s="59"/>
      <c r="AN85" s="796"/>
      <c r="AO85" s="796"/>
      <c r="AP85" s="796"/>
      <c r="AQ85" s="796"/>
      <c r="AR85" s="796"/>
      <c r="AS85" s="796"/>
      <c r="AT85" s="796"/>
      <c r="AU85" s="796"/>
      <c r="AV85" s="796"/>
      <c r="AW85" s="796"/>
      <c r="AX85" s="796"/>
      <c r="AY85" s="796"/>
      <c r="AZ85" s="796"/>
      <c r="BA85" s="796"/>
      <c r="BB85" s="796"/>
      <c r="BC85" s="59" t="s">
        <v>117</v>
      </c>
      <c r="BD85" s="59"/>
      <c r="BE85" s="803">
        <f t="shared" si="3"/>
        <v>0</v>
      </c>
      <c r="BF85" s="803"/>
      <c r="BG85" s="803"/>
      <c r="BH85" s="803"/>
      <c r="BI85" s="803"/>
      <c r="BJ85" s="803"/>
      <c r="BK85" s="803"/>
      <c r="BL85" s="803"/>
      <c r="BM85" s="803"/>
      <c r="BN85" s="803"/>
      <c r="BO85" s="803"/>
      <c r="BP85" s="803"/>
      <c r="BQ85" s="803"/>
      <c r="BR85" s="803"/>
      <c r="BS85" s="803"/>
      <c r="BT85" s="123"/>
      <c r="BU85" s="119" t="s">
        <v>85</v>
      </c>
      <c r="BV85" s="119"/>
      <c r="BW85" s="119"/>
      <c r="BX85" s="119"/>
      <c r="BY85" s="119"/>
      <c r="BZ85" s="59"/>
    </row>
    <row r="86" spans="1:78" s="2" customFormat="1" ht="14.25" customHeight="1">
      <c r="A86" s="59"/>
      <c r="B86" s="59"/>
      <c r="C86" s="59"/>
      <c r="D86" s="59"/>
      <c r="E86" s="59"/>
      <c r="F86" s="59"/>
      <c r="G86" s="59"/>
      <c r="H86" s="59"/>
      <c r="I86" s="59"/>
      <c r="J86" s="59"/>
      <c r="K86" s="59"/>
      <c r="L86" s="59" t="s">
        <v>37</v>
      </c>
      <c r="M86" s="59"/>
      <c r="N86" s="802"/>
      <c r="O86" s="802"/>
      <c r="P86" s="802"/>
      <c r="Q86" s="802"/>
      <c r="R86" s="801" t="s">
        <v>235</v>
      </c>
      <c r="S86" s="801"/>
      <c r="T86" s="801"/>
      <c r="U86" s="59"/>
      <c r="V86" s="59" t="s">
        <v>37</v>
      </c>
      <c r="W86" s="796"/>
      <c r="X86" s="796"/>
      <c r="Y86" s="796"/>
      <c r="Z86" s="796"/>
      <c r="AA86" s="796"/>
      <c r="AB86" s="796"/>
      <c r="AC86" s="796"/>
      <c r="AD86" s="796"/>
      <c r="AE86" s="796"/>
      <c r="AF86" s="796"/>
      <c r="AG86" s="796"/>
      <c r="AH86" s="796"/>
      <c r="AI86" s="796"/>
      <c r="AJ86" s="796"/>
      <c r="AK86" s="796"/>
      <c r="AL86" s="59" t="s">
        <v>117</v>
      </c>
      <c r="AM86" s="59"/>
      <c r="AN86" s="796"/>
      <c r="AO86" s="796"/>
      <c r="AP86" s="796"/>
      <c r="AQ86" s="796"/>
      <c r="AR86" s="796"/>
      <c r="AS86" s="796"/>
      <c r="AT86" s="796"/>
      <c r="AU86" s="796"/>
      <c r="AV86" s="796"/>
      <c r="AW86" s="796"/>
      <c r="AX86" s="796"/>
      <c r="AY86" s="796"/>
      <c r="AZ86" s="796"/>
      <c r="BA86" s="796"/>
      <c r="BB86" s="796"/>
      <c r="BC86" s="59" t="s">
        <v>117</v>
      </c>
      <c r="BD86" s="59"/>
      <c r="BE86" s="803">
        <f t="shared" si="3"/>
        <v>0</v>
      </c>
      <c r="BF86" s="803"/>
      <c r="BG86" s="803"/>
      <c r="BH86" s="803"/>
      <c r="BI86" s="803"/>
      <c r="BJ86" s="803"/>
      <c r="BK86" s="803"/>
      <c r="BL86" s="803"/>
      <c r="BM86" s="803"/>
      <c r="BN86" s="803"/>
      <c r="BO86" s="803"/>
      <c r="BP86" s="803"/>
      <c r="BQ86" s="803"/>
      <c r="BR86" s="803"/>
      <c r="BS86" s="803"/>
      <c r="BT86" s="123"/>
      <c r="BU86" s="119" t="s">
        <v>85</v>
      </c>
      <c r="BV86" s="119"/>
      <c r="BW86" s="119"/>
      <c r="BX86" s="119"/>
      <c r="BY86" s="119"/>
      <c r="BZ86" s="59"/>
    </row>
    <row r="87" spans="1:78" s="2" customFormat="1" ht="14.25" customHeight="1">
      <c r="A87" s="59"/>
      <c r="B87" s="59"/>
      <c r="C87" s="59"/>
      <c r="D87" s="59"/>
      <c r="E87" s="59"/>
      <c r="F87" s="59"/>
      <c r="G87" s="59"/>
      <c r="H87" s="59"/>
      <c r="I87" s="59"/>
      <c r="J87" s="59"/>
      <c r="K87" s="59"/>
      <c r="L87" s="59" t="s">
        <v>37</v>
      </c>
      <c r="M87" s="59"/>
      <c r="N87" s="802"/>
      <c r="O87" s="802"/>
      <c r="P87" s="802"/>
      <c r="Q87" s="802"/>
      <c r="R87" s="801" t="s">
        <v>235</v>
      </c>
      <c r="S87" s="801"/>
      <c r="T87" s="801"/>
      <c r="U87" s="59"/>
      <c r="V87" s="59" t="s">
        <v>37</v>
      </c>
      <c r="W87" s="796"/>
      <c r="X87" s="796"/>
      <c r="Y87" s="796"/>
      <c r="Z87" s="796"/>
      <c r="AA87" s="796"/>
      <c r="AB87" s="796"/>
      <c r="AC87" s="796"/>
      <c r="AD87" s="796"/>
      <c r="AE87" s="796"/>
      <c r="AF87" s="796"/>
      <c r="AG87" s="796"/>
      <c r="AH87" s="796"/>
      <c r="AI87" s="796"/>
      <c r="AJ87" s="796"/>
      <c r="AK87" s="796"/>
      <c r="AL87" s="59" t="s">
        <v>117</v>
      </c>
      <c r="AM87" s="59"/>
      <c r="AN87" s="796"/>
      <c r="AO87" s="796"/>
      <c r="AP87" s="796"/>
      <c r="AQ87" s="796"/>
      <c r="AR87" s="796"/>
      <c r="AS87" s="796"/>
      <c r="AT87" s="796"/>
      <c r="AU87" s="796"/>
      <c r="AV87" s="796"/>
      <c r="AW87" s="796"/>
      <c r="AX87" s="796"/>
      <c r="AY87" s="796"/>
      <c r="AZ87" s="796"/>
      <c r="BA87" s="796"/>
      <c r="BB87" s="796"/>
      <c r="BC87" s="59" t="s">
        <v>117</v>
      </c>
      <c r="BD87" s="59"/>
      <c r="BE87" s="803">
        <f t="shared" si="3"/>
        <v>0</v>
      </c>
      <c r="BF87" s="803"/>
      <c r="BG87" s="803"/>
      <c r="BH87" s="803"/>
      <c r="BI87" s="803"/>
      <c r="BJ87" s="803"/>
      <c r="BK87" s="803"/>
      <c r="BL87" s="803"/>
      <c r="BM87" s="803"/>
      <c r="BN87" s="803"/>
      <c r="BO87" s="803"/>
      <c r="BP87" s="803"/>
      <c r="BQ87" s="803"/>
      <c r="BR87" s="803"/>
      <c r="BS87" s="803"/>
      <c r="BT87" s="123"/>
      <c r="BU87" s="119" t="s">
        <v>85</v>
      </c>
      <c r="BV87" s="119"/>
      <c r="BW87" s="119"/>
      <c r="BX87" s="119"/>
      <c r="BY87" s="119"/>
      <c r="BZ87" s="59"/>
    </row>
    <row r="88" spans="1:78" s="2" customFormat="1" ht="14.25" customHeight="1">
      <c r="A88" s="59"/>
      <c r="B88" s="59"/>
      <c r="C88" s="59"/>
      <c r="D88" s="59"/>
      <c r="E88" s="59"/>
      <c r="F88" s="59"/>
      <c r="G88" s="59"/>
      <c r="H88" s="59"/>
      <c r="I88" s="59"/>
      <c r="J88" s="59"/>
      <c r="K88" s="59"/>
      <c r="L88" s="59" t="s">
        <v>37</v>
      </c>
      <c r="M88" s="59"/>
      <c r="N88" s="802"/>
      <c r="O88" s="802"/>
      <c r="P88" s="802"/>
      <c r="Q88" s="802"/>
      <c r="R88" s="801" t="s">
        <v>235</v>
      </c>
      <c r="S88" s="801"/>
      <c r="T88" s="801"/>
      <c r="U88" s="59"/>
      <c r="V88" s="59" t="s">
        <v>37</v>
      </c>
      <c r="W88" s="796"/>
      <c r="X88" s="796"/>
      <c r="Y88" s="796"/>
      <c r="Z88" s="796"/>
      <c r="AA88" s="796"/>
      <c r="AB88" s="796"/>
      <c r="AC88" s="796"/>
      <c r="AD88" s="796"/>
      <c r="AE88" s="796"/>
      <c r="AF88" s="796"/>
      <c r="AG88" s="796"/>
      <c r="AH88" s="796"/>
      <c r="AI88" s="796"/>
      <c r="AJ88" s="796"/>
      <c r="AK88" s="796"/>
      <c r="AL88" s="59" t="s">
        <v>117</v>
      </c>
      <c r="AM88" s="59"/>
      <c r="AN88" s="796"/>
      <c r="AO88" s="796"/>
      <c r="AP88" s="796"/>
      <c r="AQ88" s="796"/>
      <c r="AR88" s="796"/>
      <c r="AS88" s="796"/>
      <c r="AT88" s="796"/>
      <c r="AU88" s="796"/>
      <c r="AV88" s="796"/>
      <c r="AW88" s="796"/>
      <c r="AX88" s="796"/>
      <c r="AY88" s="796"/>
      <c r="AZ88" s="796"/>
      <c r="BA88" s="796"/>
      <c r="BB88" s="796"/>
      <c r="BC88" s="59" t="s">
        <v>117</v>
      </c>
      <c r="BD88" s="59"/>
      <c r="BE88" s="803">
        <f t="shared" si="3"/>
        <v>0</v>
      </c>
      <c r="BF88" s="803"/>
      <c r="BG88" s="803"/>
      <c r="BH88" s="803"/>
      <c r="BI88" s="803"/>
      <c r="BJ88" s="803"/>
      <c r="BK88" s="803"/>
      <c r="BL88" s="803"/>
      <c r="BM88" s="803"/>
      <c r="BN88" s="803"/>
      <c r="BO88" s="803"/>
      <c r="BP88" s="803"/>
      <c r="BQ88" s="803"/>
      <c r="BR88" s="803"/>
      <c r="BS88" s="803"/>
      <c r="BT88" s="123"/>
      <c r="BU88" s="119" t="s">
        <v>85</v>
      </c>
      <c r="BV88" s="119"/>
      <c r="BW88" s="119"/>
      <c r="BX88" s="119"/>
      <c r="BY88" s="119"/>
      <c r="BZ88" s="59"/>
    </row>
    <row r="89" spans="1:78" s="2" customFormat="1" ht="14.25" customHeight="1">
      <c r="A89" s="59"/>
      <c r="B89" s="59"/>
      <c r="C89" s="59"/>
      <c r="D89" s="59"/>
      <c r="E89" s="59"/>
      <c r="F89" s="59"/>
      <c r="G89" s="59"/>
      <c r="H89" s="59"/>
      <c r="I89" s="59"/>
      <c r="J89" s="59"/>
      <c r="K89" s="59"/>
      <c r="L89" s="59" t="s">
        <v>37</v>
      </c>
      <c r="M89" s="59"/>
      <c r="N89" s="802"/>
      <c r="O89" s="802"/>
      <c r="P89" s="802"/>
      <c r="Q89" s="802"/>
      <c r="R89" s="801" t="s">
        <v>235</v>
      </c>
      <c r="S89" s="801"/>
      <c r="T89" s="801"/>
      <c r="U89" s="59"/>
      <c r="V89" s="59" t="s">
        <v>37</v>
      </c>
      <c r="W89" s="796"/>
      <c r="X89" s="796"/>
      <c r="Y89" s="796"/>
      <c r="Z89" s="796"/>
      <c r="AA89" s="796"/>
      <c r="AB89" s="796"/>
      <c r="AC89" s="796"/>
      <c r="AD89" s="796"/>
      <c r="AE89" s="796"/>
      <c r="AF89" s="796"/>
      <c r="AG89" s="796"/>
      <c r="AH89" s="796"/>
      <c r="AI89" s="796"/>
      <c r="AJ89" s="796"/>
      <c r="AK89" s="796"/>
      <c r="AL89" s="59" t="s">
        <v>117</v>
      </c>
      <c r="AM89" s="59"/>
      <c r="AN89" s="796"/>
      <c r="AO89" s="796"/>
      <c r="AP89" s="796"/>
      <c r="AQ89" s="796"/>
      <c r="AR89" s="796"/>
      <c r="AS89" s="796"/>
      <c r="AT89" s="796"/>
      <c r="AU89" s="796"/>
      <c r="AV89" s="796"/>
      <c r="AW89" s="796"/>
      <c r="AX89" s="796"/>
      <c r="AY89" s="796"/>
      <c r="AZ89" s="796"/>
      <c r="BA89" s="796"/>
      <c r="BB89" s="796"/>
      <c r="BC89" s="59" t="s">
        <v>117</v>
      </c>
      <c r="BD89" s="59"/>
      <c r="BE89" s="803">
        <f t="shared" si="3"/>
        <v>0</v>
      </c>
      <c r="BF89" s="803"/>
      <c r="BG89" s="803"/>
      <c r="BH89" s="803"/>
      <c r="BI89" s="803"/>
      <c r="BJ89" s="803"/>
      <c r="BK89" s="803"/>
      <c r="BL89" s="803"/>
      <c r="BM89" s="803"/>
      <c r="BN89" s="803"/>
      <c r="BO89" s="803"/>
      <c r="BP89" s="803"/>
      <c r="BQ89" s="803"/>
      <c r="BR89" s="803"/>
      <c r="BS89" s="803"/>
      <c r="BT89" s="123"/>
      <c r="BU89" s="119" t="s">
        <v>85</v>
      </c>
      <c r="BV89" s="119"/>
      <c r="BW89" s="119"/>
      <c r="BX89" s="119"/>
      <c r="BY89" s="119"/>
      <c r="BZ89" s="59"/>
    </row>
    <row r="90" spans="1:78" s="2" customFormat="1" ht="14.25" customHeight="1">
      <c r="A90" s="59"/>
      <c r="B90" s="59"/>
      <c r="C90" s="59"/>
      <c r="D90" s="59"/>
      <c r="E90" s="59"/>
      <c r="F90" s="59"/>
      <c r="G90" s="59"/>
      <c r="H90" s="59"/>
      <c r="I90" s="59"/>
      <c r="J90" s="59"/>
      <c r="K90" s="59"/>
      <c r="L90" s="59" t="s">
        <v>37</v>
      </c>
      <c r="M90" s="59"/>
      <c r="N90" s="802"/>
      <c r="O90" s="802"/>
      <c r="P90" s="802"/>
      <c r="Q90" s="802"/>
      <c r="R90" s="801" t="s">
        <v>235</v>
      </c>
      <c r="S90" s="801"/>
      <c r="T90" s="801"/>
      <c r="U90" s="59"/>
      <c r="V90" s="59" t="s">
        <v>37</v>
      </c>
      <c r="W90" s="796"/>
      <c r="X90" s="796"/>
      <c r="Y90" s="796"/>
      <c r="Z90" s="796"/>
      <c r="AA90" s="796"/>
      <c r="AB90" s="796"/>
      <c r="AC90" s="796"/>
      <c r="AD90" s="796"/>
      <c r="AE90" s="796"/>
      <c r="AF90" s="796"/>
      <c r="AG90" s="796"/>
      <c r="AH90" s="796"/>
      <c r="AI90" s="796"/>
      <c r="AJ90" s="796"/>
      <c r="AK90" s="796"/>
      <c r="AL90" s="59" t="s">
        <v>117</v>
      </c>
      <c r="AM90" s="59"/>
      <c r="AN90" s="796"/>
      <c r="AO90" s="796"/>
      <c r="AP90" s="796"/>
      <c r="AQ90" s="796"/>
      <c r="AR90" s="796"/>
      <c r="AS90" s="796"/>
      <c r="AT90" s="796"/>
      <c r="AU90" s="796"/>
      <c r="AV90" s="796"/>
      <c r="AW90" s="796"/>
      <c r="AX90" s="796"/>
      <c r="AY90" s="796"/>
      <c r="AZ90" s="796"/>
      <c r="BA90" s="796"/>
      <c r="BB90" s="796"/>
      <c r="BC90" s="59" t="s">
        <v>117</v>
      </c>
      <c r="BD90" s="59"/>
      <c r="BE90" s="803">
        <f t="shared" si="3"/>
        <v>0</v>
      </c>
      <c r="BF90" s="803"/>
      <c r="BG90" s="803"/>
      <c r="BH90" s="803"/>
      <c r="BI90" s="803"/>
      <c r="BJ90" s="803"/>
      <c r="BK90" s="803"/>
      <c r="BL90" s="803"/>
      <c r="BM90" s="803"/>
      <c r="BN90" s="803"/>
      <c r="BO90" s="803"/>
      <c r="BP90" s="803"/>
      <c r="BQ90" s="803"/>
      <c r="BR90" s="803"/>
      <c r="BS90" s="803"/>
      <c r="BT90" s="123"/>
      <c r="BU90" s="119" t="s">
        <v>85</v>
      </c>
      <c r="BV90" s="119"/>
      <c r="BW90" s="119"/>
      <c r="BX90" s="119"/>
      <c r="BY90" s="119"/>
      <c r="BZ90" s="59"/>
    </row>
    <row r="91" spans="1:78" s="2" customFormat="1" ht="14.25" customHeight="1">
      <c r="A91" s="59"/>
      <c r="B91" s="59"/>
      <c r="C91" s="59"/>
      <c r="D91" s="59"/>
      <c r="E91" s="59"/>
      <c r="F91" s="59"/>
      <c r="G91" s="59"/>
      <c r="H91" s="59"/>
      <c r="I91" s="59"/>
      <c r="J91" s="59"/>
      <c r="K91" s="59"/>
      <c r="L91" s="59" t="s">
        <v>37</v>
      </c>
      <c r="M91" s="59"/>
      <c r="N91" s="802"/>
      <c r="O91" s="802"/>
      <c r="P91" s="802"/>
      <c r="Q91" s="802"/>
      <c r="R91" s="801" t="s">
        <v>235</v>
      </c>
      <c r="S91" s="801"/>
      <c r="T91" s="801"/>
      <c r="U91" s="59"/>
      <c r="V91" s="59" t="s">
        <v>37</v>
      </c>
      <c r="W91" s="796"/>
      <c r="X91" s="796"/>
      <c r="Y91" s="796"/>
      <c r="Z91" s="796"/>
      <c r="AA91" s="796"/>
      <c r="AB91" s="796"/>
      <c r="AC91" s="796"/>
      <c r="AD91" s="796"/>
      <c r="AE91" s="796"/>
      <c r="AF91" s="796"/>
      <c r="AG91" s="796"/>
      <c r="AH91" s="796"/>
      <c r="AI91" s="796"/>
      <c r="AJ91" s="796"/>
      <c r="AK91" s="796"/>
      <c r="AL91" s="59" t="s">
        <v>117</v>
      </c>
      <c r="AM91" s="59"/>
      <c r="AN91" s="796"/>
      <c r="AO91" s="796"/>
      <c r="AP91" s="796"/>
      <c r="AQ91" s="796"/>
      <c r="AR91" s="796"/>
      <c r="AS91" s="796"/>
      <c r="AT91" s="796"/>
      <c r="AU91" s="796"/>
      <c r="AV91" s="796"/>
      <c r="AW91" s="796"/>
      <c r="AX91" s="796"/>
      <c r="AY91" s="796"/>
      <c r="AZ91" s="796"/>
      <c r="BA91" s="796"/>
      <c r="BB91" s="796"/>
      <c r="BC91" s="59" t="s">
        <v>117</v>
      </c>
      <c r="BD91" s="59"/>
      <c r="BE91" s="803">
        <f t="shared" si="3"/>
        <v>0</v>
      </c>
      <c r="BF91" s="803"/>
      <c r="BG91" s="803"/>
      <c r="BH91" s="803"/>
      <c r="BI91" s="803"/>
      <c r="BJ91" s="803"/>
      <c r="BK91" s="803"/>
      <c r="BL91" s="803"/>
      <c r="BM91" s="803"/>
      <c r="BN91" s="803"/>
      <c r="BO91" s="803"/>
      <c r="BP91" s="803"/>
      <c r="BQ91" s="803"/>
      <c r="BR91" s="803"/>
      <c r="BS91" s="803"/>
      <c r="BT91" s="123"/>
      <c r="BU91" s="119" t="s">
        <v>85</v>
      </c>
      <c r="BV91" s="119"/>
      <c r="BW91" s="119"/>
      <c r="BX91" s="119"/>
      <c r="BY91" s="119"/>
      <c r="BZ91" s="59"/>
    </row>
    <row r="92" spans="1:78" s="2" customFormat="1" ht="14.25" customHeight="1">
      <c r="A92" s="59"/>
      <c r="B92" s="59"/>
      <c r="C92" s="59"/>
      <c r="D92" s="59"/>
      <c r="E92" s="59"/>
      <c r="F92" s="59"/>
      <c r="G92" s="59"/>
      <c r="H92" s="59"/>
      <c r="I92" s="59"/>
      <c r="J92" s="59"/>
      <c r="K92" s="59"/>
      <c r="L92" s="59" t="s">
        <v>37</v>
      </c>
      <c r="M92" s="59"/>
      <c r="N92" s="802"/>
      <c r="O92" s="802"/>
      <c r="P92" s="802"/>
      <c r="Q92" s="802"/>
      <c r="R92" s="801" t="s">
        <v>235</v>
      </c>
      <c r="S92" s="801"/>
      <c r="T92" s="801"/>
      <c r="U92" s="59"/>
      <c r="V92" s="59" t="s">
        <v>37</v>
      </c>
      <c r="W92" s="796"/>
      <c r="X92" s="796"/>
      <c r="Y92" s="796"/>
      <c r="Z92" s="796"/>
      <c r="AA92" s="796"/>
      <c r="AB92" s="796"/>
      <c r="AC92" s="796"/>
      <c r="AD92" s="796"/>
      <c r="AE92" s="796"/>
      <c r="AF92" s="796"/>
      <c r="AG92" s="796"/>
      <c r="AH92" s="796"/>
      <c r="AI92" s="796"/>
      <c r="AJ92" s="796"/>
      <c r="AK92" s="796"/>
      <c r="AL92" s="59" t="s">
        <v>117</v>
      </c>
      <c r="AM92" s="59"/>
      <c r="AN92" s="796"/>
      <c r="AO92" s="796"/>
      <c r="AP92" s="796"/>
      <c r="AQ92" s="796"/>
      <c r="AR92" s="796"/>
      <c r="AS92" s="796"/>
      <c r="AT92" s="796"/>
      <c r="AU92" s="796"/>
      <c r="AV92" s="796"/>
      <c r="AW92" s="796"/>
      <c r="AX92" s="796"/>
      <c r="AY92" s="796"/>
      <c r="AZ92" s="796"/>
      <c r="BA92" s="796"/>
      <c r="BB92" s="796"/>
      <c r="BC92" s="59" t="s">
        <v>117</v>
      </c>
      <c r="BD92" s="59"/>
      <c r="BE92" s="803">
        <f t="shared" si="3"/>
        <v>0</v>
      </c>
      <c r="BF92" s="803"/>
      <c r="BG92" s="803"/>
      <c r="BH92" s="803"/>
      <c r="BI92" s="803"/>
      <c r="BJ92" s="803"/>
      <c r="BK92" s="803"/>
      <c r="BL92" s="803"/>
      <c r="BM92" s="803"/>
      <c r="BN92" s="803"/>
      <c r="BO92" s="803"/>
      <c r="BP92" s="803"/>
      <c r="BQ92" s="803"/>
      <c r="BR92" s="803"/>
      <c r="BS92" s="803"/>
      <c r="BT92" s="123"/>
      <c r="BU92" s="119" t="s">
        <v>85</v>
      </c>
      <c r="BV92" s="119"/>
      <c r="BW92" s="119"/>
      <c r="BX92" s="119"/>
      <c r="BY92" s="119"/>
      <c r="BZ92" s="59"/>
    </row>
    <row r="93" spans="1:78" s="2" customFormat="1" ht="14.25" customHeight="1">
      <c r="A93" s="59"/>
      <c r="B93" s="59"/>
      <c r="C93" s="59"/>
      <c r="D93" s="59"/>
      <c r="E93" s="59"/>
      <c r="F93" s="59"/>
      <c r="G93" s="59"/>
      <c r="H93" s="59"/>
      <c r="I93" s="59"/>
      <c r="J93" s="59"/>
      <c r="K93" s="59"/>
      <c r="L93" s="59" t="s">
        <v>37</v>
      </c>
      <c r="M93" s="59"/>
      <c r="N93" s="802"/>
      <c r="O93" s="802"/>
      <c r="P93" s="802"/>
      <c r="Q93" s="802"/>
      <c r="R93" s="801" t="s">
        <v>235</v>
      </c>
      <c r="S93" s="801"/>
      <c r="T93" s="801"/>
      <c r="U93" s="59"/>
      <c r="V93" s="59" t="s">
        <v>37</v>
      </c>
      <c r="W93" s="796"/>
      <c r="X93" s="796"/>
      <c r="Y93" s="796"/>
      <c r="Z93" s="796"/>
      <c r="AA93" s="796"/>
      <c r="AB93" s="796"/>
      <c r="AC93" s="796"/>
      <c r="AD93" s="796"/>
      <c r="AE93" s="796"/>
      <c r="AF93" s="796"/>
      <c r="AG93" s="796"/>
      <c r="AH93" s="796"/>
      <c r="AI93" s="796"/>
      <c r="AJ93" s="796"/>
      <c r="AK93" s="796"/>
      <c r="AL93" s="59" t="s">
        <v>117</v>
      </c>
      <c r="AM93" s="59"/>
      <c r="AN93" s="796"/>
      <c r="AO93" s="796"/>
      <c r="AP93" s="796"/>
      <c r="AQ93" s="796"/>
      <c r="AR93" s="796"/>
      <c r="AS93" s="796"/>
      <c r="AT93" s="796"/>
      <c r="AU93" s="796"/>
      <c r="AV93" s="796"/>
      <c r="AW93" s="796"/>
      <c r="AX93" s="796"/>
      <c r="AY93" s="796"/>
      <c r="AZ93" s="796"/>
      <c r="BA93" s="796"/>
      <c r="BB93" s="796"/>
      <c r="BC93" s="59" t="s">
        <v>117</v>
      </c>
      <c r="BD93" s="59"/>
      <c r="BE93" s="803">
        <f t="shared" si="3"/>
        <v>0</v>
      </c>
      <c r="BF93" s="803"/>
      <c r="BG93" s="803"/>
      <c r="BH93" s="803"/>
      <c r="BI93" s="803"/>
      <c r="BJ93" s="803"/>
      <c r="BK93" s="803"/>
      <c r="BL93" s="803"/>
      <c r="BM93" s="803"/>
      <c r="BN93" s="803"/>
      <c r="BO93" s="803"/>
      <c r="BP93" s="803"/>
      <c r="BQ93" s="803"/>
      <c r="BR93" s="803"/>
      <c r="BS93" s="803"/>
      <c r="BT93" s="123"/>
      <c r="BU93" s="119" t="s">
        <v>85</v>
      </c>
      <c r="BV93" s="119"/>
      <c r="BW93" s="119"/>
      <c r="BX93" s="119"/>
      <c r="BY93" s="119"/>
      <c r="BZ93" s="59"/>
    </row>
    <row r="94" spans="1:78" s="2" customFormat="1" ht="14.25" customHeight="1">
      <c r="A94" s="59"/>
      <c r="B94" s="59"/>
      <c r="C94" s="59"/>
      <c r="D94" s="59"/>
      <c r="E94" s="59"/>
      <c r="F94" s="59"/>
      <c r="G94" s="59"/>
      <c r="H94" s="59"/>
      <c r="I94" s="59"/>
      <c r="J94" s="59"/>
      <c r="K94" s="59"/>
      <c r="L94" s="59" t="s">
        <v>37</v>
      </c>
      <c r="M94" s="59"/>
      <c r="N94" s="802"/>
      <c r="O94" s="802"/>
      <c r="P94" s="802"/>
      <c r="Q94" s="802"/>
      <c r="R94" s="801" t="s">
        <v>235</v>
      </c>
      <c r="S94" s="801"/>
      <c r="T94" s="801"/>
      <c r="U94" s="59"/>
      <c r="V94" s="59" t="s">
        <v>37</v>
      </c>
      <c r="W94" s="796"/>
      <c r="X94" s="796"/>
      <c r="Y94" s="796"/>
      <c r="Z94" s="796"/>
      <c r="AA94" s="796"/>
      <c r="AB94" s="796"/>
      <c r="AC94" s="796"/>
      <c r="AD94" s="796"/>
      <c r="AE94" s="796"/>
      <c r="AF94" s="796"/>
      <c r="AG94" s="796"/>
      <c r="AH94" s="796"/>
      <c r="AI94" s="796"/>
      <c r="AJ94" s="796"/>
      <c r="AK94" s="796"/>
      <c r="AL94" s="59" t="s">
        <v>117</v>
      </c>
      <c r="AM94" s="59"/>
      <c r="AN94" s="796"/>
      <c r="AO94" s="796"/>
      <c r="AP94" s="796"/>
      <c r="AQ94" s="796"/>
      <c r="AR94" s="796"/>
      <c r="AS94" s="796"/>
      <c r="AT94" s="796"/>
      <c r="AU94" s="796"/>
      <c r="AV94" s="796"/>
      <c r="AW94" s="796"/>
      <c r="AX94" s="796"/>
      <c r="AY94" s="796"/>
      <c r="AZ94" s="796"/>
      <c r="BA94" s="796"/>
      <c r="BB94" s="796"/>
      <c r="BC94" s="59" t="s">
        <v>117</v>
      </c>
      <c r="BD94" s="59"/>
      <c r="BE94" s="803">
        <f t="shared" si="3"/>
        <v>0</v>
      </c>
      <c r="BF94" s="803"/>
      <c r="BG94" s="803"/>
      <c r="BH94" s="803"/>
      <c r="BI94" s="803"/>
      <c r="BJ94" s="803"/>
      <c r="BK94" s="803"/>
      <c r="BL94" s="803"/>
      <c r="BM94" s="803"/>
      <c r="BN94" s="803"/>
      <c r="BO94" s="803"/>
      <c r="BP94" s="803"/>
      <c r="BQ94" s="803"/>
      <c r="BR94" s="803"/>
      <c r="BS94" s="803"/>
      <c r="BT94" s="123"/>
      <c r="BU94" s="119" t="s">
        <v>85</v>
      </c>
      <c r="BV94" s="119"/>
      <c r="BW94" s="119"/>
      <c r="BX94" s="119"/>
      <c r="BY94" s="119"/>
      <c r="BZ94" s="59"/>
    </row>
    <row r="95" spans="1:78" s="2" customFormat="1" ht="14.25" customHeight="1">
      <c r="A95" s="59"/>
      <c r="B95" s="59"/>
      <c r="C95" s="59"/>
      <c r="D95" s="59"/>
      <c r="E95" s="59"/>
      <c r="F95" s="59"/>
      <c r="G95" s="59"/>
      <c r="H95" s="59"/>
      <c r="I95" s="59"/>
      <c r="J95" s="59"/>
      <c r="K95" s="59"/>
      <c r="L95" s="59" t="s">
        <v>37</v>
      </c>
      <c r="M95" s="59"/>
      <c r="N95" s="802"/>
      <c r="O95" s="802"/>
      <c r="P95" s="802"/>
      <c r="Q95" s="802"/>
      <c r="R95" s="801" t="s">
        <v>235</v>
      </c>
      <c r="S95" s="801"/>
      <c r="T95" s="801"/>
      <c r="U95" s="59"/>
      <c r="V95" s="59" t="s">
        <v>37</v>
      </c>
      <c r="W95" s="796"/>
      <c r="X95" s="796"/>
      <c r="Y95" s="796"/>
      <c r="Z95" s="796"/>
      <c r="AA95" s="796"/>
      <c r="AB95" s="796"/>
      <c r="AC95" s="796"/>
      <c r="AD95" s="796"/>
      <c r="AE95" s="796"/>
      <c r="AF95" s="796"/>
      <c r="AG95" s="796"/>
      <c r="AH95" s="796"/>
      <c r="AI95" s="796"/>
      <c r="AJ95" s="796"/>
      <c r="AK95" s="796"/>
      <c r="AL95" s="59" t="s">
        <v>117</v>
      </c>
      <c r="AM95" s="59"/>
      <c r="AN95" s="796"/>
      <c r="AO95" s="796"/>
      <c r="AP95" s="796"/>
      <c r="AQ95" s="796"/>
      <c r="AR95" s="796"/>
      <c r="AS95" s="796"/>
      <c r="AT95" s="796"/>
      <c r="AU95" s="796"/>
      <c r="AV95" s="796"/>
      <c r="AW95" s="796"/>
      <c r="AX95" s="796"/>
      <c r="AY95" s="796"/>
      <c r="AZ95" s="796"/>
      <c r="BA95" s="796"/>
      <c r="BB95" s="796"/>
      <c r="BC95" s="59" t="s">
        <v>117</v>
      </c>
      <c r="BD95" s="59"/>
      <c r="BE95" s="803">
        <f t="shared" si="3"/>
        <v>0</v>
      </c>
      <c r="BF95" s="803"/>
      <c r="BG95" s="803"/>
      <c r="BH95" s="803"/>
      <c r="BI95" s="803"/>
      <c r="BJ95" s="803"/>
      <c r="BK95" s="803"/>
      <c r="BL95" s="803"/>
      <c r="BM95" s="803"/>
      <c r="BN95" s="803"/>
      <c r="BO95" s="803"/>
      <c r="BP95" s="803"/>
      <c r="BQ95" s="803"/>
      <c r="BR95" s="803"/>
      <c r="BS95" s="803"/>
      <c r="BT95" s="123"/>
      <c r="BU95" s="119" t="s">
        <v>85</v>
      </c>
      <c r="BV95" s="119"/>
      <c r="BW95" s="119"/>
      <c r="BX95" s="119"/>
      <c r="BY95" s="119"/>
      <c r="BZ95" s="59"/>
    </row>
    <row r="96" spans="1:78" s="2" customFormat="1" ht="14.25" customHeight="1">
      <c r="A96" s="59"/>
      <c r="B96" s="59"/>
      <c r="C96" s="59"/>
      <c r="D96" s="59"/>
      <c r="E96" s="59"/>
      <c r="F96" s="59"/>
      <c r="G96" s="59"/>
      <c r="H96" s="59"/>
      <c r="I96" s="59"/>
      <c r="J96" s="59"/>
      <c r="K96" s="59"/>
      <c r="L96" s="59" t="s">
        <v>37</v>
      </c>
      <c r="M96" s="59"/>
      <c r="N96" s="802"/>
      <c r="O96" s="802"/>
      <c r="P96" s="802"/>
      <c r="Q96" s="802"/>
      <c r="R96" s="801" t="s">
        <v>235</v>
      </c>
      <c r="S96" s="801"/>
      <c r="T96" s="801"/>
      <c r="U96" s="59"/>
      <c r="V96" s="59" t="s">
        <v>37</v>
      </c>
      <c r="W96" s="796"/>
      <c r="X96" s="796"/>
      <c r="Y96" s="796"/>
      <c r="Z96" s="796"/>
      <c r="AA96" s="796"/>
      <c r="AB96" s="796"/>
      <c r="AC96" s="796"/>
      <c r="AD96" s="796"/>
      <c r="AE96" s="796"/>
      <c r="AF96" s="796"/>
      <c r="AG96" s="796"/>
      <c r="AH96" s="796"/>
      <c r="AI96" s="796"/>
      <c r="AJ96" s="796"/>
      <c r="AK96" s="796"/>
      <c r="AL96" s="59" t="s">
        <v>117</v>
      </c>
      <c r="AM96" s="59"/>
      <c r="AN96" s="796"/>
      <c r="AO96" s="796"/>
      <c r="AP96" s="796"/>
      <c r="AQ96" s="796"/>
      <c r="AR96" s="796"/>
      <c r="AS96" s="796"/>
      <c r="AT96" s="796"/>
      <c r="AU96" s="796"/>
      <c r="AV96" s="796"/>
      <c r="AW96" s="796"/>
      <c r="AX96" s="796"/>
      <c r="AY96" s="796"/>
      <c r="AZ96" s="796"/>
      <c r="BA96" s="796"/>
      <c r="BB96" s="796"/>
      <c r="BC96" s="59" t="s">
        <v>117</v>
      </c>
      <c r="BD96" s="59"/>
      <c r="BE96" s="803">
        <f t="shared" si="3"/>
        <v>0</v>
      </c>
      <c r="BF96" s="803"/>
      <c r="BG96" s="803"/>
      <c r="BH96" s="803"/>
      <c r="BI96" s="803"/>
      <c r="BJ96" s="803"/>
      <c r="BK96" s="803"/>
      <c r="BL96" s="803"/>
      <c r="BM96" s="803"/>
      <c r="BN96" s="803"/>
      <c r="BO96" s="803"/>
      <c r="BP96" s="803"/>
      <c r="BQ96" s="803"/>
      <c r="BR96" s="803"/>
      <c r="BS96" s="803"/>
      <c r="BT96" s="123"/>
      <c r="BU96" s="119" t="s">
        <v>85</v>
      </c>
      <c r="BV96" s="119"/>
      <c r="BW96" s="119"/>
      <c r="BX96" s="119"/>
      <c r="BY96" s="119"/>
      <c r="BZ96" s="59"/>
    </row>
    <row r="97" spans="1:78" s="2" customFormat="1" ht="14.25" customHeight="1">
      <c r="A97" s="59"/>
      <c r="B97" s="59"/>
      <c r="C97" s="59"/>
      <c r="D97" s="59"/>
      <c r="E97" s="59"/>
      <c r="F97" s="59"/>
      <c r="G97" s="59"/>
      <c r="H97" s="59"/>
      <c r="I97" s="59"/>
      <c r="J97" s="59"/>
      <c r="K97" s="59"/>
      <c r="L97" s="59" t="s">
        <v>37</v>
      </c>
      <c r="M97" s="59"/>
      <c r="N97" s="802"/>
      <c r="O97" s="802"/>
      <c r="P97" s="802"/>
      <c r="Q97" s="802"/>
      <c r="R97" s="801" t="s">
        <v>235</v>
      </c>
      <c r="S97" s="801"/>
      <c r="T97" s="801"/>
      <c r="U97" s="59"/>
      <c r="V97" s="59" t="s">
        <v>37</v>
      </c>
      <c r="W97" s="796"/>
      <c r="X97" s="796"/>
      <c r="Y97" s="796"/>
      <c r="Z97" s="796"/>
      <c r="AA97" s="796"/>
      <c r="AB97" s="796"/>
      <c r="AC97" s="796"/>
      <c r="AD97" s="796"/>
      <c r="AE97" s="796"/>
      <c r="AF97" s="796"/>
      <c r="AG97" s="796"/>
      <c r="AH97" s="796"/>
      <c r="AI97" s="796"/>
      <c r="AJ97" s="796"/>
      <c r="AK97" s="796"/>
      <c r="AL97" s="59" t="s">
        <v>117</v>
      </c>
      <c r="AM97" s="59"/>
      <c r="AN97" s="796"/>
      <c r="AO97" s="796"/>
      <c r="AP97" s="796"/>
      <c r="AQ97" s="796"/>
      <c r="AR97" s="796"/>
      <c r="AS97" s="796"/>
      <c r="AT97" s="796"/>
      <c r="AU97" s="796"/>
      <c r="AV97" s="796"/>
      <c r="AW97" s="796"/>
      <c r="AX97" s="796"/>
      <c r="AY97" s="796"/>
      <c r="AZ97" s="796"/>
      <c r="BA97" s="796"/>
      <c r="BB97" s="796"/>
      <c r="BC97" s="59" t="s">
        <v>117</v>
      </c>
      <c r="BD97" s="59"/>
      <c r="BE97" s="803">
        <f t="shared" si="3"/>
        <v>0</v>
      </c>
      <c r="BF97" s="803"/>
      <c r="BG97" s="803"/>
      <c r="BH97" s="803"/>
      <c r="BI97" s="803"/>
      <c r="BJ97" s="803"/>
      <c r="BK97" s="803"/>
      <c r="BL97" s="803"/>
      <c r="BM97" s="803"/>
      <c r="BN97" s="803"/>
      <c r="BO97" s="803"/>
      <c r="BP97" s="803"/>
      <c r="BQ97" s="803"/>
      <c r="BR97" s="803"/>
      <c r="BS97" s="803"/>
      <c r="BT97" s="123"/>
      <c r="BU97" s="119" t="s">
        <v>85</v>
      </c>
      <c r="BV97" s="119"/>
      <c r="BW97" s="119"/>
      <c r="BX97" s="119"/>
      <c r="BY97" s="119"/>
      <c r="BZ97" s="59"/>
    </row>
    <row r="98" spans="1:78" s="2" customFormat="1" ht="14.25" customHeight="1">
      <c r="A98" s="59"/>
      <c r="B98" s="59"/>
      <c r="C98" s="59"/>
      <c r="D98" s="59"/>
      <c r="E98" s="59"/>
      <c r="F98" s="59"/>
      <c r="G98" s="59"/>
      <c r="H98" s="59"/>
      <c r="I98" s="59"/>
      <c r="J98" s="59"/>
      <c r="K98" s="59"/>
      <c r="L98" s="59" t="s">
        <v>37</v>
      </c>
      <c r="M98" s="59"/>
      <c r="N98" s="802"/>
      <c r="O98" s="802"/>
      <c r="P98" s="802"/>
      <c r="Q98" s="802"/>
      <c r="R98" s="801" t="s">
        <v>235</v>
      </c>
      <c r="S98" s="801"/>
      <c r="T98" s="801"/>
      <c r="U98" s="59"/>
      <c r="V98" s="59" t="s">
        <v>37</v>
      </c>
      <c r="W98" s="796"/>
      <c r="X98" s="796"/>
      <c r="Y98" s="796"/>
      <c r="Z98" s="796"/>
      <c r="AA98" s="796"/>
      <c r="AB98" s="796"/>
      <c r="AC98" s="796"/>
      <c r="AD98" s="796"/>
      <c r="AE98" s="796"/>
      <c r="AF98" s="796"/>
      <c r="AG98" s="796"/>
      <c r="AH98" s="796"/>
      <c r="AI98" s="796"/>
      <c r="AJ98" s="796"/>
      <c r="AK98" s="796"/>
      <c r="AL98" s="59" t="s">
        <v>117</v>
      </c>
      <c r="AM98" s="59"/>
      <c r="AN98" s="796"/>
      <c r="AO98" s="796"/>
      <c r="AP98" s="796"/>
      <c r="AQ98" s="796"/>
      <c r="AR98" s="796"/>
      <c r="AS98" s="796"/>
      <c r="AT98" s="796"/>
      <c r="AU98" s="796"/>
      <c r="AV98" s="796"/>
      <c r="AW98" s="796"/>
      <c r="AX98" s="796"/>
      <c r="AY98" s="796"/>
      <c r="AZ98" s="796"/>
      <c r="BA98" s="796"/>
      <c r="BB98" s="796"/>
      <c r="BC98" s="59" t="s">
        <v>117</v>
      </c>
      <c r="BD98" s="59"/>
      <c r="BE98" s="803">
        <f t="shared" si="3"/>
        <v>0</v>
      </c>
      <c r="BF98" s="803"/>
      <c r="BG98" s="803"/>
      <c r="BH98" s="803"/>
      <c r="BI98" s="803"/>
      <c r="BJ98" s="803"/>
      <c r="BK98" s="803"/>
      <c r="BL98" s="803"/>
      <c r="BM98" s="803"/>
      <c r="BN98" s="803"/>
      <c r="BO98" s="803"/>
      <c r="BP98" s="803"/>
      <c r="BQ98" s="803"/>
      <c r="BR98" s="803"/>
      <c r="BS98" s="803"/>
      <c r="BT98" s="123"/>
      <c r="BU98" s="119" t="s">
        <v>85</v>
      </c>
      <c r="BV98" s="119"/>
      <c r="BW98" s="119"/>
      <c r="BX98" s="119"/>
      <c r="BY98" s="119"/>
      <c r="BZ98" s="59"/>
    </row>
    <row r="99" spans="1:78" s="2" customFormat="1" ht="14.25" customHeight="1">
      <c r="A99" s="59"/>
      <c r="B99" s="59"/>
      <c r="C99" s="59"/>
      <c r="D99" s="59"/>
      <c r="E99" s="59"/>
      <c r="F99" s="59"/>
      <c r="G99" s="59"/>
      <c r="H99" s="59"/>
      <c r="I99" s="59"/>
      <c r="J99" s="59"/>
      <c r="K99" s="59"/>
      <c r="L99" s="59" t="s">
        <v>37</v>
      </c>
      <c r="M99" s="59"/>
      <c r="N99" s="802"/>
      <c r="O99" s="802"/>
      <c r="P99" s="802"/>
      <c r="Q99" s="802"/>
      <c r="R99" s="801" t="s">
        <v>235</v>
      </c>
      <c r="S99" s="801"/>
      <c r="T99" s="801"/>
      <c r="U99" s="59"/>
      <c r="V99" s="59" t="s">
        <v>37</v>
      </c>
      <c r="W99" s="796"/>
      <c r="X99" s="796"/>
      <c r="Y99" s="796"/>
      <c r="Z99" s="796"/>
      <c r="AA99" s="796"/>
      <c r="AB99" s="796"/>
      <c r="AC99" s="796"/>
      <c r="AD99" s="796"/>
      <c r="AE99" s="796"/>
      <c r="AF99" s="796"/>
      <c r="AG99" s="796"/>
      <c r="AH99" s="796"/>
      <c r="AI99" s="796"/>
      <c r="AJ99" s="796"/>
      <c r="AK99" s="796"/>
      <c r="AL99" s="59" t="s">
        <v>117</v>
      </c>
      <c r="AM99" s="59"/>
      <c r="AN99" s="796"/>
      <c r="AO99" s="796"/>
      <c r="AP99" s="796"/>
      <c r="AQ99" s="796"/>
      <c r="AR99" s="796"/>
      <c r="AS99" s="796"/>
      <c r="AT99" s="796"/>
      <c r="AU99" s="796"/>
      <c r="AV99" s="796"/>
      <c r="AW99" s="796"/>
      <c r="AX99" s="796"/>
      <c r="AY99" s="796"/>
      <c r="AZ99" s="796"/>
      <c r="BA99" s="796"/>
      <c r="BB99" s="796"/>
      <c r="BC99" s="59" t="s">
        <v>117</v>
      </c>
      <c r="BD99" s="59"/>
      <c r="BE99" s="803">
        <f t="shared" si="3"/>
        <v>0</v>
      </c>
      <c r="BF99" s="803"/>
      <c r="BG99" s="803"/>
      <c r="BH99" s="803"/>
      <c r="BI99" s="803"/>
      <c r="BJ99" s="803"/>
      <c r="BK99" s="803"/>
      <c r="BL99" s="803"/>
      <c r="BM99" s="803"/>
      <c r="BN99" s="803"/>
      <c r="BO99" s="803"/>
      <c r="BP99" s="803"/>
      <c r="BQ99" s="803"/>
      <c r="BR99" s="803"/>
      <c r="BS99" s="803"/>
      <c r="BT99" s="123"/>
      <c r="BU99" s="119" t="s">
        <v>85</v>
      </c>
      <c r="BV99" s="119"/>
      <c r="BW99" s="119"/>
      <c r="BX99" s="119"/>
      <c r="BY99" s="119"/>
      <c r="BZ99" s="59"/>
    </row>
    <row r="100" spans="1:78" s="2" customFormat="1" ht="14.25" customHeight="1">
      <c r="A100" s="59"/>
      <c r="B100" s="59"/>
      <c r="C100" s="59"/>
      <c r="D100" s="59"/>
      <c r="E100" s="59"/>
      <c r="F100" s="59"/>
      <c r="G100" s="59"/>
      <c r="H100" s="59"/>
      <c r="I100" s="59"/>
      <c r="J100" s="59"/>
      <c r="K100" s="59"/>
      <c r="L100" s="59" t="s">
        <v>37</v>
      </c>
      <c r="M100" s="59"/>
      <c r="N100" s="802"/>
      <c r="O100" s="802"/>
      <c r="P100" s="802"/>
      <c r="Q100" s="802"/>
      <c r="R100" s="801" t="s">
        <v>235</v>
      </c>
      <c r="S100" s="801"/>
      <c r="T100" s="801"/>
      <c r="U100" s="59"/>
      <c r="V100" s="59" t="s">
        <v>37</v>
      </c>
      <c r="W100" s="796"/>
      <c r="X100" s="796"/>
      <c r="Y100" s="796"/>
      <c r="Z100" s="796"/>
      <c r="AA100" s="796"/>
      <c r="AB100" s="796"/>
      <c r="AC100" s="796"/>
      <c r="AD100" s="796"/>
      <c r="AE100" s="796"/>
      <c r="AF100" s="796"/>
      <c r="AG100" s="796"/>
      <c r="AH100" s="796"/>
      <c r="AI100" s="796"/>
      <c r="AJ100" s="796"/>
      <c r="AK100" s="796"/>
      <c r="AL100" s="59" t="s">
        <v>117</v>
      </c>
      <c r="AM100" s="59"/>
      <c r="AN100" s="796"/>
      <c r="AO100" s="796"/>
      <c r="AP100" s="796"/>
      <c r="AQ100" s="796"/>
      <c r="AR100" s="796"/>
      <c r="AS100" s="796"/>
      <c r="AT100" s="796"/>
      <c r="AU100" s="796"/>
      <c r="AV100" s="796"/>
      <c r="AW100" s="796"/>
      <c r="AX100" s="796"/>
      <c r="AY100" s="796"/>
      <c r="AZ100" s="796"/>
      <c r="BA100" s="796"/>
      <c r="BB100" s="796"/>
      <c r="BC100" s="59" t="s">
        <v>117</v>
      </c>
      <c r="BD100" s="59"/>
      <c r="BE100" s="803">
        <f t="shared" si="3"/>
        <v>0</v>
      </c>
      <c r="BF100" s="803"/>
      <c r="BG100" s="803"/>
      <c r="BH100" s="803"/>
      <c r="BI100" s="803"/>
      <c r="BJ100" s="803"/>
      <c r="BK100" s="803"/>
      <c r="BL100" s="803"/>
      <c r="BM100" s="803"/>
      <c r="BN100" s="803"/>
      <c r="BO100" s="803"/>
      <c r="BP100" s="803"/>
      <c r="BQ100" s="803"/>
      <c r="BR100" s="803"/>
      <c r="BS100" s="803"/>
      <c r="BT100" s="123"/>
      <c r="BU100" s="119" t="s">
        <v>85</v>
      </c>
      <c r="BV100" s="119"/>
      <c r="BW100" s="119"/>
      <c r="BX100" s="119"/>
      <c r="BY100" s="119"/>
      <c r="BZ100" s="59"/>
    </row>
    <row r="101" spans="1:78" s="2" customFormat="1" ht="14.25" customHeight="1">
      <c r="A101" s="59"/>
      <c r="B101" s="59"/>
      <c r="C101" s="59"/>
      <c r="D101" s="59"/>
      <c r="E101" s="59"/>
      <c r="F101" s="59"/>
      <c r="G101" s="59"/>
      <c r="H101" s="59"/>
      <c r="I101" s="59"/>
      <c r="J101" s="59"/>
      <c r="K101" s="59"/>
      <c r="L101" s="59" t="s">
        <v>37</v>
      </c>
      <c r="M101" s="59"/>
      <c r="N101" s="802"/>
      <c r="O101" s="802"/>
      <c r="P101" s="802"/>
      <c r="Q101" s="802"/>
      <c r="R101" s="801" t="s">
        <v>235</v>
      </c>
      <c r="S101" s="801"/>
      <c r="T101" s="801"/>
      <c r="U101" s="59"/>
      <c r="V101" s="59" t="s">
        <v>37</v>
      </c>
      <c r="W101" s="796"/>
      <c r="X101" s="796"/>
      <c r="Y101" s="796"/>
      <c r="Z101" s="796"/>
      <c r="AA101" s="796"/>
      <c r="AB101" s="796"/>
      <c r="AC101" s="796"/>
      <c r="AD101" s="796"/>
      <c r="AE101" s="796"/>
      <c r="AF101" s="796"/>
      <c r="AG101" s="796"/>
      <c r="AH101" s="796"/>
      <c r="AI101" s="796"/>
      <c r="AJ101" s="796"/>
      <c r="AK101" s="796"/>
      <c r="AL101" s="59" t="s">
        <v>117</v>
      </c>
      <c r="AM101" s="59"/>
      <c r="AN101" s="796"/>
      <c r="AO101" s="796"/>
      <c r="AP101" s="796"/>
      <c r="AQ101" s="796"/>
      <c r="AR101" s="796"/>
      <c r="AS101" s="796"/>
      <c r="AT101" s="796"/>
      <c r="AU101" s="796"/>
      <c r="AV101" s="796"/>
      <c r="AW101" s="796"/>
      <c r="AX101" s="796"/>
      <c r="AY101" s="796"/>
      <c r="AZ101" s="796"/>
      <c r="BA101" s="796"/>
      <c r="BB101" s="796"/>
      <c r="BC101" s="59" t="s">
        <v>117</v>
      </c>
      <c r="BD101" s="59"/>
      <c r="BE101" s="803">
        <f t="shared" si="3"/>
        <v>0</v>
      </c>
      <c r="BF101" s="803"/>
      <c r="BG101" s="803"/>
      <c r="BH101" s="803"/>
      <c r="BI101" s="803"/>
      <c r="BJ101" s="803"/>
      <c r="BK101" s="803"/>
      <c r="BL101" s="803"/>
      <c r="BM101" s="803"/>
      <c r="BN101" s="803"/>
      <c r="BO101" s="803"/>
      <c r="BP101" s="803"/>
      <c r="BQ101" s="803"/>
      <c r="BR101" s="803"/>
      <c r="BS101" s="803"/>
      <c r="BT101" s="123"/>
      <c r="BU101" s="119" t="s">
        <v>85</v>
      </c>
      <c r="BV101" s="119"/>
      <c r="BW101" s="119"/>
      <c r="BX101" s="119"/>
      <c r="BY101" s="119"/>
      <c r="BZ101" s="59"/>
    </row>
    <row r="102" spans="1:78" s="2" customFormat="1" ht="14.25" customHeight="1">
      <c r="A102" s="59"/>
      <c r="B102" s="59"/>
      <c r="C102" s="59"/>
      <c r="D102" s="59"/>
      <c r="E102" s="59"/>
      <c r="F102" s="59"/>
      <c r="G102" s="59"/>
      <c r="H102" s="59"/>
      <c r="I102" s="59"/>
      <c r="J102" s="59"/>
      <c r="K102" s="59"/>
      <c r="L102" s="59" t="s">
        <v>37</v>
      </c>
      <c r="M102" s="59"/>
      <c r="N102" s="802"/>
      <c r="O102" s="802"/>
      <c r="P102" s="802"/>
      <c r="Q102" s="802"/>
      <c r="R102" s="801" t="s">
        <v>235</v>
      </c>
      <c r="S102" s="801"/>
      <c r="T102" s="801"/>
      <c r="U102" s="59"/>
      <c r="V102" s="59" t="s">
        <v>37</v>
      </c>
      <c r="W102" s="796"/>
      <c r="X102" s="796"/>
      <c r="Y102" s="796"/>
      <c r="Z102" s="796"/>
      <c r="AA102" s="796"/>
      <c r="AB102" s="796"/>
      <c r="AC102" s="796"/>
      <c r="AD102" s="796"/>
      <c r="AE102" s="796"/>
      <c r="AF102" s="796"/>
      <c r="AG102" s="796"/>
      <c r="AH102" s="796"/>
      <c r="AI102" s="796"/>
      <c r="AJ102" s="796"/>
      <c r="AK102" s="796"/>
      <c r="AL102" s="59" t="s">
        <v>117</v>
      </c>
      <c r="AM102" s="59"/>
      <c r="AN102" s="796"/>
      <c r="AO102" s="796"/>
      <c r="AP102" s="796"/>
      <c r="AQ102" s="796"/>
      <c r="AR102" s="796"/>
      <c r="AS102" s="796"/>
      <c r="AT102" s="796"/>
      <c r="AU102" s="796"/>
      <c r="AV102" s="796"/>
      <c r="AW102" s="796"/>
      <c r="AX102" s="796"/>
      <c r="AY102" s="796"/>
      <c r="AZ102" s="796"/>
      <c r="BA102" s="796"/>
      <c r="BB102" s="796"/>
      <c r="BC102" s="59" t="s">
        <v>117</v>
      </c>
      <c r="BD102" s="59"/>
      <c r="BE102" s="803">
        <f t="shared" si="3"/>
        <v>0</v>
      </c>
      <c r="BF102" s="803"/>
      <c r="BG102" s="803"/>
      <c r="BH102" s="803"/>
      <c r="BI102" s="803"/>
      <c r="BJ102" s="803"/>
      <c r="BK102" s="803"/>
      <c r="BL102" s="803"/>
      <c r="BM102" s="803"/>
      <c r="BN102" s="803"/>
      <c r="BO102" s="803"/>
      <c r="BP102" s="803"/>
      <c r="BQ102" s="803"/>
      <c r="BR102" s="803"/>
      <c r="BS102" s="803"/>
      <c r="BT102" s="123"/>
      <c r="BU102" s="119" t="s">
        <v>85</v>
      </c>
      <c r="BV102" s="119"/>
      <c r="BW102" s="119"/>
      <c r="BX102" s="119"/>
      <c r="BY102" s="119"/>
      <c r="BZ102" s="59"/>
    </row>
    <row r="103" spans="1:78" s="2" customFormat="1" ht="14.25" customHeight="1">
      <c r="A103" s="59"/>
      <c r="B103" s="59"/>
      <c r="C103" s="59"/>
      <c r="D103" s="59"/>
      <c r="E103" s="59"/>
      <c r="F103" s="59"/>
      <c r="G103" s="59"/>
      <c r="H103" s="59"/>
      <c r="I103" s="59"/>
      <c r="J103" s="59"/>
      <c r="K103" s="59"/>
      <c r="L103" s="59" t="s">
        <v>37</v>
      </c>
      <c r="M103" s="59"/>
      <c r="N103" s="802"/>
      <c r="O103" s="802"/>
      <c r="P103" s="802"/>
      <c r="Q103" s="802"/>
      <c r="R103" s="801" t="s">
        <v>235</v>
      </c>
      <c r="S103" s="801"/>
      <c r="T103" s="801"/>
      <c r="U103" s="59"/>
      <c r="V103" s="59" t="s">
        <v>37</v>
      </c>
      <c r="W103" s="796"/>
      <c r="X103" s="796"/>
      <c r="Y103" s="796"/>
      <c r="Z103" s="796"/>
      <c r="AA103" s="796"/>
      <c r="AB103" s="796"/>
      <c r="AC103" s="796"/>
      <c r="AD103" s="796"/>
      <c r="AE103" s="796"/>
      <c r="AF103" s="796"/>
      <c r="AG103" s="796"/>
      <c r="AH103" s="796"/>
      <c r="AI103" s="796"/>
      <c r="AJ103" s="796"/>
      <c r="AK103" s="796"/>
      <c r="AL103" s="59" t="s">
        <v>117</v>
      </c>
      <c r="AM103" s="59"/>
      <c r="AN103" s="796"/>
      <c r="AO103" s="796"/>
      <c r="AP103" s="796"/>
      <c r="AQ103" s="796"/>
      <c r="AR103" s="796"/>
      <c r="AS103" s="796"/>
      <c r="AT103" s="796"/>
      <c r="AU103" s="796"/>
      <c r="AV103" s="796"/>
      <c r="AW103" s="796"/>
      <c r="AX103" s="796"/>
      <c r="AY103" s="796"/>
      <c r="AZ103" s="796"/>
      <c r="BA103" s="796"/>
      <c r="BB103" s="796"/>
      <c r="BC103" s="59" t="s">
        <v>117</v>
      </c>
      <c r="BD103" s="59"/>
      <c r="BE103" s="803">
        <f t="shared" si="3"/>
        <v>0</v>
      </c>
      <c r="BF103" s="803"/>
      <c r="BG103" s="803"/>
      <c r="BH103" s="803"/>
      <c r="BI103" s="803"/>
      <c r="BJ103" s="803"/>
      <c r="BK103" s="803"/>
      <c r="BL103" s="803"/>
      <c r="BM103" s="803"/>
      <c r="BN103" s="803"/>
      <c r="BO103" s="803"/>
      <c r="BP103" s="803"/>
      <c r="BQ103" s="803"/>
      <c r="BR103" s="803"/>
      <c r="BS103" s="803"/>
      <c r="BT103" s="123"/>
      <c r="BU103" s="119" t="s">
        <v>85</v>
      </c>
      <c r="BV103" s="119"/>
      <c r="BW103" s="119"/>
      <c r="BX103" s="119"/>
      <c r="BY103" s="119"/>
      <c r="BZ103" s="59"/>
    </row>
    <row r="104" spans="1:78" s="2" customFormat="1" ht="14.25" customHeight="1">
      <c r="A104" s="59"/>
      <c r="B104" s="59"/>
      <c r="C104" s="59"/>
      <c r="D104" s="59"/>
      <c r="E104" s="59"/>
      <c r="F104" s="59"/>
      <c r="G104" s="59"/>
      <c r="H104" s="59"/>
      <c r="I104" s="59"/>
      <c r="J104" s="59"/>
      <c r="K104" s="59"/>
      <c r="L104" s="59" t="s">
        <v>37</v>
      </c>
      <c r="M104" s="59"/>
      <c r="N104" s="802"/>
      <c r="O104" s="802"/>
      <c r="P104" s="802"/>
      <c r="Q104" s="802"/>
      <c r="R104" s="801" t="s">
        <v>235</v>
      </c>
      <c r="S104" s="801"/>
      <c r="T104" s="801"/>
      <c r="U104" s="59"/>
      <c r="V104" s="59" t="s">
        <v>37</v>
      </c>
      <c r="W104" s="796"/>
      <c r="X104" s="796"/>
      <c r="Y104" s="796"/>
      <c r="Z104" s="796"/>
      <c r="AA104" s="796"/>
      <c r="AB104" s="796"/>
      <c r="AC104" s="796"/>
      <c r="AD104" s="796"/>
      <c r="AE104" s="796"/>
      <c r="AF104" s="796"/>
      <c r="AG104" s="796"/>
      <c r="AH104" s="796"/>
      <c r="AI104" s="796"/>
      <c r="AJ104" s="796"/>
      <c r="AK104" s="796"/>
      <c r="AL104" s="59" t="s">
        <v>117</v>
      </c>
      <c r="AM104" s="59"/>
      <c r="AN104" s="796"/>
      <c r="AO104" s="796"/>
      <c r="AP104" s="796"/>
      <c r="AQ104" s="796"/>
      <c r="AR104" s="796"/>
      <c r="AS104" s="796"/>
      <c r="AT104" s="796"/>
      <c r="AU104" s="796"/>
      <c r="AV104" s="796"/>
      <c r="AW104" s="796"/>
      <c r="AX104" s="796"/>
      <c r="AY104" s="796"/>
      <c r="AZ104" s="796"/>
      <c r="BA104" s="796"/>
      <c r="BB104" s="796"/>
      <c r="BC104" s="59" t="s">
        <v>117</v>
      </c>
      <c r="BD104" s="59"/>
      <c r="BE104" s="803">
        <f t="shared" si="3"/>
        <v>0</v>
      </c>
      <c r="BF104" s="803"/>
      <c r="BG104" s="803"/>
      <c r="BH104" s="803"/>
      <c r="BI104" s="803"/>
      <c r="BJ104" s="803"/>
      <c r="BK104" s="803"/>
      <c r="BL104" s="803"/>
      <c r="BM104" s="803"/>
      <c r="BN104" s="803"/>
      <c r="BO104" s="803"/>
      <c r="BP104" s="803"/>
      <c r="BQ104" s="803"/>
      <c r="BR104" s="803"/>
      <c r="BS104" s="803"/>
      <c r="BT104" s="123"/>
      <c r="BU104" s="119" t="s">
        <v>85</v>
      </c>
      <c r="BV104" s="119"/>
      <c r="BW104" s="119"/>
      <c r="BX104" s="119"/>
      <c r="BY104" s="119"/>
      <c r="BZ104" s="59"/>
    </row>
    <row r="105" spans="1:78" s="2" customFormat="1" ht="14.25" customHeight="1">
      <c r="A105" s="59"/>
      <c r="B105" s="59"/>
      <c r="C105" s="59"/>
      <c r="D105" s="59"/>
      <c r="E105" s="59"/>
      <c r="F105" s="59"/>
      <c r="G105" s="59"/>
      <c r="H105" s="59"/>
      <c r="I105" s="59"/>
      <c r="J105" s="59"/>
      <c r="K105" s="59"/>
      <c r="L105" s="59" t="s">
        <v>37</v>
      </c>
      <c r="M105" s="59"/>
      <c r="N105" s="802"/>
      <c r="O105" s="802"/>
      <c r="P105" s="802"/>
      <c r="Q105" s="802"/>
      <c r="R105" s="801" t="s">
        <v>235</v>
      </c>
      <c r="S105" s="801"/>
      <c r="T105" s="801"/>
      <c r="U105" s="59"/>
      <c r="V105" s="59" t="s">
        <v>37</v>
      </c>
      <c r="W105" s="796"/>
      <c r="X105" s="796"/>
      <c r="Y105" s="796"/>
      <c r="Z105" s="796"/>
      <c r="AA105" s="796"/>
      <c r="AB105" s="796"/>
      <c r="AC105" s="796"/>
      <c r="AD105" s="796"/>
      <c r="AE105" s="796"/>
      <c r="AF105" s="796"/>
      <c r="AG105" s="796"/>
      <c r="AH105" s="796"/>
      <c r="AI105" s="796"/>
      <c r="AJ105" s="796"/>
      <c r="AK105" s="796"/>
      <c r="AL105" s="59" t="s">
        <v>117</v>
      </c>
      <c r="AM105" s="59"/>
      <c r="AN105" s="796"/>
      <c r="AO105" s="796"/>
      <c r="AP105" s="796"/>
      <c r="AQ105" s="796"/>
      <c r="AR105" s="796"/>
      <c r="AS105" s="796"/>
      <c r="AT105" s="796"/>
      <c r="AU105" s="796"/>
      <c r="AV105" s="796"/>
      <c r="AW105" s="796"/>
      <c r="AX105" s="796"/>
      <c r="AY105" s="796"/>
      <c r="AZ105" s="796"/>
      <c r="BA105" s="796"/>
      <c r="BB105" s="796"/>
      <c r="BC105" s="59" t="s">
        <v>117</v>
      </c>
      <c r="BD105" s="59"/>
      <c r="BE105" s="803">
        <f t="shared" si="3"/>
        <v>0</v>
      </c>
      <c r="BF105" s="803"/>
      <c r="BG105" s="803"/>
      <c r="BH105" s="803"/>
      <c r="BI105" s="803"/>
      <c r="BJ105" s="803"/>
      <c r="BK105" s="803"/>
      <c r="BL105" s="803"/>
      <c r="BM105" s="803"/>
      <c r="BN105" s="803"/>
      <c r="BO105" s="803"/>
      <c r="BP105" s="803"/>
      <c r="BQ105" s="803"/>
      <c r="BR105" s="803"/>
      <c r="BS105" s="803"/>
      <c r="BT105" s="123"/>
      <c r="BU105" s="119" t="s">
        <v>85</v>
      </c>
      <c r="BV105" s="119"/>
      <c r="BW105" s="119"/>
      <c r="BX105" s="119"/>
      <c r="BY105" s="119"/>
      <c r="BZ105" s="59"/>
    </row>
    <row r="106" spans="1:78" s="2" customFormat="1" ht="14.25" customHeight="1">
      <c r="A106" s="59"/>
      <c r="B106" s="59"/>
      <c r="C106" s="59"/>
      <c r="D106" s="59"/>
      <c r="E106" s="59"/>
      <c r="F106" s="59"/>
      <c r="G106" s="59"/>
      <c r="H106" s="59"/>
      <c r="I106" s="59"/>
      <c r="J106" s="59"/>
      <c r="K106" s="59"/>
      <c r="L106" s="59" t="s">
        <v>37</v>
      </c>
      <c r="M106" s="59"/>
      <c r="N106" s="802"/>
      <c r="O106" s="802"/>
      <c r="P106" s="802"/>
      <c r="Q106" s="802"/>
      <c r="R106" s="801" t="s">
        <v>235</v>
      </c>
      <c r="S106" s="801"/>
      <c r="T106" s="801"/>
      <c r="U106" s="59"/>
      <c r="V106" s="59" t="s">
        <v>37</v>
      </c>
      <c r="W106" s="796"/>
      <c r="X106" s="796"/>
      <c r="Y106" s="796"/>
      <c r="Z106" s="796"/>
      <c r="AA106" s="796"/>
      <c r="AB106" s="796"/>
      <c r="AC106" s="796"/>
      <c r="AD106" s="796"/>
      <c r="AE106" s="796"/>
      <c r="AF106" s="796"/>
      <c r="AG106" s="796"/>
      <c r="AH106" s="796"/>
      <c r="AI106" s="796"/>
      <c r="AJ106" s="796"/>
      <c r="AK106" s="796"/>
      <c r="AL106" s="59" t="s">
        <v>117</v>
      </c>
      <c r="AM106" s="59"/>
      <c r="AN106" s="796"/>
      <c r="AO106" s="796"/>
      <c r="AP106" s="796"/>
      <c r="AQ106" s="796"/>
      <c r="AR106" s="796"/>
      <c r="AS106" s="796"/>
      <c r="AT106" s="796"/>
      <c r="AU106" s="796"/>
      <c r="AV106" s="796"/>
      <c r="AW106" s="796"/>
      <c r="AX106" s="796"/>
      <c r="AY106" s="796"/>
      <c r="AZ106" s="796"/>
      <c r="BA106" s="796"/>
      <c r="BB106" s="796"/>
      <c r="BC106" s="59" t="s">
        <v>117</v>
      </c>
      <c r="BD106" s="59"/>
      <c r="BE106" s="803">
        <f t="shared" si="3"/>
        <v>0</v>
      </c>
      <c r="BF106" s="803"/>
      <c r="BG106" s="803"/>
      <c r="BH106" s="803"/>
      <c r="BI106" s="803"/>
      <c r="BJ106" s="803"/>
      <c r="BK106" s="803"/>
      <c r="BL106" s="803"/>
      <c r="BM106" s="803"/>
      <c r="BN106" s="803"/>
      <c r="BO106" s="803"/>
      <c r="BP106" s="803"/>
      <c r="BQ106" s="803"/>
      <c r="BR106" s="803"/>
      <c r="BS106" s="803"/>
      <c r="BT106" s="123"/>
      <c r="BU106" s="119" t="s">
        <v>85</v>
      </c>
      <c r="BV106" s="119"/>
      <c r="BW106" s="119"/>
      <c r="BX106" s="119"/>
      <c r="BY106" s="119"/>
      <c r="BZ106" s="59"/>
    </row>
    <row r="107" spans="1:78" s="2" customFormat="1" ht="14.25" customHeight="1">
      <c r="A107" s="59"/>
      <c r="B107" s="59"/>
      <c r="C107" s="59"/>
      <c r="D107" s="59"/>
      <c r="E107" s="59"/>
      <c r="F107" s="59"/>
      <c r="G107" s="59"/>
      <c r="H107" s="59"/>
      <c r="I107" s="59"/>
      <c r="J107" s="59"/>
      <c r="K107" s="59"/>
      <c r="L107" s="59" t="s">
        <v>37</v>
      </c>
      <c r="M107" s="59"/>
      <c r="N107" s="802"/>
      <c r="O107" s="802"/>
      <c r="P107" s="802"/>
      <c r="Q107" s="802"/>
      <c r="R107" s="801" t="s">
        <v>235</v>
      </c>
      <c r="S107" s="801"/>
      <c r="T107" s="801"/>
      <c r="U107" s="59"/>
      <c r="V107" s="59" t="s">
        <v>37</v>
      </c>
      <c r="W107" s="796"/>
      <c r="X107" s="796"/>
      <c r="Y107" s="796"/>
      <c r="Z107" s="796"/>
      <c r="AA107" s="796"/>
      <c r="AB107" s="796"/>
      <c r="AC107" s="796"/>
      <c r="AD107" s="796"/>
      <c r="AE107" s="796"/>
      <c r="AF107" s="796"/>
      <c r="AG107" s="796"/>
      <c r="AH107" s="796"/>
      <c r="AI107" s="796"/>
      <c r="AJ107" s="796"/>
      <c r="AK107" s="796"/>
      <c r="AL107" s="59" t="s">
        <v>117</v>
      </c>
      <c r="AM107" s="59"/>
      <c r="AN107" s="796"/>
      <c r="AO107" s="796"/>
      <c r="AP107" s="796"/>
      <c r="AQ107" s="796"/>
      <c r="AR107" s="796"/>
      <c r="AS107" s="796"/>
      <c r="AT107" s="796"/>
      <c r="AU107" s="796"/>
      <c r="AV107" s="796"/>
      <c r="AW107" s="796"/>
      <c r="AX107" s="796"/>
      <c r="AY107" s="796"/>
      <c r="AZ107" s="796"/>
      <c r="BA107" s="796"/>
      <c r="BB107" s="796"/>
      <c r="BC107" s="59" t="s">
        <v>117</v>
      </c>
      <c r="BD107" s="59"/>
      <c r="BE107" s="803">
        <f t="shared" si="3"/>
        <v>0</v>
      </c>
      <c r="BF107" s="803"/>
      <c r="BG107" s="803"/>
      <c r="BH107" s="803"/>
      <c r="BI107" s="803"/>
      <c r="BJ107" s="803"/>
      <c r="BK107" s="803"/>
      <c r="BL107" s="803"/>
      <c r="BM107" s="803"/>
      <c r="BN107" s="803"/>
      <c r="BO107" s="803"/>
      <c r="BP107" s="803"/>
      <c r="BQ107" s="803"/>
      <c r="BR107" s="803"/>
      <c r="BS107" s="803"/>
      <c r="BT107" s="123"/>
      <c r="BU107" s="119" t="s">
        <v>85</v>
      </c>
      <c r="BV107" s="119"/>
      <c r="BW107" s="119"/>
      <c r="BX107" s="119"/>
      <c r="BY107" s="119"/>
      <c r="BZ107" s="59"/>
    </row>
    <row r="108" spans="1:78" s="2" customFormat="1" ht="14.25" customHeight="1">
      <c r="A108" s="59"/>
      <c r="B108" s="59"/>
      <c r="C108" s="59"/>
      <c r="D108" s="59"/>
      <c r="E108" s="59"/>
      <c r="F108" s="59"/>
      <c r="G108" s="59"/>
      <c r="H108" s="59"/>
      <c r="I108" s="59"/>
      <c r="J108" s="59"/>
      <c r="K108" s="59"/>
      <c r="L108" s="59" t="s">
        <v>37</v>
      </c>
      <c r="M108" s="59"/>
      <c r="N108" s="802"/>
      <c r="O108" s="802"/>
      <c r="P108" s="802"/>
      <c r="Q108" s="802"/>
      <c r="R108" s="801" t="s">
        <v>235</v>
      </c>
      <c r="S108" s="801"/>
      <c r="T108" s="801"/>
      <c r="U108" s="59"/>
      <c r="V108" s="59" t="s">
        <v>37</v>
      </c>
      <c r="W108" s="796"/>
      <c r="X108" s="796"/>
      <c r="Y108" s="796"/>
      <c r="Z108" s="796"/>
      <c r="AA108" s="796"/>
      <c r="AB108" s="796"/>
      <c r="AC108" s="796"/>
      <c r="AD108" s="796"/>
      <c r="AE108" s="796"/>
      <c r="AF108" s="796"/>
      <c r="AG108" s="796"/>
      <c r="AH108" s="796"/>
      <c r="AI108" s="796"/>
      <c r="AJ108" s="796"/>
      <c r="AK108" s="796"/>
      <c r="AL108" s="59" t="s">
        <v>117</v>
      </c>
      <c r="AM108" s="59"/>
      <c r="AN108" s="796"/>
      <c r="AO108" s="796"/>
      <c r="AP108" s="796"/>
      <c r="AQ108" s="796"/>
      <c r="AR108" s="796"/>
      <c r="AS108" s="796"/>
      <c r="AT108" s="796"/>
      <c r="AU108" s="796"/>
      <c r="AV108" s="796"/>
      <c r="AW108" s="796"/>
      <c r="AX108" s="796"/>
      <c r="AY108" s="796"/>
      <c r="AZ108" s="796"/>
      <c r="BA108" s="796"/>
      <c r="BB108" s="796"/>
      <c r="BC108" s="59" t="s">
        <v>117</v>
      </c>
      <c r="BD108" s="59"/>
      <c r="BE108" s="803">
        <f t="shared" si="3"/>
        <v>0</v>
      </c>
      <c r="BF108" s="803"/>
      <c r="BG108" s="803"/>
      <c r="BH108" s="803"/>
      <c r="BI108" s="803"/>
      <c r="BJ108" s="803"/>
      <c r="BK108" s="803"/>
      <c r="BL108" s="803"/>
      <c r="BM108" s="803"/>
      <c r="BN108" s="803"/>
      <c r="BO108" s="803"/>
      <c r="BP108" s="803"/>
      <c r="BQ108" s="803"/>
      <c r="BR108" s="803"/>
      <c r="BS108" s="803"/>
      <c r="BT108" s="123"/>
      <c r="BU108" s="119" t="s">
        <v>85</v>
      </c>
      <c r="BV108" s="119"/>
      <c r="BW108" s="119"/>
      <c r="BX108" s="119"/>
      <c r="BY108" s="119"/>
      <c r="BZ108" s="59"/>
    </row>
    <row r="109" spans="1:78" s="2" customFormat="1" ht="14.25" customHeight="1">
      <c r="A109" s="59"/>
      <c r="B109" s="59"/>
      <c r="C109" s="59"/>
      <c r="D109" s="798" t="s">
        <v>236</v>
      </c>
      <c r="E109" s="798"/>
      <c r="F109" s="798"/>
      <c r="G109" s="798"/>
      <c r="H109" s="798"/>
      <c r="I109" s="798"/>
      <c r="J109" s="798"/>
      <c r="K109" s="798"/>
      <c r="L109" s="59"/>
      <c r="M109" s="59"/>
      <c r="N109" s="59"/>
      <c r="O109" s="59"/>
      <c r="P109" s="59"/>
      <c r="Q109" s="59"/>
      <c r="R109" s="59"/>
      <c r="S109" s="59"/>
      <c r="T109" s="59"/>
      <c r="U109" s="59"/>
      <c r="V109" s="59" t="s">
        <v>37</v>
      </c>
      <c r="W109" s="803">
        <f>SUM(W79:AK108)</f>
        <v>0</v>
      </c>
      <c r="X109" s="803"/>
      <c r="Y109" s="803"/>
      <c r="Z109" s="803"/>
      <c r="AA109" s="803"/>
      <c r="AB109" s="803"/>
      <c r="AC109" s="803"/>
      <c r="AD109" s="803"/>
      <c r="AE109" s="803"/>
      <c r="AF109" s="803"/>
      <c r="AG109" s="803"/>
      <c r="AH109" s="803"/>
      <c r="AI109" s="803"/>
      <c r="AJ109" s="803"/>
      <c r="AK109" s="803"/>
      <c r="AL109" s="59" t="s">
        <v>117</v>
      </c>
      <c r="AM109" s="59"/>
      <c r="AN109" s="803">
        <f>SUM(AN79:BB108)</f>
        <v>0</v>
      </c>
      <c r="AO109" s="803"/>
      <c r="AP109" s="803"/>
      <c r="AQ109" s="803"/>
      <c r="AR109" s="803"/>
      <c r="AS109" s="803"/>
      <c r="AT109" s="803"/>
      <c r="AU109" s="803"/>
      <c r="AV109" s="803"/>
      <c r="AW109" s="803"/>
      <c r="AX109" s="803"/>
      <c r="AY109" s="803"/>
      <c r="AZ109" s="803"/>
      <c r="BA109" s="803"/>
      <c r="BB109" s="803"/>
      <c r="BC109" s="59" t="s">
        <v>117</v>
      </c>
      <c r="BD109" s="59"/>
      <c r="BE109" s="803">
        <f>W109+AN109</f>
        <v>0</v>
      </c>
      <c r="BF109" s="803"/>
      <c r="BG109" s="803"/>
      <c r="BH109" s="803"/>
      <c r="BI109" s="803"/>
      <c r="BJ109" s="803"/>
      <c r="BK109" s="803"/>
      <c r="BL109" s="803"/>
      <c r="BM109" s="803"/>
      <c r="BN109" s="803"/>
      <c r="BO109" s="803"/>
      <c r="BP109" s="803"/>
      <c r="BQ109" s="803"/>
      <c r="BR109" s="803"/>
      <c r="BS109" s="803"/>
      <c r="BT109" s="123"/>
      <c r="BU109" s="119" t="s">
        <v>85</v>
      </c>
      <c r="BV109" s="119"/>
      <c r="BW109" s="119"/>
      <c r="BX109" s="119"/>
      <c r="BY109" s="119"/>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row>
  </sheetData>
  <sheetProtection formatCells="0" selectLockedCells="1"/>
  <mergeCells count="474">
    <mergeCell ref="A1:BZ1"/>
    <mergeCell ref="D4:K4"/>
    <mergeCell ref="N4:Q4"/>
    <mergeCell ref="R4:T4"/>
    <mergeCell ref="W4:AK4"/>
    <mergeCell ref="AN4:BB4"/>
    <mergeCell ref="BE4:BS4"/>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BE24:BS24"/>
    <mergeCell ref="N25:Q25"/>
    <mergeCell ref="R25:T25"/>
    <mergeCell ref="W25:AK25"/>
    <mergeCell ref="AN25:BB25"/>
    <mergeCell ref="BE25:BS25"/>
    <mergeCell ref="D19:K19"/>
    <mergeCell ref="W19:AK19"/>
    <mergeCell ref="AN19:BB19"/>
    <mergeCell ref="BE19:BS19"/>
    <mergeCell ref="A21:BZ21"/>
    <mergeCell ref="D24:K24"/>
    <mergeCell ref="N24:Q24"/>
    <mergeCell ref="R24:T24"/>
    <mergeCell ref="W24:AK24"/>
    <mergeCell ref="AN24:BB24"/>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N34:Q34"/>
    <mergeCell ref="R34:T34"/>
    <mergeCell ref="W34:AK34"/>
    <mergeCell ref="AN34:BB34"/>
    <mergeCell ref="BE34:BS34"/>
    <mergeCell ref="N35:Q35"/>
    <mergeCell ref="R35:T35"/>
    <mergeCell ref="W35:AK35"/>
    <mergeCell ref="AN35:BB35"/>
    <mergeCell ref="BE35:BS35"/>
    <mergeCell ref="N36:Q36"/>
    <mergeCell ref="R36:T36"/>
    <mergeCell ref="W36:AK36"/>
    <mergeCell ref="AN36:BB36"/>
    <mergeCell ref="BE36:BS36"/>
    <mergeCell ref="N37:Q37"/>
    <mergeCell ref="R37:T37"/>
    <mergeCell ref="W37:AK37"/>
    <mergeCell ref="AN37:BB37"/>
    <mergeCell ref="BE37:BS37"/>
    <mergeCell ref="N38:Q38"/>
    <mergeCell ref="R38:T38"/>
    <mergeCell ref="W38:AK38"/>
    <mergeCell ref="AN38:BB38"/>
    <mergeCell ref="BE38:BS38"/>
    <mergeCell ref="N39:Q39"/>
    <mergeCell ref="R39:T39"/>
    <mergeCell ref="W39:AK39"/>
    <mergeCell ref="AN39:BB39"/>
    <mergeCell ref="BE39:BS39"/>
    <mergeCell ref="N40:Q40"/>
    <mergeCell ref="R40:T40"/>
    <mergeCell ref="W40:AK40"/>
    <mergeCell ref="AN40:BB40"/>
    <mergeCell ref="BE40:BS40"/>
    <mergeCell ref="N41:Q41"/>
    <mergeCell ref="R41:T41"/>
    <mergeCell ref="W41:AK41"/>
    <mergeCell ref="AN41:BB41"/>
    <mergeCell ref="BE41:BS41"/>
    <mergeCell ref="N42:Q42"/>
    <mergeCell ref="R42:T42"/>
    <mergeCell ref="W42:AK42"/>
    <mergeCell ref="AN42:BB42"/>
    <mergeCell ref="BE42:BS42"/>
    <mergeCell ref="N43:Q43"/>
    <mergeCell ref="R43:T43"/>
    <mergeCell ref="W43:AK43"/>
    <mergeCell ref="AN43:BB43"/>
    <mergeCell ref="BE43:BS43"/>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N63:Q63"/>
    <mergeCell ref="R63:T63"/>
    <mergeCell ref="W63:AK63"/>
    <mergeCell ref="AN63:BB63"/>
    <mergeCell ref="BE63:BS63"/>
    <mergeCell ref="N64:Q64"/>
    <mergeCell ref="R64:T64"/>
    <mergeCell ref="W64:AK64"/>
    <mergeCell ref="AN64:BB64"/>
    <mergeCell ref="BE64:BS64"/>
    <mergeCell ref="N65:Q65"/>
    <mergeCell ref="R65:T65"/>
    <mergeCell ref="W65:AK65"/>
    <mergeCell ref="AN65:BB65"/>
    <mergeCell ref="BE65:BS65"/>
    <mergeCell ref="N66:Q66"/>
    <mergeCell ref="R66:T66"/>
    <mergeCell ref="W66:AK66"/>
    <mergeCell ref="AN66:BB66"/>
    <mergeCell ref="BE66:BS66"/>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N93:Q93"/>
    <mergeCell ref="R93:T93"/>
    <mergeCell ref="W93:AK93"/>
    <mergeCell ref="AN93:BB93"/>
    <mergeCell ref="BE93:BS93"/>
    <mergeCell ref="N94:Q94"/>
    <mergeCell ref="R94:T94"/>
    <mergeCell ref="W94:AK94"/>
    <mergeCell ref="AN94:BB94"/>
    <mergeCell ref="BE94:BS94"/>
    <mergeCell ref="N95:Q95"/>
    <mergeCell ref="R95:T95"/>
    <mergeCell ref="W95:AK95"/>
    <mergeCell ref="AN95:BB95"/>
    <mergeCell ref="BE95:BS95"/>
    <mergeCell ref="N96:Q96"/>
    <mergeCell ref="R96:T96"/>
    <mergeCell ref="W96:AK96"/>
    <mergeCell ref="AN96:BB96"/>
    <mergeCell ref="BE96:BS96"/>
    <mergeCell ref="N97:Q97"/>
    <mergeCell ref="R97:T97"/>
    <mergeCell ref="W97:AK97"/>
    <mergeCell ref="AN97:BB97"/>
    <mergeCell ref="BE97:BS97"/>
    <mergeCell ref="N98:Q98"/>
    <mergeCell ref="R98:T98"/>
    <mergeCell ref="W98:AK98"/>
    <mergeCell ref="AN98:BB98"/>
    <mergeCell ref="BE98:BS98"/>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D109:K109"/>
    <mergeCell ref="W109:AK109"/>
    <mergeCell ref="AN109:BB109"/>
    <mergeCell ref="BE109:BS109"/>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topLeftCell="A63"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801" t="s">
        <v>244</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1"/>
      <c r="BJ1" s="801"/>
      <c r="BK1" s="801"/>
      <c r="BL1" s="801"/>
      <c r="BM1" s="801"/>
      <c r="BN1" s="801"/>
      <c r="BO1" s="801"/>
      <c r="BP1" s="801"/>
      <c r="BQ1" s="801"/>
      <c r="BR1" s="801"/>
      <c r="BS1" s="801"/>
      <c r="BT1" s="801"/>
      <c r="BU1" s="801"/>
      <c r="BV1" s="801"/>
      <c r="BW1" s="801"/>
      <c r="BX1" s="801"/>
      <c r="BY1" s="801"/>
      <c r="BZ1" s="801"/>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0" s="2" customFormat="1" ht="5.099999999999999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799"/>
      <c r="AJ5" s="799"/>
      <c r="AK5" s="799"/>
      <c r="AL5" s="799"/>
      <c r="AM5" s="799"/>
      <c r="AN5" s="799"/>
      <c r="AO5" s="79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B6" s="8"/>
    </row>
    <row r="7" spans="1:80" s="2" customFormat="1" ht="5.0999999999999996"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799"/>
      <c r="AJ8" s="799"/>
      <c r="AK8" s="799"/>
      <c r="AL8" s="799"/>
      <c r="AM8" s="799"/>
      <c r="AN8" s="799"/>
      <c r="AO8" s="79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B9" s="8"/>
    </row>
    <row r="10" spans="1:80" s="2" customFormat="1" ht="5.0999999999999996"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800"/>
      <c r="AT11" s="800"/>
      <c r="AU11" s="800"/>
      <c r="AV11" s="800"/>
      <c r="AW11" s="800"/>
      <c r="AX11" s="800"/>
      <c r="AY11" s="800"/>
      <c r="AZ11" s="800"/>
      <c r="BA11" s="800"/>
      <c r="BB11" s="800"/>
      <c r="BC11" s="800"/>
      <c r="BD11" s="800"/>
      <c r="BE11" s="800"/>
      <c r="BF11" s="800"/>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B12" s="8"/>
    </row>
    <row r="13" spans="1:80" s="2" customFormat="1" ht="5.0999999999999996" customHeight="1">
      <c r="A13" s="174"/>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792"/>
      <c r="AT14" s="792"/>
      <c r="AU14" s="792"/>
      <c r="AV14" s="792"/>
      <c r="AW14" s="792"/>
      <c r="AX14" s="792"/>
      <c r="AY14" s="792"/>
      <c r="AZ14" s="792"/>
      <c r="BA14" s="792"/>
      <c r="BB14" s="792"/>
      <c r="BC14" s="792"/>
      <c r="BD14" s="792"/>
      <c r="BE14" s="792"/>
      <c r="BF14" s="792"/>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row>
    <row r="16" spans="1:80" s="2" customFormat="1" ht="5.0999999999999996" customHeight="1">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792"/>
      <c r="AT17" s="792"/>
      <c r="AU17" s="792"/>
      <c r="AV17" s="792"/>
      <c r="AW17" s="792"/>
      <c r="AX17" s="792"/>
      <c r="AY17" s="792"/>
      <c r="AZ17" s="792"/>
      <c r="BA17" s="792"/>
      <c r="BB17" s="792"/>
      <c r="BC17" s="792"/>
      <c r="BD17" s="792"/>
      <c r="BE17" s="792"/>
      <c r="BF17" s="792"/>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row>
    <row r="19" spans="1:80" s="2" customFormat="1" ht="5.0999999999999996"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6"/>
      <c r="AT20" s="96"/>
      <c r="AU20" s="96"/>
      <c r="AV20" s="96"/>
      <c r="AW20" s="96"/>
      <c r="AX20" s="96"/>
      <c r="AY20" s="96"/>
      <c r="AZ20" s="96"/>
      <c r="BA20" s="96"/>
      <c r="BB20" s="96"/>
      <c r="BC20" s="96"/>
      <c r="BD20" s="96"/>
      <c r="BE20" s="96"/>
      <c r="BF20" s="96"/>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792"/>
      <c r="AT21" s="792"/>
      <c r="AU21" s="792"/>
      <c r="AV21" s="792"/>
      <c r="AW21" s="792"/>
      <c r="AX21" s="792"/>
      <c r="AY21" s="792"/>
      <c r="AZ21" s="792"/>
      <c r="BA21" s="792"/>
      <c r="BB21" s="792"/>
      <c r="BC21" s="792"/>
      <c r="BD21" s="792"/>
      <c r="BE21" s="792"/>
      <c r="BF21" s="792"/>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799" t="s">
        <v>56</v>
      </c>
      <c r="AT22" s="799"/>
      <c r="AU22" s="96"/>
      <c r="AV22" s="96"/>
      <c r="AW22" s="96" t="s">
        <v>184</v>
      </c>
      <c r="AX22" s="96"/>
      <c r="AY22" s="96"/>
      <c r="AZ22" s="96"/>
      <c r="BA22" s="96"/>
      <c r="BB22" s="799" t="s">
        <v>56</v>
      </c>
      <c r="BC22" s="799"/>
      <c r="BD22" s="96"/>
      <c r="BE22" s="96"/>
      <c r="BF22" s="96"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B23" s="8"/>
    </row>
    <row r="24" spans="1:80" s="2" customFormat="1" ht="5.0999999999999996"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797"/>
      <c r="X26" s="797"/>
      <c r="Y26" s="797"/>
      <c r="Z26" s="797"/>
      <c r="AA26" s="797"/>
      <c r="AB26" s="797"/>
      <c r="AC26" s="797"/>
      <c r="AD26" s="797"/>
      <c r="AE26" s="797"/>
      <c r="AF26" s="797"/>
      <c r="AG26" s="798" t="s">
        <v>117</v>
      </c>
      <c r="AH26" s="798"/>
      <c r="AI26" s="794" t="str">
        <f t="shared" ref="AI26" si="0">IFERROR(VLOOKUP(W26,$CA$26:$CB$98,2,FALSE),"")</f>
        <v/>
      </c>
      <c r="AJ26" s="794"/>
      <c r="AK26" s="794"/>
      <c r="AL26" s="794"/>
      <c r="AM26" s="794"/>
      <c r="AN26" s="794"/>
      <c r="AO26" s="794"/>
      <c r="AP26" s="794"/>
      <c r="AQ26" s="794"/>
      <c r="AR26" s="794"/>
      <c r="AS26" s="794"/>
      <c r="AT26" s="794"/>
      <c r="AU26" s="794"/>
      <c r="AV26" s="794"/>
      <c r="AW26" s="794"/>
      <c r="AX26" s="794"/>
      <c r="AY26" s="794"/>
      <c r="AZ26" s="794"/>
      <c r="BA26" s="794"/>
      <c r="BB26" s="794"/>
      <c r="BC26" s="798" t="s">
        <v>117</v>
      </c>
      <c r="BD26" s="798"/>
      <c r="BE26" s="796"/>
      <c r="BF26" s="796"/>
      <c r="BG26" s="796"/>
      <c r="BH26" s="796"/>
      <c r="BI26" s="796"/>
      <c r="BJ26" s="796"/>
      <c r="BK26" s="796"/>
      <c r="BL26" s="796"/>
      <c r="BM26" s="796"/>
      <c r="BN26" s="796"/>
      <c r="BO26" s="796"/>
      <c r="BP26" s="796"/>
      <c r="BQ26" s="796"/>
      <c r="BR26" s="796"/>
      <c r="BS26" s="796"/>
      <c r="BT26" s="123"/>
      <c r="BU26" s="119" t="s">
        <v>85</v>
      </c>
      <c r="BV26" s="119"/>
      <c r="BW26" s="119"/>
      <c r="BX26" s="119"/>
      <c r="BY26" s="119"/>
      <c r="BZ26" s="59"/>
      <c r="CA26" s="8" t="s">
        <v>1267</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797"/>
      <c r="X27" s="797"/>
      <c r="Y27" s="797"/>
      <c r="Z27" s="797"/>
      <c r="AA27" s="797"/>
      <c r="AB27" s="797"/>
      <c r="AC27" s="797"/>
      <c r="AD27" s="797"/>
      <c r="AE27" s="797"/>
      <c r="AF27" s="797"/>
      <c r="AG27" s="798" t="s">
        <v>117</v>
      </c>
      <c r="AH27" s="798"/>
      <c r="AI27" s="794" t="str">
        <f t="shared" ref="AI27:AI31" si="1">IFERROR(VLOOKUP(W27,$CA$26:$CB$98,2,FALSE),"")</f>
        <v/>
      </c>
      <c r="AJ27" s="794"/>
      <c r="AK27" s="794"/>
      <c r="AL27" s="794"/>
      <c r="AM27" s="794"/>
      <c r="AN27" s="794"/>
      <c r="AO27" s="794"/>
      <c r="AP27" s="794"/>
      <c r="AQ27" s="794"/>
      <c r="AR27" s="794"/>
      <c r="AS27" s="794"/>
      <c r="AT27" s="794"/>
      <c r="AU27" s="794"/>
      <c r="AV27" s="794"/>
      <c r="AW27" s="794"/>
      <c r="AX27" s="794"/>
      <c r="AY27" s="794"/>
      <c r="AZ27" s="794"/>
      <c r="BA27" s="794"/>
      <c r="BB27" s="794"/>
      <c r="BC27" s="798" t="s">
        <v>117</v>
      </c>
      <c r="BD27" s="798"/>
      <c r="BE27" s="796"/>
      <c r="BF27" s="796"/>
      <c r="BG27" s="796"/>
      <c r="BH27" s="796"/>
      <c r="BI27" s="796"/>
      <c r="BJ27" s="796"/>
      <c r="BK27" s="796"/>
      <c r="BL27" s="796"/>
      <c r="BM27" s="796"/>
      <c r="BN27" s="796"/>
      <c r="BO27" s="796"/>
      <c r="BP27" s="796"/>
      <c r="BQ27" s="796"/>
      <c r="BR27" s="796"/>
      <c r="BS27" s="796"/>
      <c r="BT27" s="123"/>
      <c r="BU27" s="119" t="s">
        <v>85</v>
      </c>
      <c r="BV27" s="119"/>
      <c r="BW27" s="119"/>
      <c r="BX27" s="119"/>
      <c r="BY27" s="119"/>
      <c r="BZ27" s="59"/>
      <c r="CA27" s="8" t="s">
        <v>1268</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797"/>
      <c r="X28" s="797"/>
      <c r="Y28" s="797"/>
      <c r="Z28" s="797"/>
      <c r="AA28" s="797"/>
      <c r="AB28" s="797"/>
      <c r="AC28" s="797"/>
      <c r="AD28" s="797"/>
      <c r="AE28" s="797"/>
      <c r="AF28" s="797"/>
      <c r="AG28" s="798" t="s">
        <v>117</v>
      </c>
      <c r="AH28" s="798"/>
      <c r="AI28" s="794" t="str">
        <f t="shared" si="1"/>
        <v/>
      </c>
      <c r="AJ28" s="794"/>
      <c r="AK28" s="794"/>
      <c r="AL28" s="794"/>
      <c r="AM28" s="794"/>
      <c r="AN28" s="794"/>
      <c r="AO28" s="794"/>
      <c r="AP28" s="794"/>
      <c r="AQ28" s="794"/>
      <c r="AR28" s="794"/>
      <c r="AS28" s="794"/>
      <c r="AT28" s="794"/>
      <c r="AU28" s="794"/>
      <c r="AV28" s="794"/>
      <c r="AW28" s="794"/>
      <c r="AX28" s="794"/>
      <c r="AY28" s="794"/>
      <c r="AZ28" s="794"/>
      <c r="BA28" s="794"/>
      <c r="BB28" s="794"/>
      <c r="BC28" s="798" t="s">
        <v>117</v>
      </c>
      <c r="BD28" s="798"/>
      <c r="BE28" s="796"/>
      <c r="BF28" s="796"/>
      <c r="BG28" s="796"/>
      <c r="BH28" s="796"/>
      <c r="BI28" s="796"/>
      <c r="BJ28" s="796"/>
      <c r="BK28" s="796"/>
      <c r="BL28" s="796"/>
      <c r="BM28" s="796"/>
      <c r="BN28" s="796"/>
      <c r="BO28" s="796"/>
      <c r="BP28" s="796"/>
      <c r="BQ28" s="796"/>
      <c r="BR28" s="796"/>
      <c r="BS28" s="796"/>
      <c r="BT28" s="123"/>
      <c r="BU28" s="119" t="s">
        <v>85</v>
      </c>
      <c r="BV28" s="119"/>
      <c r="BW28" s="119"/>
      <c r="BX28" s="119"/>
      <c r="BY28" s="119"/>
      <c r="BZ28" s="59"/>
      <c r="CA28" s="8" t="s">
        <v>1269</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797"/>
      <c r="X29" s="797"/>
      <c r="Y29" s="797"/>
      <c r="Z29" s="797"/>
      <c r="AA29" s="797"/>
      <c r="AB29" s="797"/>
      <c r="AC29" s="797"/>
      <c r="AD29" s="797"/>
      <c r="AE29" s="797"/>
      <c r="AF29" s="797"/>
      <c r="AG29" s="798" t="s">
        <v>117</v>
      </c>
      <c r="AH29" s="798"/>
      <c r="AI29" s="794" t="str">
        <f t="shared" si="1"/>
        <v/>
      </c>
      <c r="AJ29" s="794"/>
      <c r="AK29" s="794"/>
      <c r="AL29" s="794"/>
      <c r="AM29" s="794"/>
      <c r="AN29" s="794"/>
      <c r="AO29" s="794"/>
      <c r="AP29" s="794"/>
      <c r="AQ29" s="794"/>
      <c r="AR29" s="794"/>
      <c r="AS29" s="794"/>
      <c r="AT29" s="794"/>
      <c r="AU29" s="794"/>
      <c r="AV29" s="794"/>
      <c r="AW29" s="794"/>
      <c r="AX29" s="794"/>
      <c r="AY29" s="794"/>
      <c r="AZ29" s="794"/>
      <c r="BA29" s="794"/>
      <c r="BB29" s="794"/>
      <c r="BC29" s="798" t="s">
        <v>117</v>
      </c>
      <c r="BD29" s="798"/>
      <c r="BE29" s="796"/>
      <c r="BF29" s="796"/>
      <c r="BG29" s="796"/>
      <c r="BH29" s="796"/>
      <c r="BI29" s="796"/>
      <c r="BJ29" s="796"/>
      <c r="BK29" s="796"/>
      <c r="BL29" s="796"/>
      <c r="BM29" s="796"/>
      <c r="BN29" s="796"/>
      <c r="BO29" s="796"/>
      <c r="BP29" s="796"/>
      <c r="BQ29" s="796"/>
      <c r="BR29" s="796"/>
      <c r="BS29" s="796"/>
      <c r="BT29" s="123"/>
      <c r="BU29" s="119" t="s">
        <v>85</v>
      </c>
      <c r="BV29" s="119"/>
      <c r="BW29" s="119"/>
      <c r="BX29" s="119"/>
      <c r="BY29" s="119"/>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797"/>
      <c r="X30" s="797"/>
      <c r="Y30" s="797"/>
      <c r="Z30" s="797"/>
      <c r="AA30" s="797"/>
      <c r="AB30" s="797"/>
      <c r="AC30" s="797"/>
      <c r="AD30" s="797"/>
      <c r="AE30" s="797"/>
      <c r="AF30" s="797"/>
      <c r="AG30" s="798" t="s">
        <v>117</v>
      </c>
      <c r="AH30" s="798"/>
      <c r="AI30" s="794" t="str">
        <f t="shared" si="1"/>
        <v/>
      </c>
      <c r="AJ30" s="794"/>
      <c r="AK30" s="794"/>
      <c r="AL30" s="794"/>
      <c r="AM30" s="794"/>
      <c r="AN30" s="794"/>
      <c r="AO30" s="794"/>
      <c r="AP30" s="794"/>
      <c r="AQ30" s="794"/>
      <c r="AR30" s="794"/>
      <c r="AS30" s="794"/>
      <c r="AT30" s="794"/>
      <c r="AU30" s="794"/>
      <c r="AV30" s="794"/>
      <c r="AW30" s="794"/>
      <c r="AX30" s="794"/>
      <c r="AY30" s="794"/>
      <c r="AZ30" s="794"/>
      <c r="BA30" s="794"/>
      <c r="BB30" s="794"/>
      <c r="BC30" s="798" t="s">
        <v>117</v>
      </c>
      <c r="BD30" s="798"/>
      <c r="BE30" s="796"/>
      <c r="BF30" s="796"/>
      <c r="BG30" s="796"/>
      <c r="BH30" s="796"/>
      <c r="BI30" s="796"/>
      <c r="BJ30" s="796"/>
      <c r="BK30" s="796"/>
      <c r="BL30" s="796"/>
      <c r="BM30" s="796"/>
      <c r="BN30" s="796"/>
      <c r="BO30" s="796"/>
      <c r="BP30" s="796"/>
      <c r="BQ30" s="796"/>
      <c r="BR30" s="796"/>
      <c r="BS30" s="796"/>
      <c r="BT30" s="123"/>
      <c r="BU30" s="119" t="s">
        <v>85</v>
      </c>
      <c r="BV30" s="119"/>
      <c r="BW30" s="119"/>
      <c r="BX30" s="119"/>
      <c r="BY30" s="119"/>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797"/>
      <c r="X31" s="797"/>
      <c r="Y31" s="797"/>
      <c r="Z31" s="797"/>
      <c r="AA31" s="797"/>
      <c r="AB31" s="797"/>
      <c r="AC31" s="797"/>
      <c r="AD31" s="797"/>
      <c r="AE31" s="797"/>
      <c r="AF31" s="797"/>
      <c r="AG31" s="798" t="s">
        <v>117</v>
      </c>
      <c r="AH31" s="798"/>
      <c r="AI31" s="794" t="str">
        <f t="shared" si="1"/>
        <v/>
      </c>
      <c r="AJ31" s="794"/>
      <c r="AK31" s="794"/>
      <c r="AL31" s="794"/>
      <c r="AM31" s="794"/>
      <c r="AN31" s="794"/>
      <c r="AO31" s="794"/>
      <c r="AP31" s="794"/>
      <c r="AQ31" s="794"/>
      <c r="AR31" s="794"/>
      <c r="AS31" s="794"/>
      <c r="AT31" s="794"/>
      <c r="AU31" s="794"/>
      <c r="AV31" s="794"/>
      <c r="AW31" s="794"/>
      <c r="AX31" s="794"/>
      <c r="AY31" s="794"/>
      <c r="AZ31" s="794"/>
      <c r="BA31" s="794"/>
      <c r="BB31" s="794"/>
      <c r="BC31" s="798" t="s">
        <v>117</v>
      </c>
      <c r="BD31" s="798"/>
      <c r="BE31" s="796"/>
      <c r="BF31" s="796"/>
      <c r="BG31" s="796"/>
      <c r="BH31" s="796"/>
      <c r="BI31" s="796"/>
      <c r="BJ31" s="796"/>
      <c r="BK31" s="796"/>
      <c r="BL31" s="796"/>
      <c r="BM31" s="796"/>
      <c r="BN31" s="796"/>
      <c r="BO31" s="796"/>
      <c r="BP31" s="796"/>
      <c r="BQ31" s="796"/>
      <c r="BR31" s="796"/>
      <c r="BS31" s="796"/>
      <c r="BT31" s="123"/>
      <c r="BU31" s="119" t="s">
        <v>85</v>
      </c>
      <c r="BV31" s="119"/>
      <c r="BW31" s="119"/>
      <c r="BX31" s="119"/>
      <c r="BY31" s="119"/>
      <c r="BZ31" s="59"/>
      <c r="CA31" s="8" t="s">
        <v>1270</v>
      </c>
      <c r="CB31" s="2" t="s">
        <v>348</v>
      </c>
    </row>
    <row r="32" spans="1:80" s="2" customFormat="1" ht="5.0999999999999996"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8" t="s">
        <v>351</v>
      </c>
      <c r="CB32" s="2" t="s">
        <v>350</v>
      </c>
    </row>
    <row r="33" spans="1:80" s="2" customFormat="1" ht="5.0999999999999996"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29"/>
      <c r="AY34" s="829"/>
      <c r="AZ34" s="829"/>
      <c r="BA34" s="829"/>
      <c r="BB34" s="829"/>
      <c r="BC34" s="829"/>
      <c r="BD34" s="829"/>
      <c r="BE34" s="829"/>
      <c r="BF34" s="829"/>
      <c r="BG34" s="829"/>
      <c r="BH34" s="829"/>
      <c r="BI34" s="829"/>
      <c r="BJ34" s="829"/>
      <c r="BK34" s="829"/>
      <c r="BL34" s="829"/>
      <c r="BM34" s="829"/>
      <c r="BN34" s="829"/>
      <c r="BO34" s="829"/>
      <c r="BP34" s="829"/>
      <c r="BQ34" s="829"/>
      <c r="BR34" s="829"/>
      <c r="BS34" s="829"/>
      <c r="BT34" s="829"/>
      <c r="BU34" s="829"/>
      <c r="BV34" s="829"/>
      <c r="BW34" s="829"/>
      <c r="BX34" s="829"/>
      <c r="BY34" s="829"/>
      <c r="BZ34" s="829"/>
      <c r="CA34" s="8" t="s">
        <v>1570</v>
      </c>
      <c r="CB34" s="2" t="s">
        <v>1272</v>
      </c>
    </row>
    <row r="35" spans="1:80" s="2" customFormat="1" ht="5.0999999999999996"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8" t="s">
        <v>358</v>
      </c>
      <c r="CB35" s="2" t="s">
        <v>1273</v>
      </c>
    </row>
    <row r="36" spans="1:80" s="2" customFormat="1" ht="5.0999999999999996"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8" t="s">
        <v>361</v>
      </c>
      <c r="CB36" s="2" t="s">
        <v>1274</v>
      </c>
    </row>
    <row r="37" spans="1:80" s="13" customFormat="1" ht="15.95" customHeight="1">
      <c r="A37" s="59"/>
      <c r="B37" s="59" t="s">
        <v>266</v>
      </c>
      <c r="C37" s="59"/>
      <c r="D37" s="59"/>
      <c r="E37" s="59"/>
      <c r="F37" s="59"/>
      <c r="G37" s="59"/>
      <c r="H37" s="59"/>
      <c r="I37" s="59"/>
      <c r="J37" s="59"/>
      <c r="K37" s="59"/>
      <c r="L37" s="59"/>
      <c r="M37" s="59"/>
      <c r="N37" s="59"/>
      <c r="O37" s="59"/>
      <c r="P37" s="59"/>
      <c r="Q37" s="5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829"/>
      <c r="BF37" s="829"/>
      <c r="BG37" s="829"/>
      <c r="BH37" s="829"/>
      <c r="BI37" s="829"/>
      <c r="BJ37" s="829"/>
      <c r="BK37" s="829"/>
      <c r="BL37" s="829"/>
      <c r="BM37" s="829"/>
      <c r="BN37" s="829"/>
      <c r="BO37" s="829"/>
      <c r="BP37" s="829"/>
      <c r="BQ37" s="829"/>
      <c r="BR37" s="829"/>
      <c r="BS37" s="829"/>
      <c r="BT37" s="829"/>
      <c r="BU37" s="829"/>
      <c r="BV37" s="829"/>
      <c r="BW37" s="829"/>
      <c r="BX37" s="829"/>
      <c r="BY37" s="829"/>
      <c r="BZ37" s="829"/>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29"/>
      <c r="AY38" s="829"/>
      <c r="AZ38" s="829"/>
      <c r="BA38" s="829"/>
      <c r="BB38" s="829"/>
      <c r="BC38" s="829"/>
      <c r="BD38" s="829"/>
      <c r="BE38" s="829"/>
      <c r="BF38" s="829"/>
      <c r="BG38" s="829"/>
      <c r="BH38" s="829"/>
      <c r="BI38" s="829"/>
      <c r="BJ38" s="829"/>
      <c r="BK38" s="829"/>
      <c r="BL38" s="829"/>
      <c r="BM38" s="829"/>
      <c r="BN38" s="829"/>
      <c r="BO38" s="829"/>
      <c r="BP38" s="829"/>
      <c r="BQ38" s="829"/>
      <c r="BR38" s="829"/>
      <c r="BS38" s="829"/>
      <c r="BT38" s="829"/>
      <c r="BU38" s="829"/>
      <c r="BV38" s="829"/>
      <c r="BW38" s="829"/>
      <c r="BX38" s="829"/>
      <c r="BY38" s="829"/>
      <c r="BZ38" s="829"/>
      <c r="CA38" s="8" t="s">
        <v>367</v>
      </c>
      <c r="CB38" s="2" t="s">
        <v>366</v>
      </c>
    </row>
    <row r="39" spans="1:80" s="2" customFormat="1" ht="5.0999999999999996"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1571</v>
      </c>
      <c r="CB40" s="2" t="s">
        <v>1277</v>
      </c>
    </row>
    <row r="41" spans="1:80" s="2" customFormat="1" ht="5.0999999999999996" customHeight="1">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8" t="s">
        <v>376</v>
      </c>
      <c r="CB41" s="2" t="s">
        <v>1278</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799"/>
      <c r="AJ42" s="799"/>
      <c r="AK42" s="799"/>
      <c r="AL42" s="799"/>
      <c r="AM42" s="799"/>
      <c r="AN42" s="799"/>
      <c r="AO42" s="799"/>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1279</v>
      </c>
    </row>
    <row r="43" spans="1:80" s="2" customFormat="1" ht="5.0999999999999996"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8" t="s">
        <v>1572</v>
      </c>
      <c r="CB43" s="2" t="s">
        <v>1282</v>
      </c>
    </row>
    <row r="44" spans="1:80" s="2" customFormat="1" ht="5.0999999999999996"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799"/>
      <c r="AJ45" s="799"/>
      <c r="AK45" s="799"/>
      <c r="AL45" s="799"/>
      <c r="AM45" s="799"/>
      <c r="AN45" s="799"/>
      <c r="AO45" s="799"/>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1573</v>
      </c>
    </row>
    <row r="46" spans="1:80" s="2" customFormat="1" ht="5.0999999999999996"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8" t="s">
        <v>391</v>
      </c>
      <c r="CB46" s="2" t="s">
        <v>390</v>
      </c>
    </row>
    <row r="47" spans="1:80" s="2" customFormat="1" ht="5.0999999999999996"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8" t="s">
        <v>394</v>
      </c>
      <c r="CB47" s="2" t="s">
        <v>1284</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800"/>
      <c r="AT48" s="800"/>
      <c r="AU48" s="800"/>
      <c r="AV48" s="800"/>
      <c r="AW48" s="800"/>
      <c r="AX48" s="800"/>
      <c r="AY48" s="800"/>
      <c r="AZ48" s="800"/>
      <c r="BA48" s="800"/>
      <c r="BB48" s="800"/>
      <c r="BC48" s="800"/>
      <c r="BD48" s="800"/>
      <c r="BE48" s="800"/>
      <c r="BF48" s="800"/>
      <c r="BG48" s="60"/>
      <c r="BH48" s="60"/>
      <c r="BI48" s="60"/>
      <c r="BJ48" s="60"/>
      <c r="BK48" s="60"/>
      <c r="BL48" s="60"/>
      <c r="BM48" s="60"/>
      <c r="BN48" s="60"/>
      <c r="BO48" s="60"/>
      <c r="BP48" s="60"/>
      <c r="BQ48" s="60"/>
      <c r="BR48" s="60"/>
      <c r="BS48" s="60"/>
      <c r="BT48" s="60"/>
      <c r="BU48" s="60"/>
      <c r="BV48" s="60"/>
      <c r="BW48" s="60"/>
      <c r="BX48" s="60"/>
      <c r="BY48" s="60"/>
      <c r="BZ48" s="60"/>
      <c r="CA48" s="8" t="s">
        <v>1574</v>
      </c>
      <c r="CB48" s="2" t="s">
        <v>1286</v>
      </c>
    </row>
    <row r="49" spans="1:80" s="2" customFormat="1" ht="5.0999999999999996"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8" t="s">
        <v>400</v>
      </c>
      <c r="CB49" s="2" t="s">
        <v>1287</v>
      </c>
    </row>
    <row r="50" spans="1:80" s="2" customFormat="1" ht="5.0999999999999996" customHeight="1">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8" t="s">
        <v>405</v>
      </c>
      <c r="CB50" s="2" t="s">
        <v>1575</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792"/>
      <c r="AT51" s="792"/>
      <c r="AU51" s="792"/>
      <c r="AV51" s="792"/>
      <c r="AW51" s="792"/>
      <c r="AX51" s="792"/>
      <c r="AY51" s="792"/>
      <c r="AZ51" s="792"/>
      <c r="BA51" s="792"/>
      <c r="BB51" s="792"/>
      <c r="BC51" s="792"/>
      <c r="BD51" s="792"/>
      <c r="BE51" s="792"/>
      <c r="BF51" s="792"/>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8" t="s">
        <v>411</v>
      </c>
      <c r="CB52" s="2" t="s">
        <v>410</v>
      </c>
    </row>
    <row r="53" spans="1:80" s="2" customFormat="1" ht="5.0999999999999996" customHeight="1">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792"/>
      <c r="AT54" s="792"/>
      <c r="AU54" s="792"/>
      <c r="AV54" s="792"/>
      <c r="AW54" s="792"/>
      <c r="AX54" s="792"/>
      <c r="AY54" s="792"/>
      <c r="AZ54" s="792"/>
      <c r="BA54" s="792"/>
      <c r="BB54" s="792"/>
      <c r="BC54" s="792"/>
      <c r="BD54" s="792"/>
      <c r="BE54" s="792"/>
      <c r="BF54" s="792"/>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8" t="s">
        <v>420</v>
      </c>
      <c r="CB55" s="2" t="s">
        <v>419</v>
      </c>
    </row>
    <row r="56" spans="1:80" s="2" customFormat="1" ht="5.0999999999999996" customHeight="1">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6"/>
      <c r="AT57" s="96"/>
      <c r="AU57" s="96"/>
      <c r="AV57" s="96"/>
      <c r="AW57" s="96"/>
      <c r="AX57" s="96"/>
      <c r="AY57" s="96"/>
      <c r="AZ57" s="96"/>
      <c r="BA57" s="96"/>
      <c r="BB57" s="96"/>
      <c r="BC57" s="96"/>
      <c r="BD57" s="96"/>
      <c r="BE57" s="96"/>
      <c r="BF57" s="96"/>
      <c r="BG57" s="60"/>
      <c r="BH57" s="60"/>
      <c r="BI57" s="60"/>
      <c r="BJ57" s="60"/>
      <c r="BK57" s="60"/>
      <c r="BL57" s="60"/>
      <c r="BM57" s="60"/>
      <c r="BN57" s="60"/>
      <c r="BO57" s="60"/>
      <c r="BP57" s="60"/>
      <c r="BQ57" s="60"/>
      <c r="BR57" s="60"/>
      <c r="BS57" s="60"/>
      <c r="BT57" s="60"/>
      <c r="BU57" s="60"/>
      <c r="BV57" s="60"/>
      <c r="BW57" s="60"/>
      <c r="BX57" s="60"/>
      <c r="BY57" s="60"/>
      <c r="BZ57" s="60"/>
      <c r="CA57" s="8" t="s">
        <v>1288</v>
      </c>
      <c r="CB57" s="2" t="s">
        <v>1289</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792"/>
      <c r="AT58" s="792"/>
      <c r="AU58" s="792"/>
      <c r="AV58" s="792"/>
      <c r="AW58" s="792"/>
      <c r="AX58" s="792"/>
      <c r="AY58" s="792"/>
      <c r="AZ58" s="792"/>
      <c r="BA58" s="792"/>
      <c r="BB58" s="792"/>
      <c r="BC58" s="792"/>
      <c r="BD58" s="792"/>
      <c r="BE58" s="792"/>
      <c r="BF58" s="792"/>
      <c r="BG58" s="60"/>
      <c r="BH58" s="60"/>
      <c r="BI58" s="60"/>
      <c r="BJ58" s="60"/>
      <c r="BK58" s="60"/>
      <c r="BL58" s="60"/>
      <c r="BM58" s="60"/>
      <c r="BN58" s="60"/>
      <c r="BO58" s="60"/>
      <c r="BP58" s="60"/>
      <c r="BQ58" s="60"/>
      <c r="BR58" s="60"/>
      <c r="BS58" s="60"/>
      <c r="BT58" s="60"/>
      <c r="BU58" s="60"/>
      <c r="BV58" s="60"/>
      <c r="BW58" s="60"/>
      <c r="BX58" s="60"/>
      <c r="BY58" s="60"/>
      <c r="BZ58" s="60"/>
      <c r="CA58" s="8" t="s">
        <v>1290</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799" t="s">
        <v>56</v>
      </c>
      <c r="AT59" s="799"/>
      <c r="AU59" s="96"/>
      <c r="AV59" s="96"/>
      <c r="AW59" s="96" t="s">
        <v>184</v>
      </c>
      <c r="AX59" s="96"/>
      <c r="AY59" s="96"/>
      <c r="AZ59" s="96"/>
      <c r="BA59" s="96"/>
      <c r="BB59" s="799" t="s">
        <v>56</v>
      </c>
      <c r="BC59" s="799"/>
      <c r="BD59" s="96"/>
      <c r="BE59" s="96"/>
      <c r="BF59" s="96" t="s">
        <v>254</v>
      </c>
      <c r="BG59" s="60"/>
      <c r="BH59" s="60"/>
      <c r="BI59" s="60"/>
      <c r="BJ59" s="60"/>
      <c r="BK59" s="60"/>
      <c r="BL59" s="60"/>
      <c r="BM59" s="60"/>
      <c r="BN59" s="60"/>
      <c r="BO59" s="60"/>
      <c r="BP59" s="60"/>
      <c r="BQ59" s="60"/>
      <c r="BR59" s="60"/>
      <c r="BS59" s="60"/>
      <c r="BT59" s="60"/>
      <c r="BU59" s="60"/>
      <c r="BV59" s="60"/>
      <c r="BW59" s="60"/>
      <c r="BX59" s="60"/>
      <c r="BY59" s="60"/>
      <c r="BZ59" s="60"/>
      <c r="CA59" s="8" t="s">
        <v>1291</v>
      </c>
      <c r="CB59" s="2" t="s">
        <v>1292</v>
      </c>
    </row>
    <row r="60" spans="1:80" s="2" customFormat="1"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8" t="s">
        <v>435</v>
      </c>
      <c r="CB60" s="2" t="s">
        <v>1150</v>
      </c>
    </row>
    <row r="61" spans="1:80" s="2" customFormat="1" ht="5.0999999999999996" customHeight="1">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797"/>
      <c r="X63" s="797"/>
      <c r="Y63" s="797"/>
      <c r="Z63" s="797"/>
      <c r="AA63" s="797"/>
      <c r="AB63" s="797"/>
      <c r="AC63" s="797"/>
      <c r="AD63" s="797"/>
      <c r="AE63" s="797"/>
      <c r="AF63" s="797"/>
      <c r="AG63" s="798" t="s">
        <v>117</v>
      </c>
      <c r="AH63" s="798"/>
      <c r="AI63" s="794" t="str">
        <f>IFERROR(VLOOKUP(W63,$CA$26:$CB$98,2,FALSE),"")</f>
        <v/>
      </c>
      <c r="AJ63" s="794"/>
      <c r="AK63" s="794"/>
      <c r="AL63" s="794"/>
      <c r="AM63" s="794"/>
      <c r="AN63" s="794"/>
      <c r="AO63" s="794"/>
      <c r="AP63" s="794"/>
      <c r="AQ63" s="794"/>
      <c r="AR63" s="794"/>
      <c r="AS63" s="794"/>
      <c r="AT63" s="794"/>
      <c r="AU63" s="794"/>
      <c r="AV63" s="794"/>
      <c r="AW63" s="794"/>
      <c r="AX63" s="794"/>
      <c r="AY63" s="794"/>
      <c r="AZ63" s="794"/>
      <c r="BA63" s="794"/>
      <c r="BB63" s="794"/>
      <c r="BC63" s="798" t="s">
        <v>117</v>
      </c>
      <c r="BD63" s="798"/>
      <c r="BE63" s="796"/>
      <c r="BF63" s="796"/>
      <c r="BG63" s="796"/>
      <c r="BH63" s="796"/>
      <c r="BI63" s="796"/>
      <c r="BJ63" s="796"/>
      <c r="BK63" s="796"/>
      <c r="BL63" s="796"/>
      <c r="BM63" s="796"/>
      <c r="BN63" s="796"/>
      <c r="BO63" s="796"/>
      <c r="BP63" s="796"/>
      <c r="BQ63" s="796"/>
      <c r="BR63" s="796"/>
      <c r="BS63" s="796"/>
      <c r="BT63" s="123"/>
      <c r="BU63" s="119" t="s">
        <v>85</v>
      </c>
      <c r="BV63" s="119"/>
      <c r="BW63" s="119"/>
      <c r="BX63" s="119"/>
      <c r="BY63" s="119"/>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797"/>
      <c r="X64" s="797"/>
      <c r="Y64" s="797"/>
      <c r="Z64" s="797"/>
      <c r="AA64" s="797"/>
      <c r="AB64" s="797"/>
      <c r="AC64" s="797"/>
      <c r="AD64" s="797"/>
      <c r="AE64" s="797"/>
      <c r="AF64" s="797"/>
      <c r="AG64" s="798" t="s">
        <v>117</v>
      </c>
      <c r="AH64" s="798"/>
      <c r="AI64" s="794" t="str">
        <f>IFERROR(VLOOKUP(W64,$CA$26:$CB$81,2,FALSE),"")</f>
        <v/>
      </c>
      <c r="AJ64" s="794"/>
      <c r="AK64" s="794"/>
      <c r="AL64" s="794"/>
      <c r="AM64" s="794"/>
      <c r="AN64" s="794"/>
      <c r="AO64" s="794"/>
      <c r="AP64" s="794"/>
      <c r="AQ64" s="794"/>
      <c r="AR64" s="794"/>
      <c r="AS64" s="794"/>
      <c r="AT64" s="794"/>
      <c r="AU64" s="794"/>
      <c r="AV64" s="794"/>
      <c r="AW64" s="794"/>
      <c r="AX64" s="794"/>
      <c r="AY64" s="794"/>
      <c r="AZ64" s="794"/>
      <c r="BA64" s="794"/>
      <c r="BB64" s="794"/>
      <c r="BC64" s="798" t="s">
        <v>117</v>
      </c>
      <c r="BD64" s="798"/>
      <c r="BE64" s="796"/>
      <c r="BF64" s="796"/>
      <c r="BG64" s="796"/>
      <c r="BH64" s="796"/>
      <c r="BI64" s="796"/>
      <c r="BJ64" s="796"/>
      <c r="BK64" s="796"/>
      <c r="BL64" s="796"/>
      <c r="BM64" s="796"/>
      <c r="BN64" s="796"/>
      <c r="BO64" s="796"/>
      <c r="BP64" s="796"/>
      <c r="BQ64" s="796"/>
      <c r="BR64" s="796"/>
      <c r="BS64" s="796"/>
      <c r="BT64" s="123"/>
      <c r="BU64" s="119" t="s">
        <v>85</v>
      </c>
      <c r="BV64" s="119"/>
      <c r="BW64" s="119"/>
      <c r="BX64" s="119"/>
      <c r="BY64" s="119"/>
      <c r="BZ64" s="59"/>
      <c r="CA64" s="8" t="s">
        <v>1294</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797"/>
      <c r="X65" s="797"/>
      <c r="Y65" s="797"/>
      <c r="Z65" s="797"/>
      <c r="AA65" s="797"/>
      <c r="AB65" s="797"/>
      <c r="AC65" s="797"/>
      <c r="AD65" s="797"/>
      <c r="AE65" s="797"/>
      <c r="AF65" s="797"/>
      <c r="AG65" s="798" t="s">
        <v>117</v>
      </c>
      <c r="AH65" s="798"/>
      <c r="AI65" s="794" t="str">
        <f>IFERROR(VLOOKUP(W65,$CA$26:$CB$81,2,FALSE),"")</f>
        <v/>
      </c>
      <c r="AJ65" s="794"/>
      <c r="AK65" s="794"/>
      <c r="AL65" s="794"/>
      <c r="AM65" s="794"/>
      <c r="AN65" s="794"/>
      <c r="AO65" s="794"/>
      <c r="AP65" s="794"/>
      <c r="AQ65" s="794"/>
      <c r="AR65" s="794"/>
      <c r="AS65" s="794"/>
      <c r="AT65" s="794"/>
      <c r="AU65" s="794"/>
      <c r="AV65" s="794"/>
      <c r="AW65" s="794"/>
      <c r="AX65" s="794"/>
      <c r="AY65" s="794"/>
      <c r="AZ65" s="794"/>
      <c r="BA65" s="794"/>
      <c r="BB65" s="794"/>
      <c r="BC65" s="798" t="s">
        <v>117</v>
      </c>
      <c r="BD65" s="798"/>
      <c r="BE65" s="796"/>
      <c r="BF65" s="796"/>
      <c r="BG65" s="796"/>
      <c r="BH65" s="796"/>
      <c r="BI65" s="796"/>
      <c r="BJ65" s="796"/>
      <c r="BK65" s="796"/>
      <c r="BL65" s="796"/>
      <c r="BM65" s="796"/>
      <c r="BN65" s="796"/>
      <c r="BO65" s="796"/>
      <c r="BP65" s="796"/>
      <c r="BQ65" s="796"/>
      <c r="BR65" s="796"/>
      <c r="BS65" s="796"/>
      <c r="BT65" s="123"/>
      <c r="BU65" s="119" t="s">
        <v>85</v>
      </c>
      <c r="BV65" s="119"/>
      <c r="BW65" s="119"/>
      <c r="BX65" s="119"/>
      <c r="BY65" s="119"/>
      <c r="BZ65" s="59"/>
      <c r="CA65" s="8" t="s">
        <v>1295</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797"/>
      <c r="X66" s="797"/>
      <c r="Y66" s="797"/>
      <c r="Z66" s="797"/>
      <c r="AA66" s="797"/>
      <c r="AB66" s="797"/>
      <c r="AC66" s="797"/>
      <c r="AD66" s="797"/>
      <c r="AE66" s="797"/>
      <c r="AF66" s="797"/>
      <c r="AG66" s="798" t="s">
        <v>117</v>
      </c>
      <c r="AH66" s="798"/>
      <c r="AI66" s="794" t="str">
        <f>IFERROR(VLOOKUP(W66,$CA$26:$CB$81,2,FALSE),"")</f>
        <v/>
      </c>
      <c r="AJ66" s="794"/>
      <c r="AK66" s="794"/>
      <c r="AL66" s="794"/>
      <c r="AM66" s="794"/>
      <c r="AN66" s="794"/>
      <c r="AO66" s="794"/>
      <c r="AP66" s="794"/>
      <c r="AQ66" s="794"/>
      <c r="AR66" s="794"/>
      <c r="AS66" s="794"/>
      <c r="AT66" s="794"/>
      <c r="AU66" s="794"/>
      <c r="AV66" s="794"/>
      <c r="AW66" s="794"/>
      <c r="AX66" s="794"/>
      <c r="AY66" s="794"/>
      <c r="AZ66" s="794"/>
      <c r="BA66" s="794"/>
      <c r="BB66" s="794"/>
      <c r="BC66" s="798" t="s">
        <v>117</v>
      </c>
      <c r="BD66" s="798"/>
      <c r="BE66" s="796"/>
      <c r="BF66" s="796"/>
      <c r="BG66" s="796"/>
      <c r="BH66" s="796"/>
      <c r="BI66" s="796"/>
      <c r="BJ66" s="796"/>
      <c r="BK66" s="796"/>
      <c r="BL66" s="796"/>
      <c r="BM66" s="796"/>
      <c r="BN66" s="796"/>
      <c r="BO66" s="796"/>
      <c r="BP66" s="796"/>
      <c r="BQ66" s="796"/>
      <c r="BR66" s="796"/>
      <c r="BS66" s="796"/>
      <c r="BT66" s="123"/>
      <c r="BU66" s="119" t="s">
        <v>85</v>
      </c>
      <c r="BV66" s="119"/>
      <c r="BW66" s="119"/>
      <c r="BX66" s="119"/>
      <c r="BY66" s="119"/>
      <c r="BZ66" s="59"/>
      <c r="CA66" s="8" t="s">
        <v>1296</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797"/>
      <c r="X67" s="797"/>
      <c r="Y67" s="797"/>
      <c r="Z67" s="797"/>
      <c r="AA67" s="797"/>
      <c r="AB67" s="797"/>
      <c r="AC67" s="797"/>
      <c r="AD67" s="797"/>
      <c r="AE67" s="797"/>
      <c r="AF67" s="797"/>
      <c r="AG67" s="798" t="s">
        <v>117</v>
      </c>
      <c r="AH67" s="798"/>
      <c r="AI67" s="794" t="str">
        <f>IFERROR(VLOOKUP(W67,$CA$26:$CB$81,2,FALSE),"")</f>
        <v/>
      </c>
      <c r="AJ67" s="794"/>
      <c r="AK67" s="794"/>
      <c r="AL67" s="794"/>
      <c r="AM67" s="794"/>
      <c r="AN67" s="794"/>
      <c r="AO67" s="794"/>
      <c r="AP67" s="794"/>
      <c r="AQ67" s="794"/>
      <c r="AR67" s="794"/>
      <c r="AS67" s="794"/>
      <c r="AT67" s="794"/>
      <c r="AU67" s="794"/>
      <c r="AV67" s="794"/>
      <c r="AW67" s="794"/>
      <c r="AX67" s="794"/>
      <c r="AY67" s="794"/>
      <c r="AZ67" s="794"/>
      <c r="BA67" s="794"/>
      <c r="BB67" s="794"/>
      <c r="BC67" s="798" t="s">
        <v>117</v>
      </c>
      <c r="BD67" s="798"/>
      <c r="BE67" s="796"/>
      <c r="BF67" s="796"/>
      <c r="BG67" s="796"/>
      <c r="BH67" s="796"/>
      <c r="BI67" s="796"/>
      <c r="BJ67" s="796"/>
      <c r="BK67" s="796"/>
      <c r="BL67" s="796"/>
      <c r="BM67" s="796"/>
      <c r="BN67" s="796"/>
      <c r="BO67" s="796"/>
      <c r="BP67" s="796"/>
      <c r="BQ67" s="796"/>
      <c r="BR67" s="796"/>
      <c r="BS67" s="796"/>
      <c r="BT67" s="123"/>
      <c r="BU67" s="119" t="s">
        <v>85</v>
      </c>
      <c r="BV67" s="119"/>
      <c r="BW67" s="119"/>
      <c r="BX67" s="119"/>
      <c r="BY67" s="119"/>
      <c r="BZ67" s="59"/>
      <c r="CA67" s="8" t="s">
        <v>456</v>
      </c>
      <c r="CB67" s="2" t="s">
        <v>1576</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797"/>
      <c r="X68" s="797"/>
      <c r="Y68" s="797"/>
      <c r="Z68" s="797"/>
      <c r="AA68" s="797"/>
      <c r="AB68" s="797"/>
      <c r="AC68" s="797"/>
      <c r="AD68" s="797"/>
      <c r="AE68" s="797"/>
      <c r="AF68" s="797"/>
      <c r="AG68" s="798" t="s">
        <v>117</v>
      </c>
      <c r="AH68" s="798"/>
      <c r="AI68" s="794" t="str">
        <f>IFERROR(VLOOKUP(W68,$CA$26:$CB$98,2,FALSE),"")</f>
        <v/>
      </c>
      <c r="AJ68" s="794"/>
      <c r="AK68" s="794"/>
      <c r="AL68" s="794"/>
      <c r="AM68" s="794"/>
      <c r="AN68" s="794"/>
      <c r="AO68" s="794"/>
      <c r="AP68" s="794"/>
      <c r="AQ68" s="794"/>
      <c r="AR68" s="794"/>
      <c r="AS68" s="794"/>
      <c r="AT68" s="794"/>
      <c r="AU68" s="794"/>
      <c r="AV68" s="794"/>
      <c r="AW68" s="794"/>
      <c r="AX68" s="794"/>
      <c r="AY68" s="794"/>
      <c r="AZ68" s="794"/>
      <c r="BA68" s="794"/>
      <c r="BB68" s="794"/>
      <c r="BC68" s="798" t="s">
        <v>117</v>
      </c>
      <c r="BD68" s="798"/>
      <c r="BE68" s="796"/>
      <c r="BF68" s="796"/>
      <c r="BG68" s="796"/>
      <c r="BH68" s="796"/>
      <c r="BI68" s="796"/>
      <c r="BJ68" s="796"/>
      <c r="BK68" s="796"/>
      <c r="BL68" s="796"/>
      <c r="BM68" s="796"/>
      <c r="BN68" s="796"/>
      <c r="BO68" s="796"/>
      <c r="BP68" s="796"/>
      <c r="BQ68" s="796"/>
      <c r="BR68" s="796"/>
      <c r="BS68" s="796"/>
      <c r="BT68" s="123"/>
      <c r="BU68" s="119" t="s">
        <v>85</v>
      </c>
      <c r="BV68" s="119"/>
      <c r="BW68" s="119"/>
      <c r="BX68" s="119"/>
      <c r="BY68" s="119"/>
      <c r="BZ68" s="59"/>
      <c r="CA68" s="8" t="s">
        <v>459</v>
      </c>
      <c r="CB68" s="2" t="s">
        <v>458</v>
      </c>
    </row>
    <row r="69" spans="1:80" s="2" customFormat="1" ht="5.0999999999999996"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8" t="s">
        <v>462</v>
      </c>
      <c r="CB69" s="2" t="s">
        <v>461</v>
      </c>
    </row>
    <row r="70" spans="1:80" s="2" customFormat="1" ht="5.0999999999999996" customHeight="1">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4"/>
      <c r="AY71" s="794"/>
      <c r="AZ71" s="794"/>
      <c r="BA71" s="794"/>
      <c r="BB71" s="794"/>
      <c r="BC71" s="794"/>
      <c r="BD71" s="794"/>
      <c r="BE71" s="794"/>
      <c r="BF71" s="794"/>
      <c r="BG71" s="794"/>
      <c r="BH71" s="794"/>
      <c r="BI71" s="794"/>
      <c r="BJ71" s="794"/>
      <c r="BK71" s="794"/>
      <c r="BL71" s="794"/>
      <c r="BM71" s="794"/>
      <c r="BN71" s="794"/>
      <c r="BO71" s="794"/>
      <c r="BP71" s="794"/>
      <c r="BQ71" s="794"/>
      <c r="BR71" s="794"/>
      <c r="BS71" s="794"/>
      <c r="BT71" s="794"/>
      <c r="BU71" s="794"/>
      <c r="BV71" s="794"/>
      <c r="BW71" s="794"/>
      <c r="BX71" s="794"/>
      <c r="BY71" s="794"/>
      <c r="BZ71" s="794"/>
      <c r="CA71" s="8" t="s">
        <v>468</v>
      </c>
      <c r="CB71" s="2" t="s">
        <v>467</v>
      </c>
    </row>
    <row r="72" spans="1:80" s="2" customFormat="1" ht="5.0999999999999996"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8" t="s">
        <v>1297</v>
      </c>
      <c r="CB72" s="2" t="s">
        <v>470</v>
      </c>
    </row>
    <row r="73" spans="1:80" s="2" customFormat="1" ht="5.0999999999999996" customHeight="1">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8" t="s">
        <v>1298</v>
      </c>
      <c r="CB73" s="2" t="s">
        <v>1299</v>
      </c>
    </row>
    <row r="74" spans="1:80" s="13" customFormat="1" ht="15.95" customHeight="1">
      <c r="A74" s="59"/>
      <c r="B74" s="59" t="s">
        <v>266</v>
      </c>
      <c r="C74" s="59"/>
      <c r="D74" s="59"/>
      <c r="E74" s="59"/>
      <c r="F74" s="59"/>
      <c r="G74" s="59"/>
      <c r="H74" s="59"/>
      <c r="I74" s="59"/>
      <c r="J74" s="59"/>
      <c r="K74" s="59"/>
      <c r="L74" s="59"/>
      <c r="M74" s="59"/>
      <c r="N74" s="59"/>
      <c r="O74" s="59"/>
      <c r="P74" s="59"/>
      <c r="Q74" s="59"/>
      <c r="R74" s="794"/>
      <c r="S74" s="794"/>
      <c r="T74" s="794"/>
      <c r="U74" s="794"/>
      <c r="V74" s="794"/>
      <c r="W74" s="794"/>
      <c r="X74" s="794"/>
      <c r="Y74" s="794"/>
      <c r="Z74" s="794"/>
      <c r="AA74" s="794"/>
      <c r="AB74" s="794"/>
      <c r="AC74" s="794"/>
      <c r="AD74" s="794"/>
      <c r="AE74" s="794"/>
      <c r="AF74" s="794"/>
      <c r="AG74" s="794"/>
      <c r="AH74" s="794"/>
      <c r="AI74" s="794"/>
      <c r="AJ74" s="794"/>
      <c r="AK74" s="794"/>
      <c r="AL74" s="794"/>
      <c r="AM74" s="794"/>
      <c r="AN74" s="794"/>
      <c r="AO74" s="794"/>
      <c r="AP74" s="794"/>
      <c r="AQ74" s="794"/>
      <c r="AR74" s="794"/>
      <c r="AS74" s="794"/>
      <c r="AT74" s="794"/>
      <c r="AU74" s="794"/>
      <c r="AV74" s="794"/>
      <c r="AW74" s="794"/>
      <c r="AX74" s="794"/>
      <c r="AY74" s="794"/>
      <c r="AZ74" s="794"/>
      <c r="BA74" s="794"/>
      <c r="BB74" s="794"/>
      <c r="BC74" s="794"/>
      <c r="BD74" s="794"/>
      <c r="BE74" s="794"/>
      <c r="BF74" s="794"/>
      <c r="BG74" s="794"/>
      <c r="BH74" s="794"/>
      <c r="BI74" s="794"/>
      <c r="BJ74" s="794"/>
      <c r="BK74" s="794"/>
      <c r="BL74" s="794"/>
      <c r="BM74" s="794"/>
      <c r="BN74" s="794"/>
      <c r="BO74" s="794"/>
      <c r="BP74" s="794"/>
      <c r="BQ74" s="794"/>
      <c r="BR74" s="794"/>
      <c r="BS74" s="794"/>
      <c r="BT74" s="794"/>
      <c r="BU74" s="794"/>
      <c r="BV74" s="794"/>
      <c r="BW74" s="794"/>
      <c r="BX74" s="794"/>
      <c r="BY74" s="794"/>
      <c r="BZ74" s="794"/>
      <c r="CA74" s="8" t="s">
        <v>1300</v>
      </c>
      <c r="CB74" s="2" t="s">
        <v>1591</v>
      </c>
    </row>
    <row r="75" spans="1:80" s="13" customFormat="1" ht="15.95" customHeight="1">
      <c r="A75" s="59"/>
      <c r="B75" s="59"/>
      <c r="C75" s="59"/>
      <c r="D75" s="59"/>
      <c r="E75" s="59"/>
      <c r="F75" s="59"/>
      <c r="G75" s="59"/>
      <c r="H75" s="59"/>
      <c r="I75" s="59"/>
      <c r="J75" s="59"/>
      <c r="K75" s="59"/>
      <c r="L75" s="59"/>
      <c r="M75" s="59"/>
      <c r="N75" s="59"/>
      <c r="O75" s="59"/>
      <c r="P75" s="59"/>
      <c r="Q75" s="59"/>
      <c r="R75" s="794"/>
      <c r="S75" s="794"/>
      <c r="T75" s="794"/>
      <c r="U75" s="794"/>
      <c r="V75" s="794"/>
      <c r="W75" s="794"/>
      <c r="X75" s="794"/>
      <c r="Y75" s="794"/>
      <c r="Z75" s="794"/>
      <c r="AA75" s="794"/>
      <c r="AB75" s="794"/>
      <c r="AC75" s="794"/>
      <c r="AD75" s="794"/>
      <c r="AE75" s="794"/>
      <c r="AF75" s="794"/>
      <c r="AG75" s="794"/>
      <c r="AH75" s="794"/>
      <c r="AI75" s="794"/>
      <c r="AJ75" s="794"/>
      <c r="AK75" s="794"/>
      <c r="AL75" s="794"/>
      <c r="AM75" s="794"/>
      <c r="AN75" s="794"/>
      <c r="AO75" s="794"/>
      <c r="AP75" s="794"/>
      <c r="AQ75" s="794"/>
      <c r="AR75" s="794"/>
      <c r="AS75" s="794"/>
      <c r="AT75" s="794"/>
      <c r="AU75" s="794"/>
      <c r="AV75" s="794"/>
      <c r="AW75" s="794"/>
      <c r="AX75" s="794"/>
      <c r="AY75" s="794"/>
      <c r="AZ75" s="794"/>
      <c r="BA75" s="794"/>
      <c r="BB75" s="794"/>
      <c r="BC75" s="794"/>
      <c r="BD75" s="794"/>
      <c r="BE75" s="794"/>
      <c r="BF75" s="794"/>
      <c r="BG75" s="794"/>
      <c r="BH75" s="794"/>
      <c r="BI75" s="794"/>
      <c r="BJ75" s="794"/>
      <c r="BK75" s="794"/>
      <c r="BL75" s="794"/>
      <c r="BM75" s="794"/>
      <c r="BN75" s="794"/>
      <c r="BO75" s="794"/>
      <c r="BP75" s="794"/>
      <c r="BQ75" s="794"/>
      <c r="BR75" s="794"/>
      <c r="BS75" s="794"/>
      <c r="BT75" s="794"/>
      <c r="BU75" s="794"/>
      <c r="BV75" s="794"/>
      <c r="BW75" s="794"/>
      <c r="BX75" s="794"/>
      <c r="BY75" s="794"/>
      <c r="BZ75" s="794"/>
      <c r="CA75" s="8" t="s">
        <v>1302</v>
      </c>
      <c r="CB75" s="2" t="s">
        <v>479</v>
      </c>
    </row>
    <row r="76" spans="1:80" s="2" customFormat="1" ht="5.0999999999999996"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8" t="s">
        <v>1303</v>
      </c>
      <c r="CB76" s="2" t="s">
        <v>1304</v>
      </c>
    </row>
    <row r="77" spans="1:80" s="2" customFormat="1" ht="17.100000000000001" customHeight="1">
      <c r="A77" s="801" t="s">
        <v>244</v>
      </c>
      <c r="B77" s="801"/>
      <c r="C77" s="801"/>
      <c r="D77" s="801"/>
      <c r="E77" s="801"/>
      <c r="F77" s="801"/>
      <c r="G77" s="801"/>
      <c r="H77" s="801"/>
      <c r="I77" s="801"/>
      <c r="J77" s="801"/>
      <c r="K77" s="801"/>
      <c r="L77" s="801"/>
      <c r="M77" s="801"/>
      <c r="N77" s="801"/>
      <c r="O77" s="801"/>
      <c r="P77" s="801"/>
      <c r="Q77" s="801"/>
      <c r="R77" s="801"/>
      <c r="S77" s="801"/>
      <c r="T77" s="801"/>
      <c r="U77" s="801"/>
      <c r="V77" s="801"/>
      <c r="W77" s="801"/>
      <c r="X77" s="801"/>
      <c r="Y77" s="801"/>
      <c r="Z77" s="801"/>
      <c r="AA77" s="801"/>
      <c r="AB77" s="801"/>
      <c r="AC77" s="801"/>
      <c r="AD77" s="801"/>
      <c r="AE77" s="801"/>
      <c r="AF77" s="801"/>
      <c r="AG77" s="801"/>
      <c r="AH77" s="801"/>
      <c r="AI77" s="801"/>
      <c r="AJ77" s="801"/>
      <c r="AK77" s="801"/>
      <c r="AL77" s="801"/>
      <c r="AM77" s="801"/>
      <c r="AN77" s="801"/>
      <c r="AO77" s="801"/>
      <c r="AP77" s="801"/>
      <c r="AQ77" s="801"/>
      <c r="AR77" s="801"/>
      <c r="AS77" s="801"/>
      <c r="AT77" s="801"/>
      <c r="AU77" s="801"/>
      <c r="AV77" s="801"/>
      <c r="AW77" s="801"/>
      <c r="AX77" s="801"/>
      <c r="AY77" s="801"/>
      <c r="AZ77" s="801"/>
      <c r="BA77" s="801"/>
      <c r="BB77" s="801"/>
      <c r="BC77" s="801"/>
      <c r="BD77" s="801"/>
      <c r="BE77" s="801"/>
      <c r="BF77" s="801"/>
      <c r="BG77" s="801"/>
      <c r="BH77" s="801"/>
      <c r="BI77" s="801"/>
      <c r="BJ77" s="801"/>
      <c r="BK77" s="801"/>
      <c r="BL77" s="801"/>
      <c r="BM77" s="801"/>
      <c r="BN77" s="801"/>
      <c r="BO77" s="801"/>
      <c r="BP77" s="801"/>
      <c r="BQ77" s="801"/>
      <c r="BR77" s="801"/>
      <c r="BS77" s="801"/>
      <c r="BT77" s="801"/>
      <c r="BU77" s="801"/>
      <c r="BV77" s="801"/>
      <c r="BW77" s="801"/>
      <c r="BX77" s="801"/>
      <c r="BY77" s="801"/>
      <c r="BZ77" s="801"/>
      <c r="CA77" s="8" t="s">
        <v>1305</v>
      </c>
      <c r="CB77" s="2" t="s">
        <v>1577</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1306</v>
      </c>
      <c r="CB78" s="2" t="s">
        <v>488</v>
      </c>
    </row>
    <row r="79" spans="1:80" s="2" customFormat="1" ht="5.0999999999999996"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8" t="s">
        <v>1307</v>
      </c>
      <c r="CB79" s="2" t="s">
        <v>491</v>
      </c>
    </row>
    <row r="80" spans="1:80" s="2" customFormat="1" ht="5.0999999999999996" customHeight="1">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799"/>
      <c r="AJ81" s="799"/>
      <c r="AK81" s="799"/>
      <c r="AL81" s="799"/>
      <c r="AM81" s="799"/>
      <c r="AN81" s="799"/>
      <c r="AO81" s="799"/>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8" t="s">
        <v>501</v>
      </c>
      <c r="CB82" s="2" t="s">
        <v>500</v>
      </c>
    </row>
    <row r="83" spans="1:80" s="2" customFormat="1" ht="5.0999999999999996" customHeight="1">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799"/>
      <c r="AJ84" s="799"/>
      <c r="AK84" s="799"/>
      <c r="AL84" s="799"/>
      <c r="AM84" s="799"/>
      <c r="AN84" s="799"/>
      <c r="AO84" s="799"/>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8" t="s">
        <v>510</v>
      </c>
      <c r="CB85" s="2" t="s">
        <v>509</v>
      </c>
    </row>
    <row r="86" spans="1:80" s="2" customFormat="1" ht="5.0999999999999996" customHeight="1">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800"/>
      <c r="AT87" s="800"/>
      <c r="AU87" s="800"/>
      <c r="AV87" s="800"/>
      <c r="AW87" s="800"/>
      <c r="AX87" s="800"/>
      <c r="AY87" s="800"/>
      <c r="AZ87" s="800"/>
      <c r="BA87" s="800"/>
      <c r="BB87" s="800"/>
      <c r="BC87" s="800"/>
      <c r="BD87" s="800"/>
      <c r="BE87" s="800"/>
      <c r="BF87" s="800"/>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8" t="s">
        <v>519</v>
      </c>
      <c r="CB88" s="2" t="s">
        <v>518</v>
      </c>
    </row>
    <row r="89" spans="1:80" s="2" customFormat="1" ht="5.0999999999999996" customHeight="1">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792"/>
      <c r="AT90" s="792"/>
      <c r="AU90" s="792"/>
      <c r="AV90" s="792"/>
      <c r="AW90" s="792"/>
      <c r="AX90" s="792"/>
      <c r="AY90" s="792"/>
      <c r="AZ90" s="792"/>
      <c r="BA90" s="792"/>
      <c r="BB90" s="792"/>
      <c r="BC90" s="792"/>
      <c r="BD90" s="792"/>
      <c r="BE90" s="792"/>
      <c r="BF90" s="792"/>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8" t="s">
        <v>528</v>
      </c>
      <c r="CB91" s="2" t="s">
        <v>527</v>
      </c>
    </row>
    <row r="92" spans="1:80" s="2" customFormat="1" ht="5.0999999999999996" customHeight="1">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8" t="s">
        <v>531</v>
      </c>
      <c r="CB92" s="2" t="s">
        <v>1578</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792"/>
      <c r="AT93" s="792"/>
      <c r="AU93" s="792"/>
      <c r="AV93" s="792"/>
      <c r="AW93" s="792"/>
      <c r="AX93" s="792"/>
      <c r="AY93" s="792"/>
      <c r="AZ93" s="792"/>
      <c r="BA93" s="792"/>
      <c r="BB93" s="792"/>
      <c r="BC93" s="792"/>
      <c r="BD93" s="792"/>
      <c r="BE93" s="792"/>
      <c r="BF93" s="792"/>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8" t="s">
        <v>537</v>
      </c>
      <c r="CB94" s="2" t="s">
        <v>536</v>
      </c>
    </row>
    <row r="95" spans="1:80" s="2" customFormat="1" ht="5.099999999999999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8" t="s">
        <v>1579</v>
      </c>
      <c r="CB95" s="2" t="s">
        <v>1309</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6"/>
      <c r="AT96" s="96"/>
      <c r="AU96" s="96"/>
      <c r="AV96" s="96"/>
      <c r="AW96" s="96"/>
      <c r="AX96" s="96"/>
      <c r="AY96" s="96"/>
      <c r="AZ96" s="96"/>
      <c r="BA96" s="96"/>
      <c r="BB96" s="96"/>
      <c r="BC96" s="96"/>
      <c r="BD96" s="96"/>
      <c r="BE96" s="96"/>
      <c r="BF96" s="96"/>
      <c r="BG96" s="60"/>
      <c r="BH96" s="60"/>
      <c r="BI96" s="60"/>
      <c r="BJ96" s="60"/>
      <c r="BK96" s="60"/>
      <c r="BL96" s="60"/>
      <c r="BM96" s="60"/>
      <c r="BN96" s="60"/>
      <c r="BO96" s="60"/>
      <c r="BP96" s="60"/>
      <c r="BQ96" s="60"/>
      <c r="BR96" s="60"/>
      <c r="BS96" s="60"/>
      <c r="BT96" s="60"/>
      <c r="BU96" s="60"/>
      <c r="BV96" s="60"/>
      <c r="BW96" s="60"/>
      <c r="BX96" s="60"/>
      <c r="BY96" s="60"/>
      <c r="BZ96" s="60"/>
      <c r="CA96" s="8" t="s">
        <v>1580</v>
      </c>
      <c r="CB96" s="2" t="s">
        <v>1311</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792"/>
      <c r="AT97" s="792"/>
      <c r="AU97" s="792"/>
      <c r="AV97" s="792"/>
      <c r="AW97" s="792"/>
      <c r="AX97" s="792"/>
      <c r="AY97" s="792"/>
      <c r="AZ97" s="792"/>
      <c r="BA97" s="792"/>
      <c r="BB97" s="792"/>
      <c r="BC97" s="792"/>
      <c r="BD97" s="792"/>
      <c r="BE97" s="792"/>
      <c r="BF97" s="792"/>
      <c r="BG97" s="60"/>
      <c r="BH97" s="60"/>
      <c r="BI97" s="60"/>
      <c r="BJ97" s="60"/>
      <c r="BK97" s="60"/>
      <c r="BL97" s="60"/>
      <c r="BM97" s="60"/>
      <c r="BN97" s="60"/>
      <c r="BO97" s="60"/>
      <c r="BP97" s="60"/>
      <c r="BQ97" s="60"/>
      <c r="BR97" s="60"/>
      <c r="BS97" s="60"/>
      <c r="BT97" s="60"/>
      <c r="BU97" s="60"/>
      <c r="BV97" s="60"/>
      <c r="BW97" s="60"/>
      <c r="BX97" s="60"/>
      <c r="BY97" s="60"/>
      <c r="BZ97" s="60"/>
      <c r="CA97" s="8" t="s">
        <v>1581</v>
      </c>
      <c r="CB97" s="2" t="s">
        <v>1313</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799" t="s">
        <v>56</v>
      </c>
      <c r="AT98" s="799"/>
      <c r="AU98" s="96"/>
      <c r="AV98" s="96"/>
      <c r="AW98" s="96" t="s">
        <v>184</v>
      </c>
      <c r="AX98" s="96"/>
      <c r="AY98" s="96"/>
      <c r="AZ98" s="96"/>
      <c r="BA98" s="96"/>
      <c r="BB98" s="799" t="s">
        <v>56</v>
      </c>
      <c r="BC98" s="799"/>
      <c r="BD98" s="96"/>
      <c r="BE98" s="96"/>
      <c r="BF98" s="96" t="s">
        <v>254</v>
      </c>
      <c r="BG98" s="60"/>
      <c r="BH98" s="60"/>
      <c r="BI98" s="60"/>
      <c r="BJ98" s="60"/>
      <c r="BK98" s="60"/>
      <c r="BL98" s="60"/>
      <c r="BM98" s="60"/>
      <c r="BN98" s="60"/>
      <c r="BO98" s="60"/>
      <c r="BP98" s="60"/>
      <c r="BQ98" s="60"/>
      <c r="BR98" s="60"/>
      <c r="BS98" s="60"/>
      <c r="BT98" s="60"/>
      <c r="BU98" s="60"/>
      <c r="BV98" s="60"/>
      <c r="BW98" s="60"/>
      <c r="BX98" s="60"/>
      <c r="BY98" s="60"/>
      <c r="BZ98" s="60"/>
      <c r="CA98" s="8" t="s">
        <v>1314</v>
      </c>
      <c r="CB98" s="2" t="s">
        <v>548</v>
      </c>
    </row>
    <row r="99" spans="1:80" s="2" customFormat="1" ht="5.0999999999999996"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B99" s="8"/>
    </row>
    <row r="100" spans="1:80" s="2" customFormat="1" ht="5.0999999999999996" customHeight="1">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797"/>
      <c r="X102" s="797"/>
      <c r="Y102" s="797"/>
      <c r="Z102" s="797"/>
      <c r="AA102" s="797"/>
      <c r="AB102" s="797"/>
      <c r="AC102" s="797"/>
      <c r="AD102" s="797"/>
      <c r="AE102" s="797"/>
      <c r="AF102" s="797"/>
      <c r="AG102" s="798" t="s">
        <v>117</v>
      </c>
      <c r="AH102" s="798"/>
      <c r="AI102" s="794" t="str">
        <f t="shared" ref="AI102:AI107" si="2">IFERROR(VLOOKUP(W102,$CA$26:$CB$98,2,FALSE),"")</f>
        <v/>
      </c>
      <c r="AJ102" s="794"/>
      <c r="AK102" s="794"/>
      <c r="AL102" s="794"/>
      <c r="AM102" s="794"/>
      <c r="AN102" s="794"/>
      <c r="AO102" s="794"/>
      <c r="AP102" s="794"/>
      <c r="AQ102" s="794"/>
      <c r="AR102" s="794"/>
      <c r="AS102" s="794"/>
      <c r="AT102" s="794"/>
      <c r="AU102" s="794"/>
      <c r="AV102" s="794"/>
      <c r="AW102" s="794"/>
      <c r="AX102" s="794"/>
      <c r="AY102" s="794"/>
      <c r="AZ102" s="794"/>
      <c r="BA102" s="794"/>
      <c r="BB102" s="794"/>
      <c r="BC102" s="798" t="s">
        <v>117</v>
      </c>
      <c r="BD102" s="798"/>
      <c r="BE102" s="796"/>
      <c r="BF102" s="796"/>
      <c r="BG102" s="796"/>
      <c r="BH102" s="796"/>
      <c r="BI102" s="796"/>
      <c r="BJ102" s="796"/>
      <c r="BK102" s="796"/>
      <c r="BL102" s="796"/>
      <c r="BM102" s="796"/>
      <c r="BN102" s="796"/>
      <c r="BO102" s="796"/>
      <c r="BP102" s="796"/>
      <c r="BQ102" s="796"/>
      <c r="BR102" s="796"/>
      <c r="BS102" s="796"/>
      <c r="BT102" s="123"/>
      <c r="BU102" s="119" t="s">
        <v>85</v>
      </c>
      <c r="BV102" s="119"/>
      <c r="BW102" s="119"/>
      <c r="BX102" s="119"/>
      <c r="BY102" s="119"/>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797"/>
      <c r="X103" s="797"/>
      <c r="Y103" s="797"/>
      <c r="Z103" s="797"/>
      <c r="AA103" s="797"/>
      <c r="AB103" s="797"/>
      <c r="AC103" s="797"/>
      <c r="AD103" s="797"/>
      <c r="AE103" s="797"/>
      <c r="AF103" s="797"/>
      <c r="AG103" s="798" t="s">
        <v>117</v>
      </c>
      <c r="AH103" s="798"/>
      <c r="AI103" s="794" t="str">
        <f t="shared" si="2"/>
        <v/>
      </c>
      <c r="AJ103" s="794"/>
      <c r="AK103" s="794"/>
      <c r="AL103" s="794"/>
      <c r="AM103" s="794"/>
      <c r="AN103" s="794"/>
      <c r="AO103" s="794"/>
      <c r="AP103" s="794"/>
      <c r="AQ103" s="794"/>
      <c r="AR103" s="794"/>
      <c r="AS103" s="794"/>
      <c r="AT103" s="794"/>
      <c r="AU103" s="794"/>
      <c r="AV103" s="794"/>
      <c r="AW103" s="794"/>
      <c r="AX103" s="794"/>
      <c r="AY103" s="794"/>
      <c r="AZ103" s="794"/>
      <c r="BA103" s="794"/>
      <c r="BB103" s="794"/>
      <c r="BC103" s="798" t="s">
        <v>117</v>
      </c>
      <c r="BD103" s="798"/>
      <c r="BE103" s="796"/>
      <c r="BF103" s="796"/>
      <c r="BG103" s="796"/>
      <c r="BH103" s="796"/>
      <c r="BI103" s="796"/>
      <c r="BJ103" s="796"/>
      <c r="BK103" s="796"/>
      <c r="BL103" s="796"/>
      <c r="BM103" s="796"/>
      <c r="BN103" s="796"/>
      <c r="BO103" s="796"/>
      <c r="BP103" s="796"/>
      <c r="BQ103" s="796"/>
      <c r="BR103" s="796"/>
      <c r="BS103" s="796"/>
      <c r="BT103" s="123"/>
      <c r="BU103" s="119" t="s">
        <v>85</v>
      </c>
      <c r="BV103" s="119"/>
      <c r="BW103" s="119"/>
      <c r="BX103" s="119"/>
      <c r="BY103" s="119"/>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797"/>
      <c r="X104" s="797"/>
      <c r="Y104" s="797"/>
      <c r="Z104" s="797"/>
      <c r="AA104" s="797"/>
      <c r="AB104" s="797"/>
      <c r="AC104" s="797"/>
      <c r="AD104" s="797"/>
      <c r="AE104" s="797"/>
      <c r="AF104" s="797"/>
      <c r="AG104" s="798" t="s">
        <v>117</v>
      </c>
      <c r="AH104" s="798"/>
      <c r="AI104" s="794" t="str">
        <f t="shared" si="2"/>
        <v/>
      </c>
      <c r="AJ104" s="794"/>
      <c r="AK104" s="794"/>
      <c r="AL104" s="794"/>
      <c r="AM104" s="794"/>
      <c r="AN104" s="794"/>
      <c r="AO104" s="794"/>
      <c r="AP104" s="794"/>
      <c r="AQ104" s="794"/>
      <c r="AR104" s="794"/>
      <c r="AS104" s="794"/>
      <c r="AT104" s="794"/>
      <c r="AU104" s="794"/>
      <c r="AV104" s="794"/>
      <c r="AW104" s="794"/>
      <c r="AX104" s="794"/>
      <c r="AY104" s="794"/>
      <c r="AZ104" s="794"/>
      <c r="BA104" s="794"/>
      <c r="BB104" s="794"/>
      <c r="BC104" s="798" t="s">
        <v>117</v>
      </c>
      <c r="BD104" s="798"/>
      <c r="BE104" s="796"/>
      <c r="BF104" s="796"/>
      <c r="BG104" s="796"/>
      <c r="BH104" s="796"/>
      <c r="BI104" s="796"/>
      <c r="BJ104" s="796"/>
      <c r="BK104" s="796"/>
      <c r="BL104" s="796"/>
      <c r="BM104" s="796"/>
      <c r="BN104" s="796"/>
      <c r="BO104" s="796"/>
      <c r="BP104" s="796"/>
      <c r="BQ104" s="796"/>
      <c r="BR104" s="796"/>
      <c r="BS104" s="796"/>
      <c r="BT104" s="123"/>
      <c r="BU104" s="119" t="s">
        <v>85</v>
      </c>
      <c r="BV104" s="119"/>
      <c r="BW104" s="119"/>
      <c r="BX104" s="119"/>
      <c r="BY104" s="119"/>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797"/>
      <c r="X105" s="797"/>
      <c r="Y105" s="797"/>
      <c r="Z105" s="797"/>
      <c r="AA105" s="797"/>
      <c r="AB105" s="797"/>
      <c r="AC105" s="797"/>
      <c r="AD105" s="797"/>
      <c r="AE105" s="797"/>
      <c r="AF105" s="797"/>
      <c r="AG105" s="798" t="s">
        <v>117</v>
      </c>
      <c r="AH105" s="798"/>
      <c r="AI105" s="794" t="str">
        <f t="shared" si="2"/>
        <v/>
      </c>
      <c r="AJ105" s="794"/>
      <c r="AK105" s="794"/>
      <c r="AL105" s="794"/>
      <c r="AM105" s="794"/>
      <c r="AN105" s="794"/>
      <c r="AO105" s="794"/>
      <c r="AP105" s="794"/>
      <c r="AQ105" s="794"/>
      <c r="AR105" s="794"/>
      <c r="AS105" s="794"/>
      <c r="AT105" s="794"/>
      <c r="AU105" s="794"/>
      <c r="AV105" s="794"/>
      <c r="AW105" s="794"/>
      <c r="AX105" s="794"/>
      <c r="AY105" s="794"/>
      <c r="AZ105" s="794"/>
      <c r="BA105" s="794"/>
      <c r="BB105" s="794"/>
      <c r="BC105" s="798" t="s">
        <v>117</v>
      </c>
      <c r="BD105" s="798"/>
      <c r="BE105" s="796"/>
      <c r="BF105" s="796"/>
      <c r="BG105" s="796"/>
      <c r="BH105" s="796"/>
      <c r="BI105" s="796"/>
      <c r="BJ105" s="796"/>
      <c r="BK105" s="796"/>
      <c r="BL105" s="796"/>
      <c r="BM105" s="796"/>
      <c r="BN105" s="796"/>
      <c r="BO105" s="796"/>
      <c r="BP105" s="796"/>
      <c r="BQ105" s="796"/>
      <c r="BR105" s="796"/>
      <c r="BS105" s="796"/>
      <c r="BT105" s="123"/>
      <c r="BU105" s="119" t="s">
        <v>85</v>
      </c>
      <c r="BV105" s="119"/>
      <c r="BW105" s="119"/>
      <c r="BX105" s="119"/>
      <c r="BY105" s="119"/>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797"/>
      <c r="X106" s="797"/>
      <c r="Y106" s="797"/>
      <c r="Z106" s="797"/>
      <c r="AA106" s="797"/>
      <c r="AB106" s="797"/>
      <c r="AC106" s="797"/>
      <c r="AD106" s="797"/>
      <c r="AE106" s="797"/>
      <c r="AF106" s="797"/>
      <c r="AG106" s="798" t="s">
        <v>117</v>
      </c>
      <c r="AH106" s="798"/>
      <c r="AI106" s="794" t="str">
        <f t="shared" si="2"/>
        <v/>
      </c>
      <c r="AJ106" s="794"/>
      <c r="AK106" s="794"/>
      <c r="AL106" s="794"/>
      <c r="AM106" s="794"/>
      <c r="AN106" s="794"/>
      <c r="AO106" s="794"/>
      <c r="AP106" s="794"/>
      <c r="AQ106" s="794"/>
      <c r="AR106" s="794"/>
      <c r="AS106" s="794"/>
      <c r="AT106" s="794"/>
      <c r="AU106" s="794"/>
      <c r="AV106" s="794"/>
      <c r="AW106" s="794"/>
      <c r="AX106" s="794"/>
      <c r="AY106" s="794"/>
      <c r="AZ106" s="794"/>
      <c r="BA106" s="794"/>
      <c r="BB106" s="794"/>
      <c r="BC106" s="798" t="s">
        <v>117</v>
      </c>
      <c r="BD106" s="798"/>
      <c r="BE106" s="796"/>
      <c r="BF106" s="796"/>
      <c r="BG106" s="796"/>
      <c r="BH106" s="796"/>
      <c r="BI106" s="796"/>
      <c r="BJ106" s="796"/>
      <c r="BK106" s="796"/>
      <c r="BL106" s="796"/>
      <c r="BM106" s="796"/>
      <c r="BN106" s="796"/>
      <c r="BO106" s="796"/>
      <c r="BP106" s="796"/>
      <c r="BQ106" s="796"/>
      <c r="BR106" s="796"/>
      <c r="BS106" s="796"/>
      <c r="BT106" s="123"/>
      <c r="BU106" s="119" t="s">
        <v>85</v>
      </c>
      <c r="BV106" s="119"/>
      <c r="BW106" s="119"/>
      <c r="BX106" s="119"/>
      <c r="BY106" s="119"/>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797"/>
      <c r="X107" s="797"/>
      <c r="Y107" s="797"/>
      <c r="Z107" s="797"/>
      <c r="AA107" s="797"/>
      <c r="AB107" s="797"/>
      <c r="AC107" s="797"/>
      <c r="AD107" s="797"/>
      <c r="AE107" s="797"/>
      <c r="AF107" s="797"/>
      <c r="AG107" s="798" t="s">
        <v>117</v>
      </c>
      <c r="AH107" s="798"/>
      <c r="AI107" s="794" t="str">
        <f t="shared" si="2"/>
        <v/>
      </c>
      <c r="AJ107" s="794"/>
      <c r="AK107" s="794"/>
      <c r="AL107" s="794"/>
      <c r="AM107" s="794"/>
      <c r="AN107" s="794"/>
      <c r="AO107" s="794"/>
      <c r="AP107" s="794"/>
      <c r="AQ107" s="794"/>
      <c r="AR107" s="794"/>
      <c r="AS107" s="794"/>
      <c r="AT107" s="794"/>
      <c r="AU107" s="794"/>
      <c r="AV107" s="794"/>
      <c r="AW107" s="794"/>
      <c r="AX107" s="794"/>
      <c r="AY107" s="794"/>
      <c r="AZ107" s="794"/>
      <c r="BA107" s="794"/>
      <c r="BB107" s="794"/>
      <c r="BC107" s="798" t="s">
        <v>117</v>
      </c>
      <c r="BD107" s="798"/>
      <c r="BE107" s="796"/>
      <c r="BF107" s="796"/>
      <c r="BG107" s="796"/>
      <c r="BH107" s="796"/>
      <c r="BI107" s="796"/>
      <c r="BJ107" s="796"/>
      <c r="BK107" s="796"/>
      <c r="BL107" s="796"/>
      <c r="BM107" s="796"/>
      <c r="BN107" s="796"/>
      <c r="BO107" s="796"/>
      <c r="BP107" s="796"/>
      <c r="BQ107" s="796"/>
      <c r="BR107" s="796"/>
      <c r="BS107" s="796"/>
      <c r="BT107" s="123"/>
      <c r="BU107" s="119" t="s">
        <v>85</v>
      </c>
      <c r="BV107" s="119"/>
      <c r="BW107" s="119"/>
      <c r="BX107" s="119"/>
      <c r="BY107" s="119"/>
      <c r="BZ107" s="59"/>
    </row>
    <row r="108" spans="1:80" s="2" customFormat="1" ht="5.0999999999999996"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B108" s="8"/>
    </row>
    <row r="109" spans="1:80" s="2" customFormat="1" ht="5.0999999999999996" customHeight="1">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U110" s="829"/>
      <c r="BV110" s="829"/>
      <c r="BW110" s="829"/>
      <c r="BX110" s="829"/>
      <c r="BY110" s="829"/>
      <c r="BZ110" s="829"/>
    </row>
    <row r="111" spans="1:80" s="2" customFormat="1" ht="5.0999999999999996"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B111" s="8"/>
    </row>
    <row r="112" spans="1:80" s="2" customFormat="1" ht="5.0999999999999996" customHeight="1">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29"/>
      <c r="AY113" s="829"/>
      <c r="AZ113" s="829"/>
      <c r="BA113" s="829"/>
      <c r="BB113" s="829"/>
      <c r="BC113" s="829"/>
      <c r="BD113" s="829"/>
      <c r="BE113" s="829"/>
      <c r="BF113" s="829"/>
      <c r="BG113" s="829"/>
      <c r="BH113" s="829"/>
      <c r="BI113" s="829"/>
      <c r="BJ113" s="829"/>
      <c r="BK113" s="829"/>
      <c r="BL113" s="829"/>
      <c r="BM113" s="829"/>
      <c r="BN113" s="829"/>
      <c r="BO113" s="829"/>
      <c r="BP113" s="829"/>
      <c r="BQ113" s="829"/>
      <c r="BR113" s="829"/>
      <c r="BS113" s="829"/>
      <c r="BT113" s="829"/>
      <c r="BU113" s="829"/>
      <c r="BV113" s="829"/>
      <c r="BW113" s="829"/>
      <c r="BX113" s="829"/>
      <c r="BY113" s="829"/>
      <c r="BZ113" s="829"/>
    </row>
    <row r="114" spans="1:80" s="13" customFormat="1" ht="15.95" customHeight="1">
      <c r="A114" s="59"/>
      <c r="B114" s="59"/>
      <c r="C114" s="59"/>
      <c r="D114" s="59"/>
      <c r="E114" s="59"/>
      <c r="F114" s="59"/>
      <c r="G114" s="59"/>
      <c r="H114" s="59"/>
      <c r="I114" s="59"/>
      <c r="J114" s="59"/>
      <c r="K114" s="59"/>
      <c r="L114" s="59"/>
      <c r="M114" s="59"/>
      <c r="N114" s="59"/>
      <c r="O114" s="59"/>
      <c r="P114" s="59"/>
      <c r="Q114" s="5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c r="BI114" s="829"/>
      <c r="BJ114" s="829"/>
      <c r="BK114" s="829"/>
      <c r="BL114" s="829"/>
      <c r="BM114" s="829"/>
      <c r="BN114" s="829"/>
      <c r="BO114" s="829"/>
      <c r="BP114" s="829"/>
      <c r="BQ114" s="829"/>
      <c r="BR114" s="829"/>
      <c r="BS114" s="829"/>
      <c r="BT114" s="829"/>
      <c r="BU114" s="829"/>
      <c r="BV114" s="829"/>
      <c r="BW114" s="829"/>
      <c r="BX114" s="829"/>
      <c r="BY114" s="829"/>
      <c r="BZ114" s="829"/>
    </row>
    <row r="115" spans="1:80" s="2" customFormat="1" ht="5.0999999999999996"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799"/>
      <c r="AJ118" s="799"/>
      <c r="AK118" s="799"/>
      <c r="AL118" s="799"/>
      <c r="AM118" s="799"/>
      <c r="AN118" s="799"/>
      <c r="AO118" s="799"/>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B119" s="8"/>
    </row>
    <row r="120" spans="1:80" s="2" customFormat="1" ht="5.0999999999999996" customHeight="1">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799"/>
      <c r="AJ121" s="799"/>
      <c r="AK121" s="799"/>
      <c r="AL121" s="799"/>
      <c r="AM121" s="799"/>
      <c r="AN121" s="799"/>
      <c r="AO121" s="799"/>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B122" s="8"/>
    </row>
    <row r="123" spans="1:80" s="2" customFormat="1" ht="5.0999999999999996" customHeight="1">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800"/>
      <c r="AT124" s="800"/>
      <c r="AU124" s="800"/>
      <c r="AV124" s="800"/>
      <c r="AW124" s="800"/>
      <c r="AX124" s="800"/>
      <c r="AY124" s="800"/>
      <c r="AZ124" s="800"/>
      <c r="BA124" s="800"/>
      <c r="BB124" s="800"/>
      <c r="BC124" s="800"/>
      <c r="BD124" s="800"/>
      <c r="BE124" s="800"/>
      <c r="BF124" s="800"/>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0" s="2" customFormat="1" ht="5.0999999999999996"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792"/>
      <c r="AT127" s="792"/>
      <c r="AU127" s="792"/>
      <c r="AV127" s="792"/>
      <c r="AW127" s="792"/>
      <c r="AX127" s="792"/>
      <c r="AY127" s="792"/>
      <c r="AZ127" s="792"/>
      <c r="BA127" s="792"/>
      <c r="BB127" s="792"/>
      <c r="BC127" s="792"/>
      <c r="BD127" s="792"/>
      <c r="BE127" s="792"/>
      <c r="BF127" s="792"/>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B128" s="8"/>
    </row>
    <row r="129" spans="1:80" s="2" customFormat="1" ht="5.0999999999999996"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792"/>
      <c r="AT130" s="792"/>
      <c r="AU130" s="792"/>
      <c r="AV130" s="792"/>
      <c r="AW130" s="792"/>
      <c r="AX130" s="792"/>
      <c r="AY130" s="792"/>
      <c r="AZ130" s="792"/>
      <c r="BA130" s="792"/>
      <c r="BB130" s="792"/>
      <c r="BC130" s="792"/>
      <c r="BD130" s="792"/>
      <c r="BE130" s="792"/>
      <c r="BF130" s="792"/>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B131" s="8"/>
    </row>
    <row r="132" spans="1:80" s="2" customFormat="1" ht="5.0999999999999996" customHeight="1">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6"/>
      <c r="AT133" s="96"/>
      <c r="AU133" s="96"/>
      <c r="AV133" s="96"/>
      <c r="AW133" s="96"/>
      <c r="AX133" s="96"/>
      <c r="AY133" s="96"/>
      <c r="AZ133" s="96"/>
      <c r="BA133" s="96"/>
      <c r="BB133" s="96"/>
      <c r="BC133" s="96"/>
      <c r="BD133" s="96"/>
      <c r="BE133" s="96"/>
      <c r="BF133" s="96"/>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792"/>
      <c r="AT134" s="792"/>
      <c r="AU134" s="792"/>
      <c r="AV134" s="792"/>
      <c r="AW134" s="792"/>
      <c r="AX134" s="792"/>
      <c r="AY134" s="792"/>
      <c r="AZ134" s="792"/>
      <c r="BA134" s="792"/>
      <c r="BB134" s="792"/>
      <c r="BC134" s="792"/>
      <c r="BD134" s="792"/>
      <c r="BE134" s="792"/>
      <c r="BF134" s="792"/>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799" t="s">
        <v>56</v>
      </c>
      <c r="AT135" s="799"/>
      <c r="AU135" s="96"/>
      <c r="AV135" s="96"/>
      <c r="AW135" s="96" t="s">
        <v>184</v>
      </c>
      <c r="AX135" s="96"/>
      <c r="AY135" s="96"/>
      <c r="AZ135" s="96"/>
      <c r="BA135" s="96"/>
      <c r="BB135" s="799" t="s">
        <v>56</v>
      </c>
      <c r="BC135" s="799"/>
      <c r="BD135" s="96"/>
      <c r="BE135" s="96"/>
      <c r="BF135" s="96"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B136" s="8"/>
    </row>
    <row r="137" spans="1:80" s="2" customFormat="1" ht="5.0999999999999996"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797"/>
      <c r="X139" s="797"/>
      <c r="Y139" s="797"/>
      <c r="Z139" s="797"/>
      <c r="AA139" s="797"/>
      <c r="AB139" s="797"/>
      <c r="AC139" s="797"/>
      <c r="AD139" s="797"/>
      <c r="AE139" s="797"/>
      <c r="AF139" s="797"/>
      <c r="AG139" s="798" t="s">
        <v>117</v>
      </c>
      <c r="AH139" s="798"/>
      <c r="AI139" s="794" t="str">
        <f t="shared" ref="AI139:AI144" si="3">IFERROR(VLOOKUP(W139,$CA$26:$CB$98,2,FALSE),"")</f>
        <v/>
      </c>
      <c r="AJ139" s="794"/>
      <c r="AK139" s="794"/>
      <c r="AL139" s="794"/>
      <c r="AM139" s="794"/>
      <c r="AN139" s="794"/>
      <c r="AO139" s="794"/>
      <c r="AP139" s="794"/>
      <c r="AQ139" s="794"/>
      <c r="AR139" s="794"/>
      <c r="AS139" s="794"/>
      <c r="AT139" s="794"/>
      <c r="AU139" s="794"/>
      <c r="AV139" s="794"/>
      <c r="AW139" s="794"/>
      <c r="AX139" s="794"/>
      <c r="AY139" s="794"/>
      <c r="AZ139" s="794"/>
      <c r="BA139" s="794"/>
      <c r="BB139" s="794"/>
      <c r="BC139" s="798" t="s">
        <v>117</v>
      </c>
      <c r="BD139" s="798"/>
      <c r="BE139" s="796"/>
      <c r="BF139" s="796"/>
      <c r="BG139" s="796"/>
      <c r="BH139" s="796"/>
      <c r="BI139" s="796"/>
      <c r="BJ139" s="796"/>
      <c r="BK139" s="796"/>
      <c r="BL139" s="796"/>
      <c r="BM139" s="796"/>
      <c r="BN139" s="796"/>
      <c r="BO139" s="796"/>
      <c r="BP139" s="796"/>
      <c r="BQ139" s="796"/>
      <c r="BR139" s="796"/>
      <c r="BS139" s="796"/>
      <c r="BT139" s="123"/>
      <c r="BU139" s="119" t="s">
        <v>85</v>
      </c>
      <c r="BV139" s="119"/>
      <c r="BW139" s="119"/>
      <c r="BX139" s="119"/>
      <c r="BY139" s="119"/>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797"/>
      <c r="X140" s="797"/>
      <c r="Y140" s="797"/>
      <c r="Z140" s="797"/>
      <c r="AA140" s="797"/>
      <c r="AB140" s="797"/>
      <c r="AC140" s="797"/>
      <c r="AD140" s="797"/>
      <c r="AE140" s="797"/>
      <c r="AF140" s="797"/>
      <c r="AG140" s="798" t="s">
        <v>117</v>
      </c>
      <c r="AH140" s="798"/>
      <c r="AI140" s="794" t="str">
        <f t="shared" si="3"/>
        <v/>
      </c>
      <c r="AJ140" s="794"/>
      <c r="AK140" s="794"/>
      <c r="AL140" s="794"/>
      <c r="AM140" s="794"/>
      <c r="AN140" s="794"/>
      <c r="AO140" s="794"/>
      <c r="AP140" s="794"/>
      <c r="AQ140" s="794"/>
      <c r="AR140" s="794"/>
      <c r="AS140" s="794"/>
      <c r="AT140" s="794"/>
      <c r="AU140" s="794"/>
      <c r="AV140" s="794"/>
      <c r="AW140" s="794"/>
      <c r="AX140" s="794"/>
      <c r="AY140" s="794"/>
      <c r="AZ140" s="794"/>
      <c r="BA140" s="794"/>
      <c r="BB140" s="794"/>
      <c r="BC140" s="798" t="s">
        <v>117</v>
      </c>
      <c r="BD140" s="798"/>
      <c r="BE140" s="796"/>
      <c r="BF140" s="796"/>
      <c r="BG140" s="796"/>
      <c r="BH140" s="796"/>
      <c r="BI140" s="796"/>
      <c r="BJ140" s="796"/>
      <c r="BK140" s="796"/>
      <c r="BL140" s="796"/>
      <c r="BM140" s="796"/>
      <c r="BN140" s="796"/>
      <c r="BO140" s="796"/>
      <c r="BP140" s="796"/>
      <c r="BQ140" s="796"/>
      <c r="BR140" s="796"/>
      <c r="BS140" s="796"/>
      <c r="BT140" s="123"/>
      <c r="BU140" s="119" t="s">
        <v>85</v>
      </c>
      <c r="BV140" s="119"/>
      <c r="BW140" s="119"/>
      <c r="BX140" s="119"/>
      <c r="BY140" s="119"/>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797"/>
      <c r="X141" s="797"/>
      <c r="Y141" s="797"/>
      <c r="Z141" s="797"/>
      <c r="AA141" s="797"/>
      <c r="AB141" s="797"/>
      <c r="AC141" s="797"/>
      <c r="AD141" s="797"/>
      <c r="AE141" s="797"/>
      <c r="AF141" s="797"/>
      <c r="AG141" s="798" t="s">
        <v>117</v>
      </c>
      <c r="AH141" s="798"/>
      <c r="AI141" s="794" t="str">
        <f t="shared" si="3"/>
        <v/>
      </c>
      <c r="AJ141" s="794"/>
      <c r="AK141" s="794"/>
      <c r="AL141" s="794"/>
      <c r="AM141" s="794"/>
      <c r="AN141" s="794"/>
      <c r="AO141" s="794"/>
      <c r="AP141" s="794"/>
      <c r="AQ141" s="794"/>
      <c r="AR141" s="794"/>
      <c r="AS141" s="794"/>
      <c r="AT141" s="794"/>
      <c r="AU141" s="794"/>
      <c r="AV141" s="794"/>
      <c r="AW141" s="794"/>
      <c r="AX141" s="794"/>
      <c r="AY141" s="794"/>
      <c r="AZ141" s="794"/>
      <c r="BA141" s="794"/>
      <c r="BB141" s="794"/>
      <c r="BC141" s="798" t="s">
        <v>117</v>
      </c>
      <c r="BD141" s="798"/>
      <c r="BE141" s="796"/>
      <c r="BF141" s="796"/>
      <c r="BG141" s="796"/>
      <c r="BH141" s="796"/>
      <c r="BI141" s="796"/>
      <c r="BJ141" s="796"/>
      <c r="BK141" s="796"/>
      <c r="BL141" s="796"/>
      <c r="BM141" s="796"/>
      <c r="BN141" s="796"/>
      <c r="BO141" s="796"/>
      <c r="BP141" s="796"/>
      <c r="BQ141" s="796"/>
      <c r="BR141" s="796"/>
      <c r="BS141" s="796"/>
      <c r="BT141" s="123"/>
      <c r="BU141" s="119" t="s">
        <v>85</v>
      </c>
      <c r="BV141" s="119"/>
      <c r="BW141" s="119"/>
      <c r="BX141" s="119"/>
      <c r="BY141" s="119"/>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797"/>
      <c r="X142" s="797"/>
      <c r="Y142" s="797"/>
      <c r="Z142" s="797"/>
      <c r="AA142" s="797"/>
      <c r="AB142" s="797"/>
      <c r="AC142" s="797"/>
      <c r="AD142" s="797"/>
      <c r="AE142" s="797"/>
      <c r="AF142" s="797"/>
      <c r="AG142" s="798" t="s">
        <v>117</v>
      </c>
      <c r="AH142" s="798"/>
      <c r="AI142" s="794" t="str">
        <f t="shared" si="3"/>
        <v/>
      </c>
      <c r="AJ142" s="794"/>
      <c r="AK142" s="794"/>
      <c r="AL142" s="794"/>
      <c r="AM142" s="794"/>
      <c r="AN142" s="794"/>
      <c r="AO142" s="794"/>
      <c r="AP142" s="794"/>
      <c r="AQ142" s="794"/>
      <c r="AR142" s="794"/>
      <c r="AS142" s="794"/>
      <c r="AT142" s="794"/>
      <c r="AU142" s="794"/>
      <c r="AV142" s="794"/>
      <c r="AW142" s="794"/>
      <c r="AX142" s="794"/>
      <c r="AY142" s="794"/>
      <c r="AZ142" s="794"/>
      <c r="BA142" s="794"/>
      <c r="BB142" s="794"/>
      <c r="BC142" s="798" t="s">
        <v>117</v>
      </c>
      <c r="BD142" s="798"/>
      <c r="BE142" s="796"/>
      <c r="BF142" s="796"/>
      <c r="BG142" s="796"/>
      <c r="BH142" s="796"/>
      <c r="BI142" s="796"/>
      <c r="BJ142" s="796"/>
      <c r="BK142" s="796"/>
      <c r="BL142" s="796"/>
      <c r="BM142" s="796"/>
      <c r="BN142" s="796"/>
      <c r="BO142" s="796"/>
      <c r="BP142" s="796"/>
      <c r="BQ142" s="796"/>
      <c r="BR142" s="796"/>
      <c r="BS142" s="796"/>
      <c r="BT142" s="123"/>
      <c r="BU142" s="119" t="s">
        <v>85</v>
      </c>
      <c r="BV142" s="119"/>
      <c r="BW142" s="119"/>
      <c r="BX142" s="119"/>
      <c r="BY142" s="119"/>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797"/>
      <c r="X143" s="797"/>
      <c r="Y143" s="797"/>
      <c r="Z143" s="797"/>
      <c r="AA143" s="797"/>
      <c r="AB143" s="797"/>
      <c r="AC143" s="797"/>
      <c r="AD143" s="797"/>
      <c r="AE143" s="797"/>
      <c r="AF143" s="797"/>
      <c r="AG143" s="798" t="s">
        <v>117</v>
      </c>
      <c r="AH143" s="798"/>
      <c r="AI143" s="794" t="str">
        <f t="shared" si="3"/>
        <v/>
      </c>
      <c r="AJ143" s="794"/>
      <c r="AK143" s="794"/>
      <c r="AL143" s="794"/>
      <c r="AM143" s="794"/>
      <c r="AN143" s="794"/>
      <c r="AO143" s="794"/>
      <c r="AP143" s="794"/>
      <c r="AQ143" s="794"/>
      <c r="AR143" s="794"/>
      <c r="AS143" s="794"/>
      <c r="AT143" s="794"/>
      <c r="AU143" s="794"/>
      <c r="AV143" s="794"/>
      <c r="AW143" s="794"/>
      <c r="AX143" s="794"/>
      <c r="AY143" s="794"/>
      <c r="AZ143" s="794"/>
      <c r="BA143" s="794"/>
      <c r="BB143" s="794"/>
      <c r="BC143" s="798" t="s">
        <v>117</v>
      </c>
      <c r="BD143" s="798"/>
      <c r="BE143" s="796"/>
      <c r="BF143" s="796"/>
      <c r="BG143" s="796"/>
      <c r="BH143" s="796"/>
      <c r="BI143" s="796"/>
      <c r="BJ143" s="796"/>
      <c r="BK143" s="796"/>
      <c r="BL143" s="796"/>
      <c r="BM143" s="796"/>
      <c r="BN143" s="796"/>
      <c r="BO143" s="796"/>
      <c r="BP143" s="796"/>
      <c r="BQ143" s="796"/>
      <c r="BR143" s="796"/>
      <c r="BS143" s="796"/>
      <c r="BT143" s="123"/>
      <c r="BU143" s="119" t="s">
        <v>85</v>
      </c>
      <c r="BV143" s="119"/>
      <c r="BW143" s="119"/>
      <c r="BX143" s="119"/>
      <c r="BY143" s="119"/>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797"/>
      <c r="X144" s="797"/>
      <c r="Y144" s="797"/>
      <c r="Z144" s="797"/>
      <c r="AA144" s="797"/>
      <c r="AB144" s="797"/>
      <c r="AC144" s="797"/>
      <c r="AD144" s="797"/>
      <c r="AE144" s="797"/>
      <c r="AF144" s="797"/>
      <c r="AG144" s="798" t="s">
        <v>117</v>
      </c>
      <c r="AH144" s="798"/>
      <c r="AI144" s="794" t="str">
        <f t="shared" si="3"/>
        <v/>
      </c>
      <c r="AJ144" s="794"/>
      <c r="AK144" s="794"/>
      <c r="AL144" s="794"/>
      <c r="AM144" s="794"/>
      <c r="AN144" s="794"/>
      <c r="AO144" s="794"/>
      <c r="AP144" s="794"/>
      <c r="AQ144" s="794"/>
      <c r="AR144" s="794"/>
      <c r="AS144" s="794"/>
      <c r="AT144" s="794"/>
      <c r="AU144" s="794"/>
      <c r="AV144" s="794"/>
      <c r="AW144" s="794"/>
      <c r="AX144" s="794"/>
      <c r="AY144" s="794"/>
      <c r="AZ144" s="794"/>
      <c r="BA144" s="794"/>
      <c r="BB144" s="794"/>
      <c r="BC144" s="798" t="s">
        <v>117</v>
      </c>
      <c r="BD144" s="798"/>
      <c r="BE144" s="796"/>
      <c r="BF144" s="796"/>
      <c r="BG144" s="796"/>
      <c r="BH144" s="796"/>
      <c r="BI144" s="796"/>
      <c r="BJ144" s="796"/>
      <c r="BK144" s="796"/>
      <c r="BL144" s="796"/>
      <c r="BM144" s="796"/>
      <c r="BN144" s="796"/>
      <c r="BO144" s="796"/>
      <c r="BP144" s="796"/>
      <c r="BQ144" s="796"/>
      <c r="BR144" s="796"/>
      <c r="BS144" s="796"/>
      <c r="BT144" s="123"/>
      <c r="BU144" s="119" t="s">
        <v>85</v>
      </c>
      <c r="BV144" s="119"/>
      <c r="BW144" s="119"/>
      <c r="BX144" s="119"/>
      <c r="BY144" s="119"/>
      <c r="BZ144" s="59"/>
    </row>
    <row r="145" spans="1:80" s="2" customFormat="1" ht="5.0999999999999996"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B145" s="8"/>
    </row>
    <row r="146" spans="1:80" s="2" customFormat="1" ht="5.0999999999999996" customHeight="1">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829"/>
      <c r="T147" s="829"/>
      <c r="U147" s="829"/>
      <c r="V147" s="829"/>
      <c r="W147" s="829"/>
      <c r="X147" s="829"/>
      <c r="Y147" s="829"/>
      <c r="Z147" s="829"/>
      <c r="AA147" s="829"/>
      <c r="AB147" s="829"/>
      <c r="AC147" s="829"/>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29"/>
      <c r="AY147" s="829"/>
      <c r="AZ147" s="829"/>
      <c r="BA147" s="829"/>
      <c r="BB147" s="829"/>
      <c r="BC147" s="829"/>
      <c r="BD147" s="829"/>
      <c r="BE147" s="829"/>
      <c r="BF147" s="829"/>
      <c r="BG147" s="829"/>
      <c r="BH147" s="829"/>
      <c r="BI147" s="829"/>
      <c r="BJ147" s="829"/>
      <c r="BK147" s="829"/>
      <c r="BL147" s="829"/>
      <c r="BM147" s="829"/>
      <c r="BN147" s="829"/>
      <c r="BO147" s="829"/>
      <c r="BP147" s="829"/>
      <c r="BQ147" s="829"/>
      <c r="BR147" s="829"/>
      <c r="BS147" s="829"/>
      <c r="BT147" s="829"/>
      <c r="BU147" s="829"/>
      <c r="BV147" s="829"/>
      <c r="BW147" s="829"/>
      <c r="BX147" s="829"/>
      <c r="BY147" s="829"/>
      <c r="BZ147" s="829"/>
    </row>
    <row r="148" spans="1:80" s="2" customFormat="1" ht="5.0999999999999996"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B148" s="8"/>
    </row>
    <row r="149" spans="1:80" s="2" customFormat="1" ht="5.0999999999999996" customHeight="1">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174"/>
      <c r="BZ149" s="174"/>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829"/>
      <c r="S150" s="829"/>
      <c r="T150" s="829"/>
      <c r="U150" s="829"/>
      <c r="V150" s="829"/>
      <c r="W150" s="829"/>
      <c r="X150" s="829"/>
      <c r="Y150" s="829"/>
      <c r="Z150" s="829"/>
      <c r="AA150" s="829"/>
      <c r="AB150" s="829"/>
      <c r="AC150" s="829"/>
      <c r="AD150" s="829"/>
      <c r="AE150" s="829"/>
      <c r="AF150" s="829"/>
      <c r="AG150" s="829"/>
      <c r="AH150" s="829"/>
      <c r="AI150" s="829"/>
      <c r="AJ150" s="829"/>
      <c r="AK150" s="829"/>
      <c r="AL150" s="829"/>
      <c r="AM150" s="829"/>
      <c r="AN150" s="829"/>
      <c r="AO150" s="829"/>
      <c r="AP150" s="829"/>
      <c r="AQ150" s="829"/>
      <c r="AR150" s="829"/>
      <c r="AS150" s="829"/>
      <c r="AT150" s="829"/>
      <c r="AU150" s="829"/>
      <c r="AV150" s="829"/>
      <c r="AW150" s="829"/>
      <c r="AX150" s="829"/>
      <c r="AY150" s="829"/>
      <c r="AZ150" s="829"/>
      <c r="BA150" s="829"/>
      <c r="BB150" s="829"/>
      <c r="BC150" s="829"/>
      <c r="BD150" s="829"/>
      <c r="BE150" s="829"/>
      <c r="BF150" s="829"/>
      <c r="BG150" s="829"/>
      <c r="BH150" s="829"/>
      <c r="BI150" s="829"/>
      <c r="BJ150" s="829"/>
      <c r="BK150" s="829"/>
      <c r="BL150" s="829"/>
      <c r="BM150" s="829"/>
      <c r="BN150" s="829"/>
      <c r="BO150" s="829"/>
      <c r="BP150" s="829"/>
      <c r="BQ150" s="829"/>
      <c r="BR150" s="829"/>
      <c r="BS150" s="829"/>
      <c r="BT150" s="829"/>
      <c r="BU150" s="829"/>
      <c r="BV150" s="829"/>
      <c r="BW150" s="829"/>
      <c r="BX150" s="829"/>
      <c r="BY150" s="829"/>
      <c r="BZ150" s="829"/>
    </row>
    <row r="151" spans="1:80" s="13" customFormat="1" ht="15.95" customHeight="1">
      <c r="A151" s="59"/>
      <c r="B151" s="59"/>
      <c r="C151" s="59"/>
      <c r="D151" s="59"/>
      <c r="E151" s="59"/>
      <c r="F151" s="59"/>
      <c r="G151" s="59"/>
      <c r="H151" s="59"/>
      <c r="I151" s="59"/>
      <c r="J151" s="59"/>
      <c r="K151" s="59"/>
      <c r="L151" s="59"/>
      <c r="M151" s="59"/>
      <c r="N151" s="59"/>
      <c r="O151" s="59"/>
      <c r="P151" s="59"/>
      <c r="Q151" s="59"/>
      <c r="R151" s="829"/>
      <c r="S151" s="829"/>
      <c r="T151" s="829"/>
      <c r="U151" s="829"/>
      <c r="V151" s="829"/>
      <c r="W151" s="829"/>
      <c r="X151" s="829"/>
      <c r="Y151" s="829"/>
      <c r="Z151" s="829"/>
      <c r="AA151" s="829"/>
      <c r="AB151" s="829"/>
      <c r="AC151" s="829"/>
      <c r="AD151" s="829"/>
      <c r="AE151" s="829"/>
      <c r="AF151" s="829"/>
      <c r="AG151" s="829"/>
      <c r="AH151" s="829"/>
      <c r="AI151" s="829"/>
      <c r="AJ151" s="829"/>
      <c r="AK151" s="829"/>
      <c r="AL151" s="829"/>
      <c r="AM151" s="829"/>
      <c r="AN151" s="829"/>
      <c r="AO151" s="829"/>
      <c r="AP151" s="829"/>
      <c r="AQ151" s="829"/>
      <c r="AR151" s="829"/>
      <c r="AS151" s="829"/>
      <c r="AT151" s="829"/>
      <c r="AU151" s="829"/>
      <c r="AV151" s="829"/>
      <c r="AW151" s="829"/>
      <c r="AX151" s="829"/>
      <c r="AY151" s="829"/>
      <c r="AZ151" s="829"/>
      <c r="BA151" s="829"/>
      <c r="BB151" s="829"/>
      <c r="BC151" s="829"/>
      <c r="BD151" s="829"/>
      <c r="BE151" s="829"/>
      <c r="BF151" s="829"/>
      <c r="BG151" s="829"/>
      <c r="BH151" s="829"/>
      <c r="BI151" s="829"/>
      <c r="BJ151" s="829"/>
      <c r="BK151" s="829"/>
      <c r="BL151" s="829"/>
      <c r="BM151" s="829"/>
      <c r="BN151" s="829"/>
      <c r="BO151" s="829"/>
      <c r="BP151" s="829"/>
      <c r="BQ151" s="829"/>
      <c r="BR151" s="829"/>
      <c r="BS151" s="829"/>
      <c r="BT151" s="829"/>
      <c r="BU151" s="829"/>
      <c r="BV151" s="829"/>
      <c r="BW151" s="829"/>
      <c r="BX151" s="829"/>
      <c r="BY151" s="829"/>
      <c r="BZ151" s="829"/>
    </row>
    <row r="152" spans="1:80" s="2" customFormat="1" ht="5.099999999999999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B152" s="8"/>
    </row>
    <row r="153" spans="1:80" s="2" customFormat="1" ht="17.100000000000001" customHeight="1">
      <c r="A153" s="801" t="s">
        <v>244</v>
      </c>
      <c r="B153" s="801"/>
      <c r="C153" s="801"/>
      <c r="D153" s="801"/>
      <c r="E153" s="801"/>
      <c r="F153" s="801"/>
      <c r="G153" s="801"/>
      <c r="H153" s="801"/>
      <c r="I153" s="801"/>
      <c r="J153" s="801"/>
      <c r="K153" s="801"/>
      <c r="L153" s="801"/>
      <c r="M153" s="801"/>
      <c r="N153" s="801"/>
      <c r="O153" s="801"/>
      <c r="P153" s="801"/>
      <c r="Q153" s="801"/>
      <c r="R153" s="801"/>
      <c r="S153" s="801"/>
      <c r="T153" s="801"/>
      <c r="U153" s="801"/>
      <c r="V153" s="801"/>
      <c r="W153" s="801"/>
      <c r="X153" s="801"/>
      <c r="Y153" s="801"/>
      <c r="Z153" s="801"/>
      <c r="AA153" s="801"/>
      <c r="AB153" s="801"/>
      <c r="AC153" s="801"/>
      <c r="AD153" s="801"/>
      <c r="AE153" s="801"/>
      <c r="AF153" s="801"/>
      <c r="AG153" s="801"/>
      <c r="AH153" s="801"/>
      <c r="AI153" s="801"/>
      <c r="AJ153" s="801"/>
      <c r="AK153" s="801"/>
      <c r="AL153" s="801"/>
      <c r="AM153" s="801"/>
      <c r="AN153" s="801"/>
      <c r="AO153" s="801"/>
      <c r="AP153" s="801"/>
      <c r="AQ153" s="801"/>
      <c r="AR153" s="801"/>
      <c r="AS153" s="801"/>
      <c r="AT153" s="801"/>
      <c r="AU153" s="801"/>
      <c r="AV153" s="801"/>
      <c r="AW153" s="801"/>
      <c r="AX153" s="801"/>
      <c r="AY153" s="801"/>
      <c r="AZ153" s="801"/>
      <c r="BA153" s="801"/>
      <c r="BB153" s="801"/>
      <c r="BC153" s="801"/>
      <c r="BD153" s="801"/>
      <c r="BE153" s="801"/>
      <c r="BF153" s="801"/>
      <c r="BG153" s="801"/>
      <c r="BH153" s="801"/>
      <c r="BI153" s="801"/>
      <c r="BJ153" s="801"/>
      <c r="BK153" s="801"/>
      <c r="BL153" s="801"/>
      <c r="BM153" s="801"/>
      <c r="BN153" s="801"/>
      <c r="BO153" s="801"/>
      <c r="BP153" s="801"/>
      <c r="BQ153" s="801"/>
      <c r="BR153" s="801"/>
      <c r="BS153" s="801"/>
      <c r="BT153" s="801"/>
      <c r="BU153" s="801"/>
      <c r="BV153" s="801"/>
      <c r="BW153" s="801"/>
      <c r="BX153" s="801"/>
      <c r="BY153" s="801"/>
      <c r="BZ153" s="801"/>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8"/>
    </row>
    <row r="156" spans="1:80" s="2" customFormat="1" ht="5.0999999999999996" customHeight="1">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799"/>
      <c r="AJ157" s="799"/>
      <c r="AK157" s="799"/>
      <c r="AL157" s="799"/>
      <c r="AM157" s="799"/>
      <c r="AN157" s="799"/>
      <c r="AO157" s="799"/>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B158" s="8"/>
    </row>
    <row r="159" spans="1:80" s="2" customFormat="1" ht="5.0999999999999996" customHeight="1">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799"/>
      <c r="AJ160" s="799"/>
      <c r="AK160" s="799"/>
      <c r="AL160" s="799"/>
      <c r="AM160" s="799"/>
      <c r="AN160" s="799"/>
      <c r="AO160" s="799"/>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B161" s="8"/>
    </row>
    <row r="162" spans="1:80" s="2" customFormat="1" ht="5.0999999999999996" customHeight="1">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800"/>
      <c r="AT163" s="800"/>
      <c r="AU163" s="800"/>
      <c r="AV163" s="800"/>
      <c r="AW163" s="800"/>
      <c r="AX163" s="800"/>
      <c r="AY163" s="800"/>
      <c r="AZ163" s="800"/>
      <c r="BA163" s="800"/>
      <c r="BB163" s="800"/>
      <c r="BC163" s="800"/>
      <c r="BD163" s="800"/>
      <c r="BE163" s="800"/>
      <c r="BF163" s="800"/>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B164" s="8"/>
    </row>
    <row r="165" spans="1:80" s="2" customFormat="1" ht="5.0999999999999996" customHeight="1">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792"/>
      <c r="AT166" s="792"/>
      <c r="AU166" s="792"/>
      <c r="AV166" s="792"/>
      <c r="AW166" s="792"/>
      <c r="AX166" s="792"/>
      <c r="AY166" s="792"/>
      <c r="AZ166" s="792"/>
      <c r="BA166" s="792"/>
      <c r="BB166" s="792"/>
      <c r="BC166" s="792"/>
      <c r="BD166" s="792"/>
      <c r="BE166" s="792"/>
      <c r="BF166" s="792"/>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B167" s="8"/>
    </row>
    <row r="168" spans="1:80" s="2" customFormat="1" ht="5.0999999999999996" customHeight="1">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792"/>
      <c r="AT169" s="792"/>
      <c r="AU169" s="792"/>
      <c r="AV169" s="792"/>
      <c r="AW169" s="792"/>
      <c r="AX169" s="792"/>
      <c r="AY169" s="792"/>
      <c r="AZ169" s="792"/>
      <c r="BA169" s="792"/>
      <c r="BB169" s="792"/>
      <c r="BC169" s="792"/>
      <c r="BD169" s="792"/>
      <c r="BE169" s="792"/>
      <c r="BF169" s="792"/>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8"/>
    </row>
    <row r="171" spans="1:80" s="2" customFormat="1" ht="5.0999999999999996" customHeight="1">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6"/>
      <c r="AT172" s="96"/>
      <c r="AU172" s="96"/>
      <c r="AV172" s="96"/>
      <c r="AW172" s="96"/>
      <c r="AX172" s="96"/>
      <c r="AY172" s="96"/>
      <c r="AZ172" s="96"/>
      <c r="BA172" s="96"/>
      <c r="BB172" s="96"/>
      <c r="BC172" s="96"/>
      <c r="BD172" s="96"/>
      <c r="BE172" s="96"/>
      <c r="BF172" s="96"/>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792"/>
      <c r="AT173" s="792"/>
      <c r="AU173" s="792"/>
      <c r="AV173" s="792"/>
      <c r="AW173" s="792"/>
      <c r="AX173" s="792"/>
      <c r="AY173" s="792"/>
      <c r="AZ173" s="792"/>
      <c r="BA173" s="792"/>
      <c r="BB173" s="792"/>
      <c r="BC173" s="792"/>
      <c r="BD173" s="792"/>
      <c r="BE173" s="792"/>
      <c r="BF173" s="792"/>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799" t="s">
        <v>56</v>
      </c>
      <c r="AT174" s="799"/>
      <c r="AU174" s="96"/>
      <c r="AV174" s="96"/>
      <c r="AW174" s="96" t="s">
        <v>184</v>
      </c>
      <c r="AX174" s="96"/>
      <c r="AY174" s="96"/>
      <c r="AZ174" s="96"/>
      <c r="BA174" s="96"/>
      <c r="BB174" s="799" t="s">
        <v>56</v>
      </c>
      <c r="BC174" s="799"/>
      <c r="BD174" s="96"/>
      <c r="BE174" s="96"/>
      <c r="BF174" s="96"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B175" s="8"/>
    </row>
    <row r="176" spans="1:80" s="2" customFormat="1" ht="5.0999999999999996" customHeight="1">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797"/>
      <c r="X178" s="797"/>
      <c r="Y178" s="797"/>
      <c r="Z178" s="797"/>
      <c r="AA178" s="797"/>
      <c r="AB178" s="797"/>
      <c r="AC178" s="797"/>
      <c r="AD178" s="797"/>
      <c r="AE178" s="797"/>
      <c r="AF178" s="797"/>
      <c r="AG178" s="798" t="s">
        <v>117</v>
      </c>
      <c r="AH178" s="798"/>
      <c r="AI178" s="794" t="str">
        <f t="shared" ref="AI178:AI183" si="4">IFERROR(VLOOKUP(W178,$CA$26:$CB$98,2,FALSE),"")</f>
        <v/>
      </c>
      <c r="AJ178" s="794"/>
      <c r="AK178" s="794"/>
      <c r="AL178" s="794"/>
      <c r="AM178" s="794"/>
      <c r="AN178" s="794"/>
      <c r="AO178" s="794"/>
      <c r="AP178" s="794"/>
      <c r="AQ178" s="794"/>
      <c r="AR178" s="794"/>
      <c r="AS178" s="794"/>
      <c r="AT178" s="794"/>
      <c r="AU178" s="794"/>
      <c r="AV178" s="794"/>
      <c r="AW178" s="794"/>
      <c r="AX178" s="794"/>
      <c r="AY178" s="794"/>
      <c r="AZ178" s="794"/>
      <c r="BA178" s="794"/>
      <c r="BB178" s="794"/>
      <c r="BC178" s="798" t="s">
        <v>117</v>
      </c>
      <c r="BD178" s="798"/>
      <c r="BE178" s="796"/>
      <c r="BF178" s="796"/>
      <c r="BG178" s="796"/>
      <c r="BH178" s="796"/>
      <c r="BI178" s="796"/>
      <c r="BJ178" s="796"/>
      <c r="BK178" s="796"/>
      <c r="BL178" s="796"/>
      <c r="BM178" s="796"/>
      <c r="BN178" s="796"/>
      <c r="BO178" s="796"/>
      <c r="BP178" s="796"/>
      <c r="BQ178" s="796"/>
      <c r="BR178" s="796"/>
      <c r="BS178" s="796"/>
      <c r="BT178" s="123"/>
      <c r="BU178" s="119" t="s">
        <v>85</v>
      </c>
      <c r="BV178" s="119"/>
      <c r="BW178" s="119"/>
      <c r="BX178" s="119"/>
      <c r="BY178" s="119"/>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797"/>
      <c r="X179" s="797"/>
      <c r="Y179" s="797"/>
      <c r="Z179" s="797"/>
      <c r="AA179" s="797"/>
      <c r="AB179" s="797"/>
      <c r="AC179" s="797"/>
      <c r="AD179" s="797"/>
      <c r="AE179" s="797"/>
      <c r="AF179" s="797"/>
      <c r="AG179" s="798" t="s">
        <v>117</v>
      </c>
      <c r="AH179" s="798"/>
      <c r="AI179" s="794" t="str">
        <f t="shared" si="4"/>
        <v/>
      </c>
      <c r="AJ179" s="794"/>
      <c r="AK179" s="794"/>
      <c r="AL179" s="794"/>
      <c r="AM179" s="794"/>
      <c r="AN179" s="794"/>
      <c r="AO179" s="794"/>
      <c r="AP179" s="794"/>
      <c r="AQ179" s="794"/>
      <c r="AR179" s="794"/>
      <c r="AS179" s="794"/>
      <c r="AT179" s="794"/>
      <c r="AU179" s="794"/>
      <c r="AV179" s="794"/>
      <c r="AW179" s="794"/>
      <c r="AX179" s="794"/>
      <c r="AY179" s="794"/>
      <c r="AZ179" s="794"/>
      <c r="BA179" s="794"/>
      <c r="BB179" s="794"/>
      <c r="BC179" s="798" t="s">
        <v>117</v>
      </c>
      <c r="BD179" s="798"/>
      <c r="BE179" s="796"/>
      <c r="BF179" s="796"/>
      <c r="BG179" s="796"/>
      <c r="BH179" s="796"/>
      <c r="BI179" s="796"/>
      <c r="BJ179" s="796"/>
      <c r="BK179" s="796"/>
      <c r="BL179" s="796"/>
      <c r="BM179" s="796"/>
      <c r="BN179" s="796"/>
      <c r="BO179" s="796"/>
      <c r="BP179" s="796"/>
      <c r="BQ179" s="796"/>
      <c r="BR179" s="796"/>
      <c r="BS179" s="796"/>
      <c r="BT179" s="123"/>
      <c r="BU179" s="119" t="s">
        <v>85</v>
      </c>
      <c r="BV179" s="119"/>
      <c r="BW179" s="119"/>
      <c r="BX179" s="119"/>
      <c r="BY179" s="119"/>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797"/>
      <c r="X180" s="797"/>
      <c r="Y180" s="797"/>
      <c r="Z180" s="797"/>
      <c r="AA180" s="797"/>
      <c r="AB180" s="797"/>
      <c r="AC180" s="797"/>
      <c r="AD180" s="797"/>
      <c r="AE180" s="797"/>
      <c r="AF180" s="797"/>
      <c r="AG180" s="798" t="s">
        <v>117</v>
      </c>
      <c r="AH180" s="798"/>
      <c r="AI180" s="794" t="str">
        <f t="shared" si="4"/>
        <v/>
      </c>
      <c r="AJ180" s="794"/>
      <c r="AK180" s="794"/>
      <c r="AL180" s="794"/>
      <c r="AM180" s="794"/>
      <c r="AN180" s="794"/>
      <c r="AO180" s="794"/>
      <c r="AP180" s="794"/>
      <c r="AQ180" s="794"/>
      <c r="AR180" s="794"/>
      <c r="AS180" s="794"/>
      <c r="AT180" s="794"/>
      <c r="AU180" s="794"/>
      <c r="AV180" s="794"/>
      <c r="AW180" s="794"/>
      <c r="AX180" s="794"/>
      <c r="AY180" s="794"/>
      <c r="AZ180" s="794"/>
      <c r="BA180" s="794"/>
      <c r="BB180" s="794"/>
      <c r="BC180" s="798" t="s">
        <v>117</v>
      </c>
      <c r="BD180" s="798"/>
      <c r="BE180" s="796"/>
      <c r="BF180" s="796"/>
      <c r="BG180" s="796"/>
      <c r="BH180" s="796"/>
      <c r="BI180" s="796"/>
      <c r="BJ180" s="796"/>
      <c r="BK180" s="796"/>
      <c r="BL180" s="796"/>
      <c r="BM180" s="796"/>
      <c r="BN180" s="796"/>
      <c r="BO180" s="796"/>
      <c r="BP180" s="796"/>
      <c r="BQ180" s="796"/>
      <c r="BR180" s="796"/>
      <c r="BS180" s="796"/>
      <c r="BT180" s="123"/>
      <c r="BU180" s="119" t="s">
        <v>85</v>
      </c>
      <c r="BV180" s="119"/>
      <c r="BW180" s="119"/>
      <c r="BX180" s="119"/>
      <c r="BY180" s="119"/>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797"/>
      <c r="X181" s="797"/>
      <c r="Y181" s="797"/>
      <c r="Z181" s="797"/>
      <c r="AA181" s="797"/>
      <c r="AB181" s="797"/>
      <c r="AC181" s="797"/>
      <c r="AD181" s="797"/>
      <c r="AE181" s="797"/>
      <c r="AF181" s="797"/>
      <c r="AG181" s="798" t="s">
        <v>117</v>
      </c>
      <c r="AH181" s="798"/>
      <c r="AI181" s="794" t="str">
        <f t="shared" si="4"/>
        <v/>
      </c>
      <c r="AJ181" s="794"/>
      <c r="AK181" s="794"/>
      <c r="AL181" s="794"/>
      <c r="AM181" s="794"/>
      <c r="AN181" s="794"/>
      <c r="AO181" s="794"/>
      <c r="AP181" s="794"/>
      <c r="AQ181" s="794"/>
      <c r="AR181" s="794"/>
      <c r="AS181" s="794"/>
      <c r="AT181" s="794"/>
      <c r="AU181" s="794"/>
      <c r="AV181" s="794"/>
      <c r="AW181" s="794"/>
      <c r="AX181" s="794"/>
      <c r="AY181" s="794"/>
      <c r="AZ181" s="794"/>
      <c r="BA181" s="794"/>
      <c r="BB181" s="794"/>
      <c r="BC181" s="798" t="s">
        <v>117</v>
      </c>
      <c r="BD181" s="798"/>
      <c r="BE181" s="796"/>
      <c r="BF181" s="796"/>
      <c r="BG181" s="796"/>
      <c r="BH181" s="796"/>
      <c r="BI181" s="796"/>
      <c r="BJ181" s="796"/>
      <c r="BK181" s="796"/>
      <c r="BL181" s="796"/>
      <c r="BM181" s="796"/>
      <c r="BN181" s="796"/>
      <c r="BO181" s="796"/>
      <c r="BP181" s="796"/>
      <c r="BQ181" s="796"/>
      <c r="BR181" s="796"/>
      <c r="BS181" s="796"/>
      <c r="BT181" s="123"/>
      <c r="BU181" s="119" t="s">
        <v>85</v>
      </c>
      <c r="BV181" s="119"/>
      <c r="BW181" s="119"/>
      <c r="BX181" s="119"/>
      <c r="BY181" s="119"/>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797"/>
      <c r="X182" s="797"/>
      <c r="Y182" s="797"/>
      <c r="Z182" s="797"/>
      <c r="AA182" s="797"/>
      <c r="AB182" s="797"/>
      <c r="AC182" s="797"/>
      <c r="AD182" s="797"/>
      <c r="AE182" s="797"/>
      <c r="AF182" s="797"/>
      <c r="AG182" s="798" t="s">
        <v>117</v>
      </c>
      <c r="AH182" s="798"/>
      <c r="AI182" s="794" t="str">
        <f t="shared" si="4"/>
        <v/>
      </c>
      <c r="AJ182" s="794"/>
      <c r="AK182" s="794"/>
      <c r="AL182" s="794"/>
      <c r="AM182" s="794"/>
      <c r="AN182" s="794"/>
      <c r="AO182" s="794"/>
      <c r="AP182" s="794"/>
      <c r="AQ182" s="794"/>
      <c r="AR182" s="794"/>
      <c r="AS182" s="794"/>
      <c r="AT182" s="794"/>
      <c r="AU182" s="794"/>
      <c r="AV182" s="794"/>
      <c r="AW182" s="794"/>
      <c r="AX182" s="794"/>
      <c r="AY182" s="794"/>
      <c r="AZ182" s="794"/>
      <c r="BA182" s="794"/>
      <c r="BB182" s="794"/>
      <c r="BC182" s="798" t="s">
        <v>117</v>
      </c>
      <c r="BD182" s="798"/>
      <c r="BE182" s="796"/>
      <c r="BF182" s="796"/>
      <c r="BG182" s="796"/>
      <c r="BH182" s="796"/>
      <c r="BI182" s="796"/>
      <c r="BJ182" s="796"/>
      <c r="BK182" s="796"/>
      <c r="BL182" s="796"/>
      <c r="BM182" s="796"/>
      <c r="BN182" s="796"/>
      <c r="BO182" s="796"/>
      <c r="BP182" s="796"/>
      <c r="BQ182" s="796"/>
      <c r="BR182" s="796"/>
      <c r="BS182" s="796"/>
      <c r="BT182" s="123"/>
      <c r="BU182" s="119" t="s">
        <v>85</v>
      </c>
      <c r="BV182" s="119"/>
      <c r="BW182" s="119"/>
      <c r="BX182" s="119"/>
      <c r="BY182" s="119"/>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797"/>
      <c r="X183" s="797"/>
      <c r="Y183" s="797"/>
      <c r="Z183" s="797"/>
      <c r="AA183" s="797"/>
      <c r="AB183" s="797"/>
      <c r="AC183" s="797"/>
      <c r="AD183" s="797"/>
      <c r="AE183" s="797"/>
      <c r="AF183" s="797"/>
      <c r="AG183" s="798" t="s">
        <v>117</v>
      </c>
      <c r="AH183" s="798"/>
      <c r="AI183" s="794" t="str">
        <f t="shared" si="4"/>
        <v/>
      </c>
      <c r="AJ183" s="794"/>
      <c r="AK183" s="794"/>
      <c r="AL183" s="794"/>
      <c r="AM183" s="794"/>
      <c r="AN183" s="794"/>
      <c r="AO183" s="794"/>
      <c r="AP183" s="794"/>
      <c r="AQ183" s="794"/>
      <c r="AR183" s="794"/>
      <c r="AS183" s="794"/>
      <c r="AT183" s="794"/>
      <c r="AU183" s="794"/>
      <c r="AV183" s="794"/>
      <c r="AW183" s="794"/>
      <c r="AX183" s="794"/>
      <c r="AY183" s="794"/>
      <c r="AZ183" s="794"/>
      <c r="BA183" s="794"/>
      <c r="BB183" s="794"/>
      <c r="BC183" s="798" t="s">
        <v>117</v>
      </c>
      <c r="BD183" s="798"/>
      <c r="BE183" s="796"/>
      <c r="BF183" s="796"/>
      <c r="BG183" s="796"/>
      <c r="BH183" s="796"/>
      <c r="BI183" s="796"/>
      <c r="BJ183" s="796"/>
      <c r="BK183" s="796"/>
      <c r="BL183" s="796"/>
      <c r="BM183" s="796"/>
      <c r="BN183" s="796"/>
      <c r="BO183" s="796"/>
      <c r="BP183" s="796"/>
      <c r="BQ183" s="796"/>
      <c r="BR183" s="796"/>
      <c r="BS183" s="796"/>
      <c r="BT183" s="123"/>
      <c r="BU183" s="119" t="s">
        <v>85</v>
      </c>
      <c r="BV183" s="119"/>
      <c r="BW183" s="119"/>
      <c r="BX183" s="119"/>
      <c r="BY183" s="119"/>
      <c r="BZ183" s="59"/>
    </row>
    <row r="184" spans="1:80" s="2" customFormat="1" ht="5.0999999999999996"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B184" s="8"/>
    </row>
    <row r="185" spans="1:80" s="2" customFormat="1" ht="5.0999999999999996" customHeight="1">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829"/>
      <c r="T186" s="829"/>
      <c r="U186" s="829"/>
      <c r="V186" s="829"/>
      <c r="W186" s="829"/>
      <c r="X186" s="829"/>
      <c r="Y186" s="829"/>
      <c r="Z186" s="829"/>
      <c r="AA186" s="829"/>
      <c r="AB186" s="829"/>
      <c r="AC186" s="829"/>
      <c r="AD186" s="829"/>
      <c r="AE186" s="829"/>
      <c r="AF186" s="829"/>
      <c r="AG186" s="829"/>
      <c r="AH186" s="829"/>
      <c r="AI186" s="829"/>
      <c r="AJ186" s="829"/>
      <c r="AK186" s="829"/>
      <c r="AL186" s="829"/>
      <c r="AM186" s="829"/>
      <c r="AN186" s="829"/>
      <c r="AO186" s="829"/>
      <c r="AP186" s="829"/>
      <c r="AQ186" s="829"/>
      <c r="AR186" s="829"/>
      <c r="AS186" s="829"/>
      <c r="AT186" s="829"/>
      <c r="AU186" s="829"/>
      <c r="AV186" s="829"/>
      <c r="AW186" s="829"/>
      <c r="AX186" s="829"/>
      <c r="AY186" s="829"/>
      <c r="AZ186" s="829"/>
      <c r="BA186" s="829"/>
      <c r="BB186" s="829"/>
      <c r="BC186" s="829"/>
      <c r="BD186" s="829"/>
      <c r="BE186" s="829"/>
      <c r="BF186" s="829"/>
      <c r="BG186" s="829"/>
      <c r="BH186" s="829"/>
      <c r="BI186" s="829"/>
      <c r="BJ186" s="829"/>
      <c r="BK186" s="829"/>
      <c r="BL186" s="829"/>
      <c r="BM186" s="829"/>
      <c r="BN186" s="829"/>
      <c r="BO186" s="829"/>
      <c r="BP186" s="829"/>
      <c r="BQ186" s="829"/>
      <c r="BR186" s="829"/>
      <c r="BS186" s="829"/>
      <c r="BT186" s="829"/>
      <c r="BU186" s="829"/>
      <c r="BV186" s="829"/>
      <c r="BW186" s="829"/>
      <c r="BX186" s="829"/>
      <c r="BY186" s="829"/>
      <c r="BZ186" s="829"/>
    </row>
    <row r="187" spans="1:80" s="2" customFormat="1" ht="5.099999999999999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B187" s="8"/>
    </row>
    <row r="188" spans="1:80" s="2" customFormat="1" ht="5.0999999999999996" customHeight="1">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829"/>
      <c r="S189" s="829"/>
      <c r="T189" s="829"/>
      <c r="U189" s="829"/>
      <c r="V189" s="829"/>
      <c r="W189" s="829"/>
      <c r="X189" s="829"/>
      <c r="Y189" s="829"/>
      <c r="Z189" s="829"/>
      <c r="AA189" s="829"/>
      <c r="AB189" s="829"/>
      <c r="AC189" s="829"/>
      <c r="AD189" s="829"/>
      <c r="AE189" s="829"/>
      <c r="AF189" s="829"/>
      <c r="AG189" s="829"/>
      <c r="AH189" s="829"/>
      <c r="AI189" s="829"/>
      <c r="AJ189" s="829"/>
      <c r="AK189" s="829"/>
      <c r="AL189" s="829"/>
      <c r="AM189" s="829"/>
      <c r="AN189" s="829"/>
      <c r="AO189" s="829"/>
      <c r="AP189" s="829"/>
      <c r="AQ189" s="829"/>
      <c r="AR189" s="829"/>
      <c r="AS189" s="829"/>
      <c r="AT189" s="829"/>
      <c r="AU189" s="829"/>
      <c r="AV189" s="829"/>
      <c r="AW189" s="829"/>
      <c r="AX189" s="829"/>
      <c r="AY189" s="829"/>
      <c r="AZ189" s="829"/>
      <c r="BA189" s="829"/>
      <c r="BB189" s="829"/>
      <c r="BC189" s="829"/>
      <c r="BD189" s="829"/>
      <c r="BE189" s="829"/>
      <c r="BF189" s="829"/>
      <c r="BG189" s="829"/>
      <c r="BH189" s="829"/>
      <c r="BI189" s="829"/>
      <c r="BJ189" s="829"/>
      <c r="BK189" s="829"/>
      <c r="BL189" s="829"/>
      <c r="BM189" s="829"/>
      <c r="BN189" s="829"/>
      <c r="BO189" s="829"/>
      <c r="BP189" s="829"/>
      <c r="BQ189" s="829"/>
      <c r="BR189" s="829"/>
      <c r="BS189" s="829"/>
      <c r="BT189" s="829"/>
      <c r="BU189" s="829"/>
      <c r="BV189" s="829"/>
      <c r="BW189" s="829"/>
      <c r="BX189" s="829"/>
      <c r="BY189" s="829"/>
      <c r="BZ189" s="829"/>
    </row>
    <row r="190" spans="1:80" s="13" customFormat="1" ht="15.95" customHeight="1">
      <c r="A190" s="59"/>
      <c r="B190" s="59"/>
      <c r="C190" s="59"/>
      <c r="D190" s="59"/>
      <c r="E190" s="59"/>
      <c r="F190" s="59"/>
      <c r="G190" s="59"/>
      <c r="H190" s="59"/>
      <c r="I190" s="59"/>
      <c r="J190" s="59"/>
      <c r="K190" s="59"/>
      <c r="L190" s="59"/>
      <c r="M190" s="59"/>
      <c r="N190" s="59"/>
      <c r="O190" s="59"/>
      <c r="P190" s="59"/>
      <c r="Q190" s="59"/>
      <c r="R190" s="829"/>
      <c r="S190" s="829"/>
      <c r="T190" s="829"/>
      <c r="U190" s="829"/>
      <c r="V190" s="829"/>
      <c r="W190" s="829"/>
      <c r="X190" s="829"/>
      <c r="Y190" s="829"/>
      <c r="Z190" s="829"/>
      <c r="AA190" s="829"/>
      <c r="AB190" s="829"/>
      <c r="AC190" s="829"/>
      <c r="AD190" s="829"/>
      <c r="AE190" s="829"/>
      <c r="AF190" s="829"/>
      <c r="AG190" s="829"/>
      <c r="AH190" s="829"/>
      <c r="AI190" s="829"/>
      <c r="AJ190" s="829"/>
      <c r="AK190" s="829"/>
      <c r="AL190" s="829"/>
      <c r="AM190" s="829"/>
      <c r="AN190" s="829"/>
      <c r="AO190" s="829"/>
      <c r="AP190" s="829"/>
      <c r="AQ190" s="829"/>
      <c r="AR190" s="829"/>
      <c r="AS190" s="829"/>
      <c r="AT190" s="829"/>
      <c r="AU190" s="829"/>
      <c r="AV190" s="829"/>
      <c r="AW190" s="829"/>
      <c r="AX190" s="829"/>
      <c r="AY190" s="829"/>
      <c r="AZ190" s="829"/>
      <c r="BA190" s="829"/>
      <c r="BB190" s="829"/>
      <c r="BC190" s="829"/>
      <c r="BD190" s="829"/>
      <c r="BE190" s="829"/>
      <c r="BF190" s="829"/>
      <c r="BG190" s="829"/>
      <c r="BH190" s="829"/>
      <c r="BI190" s="829"/>
      <c r="BJ190" s="829"/>
      <c r="BK190" s="829"/>
      <c r="BL190" s="829"/>
      <c r="BM190" s="829"/>
      <c r="BN190" s="829"/>
      <c r="BO190" s="829"/>
      <c r="BP190" s="829"/>
      <c r="BQ190" s="829"/>
      <c r="BR190" s="829"/>
      <c r="BS190" s="829"/>
      <c r="BT190" s="829"/>
      <c r="BU190" s="829"/>
      <c r="BV190" s="829"/>
      <c r="BW190" s="829"/>
      <c r="BX190" s="829"/>
      <c r="BY190" s="829"/>
      <c r="BZ190" s="829"/>
    </row>
    <row r="191" spans="1:80" s="2" customFormat="1" ht="5.0999999999999996"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799"/>
      <c r="AJ194" s="799"/>
      <c r="AK194" s="799"/>
      <c r="AL194" s="799"/>
      <c r="AM194" s="799"/>
      <c r="AN194" s="799"/>
      <c r="AO194" s="799"/>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8"/>
    </row>
    <row r="196" spans="1:80" s="2" customFormat="1" ht="5.0999999999999996"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799"/>
      <c r="AJ197" s="799"/>
      <c r="AK197" s="799"/>
      <c r="AL197" s="799"/>
      <c r="AM197" s="799"/>
      <c r="AN197" s="799"/>
      <c r="AO197" s="799"/>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8"/>
    </row>
    <row r="199" spans="1:80" s="2" customFormat="1" ht="5.0999999999999996"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800"/>
      <c r="AT200" s="800"/>
      <c r="AU200" s="800"/>
      <c r="AV200" s="800"/>
      <c r="AW200" s="800"/>
      <c r="AX200" s="800"/>
      <c r="AY200" s="800"/>
      <c r="AZ200" s="800"/>
      <c r="BA200" s="800"/>
      <c r="BB200" s="800"/>
      <c r="BC200" s="800"/>
      <c r="BD200" s="800"/>
      <c r="BE200" s="800"/>
      <c r="BF200" s="800"/>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B201" s="8"/>
    </row>
    <row r="202" spans="1:80" s="2" customFormat="1" ht="5.0999999999999996"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792"/>
      <c r="AT203" s="792"/>
      <c r="AU203" s="792"/>
      <c r="AV203" s="792"/>
      <c r="AW203" s="792"/>
      <c r="AX203" s="792"/>
      <c r="AY203" s="792"/>
      <c r="AZ203" s="792"/>
      <c r="BA203" s="792"/>
      <c r="BB203" s="792"/>
      <c r="BC203" s="792"/>
      <c r="BD203" s="792"/>
      <c r="BE203" s="792"/>
      <c r="BF203" s="792"/>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row>
    <row r="205" spans="1:80" s="2" customFormat="1" ht="5.0999999999999996"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792"/>
      <c r="AT206" s="792"/>
      <c r="AU206" s="792"/>
      <c r="AV206" s="792"/>
      <c r="AW206" s="792"/>
      <c r="AX206" s="792"/>
      <c r="AY206" s="792"/>
      <c r="AZ206" s="792"/>
      <c r="BA206" s="792"/>
      <c r="BB206" s="792"/>
      <c r="BC206" s="792"/>
      <c r="BD206" s="792"/>
      <c r="BE206" s="792"/>
      <c r="BF206" s="792"/>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8"/>
    </row>
    <row r="208" spans="1:80" s="2" customFormat="1" ht="5.0999999999999996"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6"/>
      <c r="AT209" s="96"/>
      <c r="AU209" s="96"/>
      <c r="AV209" s="96"/>
      <c r="AW209" s="96"/>
      <c r="AX209" s="96"/>
      <c r="AY209" s="96"/>
      <c r="AZ209" s="96"/>
      <c r="BA209" s="96"/>
      <c r="BB209" s="96"/>
      <c r="BC209" s="96"/>
      <c r="BD209" s="96"/>
      <c r="BE209" s="96"/>
      <c r="BF209" s="96"/>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792"/>
      <c r="AT210" s="792"/>
      <c r="AU210" s="792"/>
      <c r="AV210" s="792"/>
      <c r="AW210" s="792"/>
      <c r="AX210" s="792"/>
      <c r="AY210" s="792"/>
      <c r="AZ210" s="792"/>
      <c r="BA210" s="792"/>
      <c r="BB210" s="792"/>
      <c r="BC210" s="792"/>
      <c r="BD210" s="792"/>
      <c r="BE210" s="792"/>
      <c r="BF210" s="792"/>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799" t="s">
        <v>56</v>
      </c>
      <c r="AT211" s="799"/>
      <c r="AU211" s="96"/>
      <c r="AV211" s="96"/>
      <c r="AW211" s="96" t="s">
        <v>184</v>
      </c>
      <c r="AX211" s="96"/>
      <c r="AY211" s="96"/>
      <c r="AZ211" s="96"/>
      <c r="BA211" s="96"/>
      <c r="BB211" s="799" t="s">
        <v>56</v>
      </c>
      <c r="BC211" s="799"/>
      <c r="BD211" s="96"/>
      <c r="BE211" s="96"/>
      <c r="BF211" s="96"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B212" s="8"/>
    </row>
    <row r="213" spans="1:80" s="2" customFormat="1" ht="5.0999999999999996" customHeight="1">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797"/>
      <c r="X215" s="797"/>
      <c r="Y215" s="797"/>
      <c r="Z215" s="797"/>
      <c r="AA215" s="797"/>
      <c r="AB215" s="797"/>
      <c r="AC215" s="797"/>
      <c r="AD215" s="797"/>
      <c r="AE215" s="797"/>
      <c r="AF215" s="797"/>
      <c r="AG215" s="798" t="s">
        <v>117</v>
      </c>
      <c r="AH215" s="798"/>
      <c r="AI215" s="794" t="str">
        <f t="shared" ref="AI215:AI220" si="5">IFERROR(VLOOKUP(W215,$CA$26:$CB$98,2,FALSE),"")</f>
        <v/>
      </c>
      <c r="AJ215" s="794"/>
      <c r="AK215" s="794"/>
      <c r="AL215" s="794"/>
      <c r="AM215" s="794"/>
      <c r="AN215" s="794"/>
      <c r="AO215" s="794"/>
      <c r="AP215" s="794"/>
      <c r="AQ215" s="794"/>
      <c r="AR215" s="794"/>
      <c r="AS215" s="794"/>
      <c r="AT215" s="794"/>
      <c r="AU215" s="794"/>
      <c r="AV215" s="794"/>
      <c r="AW215" s="794"/>
      <c r="AX215" s="794"/>
      <c r="AY215" s="794"/>
      <c r="AZ215" s="794"/>
      <c r="BA215" s="794"/>
      <c r="BB215" s="794"/>
      <c r="BC215" s="798" t="s">
        <v>117</v>
      </c>
      <c r="BD215" s="798"/>
      <c r="BE215" s="796"/>
      <c r="BF215" s="796"/>
      <c r="BG215" s="796"/>
      <c r="BH215" s="796"/>
      <c r="BI215" s="796"/>
      <c r="BJ215" s="796"/>
      <c r="BK215" s="796"/>
      <c r="BL215" s="796"/>
      <c r="BM215" s="796"/>
      <c r="BN215" s="796"/>
      <c r="BO215" s="796"/>
      <c r="BP215" s="796"/>
      <c r="BQ215" s="796"/>
      <c r="BR215" s="796"/>
      <c r="BS215" s="796"/>
      <c r="BT215" s="123"/>
      <c r="BU215" s="119" t="s">
        <v>85</v>
      </c>
      <c r="BV215" s="119"/>
      <c r="BW215" s="119"/>
      <c r="BX215" s="119"/>
      <c r="BY215" s="119"/>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797"/>
      <c r="X216" s="797"/>
      <c r="Y216" s="797"/>
      <c r="Z216" s="797"/>
      <c r="AA216" s="797"/>
      <c r="AB216" s="797"/>
      <c r="AC216" s="797"/>
      <c r="AD216" s="797"/>
      <c r="AE216" s="797"/>
      <c r="AF216" s="797"/>
      <c r="AG216" s="798" t="s">
        <v>117</v>
      </c>
      <c r="AH216" s="798"/>
      <c r="AI216" s="794" t="str">
        <f t="shared" si="5"/>
        <v/>
      </c>
      <c r="AJ216" s="794"/>
      <c r="AK216" s="794"/>
      <c r="AL216" s="794"/>
      <c r="AM216" s="794"/>
      <c r="AN216" s="794"/>
      <c r="AO216" s="794"/>
      <c r="AP216" s="794"/>
      <c r="AQ216" s="794"/>
      <c r="AR216" s="794"/>
      <c r="AS216" s="794"/>
      <c r="AT216" s="794"/>
      <c r="AU216" s="794"/>
      <c r="AV216" s="794"/>
      <c r="AW216" s="794"/>
      <c r="AX216" s="794"/>
      <c r="AY216" s="794"/>
      <c r="AZ216" s="794"/>
      <c r="BA216" s="794"/>
      <c r="BB216" s="794"/>
      <c r="BC216" s="798" t="s">
        <v>117</v>
      </c>
      <c r="BD216" s="798"/>
      <c r="BE216" s="796"/>
      <c r="BF216" s="796"/>
      <c r="BG216" s="796"/>
      <c r="BH216" s="796"/>
      <c r="BI216" s="796"/>
      <c r="BJ216" s="796"/>
      <c r="BK216" s="796"/>
      <c r="BL216" s="796"/>
      <c r="BM216" s="796"/>
      <c r="BN216" s="796"/>
      <c r="BO216" s="796"/>
      <c r="BP216" s="796"/>
      <c r="BQ216" s="796"/>
      <c r="BR216" s="796"/>
      <c r="BS216" s="796"/>
      <c r="BT216" s="123"/>
      <c r="BU216" s="119" t="s">
        <v>85</v>
      </c>
      <c r="BV216" s="119"/>
      <c r="BW216" s="119"/>
      <c r="BX216" s="119"/>
      <c r="BY216" s="119"/>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797"/>
      <c r="X217" s="797"/>
      <c r="Y217" s="797"/>
      <c r="Z217" s="797"/>
      <c r="AA217" s="797"/>
      <c r="AB217" s="797"/>
      <c r="AC217" s="797"/>
      <c r="AD217" s="797"/>
      <c r="AE217" s="797"/>
      <c r="AF217" s="797"/>
      <c r="AG217" s="798" t="s">
        <v>117</v>
      </c>
      <c r="AH217" s="798"/>
      <c r="AI217" s="794" t="str">
        <f t="shared" si="5"/>
        <v/>
      </c>
      <c r="AJ217" s="794"/>
      <c r="AK217" s="794"/>
      <c r="AL217" s="794"/>
      <c r="AM217" s="794"/>
      <c r="AN217" s="794"/>
      <c r="AO217" s="794"/>
      <c r="AP217" s="794"/>
      <c r="AQ217" s="794"/>
      <c r="AR217" s="794"/>
      <c r="AS217" s="794"/>
      <c r="AT217" s="794"/>
      <c r="AU217" s="794"/>
      <c r="AV217" s="794"/>
      <c r="AW217" s="794"/>
      <c r="AX217" s="794"/>
      <c r="AY217" s="794"/>
      <c r="AZ217" s="794"/>
      <c r="BA217" s="794"/>
      <c r="BB217" s="794"/>
      <c r="BC217" s="798" t="s">
        <v>117</v>
      </c>
      <c r="BD217" s="798"/>
      <c r="BE217" s="796"/>
      <c r="BF217" s="796"/>
      <c r="BG217" s="796"/>
      <c r="BH217" s="796"/>
      <c r="BI217" s="796"/>
      <c r="BJ217" s="796"/>
      <c r="BK217" s="796"/>
      <c r="BL217" s="796"/>
      <c r="BM217" s="796"/>
      <c r="BN217" s="796"/>
      <c r="BO217" s="796"/>
      <c r="BP217" s="796"/>
      <c r="BQ217" s="796"/>
      <c r="BR217" s="796"/>
      <c r="BS217" s="796"/>
      <c r="BT217" s="123"/>
      <c r="BU217" s="119" t="s">
        <v>85</v>
      </c>
      <c r="BV217" s="119"/>
      <c r="BW217" s="119"/>
      <c r="BX217" s="119"/>
      <c r="BY217" s="119"/>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797"/>
      <c r="X218" s="797"/>
      <c r="Y218" s="797"/>
      <c r="Z218" s="797"/>
      <c r="AA218" s="797"/>
      <c r="AB218" s="797"/>
      <c r="AC218" s="797"/>
      <c r="AD218" s="797"/>
      <c r="AE218" s="797"/>
      <c r="AF218" s="797"/>
      <c r="AG218" s="798" t="s">
        <v>117</v>
      </c>
      <c r="AH218" s="798"/>
      <c r="AI218" s="794" t="str">
        <f t="shared" si="5"/>
        <v/>
      </c>
      <c r="AJ218" s="794"/>
      <c r="AK218" s="794"/>
      <c r="AL218" s="794"/>
      <c r="AM218" s="794"/>
      <c r="AN218" s="794"/>
      <c r="AO218" s="794"/>
      <c r="AP218" s="794"/>
      <c r="AQ218" s="794"/>
      <c r="AR218" s="794"/>
      <c r="AS218" s="794"/>
      <c r="AT218" s="794"/>
      <c r="AU218" s="794"/>
      <c r="AV218" s="794"/>
      <c r="AW218" s="794"/>
      <c r="AX218" s="794"/>
      <c r="AY218" s="794"/>
      <c r="AZ218" s="794"/>
      <c r="BA218" s="794"/>
      <c r="BB218" s="794"/>
      <c r="BC218" s="798" t="s">
        <v>117</v>
      </c>
      <c r="BD218" s="798"/>
      <c r="BE218" s="796"/>
      <c r="BF218" s="796"/>
      <c r="BG218" s="796"/>
      <c r="BH218" s="796"/>
      <c r="BI218" s="796"/>
      <c r="BJ218" s="796"/>
      <c r="BK218" s="796"/>
      <c r="BL218" s="796"/>
      <c r="BM218" s="796"/>
      <c r="BN218" s="796"/>
      <c r="BO218" s="796"/>
      <c r="BP218" s="796"/>
      <c r="BQ218" s="796"/>
      <c r="BR218" s="796"/>
      <c r="BS218" s="796"/>
      <c r="BT218" s="123"/>
      <c r="BU218" s="119" t="s">
        <v>85</v>
      </c>
      <c r="BV218" s="119"/>
      <c r="BW218" s="119"/>
      <c r="BX218" s="119"/>
      <c r="BY218" s="119"/>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797"/>
      <c r="X219" s="797"/>
      <c r="Y219" s="797"/>
      <c r="Z219" s="797"/>
      <c r="AA219" s="797"/>
      <c r="AB219" s="797"/>
      <c r="AC219" s="797"/>
      <c r="AD219" s="797"/>
      <c r="AE219" s="797"/>
      <c r="AF219" s="797"/>
      <c r="AG219" s="798" t="s">
        <v>117</v>
      </c>
      <c r="AH219" s="798"/>
      <c r="AI219" s="794" t="str">
        <f t="shared" si="5"/>
        <v/>
      </c>
      <c r="AJ219" s="794"/>
      <c r="AK219" s="794"/>
      <c r="AL219" s="794"/>
      <c r="AM219" s="794"/>
      <c r="AN219" s="794"/>
      <c r="AO219" s="794"/>
      <c r="AP219" s="794"/>
      <c r="AQ219" s="794"/>
      <c r="AR219" s="794"/>
      <c r="AS219" s="794"/>
      <c r="AT219" s="794"/>
      <c r="AU219" s="794"/>
      <c r="AV219" s="794"/>
      <c r="AW219" s="794"/>
      <c r="AX219" s="794"/>
      <c r="AY219" s="794"/>
      <c r="AZ219" s="794"/>
      <c r="BA219" s="794"/>
      <c r="BB219" s="794"/>
      <c r="BC219" s="798" t="s">
        <v>117</v>
      </c>
      <c r="BD219" s="798"/>
      <c r="BE219" s="796"/>
      <c r="BF219" s="796"/>
      <c r="BG219" s="796"/>
      <c r="BH219" s="796"/>
      <c r="BI219" s="796"/>
      <c r="BJ219" s="796"/>
      <c r="BK219" s="796"/>
      <c r="BL219" s="796"/>
      <c r="BM219" s="796"/>
      <c r="BN219" s="796"/>
      <c r="BO219" s="796"/>
      <c r="BP219" s="796"/>
      <c r="BQ219" s="796"/>
      <c r="BR219" s="796"/>
      <c r="BS219" s="796"/>
      <c r="BT219" s="123"/>
      <c r="BU219" s="119" t="s">
        <v>85</v>
      </c>
      <c r="BV219" s="119"/>
      <c r="BW219" s="119"/>
      <c r="BX219" s="119"/>
      <c r="BY219" s="119"/>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797"/>
      <c r="X220" s="797"/>
      <c r="Y220" s="797"/>
      <c r="Z220" s="797"/>
      <c r="AA220" s="797"/>
      <c r="AB220" s="797"/>
      <c r="AC220" s="797"/>
      <c r="AD220" s="797"/>
      <c r="AE220" s="797"/>
      <c r="AF220" s="797"/>
      <c r="AG220" s="798" t="s">
        <v>117</v>
      </c>
      <c r="AH220" s="798"/>
      <c r="AI220" s="794" t="str">
        <f t="shared" si="5"/>
        <v/>
      </c>
      <c r="AJ220" s="794"/>
      <c r="AK220" s="794"/>
      <c r="AL220" s="794"/>
      <c r="AM220" s="794"/>
      <c r="AN220" s="794"/>
      <c r="AO220" s="794"/>
      <c r="AP220" s="794"/>
      <c r="AQ220" s="794"/>
      <c r="AR220" s="794"/>
      <c r="AS220" s="794"/>
      <c r="AT220" s="794"/>
      <c r="AU220" s="794"/>
      <c r="AV220" s="794"/>
      <c r="AW220" s="794"/>
      <c r="AX220" s="794"/>
      <c r="AY220" s="794"/>
      <c r="AZ220" s="794"/>
      <c r="BA220" s="794"/>
      <c r="BB220" s="794"/>
      <c r="BC220" s="798" t="s">
        <v>117</v>
      </c>
      <c r="BD220" s="798"/>
      <c r="BE220" s="796"/>
      <c r="BF220" s="796"/>
      <c r="BG220" s="796"/>
      <c r="BH220" s="796"/>
      <c r="BI220" s="796"/>
      <c r="BJ220" s="796"/>
      <c r="BK220" s="796"/>
      <c r="BL220" s="796"/>
      <c r="BM220" s="796"/>
      <c r="BN220" s="796"/>
      <c r="BO220" s="796"/>
      <c r="BP220" s="796"/>
      <c r="BQ220" s="796"/>
      <c r="BR220" s="796"/>
      <c r="BS220" s="796"/>
      <c r="BT220" s="123"/>
      <c r="BU220" s="119" t="s">
        <v>85</v>
      </c>
      <c r="BV220" s="119"/>
      <c r="BW220" s="119"/>
      <c r="BX220" s="119"/>
      <c r="BY220" s="119"/>
      <c r="BZ220" s="59"/>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5.0999999999999996" customHeight="1">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829"/>
      <c r="T223" s="829"/>
      <c r="U223" s="829"/>
      <c r="V223" s="829"/>
      <c r="W223" s="829"/>
      <c r="X223" s="829"/>
      <c r="Y223" s="829"/>
      <c r="Z223" s="829"/>
      <c r="AA223" s="829"/>
      <c r="AB223" s="829"/>
      <c r="AC223" s="829"/>
      <c r="AD223" s="829"/>
      <c r="AE223" s="829"/>
      <c r="AF223" s="829"/>
      <c r="AG223" s="829"/>
      <c r="AH223" s="829"/>
      <c r="AI223" s="829"/>
      <c r="AJ223" s="829"/>
      <c r="AK223" s="829"/>
      <c r="AL223" s="829"/>
      <c r="AM223" s="829"/>
      <c r="AN223" s="829"/>
      <c r="AO223" s="829"/>
      <c r="AP223" s="829"/>
      <c r="AQ223" s="829"/>
      <c r="AR223" s="829"/>
      <c r="AS223" s="829"/>
      <c r="AT223" s="829"/>
      <c r="AU223" s="829"/>
      <c r="AV223" s="829"/>
      <c r="AW223" s="829"/>
      <c r="AX223" s="829"/>
      <c r="AY223" s="829"/>
      <c r="AZ223" s="829"/>
      <c r="BA223" s="829"/>
      <c r="BB223" s="829"/>
      <c r="BC223" s="829"/>
      <c r="BD223" s="829"/>
      <c r="BE223" s="829"/>
      <c r="BF223" s="829"/>
      <c r="BG223" s="829"/>
      <c r="BH223" s="829"/>
      <c r="BI223" s="829"/>
      <c r="BJ223" s="829"/>
      <c r="BK223" s="829"/>
      <c r="BL223" s="829"/>
      <c r="BM223" s="829"/>
      <c r="BN223" s="829"/>
      <c r="BO223" s="829"/>
      <c r="BP223" s="829"/>
      <c r="BQ223" s="829"/>
      <c r="BR223" s="829"/>
      <c r="BS223" s="829"/>
      <c r="BT223" s="829"/>
      <c r="BU223" s="829"/>
      <c r="BV223" s="829"/>
      <c r="BW223" s="829"/>
      <c r="BX223" s="829"/>
      <c r="BY223" s="829"/>
      <c r="BZ223" s="829"/>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B224" s="8"/>
    </row>
    <row r="225" spans="1:80" s="2" customFormat="1" ht="5.0999999999999996" customHeight="1">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829"/>
      <c r="S226" s="829"/>
      <c r="T226" s="829"/>
      <c r="U226" s="829"/>
      <c r="V226" s="829"/>
      <c r="W226" s="829"/>
      <c r="X226" s="829"/>
      <c r="Y226" s="829"/>
      <c r="Z226" s="829"/>
      <c r="AA226" s="829"/>
      <c r="AB226" s="829"/>
      <c r="AC226" s="829"/>
      <c r="AD226" s="829"/>
      <c r="AE226" s="829"/>
      <c r="AF226" s="829"/>
      <c r="AG226" s="829"/>
      <c r="AH226" s="829"/>
      <c r="AI226" s="829"/>
      <c r="AJ226" s="829"/>
      <c r="AK226" s="829"/>
      <c r="AL226" s="829"/>
      <c r="AM226" s="829"/>
      <c r="AN226" s="829"/>
      <c r="AO226" s="829"/>
      <c r="AP226" s="829"/>
      <c r="AQ226" s="829"/>
      <c r="AR226" s="829"/>
      <c r="AS226" s="829"/>
      <c r="AT226" s="829"/>
      <c r="AU226" s="829"/>
      <c r="AV226" s="829"/>
      <c r="AW226" s="829"/>
      <c r="AX226" s="829"/>
      <c r="AY226" s="829"/>
      <c r="AZ226" s="829"/>
      <c r="BA226" s="829"/>
      <c r="BB226" s="829"/>
      <c r="BC226" s="829"/>
      <c r="BD226" s="829"/>
      <c r="BE226" s="829"/>
      <c r="BF226" s="829"/>
      <c r="BG226" s="829"/>
      <c r="BH226" s="829"/>
      <c r="BI226" s="829"/>
      <c r="BJ226" s="829"/>
      <c r="BK226" s="829"/>
      <c r="BL226" s="829"/>
      <c r="BM226" s="829"/>
      <c r="BN226" s="829"/>
      <c r="BO226" s="829"/>
      <c r="BP226" s="829"/>
      <c r="BQ226" s="829"/>
      <c r="BR226" s="829"/>
      <c r="BS226" s="829"/>
      <c r="BT226" s="829"/>
      <c r="BU226" s="829"/>
      <c r="BV226" s="829"/>
      <c r="BW226" s="829"/>
      <c r="BX226" s="829"/>
      <c r="BY226" s="829"/>
      <c r="BZ226" s="829"/>
    </row>
    <row r="227" spans="1:80" s="13" customFormat="1" ht="15.95" customHeight="1">
      <c r="A227" s="59"/>
      <c r="B227" s="59"/>
      <c r="C227" s="59"/>
      <c r="D227" s="59"/>
      <c r="E227" s="59"/>
      <c r="F227" s="59"/>
      <c r="G227" s="59"/>
      <c r="H227" s="59"/>
      <c r="I227" s="59"/>
      <c r="J227" s="59"/>
      <c r="K227" s="59"/>
      <c r="L227" s="59"/>
      <c r="M227" s="59"/>
      <c r="N227" s="59"/>
      <c r="O227" s="59"/>
      <c r="P227" s="59"/>
      <c r="Q227" s="59"/>
      <c r="R227" s="829"/>
      <c r="S227" s="829"/>
      <c r="T227" s="829"/>
      <c r="U227" s="829"/>
      <c r="V227" s="829"/>
      <c r="W227" s="829"/>
      <c r="X227" s="829"/>
      <c r="Y227" s="829"/>
      <c r="Z227" s="829"/>
      <c r="AA227" s="829"/>
      <c r="AB227" s="829"/>
      <c r="AC227" s="829"/>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29"/>
      <c r="AY227" s="829"/>
      <c r="AZ227" s="829"/>
      <c r="BA227" s="829"/>
      <c r="BB227" s="829"/>
      <c r="BC227" s="829"/>
      <c r="BD227" s="829"/>
      <c r="BE227" s="829"/>
      <c r="BF227" s="829"/>
      <c r="BG227" s="829"/>
      <c r="BH227" s="829"/>
      <c r="BI227" s="829"/>
      <c r="BJ227" s="829"/>
      <c r="BK227" s="829"/>
      <c r="BL227" s="829"/>
      <c r="BM227" s="829"/>
      <c r="BN227" s="829"/>
      <c r="BO227" s="829"/>
      <c r="BP227" s="829"/>
      <c r="BQ227" s="829"/>
      <c r="BR227" s="829"/>
      <c r="BS227" s="829"/>
      <c r="BT227" s="829"/>
      <c r="BU227" s="829"/>
      <c r="BV227" s="829"/>
      <c r="BW227" s="829"/>
      <c r="BX227" s="829"/>
      <c r="BY227" s="829"/>
      <c r="BZ227" s="829"/>
    </row>
    <row r="228" spans="1:80" s="2" customFormat="1" ht="5.0999999999999996"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B228" s="8"/>
    </row>
    <row r="229" spans="1:80" s="2" customFormat="1" ht="17.100000000000001" customHeight="1">
      <c r="A229" s="801" t="s">
        <v>244</v>
      </c>
      <c r="B229" s="801"/>
      <c r="C229" s="801"/>
      <c r="D229" s="801"/>
      <c r="E229" s="801"/>
      <c r="F229" s="801"/>
      <c r="G229" s="801"/>
      <c r="H229" s="801"/>
      <c r="I229" s="801"/>
      <c r="J229" s="801"/>
      <c r="K229" s="801"/>
      <c r="L229" s="801"/>
      <c r="M229" s="801"/>
      <c r="N229" s="801"/>
      <c r="O229" s="801"/>
      <c r="P229" s="801"/>
      <c r="Q229" s="801"/>
      <c r="R229" s="801"/>
      <c r="S229" s="801"/>
      <c r="T229" s="801"/>
      <c r="U229" s="801"/>
      <c r="V229" s="801"/>
      <c r="W229" s="801"/>
      <c r="X229" s="801"/>
      <c r="Y229" s="801"/>
      <c r="Z229" s="801"/>
      <c r="AA229" s="801"/>
      <c r="AB229" s="801"/>
      <c r="AC229" s="801"/>
      <c r="AD229" s="801"/>
      <c r="AE229" s="801"/>
      <c r="AF229" s="801"/>
      <c r="AG229" s="801"/>
      <c r="AH229" s="801"/>
      <c r="AI229" s="801"/>
      <c r="AJ229" s="801"/>
      <c r="AK229" s="801"/>
      <c r="AL229" s="801"/>
      <c r="AM229" s="801"/>
      <c r="AN229" s="801"/>
      <c r="AO229" s="801"/>
      <c r="AP229" s="801"/>
      <c r="AQ229" s="801"/>
      <c r="AR229" s="801"/>
      <c r="AS229" s="801"/>
      <c r="AT229" s="801"/>
      <c r="AU229" s="801"/>
      <c r="AV229" s="801"/>
      <c r="AW229" s="801"/>
      <c r="AX229" s="801"/>
      <c r="AY229" s="801"/>
      <c r="AZ229" s="801"/>
      <c r="BA229" s="801"/>
      <c r="BB229" s="801"/>
      <c r="BC229" s="801"/>
      <c r="BD229" s="801"/>
      <c r="BE229" s="801"/>
      <c r="BF229" s="801"/>
      <c r="BG229" s="801"/>
      <c r="BH229" s="801"/>
      <c r="BI229" s="801"/>
      <c r="BJ229" s="801"/>
      <c r="BK229" s="801"/>
      <c r="BL229" s="801"/>
      <c r="BM229" s="801"/>
      <c r="BN229" s="801"/>
      <c r="BO229" s="801"/>
      <c r="BP229" s="801"/>
      <c r="BQ229" s="801"/>
      <c r="BR229" s="801"/>
      <c r="BS229" s="801"/>
      <c r="BT229" s="801"/>
      <c r="BU229" s="801"/>
      <c r="BV229" s="801"/>
      <c r="BW229" s="801"/>
      <c r="BX229" s="801"/>
      <c r="BY229" s="801"/>
      <c r="BZ229" s="801"/>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B231" s="8"/>
    </row>
    <row r="232" spans="1:80" s="2" customFormat="1" ht="5.0999999999999996" customHeight="1">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799"/>
      <c r="AJ233" s="799"/>
      <c r="AK233" s="799"/>
      <c r="AL233" s="799"/>
      <c r="AM233" s="799"/>
      <c r="AN233" s="799"/>
      <c r="AO233" s="799"/>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B234" s="8"/>
    </row>
    <row r="235" spans="1:80" s="2" customFormat="1" ht="5.0999999999999996" customHeight="1">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799"/>
      <c r="AJ236" s="799"/>
      <c r="AK236" s="799"/>
      <c r="AL236" s="799"/>
      <c r="AM236" s="799"/>
      <c r="AN236" s="799"/>
      <c r="AO236" s="799"/>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0" s="2" customFormat="1" ht="5.0999999999999996"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800"/>
      <c r="AT239" s="800"/>
      <c r="AU239" s="800"/>
      <c r="AV239" s="800"/>
      <c r="AW239" s="800"/>
      <c r="AX239" s="800"/>
      <c r="AY239" s="800"/>
      <c r="AZ239" s="800"/>
      <c r="BA239" s="800"/>
      <c r="BB239" s="800"/>
      <c r="BC239" s="800"/>
      <c r="BD239" s="800"/>
      <c r="BE239" s="800"/>
      <c r="BF239" s="800"/>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B240" s="8"/>
    </row>
    <row r="241" spans="1:80" s="2" customFormat="1" ht="5.0999999999999996"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792"/>
      <c r="AT242" s="792"/>
      <c r="AU242" s="792"/>
      <c r="AV242" s="792"/>
      <c r="AW242" s="792"/>
      <c r="AX242" s="792"/>
      <c r="AY242" s="792"/>
      <c r="AZ242" s="792"/>
      <c r="BA242" s="792"/>
      <c r="BB242" s="792"/>
      <c r="BC242" s="792"/>
      <c r="BD242" s="792"/>
      <c r="BE242" s="792"/>
      <c r="BF242" s="792"/>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B243" s="8"/>
    </row>
    <row r="244" spans="1:80" s="2" customFormat="1" ht="5.0999999999999996" customHeight="1">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792"/>
      <c r="AT245" s="792"/>
      <c r="AU245" s="792"/>
      <c r="AV245" s="792"/>
      <c r="AW245" s="792"/>
      <c r="AX245" s="792"/>
      <c r="AY245" s="792"/>
      <c r="AZ245" s="792"/>
      <c r="BA245" s="792"/>
      <c r="BB245" s="792"/>
      <c r="BC245" s="792"/>
      <c r="BD245" s="792"/>
      <c r="BE245" s="792"/>
      <c r="BF245" s="792"/>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B246" s="8"/>
    </row>
    <row r="247" spans="1:80" s="2" customFormat="1" ht="5.0999999999999996" customHeight="1">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6"/>
      <c r="AT248" s="96"/>
      <c r="AU248" s="96"/>
      <c r="AV248" s="96"/>
      <c r="AW248" s="96"/>
      <c r="AX248" s="96"/>
      <c r="AY248" s="96"/>
      <c r="AZ248" s="96"/>
      <c r="BA248" s="96"/>
      <c r="BB248" s="96"/>
      <c r="BC248" s="96"/>
      <c r="BD248" s="96"/>
      <c r="BE248" s="96"/>
      <c r="BF248" s="96"/>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792"/>
      <c r="AT249" s="792"/>
      <c r="AU249" s="792"/>
      <c r="AV249" s="792"/>
      <c r="AW249" s="792"/>
      <c r="AX249" s="792"/>
      <c r="AY249" s="792"/>
      <c r="AZ249" s="792"/>
      <c r="BA249" s="792"/>
      <c r="BB249" s="792"/>
      <c r="BC249" s="792"/>
      <c r="BD249" s="792"/>
      <c r="BE249" s="792"/>
      <c r="BF249" s="792"/>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799" t="s">
        <v>56</v>
      </c>
      <c r="AT250" s="799"/>
      <c r="AU250" s="96"/>
      <c r="AV250" s="96"/>
      <c r="AW250" s="96" t="s">
        <v>184</v>
      </c>
      <c r="AX250" s="96"/>
      <c r="AY250" s="96"/>
      <c r="AZ250" s="96"/>
      <c r="BA250" s="96"/>
      <c r="BB250" s="799" t="s">
        <v>56</v>
      </c>
      <c r="BC250" s="799"/>
      <c r="BD250" s="96"/>
      <c r="BE250" s="96"/>
      <c r="BF250" s="96"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B251" s="8"/>
    </row>
    <row r="252" spans="1:80" s="2" customFormat="1" ht="5.0999999999999996" customHeight="1">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4"/>
      <c r="BJ252" s="174"/>
      <c r="BK252" s="174"/>
      <c r="BL252" s="174"/>
      <c r="BM252" s="174"/>
      <c r="BN252" s="174"/>
      <c r="BO252" s="174"/>
      <c r="BP252" s="174"/>
      <c r="BQ252" s="174"/>
      <c r="BR252" s="174"/>
      <c r="BS252" s="174"/>
      <c r="BT252" s="174"/>
      <c r="BU252" s="174"/>
      <c r="BV252" s="174"/>
      <c r="BW252" s="174"/>
      <c r="BX252" s="174"/>
      <c r="BY252" s="174"/>
      <c r="BZ252" s="174"/>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797"/>
      <c r="X254" s="797"/>
      <c r="Y254" s="797"/>
      <c r="Z254" s="797"/>
      <c r="AA254" s="797"/>
      <c r="AB254" s="797"/>
      <c r="AC254" s="797"/>
      <c r="AD254" s="797"/>
      <c r="AE254" s="797"/>
      <c r="AF254" s="797"/>
      <c r="AG254" s="798" t="s">
        <v>117</v>
      </c>
      <c r="AH254" s="798"/>
      <c r="AI254" s="794" t="str">
        <f t="shared" ref="AI254:AI259" si="6">IFERROR(VLOOKUP(W254,$CA$26:$CB$98,2,FALSE),"")</f>
        <v/>
      </c>
      <c r="AJ254" s="794"/>
      <c r="AK254" s="794"/>
      <c r="AL254" s="794"/>
      <c r="AM254" s="794"/>
      <c r="AN254" s="794"/>
      <c r="AO254" s="794"/>
      <c r="AP254" s="794"/>
      <c r="AQ254" s="794"/>
      <c r="AR254" s="794"/>
      <c r="AS254" s="794"/>
      <c r="AT254" s="794"/>
      <c r="AU254" s="794"/>
      <c r="AV254" s="794"/>
      <c r="AW254" s="794"/>
      <c r="AX254" s="794"/>
      <c r="AY254" s="794"/>
      <c r="AZ254" s="794"/>
      <c r="BA254" s="794"/>
      <c r="BB254" s="794"/>
      <c r="BC254" s="798" t="s">
        <v>117</v>
      </c>
      <c r="BD254" s="798"/>
      <c r="BE254" s="796"/>
      <c r="BF254" s="796"/>
      <c r="BG254" s="796"/>
      <c r="BH254" s="796"/>
      <c r="BI254" s="796"/>
      <c r="BJ254" s="796"/>
      <c r="BK254" s="796"/>
      <c r="BL254" s="796"/>
      <c r="BM254" s="796"/>
      <c r="BN254" s="796"/>
      <c r="BO254" s="796"/>
      <c r="BP254" s="796"/>
      <c r="BQ254" s="796"/>
      <c r="BR254" s="796"/>
      <c r="BS254" s="796"/>
      <c r="BT254" s="123"/>
      <c r="BU254" s="119" t="s">
        <v>85</v>
      </c>
      <c r="BV254" s="119"/>
      <c r="BW254" s="119"/>
      <c r="BX254" s="119"/>
      <c r="BY254" s="119"/>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797"/>
      <c r="X255" s="797"/>
      <c r="Y255" s="797"/>
      <c r="Z255" s="797"/>
      <c r="AA255" s="797"/>
      <c r="AB255" s="797"/>
      <c r="AC255" s="797"/>
      <c r="AD255" s="797"/>
      <c r="AE255" s="797"/>
      <c r="AF255" s="797"/>
      <c r="AG255" s="798" t="s">
        <v>117</v>
      </c>
      <c r="AH255" s="798"/>
      <c r="AI255" s="794" t="str">
        <f t="shared" si="6"/>
        <v/>
      </c>
      <c r="AJ255" s="794"/>
      <c r="AK255" s="794"/>
      <c r="AL255" s="794"/>
      <c r="AM255" s="794"/>
      <c r="AN255" s="794"/>
      <c r="AO255" s="794"/>
      <c r="AP255" s="794"/>
      <c r="AQ255" s="794"/>
      <c r="AR255" s="794"/>
      <c r="AS255" s="794"/>
      <c r="AT255" s="794"/>
      <c r="AU255" s="794"/>
      <c r="AV255" s="794"/>
      <c r="AW255" s="794"/>
      <c r="AX255" s="794"/>
      <c r="AY255" s="794"/>
      <c r="AZ255" s="794"/>
      <c r="BA255" s="794"/>
      <c r="BB255" s="794"/>
      <c r="BC255" s="798" t="s">
        <v>117</v>
      </c>
      <c r="BD255" s="798"/>
      <c r="BE255" s="796"/>
      <c r="BF255" s="796"/>
      <c r="BG255" s="796"/>
      <c r="BH255" s="796"/>
      <c r="BI255" s="796"/>
      <c r="BJ255" s="796"/>
      <c r="BK255" s="796"/>
      <c r="BL255" s="796"/>
      <c r="BM255" s="796"/>
      <c r="BN255" s="796"/>
      <c r="BO255" s="796"/>
      <c r="BP255" s="796"/>
      <c r="BQ255" s="796"/>
      <c r="BR255" s="796"/>
      <c r="BS255" s="796"/>
      <c r="BT255" s="123"/>
      <c r="BU255" s="119" t="s">
        <v>85</v>
      </c>
      <c r="BV255" s="119"/>
      <c r="BW255" s="119"/>
      <c r="BX255" s="119"/>
      <c r="BY255" s="119"/>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797"/>
      <c r="X256" s="797"/>
      <c r="Y256" s="797"/>
      <c r="Z256" s="797"/>
      <c r="AA256" s="797"/>
      <c r="AB256" s="797"/>
      <c r="AC256" s="797"/>
      <c r="AD256" s="797"/>
      <c r="AE256" s="797"/>
      <c r="AF256" s="797"/>
      <c r="AG256" s="798" t="s">
        <v>117</v>
      </c>
      <c r="AH256" s="798"/>
      <c r="AI256" s="794" t="str">
        <f t="shared" si="6"/>
        <v/>
      </c>
      <c r="AJ256" s="794"/>
      <c r="AK256" s="794"/>
      <c r="AL256" s="794"/>
      <c r="AM256" s="794"/>
      <c r="AN256" s="794"/>
      <c r="AO256" s="794"/>
      <c r="AP256" s="794"/>
      <c r="AQ256" s="794"/>
      <c r="AR256" s="794"/>
      <c r="AS256" s="794"/>
      <c r="AT256" s="794"/>
      <c r="AU256" s="794"/>
      <c r="AV256" s="794"/>
      <c r="AW256" s="794"/>
      <c r="AX256" s="794"/>
      <c r="AY256" s="794"/>
      <c r="AZ256" s="794"/>
      <c r="BA256" s="794"/>
      <c r="BB256" s="794"/>
      <c r="BC256" s="798" t="s">
        <v>117</v>
      </c>
      <c r="BD256" s="798"/>
      <c r="BE256" s="796"/>
      <c r="BF256" s="796"/>
      <c r="BG256" s="796"/>
      <c r="BH256" s="796"/>
      <c r="BI256" s="796"/>
      <c r="BJ256" s="796"/>
      <c r="BK256" s="796"/>
      <c r="BL256" s="796"/>
      <c r="BM256" s="796"/>
      <c r="BN256" s="796"/>
      <c r="BO256" s="796"/>
      <c r="BP256" s="796"/>
      <c r="BQ256" s="796"/>
      <c r="BR256" s="796"/>
      <c r="BS256" s="796"/>
      <c r="BT256" s="123"/>
      <c r="BU256" s="119" t="s">
        <v>85</v>
      </c>
      <c r="BV256" s="119"/>
      <c r="BW256" s="119"/>
      <c r="BX256" s="119"/>
      <c r="BY256" s="119"/>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797"/>
      <c r="X257" s="797"/>
      <c r="Y257" s="797"/>
      <c r="Z257" s="797"/>
      <c r="AA257" s="797"/>
      <c r="AB257" s="797"/>
      <c r="AC257" s="797"/>
      <c r="AD257" s="797"/>
      <c r="AE257" s="797"/>
      <c r="AF257" s="797"/>
      <c r="AG257" s="798" t="s">
        <v>117</v>
      </c>
      <c r="AH257" s="798"/>
      <c r="AI257" s="794" t="str">
        <f t="shared" si="6"/>
        <v/>
      </c>
      <c r="AJ257" s="794"/>
      <c r="AK257" s="794"/>
      <c r="AL257" s="794"/>
      <c r="AM257" s="794"/>
      <c r="AN257" s="794"/>
      <c r="AO257" s="794"/>
      <c r="AP257" s="794"/>
      <c r="AQ257" s="794"/>
      <c r="AR257" s="794"/>
      <c r="AS257" s="794"/>
      <c r="AT257" s="794"/>
      <c r="AU257" s="794"/>
      <c r="AV257" s="794"/>
      <c r="AW257" s="794"/>
      <c r="AX257" s="794"/>
      <c r="AY257" s="794"/>
      <c r="AZ257" s="794"/>
      <c r="BA257" s="794"/>
      <c r="BB257" s="794"/>
      <c r="BC257" s="798" t="s">
        <v>117</v>
      </c>
      <c r="BD257" s="798"/>
      <c r="BE257" s="796"/>
      <c r="BF257" s="796"/>
      <c r="BG257" s="796"/>
      <c r="BH257" s="796"/>
      <c r="BI257" s="796"/>
      <c r="BJ257" s="796"/>
      <c r="BK257" s="796"/>
      <c r="BL257" s="796"/>
      <c r="BM257" s="796"/>
      <c r="BN257" s="796"/>
      <c r="BO257" s="796"/>
      <c r="BP257" s="796"/>
      <c r="BQ257" s="796"/>
      <c r="BR257" s="796"/>
      <c r="BS257" s="796"/>
      <c r="BT257" s="123"/>
      <c r="BU257" s="119" t="s">
        <v>85</v>
      </c>
      <c r="BV257" s="119"/>
      <c r="BW257" s="119"/>
      <c r="BX257" s="119"/>
      <c r="BY257" s="119"/>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797"/>
      <c r="X258" s="797"/>
      <c r="Y258" s="797"/>
      <c r="Z258" s="797"/>
      <c r="AA258" s="797"/>
      <c r="AB258" s="797"/>
      <c r="AC258" s="797"/>
      <c r="AD258" s="797"/>
      <c r="AE258" s="797"/>
      <c r="AF258" s="797"/>
      <c r="AG258" s="798" t="s">
        <v>117</v>
      </c>
      <c r="AH258" s="798"/>
      <c r="AI258" s="794" t="str">
        <f t="shared" si="6"/>
        <v/>
      </c>
      <c r="AJ258" s="794"/>
      <c r="AK258" s="794"/>
      <c r="AL258" s="794"/>
      <c r="AM258" s="794"/>
      <c r="AN258" s="794"/>
      <c r="AO258" s="794"/>
      <c r="AP258" s="794"/>
      <c r="AQ258" s="794"/>
      <c r="AR258" s="794"/>
      <c r="AS258" s="794"/>
      <c r="AT258" s="794"/>
      <c r="AU258" s="794"/>
      <c r="AV258" s="794"/>
      <c r="AW258" s="794"/>
      <c r="AX258" s="794"/>
      <c r="AY258" s="794"/>
      <c r="AZ258" s="794"/>
      <c r="BA258" s="794"/>
      <c r="BB258" s="794"/>
      <c r="BC258" s="798" t="s">
        <v>117</v>
      </c>
      <c r="BD258" s="798"/>
      <c r="BE258" s="796"/>
      <c r="BF258" s="796"/>
      <c r="BG258" s="796"/>
      <c r="BH258" s="796"/>
      <c r="BI258" s="796"/>
      <c r="BJ258" s="796"/>
      <c r="BK258" s="796"/>
      <c r="BL258" s="796"/>
      <c r="BM258" s="796"/>
      <c r="BN258" s="796"/>
      <c r="BO258" s="796"/>
      <c r="BP258" s="796"/>
      <c r="BQ258" s="796"/>
      <c r="BR258" s="796"/>
      <c r="BS258" s="796"/>
      <c r="BT258" s="123"/>
      <c r="BU258" s="119" t="s">
        <v>85</v>
      </c>
      <c r="BV258" s="119"/>
      <c r="BW258" s="119"/>
      <c r="BX258" s="119"/>
      <c r="BY258" s="119"/>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797"/>
      <c r="X259" s="797"/>
      <c r="Y259" s="797"/>
      <c r="Z259" s="797"/>
      <c r="AA259" s="797"/>
      <c r="AB259" s="797"/>
      <c r="AC259" s="797"/>
      <c r="AD259" s="797"/>
      <c r="AE259" s="797"/>
      <c r="AF259" s="797"/>
      <c r="AG259" s="798" t="s">
        <v>117</v>
      </c>
      <c r="AH259" s="798"/>
      <c r="AI259" s="794" t="str">
        <f t="shared" si="6"/>
        <v/>
      </c>
      <c r="AJ259" s="794"/>
      <c r="AK259" s="794"/>
      <c r="AL259" s="794"/>
      <c r="AM259" s="794"/>
      <c r="AN259" s="794"/>
      <c r="AO259" s="794"/>
      <c r="AP259" s="794"/>
      <c r="AQ259" s="794"/>
      <c r="AR259" s="794"/>
      <c r="AS259" s="794"/>
      <c r="AT259" s="794"/>
      <c r="AU259" s="794"/>
      <c r="AV259" s="794"/>
      <c r="AW259" s="794"/>
      <c r="AX259" s="794"/>
      <c r="AY259" s="794"/>
      <c r="AZ259" s="794"/>
      <c r="BA259" s="794"/>
      <c r="BB259" s="794"/>
      <c r="BC259" s="798" t="s">
        <v>117</v>
      </c>
      <c r="BD259" s="798"/>
      <c r="BE259" s="796"/>
      <c r="BF259" s="796"/>
      <c r="BG259" s="796"/>
      <c r="BH259" s="796"/>
      <c r="BI259" s="796"/>
      <c r="BJ259" s="796"/>
      <c r="BK259" s="796"/>
      <c r="BL259" s="796"/>
      <c r="BM259" s="796"/>
      <c r="BN259" s="796"/>
      <c r="BO259" s="796"/>
      <c r="BP259" s="796"/>
      <c r="BQ259" s="796"/>
      <c r="BR259" s="796"/>
      <c r="BS259" s="796"/>
      <c r="BT259" s="123"/>
      <c r="BU259" s="119" t="s">
        <v>85</v>
      </c>
      <c r="BV259" s="119"/>
      <c r="BW259" s="119"/>
      <c r="BX259" s="119"/>
      <c r="BY259" s="119"/>
      <c r="BZ259" s="59"/>
    </row>
    <row r="260" spans="1:80" s="2" customFormat="1" ht="5.0999999999999996"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B260" s="8"/>
    </row>
    <row r="261" spans="1:80" s="2" customFormat="1" ht="5.0999999999999996"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829"/>
      <c r="T262" s="829"/>
      <c r="U262" s="829"/>
      <c r="V262" s="829"/>
      <c r="W262" s="829"/>
      <c r="X262" s="829"/>
      <c r="Y262" s="829"/>
      <c r="Z262" s="829"/>
      <c r="AA262" s="829"/>
      <c r="AB262" s="829"/>
      <c r="AC262" s="829"/>
      <c r="AD262" s="829"/>
      <c r="AE262" s="829"/>
      <c r="AF262" s="829"/>
      <c r="AG262" s="829"/>
      <c r="AH262" s="829"/>
      <c r="AI262" s="829"/>
      <c r="AJ262" s="829"/>
      <c r="AK262" s="829"/>
      <c r="AL262" s="829"/>
      <c r="AM262" s="829"/>
      <c r="AN262" s="829"/>
      <c r="AO262" s="829"/>
      <c r="AP262" s="829"/>
      <c r="AQ262" s="829"/>
      <c r="AR262" s="829"/>
      <c r="AS262" s="829"/>
      <c r="AT262" s="829"/>
      <c r="AU262" s="829"/>
      <c r="AV262" s="829"/>
      <c r="AW262" s="829"/>
      <c r="AX262" s="829"/>
      <c r="AY262" s="829"/>
      <c r="AZ262" s="829"/>
      <c r="BA262" s="829"/>
      <c r="BB262" s="829"/>
      <c r="BC262" s="829"/>
      <c r="BD262" s="829"/>
      <c r="BE262" s="829"/>
      <c r="BF262" s="829"/>
      <c r="BG262" s="829"/>
      <c r="BH262" s="829"/>
      <c r="BI262" s="829"/>
      <c r="BJ262" s="829"/>
      <c r="BK262" s="829"/>
      <c r="BL262" s="829"/>
      <c r="BM262" s="829"/>
      <c r="BN262" s="829"/>
      <c r="BO262" s="829"/>
      <c r="BP262" s="829"/>
      <c r="BQ262" s="829"/>
      <c r="BR262" s="829"/>
      <c r="BS262" s="829"/>
      <c r="BT262" s="829"/>
      <c r="BU262" s="829"/>
      <c r="BV262" s="829"/>
      <c r="BW262" s="829"/>
      <c r="BX262" s="829"/>
      <c r="BY262" s="829"/>
      <c r="BZ262" s="829"/>
    </row>
    <row r="263" spans="1:80" s="2" customFormat="1" ht="5.0999999999999996"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B263" s="8"/>
    </row>
    <row r="264" spans="1:80" s="2" customFormat="1" ht="5.0999999999999996" customHeight="1">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829"/>
      <c r="S265" s="829"/>
      <c r="T265" s="829"/>
      <c r="U265" s="829"/>
      <c r="V265" s="829"/>
      <c r="W265" s="829"/>
      <c r="X265" s="829"/>
      <c r="Y265" s="829"/>
      <c r="Z265" s="829"/>
      <c r="AA265" s="829"/>
      <c r="AB265" s="829"/>
      <c r="AC265" s="829"/>
      <c r="AD265" s="829"/>
      <c r="AE265" s="829"/>
      <c r="AF265" s="829"/>
      <c r="AG265" s="829"/>
      <c r="AH265" s="829"/>
      <c r="AI265" s="829"/>
      <c r="AJ265" s="829"/>
      <c r="AK265" s="829"/>
      <c r="AL265" s="829"/>
      <c r="AM265" s="829"/>
      <c r="AN265" s="829"/>
      <c r="AO265" s="829"/>
      <c r="AP265" s="829"/>
      <c r="AQ265" s="829"/>
      <c r="AR265" s="829"/>
      <c r="AS265" s="829"/>
      <c r="AT265" s="829"/>
      <c r="AU265" s="829"/>
      <c r="AV265" s="829"/>
      <c r="AW265" s="829"/>
      <c r="AX265" s="829"/>
      <c r="AY265" s="829"/>
      <c r="AZ265" s="829"/>
      <c r="BA265" s="829"/>
      <c r="BB265" s="829"/>
      <c r="BC265" s="829"/>
      <c r="BD265" s="829"/>
      <c r="BE265" s="829"/>
      <c r="BF265" s="829"/>
      <c r="BG265" s="829"/>
      <c r="BH265" s="829"/>
      <c r="BI265" s="829"/>
      <c r="BJ265" s="829"/>
      <c r="BK265" s="829"/>
      <c r="BL265" s="829"/>
      <c r="BM265" s="829"/>
      <c r="BN265" s="829"/>
      <c r="BO265" s="829"/>
      <c r="BP265" s="829"/>
      <c r="BQ265" s="829"/>
      <c r="BR265" s="829"/>
      <c r="BS265" s="829"/>
      <c r="BT265" s="829"/>
      <c r="BU265" s="829"/>
      <c r="BV265" s="829"/>
      <c r="BW265" s="829"/>
      <c r="BX265" s="829"/>
      <c r="BY265" s="829"/>
      <c r="BZ265" s="829"/>
    </row>
    <row r="266" spans="1:80" s="13" customFormat="1" ht="15.95" customHeight="1">
      <c r="A266" s="59"/>
      <c r="B266" s="59"/>
      <c r="C266" s="59"/>
      <c r="D266" s="59"/>
      <c r="E266" s="59"/>
      <c r="F266" s="59"/>
      <c r="G266" s="59"/>
      <c r="H266" s="59"/>
      <c r="I266" s="59"/>
      <c r="J266" s="59"/>
      <c r="K266" s="59"/>
      <c r="L266" s="59"/>
      <c r="M266" s="59"/>
      <c r="N266" s="59"/>
      <c r="O266" s="59"/>
      <c r="P266" s="59"/>
      <c r="Q266" s="59"/>
      <c r="R266" s="829"/>
      <c r="S266" s="829"/>
      <c r="T266" s="829"/>
      <c r="U266" s="829"/>
      <c r="V266" s="829"/>
      <c r="W266" s="829"/>
      <c r="X266" s="829"/>
      <c r="Y266" s="829"/>
      <c r="Z266" s="829"/>
      <c r="AA266" s="829"/>
      <c r="AB266" s="829"/>
      <c r="AC266" s="829"/>
      <c r="AD266" s="829"/>
      <c r="AE266" s="829"/>
      <c r="AF266" s="829"/>
      <c r="AG266" s="829"/>
      <c r="AH266" s="829"/>
      <c r="AI266" s="829"/>
      <c r="AJ266" s="829"/>
      <c r="AK266" s="829"/>
      <c r="AL266" s="829"/>
      <c r="AM266" s="829"/>
      <c r="AN266" s="829"/>
      <c r="AO266" s="829"/>
      <c r="AP266" s="829"/>
      <c r="AQ266" s="829"/>
      <c r="AR266" s="829"/>
      <c r="AS266" s="829"/>
      <c r="AT266" s="829"/>
      <c r="AU266" s="829"/>
      <c r="AV266" s="829"/>
      <c r="AW266" s="829"/>
      <c r="AX266" s="829"/>
      <c r="AY266" s="829"/>
      <c r="AZ266" s="829"/>
      <c r="BA266" s="829"/>
      <c r="BB266" s="829"/>
      <c r="BC266" s="829"/>
      <c r="BD266" s="829"/>
      <c r="BE266" s="829"/>
      <c r="BF266" s="829"/>
      <c r="BG266" s="829"/>
      <c r="BH266" s="829"/>
      <c r="BI266" s="829"/>
      <c r="BJ266" s="829"/>
      <c r="BK266" s="829"/>
      <c r="BL266" s="829"/>
      <c r="BM266" s="829"/>
      <c r="BN266" s="829"/>
      <c r="BO266" s="829"/>
      <c r="BP266" s="829"/>
      <c r="BQ266" s="829"/>
      <c r="BR266" s="829"/>
      <c r="BS266" s="829"/>
      <c r="BT266" s="829"/>
      <c r="BU266" s="829"/>
      <c r="BV266" s="829"/>
      <c r="BW266" s="829"/>
      <c r="BX266" s="829"/>
      <c r="BY266" s="829"/>
      <c r="BZ266" s="829"/>
    </row>
    <row r="267" spans="1:80" s="2" customFormat="1" ht="5.0999999999999996"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799"/>
      <c r="AJ270" s="799"/>
      <c r="AK270" s="799"/>
      <c r="AL270" s="799"/>
      <c r="AM270" s="799"/>
      <c r="AN270" s="799"/>
      <c r="AO270" s="799"/>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B271" s="8"/>
    </row>
    <row r="272" spans="1:80" s="2" customFormat="1" ht="5.0999999999999996" customHeight="1">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c r="BF272" s="174"/>
      <c r="BG272" s="174"/>
      <c r="BH272" s="174"/>
      <c r="BI272" s="174"/>
      <c r="BJ272" s="174"/>
      <c r="BK272" s="174"/>
      <c r="BL272" s="174"/>
      <c r="BM272" s="174"/>
      <c r="BN272" s="174"/>
      <c r="BO272" s="174"/>
      <c r="BP272" s="174"/>
      <c r="BQ272" s="174"/>
      <c r="BR272" s="174"/>
      <c r="BS272" s="174"/>
      <c r="BT272" s="174"/>
      <c r="BU272" s="174"/>
      <c r="BV272" s="174"/>
      <c r="BW272" s="174"/>
      <c r="BX272" s="174"/>
      <c r="BY272" s="174"/>
      <c r="BZ272" s="174"/>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799"/>
      <c r="AJ273" s="799"/>
      <c r="AK273" s="799"/>
      <c r="AL273" s="799"/>
      <c r="AM273" s="799"/>
      <c r="AN273" s="799"/>
      <c r="AO273" s="799"/>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B274" s="8"/>
    </row>
    <row r="275" spans="1:80" s="2" customFormat="1" ht="5.0999999999999996" customHeight="1">
      <c r="A275" s="174"/>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c r="BF275" s="174"/>
      <c r="BG275" s="174"/>
      <c r="BH275" s="174"/>
      <c r="BI275" s="174"/>
      <c r="BJ275" s="174"/>
      <c r="BK275" s="174"/>
      <c r="BL275" s="174"/>
      <c r="BM275" s="174"/>
      <c r="BN275" s="174"/>
      <c r="BO275" s="174"/>
      <c r="BP275" s="174"/>
      <c r="BQ275" s="174"/>
      <c r="BR275" s="174"/>
      <c r="BS275" s="174"/>
      <c r="BT275" s="174"/>
      <c r="BU275" s="174"/>
      <c r="BV275" s="174"/>
      <c r="BW275" s="174"/>
      <c r="BX275" s="174"/>
      <c r="BY275" s="174"/>
      <c r="BZ275" s="174"/>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800"/>
      <c r="AT276" s="800"/>
      <c r="AU276" s="800"/>
      <c r="AV276" s="800"/>
      <c r="AW276" s="800"/>
      <c r="AX276" s="800"/>
      <c r="AY276" s="800"/>
      <c r="AZ276" s="800"/>
      <c r="BA276" s="800"/>
      <c r="BB276" s="800"/>
      <c r="BC276" s="800"/>
      <c r="BD276" s="800"/>
      <c r="BE276" s="800"/>
      <c r="BF276" s="800"/>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B277" s="8"/>
    </row>
    <row r="278" spans="1:80" s="2" customFormat="1" ht="5.0999999999999996" customHeight="1">
      <c r="A278" s="174"/>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4"/>
      <c r="BJ278" s="174"/>
      <c r="BK278" s="174"/>
      <c r="BL278" s="174"/>
      <c r="BM278" s="174"/>
      <c r="BN278" s="174"/>
      <c r="BO278" s="174"/>
      <c r="BP278" s="174"/>
      <c r="BQ278" s="174"/>
      <c r="BR278" s="174"/>
      <c r="BS278" s="174"/>
      <c r="BT278" s="174"/>
      <c r="BU278" s="174"/>
      <c r="BV278" s="174"/>
      <c r="BW278" s="174"/>
      <c r="BX278" s="174"/>
      <c r="BY278" s="174"/>
      <c r="BZ278" s="174"/>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792"/>
      <c r="AT279" s="792"/>
      <c r="AU279" s="792"/>
      <c r="AV279" s="792"/>
      <c r="AW279" s="792"/>
      <c r="AX279" s="792"/>
      <c r="AY279" s="792"/>
      <c r="AZ279" s="792"/>
      <c r="BA279" s="792"/>
      <c r="BB279" s="792"/>
      <c r="BC279" s="792"/>
      <c r="BD279" s="792"/>
      <c r="BE279" s="792"/>
      <c r="BF279" s="792"/>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0" s="2" customFormat="1" ht="5.0999999999999996"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792"/>
      <c r="AT282" s="792"/>
      <c r="AU282" s="792"/>
      <c r="AV282" s="792"/>
      <c r="AW282" s="792"/>
      <c r="AX282" s="792"/>
      <c r="AY282" s="792"/>
      <c r="AZ282" s="792"/>
      <c r="BA282" s="792"/>
      <c r="BB282" s="792"/>
      <c r="BC282" s="792"/>
      <c r="BD282" s="792"/>
      <c r="BE282" s="792"/>
      <c r="BF282" s="792"/>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0" s="2" customFormat="1" ht="5.0999999999999996"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6"/>
      <c r="AT285" s="96"/>
      <c r="AU285" s="96"/>
      <c r="AV285" s="96"/>
      <c r="AW285" s="96"/>
      <c r="AX285" s="96"/>
      <c r="AY285" s="96"/>
      <c r="AZ285" s="96"/>
      <c r="BA285" s="96"/>
      <c r="BB285" s="96"/>
      <c r="BC285" s="96"/>
      <c r="BD285" s="96"/>
      <c r="BE285" s="96"/>
      <c r="BF285" s="96"/>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792"/>
      <c r="AT286" s="792"/>
      <c r="AU286" s="792"/>
      <c r="AV286" s="792"/>
      <c r="AW286" s="792"/>
      <c r="AX286" s="792"/>
      <c r="AY286" s="792"/>
      <c r="AZ286" s="792"/>
      <c r="BA286" s="792"/>
      <c r="BB286" s="792"/>
      <c r="BC286" s="792"/>
      <c r="BD286" s="792"/>
      <c r="BE286" s="792"/>
      <c r="BF286" s="792"/>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799" t="s">
        <v>56</v>
      </c>
      <c r="AT287" s="799"/>
      <c r="AU287" s="96"/>
      <c r="AV287" s="96"/>
      <c r="AW287" s="96" t="s">
        <v>184</v>
      </c>
      <c r="AX287" s="96"/>
      <c r="AY287" s="96"/>
      <c r="AZ287" s="96"/>
      <c r="BA287" s="96"/>
      <c r="BB287" s="799" t="s">
        <v>56</v>
      </c>
      <c r="BC287" s="799"/>
      <c r="BD287" s="96"/>
      <c r="BE287" s="96"/>
      <c r="BF287" s="96"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B288" s="8"/>
    </row>
    <row r="289" spans="1:80" s="2" customFormat="1" ht="5.0999999999999996" customHeight="1">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c r="BJ289" s="174"/>
      <c r="BK289" s="174"/>
      <c r="BL289" s="174"/>
      <c r="BM289" s="174"/>
      <c r="BN289" s="174"/>
      <c r="BO289" s="174"/>
      <c r="BP289" s="174"/>
      <c r="BQ289" s="174"/>
      <c r="BR289" s="174"/>
      <c r="BS289" s="174"/>
      <c r="BT289" s="174"/>
      <c r="BU289" s="174"/>
      <c r="BV289" s="174"/>
      <c r="BW289" s="174"/>
      <c r="BX289" s="174"/>
      <c r="BY289" s="174"/>
      <c r="BZ289" s="174"/>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797"/>
      <c r="X291" s="797"/>
      <c r="Y291" s="797"/>
      <c r="Z291" s="797"/>
      <c r="AA291" s="797"/>
      <c r="AB291" s="797"/>
      <c r="AC291" s="797"/>
      <c r="AD291" s="797"/>
      <c r="AE291" s="797"/>
      <c r="AF291" s="797"/>
      <c r="AG291" s="798" t="s">
        <v>117</v>
      </c>
      <c r="AH291" s="798"/>
      <c r="AI291" s="794" t="str">
        <f t="shared" ref="AI291:AI296" si="7">IFERROR(VLOOKUP(W291,$CA$26:$CB$98,2,FALSE),"")</f>
        <v/>
      </c>
      <c r="AJ291" s="794"/>
      <c r="AK291" s="794"/>
      <c r="AL291" s="794"/>
      <c r="AM291" s="794"/>
      <c r="AN291" s="794"/>
      <c r="AO291" s="794"/>
      <c r="AP291" s="794"/>
      <c r="AQ291" s="794"/>
      <c r="AR291" s="794"/>
      <c r="AS291" s="794"/>
      <c r="AT291" s="794"/>
      <c r="AU291" s="794"/>
      <c r="AV291" s="794"/>
      <c r="AW291" s="794"/>
      <c r="AX291" s="794"/>
      <c r="AY291" s="794"/>
      <c r="AZ291" s="794"/>
      <c r="BA291" s="794"/>
      <c r="BB291" s="794"/>
      <c r="BC291" s="798" t="s">
        <v>117</v>
      </c>
      <c r="BD291" s="798"/>
      <c r="BE291" s="796"/>
      <c r="BF291" s="796"/>
      <c r="BG291" s="796"/>
      <c r="BH291" s="796"/>
      <c r="BI291" s="796"/>
      <c r="BJ291" s="796"/>
      <c r="BK291" s="796"/>
      <c r="BL291" s="796"/>
      <c r="BM291" s="796"/>
      <c r="BN291" s="796"/>
      <c r="BO291" s="796"/>
      <c r="BP291" s="796"/>
      <c r="BQ291" s="796"/>
      <c r="BR291" s="796"/>
      <c r="BS291" s="796"/>
      <c r="BT291" s="123"/>
      <c r="BU291" s="119" t="s">
        <v>85</v>
      </c>
      <c r="BV291" s="119"/>
      <c r="BW291" s="119"/>
      <c r="BX291" s="119"/>
      <c r="BY291" s="119"/>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797"/>
      <c r="X292" s="797"/>
      <c r="Y292" s="797"/>
      <c r="Z292" s="797"/>
      <c r="AA292" s="797"/>
      <c r="AB292" s="797"/>
      <c r="AC292" s="797"/>
      <c r="AD292" s="797"/>
      <c r="AE292" s="797"/>
      <c r="AF292" s="797"/>
      <c r="AG292" s="798" t="s">
        <v>117</v>
      </c>
      <c r="AH292" s="798"/>
      <c r="AI292" s="794" t="str">
        <f t="shared" si="7"/>
        <v/>
      </c>
      <c r="AJ292" s="794"/>
      <c r="AK292" s="794"/>
      <c r="AL292" s="794"/>
      <c r="AM292" s="794"/>
      <c r="AN292" s="794"/>
      <c r="AO292" s="794"/>
      <c r="AP292" s="794"/>
      <c r="AQ292" s="794"/>
      <c r="AR292" s="794"/>
      <c r="AS292" s="794"/>
      <c r="AT292" s="794"/>
      <c r="AU292" s="794"/>
      <c r="AV292" s="794"/>
      <c r="AW292" s="794"/>
      <c r="AX292" s="794"/>
      <c r="AY292" s="794"/>
      <c r="AZ292" s="794"/>
      <c r="BA292" s="794"/>
      <c r="BB292" s="794"/>
      <c r="BC292" s="798" t="s">
        <v>117</v>
      </c>
      <c r="BD292" s="798"/>
      <c r="BE292" s="796"/>
      <c r="BF292" s="796"/>
      <c r="BG292" s="796"/>
      <c r="BH292" s="796"/>
      <c r="BI292" s="796"/>
      <c r="BJ292" s="796"/>
      <c r="BK292" s="796"/>
      <c r="BL292" s="796"/>
      <c r="BM292" s="796"/>
      <c r="BN292" s="796"/>
      <c r="BO292" s="796"/>
      <c r="BP292" s="796"/>
      <c r="BQ292" s="796"/>
      <c r="BR292" s="796"/>
      <c r="BS292" s="796"/>
      <c r="BT292" s="123"/>
      <c r="BU292" s="119" t="s">
        <v>85</v>
      </c>
      <c r="BV292" s="119"/>
      <c r="BW292" s="119"/>
      <c r="BX292" s="119"/>
      <c r="BY292" s="119"/>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797"/>
      <c r="X293" s="797"/>
      <c r="Y293" s="797"/>
      <c r="Z293" s="797"/>
      <c r="AA293" s="797"/>
      <c r="AB293" s="797"/>
      <c r="AC293" s="797"/>
      <c r="AD293" s="797"/>
      <c r="AE293" s="797"/>
      <c r="AF293" s="797"/>
      <c r="AG293" s="798" t="s">
        <v>117</v>
      </c>
      <c r="AH293" s="798"/>
      <c r="AI293" s="794" t="str">
        <f t="shared" si="7"/>
        <v/>
      </c>
      <c r="AJ293" s="794"/>
      <c r="AK293" s="794"/>
      <c r="AL293" s="794"/>
      <c r="AM293" s="794"/>
      <c r="AN293" s="794"/>
      <c r="AO293" s="794"/>
      <c r="AP293" s="794"/>
      <c r="AQ293" s="794"/>
      <c r="AR293" s="794"/>
      <c r="AS293" s="794"/>
      <c r="AT293" s="794"/>
      <c r="AU293" s="794"/>
      <c r="AV293" s="794"/>
      <c r="AW293" s="794"/>
      <c r="AX293" s="794"/>
      <c r="AY293" s="794"/>
      <c r="AZ293" s="794"/>
      <c r="BA293" s="794"/>
      <c r="BB293" s="794"/>
      <c r="BC293" s="798" t="s">
        <v>117</v>
      </c>
      <c r="BD293" s="798"/>
      <c r="BE293" s="796"/>
      <c r="BF293" s="796"/>
      <c r="BG293" s="796"/>
      <c r="BH293" s="796"/>
      <c r="BI293" s="796"/>
      <c r="BJ293" s="796"/>
      <c r="BK293" s="796"/>
      <c r="BL293" s="796"/>
      <c r="BM293" s="796"/>
      <c r="BN293" s="796"/>
      <c r="BO293" s="796"/>
      <c r="BP293" s="796"/>
      <c r="BQ293" s="796"/>
      <c r="BR293" s="796"/>
      <c r="BS293" s="796"/>
      <c r="BT293" s="123"/>
      <c r="BU293" s="119" t="s">
        <v>85</v>
      </c>
      <c r="BV293" s="119"/>
      <c r="BW293" s="119"/>
      <c r="BX293" s="119"/>
      <c r="BY293" s="119"/>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797"/>
      <c r="X294" s="797"/>
      <c r="Y294" s="797"/>
      <c r="Z294" s="797"/>
      <c r="AA294" s="797"/>
      <c r="AB294" s="797"/>
      <c r="AC294" s="797"/>
      <c r="AD294" s="797"/>
      <c r="AE294" s="797"/>
      <c r="AF294" s="797"/>
      <c r="AG294" s="798" t="s">
        <v>117</v>
      </c>
      <c r="AH294" s="798"/>
      <c r="AI294" s="794" t="str">
        <f t="shared" si="7"/>
        <v/>
      </c>
      <c r="AJ294" s="794"/>
      <c r="AK294" s="794"/>
      <c r="AL294" s="794"/>
      <c r="AM294" s="794"/>
      <c r="AN294" s="794"/>
      <c r="AO294" s="794"/>
      <c r="AP294" s="794"/>
      <c r="AQ294" s="794"/>
      <c r="AR294" s="794"/>
      <c r="AS294" s="794"/>
      <c r="AT294" s="794"/>
      <c r="AU294" s="794"/>
      <c r="AV294" s="794"/>
      <c r="AW294" s="794"/>
      <c r="AX294" s="794"/>
      <c r="AY294" s="794"/>
      <c r="AZ294" s="794"/>
      <c r="BA294" s="794"/>
      <c r="BB294" s="794"/>
      <c r="BC294" s="798" t="s">
        <v>117</v>
      </c>
      <c r="BD294" s="798"/>
      <c r="BE294" s="796"/>
      <c r="BF294" s="796"/>
      <c r="BG294" s="796"/>
      <c r="BH294" s="796"/>
      <c r="BI294" s="796"/>
      <c r="BJ294" s="796"/>
      <c r="BK294" s="796"/>
      <c r="BL294" s="796"/>
      <c r="BM294" s="796"/>
      <c r="BN294" s="796"/>
      <c r="BO294" s="796"/>
      <c r="BP294" s="796"/>
      <c r="BQ294" s="796"/>
      <c r="BR294" s="796"/>
      <c r="BS294" s="796"/>
      <c r="BT294" s="123"/>
      <c r="BU294" s="119" t="s">
        <v>85</v>
      </c>
      <c r="BV294" s="119"/>
      <c r="BW294" s="119"/>
      <c r="BX294" s="119"/>
      <c r="BY294" s="119"/>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797"/>
      <c r="X295" s="797"/>
      <c r="Y295" s="797"/>
      <c r="Z295" s="797"/>
      <c r="AA295" s="797"/>
      <c r="AB295" s="797"/>
      <c r="AC295" s="797"/>
      <c r="AD295" s="797"/>
      <c r="AE295" s="797"/>
      <c r="AF295" s="797"/>
      <c r="AG295" s="798" t="s">
        <v>117</v>
      </c>
      <c r="AH295" s="798"/>
      <c r="AI295" s="794" t="str">
        <f t="shared" si="7"/>
        <v/>
      </c>
      <c r="AJ295" s="794"/>
      <c r="AK295" s="794"/>
      <c r="AL295" s="794"/>
      <c r="AM295" s="794"/>
      <c r="AN295" s="794"/>
      <c r="AO295" s="794"/>
      <c r="AP295" s="794"/>
      <c r="AQ295" s="794"/>
      <c r="AR295" s="794"/>
      <c r="AS295" s="794"/>
      <c r="AT295" s="794"/>
      <c r="AU295" s="794"/>
      <c r="AV295" s="794"/>
      <c r="AW295" s="794"/>
      <c r="AX295" s="794"/>
      <c r="AY295" s="794"/>
      <c r="AZ295" s="794"/>
      <c r="BA295" s="794"/>
      <c r="BB295" s="794"/>
      <c r="BC295" s="798" t="s">
        <v>117</v>
      </c>
      <c r="BD295" s="798"/>
      <c r="BE295" s="796"/>
      <c r="BF295" s="796"/>
      <c r="BG295" s="796"/>
      <c r="BH295" s="796"/>
      <c r="BI295" s="796"/>
      <c r="BJ295" s="796"/>
      <c r="BK295" s="796"/>
      <c r="BL295" s="796"/>
      <c r="BM295" s="796"/>
      <c r="BN295" s="796"/>
      <c r="BO295" s="796"/>
      <c r="BP295" s="796"/>
      <c r="BQ295" s="796"/>
      <c r="BR295" s="796"/>
      <c r="BS295" s="796"/>
      <c r="BT295" s="123"/>
      <c r="BU295" s="119" t="s">
        <v>85</v>
      </c>
      <c r="BV295" s="119"/>
      <c r="BW295" s="119"/>
      <c r="BX295" s="119"/>
      <c r="BY295" s="119"/>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797"/>
      <c r="X296" s="797"/>
      <c r="Y296" s="797"/>
      <c r="Z296" s="797"/>
      <c r="AA296" s="797"/>
      <c r="AB296" s="797"/>
      <c r="AC296" s="797"/>
      <c r="AD296" s="797"/>
      <c r="AE296" s="797"/>
      <c r="AF296" s="797"/>
      <c r="AG296" s="798" t="s">
        <v>117</v>
      </c>
      <c r="AH296" s="798"/>
      <c r="AI296" s="794" t="str">
        <f t="shared" si="7"/>
        <v/>
      </c>
      <c r="AJ296" s="794"/>
      <c r="AK296" s="794"/>
      <c r="AL296" s="794"/>
      <c r="AM296" s="794"/>
      <c r="AN296" s="794"/>
      <c r="AO296" s="794"/>
      <c r="AP296" s="794"/>
      <c r="AQ296" s="794"/>
      <c r="AR296" s="794"/>
      <c r="AS296" s="794"/>
      <c r="AT296" s="794"/>
      <c r="AU296" s="794"/>
      <c r="AV296" s="794"/>
      <c r="AW296" s="794"/>
      <c r="AX296" s="794"/>
      <c r="AY296" s="794"/>
      <c r="AZ296" s="794"/>
      <c r="BA296" s="794"/>
      <c r="BB296" s="794"/>
      <c r="BC296" s="798" t="s">
        <v>117</v>
      </c>
      <c r="BD296" s="798"/>
      <c r="BE296" s="796"/>
      <c r="BF296" s="796"/>
      <c r="BG296" s="796"/>
      <c r="BH296" s="796"/>
      <c r="BI296" s="796"/>
      <c r="BJ296" s="796"/>
      <c r="BK296" s="796"/>
      <c r="BL296" s="796"/>
      <c r="BM296" s="796"/>
      <c r="BN296" s="796"/>
      <c r="BO296" s="796"/>
      <c r="BP296" s="796"/>
      <c r="BQ296" s="796"/>
      <c r="BR296" s="796"/>
      <c r="BS296" s="796"/>
      <c r="BT296" s="123"/>
      <c r="BU296" s="119" t="s">
        <v>85</v>
      </c>
      <c r="BV296" s="119"/>
      <c r="BW296" s="119"/>
      <c r="BX296" s="119"/>
      <c r="BY296" s="119"/>
      <c r="BZ296" s="59"/>
    </row>
    <row r="297" spans="1:80" s="2" customFormat="1" ht="5.099999999999999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B297" s="8"/>
    </row>
    <row r="298" spans="1:80" s="2" customFormat="1" ht="5.0999999999999996" customHeight="1">
      <c r="A298" s="174"/>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74"/>
      <c r="BM298" s="174"/>
      <c r="BN298" s="174"/>
      <c r="BO298" s="174"/>
      <c r="BP298" s="174"/>
      <c r="BQ298" s="174"/>
      <c r="BR298" s="174"/>
      <c r="BS298" s="174"/>
      <c r="BT298" s="174"/>
      <c r="BU298" s="174"/>
      <c r="BV298" s="174"/>
      <c r="BW298" s="174"/>
      <c r="BX298" s="174"/>
      <c r="BY298" s="174"/>
      <c r="BZ298" s="174"/>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829"/>
      <c r="T299" s="829"/>
      <c r="U299" s="829"/>
      <c r="V299" s="829"/>
      <c r="W299" s="829"/>
      <c r="X299" s="829"/>
      <c r="Y299" s="829"/>
      <c r="Z299" s="829"/>
      <c r="AA299" s="829"/>
      <c r="AB299" s="829"/>
      <c r="AC299" s="829"/>
      <c r="AD299" s="829"/>
      <c r="AE299" s="829"/>
      <c r="AF299" s="829"/>
      <c r="AG299" s="829"/>
      <c r="AH299" s="829"/>
      <c r="AI299" s="829"/>
      <c r="AJ299" s="829"/>
      <c r="AK299" s="829"/>
      <c r="AL299" s="829"/>
      <c r="AM299" s="829"/>
      <c r="AN299" s="829"/>
      <c r="AO299" s="829"/>
      <c r="AP299" s="829"/>
      <c r="AQ299" s="829"/>
      <c r="AR299" s="829"/>
      <c r="AS299" s="829"/>
      <c r="AT299" s="829"/>
      <c r="AU299" s="829"/>
      <c r="AV299" s="829"/>
      <c r="AW299" s="829"/>
      <c r="AX299" s="829"/>
      <c r="AY299" s="829"/>
      <c r="AZ299" s="829"/>
      <c r="BA299" s="829"/>
      <c r="BB299" s="829"/>
      <c r="BC299" s="829"/>
      <c r="BD299" s="829"/>
      <c r="BE299" s="829"/>
      <c r="BF299" s="829"/>
      <c r="BG299" s="829"/>
      <c r="BH299" s="829"/>
      <c r="BI299" s="829"/>
      <c r="BJ299" s="829"/>
      <c r="BK299" s="829"/>
      <c r="BL299" s="829"/>
      <c r="BM299" s="829"/>
      <c r="BN299" s="829"/>
      <c r="BO299" s="829"/>
      <c r="BP299" s="829"/>
      <c r="BQ299" s="829"/>
      <c r="BR299" s="829"/>
      <c r="BS299" s="829"/>
      <c r="BT299" s="829"/>
      <c r="BU299" s="829"/>
      <c r="BV299" s="829"/>
      <c r="BW299" s="829"/>
      <c r="BX299" s="829"/>
      <c r="BY299" s="829"/>
      <c r="BZ299" s="829"/>
    </row>
    <row r="300" spans="1:80" s="2" customFormat="1" ht="5.0999999999999996"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B300" s="8"/>
    </row>
    <row r="301" spans="1:80" s="2" customFormat="1" ht="5.0999999999999996" customHeight="1">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c r="BS301" s="174"/>
      <c r="BT301" s="174"/>
      <c r="BU301" s="174"/>
      <c r="BV301" s="174"/>
      <c r="BW301" s="174"/>
      <c r="BX301" s="174"/>
      <c r="BY301" s="174"/>
      <c r="BZ301" s="174"/>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829"/>
      <c r="S302" s="829"/>
      <c r="T302" s="829"/>
      <c r="U302" s="829"/>
      <c r="V302" s="829"/>
      <c r="W302" s="829"/>
      <c r="X302" s="829"/>
      <c r="Y302" s="829"/>
      <c r="Z302" s="829"/>
      <c r="AA302" s="829"/>
      <c r="AB302" s="829"/>
      <c r="AC302" s="829"/>
      <c r="AD302" s="829"/>
      <c r="AE302" s="829"/>
      <c r="AF302" s="829"/>
      <c r="AG302" s="829"/>
      <c r="AH302" s="829"/>
      <c r="AI302" s="829"/>
      <c r="AJ302" s="829"/>
      <c r="AK302" s="829"/>
      <c r="AL302" s="829"/>
      <c r="AM302" s="829"/>
      <c r="AN302" s="829"/>
      <c r="AO302" s="829"/>
      <c r="AP302" s="829"/>
      <c r="AQ302" s="829"/>
      <c r="AR302" s="829"/>
      <c r="AS302" s="829"/>
      <c r="AT302" s="829"/>
      <c r="AU302" s="829"/>
      <c r="AV302" s="829"/>
      <c r="AW302" s="829"/>
      <c r="AX302" s="829"/>
      <c r="AY302" s="829"/>
      <c r="AZ302" s="829"/>
      <c r="BA302" s="829"/>
      <c r="BB302" s="829"/>
      <c r="BC302" s="829"/>
      <c r="BD302" s="829"/>
      <c r="BE302" s="829"/>
      <c r="BF302" s="829"/>
      <c r="BG302" s="829"/>
      <c r="BH302" s="829"/>
      <c r="BI302" s="829"/>
      <c r="BJ302" s="829"/>
      <c r="BK302" s="829"/>
      <c r="BL302" s="829"/>
      <c r="BM302" s="829"/>
      <c r="BN302" s="829"/>
      <c r="BO302" s="829"/>
      <c r="BP302" s="829"/>
      <c r="BQ302" s="829"/>
      <c r="BR302" s="829"/>
      <c r="BS302" s="829"/>
      <c r="BT302" s="829"/>
      <c r="BU302" s="829"/>
      <c r="BV302" s="829"/>
      <c r="BW302" s="829"/>
      <c r="BX302" s="829"/>
      <c r="BY302" s="829"/>
      <c r="BZ302" s="829"/>
    </row>
    <row r="303" spans="1:80" s="13" customFormat="1" ht="15.95" customHeight="1">
      <c r="A303" s="59"/>
      <c r="B303" s="59"/>
      <c r="C303" s="59"/>
      <c r="D303" s="59"/>
      <c r="E303" s="59"/>
      <c r="F303" s="59"/>
      <c r="G303" s="59"/>
      <c r="H303" s="59"/>
      <c r="I303" s="59"/>
      <c r="J303" s="59"/>
      <c r="K303" s="59"/>
      <c r="L303" s="59"/>
      <c r="M303" s="59"/>
      <c r="N303" s="59"/>
      <c r="O303" s="59"/>
      <c r="P303" s="59"/>
      <c r="Q303" s="59"/>
      <c r="R303" s="829"/>
      <c r="S303" s="829"/>
      <c r="T303" s="829"/>
      <c r="U303" s="829"/>
      <c r="V303" s="829"/>
      <c r="W303" s="829"/>
      <c r="X303" s="829"/>
      <c r="Y303" s="829"/>
      <c r="Z303" s="829"/>
      <c r="AA303" s="829"/>
      <c r="AB303" s="829"/>
      <c r="AC303" s="829"/>
      <c r="AD303" s="829"/>
      <c r="AE303" s="829"/>
      <c r="AF303" s="829"/>
      <c r="AG303" s="829"/>
      <c r="AH303" s="829"/>
      <c r="AI303" s="829"/>
      <c r="AJ303" s="829"/>
      <c r="AK303" s="829"/>
      <c r="AL303" s="829"/>
      <c r="AM303" s="829"/>
      <c r="AN303" s="829"/>
      <c r="AO303" s="829"/>
      <c r="AP303" s="829"/>
      <c r="AQ303" s="829"/>
      <c r="AR303" s="829"/>
      <c r="AS303" s="829"/>
      <c r="AT303" s="829"/>
      <c r="AU303" s="829"/>
      <c r="AV303" s="829"/>
      <c r="AW303" s="829"/>
      <c r="AX303" s="829"/>
      <c r="AY303" s="829"/>
      <c r="AZ303" s="829"/>
      <c r="BA303" s="829"/>
      <c r="BB303" s="829"/>
      <c r="BC303" s="829"/>
      <c r="BD303" s="829"/>
      <c r="BE303" s="829"/>
      <c r="BF303" s="829"/>
      <c r="BG303" s="829"/>
      <c r="BH303" s="829"/>
      <c r="BI303" s="829"/>
      <c r="BJ303" s="829"/>
      <c r="BK303" s="829"/>
      <c r="BL303" s="829"/>
      <c r="BM303" s="829"/>
      <c r="BN303" s="829"/>
      <c r="BO303" s="829"/>
      <c r="BP303" s="829"/>
      <c r="BQ303" s="829"/>
      <c r="BR303" s="829"/>
      <c r="BS303" s="829"/>
      <c r="BT303" s="829"/>
      <c r="BU303" s="829"/>
      <c r="BV303" s="829"/>
      <c r="BW303" s="829"/>
      <c r="BX303" s="829"/>
      <c r="BY303" s="829"/>
      <c r="BZ303" s="829"/>
    </row>
    <row r="304" spans="1:80" s="2" customFormat="1" ht="5.0999999999999996"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B304" s="8"/>
    </row>
    <row r="305" spans="1:80" s="2" customFormat="1" ht="17.100000000000001" customHeight="1">
      <c r="A305" s="801" t="s">
        <v>244</v>
      </c>
      <c r="B305" s="801"/>
      <c r="C305" s="801"/>
      <c r="D305" s="801"/>
      <c r="E305" s="801"/>
      <c r="F305" s="801"/>
      <c r="G305" s="801"/>
      <c r="H305" s="801"/>
      <c r="I305" s="801"/>
      <c r="J305" s="801"/>
      <c r="K305" s="801"/>
      <c r="L305" s="801"/>
      <c r="M305" s="801"/>
      <c r="N305" s="801"/>
      <c r="O305" s="801"/>
      <c r="P305" s="801"/>
      <c r="Q305" s="801"/>
      <c r="R305" s="801"/>
      <c r="S305" s="801"/>
      <c r="T305" s="801"/>
      <c r="U305" s="801"/>
      <c r="V305" s="801"/>
      <c r="W305" s="801"/>
      <c r="X305" s="801"/>
      <c r="Y305" s="801"/>
      <c r="Z305" s="801"/>
      <c r="AA305" s="801"/>
      <c r="AB305" s="801"/>
      <c r="AC305" s="801"/>
      <c r="AD305" s="801"/>
      <c r="AE305" s="801"/>
      <c r="AF305" s="801"/>
      <c r="AG305" s="801"/>
      <c r="AH305" s="801"/>
      <c r="AI305" s="801"/>
      <c r="AJ305" s="801"/>
      <c r="AK305" s="801"/>
      <c r="AL305" s="801"/>
      <c r="AM305" s="801"/>
      <c r="AN305" s="801"/>
      <c r="AO305" s="801"/>
      <c r="AP305" s="801"/>
      <c r="AQ305" s="801"/>
      <c r="AR305" s="801"/>
      <c r="AS305" s="801"/>
      <c r="AT305" s="801"/>
      <c r="AU305" s="801"/>
      <c r="AV305" s="801"/>
      <c r="AW305" s="801"/>
      <c r="AX305" s="801"/>
      <c r="AY305" s="801"/>
      <c r="AZ305" s="801"/>
      <c r="BA305" s="801"/>
      <c r="BB305" s="801"/>
      <c r="BC305" s="801"/>
      <c r="BD305" s="801"/>
      <c r="BE305" s="801"/>
      <c r="BF305" s="801"/>
      <c r="BG305" s="801"/>
      <c r="BH305" s="801"/>
      <c r="BI305" s="801"/>
      <c r="BJ305" s="801"/>
      <c r="BK305" s="801"/>
      <c r="BL305" s="801"/>
      <c r="BM305" s="801"/>
      <c r="BN305" s="801"/>
      <c r="BO305" s="801"/>
      <c r="BP305" s="801"/>
      <c r="BQ305" s="801"/>
      <c r="BR305" s="801"/>
      <c r="BS305" s="801"/>
      <c r="BT305" s="801"/>
      <c r="BU305" s="801"/>
      <c r="BV305" s="801"/>
      <c r="BW305" s="801"/>
      <c r="BX305" s="801"/>
      <c r="BY305" s="801"/>
      <c r="BZ305" s="801"/>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5.0999999999999996" customHeight="1">
      <c r="A308" s="174"/>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c r="BW308" s="174"/>
      <c r="BX308" s="174"/>
      <c r="BY308" s="174"/>
      <c r="BZ308" s="174"/>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799"/>
      <c r="AJ309" s="799"/>
      <c r="AK309" s="799"/>
      <c r="AL309" s="799"/>
      <c r="AM309" s="799"/>
      <c r="AN309" s="799"/>
      <c r="AO309" s="799"/>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B310" s="8"/>
    </row>
    <row r="311" spans="1:80" s="2" customFormat="1" ht="5.0999999999999996" customHeight="1">
      <c r="A311" s="174"/>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c r="BS311" s="174"/>
      <c r="BT311" s="174"/>
      <c r="BU311" s="174"/>
      <c r="BV311" s="174"/>
      <c r="BW311" s="174"/>
      <c r="BX311" s="174"/>
      <c r="BY311" s="174"/>
      <c r="BZ311" s="174"/>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799"/>
      <c r="AJ312" s="799"/>
      <c r="AK312" s="799"/>
      <c r="AL312" s="799"/>
      <c r="AM312" s="799"/>
      <c r="AN312" s="799"/>
      <c r="AO312" s="799"/>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B313" s="8"/>
    </row>
    <row r="314" spans="1:80" s="2" customFormat="1" ht="5.0999999999999996" customHeight="1">
      <c r="A314" s="174"/>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c r="BS314" s="174"/>
      <c r="BT314" s="174"/>
      <c r="BU314" s="174"/>
      <c r="BV314" s="174"/>
      <c r="BW314" s="174"/>
      <c r="BX314" s="174"/>
      <c r="BY314" s="174"/>
      <c r="BZ314" s="174"/>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800"/>
      <c r="AT315" s="800"/>
      <c r="AU315" s="800"/>
      <c r="AV315" s="800"/>
      <c r="AW315" s="800"/>
      <c r="AX315" s="800"/>
      <c r="AY315" s="800"/>
      <c r="AZ315" s="800"/>
      <c r="BA315" s="800"/>
      <c r="BB315" s="800"/>
      <c r="BC315" s="800"/>
      <c r="BD315" s="800"/>
      <c r="BE315" s="800"/>
      <c r="BF315" s="800"/>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B316" s="8"/>
    </row>
    <row r="317" spans="1:80" s="2" customFormat="1" ht="5.0999999999999996" customHeight="1">
      <c r="A317" s="174"/>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792"/>
      <c r="AT318" s="792"/>
      <c r="AU318" s="792"/>
      <c r="AV318" s="792"/>
      <c r="AW318" s="792"/>
      <c r="AX318" s="792"/>
      <c r="AY318" s="792"/>
      <c r="AZ318" s="792"/>
      <c r="BA318" s="792"/>
      <c r="BB318" s="792"/>
      <c r="BC318" s="792"/>
      <c r="BD318" s="792"/>
      <c r="BE318" s="792"/>
      <c r="BF318" s="792"/>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174"/>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c r="BS320" s="174"/>
      <c r="BT320" s="174"/>
      <c r="BU320" s="174"/>
      <c r="BV320" s="174"/>
      <c r="BW320" s="174"/>
      <c r="BX320" s="174"/>
      <c r="BY320" s="174"/>
      <c r="BZ320" s="174"/>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792"/>
      <c r="AT321" s="792"/>
      <c r="AU321" s="792"/>
      <c r="AV321" s="792"/>
      <c r="AW321" s="792"/>
      <c r="AX321" s="792"/>
      <c r="AY321" s="792"/>
      <c r="AZ321" s="792"/>
      <c r="BA321" s="792"/>
      <c r="BB321" s="792"/>
      <c r="BC321" s="792"/>
      <c r="BD321" s="792"/>
      <c r="BE321" s="792"/>
      <c r="BF321" s="792"/>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0" s="2" customFormat="1" ht="5.0999999999999996"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6"/>
      <c r="AT324" s="96"/>
      <c r="AU324" s="96"/>
      <c r="AV324" s="96"/>
      <c r="AW324" s="96"/>
      <c r="AX324" s="96"/>
      <c r="AY324" s="96"/>
      <c r="AZ324" s="96"/>
      <c r="BA324" s="96"/>
      <c r="BB324" s="96"/>
      <c r="BC324" s="96"/>
      <c r="BD324" s="96"/>
      <c r="BE324" s="96"/>
      <c r="BF324" s="96"/>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792"/>
      <c r="AT325" s="792"/>
      <c r="AU325" s="792"/>
      <c r="AV325" s="792"/>
      <c r="AW325" s="792"/>
      <c r="AX325" s="792"/>
      <c r="AY325" s="792"/>
      <c r="AZ325" s="792"/>
      <c r="BA325" s="792"/>
      <c r="BB325" s="792"/>
      <c r="BC325" s="792"/>
      <c r="BD325" s="792"/>
      <c r="BE325" s="792"/>
      <c r="BF325" s="792"/>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799" t="s">
        <v>56</v>
      </c>
      <c r="AT326" s="799"/>
      <c r="AU326" s="96"/>
      <c r="AV326" s="96"/>
      <c r="AW326" s="96" t="s">
        <v>184</v>
      </c>
      <c r="AX326" s="96"/>
      <c r="AY326" s="96"/>
      <c r="AZ326" s="96"/>
      <c r="BA326" s="96"/>
      <c r="BB326" s="799" t="s">
        <v>56</v>
      </c>
      <c r="BC326" s="799"/>
      <c r="BD326" s="96"/>
      <c r="BE326" s="96"/>
      <c r="BF326" s="96"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B327" s="8"/>
    </row>
    <row r="328" spans="1:80" s="2" customFormat="1" ht="5.0999999999999996"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797"/>
      <c r="X330" s="797"/>
      <c r="Y330" s="797"/>
      <c r="Z330" s="797"/>
      <c r="AA330" s="797"/>
      <c r="AB330" s="797"/>
      <c r="AC330" s="797"/>
      <c r="AD330" s="797"/>
      <c r="AE330" s="797"/>
      <c r="AF330" s="797"/>
      <c r="AG330" s="798" t="s">
        <v>117</v>
      </c>
      <c r="AH330" s="798"/>
      <c r="AI330" s="794" t="str">
        <f t="shared" ref="AI330:AI335" si="8">IFERROR(VLOOKUP(W330,$CA$26:$CB$98,2,FALSE),"")</f>
        <v/>
      </c>
      <c r="AJ330" s="794"/>
      <c r="AK330" s="794"/>
      <c r="AL330" s="794"/>
      <c r="AM330" s="794"/>
      <c r="AN330" s="794"/>
      <c r="AO330" s="794"/>
      <c r="AP330" s="794"/>
      <c r="AQ330" s="794"/>
      <c r="AR330" s="794"/>
      <c r="AS330" s="794"/>
      <c r="AT330" s="794"/>
      <c r="AU330" s="794"/>
      <c r="AV330" s="794"/>
      <c r="AW330" s="794"/>
      <c r="AX330" s="794"/>
      <c r="AY330" s="794"/>
      <c r="AZ330" s="794"/>
      <c r="BA330" s="794"/>
      <c r="BB330" s="794"/>
      <c r="BC330" s="798" t="s">
        <v>117</v>
      </c>
      <c r="BD330" s="798"/>
      <c r="BE330" s="796"/>
      <c r="BF330" s="796"/>
      <c r="BG330" s="796"/>
      <c r="BH330" s="796"/>
      <c r="BI330" s="796"/>
      <c r="BJ330" s="796"/>
      <c r="BK330" s="796"/>
      <c r="BL330" s="796"/>
      <c r="BM330" s="796"/>
      <c r="BN330" s="796"/>
      <c r="BO330" s="796"/>
      <c r="BP330" s="796"/>
      <c r="BQ330" s="796"/>
      <c r="BR330" s="796"/>
      <c r="BS330" s="796"/>
      <c r="BT330" s="123"/>
      <c r="BU330" s="119" t="s">
        <v>85</v>
      </c>
      <c r="BV330" s="119"/>
      <c r="BW330" s="119"/>
      <c r="BX330" s="119"/>
      <c r="BY330" s="119"/>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797"/>
      <c r="X331" s="797"/>
      <c r="Y331" s="797"/>
      <c r="Z331" s="797"/>
      <c r="AA331" s="797"/>
      <c r="AB331" s="797"/>
      <c r="AC331" s="797"/>
      <c r="AD331" s="797"/>
      <c r="AE331" s="797"/>
      <c r="AF331" s="797"/>
      <c r="AG331" s="798" t="s">
        <v>117</v>
      </c>
      <c r="AH331" s="798"/>
      <c r="AI331" s="794" t="str">
        <f t="shared" si="8"/>
        <v/>
      </c>
      <c r="AJ331" s="794"/>
      <c r="AK331" s="794"/>
      <c r="AL331" s="794"/>
      <c r="AM331" s="794"/>
      <c r="AN331" s="794"/>
      <c r="AO331" s="794"/>
      <c r="AP331" s="794"/>
      <c r="AQ331" s="794"/>
      <c r="AR331" s="794"/>
      <c r="AS331" s="794"/>
      <c r="AT331" s="794"/>
      <c r="AU331" s="794"/>
      <c r="AV331" s="794"/>
      <c r="AW331" s="794"/>
      <c r="AX331" s="794"/>
      <c r="AY331" s="794"/>
      <c r="AZ331" s="794"/>
      <c r="BA331" s="794"/>
      <c r="BB331" s="794"/>
      <c r="BC331" s="798" t="s">
        <v>117</v>
      </c>
      <c r="BD331" s="798"/>
      <c r="BE331" s="796"/>
      <c r="BF331" s="796"/>
      <c r="BG331" s="796"/>
      <c r="BH331" s="796"/>
      <c r="BI331" s="796"/>
      <c r="BJ331" s="796"/>
      <c r="BK331" s="796"/>
      <c r="BL331" s="796"/>
      <c r="BM331" s="796"/>
      <c r="BN331" s="796"/>
      <c r="BO331" s="796"/>
      <c r="BP331" s="796"/>
      <c r="BQ331" s="796"/>
      <c r="BR331" s="796"/>
      <c r="BS331" s="796"/>
      <c r="BT331" s="123"/>
      <c r="BU331" s="119" t="s">
        <v>85</v>
      </c>
      <c r="BV331" s="119"/>
      <c r="BW331" s="119"/>
      <c r="BX331" s="119"/>
      <c r="BY331" s="119"/>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797"/>
      <c r="X332" s="797"/>
      <c r="Y332" s="797"/>
      <c r="Z332" s="797"/>
      <c r="AA332" s="797"/>
      <c r="AB332" s="797"/>
      <c r="AC332" s="797"/>
      <c r="AD332" s="797"/>
      <c r="AE332" s="797"/>
      <c r="AF332" s="797"/>
      <c r="AG332" s="798" t="s">
        <v>117</v>
      </c>
      <c r="AH332" s="798"/>
      <c r="AI332" s="794" t="str">
        <f t="shared" si="8"/>
        <v/>
      </c>
      <c r="AJ332" s="794"/>
      <c r="AK332" s="794"/>
      <c r="AL332" s="794"/>
      <c r="AM332" s="794"/>
      <c r="AN332" s="794"/>
      <c r="AO332" s="794"/>
      <c r="AP332" s="794"/>
      <c r="AQ332" s="794"/>
      <c r="AR332" s="794"/>
      <c r="AS332" s="794"/>
      <c r="AT332" s="794"/>
      <c r="AU332" s="794"/>
      <c r="AV332" s="794"/>
      <c r="AW332" s="794"/>
      <c r="AX332" s="794"/>
      <c r="AY332" s="794"/>
      <c r="AZ332" s="794"/>
      <c r="BA332" s="794"/>
      <c r="BB332" s="794"/>
      <c r="BC332" s="798" t="s">
        <v>117</v>
      </c>
      <c r="BD332" s="798"/>
      <c r="BE332" s="796"/>
      <c r="BF332" s="796"/>
      <c r="BG332" s="796"/>
      <c r="BH332" s="796"/>
      <c r="BI332" s="796"/>
      <c r="BJ332" s="796"/>
      <c r="BK332" s="796"/>
      <c r="BL332" s="796"/>
      <c r="BM332" s="796"/>
      <c r="BN332" s="796"/>
      <c r="BO332" s="796"/>
      <c r="BP332" s="796"/>
      <c r="BQ332" s="796"/>
      <c r="BR332" s="796"/>
      <c r="BS332" s="796"/>
      <c r="BT332" s="123"/>
      <c r="BU332" s="119" t="s">
        <v>85</v>
      </c>
      <c r="BV332" s="119"/>
      <c r="BW332" s="119"/>
      <c r="BX332" s="119"/>
      <c r="BY332" s="119"/>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797"/>
      <c r="X333" s="797"/>
      <c r="Y333" s="797"/>
      <c r="Z333" s="797"/>
      <c r="AA333" s="797"/>
      <c r="AB333" s="797"/>
      <c r="AC333" s="797"/>
      <c r="AD333" s="797"/>
      <c r="AE333" s="797"/>
      <c r="AF333" s="797"/>
      <c r="AG333" s="798" t="s">
        <v>117</v>
      </c>
      <c r="AH333" s="798"/>
      <c r="AI333" s="794" t="str">
        <f t="shared" si="8"/>
        <v/>
      </c>
      <c r="AJ333" s="794"/>
      <c r="AK333" s="794"/>
      <c r="AL333" s="794"/>
      <c r="AM333" s="794"/>
      <c r="AN333" s="794"/>
      <c r="AO333" s="794"/>
      <c r="AP333" s="794"/>
      <c r="AQ333" s="794"/>
      <c r="AR333" s="794"/>
      <c r="AS333" s="794"/>
      <c r="AT333" s="794"/>
      <c r="AU333" s="794"/>
      <c r="AV333" s="794"/>
      <c r="AW333" s="794"/>
      <c r="AX333" s="794"/>
      <c r="AY333" s="794"/>
      <c r="AZ333" s="794"/>
      <c r="BA333" s="794"/>
      <c r="BB333" s="794"/>
      <c r="BC333" s="798" t="s">
        <v>117</v>
      </c>
      <c r="BD333" s="798"/>
      <c r="BE333" s="796"/>
      <c r="BF333" s="796"/>
      <c r="BG333" s="796"/>
      <c r="BH333" s="796"/>
      <c r="BI333" s="796"/>
      <c r="BJ333" s="796"/>
      <c r="BK333" s="796"/>
      <c r="BL333" s="796"/>
      <c r="BM333" s="796"/>
      <c r="BN333" s="796"/>
      <c r="BO333" s="796"/>
      <c r="BP333" s="796"/>
      <c r="BQ333" s="796"/>
      <c r="BR333" s="796"/>
      <c r="BS333" s="796"/>
      <c r="BT333" s="123"/>
      <c r="BU333" s="119" t="s">
        <v>85</v>
      </c>
      <c r="BV333" s="119"/>
      <c r="BW333" s="119"/>
      <c r="BX333" s="119"/>
      <c r="BY333" s="119"/>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797"/>
      <c r="X334" s="797"/>
      <c r="Y334" s="797"/>
      <c r="Z334" s="797"/>
      <c r="AA334" s="797"/>
      <c r="AB334" s="797"/>
      <c r="AC334" s="797"/>
      <c r="AD334" s="797"/>
      <c r="AE334" s="797"/>
      <c r="AF334" s="797"/>
      <c r="AG334" s="798" t="s">
        <v>117</v>
      </c>
      <c r="AH334" s="798"/>
      <c r="AI334" s="794" t="str">
        <f t="shared" si="8"/>
        <v/>
      </c>
      <c r="AJ334" s="794"/>
      <c r="AK334" s="794"/>
      <c r="AL334" s="794"/>
      <c r="AM334" s="794"/>
      <c r="AN334" s="794"/>
      <c r="AO334" s="794"/>
      <c r="AP334" s="794"/>
      <c r="AQ334" s="794"/>
      <c r="AR334" s="794"/>
      <c r="AS334" s="794"/>
      <c r="AT334" s="794"/>
      <c r="AU334" s="794"/>
      <c r="AV334" s="794"/>
      <c r="AW334" s="794"/>
      <c r="AX334" s="794"/>
      <c r="AY334" s="794"/>
      <c r="AZ334" s="794"/>
      <c r="BA334" s="794"/>
      <c r="BB334" s="794"/>
      <c r="BC334" s="798" t="s">
        <v>117</v>
      </c>
      <c r="BD334" s="798"/>
      <c r="BE334" s="796"/>
      <c r="BF334" s="796"/>
      <c r="BG334" s="796"/>
      <c r="BH334" s="796"/>
      <c r="BI334" s="796"/>
      <c r="BJ334" s="796"/>
      <c r="BK334" s="796"/>
      <c r="BL334" s="796"/>
      <c r="BM334" s="796"/>
      <c r="BN334" s="796"/>
      <c r="BO334" s="796"/>
      <c r="BP334" s="796"/>
      <c r="BQ334" s="796"/>
      <c r="BR334" s="796"/>
      <c r="BS334" s="796"/>
      <c r="BT334" s="123"/>
      <c r="BU334" s="119" t="s">
        <v>85</v>
      </c>
      <c r="BV334" s="119"/>
      <c r="BW334" s="119"/>
      <c r="BX334" s="119"/>
      <c r="BY334" s="119"/>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797"/>
      <c r="X335" s="797"/>
      <c r="Y335" s="797"/>
      <c r="Z335" s="797"/>
      <c r="AA335" s="797"/>
      <c r="AB335" s="797"/>
      <c r="AC335" s="797"/>
      <c r="AD335" s="797"/>
      <c r="AE335" s="797"/>
      <c r="AF335" s="797"/>
      <c r="AG335" s="798" t="s">
        <v>117</v>
      </c>
      <c r="AH335" s="798"/>
      <c r="AI335" s="794" t="str">
        <f t="shared" si="8"/>
        <v/>
      </c>
      <c r="AJ335" s="794"/>
      <c r="AK335" s="794"/>
      <c r="AL335" s="794"/>
      <c r="AM335" s="794"/>
      <c r="AN335" s="794"/>
      <c r="AO335" s="794"/>
      <c r="AP335" s="794"/>
      <c r="AQ335" s="794"/>
      <c r="AR335" s="794"/>
      <c r="AS335" s="794"/>
      <c r="AT335" s="794"/>
      <c r="AU335" s="794"/>
      <c r="AV335" s="794"/>
      <c r="AW335" s="794"/>
      <c r="AX335" s="794"/>
      <c r="AY335" s="794"/>
      <c r="AZ335" s="794"/>
      <c r="BA335" s="794"/>
      <c r="BB335" s="794"/>
      <c r="BC335" s="798" t="s">
        <v>117</v>
      </c>
      <c r="BD335" s="798"/>
      <c r="BE335" s="796"/>
      <c r="BF335" s="796"/>
      <c r="BG335" s="796"/>
      <c r="BH335" s="796"/>
      <c r="BI335" s="796"/>
      <c r="BJ335" s="796"/>
      <c r="BK335" s="796"/>
      <c r="BL335" s="796"/>
      <c r="BM335" s="796"/>
      <c r="BN335" s="796"/>
      <c r="BO335" s="796"/>
      <c r="BP335" s="796"/>
      <c r="BQ335" s="796"/>
      <c r="BR335" s="796"/>
      <c r="BS335" s="796"/>
      <c r="BT335" s="123"/>
      <c r="BU335" s="119" t="s">
        <v>85</v>
      </c>
      <c r="BV335" s="119"/>
      <c r="BW335" s="119"/>
      <c r="BX335" s="119"/>
      <c r="BY335" s="119"/>
      <c r="BZ335" s="59"/>
    </row>
    <row r="336" spans="1:80" s="2" customFormat="1" ht="5.099999999999999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B336" s="8"/>
    </row>
    <row r="337" spans="1:80" s="2" customFormat="1" ht="5.0999999999999996" customHeight="1">
      <c r="A337" s="174"/>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c r="BW337" s="174"/>
      <c r="BX337" s="174"/>
      <c r="BY337" s="174"/>
      <c r="BZ337" s="174"/>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829"/>
      <c r="T338" s="829"/>
      <c r="U338" s="829"/>
      <c r="V338" s="829"/>
      <c r="W338" s="829"/>
      <c r="X338" s="829"/>
      <c r="Y338" s="829"/>
      <c r="Z338" s="829"/>
      <c r="AA338" s="829"/>
      <c r="AB338" s="829"/>
      <c r="AC338" s="829"/>
      <c r="AD338" s="829"/>
      <c r="AE338" s="829"/>
      <c r="AF338" s="829"/>
      <c r="AG338" s="829"/>
      <c r="AH338" s="829"/>
      <c r="AI338" s="829"/>
      <c r="AJ338" s="829"/>
      <c r="AK338" s="829"/>
      <c r="AL338" s="829"/>
      <c r="AM338" s="829"/>
      <c r="AN338" s="829"/>
      <c r="AO338" s="829"/>
      <c r="AP338" s="829"/>
      <c r="AQ338" s="829"/>
      <c r="AR338" s="829"/>
      <c r="AS338" s="829"/>
      <c r="AT338" s="829"/>
      <c r="AU338" s="829"/>
      <c r="AV338" s="829"/>
      <c r="AW338" s="829"/>
      <c r="AX338" s="829"/>
      <c r="AY338" s="829"/>
      <c r="AZ338" s="829"/>
      <c r="BA338" s="829"/>
      <c r="BB338" s="829"/>
      <c r="BC338" s="829"/>
      <c r="BD338" s="829"/>
      <c r="BE338" s="829"/>
      <c r="BF338" s="829"/>
      <c r="BG338" s="829"/>
      <c r="BH338" s="829"/>
      <c r="BI338" s="829"/>
      <c r="BJ338" s="829"/>
      <c r="BK338" s="829"/>
      <c r="BL338" s="829"/>
      <c r="BM338" s="829"/>
      <c r="BN338" s="829"/>
      <c r="BO338" s="829"/>
      <c r="BP338" s="829"/>
      <c r="BQ338" s="829"/>
      <c r="BR338" s="829"/>
      <c r="BS338" s="829"/>
      <c r="BT338" s="829"/>
      <c r="BU338" s="829"/>
      <c r="BV338" s="829"/>
      <c r="BW338" s="829"/>
      <c r="BX338" s="829"/>
      <c r="BY338" s="829"/>
      <c r="BZ338" s="829"/>
    </row>
    <row r="339" spans="1:80" s="2" customFormat="1" ht="5.0999999999999996"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row>
    <row r="340" spans="1:80" s="2" customFormat="1" ht="5.0999999999999996"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829"/>
      <c r="S341" s="829"/>
      <c r="T341" s="829"/>
      <c r="U341" s="829"/>
      <c r="V341" s="829"/>
      <c r="W341" s="829"/>
      <c r="X341" s="829"/>
      <c r="Y341" s="829"/>
      <c r="Z341" s="829"/>
      <c r="AA341" s="829"/>
      <c r="AB341" s="829"/>
      <c r="AC341" s="829"/>
      <c r="AD341" s="829"/>
      <c r="AE341" s="829"/>
      <c r="AF341" s="829"/>
      <c r="AG341" s="829"/>
      <c r="AH341" s="829"/>
      <c r="AI341" s="829"/>
      <c r="AJ341" s="829"/>
      <c r="AK341" s="829"/>
      <c r="AL341" s="829"/>
      <c r="AM341" s="829"/>
      <c r="AN341" s="829"/>
      <c r="AO341" s="829"/>
      <c r="AP341" s="829"/>
      <c r="AQ341" s="829"/>
      <c r="AR341" s="829"/>
      <c r="AS341" s="829"/>
      <c r="AT341" s="829"/>
      <c r="AU341" s="829"/>
      <c r="AV341" s="829"/>
      <c r="AW341" s="829"/>
      <c r="AX341" s="829"/>
      <c r="AY341" s="829"/>
      <c r="AZ341" s="829"/>
      <c r="BA341" s="829"/>
      <c r="BB341" s="829"/>
      <c r="BC341" s="829"/>
      <c r="BD341" s="829"/>
      <c r="BE341" s="829"/>
      <c r="BF341" s="829"/>
      <c r="BG341" s="829"/>
      <c r="BH341" s="829"/>
      <c r="BI341" s="829"/>
      <c r="BJ341" s="829"/>
      <c r="BK341" s="829"/>
      <c r="BL341" s="829"/>
      <c r="BM341" s="829"/>
      <c r="BN341" s="829"/>
      <c r="BO341" s="829"/>
      <c r="BP341" s="829"/>
      <c r="BQ341" s="829"/>
      <c r="BR341" s="829"/>
      <c r="BS341" s="829"/>
      <c r="BT341" s="829"/>
      <c r="BU341" s="829"/>
      <c r="BV341" s="829"/>
      <c r="BW341" s="829"/>
      <c r="BX341" s="829"/>
      <c r="BY341" s="829"/>
      <c r="BZ341" s="829"/>
    </row>
    <row r="342" spans="1:80" s="13" customFormat="1" ht="15.95" customHeight="1">
      <c r="A342" s="59"/>
      <c r="B342" s="59"/>
      <c r="C342" s="59"/>
      <c r="D342" s="59"/>
      <c r="E342" s="59"/>
      <c r="F342" s="59"/>
      <c r="G342" s="59"/>
      <c r="H342" s="59"/>
      <c r="I342" s="59"/>
      <c r="J342" s="59"/>
      <c r="K342" s="59"/>
      <c r="L342" s="59"/>
      <c r="M342" s="59"/>
      <c r="N342" s="59"/>
      <c r="O342" s="59"/>
      <c r="P342" s="59"/>
      <c r="Q342" s="59"/>
      <c r="R342" s="829"/>
      <c r="S342" s="829"/>
      <c r="T342" s="829"/>
      <c r="U342" s="829"/>
      <c r="V342" s="829"/>
      <c r="W342" s="829"/>
      <c r="X342" s="829"/>
      <c r="Y342" s="829"/>
      <c r="Z342" s="829"/>
      <c r="AA342" s="829"/>
      <c r="AB342" s="829"/>
      <c r="AC342" s="829"/>
      <c r="AD342" s="829"/>
      <c r="AE342" s="829"/>
      <c r="AF342" s="829"/>
      <c r="AG342" s="829"/>
      <c r="AH342" s="829"/>
      <c r="AI342" s="829"/>
      <c r="AJ342" s="829"/>
      <c r="AK342" s="829"/>
      <c r="AL342" s="829"/>
      <c r="AM342" s="829"/>
      <c r="AN342" s="829"/>
      <c r="AO342" s="829"/>
      <c r="AP342" s="829"/>
      <c r="AQ342" s="829"/>
      <c r="AR342" s="829"/>
      <c r="AS342" s="829"/>
      <c r="AT342" s="829"/>
      <c r="AU342" s="829"/>
      <c r="AV342" s="829"/>
      <c r="AW342" s="829"/>
      <c r="AX342" s="829"/>
      <c r="AY342" s="829"/>
      <c r="AZ342" s="829"/>
      <c r="BA342" s="829"/>
      <c r="BB342" s="829"/>
      <c r="BC342" s="829"/>
      <c r="BD342" s="829"/>
      <c r="BE342" s="829"/>
      <c r="BF342" s="829"/>
      <c r="BG342" s="829"/>
      <c r="BH342" s="829"/>
      <c r="BI342" s="829"/>
      <c r="BJ342" s="829"/>
      <c r="BK342" s="829"/>
      <c r="BL342" s="829"/>
      <c r="BM342" s="829"/>
      <c r="BN342" s="829"/>
      <c r="BO342" s="829"/>
      <c r="BP342" s="829"/>
      <c r="BQ342" s="829"/>
      <c r="BR342" s="829"/>
      <c r="BS342" s="829"/>
      <c r="BT342" s="829"/>
      <c r="BU342" s="829"/>
      <c r="BV342" s="829"/>
      <c r="BW342" s="829"/>
      <c r="BX342" s="829"/>
      <c r="BY342" s="829"/>
      <c r="BZ342" s="829"/>
    </row>
    <row r="343" spans="1:80" s="2" customFormat="1" ht="5.0999999999999996"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c r="BS345" s="174"/>
      <c r="BT345" s="174"/>
      <c r="BU345" s="174"/>
      <c r="BV345" s="174"/>
      <c r="BW345" s="174"/>
      <c r="BX345" s="174"/>
      <c r="BY345" s="174"/>
      <c r="BZ345" s="174"/>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799"/>
      <c r="AJ346" s="799"/>
      <c r="AK346" s="799"/>
      <c r="AL346" s="799"/>
      <c r="AM346" s="799"/>
      <c r="AN346" s="799"/>
      <c r="AO346" s="799"/>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row>
    <row r="348" spans="1:80" s="2" customFormat="1" ht="5.0999999999999996"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c r="BW348" s="174"/>
      <c r="BX348" s="174"/>
      <c r="BY348" s="174"/>
      <c r="BZ348" s="174"/>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799"/>
      <c r="AJ349" s="799"/>
      <c r="AK349" s="799"/>
      <c r="AL349" s="799"/>
      <c r="AM349" s="799"/>
      <c r="AN349" s="799"/>
      <c r="AO349" s="799"/>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8"/>
    </row>
    <row r="351" spans="1:80" s="2" customFormat="1" ht="5.0999999999999996"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800"/>
      <c r="AT352" s="800"/>
      <c r="AU352" s="800"/>
      <c r="AV352" s="800"/>
      <c r="AW352" s="800"/>
      <c r="AX352" s="800"/>
      <c r="AY352" s="800"/>
      <c r="AZ352" s="800"/>
      <c r="BA352" s="800"/>
      <c r="BB352" s="800"/>
      <c r="BC352" s="800"/>
      <c r="BD352" s="800"/>
      <c r="BE352" s="800"/>
      <c r="BF352" s="800"/>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row>
    <row r="354" spans="1:80" s="2" customFormat="1" ht="5.0999999999999996"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792"/>
      <c r="AT355" s="792"/>
      <c r="AU355" s="792"/>
      <c r="AV355" s="792"/>
      <c r="AW355" s="792"/>
      <c r="AX355" s="792"/>
      <c r="AY355" s="792"/>
      <c r="AZ355" s="792"/>
      <c r="BA355" s="792"/>
      <c r="BB355" s="792"/>
      <c r="BC355" s="792"/>
      <c r="BD355" s="792"/>
      <c r="BE355" s="792"/>
      <c r="BF355" s="792"/>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B356" s="8"/>
    </row>
    <row r="357" spans="1:80" s="2" customFormat="1" ht="5.0999999999999996" customHeight="1">
      <c r="A357" s="174"/>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174"/>
      <c r="AZ357" s="174"/>
      <c r="BA357" s="174"/>
      <c r="BB357" s="174"/>
      <c r="BC357" s="174"/>
      <c r="BD357" s="174"/>
      <c r="BE357" s="174"/>
      <c r="BF357" s="174"/>
      <c r="BG357" s="174"/>
      <c r="BH357" s="174"/>
      <c r="BI357" s="174"/>
      <c r="BJ357" s="174"/>
      <c r="BK357" s="174"/>
      <c r="BL357" s="174"/>
      <c r="BM357" s="174"/>
      <c r="BN357" s="174"/>
      <c r="BO357" s="174"/>
      <c r="BP357" s="174"/>
      <c r="BQ357" s="174"/>
      <c r="BR357" s="174"/>
      <c r="BS357" s="174"/>
      <c r="BT357" s="174"/>
      <c r="BU357" s="174"/>
      <c r="BV357" s="174"/>
      <c r="BW357" s="174"/>
      <c r="BX357" s="174"/>
      <c r="BY357" s="174"/>
      <c r="BZ357" s="174"/>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792"/>
      <c r="AT358" s="792"/>
      <c r="AU358" s="792"/>
      <c r="AV358" s="792"/>
      <c r="AW358" s="792"/>
      <c r="AX358" s="792"/>
      <c r="AY358" s="792"/>
      <c r="AZ358" s="792"/>
      <c r="BA358" s="792"/>
      <c r="BB358" s="792"/>
      <c r="BC358" s="792"/>
      <c r="BD358" s="792"/>
      <c r="BE358" s="792"/>
      <c r="BF358" s="792"/>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B359" s="8"/>
    </row>
    <row r="360" spans="1:80" s="2" customFormat="1" ht="5.0999999999999996" customHeight="1">
      <c r="A360" s="174"/>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6"/>
      <c r="AT361" s="96"/>
      <c r="AU361" s="96"/>
      <c r="AV361" s="96"/>
      <c r="AW361" s="96"/>
      <c r="AX361" s="96"/>
      <c r="AY361" s="96"/>
      <c r="AZ361" s="96"/>
      <c r="BA361" s="96"/>
      <c r="BB361" s="96"/>
      <c r="BC361" s="96"/>
      <c r="BD361" s="96"/>
      <c r="BE361" s="96"/>
      <c r="BF361" s="96"/>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792"/>
      <c r="AT362" s="792"/>
      <c r="AU362" s="792"/>
      <c r="AV362" s="792"/>
      <c r="AW362" s="792"/>
      <c r="AX362" s="792"/>
      <c r="AY362" s="792"/>
      <c r="AZ362" s="792"/>
      <c r="BA362" s="792"/>
      <c r="BB362" s="792"/>
      <c r="BC362" s="792"/>
      <c r="BD362" s="792"/>
      <c r="BE362" s="792"/>
      <c r="BF362" s="792"/>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799" t="s">
        <v>56</v>
      </c>
      <c r="AT363" s="799"/>
      <c r="AU363" s="96"/>
      <c r="AV363" s="96"/>
      <c r="AW363" s="96" t="s">
        <v>184</v>
      </c>
      <c r="AX363" s="96"/>
      <c r="AY363" s="96"/>
      <c r="AZ363" s="96"/>
      <c r="BA363" s="96"/>
      <c r="BB363" s="799" t="s">
        <v>56</v>
      </c>
      <c r="BC363" s="799"/>
      <c r="BD363" s="96"/>
      <c r="BE363" s="96"/>
      <c r="BF363" s="96"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B364" s="8"/>
    </row>
    <row r="365" spans="1:80" s="2" customFormat="1" ht="5.0999999999999996" customHeight="1">
      <c r="A365" s="174"/>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74"/>
      <c r="BM365" s="174"/>
      <c r="BN365" s="174"/>
      <c r="BO365" s="174"/>
      <c r="BP365" s="174"/>
      <c r="BQ365" s="174"/>
      <c r="BR365" s="174"/>
      <c r="BS365" s="174"/>
      <c r="BT365" s="174"/>
      <c r="BU365" s="174"/>
      <c r="BV365" s="174"/>
      <c r="BW365" s="174"/>
      <c r="BX365" s="174"/>
      <c r="BY365" s="174"/>
      <c r="BZ365" s="174"/>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797"/>
      <c r="X367" s="797"/>
      <c r="Y367" s="797"/>
      <c r="Z367" s="797"/>
      <c r="AA367" s="797"/>
      <c r="AB367" s="797"/>
      <c r="AC367" s="797"/>
      <c r="AD367" s="797"/>
      <c r="AE367" s="797"/>
      <c r="AF367" s="797"/>
      <c r="AG367" s="798" t="s">
        <v>117</v>
      </c>
      <c r="AH367" s="798"/>
      <c r="AI367" s="794" t="str">
        <f t="shared" ref="AI367:AI372" si="9">IFERROR(VLOOKUP(W367,$CA$26:$CB$98,2,FALSE),"")</f>
        <v/>
      </c>
      <c r="AJ367" s="794"/>
      <c r="AK367" s="794"/>
      <c r="AL367" s="794"/>
      <c r="AM367" s="794"/>
      <c r="AN367" s="794"/>
      <c r="AO367" s="794"/>
      <c r="AP367" s="794"/>
      <c r="AQ367" s="794"/>
      <c r="AR367" s="794"/>
      <c r="AS367" s="794"/>
      <c r="AT367" s="794"/>
      <c r="AU367" s="794"/>
      <c r="AV367" s="794"/>
      <c r="AW367" s="794"/>
      <c r="AX367" s="794"/>
      <c r="AY367" s="794"/>
      <c r="AZ367" s="794"/>
      <c r="BA367" s="794"/>
      <c r="BB367" s="794"/>
      <c r="BC367" s="798" t="s">
        <v>117</v>
      </c>
      <c r="BD367" s="798"/>
      <c r="BE367" s="796"/>
      <c r="BF367" s="796"/>
      <c r="BG367" s="796"/>
      <c r="BH367" s="796"/>
      <c r="BI367" s="796"/>
      <c r="BJ367" s="796"/>
      <c r="BK367" s="796"/>
      <c r="BL367" s="796"/>
      <c r="BM367" s="796"/>
      <c r="BN367" s="796"/>
      <c r="BO367" s="796"/>
      <c r="BP367" s="796"/>
      <c r="BQ367" s="796"/>
      <c r="BR367" s="796"/>
      <c r="BS367" s="796"/>
      <c r="BT367" s="123"/>
      <c r="BU367" s="119" t="s">
        <v>85</v>
      </c>
      <c r="BV367" s="119"/>
      <c r="BW367" s="119"/>
      <c r="BX367" s="119"/>
      <c r="BY367" s="119"/>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797"/>
      <c r="X368" s="797"/>
      <c r="Y368" s="797"/>
      <c r="Z368" s="797"/>
      <c r="AA368" s="797"/>
      <c r="AB368" s="797"/>
      <c r="AC368" s="797"/>
      <c r="AD368" s="797"/>
      <c r="AE368" s="797"/>
      <c r="AF368" s="797"/>
      <c r="AG368" s="798" t="s">
        <v>117</v>
      </c>
      <c r="AH368" s="798"/>
      <c r="AI368" s="794" t="str">
        <f t="shared" si="9"/>
        <v/>
      </c>
      <c r="AJ368" s="794"/>
      <c r="AK368" s="794"/>
      <c r="AL368" s="794"/>
      <c r="AM368" s="794"/>
      <c r="AN368" s="794"/>
      <c r="AO368" s="794"/>
      <c r="AP368" s="794"/>
      <c r="AQ368" s="794"/>
      <c r="AR368" s="794"/>
      <c r="AS368" s="794"/>
      <c r="AT368" s="794"/>
      <c r="AU368" s="794"/>
      <c r="AV368" s="794"/>
      <c r="AW368" s="794"/>
      <c r="AX368" s="794"/>
      <c r="AY368" s="794"/>
      <c r="AZ368" s="794"/>
      <c r="BA368" s="794"/>
      <c r="BB368" s="794"/>
      <c r="BC368" s="798" t="s">
        <v>117</v>
      </c>
      <c r="BD368" s="798"/>
      <c r="BE368" s="796"/>
      <c r="BF368" s="796"/>
      <c r="BG368" s="796"/>
      <c r="BH368" s="796"/>
      <c r="BI368" s="796"/>
      <c r="BJ368" s="796"/>
      <c r="BK368" s="796"/>
      <c r="BL368" s="796"/>
      <c r="BM368" s="796"/>
      <c r="BN368" s="796"/>
      <c r="BO368" s="796"/>
      <c r="BP368" s="796"/>
      <c r="BQ368" s="796"/>
      <c r="BR368" s="796"/>
      <c r="BS368" s="796"/>
      <c r="BT368" s="123"/>
      <c r="BU368" s="119" t="s">
        <v>85</v>
      </c>
      <c r="BV368" s="119"/>
      <c r="BW368" s="119"/>
      <c r="BX368" s="119"/>
      <c r="BY368" s="119"/>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797"/>
      <c r="X369" s="797"/>
      <c r="Y369" s="797"/>
      <c r="Z369" s="797"/>
      <c r="AA369" s="797"/>
      <c r="AB369" s="797"/>
      <c r="AC369" s="797"/>
      <c r="AD369" s="797"/>
      <c r="AE369" s="797"/>
      <c r="AF369" s="797"/>
      <c r="AG369" s="798" t="s">
        <v>117</v>
      </c>
      <c r="AH369" s="798"/>
      <c r="AI369" s="794" t="str">
        <f t="shared" si="9"/>
        <v/>
      </c>
      <c r="AJ369" s="794"/>
      <c r="AK369" s="794"/>
      <c r="AL369" s="794"/>
      <c r="AM369" s="794"/>
      <c r="AN369" s="794"/>
      <c r="AO369" s="794"/>
      <c r="AP369" s="794"/>
      <c r="AQ369" s="794"/>
      <c r="AR369" s="794"/>
      <c r="AS369" s="794"/>
      <c r="AT369" s="794"/>
      <c r="AU369" s="794"/>
      <c r="AV369" s="794"/>
      <c r="AW369" s="794"/>
      <c r="AX369" s="794"/>
      <c r="AY369" s="794"/>
      <c r="AZ369" s="794"/>
      <c r="BA369" s="794"/>
      <c r="BB369" s="794"/>
      <c r="BC369" s="798" t="s">
        <v>117</v>
      </c>
      <c r="BD369" s="798"/>
      <c r="BE369" s="796"/>
      <c r="BF369" s="796"/>
      <c r="BG369" s="796"/>
      <c r="BH369" s="796"/>
      <c r="BI369" s="796"/>
      <c r="BJ369" s="796"/>
      <c r="BK369" s="796"/>
      <c r="BL369" s="796"/>
      <c r="BM369" s="796"/>
      <c r="BN369" s="796"/>
      <c r="BO369" s="796"/>
      <c r="BP369" s="796"/>
      <c r="BQ369" s="796"/>
      <c r="BR369" s="796"/>
      <c r="BS369" s="796"/>
      <c r="BT369" s="123"/>
      <c r="BU369" s="119" t="s">
        <v>85</v>
      </c>
      <c r="BV369" s="119"/>
      <c r="BW369" s="119"/>
      <c r="BX369" s="119"/>
      <c r="BY369" s="119"/>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797"/>
      <c r="X370" s="797"/>
      <c r="Y370" s="797"/>
      <c r="Z370" s="797"/>
      <c r="AA370" s="797"/>
      <c r="AB370" s="797"/>
      <c r="AC370" s="797"/>
      <c r="AD370" s="797"/>
      <c r="AE370" s="797"/>
      <c r="AF370" s="797"/>
      <c r="AG370" s="798" t="s">
        <v>117</v>
      </c>
      <c r="AH370" s="798"/>
      <c r="AI370" s="794" t="str">
        <f t="shared" si="9"/>
        <v/>
      </c>
      <c r="AJ370" s="794"/>
      <c r="AK370" s="794"/>
      <c r="AL370" s="794"/>
      <c r="AM370" s="794"/>
      <c r="AN370" s="794"/>
      <c r="AO370" s="794"/>
      <c r="AP370" s="794"/>
      <c r="AQ370" s="794"/>
      <c r="AR370" s="794"/>
      <c r="AS370" s="794"/>
      <c r="AT370" s="794"/>
      <c r="AU370" s="794"/>
      <c r="AV370" s="794"/>
      <c r="AW370" s="794"/>
      <c r="AX370" s="794"/>
      <c r="AY370" s="794"/>
      <c r="AZ370" s="794"/>
      <c r="BA370" s="794"/>
      <c r="BB370" s="794"/>
      <c r="BC370" s="798" t="s">
        <v>117</v>
      </c>
      <c r="BD370" s="798"/>
      <c r="BE370" s="796"/>
      <c r="BF370" s="796"/>
      <c r="BG370" s="796"/>
      <c r="BH370" s="796"/>
      <c r="BI370" s="796"/>
      <c r="BJ370" s="796"/>
      <c r="BK370" s="796"/>
      <c r="BL370" s="796"/>
      <c r="BM370" s="796"/>
      <c r="BN370" s="796"/>
      <c r="BO370" s="796"/>
      <c r="BP370" s="796"/>
      <c r="BQ370" s="796"/>
      <c r="BR370" s="796"/>
      <c r="BS370" s="796"/>
      <c r="BT370" s="123"/>
      <c r="BU370" s="119" t="s">
        <v>85</v>
      </c>
      <c r="BV370" s="119"/>
      <c r="BW370" s="119"/>
      <c r="BX370" s="119"/>
      <c r="BY370" s="119"/>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797"/>
      <c r="X371" s="797"/>
      <c r="Y371" s="797"/>
      <c r="Z371" s="797"/>
      <c r="AA371" s="797"/>
      <c r="AB371" s="797"/>
      <c r="AC371" s="797"/>
      <c r="AD371" s="797"/>
      <c r="AE371" s="797"/>
      <c r="AF371" s="797"/>
      <c r="AG371" s="798" t="s">
        <v>117</v>
      </c>
      <c r="AH371" s="798"/>
      <c r="AI371" s="794" t="str">
        <f t="shared" si="9"/>
        <v/>
      </c>
      <c r="AJ371" s="794"/>
      <c r="AK371" s="794"/>
      <c r="AL371" s="794"/>
      <c r="AM371" s="794"/>
      <c r="AN371" s="794"/>
      <c r="AO371" s="794"/>
      <c r="AP371" s="794"/>
      <c r="AQ371" s="794"/>
      <c r="AR371" s="794"/>
      <c r="AS371" s="794"/>
      <c r="AT371" s="794"/>
      <c r="AU371" s="794"/>
      <c r="AV371" s="794"/>
      <c r="AW371" s="794"/>
      <c r="AX371" s="794"/>
      <c r="AY371" s="794"/>
      <c r="AZ371" s="794"/>
      <c r="BA371" s="794"/>
      <c r="BB371" s="794"/>
      <c r="BC371" s="798" t="s">
        <v>117</v>
      </c>
      <c r="BD371" s="798"/>
      <c r="BE371" s="796"/>
      <c r="BF371" s="796"/>
      <c r="BG371" s="796"/>
      <c r="BH371" s="796"/>
      <c r="BI371" s="796"/>
      <c r="BJ371" s="796"/>
      <c r="BK371" s="796"/>
      <c r="BL371" s="796"/>
      <c r="BM371" s="796"/>
      <c r="BN371" s="796"/>
      <c r="BO371" s="796"/>
      <c r="BP371" s="796"/>
      <c r="BQ371" s="796"/>
      <c r="BR371" s="796"/>
      <c r="BS371" s="796"/>
      <c r="BT371" s="123"/>
      <c r="BU371" s="119" t="s">
        <v>85</v>
      </c>
      <c r="BV371" s="119"/>
      <c r="BW371" s="119"/>
      <c r="BX371" s="119"/>
      <c r="BY371" s="119"/>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797"/>
      <c r="X372" s="797"/>
      <c r="Y372" s="797"/>
      <c r="Z372" s="797"/>
      <c r="AA372" s="797"/>
      <c r="AB372" s="797"/>
      <c r="AC372" s="797"/>
      <c r="AD372" s="797"/>
      <c r="AE372" s="797"/>
      <c r="AF372" s="797"/>
      <c r="AG372" s="798" t="s">
        <v>117</v>
      </c>
      <c r="AH372" s="798"/>
      <c r="AI372" s="794" t="str">
        <f t="shared" si="9"/>
        <v/>
      </c>
      <c r="AJ372" s="794"/>
      <c r="AK372" s="794"/>
      <c r="AL372" s="794"/>
      <c r="AM372" s="794"/>
      <c r="AN372" s="794"/>
      <c r="AO372" s="794"/>
      <c r="AP372" s="794"/>
      <c r="AQ372" s="794"/>
      <c r="AR372" s="794"/>
      <c r="AS372" s="794"/>
      <c r="AT372" s="794"/>
      <c r="AU372" s="794"/>
      <c r="AV372" s="794"/>
      <c r="AW372" s="794"/>
      <c r="AX372" s="794"/>
      <c r="AY372" s="794"/>
      <c r="AZ372" s="794"/>
      <c r="BA372" s="794"/>
      <c r="BB372" s="794"/>
      <c r="BC372" s="798" t="s">
        <v>117</v>
      </c>
      <c r="BD372" s="798"/>
      <c r="BE372" s="796"/>
      <c r="BF372" s="796"/>
      <c r="BG372" s="796"/>
      <c r="BH372" s="796"/>
      <c r="BI372" s="796"/>
      <c r="BJ372" s="796"/>
      <c r="BK372" s="796"/>
      <c r="BL372" s="796"/>
      <c r="BM372" s="796"/>
      <c r="BN372" s="796"/>
      <c r="BO372" s="796"/>
      <c r="BP372" s="796"/>
      <c r="BQ372" s="796"/>
      <c r="BR372" s="796"/>
      <c r="BS372" s="796"/>
      <c r="BT372" s="123"/>
      <c r="BU372" s="119" t="s">
        <v>85</v>
      </c>
      <c r="BV372" s="119"/>
      <c r="BW372" s="119"/>
      <c r="BX372" s="119"/>
      <c r="BY372" s="119"/>
      <c r="BZ372" s="59"/>
    </row>
    <row r="373" spans="1:80" s="2" customFormat="1" ht="5.0999999999999996"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B373" s="8"/>
    </row>
    <row r="374" spans="1:80" s="2" customFormat="1" ht="5.0999999999999996" customHeight="1">
      <c r="A374" s="174"/>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829"/>
      <c r="T375" s="829"/>
      <c r="U375" s="829"/>
      <c r="V375" s="829"/>
      <c r="W375" s="829"/>
      <c r="X375" s="829"/>
      <c r="Y375" s="829"/>
      <c r="Z375" s="829"/>
      <c r="AA375" s="829"/>
      <c r="AB375" s="829"/>
      <c r="AC375" s="829"/>
      <c r="AD375" s="829"/>
      <c r="AE375" s="829"/>
      <c r="AF375" s="829"/>
      <c r="AG375" s="829"/>
      <c r="AH375" s="829"/>
      <c r="AI375" s="829"/>
      <c r="AJ375" s="829"/>
      <c r="AK375" s="829"/>
      <c r="AL375" s="829"/>
      <c r="AM375" s="829"/>
      <c r="AN375" s="829"/>
      <c r="AO375" s="829"/>
      <c r="AP375" s="829"/>
      <c r="AQ375" s="829"/>
      <c r="AR375" s="829"/>
      <c r="AS375" s="829"/>
      <c r="AT375" s="829"/>
      <c r="AU375" s="829"/>
      <c r="AV375" s="829"/>
      <c r="AW375" s="829"/>
      <c r="AX375" s="829"/>
      <c r="AY375" s="829"/>
      <c r="AZ375" s="829"/>
      <c r="BA375" s="829"/>
      <c r="BB375" s="829"/>
      <c r="BC375" s="829"/>
      <c r="BD375" s="829"/>
      <c r="BE375" s="829"/>
      <c r="BF375" s="829"/>
      <c r="BG375" s="829"/>
      <c r="BH375" s="829"/>
      <c r="BI375" s="829"/>
      <c r="BJ375" s="829"/>
      <c r="BK375" s="829"/>
      <c r="BL375" s="829"/>
      <c r="BM375" s="829"/>
      <c r="BN375" s="829"/>
      <c r="BO375" s="829"/>
      <c r="BP375" s="829"/>
      <c r="BQ375" s="829"/>
      <c r="BR375" s="829"/>
      <c r="BS375" s="829"/>
      <c r="BT375" s="829"/>
      <c r="BU375" s="829"/>
      <c r="BV375" s="829"/>
      <c r="BW375" s="829"/>
      <c r="BX375" s="829"/>
      <c r="BY375" s="829"/>
      <c r="BZ375" s="829"/>
    </row>
    <row r="376" spans="1:80" s="2" customFormat="1" ht="5.0999999999999996"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B376" s="8"/>
    </row>
    <row r="377" spans="1:80" s="2" customFormat="1" ht="5.0999999999999996"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c r="BW377" s="174"/>
      <c r="BX377" s="174"/>
      <c r="BY377" s="174"/>
      <c r="BZ377" s="174"/>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829"/>
      <c r="S378" s="829"/>
      <c r="T378" s="829"/>
      <c r="U378" s="829"/>
      <c r="V378" s="829"/>
      <c r="W378" s="829"/>
      <c r="X378" s="829"/>
      <c r="Y378" s="829"/>
      <c r="Z378" s="829"/>
      <c r="AA378" s="829"/>
      <c r="AB378" s="829"/>
      <c r="AC378" s="829"/>
      <c r="AD378" s="829"/>
      <c r="AE378" s="829"/>
      <c r="AF378" s="829"/>
      <c r="AG378" s="829"/>
      <c r="AH378" s="829"/>
      <c r="AI378" s="829"/>
      <c r="AJ378" s="829"/>
      <c r="AK378" s="829"/>
      <c r="AL378" s="829"/>
      <c r="AM378" s="829"/>
      <c r="AN378" s="829"/>
      <c r="AO378" s="829"/>
      <c r="AP378" s="829"/>
      <c r="AQ378" s="829"/>
      <c r="AR378" s="829"/>
      <c r="AS378" s="829"/>
      <c r="AT378" s="829"/>
      <c r="AU378" s="829"/>
      <c r="AV378" s="829"/>
      <c r="AW378" s="829"/>
      <c r="AX378" s="829"/>
      <c r="AY378" s="829"/>
      <c r="AZ378" s="829"/>
      <c r="BA378" s="829"/>
      <c r="BB378" s="829"/>
      <c r="BC378" s="829"/>
      <c r="BD378" s="829"/>
      <c r="BE378" s="829"/>
      <c r="BF378" s="829"/>
      <c r="BG378" s="829"/>
      <c r="BH378" s="829"/>
      <c r="BI378" s="829"/>
      <c r="BJ378" s="829"/>
      <c r="BK378" s="829"/>
      <c r="BL378" s="829"/>
      <c r="BM378" s="829"/>
      <c r="BN378" s="829"/>
      <c r="BO378" s="829"/>
      <c r="BP378" s="829"/>
      <c r="BQ378" s="829"/>
      <c r="BR378" s="829"/>
      <c r="BS378" s="829"/>
      <c r="BT378" s="829"/>
      <c r="BU378" s="829"/>
      <c r="BV378" s="829"/>
      <c r="BW378" s="829"/>
      <c r="BX378" s="829"/>
      <c r="BY378" s="829"/>
      <c r="BZ378" s="829"/>
    </row>
    <row r="379" spans="1:80" s="13" customFormat="1" ht="15.95" customHeight="1">
      <c r="A379" s="59"/>
      <c r="B379" s="59"/>
      <c r="C379" s="59"/>
      <c r="D379" s="59"/>
      <c r="E379" s="59"/>
      <c r="F379" s="59"/>
      <c r="G379" s="59"/>
      <c r="H379" s="59"/>
      <c r="I379" s="59"/>
      <c r="J379" s="59"/>
      <c r="K379" s="59"/>
      <c r="L379" s="59"/>
      <c r="M379" s="59"/>
      <c r="N379" s="59"/>
      <c r="O379" s="59"/>
      <c r="P379" s="59"/>
      <c r="Q379" s="59"/>
      <c r="R379" s="829"/>
      <c r="S379" s="829"/>
      <c r="T379" s="829"/>
      <c r="U379" s="829"/>
      <c r="V379" s="829"/>
      <c r="W379" s="829"/>
      <c r="X379" s="829"/>
      <c r="Y379" s="829"/>
      <c r="Z379" s="829"/>
      <c r="AA379" s="829"/>
      <c r="AB379" s="829"/>
      <c r="AC379" s="829"/>
      <c r="AD379" s="829"/>
      <c r="AE379" s="829"/>
      <c r="AF379" s="829"/>
      <c r="AG379" s="829"/>
      <c r="AH379" s="829"/>
      <c r="AI379" s="829"/>
      <c r="AJ379" s="829"/>
      <c r="AK379" s="829"/>
      <c r="AL379" s="829"/>
      <c r="AM379" s="829"/>
      <c r="AN379" s="829"/>
      <c r="AO379" s="829"/>
      <c r="AP379" s="829"/>
      <c r="AQ379" s="829"/>
      <c r="AR379" s="829"/>
      <c r="AS379" s="829"/>
      <c r="AT379" s="829"/>
      <c r="AU379" s="829"/>
      <c r="AV379" s="829"/>
      <c r="AW379" s="829"/>
      <c r="AX379" s="829"/>
      <c r="AY379" s="829"/>
      <c r="AZ379" s="829"/>
      <c r="BA379" s="829"/>
      <c r="BB379" s="829"/>
      <c r="BC379" s="829"/>
      <c r="BD379" s="829"/>
      <c r="BE379" s="829"/>
      <c r="BF379" s="829"/>
      <c r="BG379" s="829"/>
      <c r="BH379" s="829"/>
      <c r="BI379" s="829"/>
      <c r="BJ379" s="829"/>
      <c r="BK379" s="829"/>
      <c r="BL379" s="829"/>
      <c r="BM379" s="829"/>
      <c r="BN379" s="829"/>
      <c r="BO379" s="829"/>
      <c r="BP379" s="829"/>
      <c r="BQ379" s="829"/>
      <c r="BR379" s="829"/>
      <c r="BS379" s="829"/>
      <c r="BT379" s="829"/>
      <c r="BU379" s="829"/>
      <c r="BV379" s="829"/>
      <c r="BW379" s="829"/>
      <c r="BX379" s="829"/>
      <c r="BY379" s="829"/>
      <c r="BZ379" s="829"/>
    </row>
    <row r="380" spans="1:80"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8"/>
    </row>
    <row r="381" spans="1:80" s="2" customFormat="1" ht="17.100000000000001" customHeight="1">
      <c r="A381" s="801" t="s">
        <v>244</v>
      </c>
      <c r="B381" s="801"/>
      <c r="C381" s="801"/>
      <c r="D381" s="801"/>
      <c r="E381" s="801"/>
      <c r="F381" s="801"/>
      <c r="G381" s="801"/>
      <c r="H381" s="801"/>
      <c r="I381" s="801"/>
      <c r="J381" s="801"/>
      <c r="K381" s="801"/>
      <c r="L381" s="801"/>
      <c r="M381" s="801"/>
      <c r="N381" s="801"/>
      <c r="O381" s="801"/>
      <c r="P381" s="801"/>
      <c r="Q381" s="801"/>
      <c r="R381" s="801"/>
      <c r="S381" s="801"/>
      <c r="T381" s="801"/>
      <c r="U381" s="801"/>
      <c r="V381" s="801"/>
      <c r="W381" s="801"/>
      <c r="X381" s="801"/>
      <c r="Y381" s="801"/>
      <c r="Z381" s="801"/>
      <c r="AA381" s="801"/>
      <c r="AB381" s="801"/>
      <c r="AC381" s="801"/>
      <c r="AD381" s="801"/>
      <c r="AE381" s="801"/>
      <c r="AF381" s="801"/>
      <c r="AG381" s="801"/>
      <c r="AH381" s="801"/>
      <c r="AI381" s="801"/>
      <c r="AJ381" s="801"/>
      <c r="AK381" s="801"/>
      <c r="AL381" s="801"/>
      <c r="AM381" s="801"/>
      <c r="AN381" s="801"/>
      <c r="AO381" s="801"/>
      <c r="AP381" s="801"/>
      <c r="AQ381" s="801"/>
      <c r="AR381" s="801"/>
      <c r="AS381" s="801"/>
      <c r="AT381" s="801"/>
      <c r="AU381" s="801"/>
      <c r="AV381" s="801"/>
      <c r="AW381" s="801"/>
      <c r="AX381" s="801"/>
      <c r="AY381" s="801"/>
      <c r="AZ381" s="801"/>
      <c r="BA381" s="801"/>
      <c r="BB381" s="801"/>
      <c r="BC381" s="801"/>
      <c r="BD381" s="801"/>
      <c r="BE381" s="801"/>
      <c r="BF381" s="801"/>
      <c r="BG381" s="801"/>
      <c r="BH381" s="801"/>
      <c r="BI381" s="801"/>
      <c r="BJ381" s="801"/>
      <c r="BK381" s="801"/>
      <c r="BL381" s="801"/>
      <c r="BM381" s="801"/>
      <c r="BN381" s="801"/>
      <c r="BO381" s="801"/>
      <c r="BP381" s="801"/>
      <c r="BQ381" s="801"/>
      <c r="BR381" s="801"/>
      <c r="BS381" s="801"/>
      <c r="BT381" s="801"/>
      <c r="BU381" s="801"/>
      <c r="BV381" s="801"/>
      <c r="BW381" s="801"/>
      <c r="BX381" s="801"/>
      <c r="BY381" s="801"/>
      <c r="BZ381" s="801"/>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B383" s="8"/>
    </row>
    <row r="384" spans="1:80" s="2" customFormat="1" ht="5.0999999999999996" customHeight="1">
      <c r="A384" s="174"/>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4"/>
      <c r="BJ384" s="174"/>
      <c r="BK384" s="174"/>
      <c r="BL384" s="174"/>
      <c r="BM384" s="174"/>
      <c r="BN384" s="174"/>
      <c r="BO384" s="174"/>
      <c r="BP384" s="174"/>
      <c r="BQ384" s="174"/>
      <c r="BR384" s="174"/>
      <c r="BS384" s="174"/>
      <c r="BT384" s="174"/>
      <c r="BU384" s="174"/>
      <c r="BV384" s="174"/>
      <c r="BW384" s="174"/>
      <c r="BX384" s="174"/>
      <c r="BY384" s="174"/>
      <c r="BZ384" s="174"/>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799"/>
      <c r="AJ385" s="799"/>
      <c r="AK385" s="799"/>
      <c r="AL385" s="799"/>
      <c r="AM385" s="799"/>
      <c r="AN385" s="799"/>
      <c r="AO385" s="799"/>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B386" s="8"/>
    </row>
    <row r="387" spans="1:80" s="2" customFormat="1" ht="5.0999999999999996" customHeight="1">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c r="AS387" s="174"/>
      <c r="AT387" s="174"/>
      <c r="AU387" s="174"/>
      <c r="AV387" s="174"/>
      <c r="AW387" s="174"/>
      <c r="AX387" s="174"/>
      <c r="AY387" s="174"/>
      <c r="AZ387" s="174"/>
      <c r="BA387" s="174"/>
      <c r="BB387" s="174"/>
      <c r="BC387" s="174"/>
      <c r="BD387" s="174"/>
      <c r="BE387" s="174"/>
      <c r="BF387" s="174"/>
      <c r="BG387" s="174"/>
      <c r="BH387" s="174"/>
      <c r="BI387" s="174"/>
      <c r="BJ387" s="174"/>
      <c r="BK387" s="174"/>
      <c r="BL387" s="174"/>
      <c r="BM387" s="174"/>
      <c r="BN387" s="174"/>
      <c r="BO387" s="174"/>
      <c r="BP387" s="174"/>
      <c r="BQ387" s="174"/>
      <c r="BR387" s="174"/>
      <c r="BS387" s="174"/>
      <c r="BT387" s="174"/>
      <c r="BU387" s="174"/>
      <c r="BV387" s="174"/>
      <c r="BW387" s="174"/>
      <c r="BX387" s="174"/>
      <c r="BY387" s="174"/>
      <c r="BZ387" s="174"/>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799"/>
      <c r="AJ388" s="799"/>
      <c r="AK388" s="799"/>
      <c r="AL388" s="799"/>
      <c r="AM388" s="799"/>
      <c r="AN388" s="799"/>
      <c r="AO388" s="799"/>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B389" s="8"/>
    </row>
    <row r="390" spans="1:80" s="2" customFormat="1" ht="5.0999999999999996" customHeight="1">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4"/>
      <c r="BJ390" s="174"/>
      <c r="BK390" s="174"/>
      <c r="BL390" s="174"/>
      <c r="BM390" s="174"/>
      <c r="BN390" s="174"/>
      <c r="BO390" s="174"/>
      <c r="BP390" s="174"/>
      <c r="BQ390" s="174"/>
      <c r="BR390" s="174"/>
      <c r="BS390" s="174"/>
      <c r="BT390" s="174"/>
      <c r="BU390" s="174"/>
      <c r="BV390" s="174"/>
      <c r="BW390" s="174"/>
      <c r="BX390" s="174"/>
      <c r="BY390" s="174"/>
      <c r="BZ390" s="174"/>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800"/>
      <c r="AT391" s="800"/>
      <c r="AU391" s="800"/>
      <c r="AV391" s="800"/>
      <c r="AW391" s="800"/>
      <c r="AX391" s="800"/>
      <c r="AY391" s="800"/>
      <c r="AZ391" s="800"/>
      <c r="BA391" s="800"/>
      <c r="BB391" s="800"/>
      <c r="BC391" s="800"/>
      <c r="BD391" s="800"/>
      <c r="BE391" s="800"/>
      <c r="BF391" s="800"/>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B392" s="8"/>
    </row>
    <row r="393" spans="1:80" s="2" customFormat="1" ht="5.0999999999999996" customHeight="1">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c r="AS393" s="174"/>
      <c r="AT393" s="174"/>
      <c r="AU393" s="174"/>
      <c r="AV393" s="174"/>
      <c r="AW393" s="174"/>
      <c r="AX393" s="174"/>
      <c r="AY393" s="174"/>
      <c r="AZ393" s="174"/>
      <c r="BA393" s="174"/>
      <c r="BB393" s="174"/>
      <c r="BC393" s="174"/>
      <c r="BD393" s="174"/>
      <c r="BE393" s="174"/>
      <c r="BF393" s="174"/>
      <c r="BG393" s="174"/>
      <c r="BH393" s="174"/>
      <c r="BI393" s="174"/>
      <c r="BJ393" s="174"/>
      <c r="BK393" s="174"/>
      <c r="BL393" s="174"/>
      <c r="BM393" s="174"/>
      <c r="BN393" s="174"/>
      <c r="BO393" s="174"/>
      <c r="BP393" s="174"/>
      <c r="BQ393" s="174"/>
      <c r="BR393" s="174"/>
      <c r="BS393" s="174"/>
      <c r="BT393" s="174"/>
      <c r="BU393" s="174"/>
      <c r="BV393" s="174"/>
      <c r="BW393" s="174"/>
      <c r="BX393" s="174"/>
      <c r="BY393" s="174"/>
      <c r="BZ393" s="174"/>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792"/>
      <c r="AT394" s="792"/>
      <c r="AU394" s="792"/>
      <c r="AV394" s="792"/>
      <c r="AW394" s="792"/>
      <c r="AX394" s="792"/>
      <c r="AY394" s="792"/>
      <c r="AZ394" s="792"/>
      <c r="BA394" s="792"/>
      <c r="BB394" s="792"/>
      <c r="BC394" s="792"/>
      <c r="BD394" s="792"/>
      <c r="BE394" s="792"/>
      <c r="BF394" s="792"/>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row>
    <row r="396" spans="1:80" s="2" customFormat="1" ht="5.0999999999999996" customHeight="1">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4"/>
      <c r="BJ396" s="174"/>
      <c r="BK396" s="174"/>
      <c r="BL396" s="174"/>
      <c r="BM396" s="174"/>
      <c r="BN396" s="174"/>
      <c r="BO396" s="174"/>
      <c r="BP396" s="174"/>
      <c r="BQ396" s="174"/>
      <c r="BR396" s="174"/>
      <c r="BS396" s="174"/>
      <c r="BT396" s="174"/>
      <c r="BU396" s="174"/>
      <c r="BV396" s="174"/>
      <c r="BW396" s="174"/>
      <c r="BX396" s="174"/>
      <c r="BY396" s="174"/>
      <c r="BZ396" s="174"/>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792"/>
      <c r="AT397" s="792"/>
      <c r="AU397" s="792"/>
      <c r="AV397" s="792"/>
      <c r="AW397" s="792"/>
      <c r="AX397" s="792"/>
      <c r="AY397" s="792"/>
      <c r="AZ397" s="792"/>
      <c r="BA397" s="792"/>
      <c r="BB397" s="792"/>
      <c r="BC397" s="792"/>
      <c r="BD397" s="792"/>
      <c r="BE397" s="792"/>
      <c r="BF397" s="792"/>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B398" s="8"/>
    </row>
    <row r="399" spans="1:80" s="2" customFormat="1" ht="5.0999999999999996" customHeight="1">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c r="BF399" s="174"/>
      <c r="BG399" s="174"/>
      <c r="BH399" s="174"/>
      <c r="BI399" s="174"/>
      <c r="BJ399" s="174"/>
      <c r="BK399" s="174"/>
      <c r="BL399" s="174"/>
      <c r="BM399" s="174"/>
      <c r="BN399" s="174"/>
      <c r="BO399" s="174"/>
      <c r="BP399" s="174"/>
      <c r="BQ399" s="174"/>
      <c r="BR399" s="174"/>
      <c r="BS399" s="174"/>
      <c r="BT399" s="174"/>
      <c r="BU399" s="174"/>
      <c r="BV399" s="174"/>
      <c r="BW399" s="174"/>
      <c r="BX399" s="174"/>
      <c r="BY399" s="174"/>
      <c r="BZ399" s="174"/>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6"/>
      <c r="AT400" s="96"/>
      <c r="AU400" s="96"/>
      <c r="AV400" s="96"/>
      <c r="AW400" s="96"/>
      <c r="AX400" s="96"/>
      <c r="AY400" s="96"/>
      <c r="AZ400" s="96"/>
      <c r="BA400" s="96"/>
      <c r="BB400" s="96"/>
      <c r="BC400" s="96"/>
      <c r="BD400" s="96"/>
      <c r="BE400" s="96"/>
      <c r="BF400" s="96"/>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792"/>
      <c r="AT401" s="792"/>
      <c r="AU401" s="792"/>
      <c r="AV401" s="792"/>
      <c r="AW401" s="792"/>
      <c r="AX401" s="792"/>
      <c r="AY401" s="792"/>
      <c r="AZ401" s="792"/>
      <c r="BA401" s="792"/>
      <c r="BB401" s="792"/>
      <c r="BC401" s="792"/>
      <c r="BD401" s="792"/>
      <c r="BE401" s="792"/>
      <c r="BF401" s="792"/>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799" t="s">
        <v>56</v>
      </c>
      <c r="AT402" s="799"/>
      <c r="AU402" s="96"/>
      <c r="AV402" s="96"/>
      <c r="AW402" s="96" t="s">
        <v>184</v>
      </c>
      <c r="AX402" s="96"/>
      <c r="AY402" s="96"/>
      <c r="AZ402" s="96"/>
      <c r="BA402" s="96"/>
      <c r="BB402" s="799" t="s">
        <v>56</v>
      </c>
      <c r="BC402" s="799"/>
      <c r="BD402" s="96"/>
      <c r="BE402" s="96"/>
      <c r="BF402" s="96"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B403" s="8"/>
    </row>
    <row r="404" spans="1:80" s="2" customFormat="1" ht="5.0999999999999996" customHeight="1">
      <c r="A404" s="174"/>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4"/>
      <c r="BJ404" s="174"/>
      <c r="BK404" s="174"/>
      <c r="BL404" s="174"/>
      <c r="BM404" s="174"/>
      <c r="BN404" s="174"/>
      <c r="BO404" s="174"/>
      <c r="BP404" s="174"/>
      <c r="BQ404" s="174"/>
      <c r="BR404" s="174"/>
      <c r="BS404" s="174"/>
      <c r="BT404" s="174"/>
      <c r="BU404" s="174"/>
      <c r="BV404" s="174"/>
      <c r="BW404" s="174"/>
      <c r="BX404" s="174"/>
      <c r="BY404" s="174"/>
      <c r="BZ404" s="174"/>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797"/>
      <c r="X406" s="797"/>
      <c r="Y406" s="797"/>
      <c r="Z406" s="797"/>
      <c r="AA406" s="797"/>
      <c r="AB406" s="797"/>
      <c r="AC406" s="797"/>
      <c r="AD406" s="797"/>
      <c r="AE406" s="797"/>
      <c r="AF406" s="797"/>
      <c r="AG406" s="798" t="s">
        <v>117</v>
      </c>
      <c r="AH406" s="798"/>
      <c r="AI406" s="794" t="str">
        <f t="shared" ref="AI406:AI411" si="10">IFERROR(VLOOKUP(W406,$CA$26:$CB$98,2,FALSE),"")</f>
        <v/>
      </c>
      <c r="AJ406" s="794"/>
      <c r="AK406" s="794"/>
      <c r="AL406" s="794"/>
      <c r="AM406" s="794"/>
      <c r="AN406" s="794"/>
      <c r="AO406" s="794"/>
      <c r="AP406" s="794"/>
      <c r="AQ406" s="794"/>
      <c r="AR406" s="794"/>
      <c r="AS406" s="794"/>
      <c r="AT406" s="794"/>
      <c r="AU406" s="794"/>
      <c r="AV406" s="794"/>
      <c r="AW406" s="794"/>
      <c r="AX406" s="794"/>
      <c r="AY406" s="794"/>
      <c r="AZ406" s="794"/>
      <c r="BA406" s="794"/>
      <c r="BB406" s="794"/>
      <c r="BC406" s="798" t="s">
        <v>117</v>
      </c>
      <c r="BD406" s="798"/>
      <c r="BE406" s="796"/>
      <c r="BF406" s="796"/>
      <c r="BG406" s="796"/>
      <c r="BH406" s="796"/>
      <c r="BI406" s="796"/>
      <c r="BJ406" s="796"/>
      <c r="BK406" s="796"/>
      <c r="BL406" s="796"/>
      <c r="BM406" s="796"/>
      <c r="BN406" s="796"/>
      <c r="BO406" s="796"/>
      <c r="BP406" s="796"/>
      <c r="BQ406" s="796"/>
      <c r="BR406" s="796"/>
      <c r="BS406" s="796"/>
      <c r="BT406" s="123"/>
      <c r="BU406" s="119" t="s">
        <v>85</v>
      </c>
      <c r="BV406" s="119"/>
      <c r="BW406" s="119"/>
      <c r="BX406" s="119"/>
      <c r="BY406" s="119"/>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797"/>
      <c r="X407" s="797"/>
      <c r="Y407" s="797"/>
      <c r="Z407" s="797"/>
      <c r="AA407" s="797"/>
      <c r="AB407" s="797"/>
      <c r="AC407" s="797"/>
      <c r="AD407" s="797"/>
      <c r="AE407" s="797"/>
      <c r="AF407" s="797"/>
      <c r="AG407" s="798" t="s">
        <v>117</v>
      </c>
      <c r="AH407" s="798"/>
      <c r="AI407" s="794" t="str">
        <f t="shared" si="10"/>
        <v/>
      </c>
      <c r="AJ407" s="794"/>
      <c r="AK407" s="794"/>
      <c r="AL407" s="794"/>
      <c r="AM407" s="794"/>
      <c r="AN407" s="794"/>
      <c r="AO407" s="794"/>
      <c r="AP407" s="794"/>
      <c r="AQ407" s="794"/>
      <c r="AR407" s="794"/>
      <c r="AS407" s="794"/>
      <c r="AT407" s="794"/>
      <c r="AU407" s="794"/>
      <c r="AV407" s="794"/>
      <c r="AW407" s="794"/>
      <c r="AX407" s="794"/>
      <c r="AY407" s="794"/>
      <c r="AZ407" s="794"/>
      <c r="BA407" s="794"/>
      <c r="BB407" s="794"/>
      <c r="BC407" s="798" t="s">
        <v>117</v>
      </c>
      <c r="BD407" s="798"/>
      <c r="BE407" s="796"/>
      <c r="BF407" s="796"/>
      <c r="BG407" s="796"/>
      <c r="BH407" s="796"/>
      <c r="BI407" s="796"/>
      <c r="BJ407" s="796"/>
      <c r="BK407" s="796"/>
      <c r="BL407" s="796"/>
      <c r="BM407" s="796"/>
      <c r="BN407" s="796"/>
      <c r="BO407" s="796"/>
      <c r="BP407" s="796"/>
      <c r="BQ407" s="796"/>
      <c r="BR407" s="796"/>
      <c r="BS407" s="796"/>
      <c r="BT407" s="123"/>
      <c r="BU407" s="119" t="s">
        <v>85</v>
      </c>
      <c r="BV407" s="119"/>
      <c r="BW407" s="119"/>
      <c r="BX407" s="119"/>
      <c r="BY407" s="119"/>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797"/>
      <c r="X408" s="797"/>
      <c r="Y408" s="797"/>
      <c r="Z408" s="797"/>
      <c r="AA408" s="797"/>
      <c r="AB408" s="797"/>
      <c r="AC408" s="797"/>
      <c r="AD408" s="797"/>
      <c r="AE408" s="797"/>
      <c r="AF408" s="797"/>
      <c r="AG408" s="798" t="s">
        <v>117</v>
      </c>
      <c r="AH408" s="798"/>
      <c r="AI408" s="794" t="str">
        <f t="shared" si="10"/>
        <v/>
      </c>
      <c r="AJ408" s="794"/>
      <c r="AK408" s="794"/>
      <c r="AL408" s="794"/>
      <c r="AM408" s="794"/>
      <c r="AN408" s="794"/>
      <c r="AO408" s="794"/>
      <c r="AP408" s="794"/>
      <c r="AQ408" s="794"/>
      <c r="AR408" s="794"/>
      <c r="AS408" s="794"/>
      <c r="AT408" s="794"/>
      <c r="AU408" s="794"/>
      <c r="AV408" s="794"/>
      <c r="AW408" s="794"/>
      <c r="AX408" s="794"/>
      <c r="AY408" s="794"/>
      <c r="AZ408" s="794"/>
      <c r="BA408" s="794"/>
      <c r="BB408" s="794"/>
      <c r="BC408" s="798" t="s">
        <v>117</v>
      </c>
      <c r="BD408" s="798"/>
      <c r="BE408" s="796"/>
      <c r="BF408" s="796"/>
      <c r="BG408" s="796"/>
      <c r="BH408" s="796"/>
      <c r="BI408" s="796"/>
      <c r="BJ408" s="796"/>
      <c r="BK408" s="796"/>
      <c r="BL408" s="796"/>
      <c r="BM408" s="796"/>
      <c r="BN408" s="796"/>
      <c r="BO408" s="796"/>
      <c r="BP408" s="796"/>
      <c r="BQ408" s="796"/>
      <c r="BR408" s="796"/>
      <c r="BS408" s="796"/>
      <c r="BT408" s="123"/>
      <c r="BU408" s="119" t="s">
        <v>85</v>
      </c>
      <c r="BV408" s="119"/>
      <c r="BW408" s="119"/>
      <c r="BX408" s="119"/>
      <c r="BY408" s="119"/>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797"/>
      <c r="X409" s="797"/>
      <c r="Y409" s="797"/>
      <c r="Z409" s="797"/>
      <c r="AA409" s="797"/>
      <c r="AB409" s="797"/>
      <c r="AC409" s="797"/>
      <c r="AD409" s="797"/>
      <c r="AE409" s="797"/>
      <c r="AF409" s="797"/>
      <c r="AG409" s="798" t="s">
        <v>117</v>
      </c>
      <c r="AH409" s="798"/>
      <c r="AI409" s="794" t="str">
        <f t="shared" si="10"/>
        <v/>
      </c>
      <c r="AJ409" s="794"/>
      <c r="AK409" s="794"/>
      <c r="AL409" s="794"/>
      <c r="AM409" s="794"/>
      <c r="AN409" s="794"/>
      <c r="AO409" s="794"/>
      <c r="AP409" s="794"/>
      <c r="AQ409" s="794"/>
      <c r="AR409" s="794"/>
      <c r="AS409" s="794"/>
      <c r="AT409" s="794"/>
      <c r="AU409" s="794"/>
      <c r="AV409" s="794"/>
      <c r="AW409" s="794"/>
      <c r="AX409" s="794"/>
      <c r="AY409" s="794"/>
      <c r="AZ409" s="794"/>
      <c r="BA409" s="794"/>
      <c r="BB409" s="794"/>
      <c r="BC409" s="798" t="s">
        <v>117</v>
      </c>
      <c r="BD409" s="798"/>
      <c r="BE409" s="796"/>
      <c r="BF409" s="796"/>
      <c r="BG409" s="796"/>
      <c r="BH409" s="796"/>
      <c r="BI409" s="796"/>
      <c r="BJ409" s="796"/>
      <c r="BK409" s="796"/>
      <c r="BL409" s="796"/>
      <c r="BM409" s="796"/>
      <c r="BN409" s="796"/>
      <c r="BO409" s="796"/>
      <c r="BP409" s="796"/>
      <c r="BQ409" s="796"/>
      <c r="BR409" s="796"/>
      <c r="BS409" s="796"/>
      <c r="BT409" s="123"/>
      <c r="BU409" s="119" t="s">
        <v>85</v>
      </c>
      <c r="BV409" s="119"/>
      <c r="BW409" s="119"/>
      <c r="BX409" s="119"/>
      <c r="BY409" s="119"/>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797"/>
      <c r="X410" s="797"/>
      <c r="Y410" s="797"/>
      <c r="Z410" s="797"/>
      <c r="AA410" s="797"/>
      <c r="AB410" s="797"/>
      <c r="AC410" s="797"/>
      <c r="AD410" s="797"/>
      <c r="AE410" s="797"/>
      <c r="AF410" s="797"/>
      <c r="AG410" s="798" t="s">
        <v>117</v>
      </c>
      <c r="AH410" s="798"/>
      <c r="AI410" s="794" t="str">
        <f t="shared" si="10"/>
        <v/>
      </c>
      <c r="AJ410" s="794"/>
      <c r="AK410" s="794"/>
      <c r="AL410" s="794"/>
      <c r="AM410" s="794"/>
      <c r="AN410" s="794"/>
      <c r="AO410" s="794"/>
      <c r="AP410" s="794"/>
      <c r="AQ410" s="794"/>
      <c r="AR410" s="794"/>
      <c r="AS410" s="794"/>
      <c r="AT410" s="794"/>
      <c r="AU410" s="794"/>
      <c r="AV410" s="794"/>
      <c r="AW410" s="794"/>
      <c r="AX410" s="794"/>
      <c r="AY410" s="794"/>
      <c r="AZ410" s="794"/>
      <c r="BA410" s="794"/>
      <c r="BB410" s="794"/>
      <c r="BC410" s="798" t="s">
        <v>117</v>
      </c>
      <c r="BD410" s="798"/>
      <c r="BE410" s="796"/>
      <c r="BF410" s="796"/>
      <c r="BG410" s="796"/>
      <c r="BH410" s="796"/>
      <c r="BI410" s="796"/>
      <c r="BJ410" s="796"/>
      <c r="BK410" s="796"/>
      <c r="BL410" s="796"/>
      <c r="BM410" s="796"/>
      <c r="BN410" s="796"/>
      <c r="BO410" s="796"/>
      <c r="BP410" s="796"/>
      <c r="BQ410" s="796"/>
      <c r="BR410" s="796"/>
      <c r="BS410" s="796"/>
      <c r="BT410" s="123"/>
      <c r="BU410" s="119" t="s">
        <v>85</v>
      </c>
      <c r="BV410" s="119"/>
      <c r="BW410" s="119"/>
      <c r="BX410" s="119"/>
      <c r="BY410" s="119"/>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797"/>
      <c r="X411" s="797"/>
      <c r="Y411" s="797"/>
      <c r="Z411" s="797"/>
      <c r="AA411" s="797"/>
      <c r="AB411" s="797"/>
      <c r="AC411" s="797"/>
      <c r="AD411" s="797"/>
      <c r="AE411" s="797"/>
      <c r="AF411" s="797"/>
      <c r="AG411" s="798" t="s">
        <v>117</v>
      </c>
      <c r="AH411" s="798"/>
      <c r="AI411" s="794" t="str">
        <f t="shared" si="10"/>
        <v/>
      </c>
      <c r="AJ411" s="794"/>
      <c r="AK411" s="794"/>
      <c r="AL411" s="794"/>
      <c r="AM411" s="794"/>
      <c r="AN411" s="794"/>
      <c r="AO411" s="794"/>
      <c r="AP411" s="794"/>
      <c r="AQ411" s="794"/>
      <c r="AR411" s="794"/>
      <c r="AS411" s="794"/>
      <c r="AT411" s="794"/>
      <c r="AU411" s="794"/>
      <c r="AV411" s="794"/>
      <c r="AW411" s="794"/>
      <c r="AX411" s="794"/>
      <c r="AY411" s="794"/>
      <c r="AZ411" s="794"/>
      <c r="BA411" s="794"/>
      <c r="BB411" s="794"/>
      <c r="BC411" s="798" t="s">
        <v>117</v>
      </c>
      <c r="BD411" s="798"/>
      <c r="BE411" s="796"/>
      <c r="BF411" s="796"/>
      <c r="BG411" s="796"/>
      <c r="BH411" s="796"/>
      <c r="BI411" s="796"/>
      <c r="BJ411" s="796"/>
      <c r="BK411" s="796"/>
      <c r="BL411" s="796"/>
      <c r="BM411" s="796"/>
      <c r="BN411" s="796"/>
      <c r="BO411" s="796"/>
      <c r="BP411" s="796"/>
      <c r="BQ411" s="796"/>
      <c r="BR411" s="796"/>
      <c r="BS411" s="796"/>
      <c r="BT411" s="123"/>
      <c r="BU411" s="119" t="s">
        <v>85</v>
      </c>
      <c r="BV411" s="119"/>
      <c r="BW411" s="119"/>
      <c r="BX411" s="119"/>
      <c r="BY411" s="119"/>
      <c r="BZ411" s="59"/>
    </row>
    <row r="412" spans="1:80" s="2" customFormat="1" ht="5.0999999999999996"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B412" s="8"/>
    </row>
    <row r="413" spans="1:80" s="2" customFormat="1" ht="5.0999999999999996" customHeight="1">
      <c r="A413" s="174"/>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c r="AS413" s="174"/>
      <c r="AT413" s="174"/>
      <c r="AU413" s="174"/>
      <c r="AV413" s="174"/>
      <c r="AW413" s="174"/>
      <c r="AX413" s="174"/>
      <c r="AY413" s="174"/>
      <c r="AZ413" s="174"/>
      <c r="BA413" s="174"/>
      <c r="BB413" s="174"/>
      <c r="BC413" s="174"/>
      <c r="BD413" s="174"/>
      <c r="BE413" s="174"/>
      <c r="BF413" s="174"/>
      <c r="BG413" s="174"/>
      <c r="BH413" s="174"/>
      <c r="BI413" s="174"/>
      <c r="BJ413" s="174"/>
      <c r="BK413" s="174"/>
      <c r="BL413" s="174"/>
      <c r="BM413" s="174"/>
      <c r="BN413" s="174"/>
      <c r="BO413" s="174"/>
      <c r="BP413" s="174"/>
      <c r="BQ413" s="174"/>
      <c r="BR413" s="174"/>
      <c r="BS413" s="174"/>
      <c r="BT413" s="174"/>
      <c r="BU413" s="174"/>
      <c r="BV413" s="174"/>
      <c r="BW413" s="174"/>
      <c r="BX413" s="174"/>
      <c r="BY413" s="174"/>
      <c r="BZ413" s="174"/>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829"/>
      <c r="T414" s="829"/>
      <c r="U414" s="829"/>
      <c r="V414" s="829"/>
      <c r="W414" s="829"/>
      <c r="X414" s="829"/>
      <c r="Y414" s="829"/>
      <c r="Z414" s="829"/>
      <c r="AA414" s="829"/>
      <c r="AB414" s="829"/>
      <c r="AC414" s="829"/>
      <c r="AD414" s="829"/>
      <c r="AE414" s="829"/>
      <c r="AF414" s="829"/>
      <c r="AG414" s="829"/>
      <c r="AH414" s="829"/>
      <c r="AI414" s="829"/>
      <c r="AJ414" s="829"/>
      <c r="AK414" s="829"/>
      <c r="AL414" s="829"/>
      <c r="AM414" s="829"/>
      <c r="AN414" s="829"/>
      <c r="AO414" s="829"/>
      <c r="AP414" s="829"/>
      <c r="AQ414" s="829"/>
      <c r="AR414" s="829"/>
      <c r="AS414" s="829"/>
      <c r="AT414" s="829"/>
      <c r="AU414" s="829"/>
      <c r="AV414" s="829"/>
      <c r="AW414" s="829"/>
      <c r="AX414" s="829"/>
      <c r="AY414" s="829"/>
      <c r="AZ414" s="829"/>
      <c r="BA414" s="829"/>
      <c r="BB414" s="829"/>
      <c r="BC414" s="829"/>
      <c r="BD414" s="829"/>
      <c r="BE414" s="829"/>
      <c r="BF414" s="829"/>
      <c r="BG414" s="829"/>
      <c r="BH414" s="829"/>
      <c r="BI414" s="829"/>
      <c r="BJ414" s="829"/>
      <c r="BK414" s="829"/>
      <c r="BL414" s="829"/>
      <c r="BM414" s="829"/>
      <c r="BN414" s="829"/>
      <c r="BO414" s="829"/>
      <c r="BP414" s="829"/>
      <c r="BQ414" s="829"/>
      <c r="BR414" s="829"/>
      <c r="BS414" s="829"/>
      <c r="BT414" s="829"/>
      <c r="BU414" s="829"/>
      <c r="BV414" s="829"/>
      <c r="BW414" s="829"/>
      <c r="BX414" s="829"/>
      <c r="BY414" s="829"/>
      <c r="BZ414" s="829"/>
    </row>
    <row r="415" spans="1:80" s="2" customFormat="1" ht="5.0999999999999996"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B415" s="8"/>
    </row>
    <row r="416" spans="1:80" s="2" customFormat="1" ht="5.0999999999999996" customHeight="1">
      <c r="A416" s="174"/>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c r="AS416" s="174"/>
      <c r="AT416" s="174"/>
      <c r="AU416" s="174"/>
      <c r="AV416" s="174"/>
      <c r="AW416" s="174"/>
      <c r="AX416" s="174"/>
      <c r="AY416" s="174"/>
      <c r="AZ416" s="174"/>
      <c r="BA416" s="174"/>
      <c r="BB416" s="174"/>
      <c r="BC416" s="174"/>
      <c r="BD416" s="174"/>
      <c r="BE416" s="174"/>
      <c r="BF416" s="174"/>
      <c r="BG416" s="174"/>
      <c r="BH416" s="174"/>
      <c r="BI416" s="174"/>
      <c r="BJ416" s="174"/>
      <c r="BK416" s="174"/>
      <c r="BL416" s="174"/>
      <c r="BM416" s="174"/>
      <c r="BN416" s="174"/>
      <c r="BO416" s="174"/>
      <c r="BP416" s="174"/>
      <c r="BQ416" s="174"/>
      <c r="BR416" s="174"/>
      <c r="BS416" s="174"/>
      <c r="BT416" s="174"/>
      <c r="BU416" s="174"/>
      <c r="BV416" s="174"/>
      <c r="BW416" s="174"/>
      <c r="BX416" s="174"/>
      <c r="BY416" s="174"/>
      <c r="BZ416" s="174"/>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829"/>
      <c r="S417" s="829"/>
      <c r="T417" s="829"/>
      <c r="U417" s="829"/>
      <c r="V417" s="829"/>
      <c r="W417" s="829"/>
      <c r="X417" s="829"/>
      <c r="Y417" s="829"/>
      <c r="Z417" s="829"/>
      <c r="AA417" s="829"/>
      <c r="AB417" s="829"/>
      <c r="AC417" s="829"/>
      <c r="AD417" s="829"/>
      <c r="AE417" s="829"/>
      <c r="AF417" s="829"/>
      <c r="AG417" s="829"/>
      <c r="AH417" s="829"/>
      <c r="AI417" s="829"/>
      <c r="AJ417" s="829"/>
      <c r="AK417" s="829"/>
      <c r="AL417" s="829"/>
      <c r="AM417" s="829"/>
      <c r="AN417" s="829"/>
      <c r="AO417" s="829"/>
      <c r="AP417" s="829"/>
      <c r="AQ417" s="829"/>
      <c r="AR417" s="829"/>
      <c r="AS417" s="829"/>
      <c r="AT417" s="829"/>
      <c r="AU417" s="829"/>
      <c r="AV417" s="829"/>
      <c r="AW417" s="829"/>
      <c r="AX417" s="829"/>
      <c r="AY417" s="829"/>
      <c r="AZ417" s="829"/>
      <c r="BA417" s="829"/>
      <c r="BB417" s="829"/>
      <c r="BC417" s="829"/>
      <c r="BD417" s="829"/>
      <c r="BE417" s="829"/>
      <c r="BF417" s="829"/>
      <c r="BG417" s="829"/>
      <c r="BH417" s="829"/>
      <c r="BI417" s="829"/>
      <c r="BJ417" s="829"/>
      <c r="BK417" s="829"/>
      <c r="BL417" s="829"/>
      <c r="BM417" s="829"/>
      <c r="BN417" s="829"/>
      <c r="BO417" s="829"/>
      <c r="BP417" s="829"/>
      <c r="BQ417" s="829"/>
      <c r="BR417" s="829"/>
      <c r="BS417" s="829"/>
      <c r="BT417" s="829"/>
      <c r="BU417" s="829"/>
      <c r="BV417" s="829"/>
      <c r="BW417" s="829"/>
      <c r="BX417" s="829"/>
      <c r="BY417" s="829"/>
      <c r="BZ417" s="829"/>
    </row>
    <row r="418" spans="1:80" s="13" customFormat="1" ht="15.95" customHeight="1">
      <c r="A418" s="59"/>
      <c r="B418" s="59"/>
      <c r="C418" s="59"/>
      <c r="D418" s="59"/>
      <c r="E418" s="59"/>
      <c r="F418" s="59"/>
      <c r="G418" s="59"/>
      <c r="H418" s="59"/>
      <c r="I418" s="59"/>
      <c r="J418" s="59"/>
      <c r="K418" s="59"/>
      <c r="L418" s="59"/>
      <c r="M418" s="59"/>
      <c r="N418" s="59"/>
      <c r="O418" s="59"/>
      <c r="P418" s="59"/>
      <c r="Q418" s="59"/>
      <c r="R418" s="829"/>
      <c r="S418" s="829"/>
      <c r="T418" s="829"/>
      <c r="U418" s="829"/>
      <c r="V418" s="829"/>
      <c r="W418" s="829"/>
      <c r="X418" s="829"/>
      <c r="Y418" s="829"/>
      <c r="Z418" s="829"/>
      <c r="AA418" s="829"/>
      <c r="AB418" s="829"/>
      <c r="AC418" s="829"/>
      <c r="AD418" s="829"/>
      <c r="AE418" s="829"/>
      <c r="AF418" s="829"/>
      <c r="AG418" s="829"/>
      <c r="AH418" s="829"/>
      <c r="AI418" s="829"/>
      <c r="AJ418" s="829"/>
      <c r="AK418" s="829"/>
      <c r="AL418" s="829"/>
      <c r="AM418" s="829"/>
      <c r="AN418" s="829"/>
      <c r="AO418" s="829"/>
      <c r="AP418" s="829"/>
      <c r="AQ418" s="829"/>
      <c r="AR418" s="829"/>
      <c r="AS418" s="829"/>
      <c r="AT418" s="829"/>
      <c r="AU418" s="829"/>
      <c r="AV418" s="829"/>
      <c r="AW418" s="829"/>
      <c r="AX418" s="829"/>
      <c r="AY418" s="829"/>
      <c r="AZ418" s="829"/>
      <c r="BA418" s="829"/>
      <c r="BB418" s="829"/>
      <c r="BC418" s="829"/>
      <c r="BD418" s="829"/>
      <c r="BE418" s="829"/>
      <c r="BF418" s="829"/>
      <c r="BG418" s="829"/>
      <c r="BH418" s="829"/>
      <c r="BI418" s="829"/>
      <c r="BJ418" s="829"/>
      <c r="BK418" s="829"/>
      <c r="BL418" s="829"/>
      <c r="BM418" s="829"/>
      <c r="BN418" s="829"/>
      <c r="BO418" s="829"/>
      <c r="BP418" s="829"/>
      <c r="BQ418" s="829"/>
      <c r="BR418" s="829"/>
      <c r="BS418" s="829"/>
      <c r="BT418" s="829"/>
      <c r="BU418" s="829"/>
      <c r="BV418" s="829"/>
      <c r="BW418" s="829"/>
      <c r="BX418" s="829"/>
      <c r="BY418" s="829"/>
      <c r="BZ418" s="829"/>
    </row>
    <row r="419" spans="1:80" s="2" customFormat="1" ht="5.0999999999999996"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799"/>
      <c r="AJ422" s="799"/>
      <c r="AK422" s="799"/>
      <c r="AL422" s="799"/>
      <c r="AM422" s="799"/>
      <c r="AN422" s="799"/>
      <c r="AO422" s="799"/>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B423" s="8"/>
    </row>
    <row r="424" spans="1:80" s="2" customFormat="1" ht="5.0999999999999996"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799"/>
      <c r="AJ425" s="799"/>
      <c r="AK425" s="799"/>
      <c r="AL425" s="799"/>
      <c r="AM425" s="799"/>
      <c r="AN425" s="799"/>
      <c r="AO425" s="79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0" s="2" customFormat="1" ht="5.0999999999999996"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800"/>
      <c r="AT428" s="800"/>
      <c r="AU428" s="800"/>
      <c r="AV428" s="800"/>
      <c r="AW428" s="800"/>
      <c r="AX428" s="800"/>
      <c r="AY428" s="800"/>
      <c r="AZ428" s="800"/>
      <c r="BA428" s="800"/>
      <c r="BB428" s="800"/>
      <c r="BC428" s="800"/>
      <c r="BD428" s="800"/>
      <c r="BE428" s="800"/>
      <c r="BF428" s="800"/>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row>
    <row r="430" spans="1:80" s="2" customFormat="1" ht="5.0999999999999996"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792"/>
      <c r="AT431" s="792"/>
      <c r="AU431" s="792"/>
      <c r="AV431" s="792"/>
      <c r="AW431" s="792"/>
      <c r="AX431" s="792"/>
      <c r="AY431" s="792"/>
      <c r="AZ431" s="792"/>
      <c r="BA431" s="792"/>
      <c r="BB431" s="792"/>
      <c r="BC431" s="792"/>
      <c r="BD431" s="792"/>
      <c r="BE431" s="792"/>
      <c r="BF431" s="792"/>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0" s="2" customFormat="1" ht="5.0999999999999996"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792"/>
      <c r="AT434" s="792"/>
      <c r="AU434" s="792"/>
      <c r="AV434" s="792"/>
      <c r="AW434" s="792"/>
      <c r="AX434" s="792"/>
      <c r="AY434" s="792"/>
      <c r="AZ434" s="792"/>
      <c r="BA434" s="792"/>
      <c r="BB434" s="792"/>
      <c r="BC434" s="792"/>
      <c r="BD434" s="792"/>
      <c r="BE434" s="792"/>
      <c r="BF434" s="792"/>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B435" s="8"/>
    </row>
    <row r="436" spans="1:80" s="2" customFormat="1" ht="5.0999999999999996"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6"/>
      <c r="AT437" s="96"/>
      <c r="AU437" s="96"/>
      <c r="AV437" s="96"/>
      <c r="AW437" s="96"/>
      <c r="AX437" s="96"/>
      <c r="AY437" s="96"/>
      <c r="AZ437" s="96"/>
      <c r="BA437" s="96"/>
      <c r="BB437" s="96"/>
      <c r="BC437" s="96"/>
      <c r="BD437" s="96"/>
      <c r="BE437" s="96"/>
      <c r="BF437" s="96"/>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792"/>
      <c r="AT438" s="792"/>
      <c r="AU438" s="792"/>
      <c r="AV438" s="792"/>
      <c r="AW438" s="792"/>
      <c r="AX438" s="792"/>
      <c r="AY438" s="792"/>
      <c r="AZ438" s="792"/>
      <c r="BA438" s="792"/>
      <c r="BB438" s="792"/>
      <c r="BC438" s="792"/>
      <c r="BD438" s="792"/>
      <c r="BE438" s="792"/>
      <c r="BF438" s="792"/>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799" t="s">
        <v>56</v>
      </c>
      <c r="AT439" s="799"/>
      <c r="AU439" s="96"/>
      <c r="AV439" s="96"/>
      <c r="AW439" s="96" t="s">
        <v>184</v>
      </c>
      <c r="AX439" s="96"/>
      <c r="AY439" s="96"/>
      <c r="AZ439" s="96"/>
      <c r="BA439" s="96"/>
      <c r="BB439" s="799" t="s">
        <v>56</v>
      </c>
      <c r="BC439" s="799"/>
      <c r="BD439" s="96"/>
      <c r="BE439" s="96"/>
      <c r="BF439" s="96"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B440" s="8"/>
    </row>
    <row r="441" spans="1:80" s="2" customFormat="1" ht="5.0999999999999996" customHeight="1">
      <c r="A441" s="174"/>
      <c r="B441" s="174"/>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c r="BW441" s="174"/>
      <c r="BX441" s="174"/>
      <c r="BY441" s="174"/>
      <c r="BZ441" s="174"/>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797"/>
      <c r="X443" s="797"/>
      <c r="Y443" s="797"/>
      <c r="Z443" s="797"/>
      <c r="AA443" s="797"/>
      <c r="AB443" s="797"/>
      <c r="AC443" s="797"/>
      <c r="AD443" s="797"/>
      <c r="AE443" s="797"/>
      <c r="AF443" s="797"/>
      <c r="AG443" s="798" t="s">
        <v>117</v>
      </c>
      <c r="AH443" s="798"/>
      <c r="AI443" s="794" t="str">
        <f t="shared" ref="AI443:AI448" si="11">IFERROR(VLOOKUP(W443,$CA$26:$CB$98,2,FALSE),"")</f>
        <v/>
      </c>
      <c r="AJ443" s="794"/>
      <c r="AK443" s="794"/>
      <c r="AL443" s="794"/>
      <c r="AM443" s="794"/>
      <c r="AN443" s="794"/>
      <c r="AO443" s="794"/>
      <c r="AP443" s="794"/>
      <c r="AQ443" s="794"/>
      <c r="AR443" s="794"/>
      <c r="AS443" s="794"/>
      <c r="AT443" s="794"/>
      <c r="AU443" s="794"/>
      <c r="AV443" s="794"/>
      <c r="AW443" s="794"/>
      <c r="AX443" s="794"/>
      <c r="AY443" s="794"/>
      <c r="AZ443" s="794"/>
      <c r="BA443" s="794"/>
      <c r="BB443" s="794"/>
      <c r="BC443" s="798" t="s">
        <v>117</v>
      </c>
      <c r="BD443" s="798"/>
      <c r="BE443" s="796"/>
      <c r="BF443" s="796"/>
      <c r="BG443" s="796"/>
      <c r="BH443" s="796"/>
      <c r="BI443" s="796"/>
      <c r="BJ443" s="796"/>
      <c r="BK443" s="796"/>
      <c r="BL443" s="796"/>
      <c r="BM443" s="796"/>
      <c r="BN443" s="796"/>
      <c r="BO443" s="796"/>
      <c r="BP443" s="796"/>
      <c r="BQ443" s="796"/>
      <c r="BR443" s="796"/>
      <c r="BS443" s="796"/>
      <c r="BT443" s="123"/>
      <c r="BU443" s="119" t="s">
        <v>85</v>
      </c>
      <c r="BV443" s="119"/>
      <c r="BW443" s="119"/>
      <c r="BX443" s="119"/>
      <c r="BY443" s="119"/>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797"/>
      <c r="X444" s="797"/>
      <c r="Y444" s="797"/>
      <c r="Z444" s="797"/>
      <c r="AA444" s="797"/>
      <c r="AB444" s="797"/>
      <c r="AC444" s="797"/>
      <c r="AD444" s="797"/>
      <c r="AE444" s="797"/>
      <c r="AF444" s="797"/>
      <c r="AG444" s="798" t="s">
        <v>117</v>
      </c>
      <c r="AH444" s="798"/>
      <c r="AI444" s="794" t="str">
        <f t="shared" si="11"/>
        <v/>
      </c>
      <c r="AJ444" s="794"/>
      <c r="AK444" s="794"/>
      <c r="AL444" s="794"/>
      <c r="AM444" s="794"/>
      <c r="AN444" s="794"/>
      <c r="AO444" s="794"/>
      <c r="AP444" s="794"/>
      <c r="AQ444" s="794"/>
      <c r="AR444" s="794"/>
      <c r="AS444" s="794"/>
      <c r="AT444" s="794"/>
      <c r="AU444" s="794"/>
      <c r="AV444" s="794"/>
      <c r="AW444" s="794"/>
      <c r="AX444" s="794"/>
      <c r="AY444" s="794"/>
      <c r="AZ444" s="794"/>
      <c r="BA444" s="794"/>
      <c r="BB444" s="794"/>
      <c r="BC444" s="798" t="s">
        <v>117</v>
      </c>
      <c r="BD444" s="798"/>
      <c r="BE444" s="796"/>
      <c r="BF444" s="796"/>
      <c r="BG444" s="796"/>
      <c r="BH444" s="796"/>
      <c r="BI444" s="796"/>
      <c r="BJ444" s="796"/>
      <c r="BK444" s="796"/>
      <c r="BL444" s="796"/>
      <c r="BM444" s="796"/>
      <c r="BN444" s="796"/>
      <c r="BO444" s="796"/>
      <c r="BP444" s="796"/>
      <c r="BQ444" s="796"/>
      <c r="BR444" s="796"/>
      <c r="BS444" s="796"/>
      <c r="BT444" s="123"/>
      <c r="BU444" s="119" t="s">
        <v>85</v>
      </c>
      <c r="BV444" s="119"/>
      <c r="BW444" s="119"/>
      <c r="BX444" s="119"/>
      <c r="BY444" s="119"/>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797"/>
      <c r="X445" s="797"/>
      <c r="Y445" s="797"/>
      <c r="Z445" s="797"/>
      <c r="AA445" s="797"/>
      <c r="AB445" s="797"/>
      <c r="AC445" s="797"/>
      <c r="AD445" s="797"/>
      <c r="AE445" s="797"/>
      <c r="AF445" s="797"/>
      <c r="AG445" s="798" t="s">
        <v>117</v>
      </c>
      <c r="AH445" s="798"/>
      <c r="AI445" s="794" t="str">
        <f t="shared" si="11"/>
        <v/>
      </c>
      <c r="AJ445" s="794"/>
      <c r="AK445" s="794"/>
      <c r="AL445" s="794"/>
      <c r="AM445" s="794"/>
      <c r="AN445" s="794"/>
      <c r="AO445" s="794"/>
      <c r="AP445" s="794"/>
      <c r="AQ445" s="794"/>
      <c r="AR445" s="794"/>
      <c r="AS445" s="794"/>
      <c r="AT445" s="794"/>
      <c r="AU445" s="794"/>
      <c r="AV445" s="794"/>
      <c r="AW445" s="794"/>
      <c r="AX445" s="794"/>
      <c r="AY445" s="794"/>
      <c r="AZ445" s="794"/>
      <c r="BA445" s="794"/>
      <c r="BB445" s="794"/>
      <c r="BC445" s="798" t="s">
        <v>117</v>
      </c>
      <c r="BD445" s="798"/>
      <c r="BE445" s="796"/>
      <c r="BF445" s="796"/>
      <c r="BG445" s="796"/>
      <c r="BH445" s="796"/>
      <c r="BI445" s="796"/>
      <c r="BJ445" s="796"/>
      <c r="BK445" s="796"/>
      <c r="BL445" s="796"/>
      <c r="BM445" s="796"/>
      <c r="BN445" s="796"/>
      <c r="BO445" s="796"/>
      <c r="BP445" s="796"/>
      <c r="BQ445" s="796"/>
      <c r="BR445" s="796"/>
      <c r="BS445" s="796"/>
      <c r="BT445" s="123"/>
      <c r="BU445" s="119" t="s">
        <v>85</v>
      </c>
      <c r="BV445" s="119"/>
      <c r="BW445" s="119"/>
      <c r="BX445" s="119"/>
      <c r="BY445" s="119"/>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797"/>
      <c r="X446" s="797"/>
      <c r="Y446" s="797"/>
      <c r="Z446" s="797"/>
      <c r="AA446" s="797"/>
      <c r="AB446" s="797"/>
      <c r="AC446" s="797"/>
      <c r="AD446" s="797"/>
      <c r="AE446" s="797"/>
      <c r="AF446" s="797"/>
      <c r="AG446" s="798" t="s">
        <v>117</v>
      </c>
      <c r="AH446" s="798"/>
      <c r="AI446" s="794" t="str">
        <f t="shared" si="11"/>
        <v/>
      </c>
      <c r="AJ446" s="794"/>
      <c r="AK446" s="794"/>
      <c r="AL446" s="794"/>
      <c r="AM446" s="794"/>
      <c r="AN446" s="794"/>
      <c r="AO446" s="794"/>
      <c r="AP446" s="794"/>
      <c r="AQ446" s="794"/>
      <c r="AR446" s="794"/>
      <c r="AS446" s="794"/>
      <c r="AT446" s="794"/>
      <c r="AU446" s="794"/>
      <c r="AV446" s="794"/>
      <c r="AW446" s="794"/>
      <c r="AX446" s="794"/>
      <c r="AY446" s="794"/>
      <c r="AZ446" s="794"/>
      <c r="BA446" s="794"/>
      <c r="BB446" s="794"/>
      <c r="BC446" s="798" t="s">
        <v>117</v>
      </c>
      <c r="BD446" s="798"/>
      <c r="BE446" s="796"/>
      <c r="BF446" s="796"/>
      <c r="BG446" s="796"/>
      <c r="BH446" s="796"/>
      <c r="BI446" s="796"/>
      <c r="BJ446" s="796"/>
      <c r="BK446" s="796"/>
      <c r="BL446" s="796"/>
      <c r="BM446" s="796"/>
      <c r="BN446" s="796"/>
      <c r="BO446" s="796"/>
      <c r="BP446" s="796"/>
      <c r="BQ446" s="796"/>
      <c r="BR446" s="796"/>
      <c r="BS446" s="796"/>
      <c r="BT446" s="123"/>
      <c r="BU446" s="119" t="s">
        <v>85</v>
      </c>
      <c r="BV446" s="119"/>
      <c r="BW446" s="119"/>
      <c r="BX446" s="119"/>
      <c r="BY446" s="119"/>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797"/>
      <c r="X447" s="797"/>
      <c r="Y447" s="797"/>
      <c r="Z447" s="797"/>
      <c r="AA447" s="797"/>
      <c r="AB447" s="797"/>
      <c r="AC447" s="797"/>
      <c r="AD447" s="797"/>
      <c r="AE447" s="797"/>
      <c r="AF447" s="797"/>
      <c r="AG447" s="798" t="s">
        <v>117</v>
      </c>
      <c r="AH447" s="798"/>
      <c r="AI447" s="794" t="str">
        <f t="shared" si="11"/>
        <v/>
      </c>
      <c r="AJ447" s="794"/>
      <c r="AK447" s="794"/>
      <c r="AL447" s="794"/>
      <c r="AM447" s="794"/>
      <c r="AN447" s="794"/>
      <c r="AO447" s="794"/>
      <c r="AP447" s="794"/>
      <c r="AQ447" s="794"/>
      <c r="AR447" s="794"/>
      <c r="AS447" s="794"/>
      <c r="AT447" s="794"/>
      <c r="AU447" s="794"/>
      <c r="AV447" s="794"/>
      <c r="AW447" s="794"/>
      <c r="AX447" s="794"/>
      <c r="AY447" s="794"/>
      <c r="AZ447" s="794"/>
      <c r="BA447" s="794"/>
      <c r="BB447" s="794"/>
      <c r="BC447" s="798" t="s">
        <v>117</v>
      </c>
      <c r="BD447" s="798"/>
      <c r="BE447" s="796"/>
      <c r="BF447" s="796"/>
      <c r="BG447" s="796"/>
      <c r="BH447" s="796"/>
      <c r="BI447" s="796"/>
      <c r="BJ447" s="796"/>
      <c r="BK447" s="796"/>
      <c r="BL447" s="796"/>
      <c r="BM447" s="796"/>
      <c r="BN447" s="796"/>
      <c r="BO447" s="796"/>
      <c r="BP447" s="796"/>
      <c r="BQ447" s="796"/>
      <c r="BR447" s="796"/>
      <c r="BS447" s="796"/>
      <c r="BT447" s="123"/>
      <c r="BU447" s="119" t="s">
        <v>85</v>
      </c>
      <c r="BV447" s="119"/>
      <c r="BW447" s="119"/>
      <c r="BX447" s="119"/>
      <c r="BY447" s="119"/>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797"/>
      <c r="X448" s="797"/>
      <c r="Y448" s="797"/>
      <c r="Z448" s="797"/>
      <c r="AA448" s="797"/>
      <c r="AB448" s="797"/>
      <c r="AC448" s="797"/>
      <c r="AD448" s="797"/>
      <c r="AE448" s="797"/>
      <c r="AF448" s="797"/>
      <c r="AG448" s="798" t="s">
        <v>117</v>
      </c>
      <c r="AH448" s="798"/>
      <c r="AI448" s="794" t="str">
        <f t="shared" si="11"/>
        <v/>
      </c>
      <c r="AJ448" s="794"/>
      <c r="AK448" s="794"/>
      <c r="AL448" s="794"/>
      <c r="AM448" s="794"/>
      <c r="AN448" s="794"/>
      <c r="AO448" s="794"/>
      <c r="AP448" s="794"/>
      <c r="AQ448" s="794"/>
      <c r="AR448" s="794"/>
      <c r="AS448" s="794"/>
      <c r="AT448" s="794"/>
      <c r="AU448" s="794"/>
      <c r="AV448" s="794"/>
      <c r="AW448" s="794"/>
      <c r="AX448" s="794"/>
      <c r="AY448" s="794"/>
      <c r="AZ448" s="794"/>
      <c r="BA448" s="794"/>
      <c r="BB448" s="794"/>
      <c r="BC448" s="798" t="s">
        <v>117</v>
      </c>
      <c r="BD448" s="798"/>
      <c r="BE448" s="796"/>
      <c r="BF448" s="796"/>
      <c r="BG448" s="796"/>
      <c r="BH448" s="796"/>
      <c r="BI448" s="796"/>
      <c r="BJ448" s="796"/>
      <c r="BK448" s="796"/>
      <c r="BL448" s="796"/>
      <c r="BM448" s="796"/>
      <c r="BN448" s="796"/>
      <c r="BO448" s="796"/>
      <c r="BP448" s="796"/>
      <c r="BQ448" s="796"/>
      <c r="BR448" s="796"/>
      <c r="BS448" s="796"/>
      <c r="BT448" s="123"/>
      <c r="BU448" s="119" t="s">
        <v>85</v>
      </c>
      <c r="BV448" s="119"/>
      <c r="BW448" s="119"/>
      <c r="BX448" s="119"/>
      <c r="BY448" s="119"/>
      <c r="BZ448" s="59"/>
    </row>
    <row r="449" spans="1:80" s="2" customFormat="1" ht="5.0999999999999996"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B449" s="8"/>
    </row>
    <row r="450" spans="1:80" s="2" customFormat="1" ht="5.0999999999999996" customHeight="1">
      <c r="A450" s="174"/>
      <c r="B450" s="174"/>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c r="BW450" s="174"/>
      <c r="BX450" s="174"/>
      <c r="BY450" s="174"/>
      <c r="BZ450" s="174"/>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829"/>
      <c r="T451" s="829"/>
      <c r="U451" s="829"/>
      <c r="V451" s="829"/>
      <c r="W451" s="829"/>
      <c r="X451" s="829"/>
      <c r="Y451" s="829"/>
      <c r="Z451" s="829"/>
      <c r="AA451" s="829"/>
      <c r="AB451" s="829"/>
      <c r="AC451" s="829"/>
      <c r="AD451" s="829"/>
      <c r="AE451" s="829"/>
      <c r="AF451" s="829"/>
      <c r="AG451" s="829"/>
      <c r="AH451" s="829"/>
      <c r="AI451" s="829"/>
      <c r="AJ451" s="829"/>
      <c r="AK451" s="829"/>
      <c r="AL451" s="829"/>
      <c r="AM451" s="829"/>
      <c r="AN451" s="829"/>
      <c r="AO451" s="829"/>
      <c r="AP451" s="829"/>
      <c r="AQ451" s="829"/>
      <c r="AR451" s="829"/>
      <c r="AS451" s="829"/>
      <c r="AT451" s="829"/>
      <c r="AU451" s="829"/>
      <c r="AV451" s="829"/>
      <c r="AW451" s="829"/>
      <c r="AX451" s="829"/>
      <c r="AY451" s="829"/>
      <c r="AZ451" s="829"/>
      <c r="BA451" s="829"/>
      <c r="BB451" s="829"/>
      <c r="BC451" s="829"/>
      <c r="BD451" s="829"/>
      <c r="BE451" s="829"/>
      <c r="BF451" s="829"/>
      <c r="BG451" s="829"/>
      <c r="BH451" s="829"/>
      <c r="BI451" s="829"/>
      <c r="BJ451" s="829"/>
      <c r="BK451" s="829"/>
      <c r="BL451" s="829"/>
      <c r="BM451" s="829"/>
      <c r="BN451" s="829"/>
      <c r="BO451" s="829"/>
      <c r="BP451" s="829"/>
      <c r="BQ451" s="829"/>
      <c r="BR451" s="829"/>
      <c r="BS451" s="829"/>
      <c r="BT451" s="829"/>
      <c r="BU451" s="829"/>
      <c r="BV451" s="829"/>
      <c r="BW451" s="829"/>
      <c r="BX451" s="829"/>
      <c r="BY451" s="829"/>
      <c r="BZ451" s="829"/>
    </row>
    <row r="452" spans="1:8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row>
    <row r="453" spans="1:80" s="2" customFormat="1" ht="5.0999999999999996"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829"/>
      <c r="S454" s="829"/>
      <c r="T454" s="829"/>
      <c r="U454" s="829"/>
      <c r="V454" s="829"/>
      <c r="W454" s="829"/>
      <c r="X454" s="829"/>
      <c r="Y454" s="829"/>
      <c r="Z454" s="829"/>
      <c r="AA454" s="829"/>
      <c r="AB454" s="829"/>
      <c r="AC454" s="829"/>
      <c r="AD454" s="829"/>
      <c r="AE454" s="829"/>
      <c r="AF454" s="829"/>
      <c r="AG454" s="829"/>
      <c r="AH454" s="829"/>
      <c r="AI454" s="829"/>
      <c r="AJ454" s="829"/>
      <c r="AK454" s="829"/>
      <c r="AL454" s="829"/>
      <c r="AM454" s="829"/>
      <c r="AN454" s="829"/>
      <c r="AO454" s="829"/>
      <c r="AP454" s="829"/>
      <c r="AQ454" s="829"/>
      <c r="AR454" s="829"/>
      <c r="AS454" s="829"/>
      <c r="AT454" s="829"/>
      <c r="AU454" s="829"/>
      <c r="AV454" s="829"/>
      <c r="AW454" s="829"/>
      <c r="AX454" s="829"/>
      <c r="AY454" s="829"/>
      <c r="AZ454" s="829"/>
      <c r="BA454" s="829"/>
      <c r="BB454" s="829"/>
      <c r="BC454" s="829"/>
      <c r="BD454" s="829"/>
      <c r="BE454" s="829"/>
      <c r="BF454" s="829"/>
      <c r="BG454" s="829"/>
      <c r="BH454" s="829"/>
      <c r="BI454" s="829"/>
      <c r="BJ454" s="829"/>
      <c r="BK454" s="829"/>
      <c r="BL454" s="829"/>
      <c r="BM454" s="829"/>
      <c r="BN454" s="829"/>
      <c r="BO454" s="829"/>
      <c r="BP454" s="829"/>
      <c r="BQ454" s="829"/>
      <c r="BR454" s="829"/>
      <c r="BS454" s="829"/>
      <c r="BT454" s="829"/>
      <c r="BU454" s="829"/>
      <c r="BV454" s="829"/>
      <c r="BW454" s="829"/>
      <c r="BX454" s="829"/>
      <c r="BY454" s="829"/>
      <c r="BZ454" s="829"/>
    </row>
    <row r="455" spans="1:80" s="13" customFormat="1" ht="15.95" customHeight="1">
      <c r="A455" s="59"/>
      <c r="B455" s="59"/>
      <c r="C455" s="59"/>
      <c r="D455" s="59"/>
      <c r="E455" s="59"/>
      <c r="F455" s="59"/>
      <c r="G455" s="59"/>
      <c r="H455" s="59"/>
      <c r="I455" s="59"/>
      <c r="J455" s="59"/>
      <c r="K455" s="59"/>
      <c r="L455" s="59"/>
      <c r="M455" s="59"/>
      <c r="N455" s="59"/>
      <c r="O455" s="59"/>
      <c r="P455" s="59"/>
      <c r="Q455" s="59"/>
      <c r="R455" s="829"/>
      <c r="S455" s="829"/>
      <c r="T455" s="829"/>
      <c r="U455" s="829"/>
      <c r="V455" s="829"/>
      <c r="W455" s="829"/>
      <c r="X455" s="829"/>
      <c r="Y455" s="829"/>
      <c r="Z455" s="829"/>
      <c r="AA455" s="829"/>
      <c r="AB455" s="829"/>
      <c r="AC455" s="829"/>
      <c r="AD455" s="829"/>
      <c r="AE455" s="829"/>
      <c r="AF455" s="829"/>
      <c r="AG455" s="829"/>
      <c r="AH455" s="829"/>
      <c r="AI455" s="829"/>
      <c r="AJ455" s="829"/>
      <c r="AK455" s="829"/>
      <c r="AL455" s="829"/>
      <c r="AM455" s="829"/>
      <c r="AN455" s="829"/>
      <c r="AO455" s="829"/>
      <c r="AP455" s="829"/>
      <c r="AQ455" s="829"/>
      <c r="AR455" s="829"/>
      <c r="AS455" s="829"/>
      <c r="AT455" s="829"/>
      <c r="AU455" s="829"/>
      <c r="AV455" s="829"/>
      <c r="AW455" s="829"/>
      <c r="AX455" s="829"/>
      <c r="AY455" s="829"/>
      <c r="AZ455" s="829"/>
      <c r="BA455" s="829"/>
      <c r="BB455" s="829"/>
      <c r="BC455" s="829"/>
      <c r="BD455" s="829"/>
      <c r="BE455" s="829"/>
      <c r="BF455" s="829"/>
      <c r="BG455" s="829"/>
      <c r="BH455" s="829"/>
      <c r="BI455" s="829"/>
      <c r="BJ455" s="829"/>
      <c r="BK455" s="829"/>
      <c r="BL455" s="829"/>
      <c r="BM455" s="829"/>
      <c r="BN455" s="829"/>
      <c r="BO455" s="829"/>
      <c r="BP455" s="829"/>
      <c r="BQ455" s="829"/>
      <c r="BR455" s="829"/>
      <c r="BS455" s="829"/>
      <c r="BT455" s="829"/>
      <c r="BU455" s="829"/>
      <c r="BV455" s="829"/>
      <c r="BW455" s="829"/>
      <c r="BX455" s="829"/>
      <c r="BY455" s="829"/>
      <c r="BZ455" s="829"/>
    </row>
    <row r="456" spans="1:80" s="2" customFormat="1" ht="5.0999999999999996"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B456" s="8"/>
    </row>
    <row r="457" spans="1:80" s="2" customFormat="1" ht="17.100000000000001" customHeight="1">
      <c r="A457" s="801" t="s">
        <v>244</v>
      </c>
      <c r="B457" s="801"/>
      <c r="C457" s="801"/>
      <c r="D457" s="801"/>
      <c r="E457" s="801"/>
      <c r="F457" s="801"/>
      <c r="G457" s="801"/>
      <c r="H457" s="801"/>
      <c r="I457" s="801"/>
      <c r="J457" s="801"/>
      <c r="K457" s="801"/>
      <c r="L457" s="801"/>
      <c r="M457" s="801"/>
      <c r="N457" s="801"/>
      <c r="O457" s="801"/>
      <c r="P457" s="801"/>
      <c r="Q457" s="801"/>
      <c r="R457" s="801"/>
      <c r="S457" s="801"/>
      <c r="T457" s="801"/>
      <c r="U457" s="801"/>
      <c r="V457" s="801"/>
      <c r="W457" s="801"/>
      <c r="X457" s="801"/>
      <c r="Y457" s="801"/>
      <c r="Z457" s="801"/>
      <c r="AA457" s="801"/>
      <c r="AB457" s="801"/>
      <c r="AC457" s="801"/>
      <c r="AD457" s="801"/>
      <c r="AE457" s="801"/>
      <c r="AF457" s="801"/>
      <c r="AG457" s="801"/>
      <c r="AH457" s="801"/>
      <c r="AI457" s="801"/>
      <c r="AJ457" s="801"/>
      <c r="AK457" s="801"/>
      <c r="AL457" s="801"/>
      <c r="AM457" s="801"/>
      <c r="AN457" s="801"/>
      <c r="AO457" s="801"/>
      <c r="AP457" s="801"/>
      <c r="AQ457" s="801"/>
      <c r="AR457" s="801"/>
      <c r="AS457" s="801"/>
      <c r="AT457" s="801"/>
      <c r="AU457" s="801"/>
      <c r="AV457" s="801"/>
      <c r="AW457" s="801"/>
      <c r="AX457" s="801"/>
      <c r="AY457" s="801"/>
      <c r="AZ457" s="801"/>
      <c r="BA457" s="801"/>
      <c r="BB457" s="801"/>
      <c r="BC457" s="801"/>
      <c r="BD457" s="801"/>
      <c r="BE457" s="801"/>
      <c r="BF457" s="801"/>
      <c r="BG457" s="801"/>
      <c r="BH457" s="801"/>
      <c r="BI457" s="801"/>
      <c r="BJ457" s="801"/>
      <c r="BK457" s="801"/>
      <c r="BL457" s="801"/>
      <c r="BM457" s="801"/>
      <c r="BN457" s="801"/>
      <c r="BO457" s="801"/>
      <c r="BP457" s="801"/>
      <c r="BQ457" s="801"/>
      <c r="BR457" s="801"/>
      <c r="BS457" s="801"/>
      <c r="BT457" s="801"/>
      <c r="BU457" s="801"/>
      <c r="BV457" s="801"/>
      <c r="BW457" s="801"/>
      <c r="BX457" s="801"/>
      <c r="BY457" s="801"/>
      <c r="BZ457" s="801"/>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B459" s="8"/>
    </row>
    <row r="460" spans="1:80" s="2" customFormat="1" ht="5.0999999999999996" customHeight="1">
      <c r="A460" s="174"/>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c r="AS460" s="174"/>
      <c r="AT460" s="174"/>
      <c r="AU460" s="174"/>
      <c r="AV460" s="174"/>
      <c r="AW460" s="174"/>
      <c r="AX460" s="174"/>
      <c r="AY460" s="174"/>
      <c r="AZ460" s="174"/>
      <c r="BA460" s="174"/>
      <c r="BB460" s="174"/>
      <c r="BC460" s="174"/>
      <c r="BD460" s="174"/>
      <c r="BE460" s="174"/>
      <c r="BF460" s="174"/>
      <c r="BG460" s="174"/>
      <c r="BH460" s="174"/>
      <c r="BI460" s="174"/>
      <c r="BJ460" s="174"/>
      <c r="BK460" s="174"/>
      <c r="BL460" s="174"/>
      <c r="BM460" s="174"/>
      <c r="BN460" s="174"/>
      <c r="BO460" s="174"/>
      <c r="BP460" s="174"/>
      <c r="BQ460" s="174"/>
      <c r="BR460" s="174"/>
      <c r="BS460" s="174"/>
      <c r="BT460" s="174"/>
      <c r="BU460" s="174"/>
      <c r="BV460" s="174"/>
      <c r="BW460" s="174"/>
      <c r="BX460" s="174"/>
      <c r="BY460" s="174"/>
      <c r="BZ460" s="174"/>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799"/>
      <c r="AJ461" s="799"/>
      <c r="AK461" s="799"/>
      <c r="AL461" s="799"/>
      <c r="AM461" s="799"/>
      <c r="AN461" s="799"/>
      <c r="AO461" s="799"/>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B462" s="8"/>
    </row>
    <row r="463" spans="1:80" s="2" customFormat="1" ht="5.0999999999999996"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799"/>
      <c r="AJ464" s="799"/>
      <c r="AK464" s="799"/>
      <c r="AL464" s="799"/>
      <c r="AM464" s="799"/>
      <c r="AN464" s="799"/>
      <c r="AO464" s="799"/>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row>
    <row r="466" spans="1:80"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800"/>
      <c r="AT467" s="800"/>
      <c r="AU467" s="800"/>
      <c r="AV467" s="800"/>
      <c r="AW467" s="800"/>
      <c r="AX467" s="800"/>
      <c r="AY467" s="800"/>
      <c r="AZ467" s="800"/>
      <c r="BA467" s="800"/>
      <c r="BB467" s="800"/>
      <c r="BC467" s="800"/>
      <c r="BD467" s="800"/>
      <c r="BE467" s="800"/>
      <c r="BF467" s="800"/>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row>
    <row r="469" spans="1:80" s="2" customFormat="1" ht="5.0999999999999996"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792"/>
      <c r="AT470" s="792"/>
      <c r="AU470" s="792"/>
      <c r="AV470" s="792"/>
      <c r="AW470" s="792"/>
      <c r="AX470" s="792"/>
      <c r="AY470" s="792"/>
      <c r="AZ470" s="792"/>
      <c r="BA470" s="792"/>
      <c r="BB470" s="792"/>
      <c r="BC470" s="792"/>
      <c r="BD470" s="792"/>
      <c r="BE470" s="792"/>
      <c r="BF470" s="792"/>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row>
    <row r="472" spans="1:80" s="2" customFormat="1" ht="5.0999999999999996"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792"/>
      <c r="AT473" s="792"/>
      <c r="AU473" s="792"/>
      <c r="AV473" s="792"/>
      <c r="AW473" s="792"/>
      <c r="AX473" s="792"/>
      <c r="AY473" s="792"/>
      <c r="AZ473" s="792"/>
      <c r="BA473" s="792"/>
      <c r="BB473" s="792"/>
      <c r="BC473" s="792"/>
      <c r="BD473" s="792"/>
      <c r="BE473" s="792"/>
      <c r="BF473" s="792"/>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row>
    <row r="475" spans="1:80" s="2" customFormat="1" ht="5.0999999999999996"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c r="BW475" s="174"/>
      <c r="BX475" s="174"/>
      <c r="BY475" s="174"/>
      <c r="BZ475" s="174"/>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6"/>
      <c r="AT476" s="96"/>
      <c r="AU476" s="96"/>
      <c r="AV476" s="96"/>
      <c r="AW476" s="96"/>
      <c r="AX476" s="96"/>
      <c r="AY476" s="96"/>
      <c r="AZ476" s="96"/>
      <c r="BA476" s="96"/>
      <c r="BB476" s="96"/>
      <c r="BC476" s="96"/>
      <c r="BD476" s="96"/>
      <c r="BE476" s="96"/>
      <c r="BF476" s="96"/>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792"/>
      <c r="AT477" s="792"/>
      <c r="AU477" s="792"/>
      <c r="AV477" s="792"/>
      <c r="AW477" s="792"/>
      <c r="AX477" s="792"/>
      <c r="AY477" s="792"/>
      <c r="AZ477" s="792"/>
      <c r="BA477" s="792"/>
      <c r="BB477" s="792"/>
      <c r="BC477" s="792"/>
      <c r="BD477" s="792"/>
      <c r="BE477" s="792"/>
      <c r="BF477" s="792"/>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799" t="s">
        <v>56</v>
      </c>
      <c r="AT478" s="799"/>
      <c r="AU478" s="96"/>
      <c r="AV478" s="96"/>
      <c r="AW478" s="96" t="s">
        <v>184</v>
      </c>
      <c r="AX478" s="96"/>
      <c r="AY478" s="96"/>
      <c r="AZ478" s="96"/>
      <c r="BA478" s="96"/>
      <c r="BB478" s="799" t="s">
        <v>56</v>
      </c>
      <c r="BC478" s="799"/>
      <c r="BD478" s="96"/>
      <c r="BE478" s="96"/>
      <c r="BF478" s="96"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B479" s="8"/>
    </row>
    <row r="480" spans="1:80" s="2" customFormat="1" ht="5.0999999999999996" customHeight="1">
      <c r="A480" s="174"/>
      <c r="B480" s="174"/>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c r="BW480" s="174"/>
      <c r="BX480" s="174"/>
      <c r="BY480" s="174"/>
      <c r="BZ480" s="174"/>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797"/>
      <c r="X482" s="797"/>
      <c r="Y482" s="797"/>
      <c r="Z482" s="797"/>
      <c r="AA482" s="797"/>
      <c r="AB482" s="797"/>
      <c r="AC482" s="797"/>
      <c r="AD482" s="797"/>
      <c r="AE482" s="797"/>
      <c r="AF482" s="797"/>
      <c r="AG482" s="798" t="s">
        <v>117</v>
      </c>
      <c r="AH482" s="798"/>
      <c r="AI482" s="794" t="str">
        <f>IFERROR(VLOOKUP(W482,$CA$26:$CB$98,2,FALSE),"")</f>
        <v/>
      </c>
      <c r="AJ482" s="794"/>
      <c r="AK482" s="794"/>
      <c r="AL482" s="794"/>
      <c r="AM482" s="794"/>
      <c r="AN482" s="794"/>
      <c r="AO482" s="794"/>
      <c r="AP482" s="794"/>
      <c r="AQ482" s="794"/>
      <c r="AR482" s="794"/>
      <c r="AS482" s="794"/>
      <c r="AT482" s="794"/>
      <c r="AU482" s="794"/>
      <c r="AV482" s="794"/>
      <c r="AW482" s="794"/>
      <c r="AX482" s="794"/>
      <c r="AY482" s="794"/>
      <c r="AZ482" s="794"/>
      <c r="BA482" s="794"/>
      <c r="BB482" s="794"/>
      <c r="BC482" s="798" t="s">
        <v>117</v>
      </c>
      <c r="BD482" s="798"/>
      <c r="BE482" s="796"/>
      <c r="BF482" s="796"/>
      <c r="BG482" s="796"/>
      <c r="BH482" s="796"/>
      <c r="BI482" s="796"/>
      <c r="BJ482" s="796"/>
      <c r="BK482" s="796"/>
      <c r="BL482" s="796"/>
      <c r="BM482" s="796"/>
      <c r="BN482" s="796"/>
      <c r="BO482" s="796"/>
      <c r="BP482" s="796"/>
      <c r="BQ482" s="796"/>
      <c r="BR482" s="796"/>
      <c r="BS482" s="796"/>
      <c r="BT482" s="123"/>
      <c r="BU482" s="119" t="s">
        <v>85</v>
      </c>
      <c r="BV482" s="119"/>
      <c r="BW482" s="119"/>
      <c r="BX482" s="119"/>
      <c r="BY482" s="119"/>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797"/>
      <c r="X483" s="797"/>
      <c r="Y483" s="797"/>
      <c r="Z483" s="797"/>
      <c r="AA483" s="797"/>
      <c r="AB483" s="797"/>
      <c r="AC483" s="797"/>
      <c r="AD483" s="797"/>
      <c r="AE483" s="797"/>
      <c r="AF483" s="797"/>
      <c r="AG483" s="798" t="s">
        <v>117</v>
      </c>
      <c r="AH483" s="798"/>
      <c r="AI483" s="794" t="str">
        <f>IFERROR(VLOOKUP(W483,$CA$26:$CB$98,2,FALSE),"")</f>
        <v/>
      </c>
      <c r="AJ483" s="794"/>
      <c r="AK483" s="794"/>
      <c r="AL483" s="794"/>
      <c r="AM483" s="794"/>
      <c r="AN483" s="794"/>
      <c r="AO483" s="794"/>
      <c r="AP483" s="794"/>
      <c r="AQ483" s="794"/>
      <c r="AR483" s="794"/>
      <c r="AS483" s="794"/>
      <c r="AT483" s="794"/>
      <c r="AU483" s="794"/>
      <c r="AV483" s="794"/>
      <c r="AW483" s="794"/>
      <c r="AX483" s="794"/>
      <c r="AY483" s="794"/>
      <c r="AZ483" s="794"/>
      <c r="BA483" s="794"/>
      <c r="BB483" s="794"/>
      <c r="BC483" s="798" t="s">
        <v>117</v>
      </c>
      <c r="BD483" s="798"/>
      <c r="BE483" s="796"/>
      <c r="BF483" s="796"/>
      <c r="BG483" s="796"/>
      <c r="BH483" s="796"/>
      <c r="BI483" s="796"/>
      <c r="BJ483" s="796"/>
      <c r="BK483" s="796"/>
      <c r="BL483" s="796"/>
      <c r="BM483" s="796"/>
      <c r="BN483" s="796"/>
      <c r="BO483" s="796"/>
      <c r="BP483" s="796"/>
      <c r="BQ483" s="796"/>
      <c r="BR483" s="796"/>
      <c r="BS483" s="796"/>
      <c r="BT483" s="123"/>
      <c r="BU483" s="119" t="s">
        <v>85</v>
      </c>
      <c r="BV483" s="119"/>
      <c r="BW483" s="119"/>
      <c r="BX483" s="119"/>
      <c r="BY483" s="119"/>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797"/>
      <c r="X484" s="797"/>
      <c r="Y484" s="797"/>
      <c r="Z484" s="797"/>
      <c r="AA484" s="797"/>
      <c r="AB484" s="797"/>
      <c r="AC484" s="797"/>
      <c r="AD484" s="797"/>
      <c r="AE484" s="797"/>
      <c r="AF484" s="797"/>
      <c r="AG484" s="798" t="s">
        <v>117</v>
      </c>
      <c r="AH484" s="798"/>
      <c r="AI484" s="794" t="str">
        <f>IFERROR(VLOOKUP(W484,$CA$26:$CB$98,2,FALSE),"")</f>
        <v/>
      </c>
      <c r="AJ484" s="794"/>
      <c r="AK484" s="794"/>
      <c r="AL484" s="794"/>
      <c r="AM484" s="794"/>
      <c r="AN484" s="794"/>
      <c r="AO484" s="794"/>
      <c r="AP484" s="794"/>
      <c r="AQ484" s="794"/>
      <c r="AR484" s="794"/>
      <c r="AS484" s="794"/>
      <c r="AT484" s="794"/>
      <c r="AU484" s="794"/>
      <c r="AV484" s="794"/>
      <c r="AW484" s="794"/>
      <c r="AX484" s="794"/>
      <c r="AY484" s="794"/>
      <c r="AZ484" s="794"/>
      <c r="BA484" s="794"/>
      <c r="BB484" s="794"/>
      <c r="BC484" s="798" t="s">
        <v>117</v>
      </c>
      <c r="BD484" s="798"/>
      <c r="BE484" s="796"/>
      <c r="BF484" s="796"/>
      <c r="BG484" s="796"/>
      <c r="BH484" s="796"/>
      <c r="BI484" s="796"/>
      <c r="BJ484" s="796"/>
      <c r="BK484" s="796"/>
      <c r="BL484" s="796"/>
      <c r="BM484" s="796"/>
      <c r="BN484" s="796"/>
      <c r="BO484" s="796"/>
      <c r="BP484" s="796"/>
      <c r="BQ484" s="796"/>
      <c r="BR484" s="796"/>
      <c r="BS484" s="796"/>
      <c r="BT484" s="123"/>
      <c r="BU484" s="119" t="s">
        <v>85</v>
      </c>
      <c r="BV484" s="119"/>
      <c r="BW484" s="119"/>
      <c r="BX484" s="119"/>
      <c r="BY484" s="119"/>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797"/>
      <c r="X485" s="797"/>
      <c r="Y485" s="797"/>
      <c r="Z485" s="797"/>
      <c r="AA485" s="797"/>
      <c r="AB485" s="797"/>
      <c r="AC485" s="797"/>
      <c r="AD485" s="797"/>
      <c r="AE485" s="797"/>
      <c r="AF485" s="797"/>
      <c r="AG485" s="798" t="s">
        <v>117</v>
      </c>
      <c r="AH485" s="798"/>
      <c r="AI485" s="794" t="str">
        <f t="shared" ref="AI485:AI487" si="12">IFERROR(VLOOKUP(W485,$CA$26:$CB$98,2,FALSE),"")</f>
        <v/>
      </c>
      <c r="AJ485" s="794"/>
      <c r="AK485" s="794"/>
      <c r="AL485" s="794"/>
      <c r="AM485" s="794"/>
      <c r="AN485" s="794"/>
      <c r="AO485" s="794"/>
      <c r="AP485" s="794"/>
      <c r="AQ485" s="794"/>
      <c r="AR485" s="794"/>
      <c r="AS485" s="794"/>
      <c r="AT485" s="794"/>
      <c r="AU485" s="794"/>
      <c r="AV485" s="794"/>
      <c r="AW485" s="794"/>
      <c r="AX485" s="794"/>
      <c r="AY485" s="794"/>
      <c r="AZ485" s="794"/>
      <c r="BA485" s="794"/>
      <c r="BB485" s="794"/>
      <c r="BC485" s="798" t="s">
        <v>117</v>
      </c>
      <c r="BD485" s="798"/>
      <c r="BE485" s="796"/>
      <c r="BF485" s="796"/>
      <c r="BG485" s="796"/>
      <c r="BH485" s="796"/>
      <c r="BI485" s="796"/>
      <c r="BJ485" s="796"/>
      <c r="BK485" s="796"/>
      <c r="BL485" s="796"/>
      <c r="BM485" s="796"/>
      <c r="BN485" s="796"/>
      <c r="BO485" s="796"/>
      <c r="BP485" s="796"/>
      <c r="BQ485" s="796"/>
      <c r="BR485" s="796"/>
      <c r="BS485" s="796"/>
      <c r="BT485" s="123"/>
      <c r="BU485" s="119" t="s">
        <v>85</v>
      </c>
      <c r="BV485" s="119"/>
      <c r="BW485" s="119"/>
      <c r="BX485" s="119"/>
      <c r="BY485" s="119"/>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797"/>
      <c r="X486" s="797"/>
      <c r="Y486" s="797"/>
      <c r="Z486" s="797"/>
      <c r="AA486" s="797"/>
      <c r="AB486" s="797"/>
      <c r="AC486" s="797"/>
      <c r="AD486" s="797"/>
      <c r="AE486" s="797"/>
      <c r="AF486" s="797"/>
      <c r="AG486" s="798" t="s">
        <v>117</v>
      </c>
      <c r="AH486" s="798"/>
      <c r="AI486" s="794" t="str">
        <f t="shared" si="12"/>
        <v/>
      </c>
      <c r="AJ486" s="794"/>
      <c r="AK486" s="794"/>
      <c r="AL486" s="794"/>
      <c r="AM486" s="794"/>
      <c r="AN486" s="794"/>
      <c r="AO486" s="794"/>
      <c r="AP486" s="794"/>
      <c r="AQ486" s="794"/>
      <c r="AR486" s="794"/>
      <c r="AS486" s="794"/>
      <c r="AT486" s="794"/>
      <c r="AU486" s="794"/>
      <c r="AV486" s="794"/>
      <c r="AW486" s="794"/>
      <c r="AX486" s="794"/>
      <c r="AY486" s="794"/>
      <c r="AZ486" s="794"/>
      <c r="BA486" s="794"/>
      <c r="BB486" s="794"/>
      <c r="BC486" s="798" t="s">
        <v>117</v>
      </c>
      <c r="BD486" s="798"/>
      <c r="BE486" s="796"/>
      <c r="BF486" s="796"/>
      <c r="BG486" s="796"/>
      <c r="BH486" s="796"/>
      <c r="BI486" s="796"/>
      <c r="BJ486" s="796"/>
      <c r="BK486" s="796"/>
      <c r="BL486" s="796"/>
      <c r="BM486" s="796"/>
      <c r="BN486" s="796"/>
      <c r="BO486" s="796"/>
      <c r="BP486" s="796"/>
      <c r="BQ486" s="796"/>
      <c r="BR486" s="796"/>
      <c r="BS486" s="796"/>
      <c r="BT486" s="123"/>
      <c r="BU486" s="119" t="s">
        <v>85</v>
      </c>
      <c r="BV486" s="119"/>
      <c r="BW486" s="119"/>
      <c r="BX486" s="119"/>
      <c r="BY486" s="119"/>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797"/>
      <c r="X487" s="797"/>
      <c r="Y487" s="797"/>
      <c r="Z487" s="797"/>
      <c r="AA487" s="797"/>
      <c r="AB487" s="797"/>
      <c r="AC487" s="797"/>
      <c r="AD487" s="797"/>
      <c r="AE487" s="797"/>
      <c r="AF487" s="797"/>
      <c r="AG487" s="798" t="s">
        <v>117</v>
      </c>
      <c r="AH487" s="798"/>
      <c r="AI487" s="794" t="str">
        <f t="shared" si="12"/>
        <v/>
      </c>
      <c r="AJ487" s="794"/>
      <c r="AK487" s="794"/>
      <c r="AL487" s="794"/>
      <c r="AM487" s="794"/>
      <c r="AN487" s="794"/>
      <c r="AO487" s="794"/>
      <c r="AP487" s="794"/>
      <c r="AQ487" s="794"/>
      <c r="AR487" s="794"/>
      <c r="AS487" s="794"/>
      <c r="AT487" s="794"/>
      <c r="AU487" s="794"/>
      <c r="AV487" s="794"/>
      <c r="AW487" s="794"/>
      <c r="AX487" s="794"/>
      <c r="AY487" s="794"/>
      <c r="AZ487" s="794"/>
      <c r="BA487" s="794"/>
      <c r="BB487" s="794"/>
      <c r="BC487" s="798" t="s">
        <v>117</v>
      </c>
      <c r="BD487" s="798"/>
      <c r="BE487" s="796"/>
      <c r="BF487" s="796"/>
      <c r="BG487" s="796"/>
      <c r="BH487" s="796"/>
      <c r="BI487" s="796"/>
      <c r="BJ487" s="796"/>
      <c r="BK487" s="796"/>
      <c r="BL487" s="796"/>
      <c r="BM487" s="796"/>
      <c r="BN487" s="796"/>
      <c r="BO487" s="796"/>
      <c r="BP487" s="796"/>
      <c r="BQ487" s="796"/>
      <c r="BR487" s="796"/>
      <c r="BS487" s="796"/>
      <c r="BT487" s="123"/>
      <c r="BU487" s="119" t="s">
        <v>85</v>
      </c>
      <c r="BV487" s="119"/>
      <c r="BW487" s="119"/>
      <c r="BX487" s="119"/>
      <c r="BY487" s="119"/>
      <c r="BZ487" s="59"/>
    </row>
    <row r="488" spans="1:80" s="2" customFormat="1" ht="5.0999999999999996"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row>
    <row r="489" spans="1:80" s="2" customFormat="1" ht="5.0999999999999996" customHeight="1">
      <c r="A489" s="174"/>
      <c r="B489" s="174"/>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c r="AS489" s="174"/>
      <c r="AT489" s="174"/>
      <c r="AU489" s="174"/>
      <c r="AV489" s="174"/>
      <c r="AW489" s="174"/>
      <c r="AX489" s="174"/>
      <c r="AY489" s="174"/>
      <c r="AZ489" s="174"/>
      <c r="BA489" s="174"/>
      <c r="BB489" s="174"/>
      <c r="BC489" s="174"/>
      <c r="BD489" s="174"/>
      <c r="BE489" s="174"/>
      <c r="BF489" s="174"/>
      <c r="BG489" s="174"/>
      <c r="BH489" s="174"/>
      <c r="BI489" s="174"/>
      <c r="BJ489" s="174"/>
      <c r="BK489" s="174"/>
      <c r="BL489" s="174"/>
      <c r="BM489" s="174"/>
      <c r="BN489" s="174"/>
      <c r="BO489" s="174"/>
      <c r="BP489" s="174"/>
      <c r="BQ489" s="174"/>
      <c r="BR489" s="174"/>
      <c r="BS489" s="174"/>
      <c r="BT489" s="174"/>
      <c r="BU489" s="174"/>
      <c r="BV489" s="174"/>
      <c r="BW489" s="174"/>
      <c r="BX489" s="174"/>
      <c r="BY489" s="174"/>
      <c r="BZ489" s="174"/>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829"/>
      <c r="T490" s="829"/>
      <c r="U490" s="829"/>
      <c r="V490" s="829"/>
      <c r="W490" s="829"/>
      <c r="X490" s="829"/>
      <c r="Y490" s="829"/>
      <c r="Z490" s="829"/>
      <c r="AA490" s="829"/>
      <c r="AB490" s="829"/>
      <c r="AC490" s="829"/>
      <c r="AD490" s="829"/>
      <c r="AE490" s="829"/>
      <c r="AF490" s="829"/>
      <c r="AG490" s="829"/>
      <c r="AH490" s="829"/>
      <c r="AI490" s="829"/>
      <c r="AJ490" s="829"/>
      <c r="AK490" s="829"/>
      <c r="AL490" s="829"/>
      <c r="AM490" s="829"/>
      <c r="AN490" s="829"/>
      <c r="AO490" s="829"/>
      <c r="AP490" s="829"/>
      <c r="AQ490" s="829"/>
      <c r="AR490" s="829"/>
      <c r="AS490" s="829"/>
      <c r="AT490" s="829"/>
      <c r="AU490" s="829"/>
      <c r="AV490" s="829"/>
      <c r="AW490" s="829"/>
      <c r="AX490" s="829"/>
      <c r="AY490" s="829"/>
      <c r="AZ490" s="829"/>
      <c r="BA490" s="829"/>
      <c r="BB490" s="829"/>
      <c r="BC490" s="829"/>
      <c r="BD490" s="829"/>
      <c r="BE490" s="829"/>
      <c r="BF490" s="829"/>
      <c r="BG490" s="829"/>
      <c r="BH490" s="829"/>
      <c r="BI490" s="829"/>
      <c r="BJ490" s="829"/>
      <c r="BK490" s="829"/>
      <c r="BL490" s="829"/>
      <c r="BM490" s="829"/>
      <c r="BN490" s="829"/>
      <c r="BO490" s="829"/>
      <c r="BP490" s="829"/>
      <c r="BQ490" s="829"/>
      <c r="BR490" s="829"/>
      <c r="BS490" s="829"/>
      <c r="BT490" s="829"/>
      <c r="BU490" s="829"/>
      <c r="BV490" s="829"/>
      <c r="BW490" s="829"/>
      <c r="BX490" s="829"/>
      <c r="BY490" s="829"/>
      <c r="BZ490" s="829"/>
    </row>
    <row r="491" spans="1:80" s="2" customFormat="1" ht="5.0999999999999996"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row>
    <row r="492" spans="1:80" s="2" customFormat="1" ht="5.0999999999999996" customHeight="1">
      <c r="A492" s="174"/>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c r="AS492" s="174"/>
      <c r="AT492" s="174"/>
      <c r="AU492" s="174"/>
      <c r="AV492" s="174"/>
      <c r="AW492" s="174"/>
      <c r="AX492" s="174"/>
      <c r="AY492" s="174"/>
      <c r="AZ492" s="174"/>
      <c r="BA492" s="174"/>
      <c r="BB492" s="174"/>
      <c r="BC492" s="174"/>
      <c r="BD492" s="174"/>
      <c r="BE492" s="174"/>
      <c r="BF492" s="174"/>
      <c r="BG492" s="174"/>
      <c r="BH492" s="174"/>
      <c r="BI492" s="174"/>
      <c r="BJ492" s="174"/>
      <c r="BK492" s="174"/>
      <c r="BL492" s="174"/>
      <c r="BM492" s="174"/>
      <c r="BN492" s="174"/>
      <c r="BO492" s="174"/>
      <c r="BP492" s="174"/>
      <c r="BQ492" s="174"/>
      <c r="BR492" s="174"/>
      <c r="BS492" s="174"/>
      <c r="BT492" s="174"/>
      <c r="BU492" s="174"/>
      <c r="BV492" s="174"/>
      <c r="BW492" s="174"/>
      <c r="BX492" s="174"/>
      <c r="BY492" s="174"/>
      <c r="BZ492" s="174"/>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829"/>
      <c r="S493" s="829"/>
      <c r="T493" s="829"/>
      <c r="U493" s="829"/>
      <c r="V493" s="829"/>
      <c r="W493" s="829"/>
      <c r="X493" s="829"/>
      <c r="Y493" s="829"/>
      <c r="Z493" s="829"/>
      <c r="AA493" s="829"/>
      <c r="AB493" s="829"/>
      <c r="AC493" s="829"/>
      <c r="AD493" s="829"/>
      <c r="AE493" s="829"/>
      <c r="AF493" s="829"/>
      <c r="AG493" s="829"/>
      <c r="AH493" s="829"/>
      <c r="AI493" s="829"/>
      <c r="AJ493" s="829"/>
      <c r="AK493" s="829"/>
      <c r="AL493" s="829"/>
      <c r="AM493" s="829"/>
      <c r="AN493" s="829"/>
      <c r="AO493" s="829"/>
      <c r="AP493" s="829"/>
      <c r="AQ493" s="829"/>
      <c r="AR493" s="829"/>
      <c r="AS493" s="829"/>
      <c r="AT493" s="829"/>
      <c r="AU493" s="829"/>
      <c r="AV493" s="829"/>
      <c r="AW493" s="829"/>
      <c r="AX493" s="829"/>
      <c r="AY493" s="829"/>
      <c r="AZ493" s="829"/>
      <c r="BA493" s="829"/>
      <c r="BB493" s="829"/>
      <c r="BC493" s="829"/>
      <c r="BD493" s="829"/>
      <c r="BE493" s="829"/>
      <c r="BF493" s="829"/>
      <c r="BG493" s="829"/>
      <c r="BH493" s="829"/>
      <c r="BI493" s="829"/>
      <c r="BJ493" s="829"/>
      <c r="BK493" s="829"/>
      <c r="BL493" s="829"/>
      <c r="BM493" s="829"/>
      <c r="BN493" s="829"/>
      <c r="BO493" s="829"/>
      <c r="BP493" s="829"/>
      <c r="BQ493" s="829"/>
      <c r="BR493" s="829"/>
      <c r="BS493" s="829"/>
      <c r="BT493" s="829"/>
      <c r="BU493" s="829"/>
      <c r="BV493" s="829"/>
      <c r="BW493" s="829"/>
      <c r="BX493" s="829"/>
      <c r="BY493" s="829"/>
      <c r="BZ493" s="829"/>
    </row>
    <row r="494" spans="1:80" s="13" customFormat="1" ht="15.95" customHeight="1">
      <c r="A494" s="59"/>
      <c r="B494" s="59"/>
      <c r="C494" s="59"/>
      <c r="D494" s="59"/>
      <c r="E494" s="59"/>
      <c r="F494" s="59"/>
      <c r="G494" s="59"/>
      <c r="H494" s="59"/>
      <c r="I494" s="59"/>
      <c r="J494" s="59"/>
      <c r="K494" s="59"/>
      <c r="L494" s="59"/>
      <c r="M494" s="59"/>
      <c r="N494" s="59"/>
      <c r="O494" s="59"/>
      <c r="P494" s="59"/>
      <c r="Q494" s="59"/>
      <c r="R494" s="829"/>
      <c r="S494" s="829"/>
      <c r="T494" s="829"/>
      <c r="U494" s="829"/>
      <c r="V494" s="829"/>
      <c r="W494" s="829"/>
      <c r="X494" s="829"/>
      <c r="Y494" s="829"/>
      <c r="Z494" s="829"/>
      <c r="AA494" s="829"/>
      <c r="AB494" s="829"/>
      <c r="AC494" s="829"/>
      <c r="AD494" s="829"/>
      <c r="AE494" s="829"/>
      <c r="AF494" s="829"/>
      <c r="AG494" s="829"/>
      <c r="AH494" s="829"/>
      <c r="AI494" s="829"/>
      <c r="AJ494" s="829"/>
      <c r="AK494" s="829"/>
      <c r="AL494" s="829"/>
      <c r="AM494" s="829"/>
      <c r="AN494" s="829"/>
      <c r="AO494" s="829"/>
      <c r="AP494" s="829"/>
      <c r="AQ494" s="829"/>
      <c r="AR494" s="829"/>
      <c r="AS494" s="829"/>
      <c r="AT494" s="829"/>
      <c r="AU494" s="829"/>
      <c r="AV494" s="829"/>
      <c r="AW494" s="829"/>
      <c r="AX494" s="829"/>
      <c r="AY494" s="829"/>
      <c r="AZ494" s="829"/>
      <c r="BA494" s="829"/>
      <c r="BB494" s="829"/>
      <c r="BC494" s="829"/>
      <c r="BD494" s="829"/>
      <c r="BE494" s="829"/>
      <c r="BF494" s="829"/>
      <c r="BG494" s="829"/>
      <c r="BH494" s="829"/>
      <c r="BI494" s="829"/>
      <c r="BJ494" s="829"/>
      <c r="BK494" s="829"/>
      <c r="BL494" s="829"/>
      <c r="BM494" s="829"/>
      <c r="BN494" s="829"/>
      <c r="BO494" s="829"/>
      <c r="BP494" s="829"/>
      <c r="BQ494" s="829"/>
      <c r="BR494" s="829"/>
      <c r="BS494" s="829"/>
      <c r="BT494" s="829"/>
      <c r="BU494" s="829"/>
      <c r="BV494" s="829"/>
      <c r="BW494" s="829"/>
      <c r="BX494" s="829"/>
      <c r="BY494" s="829"/>
      <c r="BZ494" s="829"/>
    </row>
    <row r="495" spans="1:80" s="2" customFormat="1" ht="5.0999999999999996"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c r="BW497" s="174"/>
      <c r="BX497" s="174"/>
      <c r="BY497" s="174"/>
      <c r="BZ497" s="174"/>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799"/>
      <c r="AJ498" s="799"/>
      <c r="AK498" s="799"/>
      <c r="AL498" s="799"/>
      <c r="AM498" s="799"/>
      <c r="AN498" s="799"/>
      <c r="AO498" s="799"/>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row>
    <row r="500" spans="1:80" s="2" customFormat="1" ht="5.0999999999999996"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c r="BW500" s="174"/>
      <c r="BX500" s="174"/>
      <c r="BY500" s="174"/>
      <c r="BZ500" s="174"/>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799"/>
      <c r="AJ501" s="799"/>
      <c r="AK501" s="799"/>
      <c r="AL501" s="799"/>
      <c r="AM501" s="799"/>
      <c r="AN501" s="799"/>
      <c r="AO501" s="799"/>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row>
    <row r="503" spans="1:80" s="2" customFormat="1" ht="5.0999999999999996"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c r="BW503" s="174"/>
      <c r="BX503" s="174"/>
      <c r="BY503" s="174"/>
      <c r="BZ503" s="174"/>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800"/>
      <c r="AT504" s="800"/>
      <c r="AU504" s="800"/>
      <c r="AV504" s="800"/>
      <c r="AW504" s="800"/>
      <c r="AX504" s="800"/>
      <c r="AY504" s="800"/>
      <c r="AZ504" s="800"/>
      <c r="BA504" s="800"/>
      <c r="BB504" s="800"/>
      <c r="BC504" s="800"/>
      <c r="BD504" s="800"/>
      <c r="BE504" s="800"/>
      <c r="BF504" s="80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row>
    <row r="506" spans="1:80" s="2" customFormat="1" ht="5.0999999999999996"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792"/>
      <c r="AT507" s="792"/>
      <c r="AU507" s="792"/>
      <c r="AV507" s="792"/>
      <c r="AW507" s="792"/>
      <c r="AX507" s="792"/>
      <c r="AY507" s="792"/>
      <c r="AZ507" s="792"/>
      <c r="BA507" s="792"/>
      <c r="BB507" s="792"/>
      <c r="BC507" s="792"/>
      <c r="BD507" s="792"/>
      <c r="BE507" s="792"/>
      <c r="BF507" s="792"/>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row>
    <row r="509" spans="1:80" s="2" customFormat="1" ht="5.0999999999999996"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792"/>
      <c r="AT510" s="792"/>
      <c r="AU510" s="792"/>
      <c r="AV510" s="792"/>
      <c r="AW510" s="792"/>
      <c r="AX510" s="792"/>
      <c r="AY510" s="792"/>
      <c r="AZ510" s="792"/>
      <c r="BA510" s="792"/>
      <c r="BB510" s="792"/>
      <c r="BC510" s="792"/>
      <c r="BD510" s="792"/>
      <c r="BE510" s="792"/>
      <c r="BF510" s="792"/>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row>
    <row r="512" spans="1:80" s="2" customFormat="1" ht="5.0999999999999996"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792"/>
      <c r="AT514" s="792"/>
      <c r="AU514" s="792"/>
      <c r="AV514" s="792"/>
      <c r="AW514" s="792"/>
      <c r="AX514" s="792"/>
      <c r="AY514" s="792"/>
      <c r="AZ514" s="792"/>
      <c r="BA514" s="792"/>
      <c r="BB514" s="792"/>
      <c r="BC514" s="792"/>
      <c r="BD514" s="792"/>
      <c r="BE514" s="792"/>
      <c r="BF514" s="792"/>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799" t="s">
        <v>56</v>
      </c>
      <c r="AT515" s="799"/>
      <c r="AU515" s="96"/>
      <c r="AV515" s="96"/>
      <c r="AW515" s="96" t="s">
        <v>184</v>
      </c>
      <c r="AX515" s="96"/>
      <c r="AY515" s="96"/>
      <c r="AZ515" s="96"/>
      <c r="BA515" s="96"/>
      <c r="BB515" s="799" t="s">
        <v>56</v>
      </c>
      <c r="BC515" s="799"/>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row>
    <row r="517" spans="1:80" s="2" customFormat="1" ht="5.0999999999999996"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797"/>
      <c r="X519" s="797"/>
      <c r="Y519" s="797"/>
      <c r="Z519" s="797"/>
      <c r="AA519" s="797"/>
      <c r="AB519" s="797"/>
      <c r="AC519" s="797"/>
      <c r="AD519" s="797"/>
      <c r="AE519" s="797"/>
      <c r="AF519" s="797"/>
      <c r="AG519" s="798" t="s">
        <v>117</v>
      </c>
      <c r="AH519" s="798"/>
      <c r="AI519" s="794" t="str">
        <f t="shared" ref="AI519:AI524" si="13">IFERROR(VLOOKUP(W519,$CA$26:$CB$98,2,FALSE),"")</f>
        <v/>
      </c>
      <c r="AJ519" s="794"/>
      <c r="AK519" s="794"/>
      <c r="AL519" s="794"/>
      <c r="AM519" s="794"/>
      <c r="AN519" s="794"/>
      <c r="AO519" s="794"/>
      <c r="AP519" s="794"/>
      <c r="AQ519" s="794"/>
      <c r="AR519" s="794"/>
      <c r="AS519" s="794"/>
      <c r="AT519" s="794"/>
      <c r="AU519" s="794"/>
      <c r="AV519" s="794"/>
      <c r="AW519" s="794"/>
      <c r="AX519" s="794"/>
      <c r="AY519" s="794"/>
      <c r="AZ519" s="794"/>
      <c r="BA519" s="794"/>
      <c r="BB519" s="794"/>
      <c r="BC519" s="798" t="s">
        <v>117</v>
      </c>
      <c r="BD519" s="798"/>
      <c r="BE519" s="796"/>
      <c r="BF519" s="796"/>
      <c r="BG519" s="796"/>
      <c r="BH519" s="796"/>
      <c r="BI519" s="796"/>
      <c r="BJ519" s="796"/>
      <c r="BK519" s="796"/>
      <c r="BL519" s="796"/>
      <c r="BM519" s="796"/>
      <c r="BN519" s="796"/>
      <c r="BO519" s="796"/>
      <c r="BP519" s="796"/>
      <c r="BQ519" s="796"/>
      <c r="BR519" s="796"/>
      <c r="BS519" s="796"/>
      <c r="BT519" s="123"/>
      <c r="BU519" s="119" t="s">
        <v>85</v>
      </c>
      <c r="BV519" s="119"/>
      <c r="BW519" s="119"/>
      <c r="BX519" s="119"/>
      <c r="BY519" s="119"/>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797"/>
      <c r="X520" s="797"/>
      <c r="Y520" s="797"/>
      <c r="Z520" s="797"/>
      <c r="AA520" s="797"/>
      <c r="AB520" s="797"/>
      <c r="AC520" s="797"/>
      <c r="AD520" s="797"/>
      <c r="AE520" s="797"/>
      <c r="AF520" s="797"/>
      <c r="AG520" s="798" t="s">
        <v>117</v>
      </c>
      <c r="AH520" s="798"/>
      <c r="AI520" s="794" t="str">
        <f t="shared" si="13"/>
        <v/>
      </c>
      <c r="AJ520" s="794"/>
      <c r="AK520" s="794"/>
      <c r="AL520" s="794"/>
      <c r="AM520" s="794"/>
      <c r="AN520" s="794"/>
      <c r="AO520" s="794"/>
      <c r="AP520" s="794"/>
      <c r="AQ520" s="794"/>
      <c r="AR520" s="794"/>
      <c r="AS520" s="794"/>
      <c r="AT520" s="794"/>
      <c r="AU520" s="794"/>
      <c r="AV520" s="794"/>
      <c r="AW520" s="794"/>
      <c r="AX520" s="794"/>
      <c r="AY520" s="794"/>
      <c r="AZ520" s="794"/>
      <c r="BA520" s="794"/>
      <c r="BB520" s="794"/>
      <c r="BC520" s="798" t="s">
        <v>117</v>
      </c>
      <c r="BD520" s="798"/>
      <c r="BE520" s="796"/>
      <c r="BF520" s="796"/>
      <c r="BG520" s="796"/>
      <c r="BH520" s="796"/>
      <c r="BI520" s="796"/>
      <c r="BJ520" s="796"/>
      <c r="BK520" s="796"/>
      <c r="BL520" s="796"/>
      <c r="BM520" s="796"/>
      <c r="BN520" s="796"/>
      <c r="BO520" s="796"/>
      <c r="BP520" s="796"/>
      <c r="BQ520" s="796"/>
      <c r="BR520" s="796"/>
      <c r="BS520" s="796"/>
      <c r="BT520" s="123"/>
      <c r="BU520" s="119" t="s">
        <v>85</v>
      </c>
      <c r="BV520" s="119"/>
      <c r="BW520" s="119"/>
      <c r="BX520" s="119"/>
      <c r="BY520" s="119"/>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797"/>
      <c r="X521" s="797"/>
      <c r="Y521" s="797"/>
      <c r="Z521" s="797"/>
      <c r="AA521" s="797"/>
      <c r="AB521" s="797"/>
      <c r="AC521" s="797"/>
      <c r="AD521" s="797"/>
      <c r="AE521" s="797"/>
      <c r="AF521" s="797"/>
      <c r="AG521" s="798" t="s">
        <v>117</v>
      </c>
      <c r="AH521" s="798"/>
      <c r="AI521" s="794" t="str">
        <f t="shared" si="13"/>
        <v/>
      </c>
      <c r="AJ521" s="794"/>
      <c r="AK521" s="794"/>
      <c r="AL521" s="794"/>
      <c r="AM521" s="794"/>
      <c r="AN521" s="794"/>
      <c r="AO521" s="794"/>
      <c r="AP521" s="794"/>
      <c r="AQ521" s="794"/>
      <c r="AR521" s="794"/>
      <c r="AS521" s="794"/>
      <c r="AT521" s="794"/>
      <c r="AU521" s="794"/>
      <c r="AV521" s="794"/>
      <c r="AW521" s="794"/>
      <c r="AX521" s="794"/>
      <c r="AY521" s="794"/>
      <c r="AZ521" s="794"/>
      <c r="BA521" s="794"/>
      <c r="BB521" s="794"/>
      <c r="BC521" s="798" t="s">
        <v>117</v>
      </c>
      <c r="BD521" s="798"/>
      <c r="BE521" s="796"/>
      <c r="BF521" s="796"/>
      <c r="BG521" s="796"/>
      <c r="BH521" s="796"/>
      <c r="BI521" s="796"/>
      <c r="BJ521" s="796"/>
      <c r="BK521" s="796"/>
      <c r="BL521" s="796"/>
      <c r="BM521" s="796"/>
      <c r="BN521" s="796"/>
      <c r="BO521" s="796"/>
      <c r="BP521" s="796"/>
      <c r="BQ521" s="796"/>
      <c r="BR521" s="796"/>
      <c r="BS521" s="796"/>
      <c r="BT521" s="123"/>
      <c r="BU521" s="119" t="s">
        <v>85</v>
      </c>
      <c r="BV521" s="119"/>
      <c r="BW521" s="119"/>
      <c r="BX521" s="119"/>
      <c r="BY521" s="119"/>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797"/>
      <c r="X522" s="797"/>
      <c r="Y522" s="797"/>
      <c r="Z522" s="797"/>
      <c r="AA522" s="797"/>
      <c r="AB522" s="797"/>
      <c r="AC522" s="797"/>
      <c r="AD522" s="797"/>
      <c r="AE522" s="797"/>
      <c r="AF522" s="797"/>
      <c r="AG522" s="798" t="s">
        <v>117</v>
      </c>
      <c r="AH522" s="798"/>
      <c r="AI522" s="794" t="str">
        <f t="shared" si="13"/>
        <v/>
      </c>
      <c r="AJ522" s="794"/>
      <c r="AK522" s="794"/>
      <c r="AL522" s="794"/>
      <c r="AM522" s="794"/>
      <c r="AN522" s="794"/>
      <c r="AO522" s="794"/>
      <c r="AP522" s="794"/>
      <c r="AQ522" s="794"/>
      <c r="AR522" s="794"/>
      <c r="AS522" s="794"/>
      <c r="AT522" s="794"/>
      <c r="AU522" s="794"/>
      <c r="AV522" s="794"/>
      <c r="AW522" s="794"/>
      <c r="AX522" s="794"/>
      <c r="AY522" s="794"/>
      <c r="AZ522" s="794"/>
      <c r="BA522" s="794"/>
      <c r="BB522" s="794"/>
      <c r="BC522" s="798" t="s">
        <v>117</v>
      </c>
      <c r="BD522" s="798"/>
      <c r="BE522" s="796"/>
      <c r="BF522" s="796"/>
      <c r="BG522" s="796"/>
      <c r="BH522" s="796"/>
      <c r="BI522" s="796"/>
      <c r="BJ522" s="796"/>
      <c r="BK522" s="796"/>
      <c r="BL522" s="796"/>
      <c r="BM522" s="796"/>
      <c r="BN522" s="796"/>
      <c r="BO522" s="796"/>
      <c r="BP522" s="796"/>
      <c r="BQ522" s="796"/>
      <c r="BR522" s="796"/>
      <c r="BS522" s="796"/>
      <c r="BT522" s="123"/>
      <c r="BU522" s="119" t="s">
        <v>85</v>
      </c>
      <c r="BV522" s="119"/>
      <c r="BW522" s="119"/>
      <c r="BX522" s="119"/>
      <c r="BY522" s="119"/>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797"/>
      <c r="X523" s="797"/>
      <c r="Y523" s="797"/>
      <c r="Z523" s="797"/>
      <c r="AA523" s="797"/>
      <c r="AB523" s="797"/>
      <c r="AC523" s="797"/>
      <c r="AD523" s="797"/>
      <c r="AE523" s="797"/>
      <c r="AF523" s="797"/>
      <c r="AG523" s="798" t="s">
        <v>117</v>
      </c>
      <c r="AH523" s="798"/>
      <c r="AI523" s="794" t="str">
        <f t="shared" si="13"/>
        <v/>
      </c>
      <c r="AJ523" s="794"/>
      <c r="AK523" s="794"/>
      <c r="AL523" s="794"/>
      <c r="AM523" s="794"/>
      <c r="AN523" s="794"/>
      <c r="AO523" s="794"/>
      <c r="AP523" s="794"/>
      <c r="AQ523" s="794"/>
      <c r="AR523" s="794"/>
      <c r="AS523" s="794"/>
      <c r="AT523" s="794"/>
      <c r="AU523" s="794"/>
      <c r="AV523" s="794"/>
      <c r="AW523" s="794"/>
      <c r="AX523" s="794"/>
      <c r="AY523" s="794"/>
      <c r="AZ523" s="794"/>
      <c r="BA523" s="794"/>
      <c r="BB523" s="794"/>
      <c r="BC523" s="798" t="s">
        <v>117</v>
      </c>
      <c r="BD523" s="798"/>
      <c r="BE523" s="796"/>
      <c r="BF523" s="796"/>
      <c r="BG523" s="796"/>
      <c r="BH523" s="796"/>
      <c r="BI523" s="796"/>
      <c r="BJ523" s="796"/>
      <c r="BK523" s="796"/>
      <c r="BL523" s="796"/>
      <c r="BM523" s="796"/>
      <c r="BN523" s="796"/>
      <c r="BO523" s="796"/>
      <c r="BP523" s="796"/>
      <c r="BQ523" s="796"/>
      <c r="BR523" s="796"/>
      <c r="BS523" s="796"/>
      <c r="BT523" s="123"/>
      <c r="BU523" s="119" t="s">
        <v>85</v>
      </c>
      <c r="BV523" s="119"/>
      <c r="BW523" s="119"/>
      <c r="BX523" s="119"/>
      <c r="BY523" s="119"/>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797"/>
      <c r="X524" s="797"/>
      <c r="Y524" s="797"/>
      <c r="Z524" s="797"/>
      <c r="AA524" s="797"/>
      <c r="AB524" s="797"/>
      <c r="AC524" s="797"/>
      <c r="AD524" s="797"/>
      <c r="AE524" s="797"/>
      <c r="AF524" s="797"/>
      <c r="AG524" s="798" t="s">
        <v>117</v>
      </c>
      <c r="AH524" s="798"/>
      <c r="AI524" s="794" t="str">
        <f t="shared" si="13"/>
        <v/>
      </c>
      <c r="AJ524" s="794"/>
      <c r="AK524" s="794"/>
      <c r="AL524" s="794"/>
      <c r="AM524" s="794"/>
      <c r="AN524" s="794"/>
      <c r="AO524" s="794"/>
      <c r="AP524" s="794"/>
      <c r="AQ524" s="794"/>
      <c r="AR524" s="794"/>
      <c r="AS524" s="794"/>
      <c r="AT524" s="794"/>
      <c r="AU524" s="794"/>
      <c r="AV524" s="794"/>
      <c r="AW524" s="794"/>
      <c r="AX524" s="794"/>
      <c r="AY524" s="794"/>
      <c r="AZ524" s="794"/>
      <c r="BA524" s="794"/>
      <c r="BB524" s="794"/>
      <c r="BC524" s="798" t="s">
        <v>117</v>
      </c>
      <c r="BD524" s="798"/>
      <c r="BE524" s="796"/>
      <c r="BF524" s="796"/>
      <c r="BG524" s="796"/>
      <c r="BH524" s="796"/>
      <c r="BI524" s="796"/>
      <c r="BJ524" s="796"/>
      <c r="BK524" s="796"/>
      <c r="BL524" s="796"/>
      <c r="BM524" s="796"/>
      <c r="BN524" s="796"/>
      <c r="BO524" s="796"/>
      <c r="BP524" s="796"/>
      <c r="BQ524" s="796"/>
      <c r="BR524" s="796"/>
      <c r="BS524" s="796"/>
      <c r="BT524" s="123"/>
      <c r="BU524" s="119" t="s">
        <v>85</v>
      </c>
      <c r="BV524" s="119"/>
      <c r="BW524" s="119"/>
      <c r="BX524" s="119"/>
      <c r="BY524" s="119"/>
      <c r="BZ524" s="59"/>
    </row>
    <row r="525" spans="1:80" s="2" customFormat="1" ht="5.0999999999999996"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row>
    <row r="526" spans="1:80" s="2" customFormat="1" ht="5.0999999999999996"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829"/>
      <c r="T527" s="829"/>
      <c r="U527" s="829"/>
      <c r="V527" s="829"/>
      <c r="W527" s="829"/>
      <c r="X527" s="829"/>
      <c r="Y527" s="829"/>
      <c r="Z527" s="829"/>
      <c r="AA527" s="829"/>
      <c r="AB527" s="829"/>
      <c r="AC527" s="829"/>
      <c r="AD527" s="829"/>
      <c r="AE527" s="829"/>
      <c r="AF527" s="829"/>
      <c r="AG527" s="829"/>
      <c r="AH527" s="829"/>
      <c r="AI527" s="829"/>
      <c r="AJ527" s="829"/>
      <c r="AK527" s="829"/>
      <c r="AL527" s="829"/>
      <c r="AM527" s="829"/>
      <c r="AN527" s="829"/>
      <c r="AO527" s="829"/>
      <c r="AP527" s="829"/>
      <c r="AQ527" s="829"/>
      <c r="AR527" s="829"/>
      <c r="AS527" s="829"/>
      <c r="AT527" s="829"/>
      <c r="AU527" s="829"/>
      <c r="AV527" s="829"/>
      <c r="AW527" s="829"/>
      <c r="AX527" s="829"/>
      <c r="AY527" s="829"/>
      <c r="AZ527" s="829"/>
      <c r="BA527" s="829"/>
      <c r="BB527" s="829"/>
      <c r="BC527" s="829"/>
      <c r="BD527" s="829"/>
      <c r="BE527" s="829"/>
      <c r="BF527" s="829"/>
      <c r="BG527" s="829"/>
      <c r="BH527" s="829"/>
      <c r="BI527" s="829"/>
      <c r="BJ527" s="829"/>
      <c r="BK527" s="829"/>
      <c r="BL527" s="829"/>
      <c r="BM527" s="829"/>
      <c r="BN527" s="829"/>
      <c r="BO527" s="829"/>
      <c r="BP527" s="829"/>
      <c r="BQ527" s="829"/>
      <c r="BR527" s="829"/>
      <c r="BS527" s="829"/>
      <c r="BT527" s="829"/>
      <c r="BU527" s="829"/>
      <c r="BV527" s="829"/>
      <c r="BW527" s="829"/>
      <c r="BX527" s="829"/>
      <c r="BY527" s="829"/>
      <c r="BZ527" s="829"/>
    </row>
    <row r="528" spans="1:80" s="2" customFormat="1" ht="5.0999999999999996"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row>
    <row r="529" spans="1:80" s="2" customFormat="1" ht="5.0999999999999996"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829"/>
      <c r="S530" s="829"/>
      <c r="T530" s="829"/>
      <c r="U530" s="829"/>
      <c r="V530" s="829"/>
      <c r="W530" s="829"/>
      <c r="X530" s="829"/>
      <c r="Y530" s="829"/>
      <c r="Z530" s="829"/>
      <c r="AA530" s="829"/>
      <c r="AB530" s="829"/>
      <c r="AC530" s="829"/>
      <c r="AD530" s="829"/>
      <c r="AE530" s="829"/>
      <c r="AF530" s="829"/>
      <c r="AG530" s="829"/>
      <c r="AH530" s="829"/>
      <c r="AI530" s="829"/>
      <c r="AJ530" s="829"/>
      <c r="AK530" s="829"/>
      <c r="AL530" s="829"/>
      <c r="AM530" s="829"/>
      <c r="AN530" s="829"/>
      <c r="AO530" s="829"/>
      <c r="AP530" s="829"/>
      <c r="AQ530" s="829"/>
      <c r="AR530" s="829"/>
      <c r="AS530" s="829"/>
      <c r="AT530" s="829"/>
      <c r="AU530" s="829"/>
      <c r="AV530" s="829"/>
      <c r="AW530" s="829"/>
      <c r="AX530" s="829"/>
      <c r="AY530" s="829"/>
      <c r="AZ530" s="829"/>
      <c r="BA530" s="829"/>
      <c r="BB530" s="829"/>
      <c r="BC530" s="829"/>
      <c r="BD530" s="829"/>
      <c r="BE530" s="829"/>
      <c r="BF530" s="829"/>
      <c r="BG530" s="829"/>
      <c r="BH530" s="829"/>
      <c r="BI530" s="829"/>
      <c r="BJ530" s="829"/>
      <c r="BK530" s="829"/>
      <c r="BL530" s="829"/>
      <c r="BM530" s="829"/>
      <c r="BN530" s="829"/>
      <c r="BO530" s="829"/>
      <c r="BP530" s="829"/>
      <c r="BQ530" s="829"/>
      <c r="BR530" s="829"/>
      <c r="BS530" s="829"/>
      <c r="BT530" s="829"/>
      <c r="BU530" s="829"/>
      <c r="BV530" s="829"/>
      <c r="BW530" s="829"/>
      <c r="BX530" s="829"/>
      <c r="BY530" s="829"/>
      <c r="BZ530" s="829"/>
    </row>
    <row r="531" spans="1:80" s="13" customFormat="1" ht="15.95" customHeight="1">
      <c r="A531" s="59"/>
      <c r="B531" s="59"/>
      <c r="C531" s="59"/>
      <c r="D531" s="59"/>
      <c r="E531" s="59"/>
      <c r="F531" s="59"/>
      <c r="G531" s="59"/>
      <c r="H531" s="59"/>
      <c r="I531" s="59"/>
      <c r="J531" s="59"/>
      <c r="K531" s="59"/>
      <c r="L531" s="59"/>
      <c r="M531" s="59"/>
      <c r="N531" s="59"/>
      <c r="O531" s="59"/>
      <c r="P531" s="59"/>
      <c r="Q531" s="59"/>
      <c r="R531" s="829"/>
      <c r="S531" s="829"/>
      <c r="T531" s="829"/>
      <c r="U531" s="829"/>
      <c r="V531" s="829"/>
      <c r="W531" s="829"/>
      <c r="X531" s="829"/>
      <c r="Y531" s="829"/>
      <c r="Z531" s="829"/>
      <c r="AA531" s="829"/>
      <c r="AB531" s="829"/>
      <c r="AC531" s="829"/>
      <c r="AD531" s="829"/>
      <c r="AE531" s="829"/>
      <c r="AF531" s="829"/>
      <c r="AG531" s="829"/>
      <c r="AH531" s="829"/>
      <c r="AI531" s="829"/>
      <c r="AJ531" s="829"/>
      <c r="AK531" s="829"/>
      <c r="AL531" s="829"/>
      <c r="AM531" s="829"/>
      <c r="AN531" s="829"/>
      <c r="AO531" s="829"/>
      <c r="AP531" s="829"/>
      <c r="AQ531" s="829"/>
      <c r="AR531" s="829"/>
      <c r="AS531" s="829"/>
      <c r="AT531" s="829"/>
      <c r="AU531" s="829"/>
      <c r="AV531" s="829"/>
      <c r="AW531" s="829"/>
      <c r="AX531" s="829"/>
      <c r="AY531" s="829"/>
      <c r="AZ531" s="829"/>
      <c r="BA531" s="829"/>
      <c r="BB531" s="829"/>
      <c r="BC531" s="829"/>
      <c r="BD531" s="829"/>
      <c r="BE531" s="829"/>
      <c r="BF531" s="829"/>
      <c r="BG531" s="829"/>
      <c r="BH531" s="829"/>
      <c r="BI531" s="829"/>
      <c r="BJ531" s="829"/>
      <c r="BK531" s="829"/>
      <c r="BL531" s="829"/>
      <c r="BM531" s="829"/>
      <c r="BN531" s="829"/>
      <c r="BO531" s="829"/>
      <c r="BP531" s="829"/>
      <c r="BQ531" s="829"/>
      <c r="BR531" s="829"/>
      <c r="BS531" s="829"/>
      <c r="BT531" s="829"/>
      <c r="BU531" s="829"/>
      <c r="BV531" s="829"/>
      <c r="BW531" s="829"/>
      <c r="BX531" s="829"/>
      <c r="BY531" s="829"/>
      <c r="BZ531" s="829"/>
    </row>
    <row r="532" spans="1:80" s="2" customFormat="1" ht="5.0999999999999996"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row>
    <row r="533" spans="1:80" s="2" customFormat="1" ht="17.100000000000001" customHeight="1">
      <c r="A533" s="801" t="s">
        <v>244</v>
      </c>
      <c r="B533" s="801"/>
      <c r="C533" s="801"/>
      <c r="D533" s="801"/>
      <c r="E533" s="801"/>
      <c r="F533" s="801"/>
      <c r="G533" s="801"/>
      <c r="H533" s="801"/>
      <c r="I533" s="801"/>
      <c r="J533" s="801"/>
      <c r="K533" s="801"/>
      <c r="L533" s="801"/>
      <c r="M533" s="801"/>
      <c r="N533" s="801"/>
      <c r="O533" s="801"/>
      <c r="P533" s="801"/>
      <c r="Q533" s="801"/>
      <c r="R533" s="801"/>
      <c r="S533" s="801"/>
      <c r="T533" s="801"/>
      <c r="U533" s="801"/>
      <c r="V533" s="801"/>
      <c r="W533" s="801"/>
      <c r="X533" s="801"/>
      <c r="Y533" s="801"/>
      <c r="Z533" s="801"/>
      <c r="AA533" s="801"/>
      <c r="AB533" s="801"/>
      <c r="AC533" s="801"/>
      <c r="AD533" s="801"/>
      <c r="AE533" s="801"/>
      <c r="AF533" s="801"/>
      <c r="AG533" s="801"/>
      <c r="AH533" s="801"/>
      <c r="AI533" s="801"/>
      <c r="AJ533" s="801"/>
      <c r="AK533" s="801"/>
      <c r="AL533" s="801"/>
      <c r="AM533" s="801"/>
      <c r="AN533" s="801"/>
      <c r="AO533" s="801"/>
      <c r="AP533" s="801"/>
      <c r="AQ533" s="801"/>
      <c r="AR533" s="801"/>
      <c r="AS533" s="801"/>
      <c r="AT533" s="801"/>
      <c r="AU533" s="801"/>
      <c r="AV533" s="801"/>
      <c r="AW533" s="801"/>
      <c r="AX533" s="801"/>
      <c r="AY533" s="801"/>
      <c r="AZ533" s="801"/>
      <c r="BA533" s="801"/>
      <c r="BB533" s="801"/>
      <c r="BC533" s="801"/>
      <c r="BD533" s="801"/>
      <c r="BE533" s="801"/>
      <c r="BF533" s="801"/>
      <c r="BG533" s="801"/>
      <c r="BH533" s="801"/>
      <c r="BI533" s="801"/>
      <c r="BJ533" s="801"/>
      <c r="BK533" s="801"/>
      <c r="BL533" s="801"/>
      <c r="BM533" s="801"/>
      <c r="BN533" s="801"/>
      <c r="BO533" s="801"/>
      <c r="BP533" s="801"/>
      <c r="BQ533" s="801"/>
      <c r="BR533" s="801"/>
      <c r="BS533" s="801"/>
      <c r="BT533" s="801"/>
      <c r="BU533" s="801"/>
      <c r="BV533" s="801"/>
      <c r="BW533" s="801"/>
      <c r="BX533" s="801"/>
      <c r="BY533" s="801"/>
      <c r="BZ533" s="801"/>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B535" s="8"/>
    </row>
    <row r="536" spans="1:80" s="2" customFormat="1" ht="5.0999999999999996"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c r="BW536" s="174"/>
      <c r="BX536" s="174"/>
      <c r="BY536" s="174"/>
      <c r="BZ536" s="174"/>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799"/>
      <c r="AJ537" s="799"/>
      <c r="AK537" s="799"/>
      <c r="AL537" s="799"/>
      <c r="AM537" s="799"/>
      <c r="AN537" s="799"/>
      <c r="AO537" s="799"/>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B538" s="8"/>
    </row>
    <row r="539" spans="1:80" s="2" customFormat="1" ht="5.0999999999999996"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c r="BW539" s="174"/>
      <c r="BX539" s="174"/>
      <c r="BY539" s="174"/>
      <c r="BZ539" s="174"/>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799"/>
      <c r="AJ540" s="799"/>
      <c r="AK540" s="799"/>
      <c r="AL540" s="799"/>
      <c r="AM540" s="799"/>
      <c r="AN540" s="799"/>
      <c r="AO540" s="799"/>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B541" s="8"/>
    </row>
    <row r="542" spans="1:80" s="2" customFormat="1" ht="5.0999999999999996"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c r="BW542" s="174"/>
      <c r="BX542" s="174"/>
      <c r="BY542" s="174"/>
      <c r="BZ542" s="174"/>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800"/>
      <c r="AT543" s="800"/>
      <c r="AU543" s="800"/>
      <c r="AV543" s="800"/>
      <c r="AW543" s="800"/>
      <c r="AX543" s="800"/>
      <c r="AY543" s="800"/>
      <c r="AZ543" s="800"/>
      <c r="BA543" s="800"/>
      <c r="BB543" s="800"/>
      <c r="BC543" s="800"/>
      <c r="BD543" s="800"/>
      <c r="BE543" s="800"/>
      <c r="BF543" s="800"/>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B544" s="8"/>
    </row>
    <row r="545" spans="1:80" s="2" customFormat="1" ht="5.0999999999999996"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792"/>
      <c r="AT546" s="792"/>
      <c r="AU546" s="792"/>
      <c r="AV546" s="792"/>
      <c r="AW546" s="792"/>
      <c r="AX546" s="792"/>
      <c r="AY546" s="792"/>
      <c r="AZ546" s="792"/>
      <c r="BA546" s="792"/>
      <c r="BB546" s="792"/>
      <c r="BC546" s="792"/>
      <c r="BD546" s="792"/>
      <c r="BE546" s="792"/>
      <c r="BF546" s="792"/>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B547" s="8"/>
    </row>
    <row r="548" spans="1:80" s="2" customFormat="1" ht="5.0999999999999996"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c r="BW548" s="174"/>
      <c r="BX548" s="174"/>
      <c r="BY548" s="174"/>
      <c r="BZ548" s="174"/>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792"/>
      <c r="AT549" s="792"/>
      <c r="AU549" s="792"/>
      <c r="AV549" s="792"/>
      <c r="AW549" s="792"/>
      <c r="AX549" s="792"/>
      <c r="AY549" s="792"/>
      <c r="AZ549" s="792"/>
      <c r="BA549" s="792"/>
      <c r="BB549" s="792"/>
      <c r="BC549" s="792"/>
      <c r="BD549" s="792"/>
      <c r="BE549" s="792"/>
      <c r="BF549" s="792"/>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B550" s="8"/>
    </row>
    <row r="551" spans="1:80" s="2" customFormat="1" ht="5.0999999999999996" customHeight="1">
      <c r="A551" s="174"/>
      <c r="B551" s="174"/>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c r="AS551" s="174"/>
      <c r="AT551" s="174"/>
      <c r="AU551" s="174"/>
      <c r="AV551" s="174"/>
      <c r="AW551" s="174"/>
      <c r="AX551" s="174"/>
      <c r="AY551" s="174"/>
      <c r="AZ551" s="174"/>
      <c r="BA551" s="174"/>
      <c r="BB551" s="174"/>
      <c r="BC551" s="174"/>
      <c r="BD551" s="174"/>
      <c r="BE551" s="174"/>
      <c r="BF551" s="174"/>
      <c r="BG551" s="174"/>
      <c r="BH551" s="174"/>
      <c r="BI551" s="174"/>
      <c r="BJ551" s="174"/>
      <c r="BK551" s="174"/>
      <c r="BL551" s="174"/>
      <c r="BM551" s="174"/>
      <c r="BN551" s="174"/>
      <c r="BO551" s="174"/>
      <c r="BP551" s="174"/>
      <c r="BQ551" s="174"/>
      <c r="BR551" s="174"/>
      <c r="BS551" s="174"/>
      <c r="BT551" s="174"/>
      <c r="BU551" s="174"/>
      <c r="BV551" s="174"/>
      <c r="BW551" s="174"/>
      <c r="BX551" s="174"/>
      <c r="BY551" s="174"/>
      <c r="BZ551" s="174"/>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6"/>
      <c r="AT552" s="96"/>
      <c r="AU552" s="96"/>
      <c r="AV552" s="96"/>
      <c r="AW552" s="96"/>
      <c r="AX552" s="96"/>
      <c r="AY552" s="96"/>
      <c r="AZ552" s="96"/>
      <c r="BA552" s="96"/>
      <c r="BB552" s="96"/>
      <c r="BC552" s="96"/>
      <c r="BD552" s="96"/>
      <c r="BE552" s="96"/>
      <c r="BF552" s="96"/>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792"/>
      <c r="AT553" s="792"/>
      <c r="AU553" s="792"/>
      <c r="AV553" s="792"/>
      <c r="AW553" s="792"/>
      <c r="AX553" s="792"/>
      <c r="AY553" s="792"/>
      <c r="AZ553" s="792"/>
      <c r="BA553" s="792"/>
      <c r="BB553" s="792"/>
      <c r="BC553" s="792"/>
      <c r="BD553" s="792"/>
      <c r="BE553" s="792"/>
      <c r="BF553" s="792"/>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799" t="s">
        <v>56</v>
      </c>
      <c r="AT554" s="799"/>
      <c r="AU554" s="96"/>
      <c r="AV554" s="96"/>
      <c r="AW554" s="96" t="s">
        <v>184</v>
      </c>
      <c r="AX554" s="96"/>
      <c r="AY554" s="96"/>
      <c r="AZ554" s="96"/>
      <c r="BA554" s="96"/>
      <c r="BB554" s="799" t="s">
        <v>56</v>
      </c>
      <c r="BC554" s="799"/>
      <c r="BD554" s="96"/>
      <c r="BE554" s="96"/>
      <c r="BF554" s="96"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B555" s="8"/>
    </row>
    <row r="556" spans="1:80" s="2" customFormat="1" ht="5.0999999999999996" customHeight="1">
      <c r="A556" s="174"/>
      <c r="B556" s="174"/>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c r="AS556" s="174"/>
      <c r="AT556" s="174"/>
      <c r="AU556" s="174"/>
      <c r="AV556" s="174"/>
      <c r="AW556" s="174"/>
      <c r="AX556" s="174"/>
      <c r="AY556" s="174"/>
      <c r="AZ556" s="174"/>
      <c r="BA556" s="174"/>
      <c r="BB556" s="174"/>
      <c r="BC556" s="174"/>
      <c r="BD556" s="174"/>
      <c r="BE556" s="174"/>
      <c r="BF556" s="174"/>
      <c r="BG556" s="174"/>
      <c r="BH556" s="174"/>
      <c r="BI556" s="174"/>
      <c r="BJ556" s="174"/>
      <c r="BK556" s="174"/>
      <c r="BL556" s="174"/>
      <c r="BM556" s="174"/>
      <c r="BN556" s="174"/>
      <c r="BO556" s="174"/>
      <c r="BP556" s="174"/>
      <c r="BQ556" s="174"/>
      <c r="BR556" s="174"/>
      <c r="BS556" s="174"/>
      <c r="BT556" s="174"/>
      <c r="BU556" s="174"/>
      <c r="BV556" s="174"/>
      <c r="BW556" s="174"/>
      <c r="BX556" s="174"/>
      <c r="BY556" s="174"/>
      <c r="BZ556" s="174"/>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797"/>
      <c r="X558" s="797"/>
      <c r="Y558" s="797"/>
      <c r="Z558" s="797"/>
      <c r="AA558" s="797"/>
      <c r="AB558" s="797"/>
      <c r="AC558" s="797"/>
      <c r="AD558" s="797"/>
      <c r="AE558" s="797"/>
      <c r="AF558" s="797"/>
      <c r="AG558" s="798" t="s">
        <v>117</v>
      </c>
      <c r="AH558" s="798"/>
      <c r="AI558" s="794" t="str">
        <f t="shared" ref="AI558:AI563" si="14">IFERROR(VLOOKUP(W558,$CA$26:$CB$98,2,FALSE),"")</f>
        <v/>
      </c>
      <c r="AJ558" s="794"/>
      <c r="AK558" s="794"/>
      <c r="AL558" s="794"/>
      <c r="AM558" s="794"/>
      <c r="AN558" s="794"/>
      <c r="AO558" s="794"/>
      <c r="AP558" s="794"/>
      <c r="AQ558" s="794"/>
      <c r="AR558" s="794"/>
      <c r="AS558" s="794"/>
      <c r="AT558" s="794"/>
      <c r="AU558" s="794"/>
      <c r="AV558" s="794"/>
      <c r="AW558" s="794"/>
      <c r="AX558" s="794"/>
      <c r="AY558" s="794"/>
      <c r="AZ558" s="794"/>
      <c r="BA558" s="794"/>
      <c r="BB558" s="794"/>
      <c r="BC558" s="798" t="s">
        <v>117</v>
      </c>
      <c r="BD558" s="798"/>
      <c r="BE558" s="796"/>
      <c r="BF558" s="796"/>
      <c r="BG558" s="796"/>
      <c r="BH558" s="796"/>
      <c r="BI558" s="796"/>
      <c r="BJ558" s="796"/>
      <c r="BK558" s="796"/>
      <c r="BL558" s="796"/>
      <c r="BM558" s="796"/>
      <c r="BN558" s="796"/>
      <c r="BO558" s="796"/>
      <c r="BP558" s="796"/>
      <c r="BQ558" s="796"/>
      <c r="BR558" s="796"/>
      <c r="BS558" s="796"/>
      <c r="BT558" s="123"/>
      <c r="BU558" s="119" t="s">
        <v>85</v>
      </c>
      <c r="BV558" s="119"/>
      <c r="BW558" s="119"/>
      <c r="BX558" s="119"/>
      <c r="BY558" s="119"/>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797"/>
      <c r="X559" s="797"/>
      <c r="Y559" s="797"/>
      <c r="Z559" s="797"/>
      <c r="AA559" s="797"/>
      <c r="AB559" s="797"/>
      <c r="AC559" s="797"/>
      <c r="AD559" s="797"/>
      <c r="AE559" s="797"/>
      <c r="AF559" s="797"/>
      <c r="AG559" s="798" t="s">
        <v>117</v>
      </c>
      <c r="AH559" s="798"/>
      <c r="AI559" s="794" t="str">
        <f t="shared" si="14"/>
        <v/>
      </c>
      <c r="AJ559" s="794"/>
      <c r="AK559" s="794"/>
      <c r="AL559" s="794"/>
      <c r="AM559" s="794"/>
      <c r="AN559" s="794"/>
      <c r="AO559" s="794"/>
      <c r="AP559" s="794"/>
      <c r="AQ559" s="794"/>
      <c r="AR559" s="794"/>
      <c r="AS559" s="794"/>
      <c r="AT559" s="794"/>
      <c r="AU559" s="794"/>
      <c r="AV559" s="794"/>
      <c r="AW559" s="794"/>
      <c r="AX559" s="794"/>
      <c r="AY559" s="794"/>
      <c r="AZ559" s="794"/>
      <c r="BA559" s="794"/>
      <c r="BB559" s="794"/>
      <c r="BC559" s="798" t="s">
        <v>117</v>
      </c>
      <c r="BD559" s="798"/>
      <c r="BE559" s="796"/>
      <c r="BF559" s="796"/>
      <c r="BG559" s="796"/>
      <c r="BH559" s="796"/>
      <c r="BI559" s="796"/>
      <c r="BJ559" s="796"/>
      <c r="BK559" s="796"/>
      <c r="BL559" s="796"/>
      <c r="BM559" s="796"/>
      <c r="BN559" s="796"/>
      <c r="BO559" s="796"/>
      <c r="BP559" s="796"/>
      <c r="BQ559" s="796"/>
      <c r="BR559" s="796"/>
      <c r="BS559" s="796"/>
      <c r="BT559" s="123"/>
      <c r="BU559" s="119" t="s">
        <v>85</v>
      </c>
      <c r="BV559" s="119"/>
      <c r="BW559" s="119"/>
      <c r="BX559" s="119"/>
      <c r="BY559" s="119"/>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797"/>
      <c r="X560" s="797"/>
      <c r="Y560" s="797"/>
      <c r="Z560" s="797"/>
      <c r="AA560" s="797"/>
      <c r="AB560" s="797"/>
      <c r="AC560" s="797"/>
      <c r="AD560" s="797"/>
      <c r="AE560" s="797"/>
      <c r="AF560" s="797"/>
      <c r="AG560" s="798" t="s">
        <v>117</v>
      </c>
      <c r="AH560" s="798"/>
      <c r="AI560" s="794" t="str">
        <f t="shared" si="14"/>
        <v/>
      </c>
      <c r="AJ560" s="794"/>
      <c r="AK560" s="794"/>
      <c r="AL560" s="794"/>
      <c r="AM560" s="794"/>
      <c r="AN560" s="794"/>
      <c r="AO560" s="794"/>
      <c r="AP560" s="794"/>
      <c r="AQ560" s="794"/>
      <c r="AR560" s="794"/>
      <c r="AS560" s="794"/>
      <c r="AT560" s="794"/>
      <c r="AU560" s="794"/>
      <c r="AV560" s="794"/>
      <c r="AW560" s="794"/>
      <c r="AX560" s="794"/>
      <c r="AY560" s="794"/>
      <c r="AZ560" s="794"/>
      <c r="BA560" s="794"/>
      <c r="BB560" s="794"/>
      <c r="BC560" s="798" t="s">
        <v>117</v>
      </c>
      <c r="BD560" s="798"/>
      <c r="BE560" s="796"/>
      <c r="BF560" s="796"/>
      <c r="BG560" s="796"/>
      <c r="BH560" s="796"/>
      <c r="BI560" s="796"/>
      <c r="BJ560" s="796"/>
      <c r="BK560" s="796"/>
      <c r="BL560" s="796"/>
      <c r="BM560" s="796"/>
      <c r="BN560" s="796"/>
      <c r="BO560" s="796"/>
      <c r="BP560" s="796"/>
      <c r="BQ560" s="796"/>
      <c r="BR560" s="796"/>
      <c r="BS560" s="796"/>
      <c r="BT560" s="123"/>
      <c r="BU560" s="119" t="s">
        <v>85</v>
      </c>
      <c r="BV560" s="119"/>
      <c r="BW560" s="119"/>
      <c r="BX560" s="119"/>
      <c r="BY560" s="119"/>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797"/>
      <c r="X561" s="797"/>
      <c r="Y561" s="797"/>
      <c r="Z561" s="797"/>
      <c r="AA561" s="797"/>
      <c r="AB561" s="797"/>
      <c r="AC561" s="797"/>
      <c r="AD561" s="797"/>
      <c r="AE561" s="797"/>
      <c r="AF561" s="797"/>
      <c r="AG561" s="798" t="s">
        <v>117</v>
      </c>
      <c r="AH561" s="798"/>
      <c r="AI561" s="794" t="str">
        <f t="shared" si="14"/>
        <v/>
      </c>
      <c r="AJ561" s="794"/>
      <c r="AK561" s="794"/>
      <c r="AL561" s="794"/>
      <c r="AM561" s="794"/>
      <c r="AN561" s="794"/>
      <c r="AO561" s="794"/>
      <c r="AP561" s="794"/>
      <c r="AQ561" s="794"/>
      <c r="AR561" s="794"/>
      <c r="AS561" s="794"/>
      <c r="AT561" s="794"/>
      <c r="AU561" s="794"/>
      <c r="AV561" s="794"/>
      <c r="AW561" s="794"/>
      <c r="AX561" s="794"/>
      <c r="AY561" s="794"/>
      <c r="AZ561" s="794"/>
      <c r="BA561" s="794"/>
      <c r="BB561" s="794"/>
      <c r="BC561" s="798" t="s">
        <v>117</v>
      </c>
      <c r="BD561" s="798"/>
      <c r="BE561" s="796"/>
      <c r="BF561" s="796"/>
      <c r="BG561" s="796"/>
      <c r="BH561" s="796"/>
      <c r="BI561" s="796"/>
      <c r="BJ561" s="796"/>
      <c r="BK561" s="796"/>
      <c r="BL561" s="796"/>
      <c r="BM561" s="796"/>
      <c r="BN561" s="796"/>
      <c r="BO561" s="796"/>
      <c r="BP561" s="796"/>
      <c r="BQ561" s="796"/>
      <c r="BR561" s="796"/>
      <c r="BS561" s="796"/>
      <c r="BT561" s="123"/>
      <c r="BU561" s="119" t="s">
        <v>85</v>
      </c>
      <c r="BV561" s="119"/>
      <c r="BW561" s="119"/>
      <c r="BX561" s="119"/>
      <c r="BY561" s="119"/>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797"/>
      <c r="X562" s="797"/>
      <c r="Y562" s="797"/>
      <c r="Z562" s="797"/>
      <c r="AA562" s="797"/>
      <c r="AB562" s="797"/>
      <c r="AC562" s="797"/>
      <c r="AD562" s="797"/>
      <c r="AE562" s="797"/>
      <c r="AF562" s="797"/>
      <c r="AG562" s="798" t="s">
        <v>117</v>
      </c>
      <c r="AH562" s="798"/>
      <c r="AI562" s="794" t="str">
        <f t="shared" si="14"/>
        <v/>
      </c>
      <c r="AJ562" s="794"/>
      <c r="AK562" s="794"/>
      <c r="AL562" s="794"/>
      <c r="AM562" s="794"/>
      <c r="AN562" s="794"/>
      <c r="AO562" s="794"/>
      <c r="AP562" s="794"/>
      <c r="AQ562" s="794"/>
      <c r="AR562" s="794"/>
      <c r="AS562" s="794"/>
      <c r="AT562" s="794"/>
      <c r="AU562" s="794"/>
      <c r="AV562" s="794"/>
      <c r="AW562" s="794"/>
      <c r="AX562" s="794"/>
      <c r="AY562" s="794"/>
      <c r="AZ562" s="794"/>
      <c r="BA562" s="794"/>
      <c r="BB562" s="794"/>
      <c r="BC562" s="798" t="s">
        <v>117</v>
      </c>
      <c r="BD562" s="798"/>
      <c r="BE562" s="796"/>
      <c r="BF562" s="796"/>
      <c r="BG562" s="796"/>
      <c r="BH562" s="796"/>
      <c r="BI562" s="796"/>
      <c r="BJ562" s="796"/>
      <c r="BK562" s="796"/>
      <c r="BL562" s="796"/>
      <c r="BM562" s="796"/>
      <c r="BN562" s="796"/>
      <c r="BO562" s="796"/>
      <c r="BP562" s="796"/>
      <c r="BQ562" s="796"/>
      <c r="BR562" s="796"/>
      <c r="BS562" s="796"/>
      <c r="BT562" s="123"/>
      <c r="BU562" s="119" t="s">
        <v>85</v>
      </c>
      <c r="BV562" s="119"/>
      <c r="BW562" s="119"/>
      <c r="BX562" s="119"/>
      <c r="BY562" s="119"/>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797"/>
      <c r="X563" s="797"/>
      <c r="Y563" s="797"/>
      <c r="Z563" s="797"/>
      <c r="AA563" s="797"/>
      <c r="AB563" s="797"/>
      <c r="AC563" s="797"/>
      <c r="AD563" s="797"/>
      <c r="AE563" s="797"/>
      <c r="AF563" s="797"/>
      <c r="AG563" s="798" t="s">
        <v>117</v>
      </c>
      <c r="AH563" s="798"/>
      <c r="AI563" s="794" t="str">
        <f t="shared" si="14"/>
        <v/>
      </c>
      <c r="AJ563" s="794"/>
      <c r="AK563" s="794"/>
      <c r="AL563" s="794"/>
      <c r="AM563" s="794"/>
      <c r="AN563" s="794"/>
      <c r="AO563" s="794"/>
      <c r="AP563" s="794"/>
      <c r="AQ563" s="794"/>
      <c r="AR563" s="794"/>
      <c r="AS563" s="794"/>
      <c r="AT563" s="794"/>
      <c r="AU563" s="794"/>
      <c r="AV563" s="794"/>
      <c r="AW563" s="794"/>
      <c r="AX563" s="794"/>
      <c r="AY563" s="794"/>
      <c r="AZ563" s="794"/>
      <c r="BA563" s="794"/>
      <c r="BB563" s="794"/>
      <c r="BC563" s="798" t="s">
        <v>117</v>
      </c>
      <c r="BD563" s="798"/>
      <c r="BE563" s="796"/>
      <c r="BF563" s="796"/>
      <c r="BG563" s="796"/>
      <c r="BH563" s="796"/>
      <c r="BI563" s="796"/>
      <c r="BJ563" s="796"/>
      <c r="BK563" s="796"/>
      <c r="BL563" s="796"/>
      <c r="BM563" s="796"/>
      <c r="BN563" s="796"/>
      <c r="BO563" s="796"/>
      <c r="BP563" s="796"/>
      <c r="BQ563" s="796"/>
      <c r="BR563" s="796"/>
      <c r="BS563" s="796"/>
      <c r="BT563" s="123"/>
      <c r="BU563" s="119" t="s">
        <v>85</v>
      </c>
      <c r="BV563" s="119"/>
      <c r="BW563" s="119"/>
      <c r="BX563" s="119"/>
      <c r="BY563" s="119"/>
      <c r="BZ563" s="59"/>
    </row>
    <row r="564" spans="1:80" s="2" customFormat="1" ht="5.0999999999999996"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B564" s="8"/>
    </row>
    <row r="565" spans="1:80" s="2" customFormat="1" ht="5.0999999999999996" customHeight="1">
      <c r="A565" s="174"/>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74"/>
      <c r="BM565" s="174"/>
      <c r="BN565" s="174"/>
      <c r="BO565" s="174"/>
      <c r="BP565" s="174"/>
      <c r="BQ565" s="174"/>
      <c r="BR565" s="174"/>
      <c r="BS565" s="174"/>
      <c r="BT565" s="174"/>
      <c r="BU565" s="174"/>
      <c r="BV565" s="174"/>
      <c r="BW565" s="174"/>
      <c r="BX565" s="174"/>
      <c r="BY565" s="174"/>
      <c r="BZ565" s="174"/>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829"/>
      <c r="T566" s="829"/>
      <c r="U566" s="829"/>
      <c r="V566" s="829"/>
      <c r="W566" s="829"/>
      <c r="X566" s="829"/>
      <c r="Y566" s="829"/>
      <c r="Z566" s="829"/>
      <c r="AA566" s="829"/>
      <c r="AB566" s="829"/>
      <c r="AC566" s="829"/>
      <c r="AD566" s="829"/>
      <c r="AE566" s="829"/>
      <c r="AF566" s="829"/>
      <c r="AG566" s="829"/>
      <c r="AH566" s="829"/>
      <c r="AI566" s="829"/>
      <c r="AJ566" s="829"/>
      <c r="AK566" s="829"/>
      <c r="AL566" s="829"/>
      <c r="AM566" s="829"/>
      <c r="AN566" s="829"/>
      <c r="AO566" s="829"/>
      <c r="AP566" s="829"/>
      <c r="AQ566" s="829"/>
      <c r="AR566" s="829"/>
      <c r="AS566" s="829"/>
      <c r="AT566" s="829"/>
      <c r="AU566" s="829"/>
      <c r="AV566" s="829"/>
      <c r="AW566" s="829"/>
      <c r="AX566" s="829"/>
      <c r="AY566" s="829"/>
      <c r="AZ566" s="829"/>
      <c r="BA566" s="829"/>
      <c r="BB566" s="829"/>
      <c r="BC566" s="829"/>
      <c r="BD566" s="829"/>
      <c r="BE566" s="829"/>
      <c r="BF566" s="829"/>
      <c r="BG566" s="829"/>
      <c r="BH566" s="829"/>
      <c r="BI566" s="829"/>
      <c r="BJ566" s="829"/>
      <c r="BK566" s="829"/>
      <c r="BL566" s="829"/>
      <c r="BM566" s="829"/>
      <c r="BN566" s="829"/>
      <c r="BO566" s="829"/>
      <c r="BP566" s="829"/>
      <c r="BQ566" s="829"/>
      <c r="BR566" s="829"/>
      <c r="BS566" s="829"/>
      <c r="BT566" s="829"/>
      <c r="BU566" s="829"/>
      <c r="BV566" s="829"/>
      <c r="BW566" s="829"/>
      <c r="BX566" s="829"/>
      <c r="BY566" s="829"/>
      <c r="BZ566" s="829"/>
    </row>
    <row r="567" spans="1:80" s="2" customFormat="1" ht="5.0999999999999996"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B567" s="8"/>
    </row>
    <row r="568" spans="1:80" s="2" customFormat="1" ht="5.0999999999999996" customHeight="1">
      <c r="A568" s="174"/>
      <c r="B568" s="174"/>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c r="AS568" s="174"/>
      <c r="AT568" s="174"/>
      <c r="AU568" s="174"/>
      <c r="AV568" s="174"/>
      <c r="AW568" s="174"/>
      <c r="AX568" s="174"/>
      <c r="AY568" s="174"/>
      <c r="AZ568" s="174"/>
      <c r="BA568" s="174"/>
      <c r="BB568" s="174"/>
      <c r="BC568" s="174"/>
      <c r="BD568" s="174"/>
      <c r="BE568" s="174"/>
      <c r="BF568" s="174"/>
      <c r="BG568" s="174"/>
      <c r="BH568" s="174"/>
      <c r="BI568" s="174"/>
      <c r="BJ568" s="174"/>
      <c r="BK568" s="174"/>
      <c r="BL568" s="174"/>
      <c r="BM568" s="174"/>
      <c r="BN568" s="174"/>
      <c r="BO568" s="174"/>
      <c r="BP568" s="174"/>
      <c r="BQ568" s="174"/>
      <c r="BR568" s="174"/>
      <c r="BS568" s="174"/>
      <c r="BT568" s="174"/>
      <c r="BU568" s="174"/>
      <c r="BV568" s="174"/>
      <c r="BW568" s="174"/>
      <c r="BX568" s="174"/>
      <c r="BY568" s="174"/>
      <c r="BZ568" s="174"/>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829"/>
      <c r="S569" s="829"/>
      <c r="T569" s="829"/>
      <c r="U569" s="829"/>
      <c r="V569" s="829"/>
      <c r="W569" s="829"/>
      <c r="X569" s="829"/>
      <c r="Y569" s="829"/>
      <c r="Z569" s="829"/>
      <c r="AA569" s="829"/>
      <c r="AB569" s="829"/>
      <c r="AC569" s="829"/>
      <c r="AD569" s="829"/>
      <c r="AE569" s="829"/>
      <c r="AF569" s="829"/>
      <c r="AG569" s="829"/>
      <c r="AH569" s="829"/>
      <c r="AI569" s="829"/>
      <c r="AJ569" s="829"/>
      <c r="AK569" s="829"/>
      <c r="AL569" s="829"/>
      <c r="AM569" s="829"/>
      <c r="AN569" s="829"/>
      <c r="AO569" s="829"/>
      <c r="AP569" s="829"/>
      <c r="AQ569" s="829"/>
      <c r="AR569" s="829"/>
      <c r="AS569" s="829"/>
      <c r="AT569" s="829"/>
      <c r="AU569" s="829"/>
      <c r="AV569" s="829"/>
      <c r="AW569" s="829"/>
      <c r="AX569" s="829"/>
      <c r="AY569" s="829"/>
      <c r="AZ569" s="829"/>
      <c r="BA569" s="829"/>
      <c r="BB569" s="829"/>
      <c r="BC569" s="829"/>
      <c r="BD569" s="829"/>
      <c r="BE569" s="829"/>
      <c r="BF569" s="829"/>
      <c r="BG569" s="829"/>
      <c r="BH569" s="829"/>
      <c r="BI569" s="829"/>
      <c r="BJ569" s="829"/>
      <c r="BK569" s="829"/>
      <c r="BL569" s="829"/>
      <c r="BM569" s="829"/>
      <c r="BN569" s="829"/>
      <c r="BO569" s="829"/>
      <c r="BP569" s="829"/>
      <c r="BQ569" s="829"/>
      <c r="BR569" s="829"/>
      <c r="BS569" s="829"/>
      <c r="BT569" s="829"/>
      <c r="BU569" s="829"/>
      <c r="BV569" s="829"/>
      <c r="BW569" s="829"/>
      <c r="BX569" s="829"/>
      <c r="BY569" s="829"/>
      <c r="BZ569" s="829"/>
    </row>
    <row r="570" spans="1:80" s="13" customFormat="1" ht="15.95" customHeight="1">
      <c r="A570" s="59"/>
      <c r="B570" s="59"/>
      <c r="C570" s="59"/>
      <c r="D570" s="59"/>
      <c r="E570" s="59"/>
      <c r="F570" s="59"/>
      <c r="G570" s="59"/>
      <c r="H570" s="59"/>
      <c r="I570" s="59"/>
      <c r="J570" s="59"/>
      <c r="K570" s="59"/>
      <c r="L570" s="59"/>
      <c r="M570" s="59"/>
      <c r="N570" s="59"/>
      <c r="O570" s="59"/>
      <c r="P570" s="59"/>
      <c r="Q570" s="59"/>
      <c r="R570" s="829"/>
      <c r="S570" s="829"/>
      <c r="T570" s="829"/>
      <c r="U570" s="829"/>
      <c r="V570" s="829"/>
      <c r="W570" s="829"/>
      <c r="X570" s="829"/>
      <c r="Y570" s="829"/>
      <c r="Z570" s="829"/>
      <c r="AA570" s="829"/>
      <c r="AB570" s="829"/>
      <c r="AC570" s="829"/>
      <c r="AD570" s="829"/>
      <c r="AE570" s="829"/>
      <c r="AF570" s="829"/>
      <c r="AG570" s="829"/>
      <c r="AH570" s="829"/>
      <c r="AI570" s="829"/>
      <c r="AJ570" s="829"/>
      <c r="AK570" s="829"/>
      <c r="AL570" s="829"/>
      <c r="AM570" s="829"/>
      <c r="AN570" s="829"/>
      <c r="AO570" s="829"/>
      <c r="AP570" s="829"/>
      <c r="AQ570" s="829"/>
      <c r="AR570" s="829"/>
      <c r="AS570" s="829"/>
      <c r="AT570" s="829"/>
      <c r="AU570" s="829"/>
      <c r="AV570" s="829"/>
      <c r="AW570" s="829"/>
      <c r="AX570" s="829"/>
      <c r="AY570" s="829"/>
      <c r="AZ570" s="829"/>
      <c r="BA570" s="829"/>
      <c r="BB570" s="829"/>
      <c r="BC570" s="829"/>
      <c r="BD570" s="829"/>
      <c r="BE570" s="829"/>
      <c r="BF570" s="829"/>
      <c r="BG570" s="829"/>
      <c r="BH570" s="829"/>
      <c r="BI570" s="829"/>
      <c r="BJ570" s="829"/>
      <c r="BK570" s="829"/>
      <c r="BL570" s="829"/>
      <c r="BM570" s="829"/>
      <c r="BN570" s="829"/>
      <c r="BO570" s="829"/>
      <c r="BP570" s="829"/>
      <c r="BQ570" s="829"/>
      <c r="BR570" s="829"/>
      <c r="BS570" s="829"/>
      <c r="BT570" s="829"/>
      <c r="BU570" s="829"/>
      <c r="BV570" s="829"/>
      <c r="BW570" s="829"/>
      <c r="BX570" s="829"/>
      <c r="BY570" s="829"/>
      <c r="BZ570" s="829"/>
    </row>
    <row r="571" spans="1:80" s="2" customFormat="1" ht="5.0999999999999996"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174"/>
      <c r="B573" s="174"/>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c r="AS573" s="174"/>
      <c r="AT573" s="174"/>
      <c r="AU573" s="174"/>
      <c r="AV573" s="174"/>
      <c r="AW573" s="174"/>
      <c r="AX573" s="174"/>
      <c r="AY573" s="174"/>
      <c r="AZ573" s="174"/>
      <c r="BA573" s="174"/>
      <c r="BB573" s="174"/>
      <c r="BC573" s="174"/>
      <c r="BD573" s="174"/>
      <c r="BE573" s="174"/>
      <c r="BF573" s="174"/>
      <c r="BG573" s="174"/>
      <c r="BH573" s="174"/>
      <c r="BI573" s="174"/>
      <c r="BJ573" s="174"/>
      <c r="BK573" s="174"/>
      <c r="BL573" s="174"/>
      <c r="BM573" s="174"/>
      <c r="BN573" s="174"/>
      <c r="BO573" s="174"/>
      <c r="BP573" s="174"/>
      <c r="BQ573" s="174"/>
      <c r="BR573" s="174"/>
      <c r="BS573" s="174"/>
      <c r="BT573" s="174"/>
      <c r="BU573" s="174"/>
      <c r="BV573" s="174"/>
      <c r="BW573" s="174"/>
      <c r="BX573" s="174"/>
      <c r="BY573" s="174"/>
      <c r="BZ573" s="174"/>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799"/>
      <c r="AJ574" s="799"/>
      <c r="AK574" s="799"/>
      <c r="AL574" s="799"/>
      <c r="AM574" s="799"/>
      <c r="AN574" s="799"/>
      <c r="AO574" s="799"/>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B575" s="8"/>
    </row>
    <row r="576" spans="1:80" s="2" customFormat="1" ht="5.0999999999999996" customHeight="1">
      <c r="A576" s="174"/>
      <c r="B576" s="174"/>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c r="BW576" s="174"/>
      <c r="BX576" s="174"/>
      <c r="BY576" s="174"/>
      <c r="BZ576" s="174"/>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799"/>
      <c r="AJ577" s="799"/>
      <c r="AK577" s="799"/>
      <c r="AL577" s="799"/>
      <c r="AM577" s="799"/>
      <c r="AN577" s="799"/>
      <c r="AO577" s="799"/>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B578" s="8"/>
    </row>
    <row r="579" spans="1:80" s="2" customFormat="1" ht="5.0999999999999996" customHeight="1">
      <c r="A579" s="174"/>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c r="BW579" s="174"/>
      <c r="BX579" s="174"/>
      <c r="BY579" s="174"/>
      <c r="BZ579" s="174"/>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800"/>
      <c r="AT580" s="800"/>
      <c r="AU580" s="800"/>
      <c r="AV580" s="800"/>
      <c r="AW580" s="800"/>
      <c r="AX580" s="800"/>
      <c r="AY580" s="800"/>
      <c r="AZ580" s="800"/>
      <c r="BA580" s="800"/>
      <c r="BB580" s="800"/>
      <c r="BC580" s="800"/>
      <c r="BD580" s="800"/>
      <c r="BE580" s="800"/>
      <c r="BF580" s="800"/>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B581" s="8"/>
    </row>
    <row r="582" spans="1:80" s="2" customFormat="1" ht="5.0999999999999996" customHeight="1">
      <c r="A582" s="174"/>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792"/>
      <c r="AT583" s="792"/>
      <c r="AU583" s="792"/>
      <c r="AV583" s="792"/>
      <c r="AW583" s="792"/>
      <c r="AX583" s="792"/>
      <c r="AY583" s="792"/>
      <c r="AZ583" s="792"/>
      <c r="BA583" s="792"/>
      <c r="BB583" s="792"/>
      <c r="BC583" s="792"/>
      <c r="BD583" s="792"/>
      <c r="BE583" s="792"/>
      <c r="BF583" s="792"/>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B584" s="8"/>
    </row>
    <row r="585" spans="1:80" s="2" customFormat="1" ht="5.0999999999999996" customHeight="1">
      <c r="A585" s="174"/>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792"/>
      <c r="AT586" s="792"/>
      <c r="AU586" s="792"/>
      <c r="AV586" s="792"/>
      <c r="AW586" s="792"/>
      <c r="AX586" s="792"/>
      <c r="AY586" s="792"/>
      <c r="AZ586" s="792"/>
      <c r="BA586" s="792"/>
      <c r="BB586" s="792"/>
      <c r="BC586" s="792"/>
      <c r="BD586" s="792"/>
      <c r="BE586" s="792"/>
      <c r="BF586" s="792"/>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B587" s="8"/>
    </row>
    <row r="588" spans="1:80" s="2" customFormat="1" ht="5.0999999999999996" customHeight="1">
      <c r="A588" s="174"/>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6"/>
      <c r="AT589" s="96"/>
      <c r="AU589" s="96"/>
      <c r="AV589" s="96"/>
      <c r="AW589" s="96"/>
      <c r="AX589" s="96"/>
      <c r="AY589" s="96"/>
      <c r="AZ589" s="96"/>
      <c r="BA589" s="96"/>
      <c r="BB589" s="96"/>
      <c r="BC589" s="96"/>
      <c r="BD589" s="96"/>
      <c r="BE589" s="96"/>
      <c r="BF589" s="96"/>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792"/>
      <c r="AT590" s="792"/>
      <c r="AU590" s="792"/>
      <c r="AV590" s="792"/>
      <c r="AW590" s="792"/>
      <c r="AX590" s="792"/>
      <c r="AY590" s="792"/>
      <c r="AZ590" s="792"/>
      <c r="BA590" s="792"/>
      <c r="BB590" s="792"/>
      <c r="BC590" s="792"/>
      <c r="BD590" s="792"/>
      <c r="BE590" s="792"/>
      <c r="BF590" s="792"/>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799" t="s">
        <v>56</v>
      </c>
      <c r="AT591" s="799"/>
      <c r="AU591" s="96"/>
      <c r="AV591" s="96"/>
      <c r="AW591" s="96" t="s">
        <v>184</v>
      </c>
      <c r="AX591" s="96"/>
      <c r="AY591" s="96"/>
      <c r="AZ591" s="96"/>
      <c r="BA591" s="96"/>
      <c r="BB591" s="799"/>
      <c r="BC591" s="799"/>
      <c r="BD591" s="96"/>
      <c r="BE591" s="96"/>
      <c r="BF591" s="96"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B592" s="8"/>
    </row>
    <row r="593" spans="1:80" s="2" customFormat="1" ht="5.0999999999999996" customHeight="1">
      <c r="A593" s="174"/>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c r="AS593" s="174"/>
      <c r="AT593" s="174"/>
      <c r="AU593" s="174"/>
      <c r="AV593" s="174"/>
      <c r="AW593" s="174"/>
      <c r="AX593" s="174"/>
      <c r="AY593" s="174"/>
      <c r="AZ593" s="174"/>
      <c r="BA593" s="174"/>
      <c r="BB593" s="174"/>
      <c r="BC593" s="174"/>
      <c r="BD593" s="174"/>
      <c r="BE593" s="174"/>
      <c r="BF593" s="174"/>
      <c r="BG593" s="174"/>
      <c r="BH593" s="174"/>
      <c r="BI593" s="174"/>
      <c r="BJ593" s="174"/>
      <c r="BK593" s="174"/>
      <c r="BL593" s="174"/>
      <c r="BM593" s="174"/>
      <c r="BN593" s="174"/>
      <c r="BO593" s="174"/>
      <c r="BP593" s="174"/>
      <c r="BQ593" s="174"/>
      <c r="BR593" s="174"/>
      <c r="BS593" s="174"/>
      <c r="BT593" s="174"/>
      <c r="BU593" s="174"/>
      <c r="BV593" s="174"/>
      <c r="BW593" s="174"/>
      <c r="BX593" s="174"/>
      <c r="BY593" s="174"/>
      <c r="BZ593" s="174"/>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797"/>
      <c r="X595" s="797"/>
      <c r="Y595" s="797"/>
      <c r="Z595" s="797"/>
      <c r="AA595" s="797"/>
      <c r="AB595" s="797"/>
      <c r="AC595" s="797"/>
      <c r="AD595" s="797"/>
      <c r="AE595" s="797"/>
      <c r="AF595" s="797"/>
      <c r="AG595" s="798" t="s">
        <v>117</v>
      </c>
      <c r="AH595" s="798"/>
      <c r="AI595" s="794" t="str">
        <f t="shared" ref="AI595:AI600" si="15">IFERROR(VLOOKUP(W595,$CA$26:$CB$98,2,FALSE),"")</f>
        <v/>
      </c>
      <c r="AJ595" s="794"/>
      <c r="AK595" s="794"/>
      <c r="AL595" s="794"/>
      <c r="AM595" s="794"/>
      <c r="AN595" s="794"/>
      <c r="AO595" s="794"/>
      <c r="AP595" s="794"/>
      <c r="AQ595" s="794"/>
      <c r="AR595" s="794"/>
      <c r="AS595" s="794"/>
      <c r="AT595" s="794"/>
      <c r="AU595" s="794"/>
      <c r="AV595" s="794"/>
      <c r="AW595" s="794"/>
      <c r="AX595" s="794"/>
      <c r="AY595" s="794"/>
      <c r="AZ595" s="794"/>
      <c r="BA595" s="794"/>
      <c r="BB595" s="794"/>
      <c r="BC595" s="798" t="s">
        <v>117</v>
      </c>
      <c r="BD595" s="798"/>
      <c r="BE595" s="796"/>
      <c r="BF595" s="796"/>
      <c r="BG595" s="796"/>
      <c r="BH595" s="796"/>
      <c r="BI595" s="796"/>
      <c r="BJ595" s="796"/>
      <c r="BK595" s="796"/>
      <c r="BL595" s="796"/>
      <c r="BM595" s="796"/>
      <c r="BN595" s="796"/>
      <c r="BO595" s="796"/>
      <c r="BP595" s="796"/>
      <c r="BQ595" s="796"/>
      <c r="BR595" s="796"/>
      <c r="BS595" s="796"/>
      <c r="BT595" s="123"/>
      <c r="BU595" s="119" t="s">
        <v>85</v>
      </c>
      <c r="BV595" s="119"/>
      <c r="BW595" s="119"/>
      <c r="BX595" s="119"/>
      <c r="BY595" s="119"/>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797"/>
      <c r="X596" s="797"/>
      <c r="Y596" s="797"/>
      <c r="Z596" s="797"/>
      <c r="AA596" s="797"/>
      <c r="AB596" s="797"/>
      <c r="AC596" s="797"/>
      <c r="AD596" s="797"/>
      <c r="AE596" s="797"/>
      <c r="AF596" s="797"/>
      <c r="AG596" s="798" t="s">
        <v>117</v>
      </c>
      <c r="AH596" s="798"/>
      <c r="AI596" s="794" t="str">
        <f t="shared" si="15"/>
        <v/>
      </c>
      <c r="AJ596" s="794"/>
      <c r="AK596" s="794"/>
      <c r="AL596" s="794"/>
      <c r="AM596" s="794"/>
      <c r="AN596" s="794"/>
      <c r="AO596" s="794"/>
      <c r="AP596" s="794"/>
      <c r="AQ596" s="794"/>
      <c r="AR596" s="794"/>
      <c r="AS596" s="794"/>
      <c r="AT596" s="794"/>
      <c r="AU596" s="794"/>
      <c r="AV596" s="794"/>
      <c r="AW596" s="794"/>
      <c r="AX596" s="794"/>
      <c r="AY596" s="794"/>
      <c r="AZ596" s="794"/>
      <c r="BA596" s="794"/>
      <c r="BB596" s="794"/>
      <c r="BC596" s="798" t="s">
        <v>117</v>
      </c>
      <c r="BD596" s="798"/>
      <c r="BE596" s="796"/>
      <c r="BF596" s="796"/>
      <c r="BG596" s="796"/>
      <c r="BH596" s="796"/>
      <c r="BI596" s="796"/>
      <c r="BJ596" s="796"/>
      <c r="BK596" s="796"/>
      <c r="BL596" s="796"/>
      <c r="BM596" s="796"/>
      <c r="BN596" s="796"/>
      <c r="BO596" s="796"/>
      <c r="BP596" s="796"/>
      <c r="BQ596" s="796"/>
      <c r="BR596" s="796"/>
      <c r="BS596" s="796"/>
      <c r="BT596" s="123"/>
      <c r="BU596" s="119" t="s">
        <v>85</v>
      </c>
      <c r="BV596" s="119"/>
      <c r="BW596" s="119"/>
      <c r="BX596" s="119"/>
      <c r="BY596" s="119"/>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797"/>
      <c r="X597" s="797"/>
      <c r="Y597" s="797"/>
      <c r="Z597" s="797"/>
      <c r="AA597" s="797"/>
      <c r="AB597" s="797"/>
      <c r="AC597" s="797"/>
      <c r="AD597" s="797"/>
      <c r="AE597" s="797"/>
      <c r="AF597" s="797"/>
      <c r="AG597" s="798" t="s">
        <v>117</v>
      </c>
      <c r="AH597" s="798"/>
      <c r="AI597" s="794" t="str">
        <f t="shared" si="15"/>
        <v/>
      </c>
      <c r="AJ597" s="794"/>
      <c r="AK597" s="794"/>
      <c r="AL597" s="794"/>
      <c r="AM597" s="794"/>
      <c r="AN597" s="794"/>
      <c r="AO597" s="794"/>
      <c r="AP597" s="794"/>
      <c r="AQ597" s="794"/>
      <c r="AR597" s="794"/>
      <c r="AS597" s="794"/>
      <c r="AT597" s="794"/>
      <c r="AU597" s="794"/>
      <c r="AV597" s="794"/>
      <c r="AW597" s="794"/>
      <c r="AX597" s="794"/>
      <c r="AY597" s="794"/>
      <c r="AZ597" s="794"/>
      <c r="BA597" s="794"/>
      <c r="BB597" s="794"/>
      <c r="BC597" s="798" t="s">
        <v>117</v>
      </c>
      <c r="BD597" s="798"/>
      <c r="BE597" s="796"/>
      <c r="BF597" s="796"/>
      <c r="BG597" s="796"/>
      <c r="BH597" s="796"/>
      <c r="BI597" s="796"/>
      <c r="BJ597" s="796"/>
      <c r="BK597" s="796"/>
      <c r="BL597" s="796"/>
      <c r="BM597" s="796"/>
      <c r="BN597" s="796"/>
      <c r="BO597" s="796"/>
      <c r="BP597" s="796"/>
      <c r="BQ597" s="796"/>
      <c r="BR597" s="796"/>
      <c r="BS597" s="796"/>
      <c r="BT597" s="123"/>
      <c r="BU597" s="119" t="s">
        <v>85</v>
      </c>
      <c r="BV597" s="119"/>
      <c r="BW597" s="119"/>
      <c r="BX597" s="119"/>
      <c r="BY597" s="119"/>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797"/>
      <c r="X598" s="797"/>
      <c r="Y598" s="797"/>
      <c r="Z598" s="797"/>
      <c r="AA598" s="797"/>
      <c r="AB598" s="797"/>
      <c r="AC598" s="797"/>
      <c r="AD598" s="797"/>
      <c r="AE598" s="797"/>
      <c r="AF598" s="797"/>
      <c r="AG598" s="798" t="s">
        <v>117</v>
      </c>
      <c r="AH598" s="798"/>
      <c r="AI598" s="794" t="str">
        <f t="shared" si="15"/>
        <v/>
      </c>
      <c r="AJ598" s="794"/>
      <c r="AK598" s="794"/>
      <c r="AL598" s="794"/>
      <c r="AM598" s="794"/>
      <c r="AN598" s="794"/>
      <c r="AO598" s="794"/>
      <c r="AP598" s="794"/>
      <c r="AQ598" s="794"/>
      <c r="AR598" s="794"/>
      <c r="AS598" s="794"/>
      <c r="AT598" s="794"/>
      <c r="AU598" s="794"/>
      <c r="AV598" s="794"/>
      <c r="AW598" s="794"/>
      <c r="AX598" s="794"/>
      <c r="AY598" s="794"/>
      <c r="AZ598" s="794"/>
      <c r="BA598" s="794"/>
      <c r="BB598" s="794"/>
      <c r="BC598" s="798" t="s">
        <v>117</v>
      </c>
      <c r="BD598" s="798"/>
      <c r="BE598" s="796"/>
      <c r="BF598" s="796"/>
      <c r="BG598" s="796"/>
      <c r="BH598" s="796"/>
      <c r="BI598" s="796"/>
      <c r="BJ598" s="796"/>
      <c r="BK598" s="796"/>
      <c r="BL598" s="796"/>
      <c r="BM598" s="796"/>
      <c r="BN598" s="796"/>
      <c r="BO598" s="796"/>
      <c r="BP598" s="796"/>
      <c r="BQ598" s="796"/>
      <c r="BR598" s="796"/>
      <c r="BS598" s="796"/>
      <c r="BT598" s="123"/>
      <c r="BU598" s="119" t="s">
        <v>85</v>
      </c>
      <c r="BV598" s="119"/>
      <c r="BW598" s="119"/>
      <c r="BX598" s="119"/>
      <c r="BY598" s="119"/>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797"/>
      <c r="X599" s="797"/>
      <c r="Y599" s="797"/>
      <c r="Z599" s="797"/>
      <c r="AA599" s="797"/>
      <c r="AB599" s="797"/>
      <c r="AC599" s="797"/>
      <c r="AD599" s="797"/>
      <c r="AE599" s="797"/>
      <c r="AF599" s="797"/>
      <c r="AG599" s="798" t="s">
        <v>117</v>
      </c>
      <c r="AH599" s="798"/>
      <c r="AI599" s="794" t="str">
        <f t="shared" si="15"/>
        <v/>
      </c>
      <c r="AJ599" s="794"/>
      <c r="AK599" s="794"/>
      <c r="AL599" s="794"/>
      <c r="AM599" s="794"/>
      <c r="AN599" s="794"/>
      <c r="AO599" s="794"/>
      <c r="AP599" s="794"/>
      <c r="AQ599" s="794"/>
      <c r="AR599" s="794"/>
      <c r="AS599" s="794"/>
      <c r="AT599" s="794"/>
      <c r="AU599" s="794"/>
      <c r="AV599" s="794"/>
      <c r="AW599" s="794"/>
      <c r="AX599" s="794"/>
      <c r="AY599" s="794"/>
      <c r="AZ599" s="794"/>
      <c r="BA599" s="794"/>
      <c r="BB599" s="794"/>
      <c r="BC599" s="798" t="s">
        <v>117</v>
      </c>
      <c r="BD599" s="798"/>
      <c r="BE599" s="796"/>
      <c r="BF599" s="796"/>
      <c r="BG599" s="796"/>
      <c r="BH599" s="796"/>
      <c r="BI599" s="796"/>
      <c r="BJ599" s="796"/>
      <c r="BK599" s="796"/>
      <c r="BL599" s="796"/>
      <c r="BM599" s="796"/>
      <c r="BN599" s="796"/>
      <c r="BO599" s="796"/>
      <c r="BP599" s="796"/>
      <c r="BQ599" s="796"/>
      <c r="BR599" s="796"/>
      <c r="BS599" s="796"/>
      <c r="BT599" s="123"/>
      <c r="BU599" s="119" t="s">
        <v>85</v>
      </c>
      <c r="BV599" s="119"/>
      <c r="BW599" s="119"/>
      <c r="BX599" s="119"/>
      <c r="BY599" s="119"/>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797"/>
      <c r="X600" s="797"/>
      <c r="Y600" s="797"/>
      <c r="Z600" s="797"/>
      <c r="AA600" s="797"/>
      <c r="AB600" s="797"/>
      <c r="AC600" s="797"/>
      <c r="AD600" s="797"/>
      <c r="AE600" s="797"/>
      <c r="AF600" s="797"/>
      <c r="AG600" s="798" t="s">
        <v>117</v>
      </c>
      <c r="AH600" s="798"/>
      <c r="AI600" s="794" t="str">
        <f t="shared" si="15"/>
        <v/>
      </c>
      <c r="AJ600" s="794"/>
      <c r="AK600" s="794"/>
      <c r="AL600" s="794"/>
      <c r="AM600" s="794"/>
      <c r="AN600" s="794"/>
      <c r="AO600" s="794"/>
      <c r="AP600" s="794"/>
      <c r="AQ600" s="794"/>
      <c r="AR600" s="794"/>
      <c r="AS600" s="794"/>
      <c r="AT600" s="794"/>
      <c r="AU600" s="794"/>
      <c r="AV600" s="794"/>
      <c r="AW600" s="794"/>
      <c r="AX600" s="794"/>
      <c r="AY600" s="794"/>
      <c r="AZ600" s="794"/>
      <c r="BA600" s="794"/>
      <c r="BB600" s="794"/>
      <c r="BC600" s="798" t="s">
        <v>117</v>
      </c>
      <c r="BD600" s="798"/>
      <c r="BE600" s="796"/>
      <c r="BF600" s="796"/>
      <c r="BG600" s="796"/>
      <c r="BH600" s="796"/>
      <c r="BI600" s="796"/>
      <c r="BJ600" s="796"/>
      <c r="BK600" s="796"/>
      <c r="BL600" s="796"/>
      <c r="BM600" s="796"/>
      <c r="BN600" s="796"/>
      <c r="BO600" s="796"/>
      <c r="BP600" s="796"/>
      <c r="BQ600" s="796"/>
      <c r="BR600" s="796"/>
      <c r="BS600" s="796"/>
      <c r="BT600" s="123"/>
      <c r="BU600" s="119" t="s">
        <v>85</v>
      </c>
      <c r="BV600" s="119"/>
      <c r="BW600" s="119"/>
      <c r="BX600" s="119"/>
      <c r="BY600" s="119"/>
      <c r="BZ600" s="59"/>
    </row>
    <row r="601" spans="1:80" s="2" customFormat="1" ht="5.0999999999999996"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B601" s="8"/>
    </row>
    <row r="602" spans="1:80" s="2" customFormat="1" ht="5.0999999999999996" customHeight="1">
      <c r="A602" s="174"/>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c r="AS602" s="174"/>
      <c r="AT602" s="174"/>
      <c r="AU602" s="174"/>
      <c r="AV602" s="174"/>
      <c r="AW602" s="174"/>
      <c r="AX602" s="174"/>
      <c r="AY602" s="174"/>
      <c r="AZ602" s="174"/>
      <c r="BA602" s="174"/>
      <c r="BB602" s="174"/>
      <c r="BC602" s="174"/>
      <c r="BD602" s="174"/>
      <c r="BE602" s="174"/>
      <c r="BF602" s="174"/>
      <c r="BG602" s="174"/>
      <c r="BH602" s="174"/>
      <c r="BI602" s="174"/>
      <c r="BJ602" s="174"/>
      <c r="BK602" s="174"/>
      <c r="BL602" s="174"/>
      <c r="BM602" s="174"/>
      <c r="BN602" s="174"/>
      <c r="BO602" s="174"/>
      <c r="BP602" s="174"/>
      <c r="BQ602" s="174"/>
      <c r="BR602" s="174"/>
      <c r="BS602" s="174"/>
      <c r="BT602" s="174"/>
      <c r="BU602" s="174"/>
      <c r="BV602" s="174"/>
      <c r="BW602" s="174"/>
      <c r="BX602" s="174"/>
      <c r="BY602" s="174"/>
      <c r="BZ602" s="174"/>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829"/>
      <c r="T603" s="829"/>
      <c r="U603" s="829"/>
      <c r="V603" s="829"/>
      <c r="W603" s="829"/>
      <c r="X603" s="829"/>
      <c r="Y603" s="829"/>
      <c r="Z603" s="829"/>
      <c r="AA603" s="829"/>
      <c r="AB603" s="829"/>
      <c r="AC603" s="829"/>
      <c r="AD603" s="829"/>
      <c r="AE603" s="829"/>
      <c r="AF603" s="829"/>
      <c r="AG603" s="829"/>
      <c r="AH603" s="829"/>
      <c r="AI603" s="829"/>
      <c r="AJ603" s="829"/>
      <c r="AK603" s="829"/>
      <c r="AL603" s="829"/>
      <c r="AM603" s="829"/>
      <c r="AN603" s="829"/>
      <c r="AO603" s="829"/>
      <c r="AP603" s="829"/>
      <c r="AQ603" s="829"/>
      <c r="AR603" s="829"/>
      <c r="AS603" s="829"/>
      <c r="AT603" s="829"/>
      <c r="AU603" s="829"/>
      <c r="AV603" s="829"/>
      <c r="AW603" s="829"/>
      <c r="AX603" s="829"/>
      <c r="AY603" s="829"/>
      <c r="AZ603" s="829"/>
      <c r="BA603" s="829"/>
      <c r="BB603" s="829"/>
      <c r="BC603" s="829"/>
      <c r="BD603" s="829"/>
      <c r="BE603" s="829"/>
      <c r="BF603" s="829"/>
      <c r="BG603" s="829"/>
      <c r="BH603" s="829"/>
      <c r="BI603" s="829"/>
      <c r="BJ603" s="829"/>
      <c r="BK603" s="829"/>
      <c r="BL603" s="829"/>
      <c r="BM603" s="829"/>
      <c r="BN603" s="829"/>
      <c r="BO603" s="829"/>
      <c r="BP603" s="829"/>
      <c r="BQ603" s="829"/>
      <c r="BR603" s="829"/>
      <c r="BS603" s="829"/>
      <c r="BT603" s="829"/>
      <c r="BU603" s="829"/>
      <c r="BV603" s="829"/>
      <c r="BW603" s="829"/>
      <c r="BX603" s="829"/>
      <c r="BY603" s="829"/>
      <c r="BZ603" s="829"/>
    </row>
    <row r="604" spans="1:80" s="2" customFormat="1" ht="5.0999999999999996"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B604" s="8"/>
    </row>
    <row r="605" spans="1:80" s="2" customFormat="1" ht="5.0999999999999996" customHeight="1">
      <c r="A605" s="174"/>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c r="AS605" s="174"/>
      <c r="AT605" s="174"/>
      <c r="AU605" s="174"/>
      <c r="AV605" s="174"/>
      <c r="AW605" s="174"/>
      <c r="AX605" s="174"/>
      <c r="AY605" s="174"/>
      <c r="AZ605" s="174"/>
      <c r="BA605" s="174"/>
      <c r="BB605" s="174"/>
      <c r="BC605" s="174"/>
      <c r="BD605" s="174"/>
      <c r="BE605" s="174"/>
      <c r="BF605" s="174"/>
      <c r="BG605" s="174"/>
      <c r="BH605" s="174"/>
      <c r="BI605" s="174"/>
      <c r="BJ605" s="174"/>
      <c r="BK605" s="174"/>
      <c r="BL605" s="174"/>
      <c r="BM605" s="174"/>
      <c r="BN605" s="174"/>
      <c r="BO605" s="174"/>
      <c r="BP605" s="174"/>
      <c r="BQ605" s="174"/>
      <c r="BR605" s="174"/>
      <c r="BS605" s="174"/>
      <c r="BT605" s="174"/>
      <c r="BU605" s="174"/>
      <c r="BV605" s="174"/>
      <c r="BW605" s="174"/>
      <c r="BX605" s="174"/>
      <c r="BY605" s="174"/>
      <c r="BZ605" s="174"/>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829"/>
      <c r="S606" s="829"/>
      <c r="T606" s="829"/>
      <c r="U606" s="829"/>
      <c r="V606" s="829"/>
      <c r="W606" s="829"/>
      <c r="X606" s="829"/>
      <c r="Y606" s="829"/>
      <c r="Z606" s="829"/>
      <c r="AA606" s="829"/>
      <c r="AB606" s="829"/>
      <c r="AC606" s="829"/>
      <c r="AD606" s="829"/>
      <c r="AE606" s="829"/>
      <c r="AF606" s="829"/>
      <c r="AG606" s="829"/>
      <c r="AH606" s="829"/>
      <c r="AI606" s="829"/>
      <c r="AJ606" s="829"/>
      <c r="AK606" s="829"/>
      <c r="AL606" s="829"/>
      <c r="AM606" s="829"/>
      <c r="AN606" s="829"/>
      <c r="AO606" s="829"/>
      <c r="AP606" s="829"/>
      <c r="AQ606" s="829"/>
      <c r="AR606" s="829"/>
      <c r="AS606" s="829"/>
      <c r="AT606" s="829"/>
      <c r="AU606" s="829"/>
      <c r="AV606" s="829"/>
      <c r="AW606" s="829"/>
      <c r="AX606" s="829"/>
      <c r="AY606" s="829"/>
      <c r="AZ606" s="829"/>
      <c r="BA606" s="829"/>
      <c r="BB606" s="829"/>
      <c r="BC606" s="829"/>
      <c r="BD606" s="829"/>
      <c r="BE606" s="829"/>
      <c r="BF606" s="829"/>
      <c r="BG606" s="829"/>
      <c r="BH606" s="829"/>
      <c r="BI606" s="829"/>
      <c r="BJ606" s="829"/>
      <c r="BK606" s="829"/>
      <c r="BL606" s="829"/>
      <c r="BM606" s="829"/>
      <c r="BN606" s="829"/>
      <c r="BO606" s="829"/>
      <c r="BP606" s="829"/>
      <c r="BQ606" s="829"/>
      <c r="BR606" s="829"/>
      <c r="BS606" s="829"/>
      <c r="BT606" s="829"/>
      <c r="BU606" s="829"/>
      <c r="BV606" s="829"/>
      <c r="BW606" s="829"/>
      <c r="BX606" s="829"/>
      <c r="BY606" s="829"/>
      <c r="BZ606" s="829"/>
    </row>
    <row r="607" spans="1:80" s="13" customFormat="1" ht="15.95" customHeight="1">
      <c r="A607" s="59"/>
      <c r="B607" s="59"/>
      <c r="C607" s="59"/>
      <c r="D607" s="59"/>
      <c r="E607" s="59"/>
      <c r="F607" s="59"/>
      <c r="G607" s="59"/>
      <c r="H607" s="59"/>
      <c r="I607" s="59"/>
      <c r="J607" s="59"/>
      <c r="K607" s="59"/>
      <c r="L607" s="59"/>
      <c r="M607" s="59"/>
      <c r="N607" s="59"/>
      <c r="O607" s="59"/>
      <c r="P607" s="59"/>
      <c r="Q607" s="59"/>
      <c r="R607" s="829"/>
      <c r="S607" s="829"/>
      <c r="T607" s="829"/>
      <c r="U607" s="829"/>
      <c r="V607" s="829"/>
      <c r="W607" s="829"/>
      <c r="X607" s="829"/>
      <c r="Y607" s="829"/>
      <c r="Z607" s="829"/>
      <c r="AA607" s="829"/>
      <c r="AB607" s="829"/>
      <c r="AC607" s="829"/>
      <c r="AD607" s="829"/>
      <c r="AE607" s="829"/>
      <c r="AF607" s="829"/>
      <c r="AG607" s="829"/>
      <c r="AH607" s="829"/>
      <c r="AI607" s="829"/>
      <c r="AJ607" s="829"/>
      <c r="AK607" s="829"/>
      <c r="AL607" s="829"/>
      <c r="AM607" s="829"/>
      <c r="AN607" s="829"/>
      <c r="AO607" s="829"/>
      <c r="AP607" s="829"/>
      <c r="AQ607" s="829"/>
      <c r="AR607" s="829"/>
      <c r="AS607" s="829"/>
      <c r="AT607" s="829"/>
      <c r="AU607" s="829"/>
      <c r="AV607" s="829"/>
      <c r="AW607" s="829"/>
      <c r="AX607" s="829"/>
      <c r="AY607" s="829"/>
      <c r="AZ607" s="829"/>
      <c r="BA607" s="829"/>
      <c r="BB607" s="829"/>
      <c r="BC607" s="829"/>
      <c r="BD607" s="829"/>
      <c r="BE607" s="829"/>
      <c r="BF607" s="829"/>
      <c r="BG607" s="829"/>
      <c r="BH607" s="829"/>
      <c r="BI607" s="829"/>
      <c r="BJ607" s="829"/>
      <c r="BK607" s="829"/>
      <c r="BL607" s="829"/>
      <c r="BM607" s="829"/>
      <c r="BN607" s="829"/>
      <c r="BO607" s="829"/>
      <c r="BP607" s="829"/>
      <c r="BQ607" s="829"/>
      <c r="BR607" s="829"/>
      <c r="BS607" s="829"/>
      <c r="BT607" s="829"/>
      <c r="BU607" s="829"/>
      <c r="BV607" s="829"/>
      <c r="BW607" s="829"/>
      <c r="BX607" s="829"/>
      <c r="BY607" s="829"/>
      <c r="BZ607" s="829"/>
    </row>
    <row r="608" spans="1:80" s="2" customFormat="1" ht="5.0999999999999996"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B608" s="8"/>
    </row>
  </sheetData>
  <sheetProtection algorithmName="SHA-512" hashValue="+t1V2mNy44bM6aDAO3xQJdVbQ5vHr74CaYukKNOuplaNU7kzp5WbgEEl/3kNfiyfw839xYL+VhDL6OPymClgTg==" saltValue="5Tf5wHjhDjHablIZS4e8pw==" spinCount="100000" sheet="1" formatCells="0" selectLockedCells="1"/>
  <mergeCells count="664">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W259:AF259"/>
    <mergeCell ref="AG259:AH259"/>
    <mergeCell ref="AI259:BB259"/>
    <mergeCell ref="BC259:BD259"/>
    <mergeCell ref="BE259:BS259"/>
    <mergeCell ref="S262:BZ262"/>
    <mergeCell ref="AI270:AO270"/>
    <mergeCell ref="AS287:AT287"/>
    <mergeCell ref="BB287:BC287"/>
    <mergeCell ref="W291:AF291"/>
    <mergeCell ref="AG291:AH291"/>
    <mergeCell ref="AI291:BB291"/>
    <mergeCell ref="BC291:BD291"/>
    <mergeCell ref="BE291:BS291"/>
    <mergeCell ref="AI273:AO273"/>
    <mergeCell ref="AS276:BF276"/>
    <mergeCell ref="AS279:BF279"/>
    <mergeCell ref="AS282:BF282"/>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W445:AF445"/>
    <mergeCell ref="AG445:AH445"/>
    <mergeCell ref="AI445:BB445"/>
    <mergeCell ref="BC445:BD445"/>
    <mergeCell ref="BE445:BS445"/>
    <mergeCell ref="W446:AF446"/>
    <mergeCell ref="AG446:AH446"/>
    <mergeCell ref="AI446:BB446"/>
    <mergeCell ref="BC446:BD446"/>
    <mergeCell ref="BE446:BS446"/>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BE68:BS68"/>
    <mergeCell ref="AG66:AH66"/>
    <mergeCell ref="AI66:BB66"/>
    <mergeCell ref="BC66:BD66"/>
    <mergeCell ref="BE66:BS66"/>
    <mergeCell ref="W67:AF67"/>
    <mergeCell ref="AG67:AH67"/>
    <mergeCell ref="AI67:BB67"/>
    <mergeCell ref="BC67:BD67"/>
    <mergeCell ref="BE67:BS67"/>
    <mergeCell ref="W66:AF6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W63:AF63"/>
    <mergeCell ref="AG63:AH63"/>
    <mergeCell ref="AI63:BB63"/>
    <mergeCell ref="BC63:BD63"/>
    <mergeCell ref="BE63:BS63"/>
    <mergeCell ref="W64:AF64"/>
    <mergeCell ref="AG64:AH64"/>
    <mergeCell ref="AI64:BB64"/>
    <mergeCell ref="BC64:BD64"/>
    <mergeCell ref="BE64:BS64"/>
    <mergeCell ref="W105:AF105"/>
    <mergeCell ref="AG105:AH105"/>
    <mergeCell ref="AI105:BB105"/>
    <mergeCell ref="BC105:BD105"/>
    <mergeCell ref="BE105:BS105"/>
    <mergeCell ref="W106:AF106"/>
    <mergeCell ref="AG106:AH106"/>
    <mergeCell ref="AI106:BB106"/>
    <mergeCell ref="BC106:BD106"/>
    <mergeCell ref="BE106:BS106"/>
    <mergeCell ref="AG103:AH103"/>
    <mergeCell ref="AI103:BB103"/>
    <mergeCell ref="BC103:BD103"/>
    <mergeCell ref="BE103:BS103"/>
    <mergeCell ref="W104:AF104"/>
    <mergeCell ref="AG104:AH104"/>
    <mergeCell ref="AI104:BB104"/>
    <mergeCell ref="BC104:BD104"/>
    <mergeCell ref="BE104:BS104"/>
    <mergeCell ref="W103:AF103"/>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W107:AF107"/>
    <mergeCell ref="AG107:AH107"/>
    <mergeCell ref="AI107:BB107"/>
    <mergeCell ref="BC107:BD107"/>
    <mergeCell ref="BE107:BS107"/>
    <mergeCell ref="S110:BZ110"/>
    <mergeCell ref="R113:BZ113"/>
    <mergeCell ref="R114:BZ114"/>
    <mergeCell ref="AI118:AO118"/>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S318:BF318"/>
    <mergeCell ref="AS321:BF321"/>
    <mergeCell ref="AS325:BF325"/>
    <mergeCell ref="AS326:AT326"/>
    <mergeCell ref="BB326:BC326"/>
    <mergeCell ref="W330:AF330"/>
    <mergeCell ref="AG330:AH330"/>
    <mergeCell ref="AI330:BB330"/>
    <mergeCell ref="BC330:BD330"/>
    <mergeCell ref="BE330:BS330"/>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W371:AF371"/>
    <mergeCell ref="AG371:AH371"/>
    <mergeCell ref="AI371:BB371"/>
    <mergeCell ref="BC371:BD371"/>
    <mergeCell ref="BE371:BS371"/>
    <mergeCell ref="W372:AF372"/>
    <mergeCell ref="AG372:AH372"/>
    <mergeCell ref="AI372:BB372"/>
    <mergeCell ref="BC372:BD372"/>
    <mergeCell ref="BE372:BS372"/>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AI425:AO425"/>
    <mergeCell ref="AS428:BF428"/>
    <mergeCell ref="AS431:BF431"/>
    <mergeCell ref="AS434:BF434"/>
    <mergeCell ref="AI422:AO422"/>
    <mergeCell ref="W411:AF411"/>
    <mergeCell ref="S414:BZ414"/>
    <mergeCell ref="R417:BZ417"/>
    <mergeCell ref="R418:BZ418"/>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E561:BS561"/>
    <mergeCell ref="W562:AF562"/>
    <mergeCell ref="AG562:AH562"/>
    <mergeCell ref="AI562:BB562"/>
    <mergeCell ref="BC562:BD562"/>
    <mergeCell ref="BE562:BS562"/>
    <mergeCell ref="W563:AF563"/>
    <mergeCell ref="AG563:AH563"/>
    <mergeCell ref="AI563:BB563"/>
    <mergeCell ref="BC563:BD563"/>
    <mergeCell ref="BE563:BS563"/>
    <mergeCell ref="W596:AF596"/>
    <mergeCell ref="AG596:AH596"/>
    <mergeCell ref="AI596:BB596"/>
    <mergeCell ref="BC596:BD596"/>
    <mergeCell ref="BE596:BS596"/>
    <mergeCell ref="W597:AF597"/>
    <mergeCell ref="AG597:AH597"/>
    <mergeCell ref="AI597:BB597"/>
    <mergeCell ref="BC597:BD597"/>
    <mergeCell ref="BE597:BS597"/>
    <mergeCell ref="AS586:BF586"/>
    <mergeCell ref="AS590:BF590"/>
    <mergeCell ref="AS591:AT591"/>
    <mergeCell ref="BB591:BC591"/>
    <mergeCell ref="W595:AF595"/>
    <mergeCell ref="AG595:AH595"/>
    <mergeCell ref="AI595:BB595"/>
    <mergeCell ref="BC595:BD595"/>
    <mergeCell ref="BE595:BS595"/>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ColWidth="9" defaultRowHeight="15" customHeight="1"/>
  <cols>
    <col min="1" max="86" width="1.125" style="305" customWidth="1"/>
    <col min="87" max="88" width="9" style="305" hidden="1" customWidth="1"/>
    <col min="89" max="89" width="9" style="305" customWidth="1"/>
    <col min="90" max="90" width="13.25" style="305" customWidth="1"/>
    <col min="91" max="92" width="9" style="305" hidden="1" customWidth="1"/>
    <col min="93" max="98" width="9" style="305" customWidth="1"/>
    <col min="99" max="16384" width="9" style="305"/>
  </cols>
  <sheetData>
    <row r="1" spans="1:80" s="304" customFormat="1" ht="17.100000000000001" customHeight="1">
      <c r="A1" s="795" t="s">
        <v>267</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c r="BA1" s="795"/>
      <c r="BB1" s="795"/>
      <c r="BC1" s="795"/>
      <c r="BD1" s="795"/>
      <c r="BE1" s="795"/>
      <c r="BF1" s="795"/>
      <c r="BG1" s="795"/>
      <c r="BH1" s="795"/>
      <c r="BI1" s="795"/>
      <c r="BJ1" s="795"/>
      <c r="BK1" s="795"/>
      <c r="BL1" s="795"/>
      <c r="BM1" s="795"/>
      <c r="BN1" s="795"/>
      <c r="BO1" s="795"/>
      <c r="BP1" s="795"/>
      <c r="BQ1" s="795"/>
      <c r="BR1" s="795"/>
      <c r="BS1" s="795"/>
      <c r="BT1" s="795"/>
      <c r="BU1" s="795"/>
      <c r="BV1" s="795"/>
      <c r="BW1" s="795"/>
      <c r="BX1" s="795"/>
      <c r="BY1" s="795"/>
      <c r="BZ1" s="795"/>
    </row>
    <row r="2" spans="1:80" ht="17.100000000000001" customHeight="1">
      <c r="A2" s="791" t="s">
        <v>268</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791"/>
      <c r="BU2" s="791"/>
      <c r="BV2" s="791"/>
      <c r="BW2" s="791"/>
      <c r="BX2" s="791"/>
      <c r="BY2" s="791"/>
      <c r="BZ2" s="791"/>
    </row>
    <row r="3" spans="1:80" s="2" customFormat="1" ht="5.0999999999999996"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B3" s="8"/>
    </row>
    <row r="4" spans="1:80" s="2" customFormat="1" ht="5.0999999999999996"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B4" s="8"/>
    </row>
    <row r="5" spans="1:80" ht="17.100000000000001" customHeight="1">
      <c r="A5" s="295"/>
      <c r="B5" s="295" t="s">
        <v>269</v>
      </c>
      <c r="C5" s="295"/>
      <c r="D5" s="295"/>
      <c r="E5" s="295"/>
      <c r="F5" s="295"/>
      <c r="G5" s="295"/>
      <c r="H5" s="295"/>
      <c r="I5" s="295"/>
      <c r="J5" s="295"/>
      <c r="K5" s="295"/>
      <c r="L5" s="295"/>
      <c r="M5" s="295"/>
      <c r="N5" s="295"/>
      <c r="O5" s="295"/>
      <c r="P5" s="295"/>
      <c r="Q5" s="295"/>
      <c r="R5" s="295"/>
      <c r="S5" s="296"/>
      <c r="T5" s="296"/>
      <c r="U5" s="296"/>
      <c r="V5" s="296"/>
      <c r="W5" s="296"/>
      <c r="X5" s="296"/>
      <c r="Y5" s="790"/>
      <c r="Z5" s="790"/>
      <c r="AA5" s="790"/>
      <c r="AB5" s="790"/>
      <c r="AC5" s="790"/>
      <c r="AD5" s="790"/>
      <c r="AE5" s="790"/>
      <c r="AF5" s="790"/>
      <c r="AG5" s="790"/>
      <c r="AH5" s="790"/>
      <c r="AI5" s="790"/>
      <c r="AJ5" s="790"/>
      <c r="AK5" s="790"/>
      <c r="AL5" s="790"/>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row>
    <row r="6" spans="1:80" s="2" customFormat="1" ht="5.0999999999999996" customHeight="1">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B6" s="8"/>
    </row>
    <row r="7" spans="1:80" s="2" customFormat="1" ht="5.099999999999999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B7" s="8"/>
    </row>
    <row r="8" spans="1:80" ht="17.100000000000001" customHeight="1">
      <c r="A8" s="295"/>
      <c r="B8" s="295" t="s">
        <v>270</v>
      </c>
      <c r="C8" s="295"/>
      <c r="D8" s="295"/>
      <c r="E8" s="295"/>
      <c r="F8" s="295"/>
      <c r="G8" s="295"/>
      <c r="H8" s="295"/>
      <c r="I8" s="295"/>
      <c r="J8" s="295"/>
      <c r="K8" s="295"/>
      <c r="L8" s="295"/>
      <c r="M8" s="295"/>
      <c r="N8" s="295"/>
      <c r="O8" s="295"/>
      <c r="P8" s="295"/>
      <c r="Q8" s="295"/>
      <c r="R8" s="295"/>
      <c r="S8" s="296"/>
      <c r="T8" s="296"/>
      <c r="U8" s="296"/>
      <c r="V8" s="296"/>
      <c r="W8" s="296"/>
      <c r="X8" s="296"/>
      <c r="Y8" s="796"/>
      <c r="Z8" s="796"/>
      <c r="AA8" s="796"/>
      <c r="AB8" s="796"/>
      <c r="AC8" s="796"/>
      <c r="AD8" s="796"/>
      <c r="AE8" s="796"/>
      <c r="AF8" s="796"/>
      <c r="AG8" s="796"/>
      <c r="AH8" s="796"/>
      <c r="AI8" s="796"/>
      <c r="AJ8" s="796"/>
      <c r="AK8" s="796"/>
      <c r="AL8" s="796"/>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row>
    <row r="9" spans="1:80" s="2" customFormat="1" ht="5.0999999999999996" customHeight="1">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B9" s="8"/>
    </row>
    <row r="10" spans="1:80" s="2" customFormat="1" ht="5.0999999999999996"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B10" s="8"/>
    </row>
    <row r="11" spans="1:80" ht="17.100000000000001" customHeight="1">
      <c r="A11" s="295"/>
      <c r="B11" s="295" t="s">
        <v>271</v>
      </c>
      <c r="C11" s="295"/>
      <c r="D11" s="295"/>
      <c r="E11" s="295"/>
      <c r="F11" s="295"/>
      <c r="G11" s="295"/>
      <c r="H11" s="295"/>
      <c r="I11" s="295"/>
      <c r="J11" s="295"/>
      <c r="K11" s="295"/>
      <c r="L11" s="295"/>
      <c r="M11" s="295"/>
      <c r="N11" s="295"/>
      <c r="O11" s="295"/>
      <c r="P11" s="295"/>
      <c r="Q11" s="295"/>
      <c r="R11" s="295"/>
      <c r="S11" s="295"/>
      <c r="T11" s="297"/>
      <c r="U11" s="297"/>
      <c r="V11" s="297"/>
      <c r="W11" s="297"/>
      <c r="X11" s="297"/>
      <c r="Y11" s="791" t="str">
        <f>IF(T11="","","m")</f>
        <v/>
      </c>
      <c r="Z11" s="791"/>
      <c r="AA11" s="791"/>
      <c r="AB11" s="791"/>
      <c r="AC11" s="791"/>
      <c r="AD11" s="791"/>
      <c r="AE11" s="791"/>
      <c r="AF11" s="791"/>
      <c r="AG11" s="791"/>
      <c r="AH11" s="791"/>
      <c r="AI11" s="791"/>
      <c r="AJ11" s="791"/>
      <c r="AK11" s="791"/>
      <c r="AL11" s="791"/>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row>
    <row r="12" spans="1:80" ht="17.100000000000001" customHeight="1">
      <c r="A12" s="295"/>
      <c r="B12" s="295"/>
      <c r="C12" s="295"/>
      <c r="D12" s="77" t="s">
        <v>272</v>
      </c>
      <c r="E12" s="77"/>
      <c r="F12" s="77"/>
      <c r="G12" s="77"/>
      <c r="H12" s="77"/>
      <c r="I12" s="77"/>
      <c r="J12" s="77"/>
      <c r="K12" s="77"/>
      <c r="L12" s="77"/>
      <c r="M12" s="298"/>
      <c r="N12" s="299"/>
      <c r="O12" s="299"/>
      <c r="P12" s="299"/>
      <c r="Q12" s="299"/>
      <c r="R12" s="299"/>
      <c r="S12" s="299"/>
      <c r="T12" s="299"/>
      <c r="U12" s="297"/>
      <c r="V12" s="297"/>
      <c r="W12" s="297"/>
      <c r="X12" s="297"/>
      <c r="Y12" s="792"/>
      <c r="Z12" s="792"/>
      <c r="AA12" s="792"/>
      <c r="AB12" s="792"/>
      <c r="AC12" s="792"/>
      <c r="AD12" s="792"/>
      <c r="AE12" s="792"/>
      <c r="AF12" s="792"/>
      <c r="AG12" s="792"/>
      <c r="AH12" s="792"/>
      <c r="AI12" s="792"/>
      <c r="AJ12" s="792"/>
      <c r="AK12" s="792"/>
      <c r="AL12" s="792"/>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row>
    <row r="13" spans="1:80" ht="17.100000000000001" customHeight="1">
      <c r="A13" s="295"/>
      <c r="B13" s="295"/>
      <c r="C13" s="295"/>
      <c r="D13" s="77" t="s">
        <v>273</v>
      </c>
      <c r="E13" s="295"/>
      <c r="F13" s="295"/>
      <c r="G13" s="295"/>
      <c r="H13" s="295"/>
      <c r="I13" s="295"/>
      <c r="J13" s="295"/>
      <c r="K13" s="295"/>
      <c r="L13" s="295"/>
      <c r="M13" s="298"/>
      <c r="N13" s="299"/>
      <c r="O13" s="295"/>
      <c r="P13" s="295"/>
      <c r="Q13" s="295"/>
      <c r="R13" s="295"/>
      <c r="S13" s="295"/>
      <c r="T13" s="295"/>
      <c r="U13" s="297"/>
      <c r="V13" s="297"/>
      <c r="W13" s="297"/>
      <c r="X13" s="297"/>
      <c r="Y13" s="792"/>
      <c r="Z13" s="792"/>
      <c r="AA13" s="792"/>
      <c r="AB13" s="792"/>
      <c r="AC13" s="792"/>
      <c r="AD13" s="792"/>
      <c r="AE13" s="792"/>
      <c r="AF13" s="792"/>
      <c r="AG13" s="792"/>
      <c r="AH13" s="792"/>
      <c r="AI13" s="792"/>
      <c r="AJ13" s="792"/>
      <c r="AK13" s="792"/>
      <c r="AL13" s="792"/>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row>
    <row r="14" spans="1:80" ht="17.100000000000001" customHeight="1">
      <c r="A14" s="295"/>
      <c r="B14" s="295"/>
      <c r="C14" s="295"/>
      <c r="D14" s="77" t="s">
        <v>274</v>
      </c>
      <c r="E14" s="295"/>
      <c r="F14" s="295"/>
      <c r="G14" s="295"/>
      <c r="H14" s="295"/>
      <c r="I14" s="295"/>
      <c r="J14" s="295"/>
      <c r="K14" s="295"/>
      <c r="L14" s="295"/>
      <c r="M14" s="295"/>
      <c r="N14" s="295"/>
      <c r="O14" s="295" t="s">
        <v>275</v>
      </c>
      <c r="P14" s="295"/>
      <c r="Q14" s="295"/>
      <c r="R14" s="300"/>
      <c r="S14" s="300"/>
      <c r="T14" s="300" t="s">
        <v>84</v>
      </c>
      <c r="U14" s="857"/>
      <c r="V14" s="857"/>
      <c r="W14" s="857"/>
      <c r="X14" s="857"/>
      <c r="Y14" s="857"/>
      <c r="Z14" s="857"/>
      <c r="AA14" s="857"/>
      <c r="AB14" s="295" t="s">
        <v>80</v>
      </c>
      <c r="AC14" s="295"/>
      <c r="AD14" s="295"/>
      <c r="AE14" s="295"/>
      <c r="AF14" s="295"/>
      <c r="AG14" s="295"/>
      <c r="AH14" s="295"/>
      <c r="AI14" s="295"/>
      <c r="AJ14" s="295"/>
      <c r="AK14" s="295" t="s">
        <v>276</v>
      </c>
      <c r="AL14" s="295"/>
      <c r="AM14" s="295"/>
      <c r="AN14" s="300"/>
      <c r="AO14" s="300"/>
      <c r="AP14" s="300" t="s">
        <v>84</v>
      </c>
      <c r="AQ14" s="857"/>
      <c r="AR14" s="857"/>
      <c r="AS14" s="857"/>
      <c r="AT14" s="857"/>
      <c r="AU14" s="857"/>
      <c r="AV14" s="857"/>
      <c r="AW14" s="857"/>
      <c r="AX14" s="295" t="s">
        <v>80</v>
      </c>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row>
    <row r="15" spans="1:80" ht="17.100000000000001" customHeight="1">
      <c r="A15" s="295"/>
      <c r="B15" s="295"/>
      <c r="C15" s="295"/>
      <c r="D15" s="77" t="s">
        <v>277</v>
      </c>
      <c r="E15" s="295"/>
      <c r="F15" s="295"/>
      <c r="G15" s="295"/>
      <c r="H15" s="295"/>
      <c r="I15" s="295"/>
      <c r="J15" s="295"/>
      <c r="K15" s="301"/>
      <c r="L15" s="301"/>
      <c r="M15" s="301"/>
      <c r="N15" s="301"/>
      <c r="O15" s="793"/>
      <c r="P15" s="793"/>
      <c r="Q15" s="793"/>
      <c r="R15" s="793"/>
      <c r="S15" s="793"/>
      <c r="T15" s="793"/>
      <c r="U15" s="793"/>
      <c r="V15" s="793"/>
      <c r="W15" s="793"/>
      <c r="X15" s="793"/>
      <c r="Y15" s="793"/>
      <c r="Z15" s="793"/>
      <c r="AA15" s="793"/>
      <c r="AB15" s="793"/>
      <c r="AC15" s="793"/>
      <c r="AD15" s="793"/>
      <c r="AE15" s="793"/>
      <c r="AF15" s="295"/>
      <c r="AG15" s="77" t="s">
        <v>181</v>
      </c>
      <c r="AH15" s="77"/>
      <c r="AI15" s="77"/>
      <c r="AJ15" s="77"/>
      <c r="AK15" s="301"/>
      <c r="AL15" s="301"/>
      <c r="AM15" s="301"/>
      <c r="AN15" s="301"/>
      <c r="AO15" s="301"/>
      <c r="AP15" s="301"/>
      <c r="AQ15" s="301"/>
      <c r="AR15" s="301"/>
      <c r="AS15" s="793"/>
      <c r="AT15" s="793"/>
      <c r="AU15" s="793"/>
      <c r="AV15" s="793"/>
      <c r="AW15" s="793"/>
      <c r="AX15" s="793"/>
      <c r="AY15" s="793"/>
      <c r="AZ15" s="793"/>
      <c r="BA15" s="793"/>
      <c r="BB15" s="793"/>
      <c r="BC15" s="793"/>
      <c r="BD15" s="793"/>
      <c r="BE15" s="793"/>
      <c r="BF15" s="793"/>
      <c r="BG15" s="793"/>
      <c r="BH15" s="793"/>
      <c r="BI15" s="793"/>
      <c r="BJ15" s="295"/>
      <c r="BK15" s="77" t="s">
        <v>182</v>
      </c>
      <c r="BL15" s="77"/>
      <c r="BM15" s="295"/>
      <c r="BN15" s="295"/>
      <c r="BO15" s="295"/>
      <c r="BP15" s="295"/>
      <c r="BQ15" s="295"/>
      <c r="BR15" s="295"/>
      <c r="BS15" s="295"/>
      <c r="BT15" s="295"/>
      <c r="BU15" s="295"/>
      <c r="BV15" s="295"/>
      <c r="BW15" s="295"/>
      <c r="BX15" s="295"/>
      <c r="BY15" s="295"/>
      <c r="BZ15" s="295"/>
    </row>
    <row r="16" spans="1:80" s="2" customFormat="1" ht="5.0999999999999996" customHeight="1">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B16" s="8"/>
    </row>
    <row r="17" spans="1:80" s="2" customFormat="1" ht="5.0999999999999996" customHeight="1">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B17" s="8"/>
    </row>
    <row r="18" spans="1:80" ht="17.100000000000001" customHeight="1">
      <c r="A18" s="295"/>
      <c r="B18" s="791" t="s">
        <v>278</v>
      </c>
      <c r="C18" s="791"/>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791"/>
      <c r="AZ18" s="791"/>
      <c r="BA18" s="791"/>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row>
    <row r="19" spans="1:80" ht="17.100000000000001" customHeight="1">
      <c r="A19" s="295"/>
      <c r="B19" s="295"/>
      <c r="C19" s="295"/>
      <c r="D19" s="295"/>
      <c r="E19" s="790" t="s">
        <v>56</v>
      </c>
      <c r="F19" s="790"/>
      <c r="G19" s="790"/>
      <c r="H19" s="295" t="s">
        <v>1340</v>
      </c>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row>
    <row r="20" spans="1:80" ht="17.100000000000001" customHeight="1">
      <c r="A20" s="295"/>
      <c r="B20" s="295"/>
      <c r="C20" s="295"/>
      <c r="D20" s="295"/>
      <c r="E20" s="790" t="s">
        <v>56</v>
      </c>
      <c r="F20" s="790"/>
      <c r="G20" s="790"/>
      <c r="H20" s="295" t="s">
        <v>1341</v>
      </c>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row>
    <row r="21" spans="1:80" s="2" customFormat="1" ht="5.0999999999999996" customHeight="1">
      <c r="A21" s="293"/>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B21" s="8"/>
    </row>
    <row r="22" spans="1:80" s="2" customFormat="1" ht="5.0999999999999996" customHeight="1">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B22" s="8"/>
    </row>
    <row r="23" spans="1:80" ht="17.100000000000001" customHeight="1">
      <c r="A23" s="295"/>
      <c r="B23" s="295" t="s">
        <v>281</v>
      </c>
      <c r="C23" s="295"/>
      <c r="D23" s="295"/>
      <c r="E23" s="295"/>
      <c r="F23" s="295"/>
      <c r="G23" s="295"/>
      <c r="H23" s="295"/>
      <c r="I23" s="295"/>
      <c r="J23" s="295"/>
      <c r="K23" s="295"/>
      <c r="L23" s="295"/>
      <c r="M23" s="295"/>
      <c r="N23" s="295"/>
      <c r="O23" s="295"/>
      <c r="P23" s="295"/>
      <c r="Q23" s="295"/>
      <c r="R23" s="295"/>
      <c r="S23" s="297"/>
      <c r="T23" s="297"/>
      <c r="U23" s="297"/>
      <c r="V23" s="297"/>
      <c r="W23" s="297"/>
      <c r="X23" s="297"/>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row>
    <row r="24" spans="1:80" ht="17.100000000000001" customHeight="1">
      <c r="A24" s="295"/>
      <c r="B24" s="295"/>
      <c r="C24" s="295"/>
      <c r="D24" s="295"/>
      <c r="E24" s="790" t="s">
        <v>56</v>
      </c>
      <c r="F24" s="790"/>
      <c r="G24" s="790"/>
      <c r="H24" s="295" t="s">
        <v>1342</v>
      </c>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row>
    <row r="25" spans="1:80" ht="17.100000000000001" customHeight="1">
      <c r="A25" s="295"/>
      <c r="B25" s="295"/>
      <c r="C25" s="295"/>
      <c r="D25" s="295"/>
      <c r="E25" s="790" t="s">
        <v>56</v>
      </c>
      <c r="F25" s="790"/>
      <c r="G25" s="790"/>
      <c r="H25" s="295" t="s">
        <v>1343</v>
      </c>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row>
    <row r="26" spans="1:80" ht="17.100000000000001" customHeight="1">
      <c r="A26" s="295"/>
      <c r="B26" s="295"/>
      <c r="C26" s="295"/>
      <c r="D26" s="295"/>
      <c r="E26" s="790" t="s">
        <v>56</v>
      </c>
      <c r="F26" s="790"/>
      <c r="G26" s="790"/>
      <c r="H26" s="295" t="s">
        <v>1344</v>
      </c>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row>
    <row r="27" spans="1:80" ht="17.100000000000001" customHeight="1">
      <c r="A27" s="295"/>
      <c r="B27" s="295"/>
      <c r="C27" s="295"/>
      <c r="D27" s="295"/>
      <c r="E27" s="790" t="s">
        <v>56</v>
      </c>
      <c r="F27" s="790"/>
      <c r="G27" s="790"/>
      <c r="H27" s="295" t="s">
        <v>1345</v>
      </c>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row>
    <row r="28" spans="1:80" ht="17.100000000000001" customHeight="1">
      <c r="A28" s="295"/>
      <c r="B28" s="295"/>
      <c r="C28" s="295"/>
      <c r="D28" s="295"/>
      <c r="E28" s="790" t="s">
        <v>56</v>
      </c>
      <c r="F28" s="790"/>
      <c r="G28" s="790"/>
      <c r="H28" s="295" t="s">
        <v>1346</v>
      </c>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295"/>
      <c r="BK28" s="295"/>
      <c r="BL28" s="295"/>
      <c r="BM28" s="295"/>
      <c r="BN28" s="295"/>
      <c r="BO28" s="295"/>
      <c r="BP28" s="295"/>
      <c r="BQ28" s="295"/>
      <c r="BR28" s="295"/>
      <c r="BS28" s="295"/>
      <c r="BT28" s="295"/>
      <c r="BU28" s="295"/>
      <c r="BV28" s="295"/>
      <c r="BW28" s="295"/>
      <c r="BX28" s="295"/>
      <c r="BY28" s="295"/>
      <c r="BZ28" s="295"/>
    </row>
    <row r="29" spans="1:80" s="2" customFormat="1" ht="5.0999999999999996" customHeight="1">
      <c r="A29" s="293"/>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B29" s="8"/>
    </row>
    <row r="30" spans="1:80" s="2" customFormat="1" ht="5.0999999999999996" customHeight="1">
      <c r="A30" s="29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B30" s="8"/>
    </row>
    <row r="31" spans="1:80" ht="17.100000000000001" customHeight="1">
      <c r="A31" s="295"/>
      <c r="B31" s="295" t="s">
        <v>287</v>
      </c>
      <c r="C31" s="295"/>
      <c r="D31" s="295"/>
      <c r="E31" s="295"/>
      <c r="F31" s="295"/>
      <c r="G31" s="295"/>
      <c r="H31" s="295"/>
      <c r="I31" s="295"/>
      <c r="J31" s="295"/>
      <c r="K31" s="295"/>
      <c r="L31" s="295"/>
      <c r="M31" s="295"/>
      <c r="N31" s="295"/>
      <c r="O31" s="295"/>
      <c r="P31" s="295"/>
      <c r="Q31" s="295"/>
      <c r="R31" s="295"/>
      <c r="S31" s="297"/>
      <c r="T31" s="297"/>
      <c r="U31" s="297"/>
      <c r="V31" s="297"/>
      <c r="W31" s="297"/>
      <c r="X31" s="297"/>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row>
    <row r="32" spans="1:80" ht="17.100000000000001" customHeight="1">
      <c r="A32" s="295"/>
      <c r="B32" s="295"/>
      <c r="C32" s="295"/>
      <c r="D32" s="295"/>
      <c r="E32" s="77" t="s">
        <v>288</v>
      </c>
      <c r="F32" s="295"/>
      <c r="G32" s="295"/>
      <c r="H32" s="295"/>
      <c r="I32" s="295"/>
      <c r="J32" s="295"/>
      <c r="K32" s="295"/>
      <c r="L32" s="295"/>
      <c r="M32" s="295"/>
      <c r="N32" s="295"/>
      <c r="O32" s="295"/>
      <c r="P32" s="295"/>
      <c r="Q32" s="295"/>
      <c r="R32" s="295"/>
      <c r="S32" s="297"/>
      <c r="T32" s="297"/>
      <c r="U32" s="297"/>
      <c r="V32" s="297"/>
      <c r="W32" s="297"/>
      <c r="X32" s="297"/>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row>
    <row r="33" spans="1:80" ht="17.100000000000001" customHeight="1">
      <c r="A33" s="295"/>
      <c r="B33" s="77"/>
      <c r="C33" s="295"/>
      <c r="D33" s="295"/>
      <c r="E33" s="295"/>
      <c r="F33" s="295"/>
      <c r="G33" s="295" t="s">
        <v>84</v>
      </c>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c r="BP33" s="789"/>
      <c r="BQ33" s="789"/>
      <c r="BR33" s="789"/>
      <c r="BS33" s="789"/>
      <c r="BT33" s="789"/>
      <c r="BU33" s="789"/>
      <c r="BV33" s="789"/>
      <c r="BW33" s="789"/>
      <c r="BX33" s="789"/>
      <c r="BY33" s="789"/>
      <c r="BZ33" s="295" t="s">
        <v>80</v>
      </c>
    </row>
    <row r="34" spans="1:80" ht="17.100000000000001" customHeight="1">
      <c r="A34" s="295"/>
      <c r="B34" s="295"/>
      <c r="C34" s="295"/>
      <c r="D34" s="295"/>
      <c r="E34" s="77" t="s">
        <v>290</v>
      </c>
      <c r="F34" s="295"/>
      <c r="G34" s="295"/>
      <c r="H34" s="295"/>
      <c r="I34" s="295"/>
      <c r="J34" s="295"/>
      <c r="K34" s="295"/>
      <c r="L34" s="295"/>
      <c r="M34" s="295"/>
      <c r="N34" s="295"/>
      <c r="O34" s="295"/>
      <c r="P34" s="295"/>
      <c r="Q34" s="295"/>
      <c r="R34" s="295"/>
      <c r="S34" s="297"/>
      <c r="T34" s="297"/>
      <c r="U34" s="297"/>
      <c r="V34" s="297"/>
      <c r="W34" s="297"/>
      <c r="X34" s="297"/>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row>
    <row r="35" spans="1:80" ht="17.100000000000001" customHeight="1">
      <c r="A35" s="295"/>
      <c r="B35" s="295"/>
      <c r="C35" s="295"/>
      <c r="D35" s="295"/>
      <c r="E35" s="295"/>
      <c r="F35" s="295"/>
      <c r="G35" s="790" t="s">
        <v>56</v>
      </c>
      <c r="H35" s="790"/>
      <c r="I35" s="790"/>
      <c r="J35" s="295" t="s">
        <v>1347</v>
      </c>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row>
    <row r="36" spans="1:80" ht="17.100000000000001" customHeight="1">
      <c r="A36" s="295"/>
      <c r="B36" s="295"/>
      <c r="C36" s="295"/>
      <c r="D36" s="295"/>
      <c r="E36" s="295"/>
      <c r="F36" s="295"/>
      <c r="G36" s="295"/>
      <c r="H36" s="295" t="s">
        <v>292</v>
      </c>
      <c r="I36" s="295"/>
      <c r="J36" s="295"/>
      <c r="K36" s="295"/>
      <c r="L36" s="295"/>
      <c r="M36" s="295"/>
      <c r="N36" s="295"/>
      <c r="O36" s="295"/>
      <c r="P36" s="295"/>
      <c r="Q36" s="295"/>
      <c r="R36" s="295"/>
      <c r="S36" s="295"/>
      <c r="T36" s="295"/>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295" t="s">
        <v>80</v>
      </c>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row>
    <row r="37" spans="1:80" ht="17.100000000000001" customHeight="1">
      <c r="A37" s="295"/>
      <c r="B37" s="295"/>
      <c r="C37" s="295"/>
      <c r="D37" s="295"/>
      <c r="E37" s="295"/>
      <c r="F37" s="295"/>
      <c r="G37" s="790" t="s">
        <v>56</v>
      </c>
      <c r="H37" s="790"/>
      <c r="I37" s="790"/>
      <c r="J37" s="295" t="s">
        <v>1348</v>
      </c>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row>
    <row r="38" spans="1:80" s="2" customFormat="1" ht="5.0999999999999996" customHeight="1">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B38" s="8"/>
    </row>
    <row r="39" spans="1:80" s="2" customFormat="1" ht="5.0999999999999996"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B39" s="8"/>
    </row>
    <row r="40" spans="1:80" ht="17.100000000000001" customHeight="1">
      <c r="A40" s="295"/>
      <c r="B40" s="295" t="s">
        <v>294</v>
      </c>
      <c r="C40" s="295"/>
      <c r="D40" s="295"/>
      <c r="E40" s="295"/>
      <c r="F40" s="295"/>
      <c r="G40" s="295"/>
      <c r="H40" s="295"/>
      <c r="I40" s="295"/>
      <c r="J40" s="295"/>
      <c r="K40" s="295"/>
      <c r="L40" s="295"/>
      <c r="M40" s="295"/>
      <c r="N40" s="295"/>
      <c r="O40" s="295"/>
      <c r="P40" s="295"/>
      <c r="Q40" s="295"/>
      <c r="R40" s="295"/>
      <c r="S40" s="297"/>
      <c r="T40" s="297"/>
      <c r="U40" s="297"/>
      <c r="V40" s="297"/>
      <c r="W40" s="297"/>
      <c r="X40" s="297"/>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row>
    <row r="41" spans="1:80" ht="17.100000000000001" customHeight="1">
      <c r="A41" s="295"/>
      <c r="B41" s="300"/>
      <c r="C41" s="295"/>
      <c r="D41" s="295"/>
      <c r="E41" s="295"/>
      <c r="F41" s="295" t="s">
        <v>84</v>
      </c>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295" t="s">
        <v>80</v>
      </c>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row>
    <row r="42" spans="1:80" s="2" customFormat="1" ht="5.0999999999999996" customHeight="1">
      <c r="A42" s="293"/>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B42" s="8"/>
    </row>
    <row r="43" spans="1:80" s="2" customFormat="1" ht="5.0999999999999996" customHeight="1">
      <c r="A43" s="29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B43" s="8"/>
    </row>
    <row r="44" spans="1:80" ht="17.100000000000001" customHeight="1">
      <c r="A44" s="295"/>
      <c r="B44" s="295" t="s">
        <v>295</v>
      </c>
      <c r="C44" s="295"/>
      <c r="D44" s="295"/>
      <c r="E44" s="295"/>
      <c r="F44" s="295"/>
      <c r="G44" s="295"/>
      <c r="H44" s="295"/>
      <c r="I44" s="295"/>
      <c r="J44" s="295"/>
      <c r="K44" s="295"/>
      <c r="L44" s="295"/>
      <c r="M44" s="295"/>
      <c r="N44" s="295"/>
      <c r="O44" s="295"/>
      <c r="P44" s="295"/>
      <c r="Q44" s="295"/>
      <c r="R44" s="295"/>
      <c r="S44" s="297"/>
      <c r="T44" s="297"/>
      <c r="U44" s="297"/>
      <c r="V44" s="297"/>
      <c r="W44" s="297"/>
      <c r="X44" s="297"/>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row>
    <row r="45" spans="1:80" s="306" customFormat="1" ht="17.100000000000001" customHeight="1">
      <c r="A45" s="303"/>
      <c r="B45" s="303"/>
      <c r="C45" s="303"/>
      <c r="D45" s="303"/>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8"/>
      <c r="AY45" s="788"/>
      <c r="AZ45" s="788"/>
      <c r="BA45" s="788"/>
      <c r="BB45" s="788"/>
      <c r="BC45" s="788"/>
      <c r="BD45" s="788"/>
      <c r="BE45" s="788"/>
      <c r="BF45" s="788"/>
      <c r="BG45" s="788"/>
      <c r="BH45" s="788"/>
      <c r="BI45" s="788"/>
      <c r="BJ45" s="788"/>
      <c r="BK45" s="788"/>
      <c r="BL45" s="788"/>
      <c r="BM45" s="788"/>
      <c r="BN45" s="788"/>
      <c r="BO45" s="788"/>
      <c r="BP45" s="788"/>
      <c r="BQ45" s="788"/>
      <c r="BR45" s="788"/>
      <c r="BS45" s="788"/>
      <c r="BT45" s="788"/>
      <c r="BU45" s="788"/>
      <c r="BV45" s="788"/>
      <c r="BW45" s="788"/>
      <c r="BX45" s="788"/>
      <c r="BY45" s="788"/>
      <c r="BZ45" s="303"/>
    </row>
    <row r="46" spans="1:80" s="306" customFormat="1" ht="17.100000000000001" customHeight="1">
      <c r="A46" s="303"/>
      <c r="B46" s="303"/>
      <c r="C46" s="303"/>
      <c r="D46" s="303"/>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8"/>
      <c r="BJ46" s="788"/>
      <c r="BK46" s="788"/>
      <c r="BL46" s="788"/>
      <c r="BM46" s="788"/>
      <c r="BN46" s="788"/>
      <c r="BO46" s="788"/>
      <c r="BP46" s="788"/>
      <c r="BQ46" s="788"/>
      <c r="BR46" s="788"/>
      <c r="BS46" s="788"/>
      <c r="BT46" s="788"/>
      <c r="BU46" s="788"/>
      <c r="BV46" s="788"/>
      <c r="BW46" s="788"/>
      <c r="BX46" s="788"/>
      <c r="BY46" s="788"/>
      <c r="BZ46" s="303"/>
    </row>
    <row r="47" spans="1:80" s="306" customFormat="1" ht="17.100000000000001" customHeight="1">
      <c r="A47" s="303"/>
      <c r="B47" s="303"/>
      <c r="C47" s="303"/>
      <c r="D47" s="303"/>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8"/>
      <c r="BJ47" s="788"/>
      <c r="BK47" s="788"/>
      <c r="BL47" s="788"/>
      <c r="BM47" s="788"/>
      <c r="BN47" s="788"/>
      <c r="BO47" s="788"/>
      <c r="BP47" s="788"/>
      <c r="BQ47" s="788"/>
      <c r="BR47" s="788"/>
      <c r="BS47" s="788"/>
      <c r="BT47" s="788"/>
      <c r="BU47" s="788"/>
      <c r="BV47" s="788"/>
      <c r="BW47" s="788"/>
      <c r="BX47" s="788"/>
      <c r="BY47" s="788"/>
      <c r="BZ47" s="303"/>
    </row>
    <row r="48" spans="1:80" s="1" customFormat="1" ht="17.100000000000001" customHeight="1">
      <c r="A48" s="59"/>
      <c r="B48" s="59"/>
      <c r="C48" s="59"/>
      <c r="D48" s="59"/>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88"/>
      <c r="AY48" s="788"/>
      <c r="AZ48" s="788"/>
      <c r="BA48" s="788"/>
      <c r="BB48" s="788"/>
      <c r="BC48" s="788"/>
      <c r="BD48" s="788"/>
      <c r="BE48" s="788"/>
      <c r="BF48" s="788"/>
      <c r="BG48" s="788"/>
      <c r="BH48" s="788"/>
      <c r="BI48" s="788"/>
      <c r="BJ48" s="788"/>
      <c r="BK48" s="788"/>
      <c r="BL48" s="788"/>
      <c r="BM48" s="788"/>
      <c r="BN48" s="788"/>
      <c r="BO48" s="788"/>
      <c r="BP48" s="788"/>
      <c r="BQ48" s="788"/>
      <c r="BR48" s="788"/>
      <c r="BS48" s="788"/>
      <c r="BT48" s="788"/>
      <c r="BU48" s="788"/>
      <c r="BV48" s="788"/>
      <c r="BW48" s="788"/>
      <c r="BX48" s="788"/>
      <c r="BY48" s="788"/>
      <c r="BZ48" s="60"/>
    </row>
    <row r="49" spans="1:80" s="1" customFormat="1" ht="17.100000000000001" customHeight="1">
      <c r="A49" s="59"/>
      <c r="B49" s="59"/>
      <c r="C49" s="59"/>
      <c r="D49" s="59"/>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8"/>
      <c r="AY49" s="788"/>
      <c r="AZ49" s="788"/>
      <c r="BA49" s="788"/>
      <c r="BB49" s="788"/>
      <c r="BC49" s="788"/>
      <c r="BD49" s="788"/>
      <c r="BE49" s="788"/>
      <c r="BF49" s="788"/>
      <c r="BG49" s="788"/>
      <c r="BH49" s="788"/>
      <c r="BI49" s="788"/>
      <c r="BJ49" s="788"/>
      <c r="BK49" s="788"/>
      <c r="BL49" s="788"/>
      <c r="BM49" s="788"/>
      <c r="BN49" s="788"/>
      <c r="BO49" s="788"/>
      <c r="BP49" s="788"/>
      <c r="BQ49" s="788"/>
      <c r="BR49" s="788"/>
      <c r="BS49" s="788"/>
      <c r="BT49" s="788"/>
      <c r="BU49" s="788"/>
      <c r="BV49" s="788"/>
      <c r="BW49" s="788"/>
      <c r="BX49" s="788"/>
      <c r="BY49" s="788"/>
      <c r="BZ49" s="60"/>
    </row>
    <row r="50" spans="1:80" s="1" customFormat="1" ht="17.100000000000001" customHeight="1">
      <c r="A50" s="59"/>
      <c r="B50" s="59"/>
      <c r="C50" s="59"/>
      <c r="D50" s="59"/>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8"/>
      <c r="AY50" s="788"/>
      <c r="AZ50" s="788"/>
      <c r="BA50" s="788"/>
      <c r="BB50" s="788"/>
      <c r="BC50" s="788"/>
      <c r="BD50" s="788"/>
      <c r="BE50" s="788"/>
      <c r="BF50" s="788"/>
      <c r="BG50" s="788"/>
      <c r="BH50" s="788"/>
      <c r="BI50" s="788"/>
      <c r="BJ50" s="788"/>
      <c r="BK50" s="788"/>
      <c r="BL50" s="788"/>
      <c r="BM50" s="788"/>
      <c r="BN50" s="788"/>
      <c r="BO50" s="788"/>
      <c r="BP50" s="788"/>
      <c r="BQ50" s="788"/>
      <c r="BR50" s="788"/>
      <c r="BS50" s="788"/>
      <c r="BT50" s="788"/>
      <c r="BU50" s="788"/>
      <c r="BV50" s="788"/>
      <c r="BW50" s="788"/>
      <c r="BX50" s="788"/>
      <c r="BY50" s="788"/>
      <c r="BZ50" s="60"/>
    </row>
    <row r="51" spans="1:80" s="1" customFormat="1" ht="17.100000000000001" customHeight="1">
      <c r="A51" s="59"/>
      <c r="B51" s="59"/>
      <c r="C51" s="59"/>
      <c r="D51" s="59"/>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8"/>
      <c r="AY51" s="788"/>
      <c r="AZ51" s="788"/>
      <c r="BA51" s="788"/>
      <c r="BB51" s="788"/>
      <c r="BC51" s="788"/>
      <c r="BD51" s="788"/>
      <c r="BE51" s="788"/>
      <c r="BF51" s="788"/>
      <c r="BG51" s="788"/>
      <c r="BH51" s="788"/>
      <c r="BI51" s="788"/>
      <c r="BJ51" s="788"/>
      <c r="BK51" s="788"/>
      <c r="BL51" s="788"/>
      <c r="BM51" s="788"/>
      <c r="BN51" s="788"/>
      <c r="BO51" s="788"/>
      <c r="BP51" s="788"/>
      <c r="BQ51" s="788"/>
      <c r="BR51" s="788"/>
      <c r="BS51" s="788"/>
      <c r="BT51" s="788"/>
      <c r="BU51" s="788"/>
      <c r="BV51" s="788"/>
      <c r="BW51" s="788"/>
      <c r="BX51" s="788"/>
      <c r="BY51" s="788"/>
      <c r="BZ51" s="60"/>
    </row>
    <row r="52" spans="1:80" s="1" customFormat="1" ht="17.100000000000001" customHeight="1">
      <c r="A52" s="59"/>
      <c r="B52" s="59"/>
      <c r="C52" s="59"/>
      <c r="D52" s="59"/>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8"/>
      <c r="AY52" s="788"/>
      <c r="AZ52" s="788"/>
      <c r="BA52" s="788"/>
      <c r="BB52" s="788"/>
      <c r="BC52" s="788"/>
      <c r="BD52" s="788"/>
      <c r="BE52" s="788"/>
      <c r="BF52" s="788"/>
      <c r="BG52" s="788"/>
      <c r="BH52" s="788"/>
      <c r="BI52" s="788"/>
      <c r="BJ52" s="788"/>
      <c r="BK52" s="788"/>
      <c r="BL52" s="788"/>
      <c r="BM52" s="788"/>
      <c r="BN52" s="788"/>
      <c r="BO52" s="788"/>
      <c r="BP52" s="788"/>
      <c r="BQ52" s="788"/>
      <c r="BR52" s="788"/>
      <c r="BS52" s="788"/>
      <c r="BT52" s="788"/>
      <c r="BU52" s="788"/>
      <c r="BV52" s="788"/>
      <c r="BW52" s="788"/>
      <c r="BX52" s="788"/>
      <c r="BY52" s="788"/>
      <c r="BZ52" s="60"/>
    </row>
    <row r="53" spans="1:80" s="1" customFormat="1" ht="17.100000000000001" customHeight="1">
      <c r="A53" s="59"/>
      <c r="B53" s="59"/>
      <c r="C53" s="59"/>
      <c r="D53" s="59"/>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788"/>
      <c r="AY53" s="788"/>
      <c r="AZ53" s="788"/>
      <c r="BA53" s="788"/>
      <c r="BB53" s="788"/>
      <c r="BC53" s="788"/>
      <c r="BD53" s="788"/>
      <c r="BE53" s="788"/>
      <c r="BF53" s="788"/>
      <c r="BG53" s="788"/>
      <c r="BH53" s="788"/>
      <c r="BI53" s="788"/>
      <c r="BJ53" s="788"/>
      <c r="BK53" s="788"/>
      <c r="BL53" s="788"/>
      <c r="BM53" s="788"/>
      <c r="BN53" s="788"/>
      <c r="BO53" s="788"/>
      <c r="BP53" s="788"/>
      <c r="BQ53" s="788"/>
      <c r="BR53" s="788"/>
      <c r="BS53" s="788"/>
      <c r="BT53" s="788"/>
      <c r="BU53" s="788"/>
      <c r="BV53" s="788"/>
      <c r="BW53" s="788"/>
      <c r="BX53" s="788"/>
      <c r="BY53" s="788"/>
      <c r="BZ53" s="60"/>
    </row>
    <row r="54" spans="1:80" s="1" customFormat="1" ht="17.100000000000001" customHeight="1">
      <c r="A54" s="59"/>
      <c r="B54" s="59"/>
      <c r="C54" s="59"/>
      <c r="D54" s="59"/>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8"/>
      <c r="AM54" s="788"/>
      <c r="AN54" s="788"/>
      <c r="AO54" s="788"/>
      <c r="AP54" s="788"/>
      <c r="AQ54" s="788"/>
      <c r="AR54" s="788"/>
      <c r="AS54" s="788"/>
      <c r="AT54" s="788"/>
      <c r="AU54" s="788"/>
      <c r="AV54" s="788"/>
      <c r="AW54" s="788"/>
      <c r="AX54" s="788"/>
      <c r="AY54" s="788"/>
      <c r="AZ54" s="788"/>
      <c r="BA54" s="788"/>
      <c r="BB54" s="788"/>
      <c r="BC54" s="788"/>
      <c r="BD54" s="788"/>
      <c r="BE54" s="788"/>
      <c r="BF54" s="788"/>
      <c r="BG54" s="788"/>
      <c r="BH54" s="788"/>
      <c r="BI54" s="788"/>
      <c r="BJ54" s="788"/>
      <c r="BK54" s="788"/>
      <c r="BL54" s="788"/>
      <c r="BM54" s="788"/>
      <c r="BN54" s="788"/>
      <c r="BO54" s="788"/>
      <c r="BP54" s="788"/>
      <c r="BQ54" s="788"/>
      <c r="BR54" s="788"/>
      <c r="BS54" s="788"/>
      <c r="BT54" s="788"/>
      <c r="BU54" s="788"/>
      <c r="BV54" s="788"/>
      <c r="BW54" s="788"/>
      <c r="BX54" s="788"/>
      <c r="BY54" s="788"/>
      <c r="BZ54" s="60"/>
    </row>
    <row r="55" spans="1:80" s="1" customFormat="1" ht="17.100000000000001" customHeight="1">
      <c r="A55" s="59"/>
      <c r="B55" s="59"/>
      <c r="C55" s="59"/>
      <c r="D55" s="59"/>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c r="BM55" s="788"/>
      <c r="BN55" s="788"/>
      <c r="BO55" s="788"/>
      <c r="BP55" s="788"/>
      <c r="BQ55" s="788"/>
      <c r="BR55" s="788"/>
      <c r="BS55" s="788"/>
      <c r="BT55" s="788"/>
      <c r="BU55" s="788"/>
      <c r="BV55" s="788"/>
      <c r="BW55" s="788"/>
      <c r="BX55" s="788"/>
      <c r="BY55" s="788"/>
      <c r="BZ55" s="60"/>
    </row>
    <row r="56" spans="1:80" s="2" customFormat="1" ht="5.0999999999999996" customHeight="1">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B56" s="8"/>
    </row>
    <row r="57" spans="1:80" s="304" customFormat="1" ht="17.100000000000001" customHeight="1">
      <c r="A57" s="795" t="s">
        <v>267</v>
      </c>
      <c r="B57" s="795"/>
      <c r="C57" s="795"/>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c r="BA57" s="795"/>
      <c r="BB57" s="795"/>
      <c r="BC57" s="795"/>
      <c r="BD57" s="795"/>
      <c r="BE57" s="795"/>
      <c r="BF57" s="795"/>
      <c r="BG57" s="795"/>
      <c r="BH57" s="795"/>
      <c r="BI57" s="795"/>
      <c r="BJ57" s="795"/>
      <c r="BK57" s="795"/>
      <c r="BL57" s="795"/>
      <c r="BM57" s="795"/>
      <c r="BN57" s="795"/>
      <c r="BO57" s="795"/>
      <c r="BP57" s="795"/>
      <c r="BQ57" s="795"/>
      <c r="BR57" s="795"/>
      <c r="BS57" s="795"/>
      <c r="BT57" s="795"/>
      <c r="BU57" s="795"/>
      <c r="BV57" s="795"/>
      <c r="BW57" s="795"/>
      <c r="BX57" s="795"/>
      <c r="BY57" s="795"/>
      <c r="BZ57" s="795"/>
    </row>
    <row r="58" spans="1:80" ht="17.100000000000001" customHeight="1">
      <c r="A58" s="791" t="s">
        <v>268</v>
      </c>
      <c r="B58" s="791"/>
      <c r="C58" s="791"/>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791"/>
      <c r="BI58" s="791"/>
      <c r="BJ58" s="791"/>
      <c r="BK58" s="791"/>
      <c r="BL58" s="791"/>
      <c r="BM58" s="791"/>
      <c r="BN58" s="791"/>
      <c r="BO58" s="791"/>
      <c r="BP58" s="791"/>
      <c r="BQ58" s="791"/>
      <c r="BR58" s="791"/>
      <c r="BS58" s="791"/>
      <c r="BT58" s="791"/>
      <c r="BU58" s="791"/>
      <c r="BV58" s="791"/>
      <c r="BW58" s="791"/>
      <c r="BX58" s="791"/>
      <c r="BY58" s="791"/>
      <c r="BZ58" s="791"/>
    </row>
    <row r="59" spans="1:80" s="2" customFormat="1" ht="5.0999999999999996" customHeight="1">
      <c r="A59" s="293"/>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B59" s="8"/>
    </row>
    <row r="60" spans="1:80" s="2" customFormat="1" ht="5.0999999999999996" customHeight="1">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B60" s="8"/>
    </row>
    <row r="61" spans="1:80" ht="17.100000000000001" customHeight="1">
      <c r="A61" s="295"/>
      <c r="B61" s="295" t="s">
        <v>269</v>
      </c>
      <c r="C61" s="295"/>
      <c r="D61" s="295"/>
      <c r="E61" s="295"/>
      <c r="F61" s="295"/>
      <c r="G61" s="295"/>
      <c r="H61" s="295"/>
      <c r="I61" s="295"/>
      <c r="J61" s="295"/>
      <c r="K61" s="295"/>
      <c r="L61" s="295"/>
      <c r="M61" s="295"/>
      <c r="N61" s="295"/>
      <c r="O61" s="295"/>
      <c r="P61" s="295"/>
      <c r="Q61" s="295"/>
      <c r="R61" s="295"/>
      <c r="S61" s="296"/>
      <c r="T61" s="296"/>
      <c r="U61" s="296"/>
      <c r="V61" s="296"/>
      <c r="W61" s="296"/>
      <c r="X61" s="296"/>
      <c r="Y61" s="790"/>
      <c r="Z61" s="790"/>
      <c r="AA61" s="790"/>
      <c r="AB61" s="790"/>
      <c r="AC61" s="790"/>
      <c r="AD61" s="790"/>
      <c r="AE61" s="790"/>
      <c r="AF61" s="790"/>
      <c r="AG61" s="790"/>
      <c r="AH61" s="790"/>
      <c r="AI61" s="790"/>
      <c r="AJ61" s="790"/>
      <c r="AK61" s="790"/>
      <c r="AL61" s="790"/>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row>
    <row r="62" spans="1:80" s="2" customFormat="1" ht="5.0999999999999996" customHeight="1">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B62" s="8"/>
    </row>
    <row r="63" spans="1:80" s="2" customFormat="1" ht="5.0999999999999996" customHeight="1">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B63" s="8"/>
    </row>
    <row r="64" spans="1:80" ht="17.100000000000001" customHeight="1">
      <c r="A64" s="295"/>
      <c r="B64" s="295" t="s">
        <v>270</v>
      </c>
      <c r="C64" s="295"/>
      <c r="D64" s="295"/>
      <c r="E64" s="295"/>
      <c r="F64" s="295"/>
      <c r="G64" s="295"/>
      <c r="H64" s="295"/>
      <c r="I64" s="295"/>
      <c r="J64" s="295"/>
      <c r="K64" s="295"/>
      <c r="L64" s="295"/>
      <c r="M64" s="295"/>
      <c r="N64" s="295"/>
      <c r="O64" s="295"/>
      <c r="P64" s="295"/>
      <c r="Q64" s="295"/>
      <c r="R64" s="295"/>
      <c r="S64" s="296"/>
      <c r="T64" s="296"/>
      <c r="U64" s="296"/>
      <c r="V64" s="296"/>
      <c r="W64" s="296"/>
      <c r="X64" s="296"/>
      <c r="Y64" s="796"/>
      <c r="Z64" s="796"/>
      <c r="AA64" s="796"/>
      <c r="AB64" s="796"/>
      <c r="AC64" s="796"/>
      <c r="AD64" s="796"/>
      <c r="AE64" s="796"/>
      <c r="AF64" s="796"/>
      <c r="AG64" s="796"/>
      <c r="AH64" s="796"/>
      <c r="AI64" s="796"/>
      <c r="AJ64" s="796"/>
      <c r="AK64" s="796"/>
      <c r="AL64" s="796"/>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row>
    <row r="65" spans="1:80" s="2" customFormat="1" ht="5.0999999999999996" customHeight="1">
      <c r="A65" s="293"/>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B65" s="8"/>
    </row>
    <row r="66" spans="1:80" s="2" customFormat="1" ht="5.0999999999999996" customHeight="1">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B66" s="8"/>
    </row>
    <row r="67" spans="1:80" ht="17.100000000000001" customHeight="1">
      <c r="A67" s="295"/>
      <c r="B67" s="295" t="s">
        <v>271</v>
      </c>
      <c r="C67" s="295"/>
      <c r="D67" s="295"/>
      <c r="E67" s="295"/>
      <c r="F67" s="295"/>
      <c r="G67" s="295"/>
      <c r="H67" s="295"/>
      <c r="I67" s="295"/>
      <c r="J67" s="295"/>
      <c r="K67" s="295"/>
      <c r="L67" s="295"/>
      <c r="M67" s="295"/>
      <c r="N67" s="295"/>
      <c r="O67" s="295"/>
      <c r="P67" s="295"/>
      <c r="Q67" s="295"/>
      <c r="R67" s="295"/>
      <c r="S67" s="295"/>
      <c r="T67" s="297"/>
      <c r="U67" s="297"/>
      <c r="V67" s="297"/>
      <c r="W67" s="297"/>
      <c r="X67" s="297"/>
      <c r="Y67" s="791" t="str">
        <f>IF(T67="","","m")</f>
        <v/>
      </c>
      <c r="Z67" s="791"/>
      <c r="AA67" s="791"/>
      <c r="AB67" s="791"/>
      <c r="AC67" s="791"/>
      <c r="AD67" s="791"/>
      <c r="AE67" s="791"/>
      <c r="AF67" s="791"/>
      <c r="AG67" s="791"/>
      <c r="AH67" s="791"/>
      <c r="AI67" s="791"/>
      <c r="AJ67" s="791"/>
      <c r="AK67" s="791"/>
      <c r="AL67" s="791"/>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row>
    <row r="68" spans="1:80" ht="17.100000000000001" customHeight="1">
      <c r="A68" s="295"/>
      <c r="B68" s="295"/>
      <c r="C68" s="295"/>
      <c r="D68" s="77" t="s">
        <v>272</v>
      </c>
      <c r="E68" s="77"/>
      <c r="F68" s="77"/>
      <c r="G68" s="77"/>
      <c r="H68" s="77"/>
      <c r="I68" s="77"/>
      <c r="J68" s="77"/>
      <c r="K68" s="77"/>
      <c r="L68" s="77"/>
      <c r="M68" s="298"/>
      <c r="N68" s="299"/>
      <c r="O68" s="299"/>
      <c r="P68" s="299"/>
      <c r="Q68" s="299"/>
      <c r="R68" s="299"/>
      <c r="S68" s="299"/>
      <c r="T68" s="299"/>
      <c r="U68" s="297"/>
      <c r="V68" s="297"/>
      <c r="W68" s="297"/>
      <c r="X68" s="297"/>
      <c r="Y68" s="792"/>
      <c r="Z68" s="792"/>
      <c r="AA68" s="792"/>
      <c r="AB68" s="792"/>
      <c r="AC68" s="792"/>
      <c r="AD68" s="792"/>
      <c r="AE68" s="792"/>
      <c r="AF68" s="792"/>
      <c r="AG68" s="792"/>
      <c r="AH68" s="792"/>
      <c r="AI68" s="792"/>
      <c r="AJ68" s="792"/>
      <c r="AK68" s="792"/>
      <c r="AL68" s="792"/>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row>
    <row r="69" spans="1:80" ht="17.100000000000001" customHeight="1">
      <c r="A69" s="295"/>
      <c r="B69" s="295"/>
      <c r="C69" s="295"/>
      <c r="D69" s="77" t="s">
        <v>273</v>
      </c>
      <c r="E69" s="295"/>
      <c r="F69" s="295"/>
      <c r="G69" s="295"/>
      <c r="H69" s="295"/>
      <c r="I69" s="295"/>
      <c r="J69" s="295"/>
      <c r="K69" s="295"/>
      <c r="L69" s="295"/>
      <c r="M69" s="298"/>
      <c r="N69" s="299"/>
      <c r="O69" s="295"/>
      <c r="P69" s="295"/>
      <c r="Q69" s="295"/>
      <c r="R69" s="295"/>
      <c r="S69" s="295"/>
      <c r="T69" s="295"/>
      <c r="U69" s="297"/>
      <c r="V69" s="297"/>
      <c r="W69" s="297"/>
      <c r="X69" s="297"/>
      <c r="Y69" s="792"/>
      <c r="Z69" s="792"/>
      <c r="AA69" s="792"/>
      <c r="AB69" s="792"/>
      <c r="AC69" s="792"/>
      <c r="AD69" s="792"/>
      <c r="AE69" s="792"/>
      <c r="AF69" s="792"/>
      <c r="AG69" s="792"/>
      <c r="AH69" s="792"/>
      <c r="AI69" s="792"/>
      <c r="AJ69" s="792"/>
      <c r="AK69" s="792"/>
      <c r="AL69" s="792"/>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row>
    <row r="70" spans="1:80" ht="17.100000000000001" customHeight="1">
      <c r="A70" s="295"/>
      <c r="B70" s="295"/>
      <c r="C70" s="295"/>
      <c r="D70" s="77" t="s">
        <v>274</v>
      </c>
      <c r="E70" s="295"/>
      <c r="F70" s="295"/>
      <c r="G70" s="295"/>
      <c r="H70" s="295"/>
      <c r="I70" s="295"/>
      <c r="J70" s="295"/>
      <c r="K70" s="295"/>
      <c r="L70" s="295"/>
      <c r="M70" s="295"/>
      <c r="N70" s="295"/>
      <c r="O70" s="295" t="s">
        <v>275</v>
      </c>
      <c r="P70" s="295"/>
      <c r="Q70" s="295"/>
      <c r="R70" s="300"/>
      <c r="S70" s="300"/>
      <c r="T70" s="300" t="s">
        <v>84</v>
      </c>
      <c r="U70" s="790"/>
      <c r="V70" s="790"/>
      <c r="W70" s="790"/>
      <c r="X70" s="790"/>
      <c r="Y70" s="790"/>
      <c r="Z70" s="790"/>
      <c r="AA70" s="790"/>
      <c r="AB70" s="295" t="s">
        <v>80</v>
      </c>
      <c r="AC70" s="295"/>
      <c r="AD70" s="295"/>
      <c r="AE70" s="295"/>
      <c r="AF70" s="295"/>
      <c r="AG70" s="295"/>
      <c r="AH70" s="295"/>
      <c r="AI70" s="295"/>
      <c r="AJ70" s="295"/>
      <c r="AK70" s="295" t="s">
        <v>276</v>
      </c>
      <c r="AL70" s="295"/>
      <c r="AM70" s="295"/>
      <c r="AN70" s="300"/>
      <c r="AO70" s="300"/>
      <c r="AP70" s="300" t="s">
        <v>84</v>
      </c>
      <c r="AQ70" s="790"/>
      <c r="AR70" s="790"/>
      <c r="AS70" s="790"/>
      <c r="AT70" s="790"/>
      <c r="AU70" s="790"/>
      <c r="AV70" s="790"/>
      <c r="AW70" s="790"/>
      <c r="AX70" s="295" t="s">
        <v>80</v>
      </c>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row>
    <row r="71" spans="1:80" ht="17.100000000000001" customHeight="1">
      <c r="A71" s="295"/>
      <c r="B71" s="295"/>
      <c r="C71" s="295"/>
      <c r="D71" s="77" t="s">
        <v>277</v>
      </c>
      <c r="E71" s="295"/>
      <c r="F71" s="295"/>
      <c r="G71" s="295"/>
      <c r="H71" s="295"/>
      <c r="I71" s="295"/>
      <c r="J71" s="295"/>
      <c r="K71" s="301"/>
      <c r="L71" s="301"/>
      <c r="M71" s="301"/>
      <c r="N71" s="301"/>
      <c r="O71" s="793"/>
      <c r="P71" s="793"/>
      <c r="Q71" s="793"/>
      <c r="R71" s="793"/>
      <c r="S71" s="793"/>
      <c r="T71" s="793"/>
      <c r="U71" s="793"/>
      <c r="V71" s="793"/>
      <c r="W71" s="793"/>
      <c r="X71" s="793"/>
      <c r="Y71" s="793"/>
      <c r="Z71" s="793"/>
      <c r="AA71" s="793"/>
      <c r="AB71" s="793"/>
      <c r="AC71" s="793"/>
      <c r="AD71" s="793"/>
      <c r="AE71" s="793"/>
      <c r="AF71" s="295"/>
      <c r="AG71" s="77" t="s">
        <v>181</v>
      </c>
      <c r="AH71" s="77"/>
      <c r="AI71" s="77"/>
      <c r="AJ71" s="77"/>
      <c r="AK71" s="301"/>
      <c r="AL71" s="301"/>
      <c r="AM71" s="301"/>
      <c r="AN71" s="301"/>
      <c r="AO71" s="301"/>
      <c r="AP71" s="301"/>
      <c r="AQ71" s="301"/>
      <c r="AR71" s="301"/>
      <c r="AS71" s="793"/>
      <c r="AT71" s="793"/>
      <c r="AU71" s="793"/>
      <c r="AV71" s="793"/>
      <c r="AW71" s="793"/>
      <c r="AX71" s="793"/>
      <c r="AY71" s="793"/>
      <c r="AZ71" s="793"/>
      <c r="BA71" s="793"/>
      <c r="BB71" s="793"/>
      <c r="BC71" s="793"/>
      <c r="BD71" s="793"/>
      <c r="BE71" s="793"/>
      <c r="BF71" s="793"/>
      <c r="BG71" s="793"/>
      <c r="BH71" s="793"/>
      <c r="BI71" s="793"/>
      <c r="BJ71" s="295"/>
      <c r="BK71" s="77" t="s">
        <v>182</v>
      </c>
      <c r="BL71" s="77"/>
      <c r="BM71" s="295"/>
      <c r="BN71" s="295"/>
      <c r="BO71" s="295"/>
      <c r="BP71" s="295"/>
      <c r="BQ71" s="295"/>
      <c r="BR71" s="295"/>
      <c r="BS71" s="295"/>
      <c r="BT71" s="295"/>
      <c r="BU71" s="295"/>
      <c r="BV71" s="295"/>
      <c r="BW71" s="295"/>
      <c r="BX71" s="295"/>
      <c r="BY71" s="295"/>
      <c r="BZ71" s="295"/>
    </row>
    <row r="72" spans="1:80" s="2" customFormat="1" ht="5.0999999999999996" customHeight="1">
      <c r="A72" s="293"/>
      <c r="B72" s="293"/>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B72" s="8"/>
    </row>
    <row r="73" spans="1:80" s="2" customFormat="1" ht="5.0999999999999996" customHeight="1">
      <c r="A73" s="29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B73" s="8"/>
    </row>
    <row r="74" spans="1:80" ht="17.100000000000001" customHeight="1">
      <c r="A74" s="295"/>
      <c r="B74" s="791" t="s">
        <v>278</v>
      </c>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row>
    <row r="75" spans="1:80" ht="17.100000000000001" customHeight="1">
      <c r="A75" s="295"/>
      <c r="B75" s="295"/>
      <c r="C75" s="295"/>
      <c r="D75" s="295"/>
      <c r="E75" s="790" t="s">
        <v>56</v>
      </c>
      <c r="F75" s="790"/>
      <c r="G75" s="790"/>
      <c r="H75" s="295" t="s">
        <v>1340</v>
      </c>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row>
    <row r="76" spans="1:80" ht="17.100000000000001" customHeight="1">
      <c r="A76" s="295"/>
      <c r="B76" s="295"/>
      <c r="C76" s="295"/>
      <c r="D76" s="295"/>
      <c r="E76" s="790" t="s">
        <v>56</v>
      </c>
      <c r="F76" s="790"/>
      <c r="G76" s="790"/>
      <c r="H76" s="295" t="s">
        <v>1341</v>
      </c>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row>
    <row r="77" spans="1:80" s="2" customFormat="1" ht="5.0999999999999996" customHeight="1">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B77" s="8"/>
    </row>
    <row r="78" spans="1:80" s="2" customFormat="1" ht="5.0999999999999996" customHeight="1">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B78" s="8"/>
    </row>
    <row r="79" spans="1:80" ht="17.100000000000001" customHeight="1">
      <c r="A79" s="295"/>
      <c r="B79" s="295" t="s">
        <v>281</v>
      </c>
      <c r="C79" s="295"/>
      <c r="D79" s="295"/>
      <c r="E79" s="295"/>
      <c r="F79" s="295"/>
      <c r="G79" s="295"/>
      <c r="H79" s="295"/>
      <c r="I79" s="295"/>
      <c r="J79" s="295"/>
      <c r="K79" s="295"/>
      <c r="L79" s="295"/>
      <c r="M79" s="295"/>
      <c r="N79" s="295"/>
      <c r="O79" s="295"/>
      <c r="P79" s="295"/>
      <c r="Q79" s="295"/>
      <c r="R79" s="295"/>
      <c r="S79" s="297"/>
      <c r="T79" s="297"/>
      <c r="U79" s="297"/>
      <c r="V79" s="297"/>
      <c r="W79" s="297"/>
      <c r="X79" s="297"/>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row>
    <row r="80" spans="1:80" ht="17.100000000000001" customHeight="1">
      <c r="A80" s="295"/>
      <c r="B80" s="295"/>
      <c r="C80" s="295"/>
      <c r="D80" s="295"/>
      <c r="E80" s="790" t="s">
        <v>56</v>
      </c>
      <c r="F80" s="790"/>
      <c r="G80" s="790"/>
      <c r="H80" s="295" t="s">
        <v>1342</v>
      </c>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row>
    <row r="81" spans="1:80" ht="17.100000000000001" customHeight="1">
      <c r="A81" s="295"/>
      <c r="B81" s="295"/>
      <c r="C81" s="295"/>
      <c r="D81" s="295"/>
      <c r="E81" s="790" t="s">
        <v>56</v>
      </c>
      <c r="F81" s="790"/>
      <c r="G81" s="790"/>
      <c r="H81" s="295" t="s">
        <v>1343</v>
      </c>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row>
    <row r="82" spans="1:80" ht="17.100000000000001" customHeight="1">
      <c r="A82" s="295"/>
      <c r="B82" s="295"/>
      <c r="C82" s="295"/>
      <c r="D82" s="295"/>
      <c r="E82" s="790" t="s">
        <v>56</v>
      </c>
      <c r="F82" s="790"/>
      <c r="G82" s="790"/>
      <c r="H82" s="295" t="s">
        <v>1344</v>
      </c>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row>
    <row r="83" spans="1:80" ht="17.100000000000001" customHeight="1">
      <c r="A83" s="295"/>
      <c r="B83" s="295"/>
      <c r="C83" s="295"/>
      <c r="D83" s="295"/>
      <c r="E83" s="790" t="s">
        <v>56</v>
      </c>
      <c r="F83" s="790"/>
      <c r="G83" s="790"/>
      <c r="H83" s="295" t="s">
        <v>1345</v>
      </c>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row>
    <row r="84" spans="1:80" ht="17.100000000000001" customHeight="1">
      <c r="A84" s="295"/>
      <c r="B84" s="295"/>
      <c r="C84" s="295"/>
      <c r="D84" s="295"/>
      <c r="E84" s="790" t="s">
        <v>56</v>
      </c>
      <c r="F84" s="790"/>
      <c r="G84" s="790"/>
      <c r="H84" s="295" t="s">
        <v>1346</v>
      </c>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295"/>
      <c r="BK84" s="295"/>
      <c r="BL84" s="295"/>
      <c r="BM84" s="295"/>
      <c r="BN84" s="295"/>
      <c r="BO84" s="295"/>
      <c r="BP84" s="295"/>
      <c r="BQ84" s="295"/>
      <c r="BR84" s="295"/>
      <c r="BS84" s="295"/>
      <c r="BT84" s="295"/>
      <c r="BU84" s="295"/>
      <c r="BV84" s="295"/>
      <c r="BW84" s="295"/>
      <c r="BX84" s="295"/>
      <c r="BY84" s="295"/>
      <c r="BZ84" s="295"/>
    </row>
    <row r="85" spans="1:80" s="2" customFormat="1" ht="5.0999999999999996" customHeight="1">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B85" s="8"/>
    </row>
    <row r="86" spans="1:80" s="2" customFormat="1" ht="5.0999999999999996" customHeight="1">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B86" s="8"/>
    </row>
    <row r="87" spans="1:80" ht="17.100000000000001" customHeight="1">
      <c r="A87" s="295"/>
      <c r="B87" s="295" t="s">
        <v>287</v>
      </c>
      <c r="C87" s="295"/>
      <c r="D87" s="295"/>
      <c r="E87" s="295"/>
      <c r="F87" s="295"/>
      <c r="G87" s="295"/>
      <c r="H87" s="295"/>
      <c r="I87" s="295"/>
      <c r="J87" s="295"/>
      <c r="K87" s="295"/>
      <c r="L87" s="295"/>
      <c r="M87" s="295"/>
      <c r="N87" s="295"/>
      <c r="O87" s="295"/>
      <c r="P87" s="295"/>
      <c r="Q87" s="295"/>
      <c r="R87" s="295"/>
      <c r="S87" s="297"/>
      <c r="T87" s="297"/>
      <c r="U87" s="297"/>
      <c r="V87" s="297"/>
      <c r="W87" s="297"/>
      <c r="X87" s="297"/>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row>
    <row r="88" spans="1:80" ht="17.100000000000001" customHeight="1">
      <c r="A88" s="295"/>
      <c r="B88" s="295"/>
      <c r="C88" s="295"/>
      <c r="D88" s="295"/>
      <c r="E88" s="77" t="s">
        <v>288</v>
      </c>
      <c r="F88" s="295"/>
      <c r="G88" s="295"/>
      <c r="H88" s="295"/>
      <c r="I88" s="295"/>
      <c r="J88" s="295"/>
      <c r="K88" s="295"/>
      <c r="L88" s="295"/>
      <c r="M88" s="295"/>
      <c r="N88" s="295"/>
      <c r="O88" s="295"/>
      <c r="P88" s="295"/>
      <c r="Q88" s="295"/>
      <c r="R88" s="295"/>
      <c r="S88" s="297"/>
      <c r="T88" s="297"/>
      <c r="U88" s="297"/>
      <c r="V88" s="297"/>
      <c r="W88" s="297"/>
      <c r="X88" s="297"/>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row>
    <row r="89" spans="1:80" ht="17.100000000000001" customHeight="1">
      <c r="A89" s="295"/>
      <c r="B89" s="77"/>
      <c r="C89" s="295"/>
      <c r="D89" s="295"/>
      <c r="E89" s="295"/>
      <c r="F89" s="295"/>
      <c r="G89" s="295" t="s">
        <v>84</v>
      </c>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c r="BA89" s="857"/>
      <c r="BB89" s="857"/>
      <c r="BC89" s="857"/>
      <c r="BD89" s="857"/>
      <c r="BE89" s="857"/>
      <c r="BF89" s="857"/>
      <c r="BG89" s="857"/>
      <c r="BH89" s="857"/>
      <c r="BI89" s="857"/>
      <c r="BJ89" s="857"/>
      <c r="BK89" s="857"/>
      <c r="BL89" s="857"/>
      <c r="BM89" s="857"/>
      <c r="BN89" s="857"/>
      <c r="BO89" s="857"/>
      <c r="BP89" s="857"/>
      <c r="BQ89" s="857"/>
      <c r="BR89" s="857"/>
      <c r="BS89" s="857"/>
      <c r="BT89" s="857"/>
      <c r="BU89" s="857"/>
      <c r="BV89" s="857"/>
      <c r="BW89" s="857"/>
      <c r="BX89" s="857"/>
      <c r="BY89" s="857"/>
      <c r="BZ89" s="295" t="s">
        <v>80</v>
      </c>
    </row>
    <row r="90" spans="1:80" ht="17.100000000000001" customHeight="1">
      <c r="A90" s="295"/>
      <c r="B90" s="295"/>
      <c r="C90" s="295"/>
      <c r="D90" s="295"/>
      <c r="E90" s="77" t="s">
        <v>290</v>
      </c>
      <c r="F90" s="295"/>
      <c r="G90" s="295"/>
      <c r="H90" s="295"/>
      <c r="I90" s="295"/>
      <c r="J90" s="295"/>
      <c r="K90" s="295"/>
      <c r="L90" s="295"/>
      <c r="M90" s="295"/>
      <c r="N90" s="295"/>
      <c r="O90" s="295"/>
      <c r="P90" s="295"/>
      <c r="Q90" s="295"/>
      <c r="R90" s="295"/>
      <c r="S90" s="297"/>
      <c r="T90" s="297"/>
      <c r="U90" s="297"/>
      <c r="V90" s="297"/>
      <c r="W90" s="297"/>
      <c r="X90" s="297"/>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row>
    <row r="91" spans="1:80" ht="17.100000000000001" customHeight="1">
      <c r="A91" s="295"/>
      <c r="B91" s="295"/>
      <c r="C91" s="295"/>
      <c r="D91" s="295"/>
      <c r="E91" s="295"/>
      <c r="F91" s="295"/>
      <c r="G91" s="790" t="s">
        <v>56</v>
      </c>
      <c r="H91" s="790"/>
      <c r="I91" s="790"/>
      <c r="J91" s="295" t="s">
        <v>1347</v>
      </c>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row>
    <row r="92" spans="1:80" ht="17.100000000000001" customHeight="1">
      <c r="A92" s="295"/>
      <c r="B92" s="295"/>
      <c r="C92" s="295"/>
      <c r="D92" s="295"/>
      <c r="E92" s="295"/>
      <c r="F92" s="295"/>
      <c r="G92" s="295"/>
      <c r="H92" s="295" t="s">
        <v>292</v>
      </c>
      <c r="I92" s="295"/>
      <c r="J92" s="295"/>
      <c r="K92" s="295"/>
      <c r="L92" s="295"/>
      <c r="M92" s="295"/>
      <c r="N92" s="295"/>
      <c r="O92" s="295"/>
      <c r="P92" s="295"/>
      <c r="Q92" s="295"/>
      <c r="R92" s="295"/>
      <c r="S92" s="295"/>
      <c r="T92" s="295"/>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295" t="s">
        <v>80</v>
      </c>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row>
    <row r="93" spans="1:80" ht="17.100000000000001" customHeight="1">
      <c r="A93" s="295"/>
      <c r="B93" s="295"/>
      <c r="C93" s="295"/>
      <c r="D93" s="295"/>
      <c r="E93" s="295"/>
      <c r="F93" s="295"/>
      <c r="G93" s="790" t="s">
        <v>56</v>
      </c>
      <c r="H93" s="790"/>
      <c r="I93" s="790"/>
      <c r="J93" s="295" t="s">
        <v>1348</v>
      </c>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row>
    <row r="94" spans="1:80" s="2" customFormat="1" ht="5.0999999999999996" customHeight="1">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B94" s="8"/>
    </row>
    <row r="95" spans="1:80" s="2" customFormat="1" ht="5.0999999999999996" customHeight="1">
      <c r="A95" s="294"/>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B95" s="8"/>
    </row>
    <row r="96" spans="1:80" ht="17.100000000000001" customHeight="1">
      <c r="A96" s="295"/>
      <c r="B96" s="295" t="s">
        <v>294</v>
      </c>
      <c r="C96" s="295"/>
      <c r="D96" s="295"/>
      <c r="E96" s="295"/>
      <c r="F96" s="295"/>
      <c r="G96" s="295"/>
      <c r="H96" s="295"/>
      <c r="I96" s="295"/>
      <c r="J96" s="295"/>
      <c r="K96" s="295"/>
      <c r="L96" s="295"/>
      <c r="M96" s="295"/>
      <c r="N96" s="295"/>
      <c r="O96" s="295"/>
      <c r="P96" s="295"/>
      <c r="Q96" s="295"/>
      <c r="R96" s="295"/>
      <c r="S96" s="297"/>
      <c r="T96" s="297"/>
      <c r="U96" s="297"/>
      <c r="V96" s="297"/>
      <c r="W96" s="297"/>
      <c r="X96" s="297"/>
      <c r="Y96" s="295"/>
      <c r="Z96" s="295"/>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row>
    <row r="97" spans="1:80" ht="17.100000000000001" customHeight="1">
      <c r="A97" s="295"/>
      <c r="B97" s="300"/>
      <c r="C97" s="295"/>
      <c r="D97" s="295"/>
      <c r="E97" s="295"/>
      <c r="F97" s="295" t="s">
        <v>84</v>
      </c>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295" t="s">
        <v>80</v>
      </c>
      <c r="AZ97" s="295"/>
      <c r="BA97" s="295"/>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row>
    <row r="98" spans="1:80" s="2" customFormat="1" ht="5.0999999999999996" customHeight="1">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B98" s="8"/>
    </row>
    <row r="99" spans="1:80" s="2" customFormat="1" ht="5.0999999999999996" customHeight="1">
      <c r="A99" s="294"/>
      <c r="B99" s="294"/>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B99" s="8"/>
    </row>
    <row r="100" spans="1:80" ht="17.100000000000001" customHeight="1">
      <c r="A100" s="295"/>
      <c r="B100" s="295" t="s">
        <v>295</v>
      </c>
      <c r="C100" s="295"/>
      <c r="D100" s="295"/>
      <c r="E100" s="295"/>
      <c r="F100" s="295"/>
      <c r="G100" s="295"/>
      <c r="H100" s="295"/>
      <c r="I100" s="295"/>
      <c r="J100" s="295"/>
      <c r="K100" s="295"/>
      <c r="L100" s="295"/>
      <c r="M100" s="295"/>
      <c r="N100" s="295"/>
      <c r="O100" s="295"/>
      <c r="P100" s="295"/>
      <c r="Q100" s="295"/>
      <c r="R100" s="295"/>
      <c r="S100" s="297"/>
      <c r="T100" s="297"/>
      <c r="U100" s="297"/>
      <c r="V100" s="297"/>
      <c r="W100" s="297"/>
      <c r="X100" s="297"/>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row>
    <row r="101" spans="1:80" s="306" customFormat="1" ht="17.100000000000001" customHeight="1">
      <c r="A101" s="303"/>
      <c r="B101" s="303"/>
      <c r="C101" s="303"/>
      <c r="D101" s="303"/>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856"/>
      <c r="AM101" s="856"/>
      <c r="AN101" s="856"/>
      <c r="AO101" s="856"/>
      <c r="AP101" s="856"/>
      <c r="AQ101" s="856"/>
      <c r="AR101" s="856"/>
      <c r="AS101" s="856"/>
      <c r="AT101" s="856"/>
      <c r="AU101" s="856"/>
      <c r="AV101" s="856"/>
      <c r="AW101" s="856"/>
      <c r="AX101" s="856"/>
      <c r="AY101" s="856"/>
      <c r="AZ101" s="856"/>
      <c r="BA101" s="856"/>
      <c r="BB101" s="856"/>
      <c r="BC101" s="856"/>
      <c r="BD101" s="856"/>
      <c r="BE101" s="856"/>
      <c r="BF101" s="856"/>
      <c r="BG101" s="856"/>
      <c r="BH101" s="856"/>
      <c r="BI101" s="856"/>
      <c r="BJ101" s="856"/>
      <c r="BK101" s="856"/>
      <c r="BL101" s="856"/>
      <c r="BM101" s="856"/>
      <c r="BN101" s="856"/>
      <c r="BO101" s="856"/>
      <c r="BP101" s="856"/>
      <c r="BQ101" s="856"/>
      <c r="BR101" s="856"/>
      <c r="BS101" s="856"/>
      <c r="BT101" s="856"/>
      <c r="BU101" s="856"/>
      <c r="BV101" s="856"/>
      <c r="BW101" s="856"/>
      <c r="BX101" s="856"/>
      <c r="BY101" s="856"/>
      <c r="BZ101" s="303"/>
    </row>
    <row r="102" spans="1:80" s="306" customFormat="1" ht="17.100000000000001" customHeight="1">
      <c r="A102" s="303"/>
      <c r="B102" s="303"/>
      <c r="C102" s="303"/>
      <c r="D102" s="303"/>
      <c r="E102" s="856"/>
      <c r="F102" s="856"/>
      <c r="G102" s="856"/>
      <c r="H102" s="856"/>
      <c r="I102" s="856"/>
      <c r="J102" s="856"/>
      <c r="K102" s="856"/>
      <c r="L102" s="856"/>
      <c r="M102" s="856"/>
      <c r="N102" s="856"/>
      <c r="O102" s="856"/>
      <c r="P102" s="856"/>
      <c r="Q102" s="856"/>
      <c r="R102" s="856"/>
      <c r="S102" s="856"/>
      <c r="T102" s="856"/>
      <c r="U102" s="856"/>
      <c r="V102" s="856"/>
      <c r="W102" s="856"/>
      <c r="X102" s="856"/>
      <c r="Y102" s="856"/>
      <c r="Z102" s="856"/>
      <c r="AA102" s="856"/>
      <c r="AB102" s="856"/>
      <c r="AC102" s="856"/>
      <c r="AD102" s="856"/>
      <c r="AE102" s="856"/>
      <c r="AF102" s="856"/>
      <c r="AG102" s="856"/>
      <c r="AH102" s="856"/>
      <c r="AI102" s="856"/>
      <c r="AJ102" s="856"/>
      <c r="AK102" s="856"/>
      <c r="AL102" s="856"/>
      <c r="AM102" s="856"/>
      <c r="AN102" s="856"/>
      <c r="AO102" s="856"/>
      <c r="AP102" s="856"/>
      <c r="AQ102" s="856"/>
      <c r="AR102" s="856"/>
      <c r="AS102" s="856"/>
      <c r="AT102" s="856"/>
      <c r="AU102" s="856"/>
      <c r="AV102" s="856"/>
      <c r="AW102" s="856"/>
      <c r="AX102" s="856"/>
      <c r="AY102" s="856"/>
      <c r="AZ102" s="856"/>
      <c r="BA102" s="856"/>
      <c r="BB102" s="856"/>
      <c r="BC102" s="856"/>
      <c r="BD102" s="856"/>
      <c r="BE102" s="856"/>
      <c r="BF102" s="856"/>
      <c r="BG102" s="856"/>
      <c r="BH102" s="856"/>
      <c r="BI102" s="856"/>
      <c r="BJ102" s="856"/>
      <c r="BK102" s="856"/>
      <c r="BL102" s="856"/>
      <c r="BM102" s="856"/>
      <c r="BN102" s="856"/>
      <c r="BO102" s="856"/>
      <c r="BP102" s="856"/>
      <c r="BQ102" s="856"/>
      <c r="BR102" s="856"/>
      <c r="BS102" s="856"/>
      <c r="BT102" s="856"/>
      <c r="BU102" s="856"/>
      <c r="BV102" s="856"/>
      <c r="BW102" s="856"/>
      <c r="BX102" s="856"/>
      <c r="BY102" s="856"/>
      <c r="BZ102" s="303"/>
    </row>
    <row r="103" spans="1:80" s="306" customFormat="1" ht="17.100000000000001" customHeight="1">
      <c r="A103" s="303"/>
      <c r="B103" s="303"/>
      <c r="C103" s="303"/>
      <c r="D103" s="303"/>
      <c r="E103" s="856"/>
      <c r="F103" s="856"/>
      <c r="G103" s="856"/>
      <c r="H103" s="856"/>
      <c r="I103" s="856"/>
      <c r="J103" s="856"/>
      <c r="K103" s="856"/>
      <c r="L103" s="856"/>
      <c r="M103" s="856"/>
      <c r="N103" s="856"/>
      <c r="O103" s="856"/>
      <c r="P103" s="856"/>
      <c r="Q103" s="856"/>
      <c r="R103" s="856"/>
      <c r="S103" s="856"/>
      <c r="T103" s="856"/>
      <c r="U103" s="856"/>
      <c r="V103" s="856"/>
      <c r="W103" s="856"/>
      <c r="X103" s="856"/>
      <c r="Y103" s="856"/>
      <c r="Z103" s="856"/>
      <c r="AA103" s="856"/>
      <c r="AB103" s="856"/>
      <c r="AC103" s="856"/>
      <c r="AD103" s="856"/>
      <c r="AE103" s="856"/>
      <c r="AF103" s="856"/>
      <c r="AG103" s="856"/>
      <c r="AH103" s="856"/>
      <c r="AI103" s="856"/>
      <c r="AJ103" s="856"/>
      <c r="AK103" s="856"/>
      <c r="AL103" s="856"/>
      <c r="AM103" s="856"/>
      <c r="AN103" s="856"/>
      <c r="AO103" s="856"/>
      <c r="AP103" s="856"/>
      <c r="AQ103" s="856"/>
      <c r="AR103" s="856"/>
      <c r="AS103" s="856"/>
      <c r="AT103" s="856"/>
      <c r="AU103" s="856"/>
      <c r="AV103" s="856"/>
      <c r="AW103" s="856"/>
      <c r="AX103" s="856"/>
      <c r="AY103" s="856"/>
      <c r="AZ103" s="856"/>
      <c r="BA103" s="856"/>
      <c r="BB103" s="856"/>
      <c r="BC103" s="856"/>
      <c r="BD103" s="856"/>
      <c r="BE103" s="856"/>
      <c r="BF103" s="856"/>
      <c r="BG103" s="856"/>
      <c r="BH103" s="856"/>
      <c r="BI103" s="856"/>
      <c r="BJ103" s="856"/>
      <c r="BK103" s="856"/>
      <c r="BL103" s="856"/>
      <c r="BM103" s="856"/>
      <c r="BN103" s="856"/>
      <c r="BO103" s="856"/>
      <c r="BP103" s="856"/>
      <c r="BQ103" s="856"/>
      <c r="BR103" s="856"/>
      <c r="BS103" s="856"/>
      <c r="BT103" s="856"/>
      <c r="BU103" s="856"/>
      <c r="BV103" s="856"/>
      <c r="BW103" s="856"/>
      <c r="BX103" s="856"/>
      <c r="BY103" s="856"/>
      <c r="BZ103" s="303"/>
    </row>
    <row r="104" spans="1:80" s="1" customFormat="1" ht="17.100000000000001" customHeight="1">
      <c r="A104" s="59"/>
      <c r="B104" s="59"/>
      <c r="C104" s="59"/>
      <c r="D104" s="59"/>
      <c r="E104" s="856"/>
      <c r="F104" s="856"/>
      <c r="G104" s="856"/>
      <c r="H104" s="856"/>
      <c r="I104" s="856"/>
      <c r="J104" s="856"/>
      <c r="K104" s="856"/>
      <c r="L104" s="856"/>
      <c r="M104" s="856"/>
      <c r="N104" s="856"/>
      <c r="O104" s="856"/>
      <c r="P104" s="856"/>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856"/>
      <c r="AR104" s="856"/>
      <c r="AS104" s="856"/>
      <c r="AT104" s="856"/>
      <c r="AU104" s="856"/>
      <c r="AV104" s="856"/>
      <c r="AW104" s="856"/>
      <c r="AX104" s="856"/>
      <c r="AY104" s="856"/>
      <c r="AZ104" s="856"/>
      <c r="BA104" s="856"/>
      <c r="BB104" s="856"/>
      <c r="BC104" s="856"/>
      <c r="BD104" s="856"/>
      <c r="BE104" s="856"/>
      <c r="BF104" s="856"/>
      <c r="BG104" s="856"/>
      <c r="BH104" s="856"/>
      <c r="BI104" s="856"/>
      <c r="BJ104" s="856"/>
      <c r="BK104" s="856"/>
      <c r="BL104" s="856"/>
      <c r="BM104" s="856"/>
      <c r="BN104" s="856"/>
      <c r="BO104" s="856"/>
      <c r="BP104" s="856"/>
      <c r="BQ104" s="856"/>
      <c r="BR104" s="856"/>
      <c r="BS104" s="856"/>
      <c r="BT104" s="856"/>
      <c r="BU104" s="856"/>
      <c r="BV104" s="856"/>
      <c r="BW104" s="856"/>
      <c r="BX104" s="856"/>
      <c r="BY104" s="856"/>
      <c r="BZ104" s="60"/>
    </row>
    <row r="105" spans="1:80" s="1" customFormat="1" ht="17.100000000000001" customHeight="1">
      <c r="A105" s="59"/>
      <c r="B105" s="59"/>
      <c r="C105" s="59"/>
      <c r="D105" s="59"/>
      <c r="E105" s="856"/>
      <c r="F105" s="856"/>
      <c r="G105" s="856"/>
      <c r="H105" s="856"/>
      <c r="I105" s="856"/>
      <c r="J105" s="856"/>
      <c r="K105" s="856"/>
      <c r="L105" s="856"/>
      <c r="M105" s="856"/>
      <c r="N105" s="856"/>
      <c r="O105" s="856"/>
      <c r="P105" s="856"/>
      <c r="Q105" s="856"/>
      <c r="R105" s="856"/>
      <c r="S105" s="856"/>
      <c r="T105" s="856"/>
      <c r="U105" s="856"/>
      <c r="V105" s="856"/>
      <c r="W105" s="856"/>
      <c r="X105" s="856"/>
      <c r="Y105" s="856"/>
      <c r="Z105" s="856"/>
      <c r="AA105" s="856"/>
      <c r="AB105" s="856"/>
      <c r="AC105" s="856"/>
      <c r="AD105" s="856"/>
      <c r="AE105" s="856"/>
      <c r="AF105" s="856"/>
      <c r="AG105" s="856"/>
      <c r="AH105" s="856"/>
      <c r="AI105" s="856"/>
      <c r="AJ105" s="856"/>
      <c r="AK105" s="856"/>
      <c r="AL105" s="856"/>
      <c r="AM105" s="856"/>
      <c r="AN105" s="856"/>
      <c r="AO105" s="856"/>
      <c r="AP105" s="856"/>
      <c r="AQ105" s="856"/>
      <c r="AR105" s="856"/>
      <c r="AS105" s="856"/>
      <c r="AT105" s="856"/>
      <c r="AU105" s="856"/>
      <c r="AV105" s="856"/>
      <c r="AW105" s="856"/>
      <c r="AX105" s="856"/>
      <c r="AY105" s="856"/>
      <c r="AZ105" s="856"/>
      <c r="BA105" s="856"/>
      <c r="BB105" s="856"/>
      <c r="BC105" s="856"/>
      <c r="BD105" s="856"/>
      <c r="BE105" s="856"/>
      <c r="BF105" s="856"/>
      <c r="BG105" s="856"/>
      <c r="BH105" s="856"/>
      <c r="BI105" s="856"/>
      <c r="BJ105" s="856"/>
      <c r="BK105" s="856"/>
      <c r="BL105" s="856"/>
      <c r="BM105" s="856"/>
      <c r="BN105" s="856"/>
      <c r="BO105" s="856"/>
      <c r="BP105" s="856"/>
      <c r="BQ105" s="856"/>
      <c r="BR105" s="856"/>
      <c r="BS105" s="856"/>
      <c r="BT105" s="856"/>
      <c r="BU105" s="856"/>
      <c r="BV105" s="856"/>
      <c r="BW105" s="856"/>
      <c r="BX105" s="856"/>
      <c r="BY105" s="856"/>
      <c r="BZ105" s="60"/>
    </row>
    <row r="106" spans="1:80" s="1" customFormat="1" ht="17.100000000000001" customHeight="1">
      <c r="A106" s="59"/>
      <c r="B106" s="59"/>
      <c r="C106" s="59"/>
      <c r="D106" s="59"/>
      <c r="E106" s="856"/>
      <c r="F106" s="856"/>
      <c r="G106" s="856"/>
      <c r="H106" s="856"/>
      <c r="I106" s="856"/>
      <c r="J106" s="856"/>
      <c r="K106" s="856"/>
      <c r="L106" s="856"/>
      <c r="M106" s="856"/>
      <c r="N106" s="856"/>
      <c r="O106" s="856"/>
      <c r="P106" s="856"/>
      <c r="Q106" s="856"/>
      <c r="R106" s="856"/>
      <c r="S106" s="856"/>
      <c r="T106" s="856"/>
      <c r="U106" s="856"/>
      <c r="V106" s="856"/>
      <c r="W106" s="856"/>
      <c r="X106" s="856"/>
      <c r="Y106" s="856"/>
      <c r="Z106" s="856"/>
      <c r="AA106" s="856"/>
      <c r="AB106" s="856"/>
      <c r="AC106" s="856"/>
      <c r="AD106" s="856"/>
      <c r="AE106" s="856"/>
      <c r="AF106" s="856"/>
      <c r="AG106" s="856"/>
      <c r="AH106" s="856"/>
      <c r="AI106" s="856"/>
      <c r="AJ106" s="856"/>
      <c r="AK106" s="856"/>
      <c r="AL106" s="856"/>
      <c r="AM106" s="856"/>
      <c r="AN106" s="856"/>
      <c r="AO106" s="856"/>
      <c r="AP106" s="856"/>
      <c r="AQ106" s="856"/>
      <c r="AR106" s="856"/>
      <c r="AS106" s="856"/>
      <c r="AT106" s="856"/>
      <c r="AU106" s="856"/>
      <c r="AV106" s="856"/>
      <c r="AW106" s="856"/>
      <c r="AX106" s="856"/>
      <c r="AY106" s="856"/>
      <c r="AZ106" s="856"/>
      <c r="BA106" s="856"/>
      <c r="BB106" s="856"/>
      <c r="BC106" s="856"/>
      <c r="BD106" s="856"/>
      <c r="BE106" s="856"/>
      <c r="BF106" s="856"/>
      <c r="BG106" s="856"/>
      <c r="BH106" s="856"/>
      <c r="BI106" s="856"/>
      <c r="BJ106" s="856"/>
      <c r="BK106" s="856"/>
      <c r="BL106" s="856"/>
      <c r="BM106" s="856"/>
      <c r="BN106" s="856"/>
      <c r="BO106" s="856"/>
      <c r="BP106" s="856"/>
      <c r="BQ106" s="856"/>
      <c r="BR106" s="856"/>
      <c r="BS106" s="856"/>
      <c r="BT106" s="856"/>
      <c r="BU106" s="856"/>
      <c r="BV106" s="856"/>
      <c r="BW106" s="856"/>
      <c r="BX106" s="856"/>
      <c r="BY106" s="856"/>
      <c r="BZ106" s="60"/>
    </row>
    <row r="107" spans="1:80" s="1" customFormat="1" ht="17.100000000000001" customHeight="1">
      <c r="A107" s="59"/>
      <c r="B107" s="59"/>
      <c r="C107" s="59"/>
      <c r="D107" s="59"/>
      <c r="E107" s="856"/>
      <c r="F107" s="856"/>
      <c r="G107" s="856"/>
      <c r="H107" s="856"/>
      <c r="I107" s="856"/>
      <c r="J107" s="856"/>
      <c r="K107" s="856"/>
      <c r="L107" s="856"/>
      <c r="M107" s="856"/>
      <c r="N107" s="856"/>
      <c r="O107" s="856"/>
      <c r="P107" s="856"/>
      <c r="Q107" s="856"/>
      <c r="R107" s="856"/>
      <c r="S107" s="856"/>
      <c r="T107" s="856"/>
      <c r="U107" s="856"/>
      <c r="V107" s="856"/>
      <c r="W107" s="856"/>
      <c r="X107" s="856"/>
      <c r="Y107" s="856"/>
      <c r="Z107" s="856"/>
      <c r="AA107" s="856"/>
      <c r="AB107" s="856"/>
      <c r="AC107" s="856"/>
      <c r="AD107" s="856"/>
      <c r="AE107" s="856"/>
      <c r="AF107" s="856"/>
      <c r="AG107" s="856"/>
      <c r="AH107" s="856"/>
      <c r="AI107" s="856"/>
      <c r="AJ107" s="856"/>
      <c r="AK107" s="856"/>
      <c r="AL107" s="856"/>
      <c r="AM107" s="856"/>
      <c r="AN107" s="856"/>
      <c r="AO107" s="856"/>
      <c r="AP107" s="856"/>
      <c r="AQ107" s="856"/>
      <c r="AR107" s="856"/>
      <c r="AS107" s="856"/>
      <c r="AT107" s="856"/>
      <c r="AU107" s="856"/>
      <c r="AV107" s="856"/>
      <c r="AW107" s="856"/>
      <c r="AX107" s="856"/>
      <c r="AY107" s="856"/>
      <c r="AZ107" s="856"/>
      <c r="BA107" s="856"/>
      <c r="BB107" s="856"/>
      <c r="BC107" s="856"/>
      <c r="BD107" s="856"/>
      <c r="BE107" s="856"/>
      <c r="BF107" s="856"/>
      <c r="BG107" s="856"/>
      <c r="BH107" s="856"/>
      <c r="BI107" s="856"/>
      <c r="BJ107" s="856"/>
      <c r="BK107" s="856"/>
      <c r="BL107" s="856"/>
      <c r="BM107" s="856"/>
      <c r="BN107" s="856"/>
      <c r="BO107" s="856"/>
      <c r="BP107" s="856"/>
      <c r="BQ107" s="856"/>
      <c r="BR107" s="856"/>
      <c r="BS107" s="856"/>
      <c r="BT107" s="856"/>
      <c r="BU107" s="856"/>
      <c r="BV107" s="856"/>
      <c r="BW107" s="856"/>
      <c r="BX107" s="856"/>
      <c r="BY107" s="856"/>
      <c r="BZ107" s="60"/>
    </row>
    <row r="108" spans="1:80" s="1" customFormat="1" ht="17.100000000000001" customHeight="1">
      <c r="A108" s="59"/>
      <c r="B108" s="59"/>
      <c r="C108" s="59"/>
      <c r="D108" s="59"/>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6"/>
      <c r="AY108" s="856"/>
      <c r="AZ108" s="856"/>
      <c r="BA108" s="856"/>
      <c r="BB108" s="856"/>
      <c r="BC108" s="856"/>
      <c r="BD108" s="856"/>
      <c r="BE108" s="856"/>
      <c r="BF108" s="856"/>
      <c r="BG108" s="856"/>
      <c r="BH108" s="856"/>
      <c r="BI108" s="856"/>
      <c r="BJ108" s="856"/>
      <c r="BK108" s="856"/>
      <c r="BL108" s="856"/>
      <c r="BM108" s="856"/>
      <c r="BN108" s="856"/>
      <c r="BO108" s="856"/>
      <c r="BP108" s="856"/>
      <c r="BQ108" s="856"/>
      <c r="BR108" s="856"/>
      <c r="BS108" s="856"/>
      <c r="BT108" s="856"/>
      <c r="BU108" s="856"/>
      <c r="BV108" s="856"/>
      <c r="BW108" s="856"/>
      <c r="BX108" s="856"/>
      <c r="BY108" s="856"/>
      <c r="BZ108" s="60"/>
    </row>
    <row r="109" spans="1:80" s="1" customFormat="1" ht="17.100000000000001" customHeight="1">
      <c r="A109" s="59"/>
      <c r="B109" s="59"/>
      <c r="C109" s="59"/>
      <c r="D109" s="59"/>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6"/>
      <c r="AF109" s="856"/>
      <c r="AG109" s="856"/>
      <c r="AH109" s="856"/>
      <c r="AI109" s="856"/>
      <c r="AJ109" s="856"/>
      <c r="AK109" s="856"/>
      <c r="AL109" s="856"/>
      <c r="AM109" s="856"/>
      <c r="AN109" s="856"/>
      <c r="AO109" s="856"/>
      <c r="AP109" s="856"/>
      <c r="AQ109" s="856"/>
      <c r="AR109" s="856"/>
      <c r="AS109" s="856"/>
      <c r="AT109" s="856"/>
      <c r="AU109" s="856"/>
      <c r="AV109" s="856"/>
      <c r="AW109" s="856"/>
      <c r="AX109" s="856"/>
      <c r="AY109" s="856"/>
      <c r="AZ109" s="856"/>
      <c r="BA109" s="856"/>
      <c r="BB109" s="856"/>
      <c r="BC109" s="856"/>
      <c r="BD109" s="856"/>
      <c r="BE109" s="856"/>
      <c r="BF109" s="856"/>
      <c r="BG109" s="856"/>
      <c r="BH109" s="856"/>
      <c r="BI109" s="856"/>
      <c r="BJ109" s="856"/>
      <c r="BK109" s="856"/>
      <c r="BL109" s="856"/>
      <c r="BM109" s="856"/>
      <c r="BN109" s="856"/>
      <c r="BO109" s="856"/>
      <c r="BP109" s="856"/>
      <c r="BQ109" s="856"/>
      <c r="BR109" s="856"/>
      <c r="BS109" s="856"/>
      <c r="BT109" s="856"/>
      <c r="BU109" s="856"/>
      <c r="BV109" s="856"/>
      <c r="BW109" s="856"/>
      <c r="BX109" s="856"/>
      <c r="BY109" s="856"/>
      <c r="BZ109" s="60"/>
    </row>
    <row r="110" spans="1:80" s="1" customFormat="1" ht="17.100000000000001" customHeight="1">
      <c r="A110" s="59"/>
      <c r="B110" s="59"/>
      <c r="C110" s="59"/>
      <c r="D110" s="59"/>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6"/>
      <c r="AA110" s="856"/>
      <c r="AB110" s="856"/>
      <c r="AC110" s="856"/>
      <c r="AD110" s="856"/>
      <c r="AE110" s="856"/>
      <c r="AF110" s="856"/>
      <c r="AG110" s="856"/>
      <c r="AH110" s="856"/>
      <c r="AI110" s="856"/>
      <c r="AJ110" s="856"/>
      <c r="AK110" s="856"/>
      <c r="AL110" s="856"/>
      <c r="AM110" s="856"/>
      <c r="AN110" s="856"/>
      <c r="AO110" s="856"/>
      <c r="AP110" s="856"/>
      <c r="AQ110" s="856"/>
      <c r="AR110" s="856"/>
      <c r="AS110" s="856"/>
      <c r="AT110" s="856"/>
      <c r="AU110" s="856"/>
      <c r="AV110" s="856"/>
      <c r="AW110" s="856"/>
      <c r="AX110" s="856"/>
      <c r="AY110" s="856"/>
      <c r="AZ110" s="856"/>
      <c r="BA110" s="856"/>
      <c r="BB110" s="856"/>
      <c r="BC110" s="856"/>
      <c r="BD110" s="856"/>
      <c r="BE110" s="856"/>
      <c r="BF110" s="856"/>
      <c r="BG110" s="856"/>
      <c r="BH110" s="856"/>
      <c r="BI110" s="856"/>
      <c r="BJ110" s="856"/>
      <c r="BK110" s="856"/>
      <c r="BL110" s="856"/>
      <c r="BM110" s="856"/>
      <c r="BN110" s="856"/>
      <c r="BO110" s="856"/>
      <c r="BP110" s="856"/>
      <c r="BQ110" s="856"/>
      <c r="BR110" s="856"/>
      <c r="BS110" s="856"/>
      <c r="BT110" s="856"/>
      <c r="BU110" s="856"/>
      <c r="BV110" s="856"/>
      <c r="BW110" s="856"/>
      <c r="BX110" s="856"/>
      <c r="BY110" s="856"/>
      <c r="BZ110" s="60"/>
    </row>
    <row r="111" spans="1:80" s="1" customFormat="1" ht="17.100000000000001" customHeight="1">
      <c r="A111" s="59"/>
      <c r="B111" s="59"/>
      <c r="C111" s="59"/>
      <c r="D111" s="59"/>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6"/>
      <c r="AY111" s="856"/>
      <c r="AZ111" s="856"/>
      <c r="BA111" s="856"/>
      <c r="BB111" s="856"/>
      <c r="BC111" s="856"/>
      <c r="BD111" s="856"/>
      <c r="BE111" s="856"/>
      <c r="BF111" s="856"/>
      <c r="BG111" s="856"/>
      <c r="BH111" s="856"/>
      <c r="BI111" s="856"/>
      <c r="BJ111" s="856"/>
      <c r="BK111" s="856"/>
      <c r="BL111" s="856"/>
      <c r="BM111" s="856"/>
      <c r="BN111" s="856"/>
      <c r="BO111" s="856"/>
      <c r="BP111" s="856"/>
      <c r="BQ111" s="856"/>
      <c r="BR111" s="856"/>
      <c r="BS111" s="856"/>
      <c r="BT111" s="856"/>
      <c r="BU111" s="856"/>
      <c r="BV111" s="856"/>
      <c r="BW111" s="856"/>
      <c r="BX111" s="856"/>
      <c r="BY111" s="856"/>
      <c r="BZ111" s="60"/>
    </row>
    <row r="112" spans="1:80" s="2" customFormat="1" ht="5.0999999999999996" customHeight="1">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c r="CB112" s="8"/>
    </row>
    <row r="113" spans="1:80" s="304" customFormat="1" ht="17.100000000000001" customHeight="1">
      <c r="A113" s="795" t="s">
        <v>267</v>
      </c>
      <c r="B113" s="795"/>
      <c r="C113" s="795"/>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U113" s="795"/>
      <c r="BV113" s="795"/>
      <c r="BW113" s="795"/>
      <c r="BX113" s="795"/>
      <c r="BY113" s="795"/>
      <c r="BZ113" s="795"/>
    </row>
    <row r="114" spans="1:80" ht="17.100000000000001" customHeight="1">
      <c r="A114" s="791" t="s">
        <v>268</v>
      </c>
      <c r="B114" s="791"/>
      <c r="C114" s="791"/>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1"/>
      <c r="AA114" s="791"/>
      <c r="AB114" s="791"/>
      <c r="AC114" s="791"/>
      <c r="AD114" s="791"/>
      <c r="AE114" s="791"/>
      <c r="AF114" s="791"/>
      <c r="AG114" s="791"/>
      <c r="AH114" s="791"/>
      <c r="AI114" s="791"/>
      <c r="AJ114" s="791"/>
      <c r="AK114" s="791"/>
      <c r="AL114" s="791"/>
      <c r="AM114" s="791"/>
      <c r="AN114" s="791"/>
      <c r="AO114" s="791"/>
      <c r="AP114" s="791"/>
      <c r="AQ114" s="791"/>
      <c r="AR114" s="791"/>
      <c r="AS114" s="791"/>
      <c r="AT114" s="791"/>
      <c r="AU114" s="791"/>
      <c r="AV114" s="791"/>
      <c r="AW114" s="791"/>
      <c r="AX114" s="791"/>
      <c r="AY114" s="791"/>
      <c r="AZ114" s="791"/>
      <c r="BA114" s="791"/>
      <c r="BB114" s="791"/>
      <c r="BC114" s="791"/>
      <c r="BD114" s="791"/>
      <c r="BE114" s="791"/>
      <c r="BF114" s="791"/>
      <c r="BG114" s="791"/>
      <c r="BH114" s="791"/>
      <c r="BI114" s="791"/>
      <c r="BJ114" s="791"/>
      <c r="BK114" s="791"/>
      <c r="BL114" s="791"/>
      <c r="BM114" s="791"/>
      <c r="BN114" s="791"/>
      <c r="BO114" s="791"/>
      <c r="BP114" s="791"/>
      <c r="BQ114" s="791"/>
      <c r="BR114" s="791"/>
      <c r="BS114" s="791"/>
      <c r="BT114" s="791"/>
      <c r="BU114" s="791"/>
      <c r="BV114" s="791"/>
      <c r="BW114" s="791"/>
      <c r="BX114" s="791"/>
      <c r="BY114" s="791"/>
      <c r="BZ114" s="791"/>
    </row>
    <row r="115" spans="1:80" s="2" customFormat="1" ht="5.0999999999999996" customHeight="1">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B115" s="8"/>
    </row>
    <row r="116" spans="1:80" s="2" customFormat="1" ht="5.0999999999999996" customHeight="1">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B116" s="8"/>
    </row>
    <row r="117" spans="1:80" ht="17.100000000000001" customHeight="1">
      <c r="A117" s="295"/>
      <c r="B117" s="295" t="s">
        <v>269</v>
      </c>
      <c r="C117" s="295"/>
      <c r="D117" s="295"/>
      <c r="E117" s="295"/>
      <c r="F117" s="295"/>
      <c r="G117" s="295"/>
      <c r="H117" s="295"/>
      <c r="I117" s="295"/>
      <c r="J117" s="295"/>
      <c r="K117" s="295"/>
      <c r="L117" s="295"/>
      <c r="M117" s="295"/>
      <c r="N117" s="295"/>
      <c r="O117" s="295"/>
      <c r="P117" s="295"/>
      <c r="Q117" s="295"/>
      <c r="R117" s="295"/>
      <c r="S117" s="296"/>
      <c r="T117" s="296"/>
      <c r="U117" s="296"/>
      <c r="V117" s="296"/>
      <c r="W117" s="296"/>
      <c r="X117" s="296"/>
      <c r="Y117" s="790"/>
      <c r="Z117" s="790"/>
      <c r="AA117" s="790"/>
      <c r="AB117" s="790"/>
      <c r="AC117" s="790"/>
      <c r="AD117" s="790"/>
      <c r="AE117" s="790"/>
      <c r="AF117" s="790"/>
      <c r="AG117" s="790"/>
      <c r="AH117" s="790"/>
      <c r="AI117" s="790"/>
      <c r="AJ117" s="790"/>
      <c r="AK117" s="790"/>
      <c r="AL117" s="790"/>
      <c r="AM117" s="295"/>
      <c r="AN117" s="295"/>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row>
    <row r="118" spans="1:80" s="2" customFormat="1" ht="5.0999999999999996" customHeight="1">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B118" s="8"/>
    </row>
    <row r="119" spans="1:80" s="2" customFormat="1" ht="5.0999999999999996" customHeight="1">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B119" s="8"/>
    </row>
    <row r="120" spans="1:80" ht="17.100000000000001" customHeight="1">
      <c r="A120" s="295"/>
      <c r="B120" s="295" t="s">
        <v>270</v>
      </c>
      <c r="C120" s="295"/>
      <c r="D120" s="295"/>
      <c r="E120" s="295"/>
      <c r="F120" s="295"/>
      <c r="G120" s="295"/>
      <c r="H120" s="295"/>
      <c r="I120" s="295"/>
      <c r="J120" s="295"/>
      <c r="K120" s="295"/>
      <c r="L120" s="295"/>
      <c r="M120" s="295"/>
      <c r="N120" s="295"/>
      <c r="O120" s="295"/>
      <c r="P120" s="295"/>
      <c r="Q120" s="295"/>
      <c r="R120" s="295"/>
      <c r="S120" s="296"/>
      <c r="T120" s="296"/>
      <c r="U120" s="296"/>
      <c r="V120" s="296"/>
      <c r="W120" s="296"/>
      <c r="X120" s="296"/>
      <c r="Y120" s="796"/>
      <c r="Z120" s="796"/>
      <c r="AA120" s="796"/>
      <c r="AB120" s="796"/>
      <c r="AC120" s="796"/>
      <c r="AD120" s="796"/>
      <c r="AE120" s="796"/>
      <c r="AF120" s="796"/>
      <c r="AG120" s="796"/>
      <c r="AH120" s="796"/>
      <c r="AI120" s="796"/>
      <c r="AJ120" s="796"/>
      <c r="AK120" s="796"/>
      <c r="AL120" s="796"/>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row>
    <row r="121" spans="1:80" s="2" customFormat="1" ht="5.0999999999999996" customHeight="1">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B121" s="8"/>
    </row>
    <row r="122" spans="1:80" s="2" customFormat="1" ht="5.0999999999999996" customHeight="1">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B122" s="8"/>
    </row>
    <row r="123" spans="1:80" ht="17.100000000000001" customHeight="1">
      <c r="A123" s="295"/>
      <c r="B123" s="295" t="s">
        <v>271</v>
      </c>
      <c r="C123" s="295"/>
      <c r="D123" s="295"/>
      <c r="E123" s="295"/>
      <c r="F123" s="295"/>
      <c r="G123" s="295"/>
      <c r="H123" s="295"/>
      <c r="I123" s="295"/>
      <c r="J123" s="295"/>
      <c r="K123" s="295"/>
      <c r="L123" s="295"/>
      <c r="M123" s="295"/>
      <c r="N123" s="295"/>
      <c r="O123" s="295"/>
      <c r="P123" s="295"/>
      <c r="Q123" s="295"/>
      <c r="R123" s="295"/>
      <c r="S123" s="295"/>
      <c r="T123" s="297"/>
      <c r="U123" s="297"/>
      <c r="V123" s="297"/>
      <c r="W123" s="297"/>
      <c r="X123" s="297"/>
      <c r="Y123" s="791" t="str">
        <f>IF(T123="","","m")</f>
        <v/>
      </c>
      <c r="Z123" s="791"/>
      <c r="AA123" s="791"/>
      <c r="AB123" s="791"/>
      <c r="AC123" s="791"/>
      <c r="AD123" s="791"/>
      <c r="AE123" s="791"/>
      <c r="AF123" s="791"/>
      <c r="AG123" s="791"/>
      <c r="AH123" s="791"/>
      <c r="AI123" s="791"/>
      <c r="AJ123" s="791"/>
      <c r="AK123" s="791"/>
      <c r="AL123" s="791"/>
      <c r="AM123" s="295"/>
      <c r="AN123" s="295"/>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row>
    <row r="124" spans="1:80" ht="17.100000000000001" customHeight="1">
      <c r="A124" s="295"/>
      <c r="B124" s="295"/>
      <c r="C124" s="295"/>
      <c r="D124" s="77" t="s">
        <v>272</v>
      </c>
      <c r="E124" s="77"/>
      <c r="F124" s="77"/>
      <c r="G124" s="77"/>
      <c r="H124" s="77"/>
      <c r="I124" s="77"/>
      <c r="J124" s="77"/>
      <c r="K124" s="77"/>
      <c r="L124" s="77"/>
      <c r="M124" s="298"/>
      <c r="N124" s="299"/>
      <c r="O124" s="299"/>
      <c r="P124" s="299"/>
      <c r="Q124" s="299"/>
      <c r="R124" s="299"/>
      <c r="S124" s="299"/>
      <c r="T124" s="299"/>
      <c r="U124" s="297"/>
      <c r="V124" s="297"/>
      <c r="W124" s="297"/>
      <c r="X124" s="297"/>
      <c r="Y124" s="792"/>
      <c r="Z124" s="792"/>
      <c r="AA124" s="792"/>
      <c r="AB124" s="792"/>
      <c r="AC124" s="792"/>
      <c r="AD124" s="792"/>
      <c r="AE124" s="792"/>
      <c r="AF124" s="792"/>
      <c r="AG124" s="792"/>
      <c r="AH124" s="792"/>
      <c r="AI124" s="792"/>
      <c r="AJ124" s="792"/>
      <c r="AK124" s="792"/>
      <c r="AL124" s="792"/>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row>
    <row r="125" spans="1:80" ht="17.100000000000001" customHeight="1">
      <c r="A125" s="295"/>
      <c r="B125" s="295"/>
      <c r="C125" s="295"/>
      <c r="D125" s="77" t="s">
        <v>273</v>
      </c>
      <c r="E125" s="295"/>
      <c r="F125" s="295"/>
      <c r="G125" s="295"/>
      <c r="H125" s="295"/>
      <c r="I125" s="295"/>
      <c r="J125" s="295"/>
      <c r="K125" s="295"/>
      <c r="L125" s="295"/>
      <c r="M125" s="298"/>
      <c r="N125" s="299"/>
      <c r="O125" s="295"/>
      <c r="P125" s="295"/>
      <c r="Q125" s="295"/>
      <c r="R125" s="295"/>
      <c r="S125" s="295"/>
      <c r="T125" s="295"/>
      <c r="U125" s="297"/>
      <c r="V125" s="297"/>
      <c r="W125" s="297"/>
      <c r="X125" s="297"/>
      <c r="Y125" s="792"/>
      <c r="Z125" s="792"/>
      <c r="AA125" s="792"/>
      <c r="AB125" s="792"/>
      <c r="AC125" s="792"/>
      <c r="AD125" s="792"/>
      <c r="AE125" s="792"/>
      <c r="AF125" s="792"/>
      <c r="AG125" s="792"/>
      <c r="AH125" s="792"/>
      <c r="AI125" s="792"/>
      <c r="AJ125" s="792"/>
      <c r="AK125" s="792"/>
      <c r="AL125" s="792"/>
      <c r="AM125" s="295"/>
      <c r="AN125" s="295"/>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row>
    <row r="126" spans="1:80" ht="17.100000000000001" customHeight="1">
      <c r="A126" s="295"/>
      <c r="B126" s="295"/>
      <c r="C126" s="295"/>
      <c r="D126" s="77" t="s">
        <v>274</v>
      </c>
      <c r="E126" s="295"/>
      <c r="F126" s="295"/>
      <c r="G126" s="295"/>
      <c r="H126" s="295"/>
      <c r="I126" s="295"/>
      <c r="J126" s="295"/>
      <c r="K126" s="295"/>
      <c r="L126" s="295"/>
      <c r="M126" s="295"/>
      <c r="N126" s="295"/>
      <c r="O126" s="295" t="s">
        <v>275</v>
      </c>
      <c r="P126" s="295"/>
      <c r="Q126" s="295"/>
      <c r="R126" s="300"/>
      <c r="S126" s="300"/>
      <c r="T126" s="300" t="s">
        <v>84</v>
      </c>
      <c r="U126" s="790"/>
      <c r="V126" s="790"/>
      <c r="W126" s="790"/>
      <c r="X126" s="790"/>
      <c r="Y126" s="790"/>
      <c r="Z126" s="790"/>
      <c r="AA126" s="790"/>
      <c r="AB126" s="295" t="s">
        <v>80</v>
      </c>
      <c r="AC126" s="295"/>
      <c r="AD126" s="295"/>
      <c r="AE126" s="295"/>
      <c r="AF126" s="295"/>
      <c r="AG126" s="295"/>
      <c r="AH126" s="295"/>
      <c r="AI126" s="295"/>
      <c r="AJ126" s="295"/>
      <c r="AK126" s="295" t="s">
        <v>276</v>
      </c>
      <c r="AL126" s="295"/>
      <c r="AM126" s="295"/>
      <c r="AN126" s="300"/>
      <c r="AO126" s="300"/>
      <c r="AP126" s="300" t="s">
        <v>84</v>
      </c>
      <c r="AQ126" s="790"/>
      <c r="AR126" s="790"/>
      <c r="AS126" s="790"/>
      <c r="AT126" s="790"/>
      <c r="AU126" s="790"/>
      <c r="AV126" s="790"/>
      <c r="AW126" s="790"/>
      <c r="AX126" s="295" t="s">
        <v>80</v>
      </c>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row>
    <row r="127" spans="1:80" ht="17.100000000000001" customHeight="1">
      <c r="A127" s="295"/>
      <c r="B127" s="295"/>
      <c r="C127" s="295"/>
      <c r="D127" s="77" t="s">
        <v>277</v>
      </c>
      <c r="E127" s="295"/>
      <c r="F127" s="295"/>
      <c r="G127" s="295"/>
      <c r="H127" s="295"/>
      <c r="I127" s="295"/>
      <c r="J127" s="295"/>
      <c r="K127" s="301"/>
      <c r="L127" s="301"/>
      <c r="M127" s="301"/>
      <c r="N127" s="301"/>
      <c r="O127" s="793"/>
      <c r="P127" s="793"/>
      <c r="Q127" s="793"/>
      <c r="R127" s="793"/>
      <c r="S127" s="793"/>
      <c r="T127" s="793"/>
      <c r="U127" s="793"/>
      <c r="V127" s="793"/>
      <c r="W127" s="793"/>
      <c r="X127" s="793"/>
      <c r="Y127" s="793"/>
      <c r="Z127" s="793"/>
      <c r="AA127" s="793"/>
      <c r="AB127" s="793"/>
      <c r="AC127" s="793"/>
      <c r="AD127" s="793"/>
      <c r="AE127" s="793"/>
      <c r="AF127" s="295"/>
      <c r="AG127" s="77" t="s">
        <v>181</v>
      </c>
      <c r="AH127" s="77"/>
      <c r="AI127" s="77"/>
      <c r="AJ127" s="77"/>
      <c r="AK127" s="301"/>
      <c r="AL127" s="301"/>
      <c r="AM127" s="301"/>
      <c r="AN127" s="301"/>
      <c r="AO127" s="301"/>
      <c r="AP127" s="301"/>
      <c r="AQ127" s="301"/>
      <c r="AR127" s="301"/>
      <c r="AS127" s="793"/>
      <c r="AT127" s="793"/>
      <c r="AU127" s="793"/>
      <c r="AV127" s="793"/>
      <c r="AW127" s="793"/>
      <c r="AX127" s="793"/>
      <c r="AY127" s="793"/>
      <c r="AZ127" s="793"/>
      <c r="BA127" s="793"/>
      <c r="BB127" s="793"/>
      <c r="BC127" s="793"/>
      <c r="BD127" s="793"/>
      <c r="BE127" s="793"/>
      <c r="BF127" s="793"/>
      <c r="BG127" s="793"/>
      <c r="BH127" s="793"/>
      <c r="BI127" s="793"/>
      <c r="BJ127" s="295"/>
      <c r="BK127" s="77" t="s">
        <v>182</v>
      </c>
      <c r="BL127" s="77"/>
      <c r="BM127" s="295"/>
      <c r="BN127" s="295"/>
      <c r="BO127" s="295"/>
      <c r="BP127" s="295"/>
      <c r="BQ127" s="295"/>
      <c r="BR127" s="295"/>
      <c r="BS127" s="295"/>
      <c r="BT127" s="295"/>
      <c r="BU127" s="295"/>
      <c r="BV127" s="295"/>
      <c r="BW127" s="295"/>
      <c r="BX127" s="295"/>
      <c r="BY127" s="295"/>
      <c r="BZ127" s="295"/>
    </row>
    <row r="128" spans="1:80" s="2" customFormat="1" ht="5.0999999999999996" customHeight="1">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B128" s="8"/>
    </row>
    <row r="129" spans="1:80" s="2" customFormat="1" ht="5.0999999999999996" customHeight="1">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B129" s="8"/>
    </row>
    <row r="130" spans="1:80" ht="17.100000000000001" customHeight="1">
      <c r="A130" s="295"/>
      <c r="B130" s="791" t="s">
        <v>278</v>
      </c>
      <c r="C130" s="791"/>
      <c r="D130" s="791"/>
      <c r="E130" s="791"/>
      <c r="F130" s="791"/>
      <c r="G130" s="791"/>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1"/>
      <c r="AY130" s="791"/>
      <c r="AZ130" s="791"/>
      <c r="BA130" s="791"/>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row>
    <row r="131" spans="1:80" ht="17.100000000000001" customHeight="1">
      <c r="A131" s="295"/>
      <c r="B131" s="295"/>
      <c r="C131" s="295"/>
      <c r="D131" s="295"/>
      <c r="E131" s="790" t="s">
        <v>56</v>
      </c>
      <c r="F131" s="790"/>
      <c r="G131" s="790"/>
      <c r="H131" s="295" t="s">
        <v>1340</v>
      </c>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5"/>
      <c r="BY131" s="295"/>
      <c r="BZ131" s="295"/>
    </row>
    <row r="132" spans="1:80" ht="17.100000000000001" customHeight="1">
      <c r="A132" s="295"/>
      <c r="B132" s="295"/>
      <c r="C132" s="295"/>
      <c r="D132" s="295"/>
      <c r="E132" s="790" t="s">
        <v>56</v>
      </c>
      <c r="F132" s="790"/>
      <c r="G132" s="790"/>
      <c r="H132" s="295" t="s">
        <v>1341</v>
      </c>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5"/>
      <c r="BY132" s="295"/>
      <c r="BZ132" s="295"/>
    </row>
    <row r="133" spans="1:80" s="2" customFormat="1" ht="5.0999999999999996" customHeight="1">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B133" s="8"/>
    </row>
    <row r="134" spans="1:80" s="2" customFormat="1" ht="5.0999999999999996" customHeight="1">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B134" s="8"/>
    </row>
    <row r="135" spans="1:80" ht="17.100000000000001" customHeight="1">
      <c r="A135" s="295"/>
      <c r="B135" s="295" t="s">
        <v>281</v>
      </c>
      <c r="C135" s="295"/>
      <c r="D135" s="295"/>
      <c r="E135" s="295"/>
      <c r="F135" s="295"/>
      <c r="G135" s="295"/>
      <c r="H135" s="295"/>
      <c r="I135" s="295"/>
      <c r="J135" s="295"/>
      <c r="K135" s="295"/>
      <c r="L135" s="295"/>
      <c r="M135" s="295"/>
      <c r="N135" s="295"/>
      <c r="O135" s="295"/>
      <c r="P135" s="295"/>
      <c r="Q135" s="295"/>
      <c r="R135" s="295"/>
      <c r="S135" s="297"/>
      <c r="T135" s="297"/>
      <c r="U135" s="297"/>
      <c r="V135" s="297"/>
      <c r="W135" s="297"/>
      <c r="X135" s="297"/>
      <c r="Y135" s="295"/>
      <c r="Z135" s="295"/>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95"/>
      <c r="BM135" s="295"/>
      <c r="BN135" s="295"/>
      <c r="BO135" s="295"/>
      <c r="BP135" s="295"/>
      <c r="BQ135" s="295"/>
      <c r="BR135" s="295"/>
      <c r="BS135" s="295"/>
      <c r="BT135" s="295"/>
      <c r="BU135" s="295"/>
      <c r="BV135" s="295"/>
      <c r="BW135" s="295"/>
      <c r="BX135" s="295"/>
      <c r="BY135" s="295"/>
      <c r="BZ135" s="295"/>
    </row>
    <row r="136" spans="1:80" ht="17.100000000000001" customHeight="1">
      <c r="A136" s="295"/>
      <c r="B136" s="295"/>
      <c r="C136" s="295"/>
      <c r="D136" s="295"/>
      <c r="E136" s="790" t="s">
        <v>56</v>
      </c>
      <c r="F136" s="790"/>
      <c r="G136" s="790"/>
      <c r="H136" s="295" t="s">
        <v>1342</v>
      </c>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row>
    <row r="137" spans="1:80" ht="17.100000000000001" customHeight="1">
      <c r="A137" s="295"/>
      <c r="B137" s="295"/>
      <c r="C137" s="295"/>
      <c r="D137" s="295"/>
      <c r="E137" s="790" t="s">
        <v>56</v>
      </c>
      <c r="F137" s="790"/>
      <c r="G137" s="790"/>
      <c r="H137" s="295" t="s">
        <v>1343</v>
      </c>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5"/>
      <c r="BY137" s="295"/>
      <c r="BZ137" s="295"/>
    </row>
    <row r="138" spans="1:80" ht="17.100000000000001" customHeight="1">
      <c r="A138" s="295"/>
      <c r="B138" s="295"/>
      <c r="C138" s="295"/>
      <c r="D138" s="295"/>
      <c r="E138" s="790" t="s">
        <v>56</v>
      </c>
      <c r="F138" s="790"/>
      <c r="G138" s="790"/>
      <c r="H138" s="295" t="s">
        <v>1344</v>
      </c>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row>
    <row r="139" spans="1:80" ht="17.100000000000001" customHeight="1">
      <c r="A139" s="295"/>
      <c r="B139" s="295"/>
      <c r="C139" s="295"/>
      <c r="D139" s="295"/>
      <c r="E139" s="790" t="s">
        <v>56</v>
      </c>
      <c r="F139" s="790"/>
      <c r="G139" s="790"/>
      <c r="H139" s="295" t="s">
        <v>1345</v>
      </c>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row>
    <row r="140" spans="1:80" ht="17.100000000000001" customHeight="1">
      <c r="A140" s="295"/>
      <c r="B140" s="295"/>
      <c r="C140" s="295"/>
      <c r="D140" s="295"/>
      <c r="E140" s="790" t="s">
        <v>56</v>
      </c>
      <c r="F140" s="790"/>
      <c r="G140" s="790"/>
      <c r="H140" s="295" t="s">
        <v>1346</v>
      </c>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295"/>
      <c r="BK140" s="295"/>
      <c r="BL140" s="295"/>
      <c r="BM140" s="295"/>
      <c r="BN140" s="295"/>
      <c r="BO140" s="295"/>
      <c r="BP140" s="295"/>
      <c r="BQ140" s="295"/>
      <c r="BR140" s="295"/>
      <c r="BS140" s="295"/>
      <c r="BT140" s="295"/>
      <c r="BU140" s="295"/>
      <c r="BV140" s="295"/>
      <c r="BW140" s="295"/>
      <c r="BX140" s="295"/>
      <c r="BY140" s="295"/>
      <c r="BZ140" s="295"/>
    </row>
    <row r="141" spans="1:80" s="2" customFormat="1" ht="5.0999999999999996" customHeight="1">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B141" s="8"/>
    </row>
    <row r="142" spans="1:80" s="2" customFormat="1" ht="5.0999999999999996" customHeight="1">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B142" s="8"/>
    </row>
    <row r="143" spans="1:80" ht="17.100000000000001" customHeight="1">
      <c r="A143" s="295"/>
      <c r="B143" s="295" t="s">
        <v>287</v>
      </c>
      <c r="C143" s="295"/>
      <c r="D143" s="295"/>
      <c r="E143" s="295"/>
      <c r="F143" s="295"/>
      <c r="G143" s="295"/>
      <c r="H143" s="295"/>
      <c r="I143" s="295"/>
      <c r="J143" s="295"/>
      <c r="K143" s="295"/>
      <c r="L143" s="295"/>
      <c r="M143" s="295"/>
      <c r="N143" s="295"/>
      <c r="O143" s="295"/>
      <c r="P143" s="295"/>
      <c r="Q143" s="295"/>
      <c r="R143" s="295"/>
      <c r="S143" s="297"/>
      <c r="T143" s="297"/>
      <c r="U143" s="297"/>
      <c r="V143" s="297"/>
      <c r="W143" s="297"/>
      <c r="X143" s="297"/>
      <c r="Y143" s="295"/>
      <c r="Z143" s="295"/>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c r="BK143" s="295"/>
      <c r="BL143" s="295"/>
      <c r="BM143" s="295"/>
      <c r="BN143" s="295"/>
      <c r="BO143" s="295"/>
      <c r="BP143" s="295"/>
      <c r="BQ143" s="295"/>
      <c r="BR143" s="295"/>
      <c r="BS143" s="295"/>
      <c r="BT143" s="295"/>
      <c r="BU143" s="295"/>
      <c r="BV143" s="295"/>
      <c r="BW143" s="295"/>
      <c r="BX143" s="295"/>
      <c r="BY143" s="295"/>
      <c r="BZ143" s="295"/>
    </row>
    <row r="144" spans="1:80" ht="17.100000000000001" customHeight="1">
      <c r="A144" s="295"/>
      <c r="B144" s="295"/>
      <c r="C144" s="295"/>
      <c r="D144" s="295"/>
      <c r="E144" s="77" t="s">
        <v>288</v>
      </c>
      <c r="F144" s="295"/>
      <c r="G144" s="295"/>
      <c r="H144" s="295"/>
      <c r="I144" s="295"/>
      <c r="J144" s="295"/>
      <c r="K144" s="295"/>
      <c r="L144" s="295"/>
      <c r="M144" s="295"/>
      <c r="N144" s="295"/>
      <c r="O144" s="295"/>
      <c r="P144" s="295"/>
      <c r="Q144" s="295"/>
      <c r="R144" s="295"/>
      <c r="S144" s="297"/>
      <c r="T144" s="297"/>
      <c r="U144" s="297"/>
      <c r="V144" s="297"/>
      <c r="W144" s="297"/>
      <c r="X144" s="297"/>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295"/>
      <c r="BZ144" s="295"/>
    </row>
    <row r="145" spans="1:80" ht="17.100000000000001" customHeight="1">
      <c r="A145" s="295"/>
      <c r="B145" s="77"/>
      <c r="C145" s="295"/>
      <c r="D145" s="295"/>
      <c r="E145" s="295"/>
      <c r="F145" s="295"/>
      <c r="G145" s="295" t="s">
        <v>84</v>
      </c>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c r="BA145" s="857"/>
      <c r="BB145" s="857"/>
      <c r="BC145" s="857"/>
      <c r="BD145" s="857"/>
      <c r="BE145" s="857"/>
      <c r="BF145" s="857"/>
      <c r="BG145" s="857"/>
      <c r="BH145" s="857"/>
      <c r="BI145" s="857"/>
      <c r="BJ145" s="857"/>
      <c r="BK145" s="857"/>
      <c r="BL145" s="857"/>
      <c r="BM145" s="857"/>
      <c r="BN145" s="857"/>
      <c r="BO145" s="857"/>
      <c r="BP145" s="857"/>
      <c r="BQ145" s="857"/>
      <c r="BR145" s="857"/>
      <c r="BS145" s="857"/>
      <c r="BT145" s="857"/>
      <c r="BU145" s="857"/>
      <c r="BV145" s="857"/>
      <c r="BW145" s="857"/>
      <c r="BX145" s="857"/>
      <c r="BY145" s="857"/>
      <c r="BZ145" s="295" t="s">
        <v>80</v>
      </c>
    </row>
    <row r="146" spans="1:80" ht="17.100000000000001" customHeight="1">
      <c r="A146" s="295"/>
      <c r="B146" s="295"/>
      <c r="C146" s="295"/>
      <c r="D146" s="295"/>
      <c r="E146" s="77" t="s">
        <v>290</v>
      </c>
      <c r="F146" s="295"/>
      <c r="G146" s="295"/>
      <c r="H146" s="295"/>
      <c r="I146" s="295"/>
      <c r="J146" s="295"/>
      <c r="K146" s="295"/>
      <c r="L146" s="295"/>
      <c r="M146" s="295"/>
      <c r="N146" s="295"/>
      <c r="O146" s="295"/>
      <c r="P146" s="295"/>
      <c r="Q146" s="295"/>
      <c r="R146" s="295"/>
      <c r="S146" s="297"/>
      <c r="T146" s="297"/>
      <c r="U146" s="297"/>
      <c r="V146" s="297"/>
      <c r="W146" s="297"/>
      <c r="X146" s="297"/>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row>
    <row r="147" spans="1:80" ht="17.100000000000001" customHeight="1">
      <c r="A147" s="295"/>
      <c r="B147" s="295"/>
      <c r="C147" s="295"/>
      <c r="D147" s="295"/>
      <c r="E147" s="295"/>
      <c r="F147" s="295"/>
      <c r="G147" s="790" t="s">
        <v>56</v>
      </c>
      <c r="H147" s="790"/>
      <c r="I147" s="790"/>
      <c r="J147" s="295" t="s">
        <v>1347</v>
      </c>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row>
    <row r="148" spans="1:80" ht="17.100000000000001" customHeight="1">
      <c r="A148" s="295"/>
      <c r="B148" s="295"/>
      <c r="C148" s="295"/>
      <c r="D148" s="295"/>
      <c r="E148" s="295"/>
      <c r="F148" s="295"/>
      <c r="G148" s="295"/>
      <c r="H148" s="295" t="s">
        <v>292</v>
      </c>
      <c r="I148" s="295"/>
      <c r="J148" s="295"/>
      <c r="K148" s="295"/>
      <c r="L148" s="295"/>
      <c r="M148" s="295"/>
      <c r="N148" s="295"/>
      <c r="O148" s="295"/>
      <c r="P148" s="295"/>
      <c r="Q148" s="295"/>
      <c r="R148" s="295"/>
      <c r="S148" s="295"/>
      <c r="T148" s="295"/>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295" t="s">
        <v>80</v>
      </c>
      <c r="AT148" s="295"/>
      <c r="AU148" s="295"/>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row>
    <row r="149" spans="1:80" ht="17.100000000000001" customHeight="1">
      <c r="A149" s="295"/>
      <c r="B149" s="295"/>
      <c r="C149" s="295"/>
      <c r="D149" s="295"/>
      <c r="E149" s="295"/>
      <c r="F149" s="295"/>
      <c r="G149" s="790" t="s">
        <v>56</v>
      </c>
      <c r="H149" s="790"/>
      <c r="I149" s="790"/>
      <c r="J149" s="295" t="s">
        <v>1348</v>
      </c>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row>
    <row r="150" spans="1:80" s="2" customFormat="1" ht="5.0999999999999996" customHeight="1">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B150" s="8"/>
    </row>
    <row r="151" spans="1:80" s="2" customFormat="1" ht="5.0999999999999996" customHeight="1">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B151" s="8"/>
    </row>
    <row r="152" spans="1:80" ht="17.100000000000001" customHeight="1">
      <c r="A152" s="295"/>
      <c r="B152" s="295" t="s">
        <v>294</v>
      </c>
      <c r="C152" s="295"/>
      <c r="D152" s="295"/>
      <c r="E152" s="295"/>
      <c r="F152" s="295"/>
      <c r="G152" s="295"/>
      <c r="H152" s="295"/>
      <c r="I152" s="295"/>
      <c r="J152" s="295"/>
      <c r="K152" s="295"/>
      <c r="L152" s="295"/>
      <c r="M152" s="295"/>
      <c r="N152" s="295"/>
      <c r="O152" s="295"/>
      <c r="P152" s="295"/>
      <c r="Q152" s="295"/>
      <c r="R152" s="295"/>
      <c r="S152" s="297"/>
      <c r="T152" s="297"/>
      <c r="U152" s="297"/>
      <c r="V152" s="297"/>
      <c r="W152" s="297"/>
      <c r="X152" s="297"/>
      <c r="Y152" s="295"/>
      <c r="Z152" s="295"/>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c r="BK152" s="295"/>
      <c r="BL152" s="295"/>
      <c r="BM152" s="295"/>
      <c r="BN152" s="295"/>
      <c r="BO152" s="295"/>
      <c r="BP152" s="295"/>
      <c r="BQ152" s="295"/>
      <c r="BR152" s="295"/>
      <c r="BS152" s="295"/>
      <c r="BT152" s="295"/>
      <c r="BU152" s="295"/>
      <c r="BV152" s="295"/>
      <c r="BW152" s="295"/>
      <c r="BX152" s="295"/>
      <c r="BY152" s="295"/>
      <c r="BZ152" s="295"/>
    </row>
    <row r="153" spans="1:80" ht="17.100000000000001" customHeight="1">
      <c r="A153" s="295"/>
      <c r="B153" s="300"/>
      <c r="C153" s="295"/>
      <c r="D153" s="295"/>
      <c r="E153" s="295"/>
      <c r="F153" s="295" t="s">
        <v>84</v>
      </c>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295" t="s">
        <v>80</v>
      </c>
      <c r="AZ153" s="295"/>
      <c r="BA153" s="295"/>
      <c r="BB153" s="295"/>
      <c r="BC153" s="295"/>
      <c r="BD153" s="295"/>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5"/>
      <c r="BZ153" s="295"/>
    </row>
    <row r="154" spans="1:80" s="2" customFormat="1" ht="5.0999999999999996" customHeight="1">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B154" s="8"/>
    </row>
    <row r="155" spans="1:80" s="2" customFormat="1" ht="5.0999999999999996" customHeight="1">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B155" s="8"/>
    </row>
    <row r="156" spans="1:80" ht="17.100000000000001" customHeight="1">
      <c r="A156" s="295"/>
      <c r="B156" s="295" t="s">
        <v>295</v>
      </c>
      <c r="C156" s="295"/>
      <c r="D156" s="295"/>
      <c r="E156" s="295"/>
      <c r="F156" s="295"/>
      <c r="G156" s="295"/>
      <c r="H156" s="295"/>
      <c r="I156" s="295"/>
      <c r="J156" s="295"/>
      <c r="K156" s="295"/>
      <c r="L156" s="295"/>
      <c r="M156" s="295"/>
      <c r="N156" s="295"/>
      <c r="O156" s="295"/>
      <c r="P156" s="295"/>
      <c r="Q156" s="295"/>
      <c r="R156" s="295"/>
      <c r="S156" s="297"/>
      <c r="T156" s="297"/>
      <c r="U156" s="297"/>
      <c r="V156" s="297"/>
      <c r="W156" s="297"/>
      <c r="X156" s="297"/>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row>
    <row r="157" spans="1:80" s="306" customFormat="1" ht="17.100000000000001" customHeight="1">
      <c r="A157" s="303"/>
      <c r="B157" s="303"/>
      <c r="C157" s="303"/>
      <c r="D157" s="303"/>
      <c r="E157" s="856"/>
      <c r="F157" s="856"/>
      <c r="G157" s="856"/>
      <c r="H157" s="856"/>
      <c r="I157" s="856"/>
      <c r="J157" s="856"/>
      <c r="K157" s="856"/>
      <c r="L157" s="856"/>
      <c r="M157" s="856"/>
      <c r="N157" s="856"/>
      <c r="O157" s="856"/>
      <c r="P157" s="856"/>
      <c r="Q157" s="856"/>
      <c r="R157" s="856"/>
      <c r="S157" s="856"/>
      <c r="T157" s="856"/>
      <c r="U157" s="856"/>
      <c r="V157" s="856"/>
      <c r="W157" s="856"/>
      <c r="X157" s="856"/>
      <c r="Y157" s="856"/>
      <c r="Z157" s="856"/>
      <c r="AA157" s="856"/>
      <c r="AB157" s="856"/>
      <c r="AC157" s="856"/>
      <c r="AD157" s="856"/>
      <c r="AE157" s="856"/>
      <c r="AF157" s="856"/>
      <c r="AG157" s="856"/>
      <c r="AH157" s="856"/>
      <c r="AI157" s="856"/>
      <c r="AJ157" s="856"/>
      <c r="AK157" s="856"/>
      <c r="AL157" s="856"/>
      <c r="AM157" s="856"/>
      <c r="AN157" s="856"/>
      <c r="AO157" s="856"/>
      <c r="AP157" s="856"/>
      <c r="AQ157" s="856"/>
      <c r="AR157" s="856"/>
      <c r="AS157" s="856"/>
      <c r="AT157" s="856"/>
      <c r="AU157" s="856"/>
      <c r="AV157" s="856"/>
      <c r="AW157" s="856"/>
      <c r="AX157" s="856"/>
      <c r="AY157" s="856"/>
      <c r="AZ157" s="856"/>
      <c r="BA157" s="856"/>
      <c r="BB157" s="856"/>
      <c r="BC157" s="856"/>
      <c r="BD157" s="856"/>
      <c r="BE157" s="856"/>
      <c r="BF157" s="856"/>
      <c r="BG157" s="856"/>
      <c r="BH157" s="856"/>
      <c r="BI157" s="856"/>
      <c r="BJ157" s="856"/>
      <c r="BK157" s="856"/>
      <c r="BL157" s="856"/>
      <c r="BM157" s="856"/>
      <c r="BN157" s="856"/>
      <c r="BO157" s="856"/>
      <c r="BP157" s="856"/>
      <c r="BQ157" s="856"/>
      <c r="BR157" s="856"/>
      <c r="BS157" s="856"/>
      <c r="BT157" s="856"/>
      <c r="BU157" s="856"/>
      <c r="BV157" s="856"/>
      <c r="BW157" s="856"/>
      <c r="BX157" s="856"/>
      <c r="BY157" s="856"/>
      <c r="BZ157" s="303"/>
    </row>
    <row r="158" spans="1:80" s="306" customFormat="1" ht="17.100000000000001" customHeight="1">
      <c r="A158" s="303"/>
      <c r="B158" s="303"/>
      <c r="C158" s="303"/>
      <c r="D158" s="303"/>
      <c r="E158" s="856"/>
      <c r="F158" s="856"/>
      <c r="G158" s="856"/>
      <c r="H158" s="856"/>
      <c r="I158" s="856"/>
      <c r="J158" s="856"/>
      <c r="K158" s="856"/>
      <c r="L158" s="856"/>
      <c r="M158" s="856"/>
      <c r="N158" s="856"/>
      <c r="O158" s="856"/>
      <c r="P158" s="856"/>
      <c r="Q158" s="856"/>
      <c r="R158" s="856"/>
      <c r="S158" s="856"/>
      <c r="T158" s="856"/>
      <c r="U158" s="856"/>
      <c r="V158" s="856"/>
      <c r="W158" s="856"/>
      <c r="X158" s="856"/>
      <c r="Y158" s="856"/>
      <c r="Z158" s="856"/>
      <c r="AA158" s="856"/>
      <c r="AB158" s="856"/>
      <c r="AC158" s="856"/>
      <c r="AD158" s="856"/>
      <c r="AE158" s="856"/>
      <c r="AF158" s="856"/>
      <c r="AG158" s="856"/>
      <c r="AH158" s="856"/>
      <c r="AI158" s="856"/>
      <c r="AJ158" s="856"/>
      <c r="AK158" s="856"/>
      <c r="AL158" s="856"/>
      <c r="AM158" s="856"/>
      <c r="AN158" s="856"/>
      <c r="AO158" s="856"/>
      <c r="AP158" s="856"/>
      <c r="AQ158" s="856"/>
      <c r="AR158" s="856"/>
      <c r="AS158" s="856"/>
      <c r="AT158" s="856"/>
      <c r="AU158" s="856"/>
      <c r="AV158" s="856"/>
      <c r="AW158" s="856"/>
      <c r="AX158" s="856"/>
      <c r="AY158" s="856"/>
      <c r="AZ158" s="856"/>
      <c r="BA158" s="856"/>
      <c r="BB158" s="856"/>
      <c r="BC158" s="856"/>
      <c r="BD158" s="856"/>
      <c r="BE158" s="856"/>
      <c r="BF158" s="856"/>
      <c r="BG158" s="856"/>
      <c r="BH158" s="856"/>
      <c r="BI158" s="856"/>
      <c r="BJ158" s="856"/>
      <c r="BK158" s="856"/>
      <c r="BL158" s="856"/>
      <c r="BM158" s="856"/>
      <c r="BN158" s="856"/>
      <c r="BO158" s="856"/>
      <c r="BP158" s="856"/>
      <c r="BQ158" s="856"/>
      <c r="BR158" s="856"/>
      <c r="BS158" s="856"/>
      <c r="BT158" s="856"/>
      <c r="BU158" s="856"/>
      <c r="BV158" s="856"/>
      <c r="BW158" s="856"/>
      <c r="BX158" s="856"/>
      <c r="BY158" s="856"/>
      <c r="BZ158" s="303"/>
    </row>
    <row r="159" spans="1:80" s="306" customFormat="1" ht="17.100000000000001" customHeight="1">
      <c r="A159" s="303"/>
      <c r="B159" s="303"/>
      <c r="C159" s="303"/>
      <c r="D159" s="303"/>
      <c r="E159" s="856"/>
      <c r="F159" s="856"/>
      <c r="G159" s="856"/>
      <c r="H159" s="856"/>
      <c r="I159" s="856"/>
      <c r="J159" s="856"/>
      <c r="K159" s="856"/>
      <c r="L159" s="856"/>
      <c r="M159" s="856"/>
      <c r="N159" s="856"/>
      <c r="O159" s="856"/>
      <c r="P159" s="856"/>
      <c r="Q159" s="856"/>
      <c r="R159" s="856"/>
      <c r="S159" s="856"/>
      <c r="T159" s="856"/>
      <c r="U159" s="856"/>
      <c r="V159" s="856"/>
      <c r="W159" s="856"/>
      <c r="X159" s="856"/>
      <c r="Y159" s="856"/>
      <c r="Z159" s="856"/>
      <c r="AA159" s="856"/>
      <c r="AB159" s="856"/>
      <c r="AC159" s="856"/>
      <c r="AD159" s="856"/>
      <c r="AE159" s="856"/>
      <c r="AF159" s="856"/>
      <c r="AG159" s="856"/>
      <c r="AH159" s="856"/>
      <c r="AI159" s="856"/>
      <c r="AJ159" s="856"/>
      <c r="AK159" s="856"/>
      <c r="AL159" s="856"/>
      <c r="AM159" s="856"/>
      <c r="AN159" s="856"/>
      <c r="AO159" s="856"/>
      <c r="AP159" s="856"/>
      <c r="AQ159" s="856"/>
      <c r="AR159" s="856"/>
      <c r="AS159" s="856"/>
      <c r="AT159" s="856"/>
      <c r="AU159" s="856"/>
      <c r="AV159" s="856"/>
      <c r="AW159" s="856"/>
      <c r="AX159" s="856"/>
      <c r="AY159" s="856"/>
      <c r="AZ159" s="856"/>
      <c r="BA159" s="856"/>
      <c r="BB159" s="856"/>
      <c r="BC159" s="856"/>
      <c r="BD159" s="856"/>
      <c r="BE159" s="856"/>
      <c r="BF159" s="856"/>
      <c r="BG159" s="856"/>
      <c r="BH159" s="856"/>
      <c r="BI159" s="856"/>
      <c r="BJ159" s="856"/>
      <c r="BK159" s="856"/>
      <c r="BL159" s="856"/>
      <c r="BM159" s="856"/>
      <c r="BN159" s="856"/>
      <c r="BO159" s="856"/>
      <c r="BP159" s="856"/>
      <c r="BQ159" s="856"/>
      <c r="BR159" s="856"/>
      <c r="BS159" s="856"/>
      <c r="BT159" s="856"/>
      <c r="BU159" s="856"/>
      <c r="BV159" s="856"/>
      <c r="BW159" s="856"/>
      <c r="BX159" s="856"/>
      <c r="BY159" s="856"/>
      <c r="BZ159" s="303"/>
    </row>
    <row r="160" spans="1:80" s="1" customFormat="1" ht="17.100000000000001" customHeight="1">
      <c r="A160" s="59"/>
      <c r="B160" s="59"/>
      <c r="C160" s="59"/>
      <c r="D160" s="59"/>
      <c r="E160" s="856"/>
      <c r="F160" s="856"/>
      <c r="G160" s="856"/>
      <c r="H160" s="856"/>
      <c r="I160" s="856"/>
      <c r="J160" s="856"/>
      <c r="K160" s="856"/>
      <c r="L160" s="856"/>
      <c r="M160" s="856"/>
      <c r="N160" s="856"/>
      <c r="O160" s="856"/>
      <c r="P160" s="856"/>
      <c r="Q160" s="856"/>
      <c r="R160" s="856"/>
      <c r="S160" s="856"/>
      <c r="T160" s="856"/>
      <c r="U160" s="856"/>
      <c r="V160" s="856"/>
      <c r="W160" s="856"/>
      <c r="X160" s="856"/>
      <c r="Y160" s="856"/>
      <c r="Z160" s="856"/>
      <c r="AA160" s="856"/>
      <c r="AB160" s="856"/>
      <c r="AC160" s="856"/>
      <c r="AD160" s="856"/>
      <c r="AE160" s="856"/>
      <c r="AF160" s="856"/>
      <c r="AG160" s="856"/>
      <c r="AH160" s="856"/>
      <c r="AI160" s="856"/>
      <c r="AJ160" s="856"/>
      <c r="AK160" s="856"/>
      <c r="AL160" s="856"/>
      <c r="AM160" s="856"/>
      <c r="AN160" s="856"/>
      <c r="AO160" s="856"/>
      <c r="AP160" s="856"/>
      <c r="AQ160" s="856"/>
      <c r="AR160" s="856"/>
      <c r="AS160" s="856"/>
      <c r="AT160" s="856"/>
      <c r="AU160" s="856"/>
      <c r="AV160" s="856"/>
      <c r="AW160" s="856"/>
      <c r="AX160" s="856"/>
      <c r="AY160" s="856"/>
      <c r="AZ160" s="856"/>
      <c r="BA160" s="856"/>
      <c r="BB160" s="856"/>
      <c r="BC160" s="856"/>
      <c r="BD160" s="856"/>
      <c r="BE160" s="856"/>
      <c r="BF160" s="856"/>
      <c r="BG160" s="856"/>
      <c r="BH160" s="856"/>
      <c r="BI160" s="856"/>
      <c r="BJ160" s="856"/>
      <c r="BK160" s="856"/>
      <c r="BL160" s="856"/>
      <c r="BM160" s="856"/>
      <c r="BN160" s="856"/>
      <c r="BO160" s="856"/>
      <c r="BP160" s="856"/>
      <c r="BQ160" s="856"/>
      <c r="BR160" s="856"/>
      <c r="BS160" s="856"/>
      <c r="BT160" s="856"/>
      <c r="BU160" s="856"/>
      <c r="BV160" s="856"/>
      <c r="BW160" s="856"/>
      <c r="BX160" s="856"/>
      <c r="BY160" s="856"/>
      <c r="BZ160" s="60"/>
    </row>
    <row r="161" spans="1:80" s="1" customFormat="1" ht="17.100000000000001" customHeight="1">
      <c r="A161" s="59"/>
      <c r="B161" s="59"/>
      <c r="C161" s="59"/>
      <c r="D161" s="59"/>
      <c r="E161" s="856"/>
      <c r="F161" s="856"/>
      <c r="G161" s="856"/>
      <c r="H161" s="856"/>
      <c r="I161" s="856"/>
      <c r="J161" s="856"/>
      <c r="K161" s="856"/>
      <c r="L161" s="856"/>
      <c r="M161" s="856"/>
      <c r="N161" s="856"/>
      <c r="O161" s="856"/>
      <c r="P161" s="856"/>
      <c r="Q161" s="856"/>
      <c r="R161" s="856"/>
      <c r="S161" s="856"/>
      <c r="T161" s="856"/>
      <c r="U161" s="856"/>
      <c r="V161" s="856"/>
      <c r="W161" s="856"/>
      <c r="X161" s="856"/>
      <c r="Y161" s="856"/>
      <c r="Z161" s="856"/>
      <c r="AA161" s="856"/>
      <c r="AB161" s="856"/>
      <c r="AC161" s="856"/>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6"/>
      <c r="AY161" s="856"/>
      <c r="AZ161" s="856"/>
      <c r="BA161" s="856"/>
      <c r="BB161" s="856"/>
      <c r="BC161" s="856"/>
      <c r="BD161" s="856"/>
      <c r="BE161" s="856"/>
      <c r="BF161" s="856"/>
      <c r="BG161" s="856"/>
      <c r="BH161" s="856"/>
      <c r="BI161" s="856"/>
      <c r="BJ161" s="856"/>
      <c r="BK161" s="856"/>
      <c r="BL161" s="856"/>
      <c r="BM161" s="856"/>
      <c r="BN161" s="856"/>
      <c r="BO161" s="856"/>
      <c r="BP161" s="856"/>
      <c r="BQ161" s="856"/>
      <c r="BR161" s="856"/>
      <c r="BS161" s="856"/>
      <c r="BT161" s="856"/>
      <c r="BU161" s="856"/>
      <c r="BV161" s="856"/>
      <c r="BW161" s="856"/>
      <c r="BX161" s="856"/>
      <c r="BY161" s="856"/>
      <c r="BZ161" s="60"/>
    </row>
    <row r="162" spans="1:80" s="1" customFormat="1" ht="17.100000000000001" customHeight="1">
      <c r="A162" s="59"/>
      <c r="B162" s="59"/>
      <c r="C162" s="59"/>
      <c r="D162" s="59"/>
      <c r="E162" s="856"/>
      <c r="F162" s="856"/>
      <c r="G162" s="856"/>
      <c r="H162" s="856"/>
      <c r="I162" s="856"/>
      <c r="J162" s="856"/>
      <c r="K162" s="856"/>
      <c r="L162" s="856"/>
      <c r="M162" s="856"/>
      <c r="N162" s="856"/>
      <c r="O162" s="856"/>
      <c r="P162" s="856"/>
      <c r="Q162" s="856"/>
      <c r="R162" s="856"/>
      <c r="S162" s="856"/>
      <c r="T162" s="856"/>
      <c r="U162" s="856"/>
      <c r="V162" s="856"/>
      <c r="W162" s="856"/>
      <c r="X162" s="856"/>
      <c r="Y162" s="856"/>
      <c r="Z162" s="856"/>
      <c r="AA162" s="856"/>
      <c r="AB162" s="856"/>
      <c r="AC162" s="856"/>
      <c r="AD162" s="856"/>
      <c r="AE162" s="856"/>
      <c r="AF162" s="856"/>
      <c r="AG162" s="856"/>
      <c r="AH162" s="856"/>
      <c r="AI162" s="856"/>
      <c r="AJ162" s="856"/>
      <c r="AK162" s="856"/>
      <c r="AL162" s="856"/>
      <c r="AM162" s="856"/>
      <c r="AN162" s="856"/>
      <c r="AO162" s="856"/>
      <c r="AP162" s="856"/>
      <c r="AQ162" s="856"/>
      <c r="AR162" s="856"/>
      <c r="AS162" s="856"/>
      <c r="AT162" s="856"/>
      <c r="AU162" s="856"/>
      <c r="AV162" s="856"/>
      <c r="AW162" s="856"/>
      <c r="AX162" s="856"/>
      <c r="AY162" s="856"/>
      <c r="AZ162" s="856"/>
      <c r="BA162" s="856"/>
      <c r="BB162" s="856"/>
      <c r="BC162" s="856"/>
      <c r="BD162" s="856"/>
      <c r="BE162" s="856"/>
      <c r="BF162" s="856"/>
      <c r="BG162" s="856"/>
      <c r="BH162" s="856"/>
      <c r="BI162" s="856"/>
      <c r="BJ162" s="856"/>
      <c r="BK162" s="856"/>
      <c r="BL162" s="856"/>
      <c r="BM162" s="856"/>
      <c r="BN162" s="856"/>
      <c r="BO162" s="856"/>
      <c r="BP162" s="856"/>
      <c r="BQ162" s="856"/>
      <c r="BR162" s="856"/>
      <c r="BS162" s="856"/>
      <c r="BT162" s="856"/>
      <c r="BU162" s="856"/>
      <c r="BV162" s="856"/>
      <c r="BW162" s="856"/>
      <c r="BX162" s="856"/>
      <c r="BY162" s="856"/>
      <c r="BZ162" s="60"/>
    </row>
    <row r="163" spans="1:80" s="1" customFormat="1" ht="17.100000000000001" customHeight="1">
      <c r="A163" s="59"/>
      <c r="B163" s="59"/>
      <c r="C163" s="59"/>
      <c r="D163" s="59"/>
      <c r="E163" s="856"/>
      <c r="F163" s="856"/>
      <c r="G163" s="856"/>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6"/>
      <c r="AY163" s="856"/>
      <c r="AZ163" s="856"/>
      <c r="BA163" s="856"/>
      <c r="BB163" s="856"/>
      <c r="BC163" s="856"/>
      <c r="BD163" s="856"/>
      <c r="BE163" s="856"/>
      <c r="BF163" s="856"/>
      <c r="BG163" s="856"/>
      <c r="BH163" s="856"/>
      <c r="BI163" s="856"/>
      <c r="BJ163" s="856"/>
      <c r="BK163" s="856"/>
      <c r="BL163" s="856"/>
      <c r="BM163" s="856"/>
      <c r="BN163" s="856"/>
      <c r="BO163" s="856"/>
      <c r="BP163" s="856"/>
      <c r="BQ163" s="856"/>
      <c r="BR163" s="856"/>
      <c r="BS163" s="856"/>
      <c r="BT163" s="856"/>
      <c r="BU163" s="856"/>
      <c r="BV163" s="856"/>
      <c r="BW163" s="856"/>
      <c r="BX163" s="856"/>
      <c r="BY163" s="856"/>
      <c r="BZ163" s="60"/>
    </row>
    <row r="164" spans="1:80" s="1" customFormat="1" ht="17.100000000000001" customHeight="1">
      <c r="A164" s="59"/>
      <c r="B164" s="59"/>
      <c r="C164" s="59"/>
      <c r="D164" s="59"/>
      <c r="E164" s="856"/>
      <c r="F164" s="856"/>
      <c r="G164" s="856"/>
      <c r="H164" s="856"/>
      <c r="I164" s="856"/>
      <c r="J164" s="856"/>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6"/>
      <c r="AK164" s="856"/>
      <c r="AL164" s="856"/>
      <c r="AM164" s="856"/>
      <c r="AN164" s="856"/>
      <c r="AO164" s="856"/>
      <c r="AP164" s="856"/>
      <c r="AQ164" s="856"/>
      <c r="AR164" s="856"/>
      <c r="AS164" s="856"/>
      <c r="AT164" s="856"/>
      <c r="AU164" s="856"/>
      <c r="AV164" s="856"/>
      <c r="AW164" s="856"/>
      <c r="AX164" s="856"/>
      <c r="AY164" s="856"/>
      <c r="AZ164" s="856"/>
      <c r="BA164" s="856"/>
      <c r="BB164" s="856"/>
      <c r="BC164" s="856"/>
      <c r="BD164" s="856"/>
      <c r="BE164" s="856"/>
      <c r="BF164" s="856"/>
      <c r="BG164" s="856"/>
      <c r="BH164" s="856"/>
      <c r="BI164" s="856"/>
      <c r="BJ164" s="856"/>
      <c r="BK164" s="856"/>
      <c r="BL164" s="856"/>
      <c r="BM164" s="856"/>
      <c r="BN164" s="856"/>
      <c r="BO164" s="856"/>
      <c r="BP164" s="856"/>
      <c r="BQ164" s="856"/>
      <c r="BR164" s="856"/>
      <c r="BS164" s="856"/>
      <c r="BT164" s="856"/>
      <c r="BU164" s="856"/>
      <c r="BV164" s="856"/>
      <c r="BW164" s="856"/>
      <c r="BX164" s="856"/>
      <c r="BY164" s="856"/>
      <c r="BZ164" s="60"/>
    </row>
    <row r="165" spans="1:80" s="1" customFormat="1" ht="17.100000000000001" customHeight="1">
      <c r="A165" s="59"/>
      <c r="B165" s="59"/>
      <c r="C165" s="59"/>
      <c r="D165" s="59"/>
      <c r="E165" s="856"/>
      <c r="F165" s="856"/>
      <c r="G165" s="856"/>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6"/>
      <c r="AY165" s="856"/>
      <c r="AZ165" s="856"/>
      <c r="BA165" s="856"/>
      <c r="BB165" s="856"/>
      <c r="BC165" s="856"/>
      <c r="BD165" s="856"/>
      <c r="BE165" s="856"/>
      <c r="BF165" s="856"/>
      <c r="BG165" s="856"/>
      <c r="BH165" s="856"/>
      <c r="BI165" s="856"/>
      <c r="BJ165" s="856"/>
      <c r="BK165" s="856"/>
      <c r="BL165" s="856"/>
      <c r="BM165" s="856"/>
      <c r="BN165" s="856"/>
      <c r="BO165" s="856"/>
      <c r="BP165" s="856"/>
      <c r="BQ165" s="856"/>
      <c r="BR165" s="856"/>
      <c r="BS165" s="856"/>
      <c r="BT165" s="856"/>
      <c r="BU165" s="856"/>
      <c r="BV165" s="856"/>
      <c r="BW165" s="856"/>
      <c r="BX165" s="856"/>
      <c r="BY165" s="856"/>
      <c r="BZ165" s="60"/>
    </row>
    <row r="166" spans="1:80" s="1" customFormat="1" ht="17.100000000000001" customHeight="1">
      <c r="A166" s="59"/>
      <c r="B166" s="59"/>
      <c r="C166" s="59"/>
      <c r="D166" s="59"/>
      <c r="E166" s="856"/>
      <c r="F166" s="856"/>
      <c r="G166" s="856"/>
      <c r="H166" s="856"/>
      <c r="I166" s="856"/>
      <c r="J166" s="856"/>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6"/>
      <c r="AK166" s="856"/>
      <c r="AL166" s="856"/>
      <c r="AM166" s="856"/>
      <c r="AN166" s="856"/>
      <c r="AO166" s="856"/>
      <c r="AP166" s="856"/>
      <c r="AQ166" s="856"/>
      <c r="AR166" s="856"/>
      <c r="AS166" s="856"/>
      <c r="AT166" s="856"/>
      <c r="AU166" s="856"/>
      <c r="AV166" s="856"/>
      <c r="AW166" s="856"/>
      <c r="AX166" s="856"/>
      <c r="AY166" s="856"/>
      <c r="AZ166" s="856"/>
      <c r="BA166" s="856"/>
      <c r="BB166" s="856"/>
      <c r="BC166" s="856"/>
      <c r="BD166" s="856"/>
      <c r="BE166" s="856"/>
      <c r="BF166" s="856"/>
      <c r="BG166" s="856"/>
      <c r="BH166" s="856"/>
      <c r="BI166" s="856"/>
      <c r="BJ166" s="856"/>
      <c r="BK166" s="856"/>
      <c r="BL166" s="856"/>
      <c r="BM166" s="856"/>
      <c r="BN166" s="856"/>
      <c r="BO166" s="856"/>
      <c r="BP166" s="856"/>
      <c r="BQ166" s="856"/>
      <c r="BR166" s="856"/>
      <c r="BS166" s="856"/>
      <c r="BT166" s="856"/>
      <c r="BU166" s="856"/>
      <c r="BV166" s="856"/>
      <c r="BW166" s="856"/>
      <c r="BX166" s="856"/>
      <c r="BY166" s="856"/>
      <c r="BZ166" s="60"/>
    </row>
    <row r="167" spans="1:80" s="1" customFormat="1" ht="17.100000000000001" customHeight="1">
      <c r="A167" s="59"/>
      <c r="B167" s="59"/>
      <c r="C167" s="59"/>
      <c r="D167" s="59"/>
      <c r="E167" s="856"/>
      <c r="F167" s="856"/>
      <c r="G167" s="856"/>
      <c r="H167" s="856"/>
      <c r="I167" s="856"/>
      <c r="J167" s="856"/>
      <c r="K167" s="856"/>
      <c r="L167" s="856"/>
      <c r="M167" s="856"/>
      <c r="N167" s="856"/>
      <c r="O167" s="856"/>
      <c r="P167" s="856"/>
      <c r="Q167" s="856"/>
      <c r="R167" s="856"/>
      <c r="S167" s="856"/>
      <c r="T167" s="856"/>
      <c r="U167" s="856"/>
      <c r="V167" s="856"/>
      <c r="W167" s="856"/>
      <c r="X167" s="856"/>
      <c r="Y167" s="856"/>
      <c r="Z167" s="856"/>
      <c r="AA167" s="856"/>
      <c r="AB167" s="856"/>
      <c r="AC167" s="856"/>
      <c r="AD167" s="856"/>
      <c r="AE167" s="856"/>
      <c r="AF167" s="856"/>
      <c r="AG167" s="856"/>
      <c r="AH167" s="856"/>
      <c r="AI167" s="856"/>
      <c r="AJ167" s="856"/>
      <c r="AK167" s="856"/>
      <c r="AL167" s="856"/>
      <c r="AM167" s="856"/>
      <c r="AN167" s="856"/>
      <c r="AO167" s="856"/>
      <c r="AP167" s="856"/>
      <c r="AQ167" s="856"/>
      <c r="AR167" s="856"/>
      <c r="AS167" s="856"/>
      <c r="AT167" s="856"/>
      <c r="AU167" s="856"/>
      <c r="AV167" s="856"/>
      <c r="AW167" s="856"/>
      <c r="AX167" s="856"/>
      <c r="AY167" s="856"/>
      <c r="AZ167" s="856"/>
      <c r="BA167" s="856"/>
      <c r="BB167" s="856"/>
      <c r="BC167" s="856"/>
      <c r="BD167" s="856"/>
      <c r="BE167" s="856"/>
      <c r="BF167" s="856"/>
      <c r="BG167" s="856"/>
      <c r="BH167" s="856"/>
      <c r="BI167" s="856"/>
      <c r="BJ167" s="856"/>
      <c r="BK167" s="856"/>
      <c r="BL167" s="856"/>
      <c r="BM167" s="856"/>
      <c r="BN167" s="856"/>
      <c r="BO167" s="856"/>
      <c r="BP167" s="856"/>
      <c r="BQ167" s="856"/>
      <c r="BR167" s="856"/>
      <c r="BS167" s="856"/>
      <c r="BT167" s="856"/>
      <c r="BU167" s="856"/>
      <c r="BV167" s="856"/>
      <c r="BW167" s="856"/>
      <c r="BX167" s="856"/>
      <c r="BY167" s="856"/>
      <c r="BZ167" s="60"/>
    </row>
    <row r="168" spans="1:80" s="2" customFormat="1" ht="5.0999999999999996" customHeight="1">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B168" s="8"/>
    </row>
    <row r="169" spans="1:80" s="304" customFormat="1" ht="17.100000000000001" customHeight="1">
      <c r="A169" s="795" t="s">
        <v>267</v>
      </c>
      <c r="B169" s="795"/>
      <c r="C169" s="795"/>
      <c r="D169" s="795"/>
      <c r="E169" s="795"/>
      <c r="F169" s="795"/>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c r="BA169" s="795"/>
      <c r="BB169" s="795"/>
      <c r="BC169" s="795"/>
      <c r="BD169" s="795"/>
      <c r="BE169" s="795"/>
      <c r="BF169" s="795"/>
      <c r="BG169" s="795"/>
      <c r="BH169" s="795"/>
      <c r="BI169" s="795"/>
      <c r="BJ169" s="795"/>
      <c r="BK169" s="795"/>
      <c r="BL169" s="795"/>
      <c r="BM169" s="795"/>
      <c r="BN169" s="795"/>
      <c r="BO169" s="795"/>
      <c r="BP169" s="795"/>
      <c r="BQ169" s="795"/>
      <c r="BR169" s="795"/>
      <c r="BS169" s="795"/>
      <c r="BT169" s="795"/>
      <c r="BU169" s="795"/>
      <c r="BV169" s="795"/>
      <c r="BW169" s="795"/>
      <c r="BX169" s="795"/>
      <c r="BY169" s="795"/>
      <c r="BZ169" s="795"/>
    </row>
    <row r="170" spans="1:80" ht="17.100000000000001" customHeight="1">
      <c r="A170" s="791" t="s">
        <v>268</v>
      </c>
      <c r="B170" s="791"/>
      <c r="C170" s="791"/>
      <c r="D170" s="791"/>
      <c r="E170" s="791"/>
      <c r="F170" s="791"/>
      <c r="G170" s="791"/>
      <c r="H170" s="791"/>
      <c r="I170" s="791"/>
      <c r="J170" s="791"/>
      <c r="K170" s="791"/>
      <c r="L170" s="791"/>
      <c r="M170" s="791"/>
      <c r="N170" s="791"/>
      <c r="O170" s="791"/>
      <c r="P170" s="791"/>
      <c r="Q170" s="791"/>
      <c r="R170" s="791"/>
      <c r="S170" s="791"/>
      <c r="T170" s="791"/>
      <c r="U170" s="791"/>
      <c r="V170" s="791"/>
      <c r="W170" s="791"/>
      <c r="X170" s="791"/>
      <c r="Y170" s="791"/>
      <c r="Z170" s="791"/>
      <c r="AA170" s="791"/>
      <c r="AB170" s="791"/>
      <c r="AC170" s="791"/>
      <c r="AD170" s="791"/>
      <c r="AE170" s="791"/>
      <c r="AF170" s="791"/>
      <c r="AG170" s="791"/>
      <c r="AH170" s="791"/>
      <c r="AI170" s="791"/>
      <c r="AJ170" s="791"/>
      <c r="AK170" s="791"/>
      <c r="AL170" s="791"/>
      <c r="AM170" s="791"/>
      <c r="AN170" s="791"/>
      <c r="AO170" s="791"/>
      <c r="AP170" s="791"/>
      <c r="AQ170" s="791"/>
      <c r="AR170" s="791"/>
      <c r="AS170" s="791"/>
      <c r="AT170" s="791"/>
      <c r="AU170" s="791"/>
      <c r="AV170" s="791"/>
      <c r="AW170" s="791"/>
      <c r="AX170" s="791"/>
      <c r="AY170" s="791"/>
      <c r="AZ170" s="791"/>
      <c r="BA170" s="791"/>
      <c r="BB170" s="791"/>
      <c r="BC170" s="791"/>
      <c r="BD170" s="791"/>
      <c r="BE170" s="791"/>
      <c r="BF170" s="791"/>
      <c r="BG170" s="791"/>
      <c r="BH170" s="791"/>
      <c r="BI170" s="791"/>
      <c r="BJ170" s="791"/>
      <c r="BK170" s="791"/>
      <c r="BL170" s="791"/>
      <c r="BM170" s="791"/>
      <c r="BN170" s="791"/>
      <c r="BO170" s="791"/>
      <c r="BP170" s="791"/>
      <c r="BQ170" s="791"/>
      <c r="BR170" s="791"/>
      <c r="BS170" s="791"/>
      <c r="BT170" s="791"/>
      <c r="BU170" s="791"/>
      <c r="BV170" s="791"/>
      <c r="BW170" s="791"/>
      <c r="BX170" s="791"/>
      <c r="BY170" s="791"/>
      <c r="BZ170" s="791"/>
    </row>
    <row r="171" spans="1:80" s="2" customFormat="1" ht="5.0999999999999996" customHeight="1">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293"/>
      <c r="BT171" s="293"/>
      <c r="BU171" s="293"/>
      <c r="BV171" s="293"/>
      <c r="BW171" s="293"/>
      <c r="BX171" s="293"/>
      <c r="BY171" s="293"/>
      <c r="BZ171" s="293"/>
      <c r="CB171" s="8"/>
    </row>
    <row r="172" spans="1:80" s="2" customFormat="1" ht="5.0999999999999996" customHeight="1">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B172" s="8"/>
    </row>
    <row r="173" spans="1:80" ht="17.100000000000001" customHeight="1">
      <c r="A173" s="295"/>
      <c r="B173" s="295" t="s">
        <v>269</v>
      </c>
      <c r="C173" s="295"/>
      <c r="D173" s="295"/>
      <c r="E173" s="295"/>
      <c r="F173" s="295"/>
      <c r="G173" s="295"/>
      <c r="H173" s="295"/>
      <c r="I173" s="295"/>
      <c r="J173" s="295"/>
      <c r="K173" s="295"/>
      <c r="L173" s="295"/>
      <c r="M173" s="295"/>
      <c r="N173" s="295"/>
      <c r="O173" s="295"/>
      <c r="P173" s="295"/>
      <c r="Q173" s="295"/>
      <c r="R173" s="295"/>
      <c r="S173" s="296"/>
      <c r="T173" s="296"/>
      <c r="U173" s="296"/>
      <c r="V173" s="296"/>
      <c r="W173" s="296"/>
      <c r="X173" s="296"/>
      <c r="Y173" s="790"/>
      <c r="Z173" s="790"/>
      <c r="AA173" s="790"/>
      <c r="AB173" s="790"/>
      <c r="AC173" s="790"/>
      <c r="AD173" s="790"/>
      <c r="AE173" s="790"/>
      <c r="AF173" s="790"/>
      <c r="AG173" s="790"/>
      <c r="AH173" s="790"/>
      <c r="AI173" s="790"/>
      <c r="AJ173" s="790"/>
      <c r="AK173" s="790"/>
      <c r="AL173" s="790"/>
      <c r="AM173" s="295"/>
      <c r="AN173" s="295"/>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row>
    <row r="174" spans="1:80" s="2" customFormat="1" ht="5.0999999999999996" customHeight="1">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B174" s="8"/>
    </row>
    <row r="175" spans="1:80" s="2" customFormat="1" ht="5.0999999999999996" customHeight="1">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B175" s="8"/>
    </row>
    <row r="176" spans="1:80" ht="17.100000000000001" customHeight="1">
      <c r="A176" s="295"/>
      <c r="B176" s="295" t="s">
        <v>270</v>
      </c>
      <c r="C176" s="295"/>
      <c r="D176" s="295"/>
      <c r="E176" s="295"/>
      <c r="F176" s="295"/>
      <c r="G176" s="295"/>
      <c r="H176" s="295"/>
      <c r="I176" s="295"/>
      <c r="J176" s="295"/>
      <c r="K176" s="295"/>
      <c r="L176" s="295"/>
      <c r="M176" s="295"/>
      <c r="N176" s="295"/>
      <c r="O176" s="295"/>
      <c r="P176" s="295"/>
      <c r="Q176" s="295"/>
      <c r="R176" s="295"/>
      <c r="S176" s="296"/>
      <c r="T176" s="296"/>
      <c r="U176" s="296"/>
      <c r="V176" s="296"/>
      <c r="W176" s="296"/>
      <c r="X176" s="296"/>
      <c r="Y176" s="796"/>
      <c r="Z176" s="796"/>
      <c r="AA176" s="796"/>
      <c r="AB176" s="796"/>
      <c r="AC176" s="796"/>
      <c r="AD176" s="796"/>
      <c r="AE176" s="796"/>
      <c r="AF176" s="796"/>
      <c r="AG176" s="796"/>
      <c r="AH176" s="796"/>
      <c r="AI176" s="796"/>
      <c r="AJ176" s="796"/>
      <c r="AK176" s="796"/>
      <c r="AL176" s="796"/>
      <c r="AM176" s="295"/>
      <c r="AN176" s="295"/>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row>
    <row r="177" spans="1:80" s="2" customFormat="1" ht="5.0999999999999996" customHeight="1">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B177" s="8"/>
    </row>
    <row r="178" spans="1:80" s="2" customFormat="1" ht="5.0999999999999996" customHeight="1">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B178" s="8"/>
    </row>
    <row r="179" spans="1:80" ht="17.100000000000001" customHeight="1">
      <c r="A179" s="295"/>
      <c r="B179" s="295" t="s">
        <v>271</v>
      </c>
      <c r="C179" s="295"/>
      <c r="D179" s="295"/>
      <c r="E179" s="295"/>
      <c r="F179" s="295"/>
      <c r="G179" s="295"/>
      <c r="H179" s="295"/>
      <c r="I179" s="295"/>
      <c r="J179" s="295"/>
      <c r="K179" s="295"/>
      <c r="L179" s="295"/>
      <c r="M179" s="295"/>
      <c r="N179" s="295"/>
      <c r="O179" s="295"/>
      <c r="P179" s="295"/>
      <c r="Q179" s="295"/>
      <c r="R179" s="295"/>
      <c r="S179" s="295"/>
      <c r="T179" s="297"/>
      <c r="U179" s="297"/>
      <c r="V179" s="297"/>
      <c r="W179" s="297"/>
      <c r="X179" s="297"/>
      <c r="Y179" s="791" t="str">
        <f>IF(T179="","","m")</f>
        <v/>
      </c>
      <c r="Z179" s="791"/>
      <c r="AA179" s="791"/>
      <c r="AB179" s="791"/>
      <c r="AC179" s="791"/>
      <c r="AD179" s="791"/>
      <c r="AE179" s="791"/>
      <c r="AF179" s="791"/>
      <c r="AG179" s="791"/>
      <c r="AH179" s="791"/>
      <c r="AI179" s="791"/>
      <c r="AJ179" s="791"/>
      <c r="AK179" s="791"/>
      <c r="AL179" s="791"/>
      <c r="AM179" s="295"/>
      <c r="AN179" s="295"/>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row>
    <row r="180" spans="1:80" ht="17.100000000000001" customHeight="1">
      <c r="A180" s="295"/>
      <c r="B180" s="295"/>
      <c r="C180" s="295"/>
      <c r="D180" s="77" t="s">
        <v>272</v>
      </c>
      <c r="E180" s="77"/>
      <c r="F180" s="77"/>
      <c r="G180" s="77"/>
      <c r="H180" s="77"/>
      <c r="I180" s="77"/>
      <c r="J180" s="77"/>
      <c r="K180" s="77"/>
      <c r="L180" s="77"/>
      <c r="M180" s="298"/>
      <c r="N180" s="299"/>
      <c r="O180" s="299"/>
      <c r="P180" s="299"/>
      <c r="Q180" s="299"/>
      <c r="R180" s="299"/>
      <c r="S180" s="299"/>
      <c r="T180" s="299"/>
      <c r="U180" s="297"/>
      <c r="V180" s="297"/>
      <c r="W180" s="297"/>
      <c r="X180" s="297"/>
      <c r="Y180" s="792"/>
      <c r="Z180" s="792"/>
      <c r="AA180" s="792"/>
      <c r="AB180" s="792"/>
      <c r="AC180" s="792"/>
      <c r="AD180" s="792"/>
      <c r="AE180" s="792"/>
      <c r="AF180" s="792"/>
      <c r="AG180" s="792"/>
      <c r="AH180" s="792"/>
      <c r="AI180" s="792"/>
      <c r="AJ180" s="792"/>
      <c r="AK180" s="792"/>
      <c r="AL180" s="792"/>
      <c r="AM180" s="295"/>
      <c r="AN180" s="295"/>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c r="BO180" s="295"/>
      <c r="BP180" s="295"/>
      <c r="BQ180" s="295"/>
      <c r="BR180" s="295"/>
      <c r="BS180" s="295"/>
      <c r="BT180" s="295"/>
      <c r="BU180" s="295"/>
      <c r="BV180" s="295"/>
      <c r="BW180" s="295"/>
      <c r="BX180" s="295"/>
      <c r="BY180" s="295"/>
      <c r="BZ180" s="295"/>
    </row>
    <row r="181" spans="1:80" ht="17.100000000000001" customHeight="1">
      <c r="A181" s="295"/>
      <c r="B181" s="295"/>
      <c r="C181" s="295"/>
      <c r="D181" s="77" t="s">
        <v>273</v>
      </c>
      <c r="E181" s="295"/>
      <c r="F181" s="295"/>
      <c r="G181" s="295"/>
      <c r="H181" s="295"/>
      <c r="I181" s="295"/>
      <c r="J181" s="295"/>
      <c r="K181" s="295"/>
      <c r="L181" s="295"/>
      <c r="M181" s="298"/>
      <c r="N181" s="299"/>
      <c r="O181" s="295"/>
      <c r="P181" s="295"/>
      <c r="Q181" s="295"/>
      <c r="R181" s="295"/>
      <c r="S181" s="295"/>
      <c r="T181" s="295"/>
      <c r="U181" s="297"/>
      <c r="V181" s="297"/>
      <c r="W181" s="297"/>
      <c r="X181" s="297"/>
      <c r="Y181" s="792"/>
      <c r="Z181" s="792"/>
      <c r="AA181" s="792"/>
      <c r="AB181" s="792"/>
      <c r="AC181" s="792"/>
      <c r="AD181" s="792"/>
      <c r="AE181" s="792"/>
      <c r="AF181" s="792"/>
      <c r="AG181" s="792"/>
      <c r="AH181" s="792"/>
      <c r="AI181" s="792"/>
      <c r="AJ181" s="792"/>
      <c r="AK181" s="792"/>
      <c r="AL181" s="792"/>
      <c r="AM181" s="295"/>
      <c r="AN181" s="295"/>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row>
    <row r="182" spans="1:80" ht="17.100000000000001" customHeight="1">
      <c r="A182" s="295"/>
      <c r="B182" s="295"/>
      <c r="C182" s="295"/>
      <c r="D182" s="77" t="s">
        <v>274</v>
      </c>
      <c r="E182" s="295"/>
      <c r="F182" s="295"/>
      <c r="G182" s="295"/>
      <c r="H182" s="295"/>
      <c r="I182" s="295"/>
      <c r="J182" s="295"/>
      <c r="K182" s="295"/>
      <c r="L182" s="295"/>
      <c r="M182" s="295"/>
      <c r="N182" s="295"/>
      <c r="O182" s="295" t="s">
        <v>275</v>
      </c>
      <c r="P182" s="295"/>
      <c r="Q182" s="295"/>
      <c r="R182" s="300"/>
      <c r="S182" s="300"/>
      <c r="T182" s="300" t="s">
        <v>84</v>
      </c>
      <c r="U182" s="790"/>
      <c r="V182" s="790"/>
      <c r="W182" s="790"/>
      <c r="X182" s="790"/>
      <c r="Y182" s="790"/>
      <c r="Z182" s="790"/>
      <c r="AA182" s="790"/>
      <c r="AB182" s="295" t="s">
        <v>80</v>
      </c>
      <c r="AC182" s="295"/>
      <c r="AD182" s="295"/>
      <c r="AE182" s="295"/>
      <c r="AF182" s="295"/>
      <c r="AG182" s="295"/>
      <c r="AH182" s="295"/>
      <c r="AI182" s="295"/>
      <c r="AJ182" s="295"/>
      <c r="AK182" s="295" t="s">
        <v>276</v>
      </c>
      <c r="AL182" s="295"/>
      <c r="AM182" s="295"/>
      <c r="AN182" s="300"/>
      <c r="AO182" s="300"/>
      <c r="AP182" s="300" t="s">
        <v>84</v>
      </c>
      <c r="AQ182" s="790"/>
      <c r="AR182" s="790"/>
      <c r="AS182" s="790"/>
      <c r="AT182" s="790"/>
      <c r="AU182" s="790"/>
      <c r="AV182" s="790"/>
      <c r="AW182" s="790"/>
      <c r="AX182" s="295" t="s">
        <v>80</v>
      </c>
      <c r="AY182" s="295"/>
      <c r="AZ182" s="295"/>
      <c r="BA182" s="295"/>
      <c r="BB182" s="295"/>
      <c r="BC182" s="295"/>
      <c r="BD182" s="295"/>
      <c r="BE182" s="295"/>
      <c r="BF182" s="295"/>
      <c r="BG182" s="295"/>
      <c r="BH182" s="295"/>
      <c r="BI182" s="295"/>
      <c r="BJ182" s="295"/>
      <c r="BK182" s="295"/>
      <c r="BL182" s="295"/>
      <c r="BM182" s="295"/>
      <c r="BN182" s="295"/>
      <c r="BO182" s="295"/>
      <c r="BP182" s="295"/>
      <c r="BQ182" s="295"/>
      <c r="BR182" s="295"/>
      <c r="BS182" s="295"/>
      <c r="BT182" s="295"/>
      <c r="BU182" s="295"/>
      <c r="BV182" s="295"/>
      <c r="BW182" s="295"/>
      <c r="BX182" s="295"/>
      <c r="BY182" s="295"/>
      <c r="BZ182" s="295"/>
    </row>
    <row r="183" spans="1:80" ht="17.100000000000001" customHeight="1">
      <c r="A183" s="295"/>
      <c r="B183" s="295"/>
      <c r="C183" s="295"/>
      <c r="D183" s="77" t="s">
        <v>277</v>
      </c>
      <c r="E183" s="295"/>
      <c r="F183" s="295"/>
      <c r="G183" s="295"/>
      <c r="H183" s="295"/>
      <c r="I183" s="295"/>
      <c r="J183" s="295"/>
      <c r="K183" s="301"/>
      <c r="L183" s="301"/>
      <c r="M183" s="301"/>
      <c r="N183" s="301"/>
      <c r="O183" s="793"/>
      <c r="P183" s="793"/>
      <c r="Q183" s="793"/>
      <c r="R183" s="793"/>
      <c r="S183" s="793"/>
      <c r="T183" s="793"/>
      <c r="U183" s="793"/>
      <c r="V183" s="793"/>
      <c r="W183" s="793"/>
      <c r="X183" s="793"/>
      <c r="Y183" s="793"/>
      <c r="Z183" s="793"/>
      <c r="AA183" s="793"/>
      <c r="AB183" s="793"/>
      <c r="AC183" s="793"/>
      <c r="AD183" s="793"/>
      <c r="AE183" s="793"/>
      <c r="AF183" s="295"/>
      <c r="AG183" s="77" t="s">
        <v>181</v>
      </c>
      <c r="AH183" s="77"/>
      <c r="AI183" s="77"/>
      <c r="AJ183" s="77"/>
      <c r="AK183" s="301"/>
      <c r="AL183" s="301"/>
      <c r="AM183" s="301"/>
      <c r="AN183" s="301"/>
      <c r="AO183" s="301"/>
      <c r="AP183" s="301"/>
      <c r="AQ183" s="301"/>
      <c r="AR183" s="301"/>
      <c r="AS183" s="793"/>
      <c r="AT183" s="793"/>
      <c r="AU183" s="793"/>
      <c r="AV183" s="793"/>
      <c r="AW183" s="793"/>
      <c r="AX183" s="793"/>
      <c r="AY183" s="793"/>
      <c r="AZ183" s="793"/>
      <c r="BA183" s="793"/>
      <c r="BB183" s="793"/>
      <c r="BC183" s="793"/>
      <c r="BD183" s="793"/>
      <c r="BE183" s="793"/>
      <c r="BF183" s="793"/>
      <c r="BG183" s="793"/>
      <c r="BH183" s="793"/>
      <c r="BI183" s="793"/>
      <c r="BJ183" s="295"/>
      <c r="BK183" s="77" t="s">
        <v>182</v>
      </c>
      <c r="BL183" s="77"/>
      <c r="BM183" s="295"/>
      <c r="BN183" s="295"/>
      <c r="BO183" s="295"/>
      <c r="BP183" s="295"/>
      <c r="BQ183" s="295"/>
      <c r="BR183" s="295"/>
      <c r="BS183" s="295"/>
      <c r="BT183" s="295"/>
      <c r="BU183" s="295"/>
      <c r="BV183" s="295"/>
      <c r="BW183" s="295"/>
      <c r="BX183" s="295"/>
      <c r="BY183" s="295"/>
      <c r="BZ183" s="295"/>
    </row>
    <row r="184" spans="1:80" s="2" customFormat="1" ht="5.0999999999999996" customHeight="1">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293"/>
      <c r="BT184" s="293"/>
      <c r="BU184" s="293"/>
      <c r="BV184" s="293"/>
      <c r="BW184" s="293"/>
      <c r="BX184" s="293"/>
      <c r="BY184" s="293"/>
      <c r="BZ184" s="293"/>
      <c r="CB184" s="8"/>
    </row>
    <row r="185" spans="1:80" s="2" customFormat="1" ht="5.0999999999999996" customHeight="1">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B185" s="8"/>
    </row>
    <row r="186" spans="1:80" ht="17.100000000000001" customHeight="1">
      <c r="A186" s="295"/>
      <c r="B186" s="791" t="s">
        <v>278</v>
      </c>
      <c r="C186" s="791"/>
      <c r="D186" s="791"/>
      <c r="E186" s="791"/>
      <c r="F186" s="791"/>
      <c r="G186" s="791"/>
      <c r="H186" s="791"/>
      <c r="I186" s="791"/>
      <c r="J186" s="791"/>
      <c r="K186" s="791"/>
      <c r="L186" s="791"/>
      <c r="M186" s="791"/>
      <c r="N186" s="791"/>
      <c r="O186" s="791"/>
      <c r="P186" s="791"/>
      <c r="Q186" s="791"/>
      <c r="R186" s="791"/>
      <c r="S186" s="791"/>
      <c r="T186" s="791"/>
      <c r="U186" s="791"/>
      <c r="V186" s="791"/>
      <c r="W186" s="791"/>
      <c r="X186" s="791"/>
      <c r="Y186" s="791"/>
      <c r="Z186" s="791"/>
      <c r="AA186" s="791"/>
      <c r="AB186" s="791"/>
      <c r="AC186" s="791"/>
      <c r="AD186" s="791"/>
      <c r="AE186" s="791"/>
      <c r="AF186" s="791"/>
      <c r="AG186" s="791"/>
      <c r="AH186" s="791"/>
      <c r="AI186" s="791"/>
      <c r="AJ186" s="791"/>
      <c r="AK186" s="791"/>
      <c r="AL186" s="791"/>
      <c r="AM186" s="791"/>
      <c r="AN186" s="791"/>
      <c r="AO186" s="791"/>
      <c r="AP186" s="791"/>
      <c r="AQ186" s="791"/>
      <c r="AR186" s="791"/>
      <c r="AS186" s="791"/>
      <c r="AT186" s="791"/>
      <c r="AU186" s="791"/>
      <c r="AV186" s="791"/>
      <c r="AW186" s="791"/>
      <c r="AX186" s="791"/>
      <c r="AY186" s="791"/>
      <c r="AZ186" s="791"/>
      <c r="BA186" s="791"/>
      <c r="BB186" s="295"/>
      <c r="BC186" s="295"/>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row>
    <row r="187" spans="1:80" ht="17.100000000000001" customHeight="1">
      <c r="A187" s="295"/>
      <c r="B187" s="295"/>
      <c r="C187" s="295"/>
      <c r="D187" s="295"/>
      <c r="E187" s="790" t="s">
        <v>56</v>
      </c>
      <c r="F187" s="790"/>
      <c r="G187" s="790"/>
      <c r="H187" s="295" t="s">
        <v>1340</v>
      </c>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row>
    <row r="188" spans="1:80" ht="17.100000000000001" customHeight="1">
      <c r="A188" s="295"/>
      <c r="B188" s="295"/>
      <c r="C188" s="295"/>
      <c r="D188" s="295"/>
      <c r="E188" s="790" t="s">
        <v>56</v>
      </c>
      <c r="F188" s="790"/>
      <c r="G188" s="790"/>
      <c r="H188" s="295" t="s">
        <v>1341</v>
      </c>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row>
    <row r="189" spans="1:80" s="2" customFormat="1" ht="5.0999999999999996" customHeight="1">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B189" s="8"/>
    </row>
    <row r="190" spans="1:80" s="2" customFormat="1" ht="5.0999999999999996" customHeight="1">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B190" s="8"/>
    </row>
    <row r="191" spans="1:80" ht="17.100000000000001" customHeight="1">
      <c r="A191" s="295"/>
      <c r="B191" s="295" t="s">
        <v>281</v>
      </c>
      <c r="C191" s="295"/>
      <c r="D191" s="295"/>
      <c r="E191" s="295"/>
      <c r="F191" s="295"/>
      <c r="G191" s="295"/>
      <c r="H191" s="295"/>
      <c r="I191" s="295"/>
      <c r="J191" s="295"/>
      <c r="K191" s="295"/>
      <c r="L191" s="295"/>
      <c r="M191" s="295"/>
      <c r="N191" s="295"/>
      <c r="O191" s="295"/>
      <c r="P191" s="295"/>
      <c r="Q191" s="295"/>
      <c r="R191" s="295"/>
      <c r="S191" s="297"/>
      <c r="T191" s="297"/>
      <c r="U191" s="297"/>
      <c r="V191" s="297"/>
      <c r="W191" s="297"/>
      <c r="X191" s="297"/>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row>
    <row r="192" spans="1:80" ht="17.100000000000001" customHeight="1">
      <c r="A192" s="295"/>
      <c r="B192" s="295"/>
      <c r="C192" s="295"/>
      <c r="D192" s="295"/>
      <c r="E192" s="790" t="s">
        <v>56</v>
      </c>
      <c r="F192" s="790"/>
      <c r="G192" s="790"/>
      <c r="H192" s="295" t="s">
        <v>1342</v>
      </c>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row>
    <row r="193" spans="1:80" ht="17.100000000000001" customHeight="1">
      <c r="A193" s="295"/>
      <c r="B193" s="295"/>
      <c r="C193" s="295"/>
      <c r="D193" s="295"/>
      <c r="E193" s="790" t="s">
        <v>56</v>
      </c>
      <c r="F193" s="790"/>
      <c r="G193" s="790"/>
      <c r="H193" s="295" t="s">
        <v>1343</v>
      </c>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row>
    <row r="194" spans="1:80" ht="17.100000000000001" customHeight="1">
      <c r="A194" s="295"/>
      <c r="B194" s="295"/>
      <c r="C194" s="295"/>
      <c r="D194" s="295"/>
      <c r="E194" s="790" t="s">
        <v>56</v>
      </c>
      <c r="F194" s="790"/>
      <c r="G194" s="790"/>
      <c r="H194" s="295" t="s">
        <v>1344</v>
      </c>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row>
    <row r="195" spans="1:80" ht="17.100000000000001" customHeight="1">
      <c r="A195" s="295"/>
      <c r="B195" s="295"/>
      <c r="C195" s="295"/>
      <c r="D195" s="295"/>
      <c r="E195" s="790" t="s">
        <v>56</v>
      </c>
      <c r="F195" s="790"/>
      <c r="G195" s="790"/>
      <c r="H195" s="295" t="s">
        <v>1345</v>
      </c>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c r="BA195" s="295"/>
      <c r="BB195" s="295"/>
      <c r="BC195" s="295"/>
      <c r="BD195" s="295"/>
      <c r="BE195" s="295"/>
      <c r="BF195" s="295"/>
      <c r="BG195" s="295"/>
      <c r="BH195" s="295"/>
      <c r="BI195" s="295"/>
      <c r="BJ195" s="295"/>
      <c r="BK195" s="295"/>
      <c r="BL195" s="295"/>
      <c r="BM195" s="295"/>
      <c r="BN195" s="295"/>
      <c r="BO195" s="295"/>
      <c r="BP195" s="295"/>
      <c r="BQ195" s="295"/>
      <c r="BR195" s="295"/>
      <c r="BS195" s="295"/>
      <c r="BT195" s="295"/>
      <c r="BU195" s="295"/>
      <c r="BV195" s="295"/>
      <c r="BW195" s="295"/>
      <c r="BX195" s="295"/>
      <c r="BY195" s="295"/>
      <c r="BZ195" s="295"/>
    </row>
    <row r="196" spans="1:80" ht="17.100000000000001" customHeight="1">
      <c r="A196" s="295"/>
      <c r="B196" s="295"/>
      <c r="C196" s="295"/>
      <c r="D196" s="295"/>
      <c r="E196" s="790" t="s">
        <v>56</v>
      </c>
      <c r="F196" s="790"/>
      <c r="G196" s="790"/>
      <c r="H196" s="295" t="s">
        <v>1346</v>
      </c>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295"/>
      <c r="BK196" s="295"/>
      <c r="BL196" s="295"/>
      <c r="BM196" s="295"/>
      <c r="BN196" s="295"/>
      <c r="BO196" s="295"/>
      <c r="BP196" s="295"/>
      <c r="BQ196" s="295"/>
      <c r="BR196" s="295"/>
      <c r="BS196" s="295"/>
      <c r="BT196" s="295"/>
      <c r="BU196" s="295"/>
      <c r="BV196" s="295"/>
      <c r="BW196" s="295"/>
      <c r="BX196" s="295"/>
      <c r="BY196" s="295"/>
      <c r="BZ196" s="295"/>
    </row>
    <row r="197" spans="1:80" s="2" customFormat="1" ht="5.0999999999999996" customHeight="1">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B197" s="8"/>
    </row>
    <row r="198" spans="1:80" s="2" customFormat="1" ht="5.0999999999999996" customHeigh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B198" s="8"/>
    </row>
    <row r="199" spans="1:80" ht="17.100000000000001" customHeight="1">
      <c r="A199" s="295"/>
      <c r="B199" s="295" t="s">
        <v>287</v>
      </c>
      <c r="C199" s="295"/>
      <c r="D199" s="295"/>
      <c r="E199" s="295"/>
      <c r="F199" s="295"/>
      <c r="G199" s="295"/>
      <c r="H199" s="295"/>
      <c r="I199" s="295"/>
      <c r="J199" s="295"/>
      <c r="K199" s="295"/>
      <c r="L199" s="295"/>
      <c r="M199" s="295"/>
      <c r="N199" s="295"/>
      <c r="O199" s="295"/>
      <c r="P199" s="295"/>
      <c r="Q199" s="295"/>
      <c r="R199" s="295"/>
      <c r="S199" s="297"/>
      <c r="T199" s="297"/>
      <c r="U199" s="297"/>
      <c r="V199" s="297"/>
      <c r="W199" s="297"/>
      <c r="X199" s="297"/>
      <c r="Y199" s="295"/>
      <c r="Z199" s="295"/>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row>
    <row r="200" spans="1:80" ht="17.100000000000001" customHeight="1">
      <c r="A200" s="295"/>
      <c r="B200" s="295"/>
      <c r="C200" s="295"/>
      <c r="D200" s="295"/>
      <c r="E200" s="77" t="s">
        <v>288</v>
      </c>
      <c r="F200" s="295"/>
      <c r="G200" s="295"/>
      <c r="H200" s="295"/>
      <c r="I200" s="295"/>
      <c r="J200" s="295"/>
      <c r="K200" s="295"/>
      <c r="L200" s="295"/>
      <c r="M200" s="295"/>
      <c r="N200" s="295"/>
      <c r="O200" s="295"/>
      <c r="P200" s="295"/>
      <c r="Q200" s="295"/>
      <c r="R200" s="295"/>
      <c r="S200" s="297"/>
      <c r="T200" s="297"/>
      <c r="U200" s="297"/>
      <c r="V200" s="297"/>
      <c r="W200" s="297"/>
      <c r="X200" s="297"/>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row>
    <row r="201" spans="1:80" ht="17.100000000000001" customHeight="1">
      <c r="A201" s="295"/>
      <c r="B201" s="77"/>
      <c r="C201" s="295"/>
      <c r="D201" s="295"/>
      <c r="E201" s="295"/>
      <c r="F201" s="295"/>
      <c r="G201" s="295" t="s">
        <v>84</v>
      </c>
      <c r="H201" s="857"/>
      <c r="I201" s="857"/>
      <c r="J201" s="857"/>
      <c r="K201" s="857"/>
      <c r="L201" s="857"/>
      <c r="M201" s="857"/>
      <c r="N201" s="857"/>
      <c r="O201" s="857"/>
      <c r="P201" s="857"/>
      <c r="Q201" s="857"/>
      <c r="R201" s="857"/>
      <c r="S201" s="857"/>
      <c r="T201" s="857"/>
      <c r="U201" s="857"/>
      <c r="V201" s="857"/>
      <c r="W201" s="857"/>
      <c r="X201" s="857"/>
      <c r="Y201" s="857"/>
      <c r="Z201" s="857"/>
      <c r="AA201" s="857"/>
      <c r="AB201" s="857"/>
      <c r="AC201" s="857"/>
      <c r="AD201" s="857"/>
      <c r="AE201" s="857"/>
      <c r="AF201" s="857"/>
      <c r="AG201" s="857"/>
      <c r="AH201" s="857"/>
      <c r="AI201" s="857"/>
      <c r="AJ201" s="857"/>
      <c r="AK201" s="857"/>
      <c r="AL201" s="857"/>
      <c r="AM201" s="857"/>
      <c r="AN201" s="857"/>
      <c r="AO201" s="857"/>
      <c r="AP201" s="857"/>
      <c r="AQ201" s="857"/>
      <c r="AR201" s="857"/>
      <c r="AS201" s="857"/>
      <c r="AT201" s="857"/>
      <c r="AU201" s="857"/>
      <c r="AV201" s="857"/>
      <c r="AW201" s="857"/>
      <c r="AX201" s="857"/>
      <c r="AY201" s="857"/>
      <c r="AZ201" s="857"/>
      <c r="BA201" s="857"/>
      <c r="BB201" s="857"/>
      <c r="BC201" s="857"/>
      <c r="BD201" s="857"/>
      <c r="BE201" s="857"/>
      <c r="BF201" s="857"/>
      <c r="BG201" s="857"/>
      <c r="BH201" s="857"/>
      <c r="BI201" s="857"/>
      <c r="BJ201" s="857"/>
      <c r="BK201" s="857"/>
      <c r="BL201" s="857"/>
      <c r="BM201" s="857"/>
      <c r="BN201" s="857"/>
      <c r="BO201" s="857"/>
      <c r="BP201" s="857"/>
      <c r="BQ201" s="857"/>
      <c r="BR201" s="857"/>
      <c r="BS201" s="857"/>
      <c r="BT201" s="857"/>
      <c r="BU201" s="857"/>
      <c r="BV201" s="857"/>
      <c r="BW201" s="857"/>
      <c r="BX201" s="857"/>
      <c r="BY201" s="857"/>
      <c r="BZ201" s="295" t="s">
        <v>80</v>
      </c>
    </row>
    <row r="202" spans="1:80" ht="17.100000000000001" customHeight="1">
      <c r="A202" s="295"/>
      <c r="B202" s="295"/>
      <c r="C202" s="295"/>
      <c r="D202" s="295"/>
      <c r="E202" s="77" t="s">
        <v>290</v>
      </c>
      <c r="F202" s="295"/>
      <c r="G202" s="295"/>
      <c r="H202" s="295"/>
      <c r="I202" s="295"/>
      <c r="J202" s="295"/>
      <c r="K202" s="295"/>
      <c r="L202" s="295"/>
      <c r="M202" s="295"/>
      <c r="N202" s="295"/>
      <c r="O202" s="295"/>
      <c r="P202" s="295"/>
      <c r="Q202" s="295"/>
      <c r="R202" s="295"/>
      <c r="S202" s="297"/>
      <c r="T202" s="297"/>
      <c r="U202" s="297"/>
      <c r="V202" s="297"/>
      <c r="W202" s="297"/>
      <c r="X202" s="297"/>
      <c r="Y202" s="295"/>
      <c r="Z202" s="295"/>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row>
    <row r="203" spans="1:80" ht="17.100000000000001" customHeight="1">
      <c r="A203" s="295"/>
      <c r="B203" s="295"/>
      <c r="C203" s="295"/>
      <c r="D203" s="295"/>
      <c r="E203" s="295"/>
      <c r="F203" s="295"/>
      <c r="G203" s="790" t="s">
        <v>56</v>
      </c>
      <c r="H203" s="790"/>
      <c r="I203" s="790"/>
      <c r="J203" s="295" t="s">
        <v>1347</v>
      </c>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row>
    <row r="204" spans="1:80" ht="17.100000000000001" customHeight="1">
      <c r="A204" s="295"/>
      <c r="B204" s="295"/>
      <c r="C204" s="295"/>
      <c r="D204" s="295"/>
      <c r="E204" s="295"/>
      <c r="F204" s="295"/>
      <c r="G204" s="295"/>
      <c r="H204" s="295" t="s">
        <v>292</v>
      </c>
      <c r="I204" s="295"/>
      <c r="J204" s="295"/>
      <c r="K204" s="295"/>
      <c r="L204" s="295"/>
      <c r="M204" s="295"/>
      <c r="N204" s="295"/>
      <c r="O204" s="295"/>
      <c r="P204" s="295"/>
      <c r="Q204" s="295"/>
      <c r="R204" s="295"/>
      <c r="S204" s="295"/>
      <c r="T204" s="295"/>
      <c r="U204" s="857"/>
      <c r="V204" s="857"/>
      <c r="W204" s="857"/>
      <c r="X204" s="857"/>
      <c r="Y204" s="857"/>
      <c r="Z204" s="857"/>
      <c r="AA204" s="857"/>
      <c r="AB204" s="857"/>
      <c r="AC204" s="857"/>
      <c r="AD204" s="857"/>
      <c r="AE204" s="857"/>
      <c r="AF204" s="857"/>
      <c r="AG204" s="857"/>
      <c r="AH204" s="857"/>
      <c r="AI204" s="857"/>
      <c r="AJ204" s="857"/>
      <c r="AK204" s="857"/>
      <c r="AL204" s="857"/>
      <c r="AM204" s="857"/>
      <c r="AN204" s="857"/>
      <c r="AO204" s="857"/>
      <c r="AP204" s="857"/>
      <c r="AQ204" s="857"/>
      <c r="AR204" s="857"/>
      <c r="AS204" s="295" t="s">
        <v>80</v>
      </c>
      <c r="AT204" s="295"/>
      <c r="AU204" s="295"/>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row>
    <row r="205" spans="1:80" ht="17.100000000000001" customHeight="1">
      <c r="A205" s="295"/>
      <c r="B205" s="295"/>
      <c r="C205" s="295"/>
      <c r="D205" s="295"/>
      <c r="E205" s="295"/>
      <c r="F205" s="295"/>
      <c r="G205" s="790" t="s">
        <v>56</v>
      </c>
      <c r="H205" s="790"/>
      <c r="I205" s="790"/>
      <c r="J205" s="295" t="s">
        <v>1348</v>
      </c>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row>
    <row r="206" spans="1:80" s="2" customFormat="1" ht="5.0999999999999996" customHeight="1">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293"/>
      <c r="BT206" s="293"/>
      <c r="BU206" s="293"/>
      <c r="BV206" s="293"/>
      <c r="BW206" s="293"/>
      <c r="BX206" s="293"/>
      <c r="BY206" s="293"/>
      <c r="BZ206" s="293"/>
      <c r="CB206" s="8"/>
    </row>
    <row r="207" spans="1:80" s="2" customFormat="1" ht="5.0999999999999996" customHeight="1">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B207" s="8"/>
    </row>
    <row r="208" spans="1:80" ht="17.100000000000001" customHeight="1">
      <c r="A208" s="295"/>
      <c r="B208" s="295" t="s">
        <v>294</v>
      </c>
      <c r="C208" s="295"/>
      <c r="D208" s="295"/>
      <c r="E208" s="295"/>
      <c r="F208" s="295"/>
      <c r="G208" s="295"/>
      <c r="H208" s="295"/>
      <c r="I208" s="295"/>
      <c r="J208" s="295"/>
      <c r="K208" s="295"/>
      <c r="L208" s="295"/>
      <c r="M208" s="295"/>
      <c r="N208" s="295"/>
      <c r="O208" s="295"/>
      <c r="P208" s="295"/>
      <c r="Q208" s="295"/>
      <c r="R208" s="295"/>
      <c r="S208" s="297"/>
      <c r="T208" s="297"/>
      <c r="U208" s="297"/>
      <c r="V208" s="297"/>
      <c r="W208" s="297"/>
      <c r="X208" s="297"/>
      <c r="Y208" s="295"/>
      <c r="Z208" s="295"/>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row>
    <row r="209" spans="1:80" ht="17.100000000000001" customHeight="1">
      <c r="A209" s="295"/>
      <c r="B209" s="300"/>
      <c r="C209" s="295"/>
      <c r="D209" s="295"/>
      <c r="E209" s="295"/>
      <c r="F209" s="295" t="s">
        <v>84</v>
      </c>
      <c r="G209" s="857"/>
      <c r="H209" s="857"/>
      <c r="I209" s="857"/>
      <c r="J209" s="857"/>
      <c r="K209" s="857"/>
      <c r="L209" s="857"/>
      <c r="M209" s="857"/>
      <c r="N209" s="857"/>
      <c r="O209" s="857"/>
      <c r="P209" s="857"/>
      <c r="Q209" s="857"/>
      <c r="R209" s="857"/>
      <c r="S209" s="857"/>
      <c r="T209" s="857"/>
      <c r="U209" s="857"/>
      <c r="V209" s="857"/>
      <c r="W209" s="857"/>
      <c r="X209" s="857"/>
      <c r="Y209" s="857"/>
      <c r="Z209" s="857"/>
      <c r="AA209" s="857"/>
      <c r="AB209" s="857"/>
      <c r="AC209" s="857"/>
      <c r="AD209" s="857"/>
      <c r="AE209" s="857"/>
      <c r="AF209" s="857"/>
      <c r="AG209" s="857"/>
      <c r="AH209" s="857"/>
      <c r="AI209" s="857"/>
      <c r="AJ209" s="857"/>
      <c r="AK209" s="857"/>
      <c r="AL209" s="857"/>
      <c r="AM209" s="857"/>
      <c r="AN209" s="857"/>
      <c r="AO209" s="857"/>
      <c r="AP209" s="857"/>
      <c r="AQ209" s="857"/>
      <c r="AR209" s="857"/>
      <c r="AS209" s="857"/>
      <c r="AT209" s="857"/>
      <c r="AU209" s="857"/>
      <c r="AV209" s="857"/>
      <c r="AW209" s="857"/>
      <c r="AX209" s="857"/>
      <c r="AY209" s="295" t="s">
        <v>80</v>
      </c>
      <c r="AZ209" s="295"/>
      <c r="BA209" s="295"/>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row>
    <row r="210" spans="1:80" s="2" customFormat="1" ht="5.0999999999999996" customHeight="1">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293"/>
      <c r="BT210" s="293"/>
      <c r="BU210" s="293"/>
      <c r="BV210" s="293"/>
      <c r="BW210" s="293"/>
      <c r="BX210" s="293"/>
      <c r="BY210" s="293"/>
      <c r="BZ210" s="293"/>
      <c r="CB210" s="8"/>
    </row>
    <row r="211" spans="1:80" s="2" customFormat="1" ht="5.0999999999999996" customHeight="1">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B211" s="8"/>
    </row>
    <row r="212" spans="1:80" ht="17.100000000000001" customHeight="1">
      <c r="A212" s="295"/>
      <c r="B212" s="295" t="s">
        <v>295</v>
      </c>
      <c r="C212" s="295"/>
      <c r="D212" s="295"/>
      <c r="E212" s="295"/>
      <c r="F212" s="295"/>
      <c r="G212" s="295"/>
      <c r="H212" s="295"/>
      <c r="I212" s="295"/>
      <c r="J212" s="295"/>
      <c r="K212" s="295"/>
      <c r="L212" s="295"/>
      <c r="M212" s="295"/>
      <c r="N212" s="295"/>
      <c r="O212" s="295"/>
      <c r="P212" s="295"/>
      <c r="Q212" s="295"/>
      <c r="R212" s="295"/>
      <c r="S212" s="297"/>
      <c r="T212" s="297"/>
      <c r="U212" s="297"/>
      <c r="V212" s="297"/>
      <c r="W212" s="297"/>
      <c r="X212" s="297"/>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row>
    <row r="213" spans="1:80" s="306" customFormat="1" ht="17.100000000000001" customHeight="1">
      <c r="A213" s="303"/>
      <c r="B213" s="303"/>
      <c r="C213" s="303"/>
      <c r="D213" s="303"/>
      <c r="E213" s="856"/>
      <c r="F213" s="856"/>
      <c r="G213" s="856"/>
      <c r="H213" s="856"/>
      <c r="I213" s="856"/>
      <c r="J213" s="856"/>
      <c r="K213" s="856"/>
      <c r="L213" s="856"/>
      <c r="M213" s="856"/>
      <c r="N213" s="856"/>
      <c r="O213" s="856"/>
      <c r="P213" s="856"/>
      <c r="Q213" s="856"/>
      <c r="R213" s="856"/>
      <c r="S213" s="856"/>
      <c r="T213" s="856"/>
      <c r="U213" s="856"/>
      <c r="V213" s="856"/>
      <c r="W213" s="856"/>
      <c r="X213" s="856"/>
      <c r="Y213" s="856"/>
      <c r="Z213" s="856"/>
      <c r="AA213" s="856"/>
      <c r="AB213" s="856"/>
      <c r="AC213" s="856"/>
      <c r="AD213" s="856"/>
      <c r="AE213" s="856"/>
      <c r="AF213" s="856"/>
      <c r="AG213" s="856"/>
      <c r="AH213" s="856"/>
      <c r="AI213" s="856"/>
      <c r="AJ213" s="856"/>
      <c r="AK213" s="856"/>
      <c r="AL213" s="856"/>
      <c r="AM213" s="856"/>
      <c r="AN213" s="856"/>
      <c r="AO213" s="856"/>
      <c r="AP213" s="856"/>
      <c r="AQ213" s="856"/>
      <c r="AR213" s="856"/>
      <c r="AS213" s="856"/>
      <c r="AT213" s="856"/>
      <c r="AU213" s="856"/>
      <c r="AV213" s="856"/>
      <c r="AW213" s="856"/>
      <c r="AX213" s="856"/>
      <c r="AY213" s="856"/>
      <c r="AZ213" s="856"/>
      <c r="BA213" s="856"/>
      <c r="BB213" s="856"/>
      <c r="BC213" s="856"/>
      <c r="BD213" s="856"/>
      <c r="BE213" s="856"/>
      <c r="BF213" s="856"/>
      <c r="BG213" s="856"/>
      <c r="BH213" s="856"/>
      <c r="BI213" s="856"/>
      <c r="BJ213" s="856"/>
      <c r="BK213" s="856"/>
      <c r="BL213" s="856"/>
      <c r="BM213" s="856"/>
      <c r="BN213" s="856"/>
      <c r="BO213" s="856"/>
      <c r="BP213" s="856"/>
      <c r="BQ213" s="856"/>
      <c r="BR213" s="856"/>
      <c r="BS213" s="856"/>
      <c r="BT213" s="856"/>
      <c r="BU213" s="856"/>
      <c r="BV213" s="856"/>
      <c r="BW213" s="856"/>
      <c r="BX213" s="856"/>
      <c r="BY213" s="856"/>
      <c r="BZ213" s="303"/>
    </row>
    <row r="214" spans="1:80" s="306" customFormat="1" ht="17.100000000000001" customHeight="1">
      <c r="A214" s="303"/>
      <c r="B214" s="303"/>
      <c r="C214" s="303"/>
      <c r="D214" s="303"/>
      <c r="E214" s="856"/>
      <c r="F214" s="856"/>
      <c r="G214" s="856"/>
      <c r="H214" s="856"/>
      <c r="I214" s="856"/>
      <c r="J214" s="856"/>
      <c r="K214" s="856"/>
      <c r="L214" s="856"/>
      <c r="M214" s="856"/>
      <c r="N214" s="856"/>
      <c r="O214" s="856"/>
      <c r="P214" s="856"/>
      <c r="Q214" s="856"/>
      <c r="R214" s="856"/>
      <c r="S214" s="856"/>
      <c r="T214" s="856"/>
      <c r="U214" s="856"/>
      <c r="V214" s="856"/>
      <c r="W214" s="856"/>
      <c r="X214" s="856"/>
      <c r="Y214" s="856"/>
      <c r="Z214" s="856"/>
      <c r="AA214" s="856"/>
      <c r="AB214" s="856"/>
      <c r="AC214" s="856"/>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6"/>
      <c r="AY214" s="856"/>
      <c r="AZ214" s="856"/>
      <c r="BA214" s="856"/>
      <c r="BB214" s="856"/>
      <c r="BC214" s="856"/>
      <c r="BD214" s="856"/>
      <c r="BE214" s="856"/>
      <c r="BF214" s="856"/>
      <c r="BG214" s="856"/>
      <c r="BH214" s="856"/>
      <c r="BI214" s="856"/>
      <c r="BJ214" s="856"/>
      <c r="BK214" s="856"/>
      <c r="BL214" s="856"/>
      <c r="BM214" s="856"/>
      <c r="BN214" s="856"/>
      <c r="BO214" s="856"/>
      <c r="BP214" s="856"/>
      <c r="BQ214" s="856"/>
      <c r="BR214" s="856"/>
      <c r="BS214" s="856"/>
      <c r="BT214" s="856"/>
      <c r="BU214" s="856"/>
      <c r="BV214" s="856"/>
      <c r="BW214" s="856"/>
      <c r="BX214" s="856"/>
      <c r="BY214" s="856"/>
      <c r="BZ214" s="303"/>
    </row>
    <row r="215" spans="1:80" s="306" customFormat="1" ht="17.100000000000001" customHeight="1">
      <c r="A215" s="303"/>
      <c r="B215" s="303"/>
      <c r="C215" s="303"/>
      <c r="D215" s="303"/>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6"/>
      <c r="AH215" s="856"/>
      <c r="AI215" s="856"/>
      <c r="AJ215" s="856"/>
      <c r="AK215" s="856"/>
      <c r="AL215" s="856"/>
      <c r="AM215" s="856"/>
      <c r="AN215" s="856"/>
      <c r="AO215" s="856"/>
      <c r="AP215" s="856"/>
      <c r="AQ215" s="856"/>
      <c r="AR215" s="856"/>
      <c r="AS215" s="856"/>
      <c r="AT215" s="856"/>
      <c r="AU215" s="856"/>
      <c r="AV215" s="856"/>
      <c r="AW215" s="856"/>
      <c r="AX215" s="856"/>
      <c r="AY215" s="856"/>
      <c r="AZ215" s="856"/>
      <c r="BA215" s="856"/>
      <c r="BB215" s="856"/>
      <c r="BC215" s="856"/>
      <c r="BD215" s="856"/>
      <c r="BE215" s="856"/>
      <c r="BF215" s="856"/>
      <c r="BG215" s="856"/>
      <c r="BH215" s="856"/>
      <c r="BI215" s="856"/>
      <c r="BJ215" s="856"/>
      <c r="BK215" s="856"/>
      <c r="BL215" s="856"/>
      <c r="BM215" s="856"/>
      <c r="BN215" s="856"/>
      <c r="BO215" s="856"/>
      <c r="BP215" s="856"/>
      <c r="BQ215" s="856"/>
      <c r="BR215" s="856"/>
      <c r="BS215" s="856"/>
      <c r="BT215" s="856"/>
      <c r="BU215" s="856"/>
      <c r="BV215" s="856"/>
      <c r="BW215" s="856"/>
      <c r="BX215" s="856"/>
      <c r="BY215" s="856"/>
      <c r="BZ215" s="303"/>
    </row>
    <row r="216" spans="1:80" s="1" customFormat="1" ht="17.100000000000001" customHeight="1">
      <c r="A216" s="59"/>
      <c r="B216" s="59"/>
      <c r="C216" s="59"/>
      <c r="D216" s="59"/>
      <c r="E216" s="856"/>
      <c r="F216" s="856"/>
      <c r="G216" s="856"/>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6"/>
      <c r="AH216" s="856"/>
      <c r="AI216" s="856"/>
      <c r="AJ216" s="856"/>
      <c r="AK216" s="856"/>
      <c r="AL216" s="856"/>
      <c r="AM216" s="856"/>
      <c r="AN216" s="856"/>
      <c r="AO216" s="856"/>
      <c r="AP216" s="856"/>
      <c r="AQ216" s="856"/>
      <c r="AR216" s="856"/>
      <c r="AS216" s="856"/>
      <c r="AT216" s="856"/>
      <c r="AU216" s="856"/>
      <c r="AV216" s="856"/>
      <c r="AW216" s="856"/>
      <c r="AX216" s="856"/>
      <c r="AY216" s="856"/>
      <c r="AZ216" s="856"/>
      <c r="BA216" s="856"/>
      <c r="BB216" s="856"/>
      <c r="BC216" s="856"/>
      <c r="BD216" s="856"/>
      <c r="BE216" s="856"/>
      <c r="BF216" s="856"/>
      <c r="BG216" s="856"/>
      <c r="BH216" s="856"/>
      <c r="BI216" s="856"/>
      <c r="BJ216" s="856"/>
      <c r="BK216" s="856"/>
      <c r="BL216" s="856"/>
      <c r="BM216" s="856"/>
      <c r="BN216" s="856"/>
      <c r="BO216" s="856"/>
      <c r="BP216" s="856"/>
      <c r="BQ216" s="856"/>
      <c r="BR216" s="856"/>
      <c r="BS216" s="856"/>
      <c r="BT216" s="856"/>
      <c r="BU216" s="856"/>
      <c r="BV216" s="856"/>
      <c r="BW216" s="856"/>
      <c r="BX216" s="856"/>
      <c r="BY216" s="856"/>
      <c r="BZ216" s="60"/>
    </row>
    <row r="217" spans="1:80" s="1" customFormat="1" ht="17.100000000000001" customHeight="1">
      <c r="A217" s="59"/>
      <c r="B217" s="59"/>
      <c r="C217" s="59"/>
      <c r="D217" s="59"/>
      <c r="E217" s="856"/>
      <c r="F217" s="856"/>
      <c r="G217" s="856"/>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6"/>
      <c r="AF217" s="856"/>
      <c r="AG217" s="856"/>
      <c r="AH217" s="856"/>
      <c r="AI217" s="856"/>
      <c r="AJ217" s="856"/>
      <c r="AK217" s="856"/>
      <c r="AL217" s="856"/>
      <c r="AM217" s="856"/>
      <c r="AN217" s="856"/>
      <c r="AO217" s="856"/>
      <c r="AP217" s="856"/>
      <c r="AQ217" s="856"/>
      <c r="AR217" s="856"/>
      <c r="AS217" s="856"/>
      <c r="AT217" s="856"/>
      <c r="AU217" s="856"/>
      <c r="AV217" s="856"/>
      <c r="AW217" s="856"/>
      <c r="AX217" s="856"/>
      <c r="AY217" s="856"/>
      <c r="AZ217" s="856"/>
      <c r="BA217" s="856"/>
      <c r="BB217" s="856"/>
      <c r="BC217" s="856"/>
      <c r="BD217" s="856"/>
      <c r="BE217" s="856"/>
      <c r="BF217" s="856"/>
      <c r="BG217" s="856"/>
      <c r="BH217" s="856"/>
      <c r="BI217" s="856"/>
      <c r="BJ217" s="856"/>
      <c r="BK217" s="856"/>
      <c r="BL217" s="856"/>
      <c r="BM217" s="856"/>
      <c r="BN217" s="856"/>
      <c r="BO217" s="856"/>
      <c r="BP217" s="856"/>
      <c r="BQ217" s="856"/>
      <c r="BR217" s="856"/>
      <c r="BS217" s="856"/>
      <c r="BT217" s="856"/>
      <c r="BU217" s="856"/>
      <c r="BV217" s="856"/>
      <c r="BW217" s="856"/>
      <c r="BX217" s="856"/>
      <c r="BY217" s="856"/>
      <c r="BZ217" s="60"/>
    </row>
    <row r="218" spans="1:80" s="1" customFormat="1" ht="17.100000000000001" customHeight="1">
      <c r="A218" s="59"/>
      <c r="B218" s="59"/>
      <c r="C218" s="59"/>
      <c r="D218" s="59"/>
      <c r="E218" s="856"/>
      <c r="F218" s="856"/>
      <c r="G218" s="856"/>
      <c r="H218" s="856"/>
      <c r="I218" s="856"/>
      <c r="J218" s="856"/>
      <c r="K218" s="856"/>
      <c r="L218" s="856"/>
      <c r="M218" s="856"/>
      <c r="N218" s="856"/>
      <c r="O218" s="856"/>
      <c r="P218" s="856"/>
      <c r="Q218" s="856"/>
      <c r="R218" s="856"/>
      <c r="S218" s="856"/>
      <c r="T218" s="856"/>
      <c r="U218" s="856"/>
      <c r="V218" s="856"/>
      <c r="W218" s="856"/>
      <c r="X218" s="856"/>
      <c r="Y218" s="856"/>
      <c r="Z218" s="856"/>
      <c r="AA218" s="856"/>
      <c r="AB218" s="856"/>
      <c r="AC218" s="856"/>
      <c r="AD218" s="856"/>
      <c r="AE218" s="856"/>
      <c r="AF218" s="856"/>
      <c r="AG218" s="856"/>
      <c r="AH218" s="856"/>
      <c r="AI218" s="856"/>
      <c r="AJ218" s="856"/>
      <c r="AK218" s="856"/>
      <c r="AL218" s="856"/>
      <c r="AM218" s="856"/>
      <c r="AN218" s="856"/>
      <c r="AO218" s="856"/>
      <c r="AP218" s="856"/>
      <c r="AQ218" s="856"/>
      <c r="AR218" s="856"/>
      <c r="AS218" s="856"/>
      <c r="AT218" s="856"/>
      <c r="AU218" s="856"/>
      <c r="AV218" s="856"/>
      <c r="AW218" s="856"/>
      <c r="AX218" s="856"/>
      <c r="AY218" s="856"/>
      <c r="AZ218" s="856"/>
      <c r="BA218" s="856"/>
      <c r="BB218" s="856"/>
      <c r="BC218" s="856"/>
      <c r="BD218" s="856"/>
      <c r="BE218" s="856"/>
      <c r="BF218" s="856"/>
      <c r="BG218" s="856"/>
      <c r="BH218" s="856"/>
      <c r="BI218" s="856"/>
      <c r="BJ218" s="856"/>
      <c r="BK218" s="856"/>
      <c r="BL218" s="856"/>
      <c r="BM218" s="856"/>
      <c r="BN218" s="856"/>
      <c r="BO218" s="856"/>
      <c r="BP218" s="856"/>
      <c r="BQ218" s="856"/>
      <c r="BR218" s="856"/>
      <c r="BS218" s="856"/>
      <c r="BT218" s="856"/>
      <c r="BU218" s="856"/>
      <c r="BV218" s="856"/>
      <c r="BW218" s="856"/>
      <c r="BX218" s="856"/>
      <c r="BY218" s="856"/>
      <c r="BZ218" s="60"/>
    </row>
    <row r="219" spans="1:80" s="1" customFormat="1" ht="17.100000000000001" customHeight="1">
      <c r="A219" s="59"/>
      <c r="B219" s="59"/>
      <c r="C219" s="59"/>
      <c r="D219" s="59"/>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6"/>
      <c r="AH219" s="856"/>
      <c r="AI219" s="856"/>
      <c r="AJ219" s="856"/>
      <c r="AK219" s="856"/>
      <c r="AL219" s="856"/>
      <c r="AM219" s="856"/>
      <c r="AN219" s="856"/>
      <c r="AO219" s="856"/>
      <c r="AP219" s="856"/>
      <c r="AQ219" s="856"/>
      <c r="AR219" s="856"/>
      <c r="AS219" s="856"/>
      <c r="AT219" s="856"/>
      <c r="AU219" s="856"/>
      <c r="AV219" s="856"/>
      <c r="AW219" s="856"/>
      <c r="AX219" s="856"/>
      <c r="AY219" s="856"/>
      <c r="AZ219" s="856"/>
      <c r="BA219" s="856"/>
      <c r="BB219" s="856"/>
      <c r="BC219" s="856"/>
      <c r="BD219" s="856"/>
      <c r="BE219" s="856"/>
      <c r="BF219" s="856"/>
      <c r="BG219" s="856"/>
      <c r="BH219" s="856"/>
      <c r="BI219" s="856"/>
      <c r="BJ219" s="856"/>
      <c r="BK219" s="856"/>
      <c r="BL219" s="856"/>
      <c r="BM219" s="856"/>
      <c r="BN219" s="856"/>
      <c r="BO219" s="856"/>
      <c r="BP219" s="856"/>
      <c r="BQ219" s="856"/>
      <c r="BR219" s="856"/>
      <c r="BS219" s="856"/>
      <c r="BT219" s="856"/>
      <c r="BU219" s="856"/>
      <c r="BV219" s="856"/>
      <c r="BW219" s="856"/>
      <c r="BX219" s="856"/>
      <c r="BY219" s="856"/>
      <c r="BZ219" s="60"/>
    </row>
    <row r="220" spans="1:80" s="1" customFormat="1" ht="17.100000000000001" customHeight="1">
      <c r="A220" s="59"/>
      <c r="B220" s="59"/>
      <c r="C220" s="59"/>
      <c r="D220" s="59"/>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6"/>
      <c r="AJ220" s="856"/>
      <c r="AK220" s="856"/>
      <c r="AL220" s="856"/>
      <c r="AM220" s="856"/>
      <c r="AN220" s="856"/>
      <c r="AO220" s="856"/>
      <c r="AP220" s="856"/>
      <c r="AQ220" s="856"/>
      <c r="AR220" s="856"/>
      <c r="AS220" s="856"/>
      <c r="AT220" s="856"/>
      <c r="AU220" s="856"/>
      <c r="AV220" s="856"/>
      <c r="AW220" s="856"/>
      <c r="AX220" s="856"/>
      <c r="AY220" s="856"/>
      <c r="AZ220" s="856"/>
      <c r="BA220" s="856"/>
      <c r="BB220" s="856"/>
      <c r="BC220" s="856"/>
      <c r="BD220" s="856"/>
      <c r="BE220" s="856"/>
      <c r="BF220" s="856"/>
      <c r="BG220" s="856"/>
      <c r="BH220" s="856"/>
      <c r="BI220" s="856"/>
      <c r="BJ220" s="856"/>
      <c r="BK220" s="856"/>
      <c r="BL220" s="856"/>
      <c r="BM220" s="856"/>
      <c r="BN220" s="856"/>
      <c r="BO220" s="856"/>
      <c r="BP220" s="856"/>
      <c r="BQ220" s="856"/>
      <c r="BR220" s="856"/>
      <c r="BS220" s="856"/>
      <c r="BT220" s="856"/>
      <c r="BU220" s="856"/>
      <c r="BV220" s="856"/>
      <c r="BW220" s="856"/>
      <c r="BX220" s="856"/>
      <c r="BY220" s="856"/>
      <c r="BZ220" s="60"/>
    </row>
    <row r="221" spans="1:80" s="1" customFormat="1" ht="17.100000000000001" customHeight="1">
      <c r="A221" s="59"/>
      <c r="B221" s="59"/>
      <c r="C221" s="59"/>
      <c r="D221" s="59"/>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6"/>
      <c r="AH221" s="856"/>
      <c r="AI221" s="856"/>
      <c r="AJ221" s="856"/>
      <c r="AK221" s="856"/>
      <c r="AL221" s="856"/>
      <c r="AM221" s="856"/>
      <c r="AN221" s="856"/>
      <c r="AO221" s="856"/>
      <c r="AP221" s="856"/>
      <c r="AQ221" s="856"/>
      <c r="AR221" s="856"/>
      <c r="AS221" s="856"/>
      <c r="AT221" s="856"/>
      <c r="AU221" s="856"/>
      <c r="AV221" s="856"/>
      <c r="AW221" s="856"/>
      <c r="AX221" s="856"/>
      <c r="AY221" s="856"/>
      <c r="AZ221" s="856"/>
      <c r="BA221" s="856"/>
      <c r="BB221" s="856"/>
      <c r="BC221" s="856"/>
      <c r="BD221" s="856"/>
      <c r="BE221" s="856"/>
      <c r="BF221" s="856"/>
      <c r="BG221" s="856"/>
      <c r="BH221" s="856"/>
      <c r="BI221" s="856"/>
      <c r="BJ221" s="856"/>
      <c r="BK221" s="856"/>
      <c r="BL221" s="856"/>
      <c r="BM221" s="856"/>
      <c r="BN221" s="856"/>
      <c r="BO221" s="856"/>
      <c r="BP221" s="856"/>
      <c r="BQ221" s="856"/>
      <c r="BR221" s="856"/>
      <c r="BS221" s="856"/>
      <c r="BT221" s="856"/>
      <c r="BU221" s="856"/>
      <c r="BV221" s="856"/>
      <c r="BW221" s="856"/>
      <c r="BX221" s="856"/>
      <c r="BY221" s="856"/>
      <c r="BZ221" s="60"/>
    </row>
    <row r="222" spans="1:80" s="1" customFormat="1" ht="17.100000000000001" customHeight="1">
      <c r="A222" s="59"/>
      <c r="B222" s="59"/>
      <c r="C222" s="59"/>
      <c r="D222" s="59"/>
      <c r="E222" s="856"/>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6"/>
      <c r="AH222" s="856"/>
      <c r="AI222" s="856"/>
      <c r="AJ222" s="856"/>
      <c r="AK222" s="856"/>
      <c r="AL222" s="856"/>
      <c r="AM222" s="856"/>
      <c r="AN222" s="856"/>
      <c r="AO222" s="856"/>
      <c r="AP222" s="856"/>
      <c r="AQ222" s="856"/>
      <c r="AR222" s="856"/>
      <c r="AS222" s="856"/>
      <c r="AT222" s="856"/>
      <c r="AU222" s="856"/>
      <c r="AV222" s="856"/>
      <c r="AW222" s="856"/>
      <c r="AX222" s="856"/>
      <c r="AY222" s="856"/>
      <c r="AZ222" s="856"/>
      <c r="BA222" s="856"/>
      <c r="BB222" s="856"/>
      <c r="BC222" s="856"/>
      <c r="BD222" s="856"/>
      <c r="BE222" s="856"/>
      <c r="BF222" s="856"/>
      <c r="BG222" s="856"/>
      <c r="BH222" s="856"/>
      <c r="BI222" s="856"/>
      <c r="BJ222" s="856"/>
      <c r="BK222" s="856"/>
      <c r="BL222" s="856"/>
      <c r="BM222" s="856"/>
      <c r="BN222" s="856"/>
      <c r="BO222" s="856"/>
      <c r="BP222" s="856"/>
      <c r="BQ222" s="856"/>
      <c r="BR222" s="856"/>
      <c r="BS222" s="856"/>
      <c r="BT222" s="856"/>
      <c r="BU222" s="856"/>
      <c r="BV222" s="856"/>
      <c r="BW222" s="856"/>
      <c r="BX222" s="856"/>
      <c r="BY222" s="856"/>
      <c r="BZ222" s="60"/>
    </row>
    <row r="223" spans="1:80" s="1" customFormat="1" ht="17.100000000000001" customHeight="1">
      <c r="A223" s="59"/>
      <c r="B223" s="59"/>
      <c r="C223" s="59"/>
      <c r="D223" s="59"/>
      <c r="E223" s="856"/>
      <c r="F223" s="856"/>
      <c r="G223" s="856"/>
      <c r="H223" s="856"/>
      <c r="I223" s="856"/>
      <c r="J223" s="856"/>
      <c r="K223" s="856"/>
      <c r="L223" s="856"/>
      <c r="M223" s="856"/>
      <c r="N223" s="856"/>
      <c r="O223" s="856"/>
      <c r="P223" s="856"/>
      <c r="Q223" s="856"/>
      <c r="R223" s="856"/>
      <c r="S223" s="856"/>
      <c r="T223" s="856"/>
      <c r="U223" s="856"/>
      <c r="V223" s="856"/>
      <c r="W223" s="856"/>
      <c r="X223" s="856"/>
      <c r="Y223" s="856"/>
      <c r="Z223" s="856"/>
      <c r="AA223" s="856"/>
      <c r="AB223" s="856"/>
      <c r="AC223" s="856"/>
      <c r="AD223" s="856"/>
      <c r="AE223" s="856"/>
      <c r="AF223" s="856"/>
      <c r="AG223" s="856"/>
      <c r="AH223" s="856"/>
      <c r="AI223" s="856"/>
      <c r="AJ223" s="856"/>
      <c r="AK223" s="856"/>
      <c r="AL223" s="856"/>
      <c r="AM223" s="856"/>
      <c r="AN223" s="856"/>
      <c r="AO223" s="856"/>
      <c r="AP223" s="856"/>
      <c r="AQ223" s="856"/>
      <c r="AR223" s="856"/>
      <c r="AS223" s="856"/>
      <c r="AT223" s="856"/>
      <c r="AU223" s="856"/>
      <c r="AV223" s="856"/>
      <c r="AW223" s="856"/>
      <c r="AX223" s="856"/>
      <c r="AY223" s="856"/>
      <c r="AZ223" s="856"/>
      <c r="BA223" s="856"/>
      <c r="BB223" s="856"/>
      <c r="BC223" s="856"/>
      <c r="BD223" s="856"/>
      <c r="BE223" s="856"/>
      <c r="BF223" s="856"/>
      <c r="BG223" s="856"/>
      <c r="BH223" s="856"/>
      <c r="BI223" s="856"/>
      <c r="BJ223" s="856"/>
      <c r="BK223" s="856"/>
      <c r="BL223" s="856"/>
      <c r="BM223" s="856"/>
      <c r="BN223" s="856"/>
      <c r="BO223" s="856"/>
      <c r="BP223" s="856"/>
      <c r="BQ223" s="856"/>
      <c r="BR223" s="856"/>
      <c r="BS223" s="856"/>
      <c r="BT223" s="856"/>
      <c r="BU223" s="856"/>
      <c r="BV223" s="856"/>
      <c r="BW223" s="856"/>
      <c r="BX223" s="856"/>
      <c r="BY223" s="856"/>
      <c r="BZ223" s="60"/>
    </row>
    <row r="224" spans="1:80" s="2" customFormat="1" ht="5.0999999999999996" customHeight="1">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c r="CB224" s="8"/>
    </row>
  </sheetData>
  <sheetProtection algorithmName="SHA-512" hashValue="WP8Bw0SiiOkkTqaikNvdeLOZUPn5GgY+cBjNQmRNMLAPPCvBc8HwxfBPq+rWFhfbk3UcNUj4J534eJ60arqMxw==" saltValue="EV3JFvFl3JKxbQ1Xl9hJXA==" spinCount="100000" sheet="1" formatCells="0" selectLockedCells="1"/>
  <mergeCells count="140">
    <mergeCell ref="Y8:AL8"/>
    <mergeCell ref="Y11:AL11"/>
    <mergeCell ref="Y12:AL12"/>
    <mergeCell ref="Y13:AL13"/>
    <mergeCell ref="U14:AA14"/>
    <mergeCell ref="AQ14:AW14"/>
    <mergeCell ref="O15:AE15"/>
    <mergeCell ref="AS15:BI15"/>
    <mergeCell ref="A1:BZ1"/>
    <mergeCell ref="A2:BZ2"/>
    <mergeCell ref="Y5:AL5"/>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H89:BY89"/>
    <mergeCell ref="G91:I91"/>
    <mergeCell ref="U92:AR92"/>
    <mergeCell ref="G93:I93"/>
    <mergeCell ref="G97:AX97"/>
    <mergeCell ref="E101:BY101"/>
    <mergeCell ref="E76:G76"/>
    <mergeCell ref="E80:G80"/>
    <mergeCell ref="E81:G81"/>
    <mergeCell ref="E82:G82"/>
    <mergeCell ref="E83:G83"/>
    <mergeCell ref="E84:G84"/>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A170:BZ170"/>
    <mergeCell ref="Y173:AL173"/>
    <mergeCell ref="Y176:AL176"/>
    <mergeCell ref="Y179:AL179"/>
    <mergeCell ref="Y180:AL180"/>
    <mergeCell ref="Y181:AL181"/>
    <mergeCell ref="U182:AA182"/>
    <mergeCell ref="AQ182:AW182"/>
    <mergeCell ref="O183:AE183"/>
    <mergeCell ref="AS183:BI183"/>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B186:BA186"/>
    <mergeCell ref="E187:G187"/>
    <mergeCell ref="E188:G188"/>
    <mergeCell ref="E192:G192"/>
    <mergeCell ref="E193:G193"/>
    <mergeCell ref="E194:G194"/>
    <mergeCell ref="E195:G195"/>
    <mergeCell ref="E196:G196"/>
    <mergeCell ref="H201:BY201"/>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60" t="s">
        <v>1595</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29</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75" customHeight="1">
      <c r="A6" s="175"/>
      <c r="B6" s="175" t="s">
        <v>30</v>
      </c>
      <c r="C6" s="175"/>
      <c r="D6" s="175"/>
      <c r="E6" s="175"/>
      <c r="F6" s="175"/>
      <c r="G6" s="175"/>
      <c r="H6" s="175"/>
      <c r="I6" s="175"/>
      <c r="J6" s="175"/>
      <c r="K6" s="175"/>
      <c r="L6" s="175"/>
      <c r="M6" s="175"/>
      <c r="N6" s="175"/>
      <c r="O6" s="175"/>
      <c r="P6" s="175"/>
      <c r="Q6" s="175"/>
      <c r="R6" s="858">
        <f>shinsei_owner2_NAME_KANA</f>
        <v>0</v>
      </c>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BZ6" s="858"/>
    </row>
    <row r="7" spans="1:90" s="2" customFormat="1" ht="15.75" customHeight="1">
      <c r="A7" s="175"/>
      <c r="B7" s="175" t="s">
        <v>31</v>
      </c>
      <c r="C7" s="175"/>
      <c r="D7" s="175"/>
      <c r="E7" s="175"/>
      <c r="F7" s="175"/>
      <c r="G7" s="175"/>
      <c r="H7" s="175"/>
      <c r="I7" s="175"/>
      <c r="J7" s="175"/>
      <c r="K7" s="175"/>
      <c r="L7" s="175"/>
      <c r="M7" s="175"/>
      <c r="N7" s="175"/>
      <c r="O7" s="175"/>
      <c r="P7" s="175"/>
      <c r="Q7" s="175"/>
      <c r="R7" s="858" t="str">
        <f>owner_name2_company&amp;"　"&amp;owner_name2_position&amp;"　"&amp;owner_name2</f>
        <v>　　</v>
      </c>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row>
    <row r="8" spans="1:90" s="2" customFormat="1" ht="15.75" customHeight="1">
      <c r="A8" s="175"/>
      <c r="B8" s="175" t="s">
        <v>32</v>
      </c>
      <c r="C8" s="175"/>
      <c r="D8" s="175"/>
      <c r="E8" s="175"/>
      <c r="F8" s="175"/>
      <c r="G8" s="175"/>
      <c r="H8" s="175"/>
      <c r="I8" s="175"/>
      <c r="J8" s="175"/>
      <c r="K8" s="175"/>
      <c r="L8" s="175"/>
      <c r="M8" s="175"/>
      <c r="N8" s="175"/>
      <c r="O8" s="175"/>
      <c r="P8" s="175"/>
      <c r="Q8" s="175"/>
      <c r="R8" s="858">
        <f>shinsei_owner2_POST_CODE</f>
        <v>0</v>
      </c>
      <c r="S8" s="858"/>
      <c r="T8" s="858"/>
      <c r="U8" s="858"/>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row>
    <row r="9" spans="1:90" s="2" customFormat="1" ht="15.75" customHeight="1">
      <c r="A9" s="175"/>
      <c r="B9" s="175" t="s">
        <v>33</v>
      </c>
      <c r="C9" s="175"/>
      <c r="D9" s="175"/>
      <c r="E9" s="175"/>
      <c r="F9" s="175"/>
      <c r="G9" s="175"/>
      <c r="H9" s="175"/>
      <c r="I9" s="175"/>
      <c r="J9" s="175"/>
      <c r="K9" s="175"/>
      <c r="L9" s="175"/>
      <c r="M9" s="175"/>
      <c r="N9" s="175"/>
      <c r="O9" s="175"/>
      <c r="P9" s="175"/>
      <c r="Q9" s="175"/>
      <c r="R9" s="858">
        <f>shinsei_owner2__address</f>
        <v>0</v>
      </c>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row>
    <row r="10" spans="1:90" s="2" customFormat="1" ht="15.75" customHeight="1">
      <c r="A10" s="175"/>
      <c r="B10" s="175" t="s">
        <v>34</v>
      </c>
      <c r="C10" s="175"/>
      <c r="D10" s="175"/>
      <c r="E10" s="175"/>
      <c r="F10" s="175"/>
      <c r="G10" s="175"/>
      <c r="H10" s="175"/>
      <c r="I10" s="175"/>
      <c r="J10" s="175"/>
      <c r="K10" s="175"/>
      <c r="L10" s="175"/>
      <c r="M10" s="175"/>
      <c r="N10" s="175"/>
      <c r="O10" s="175"/>
      <c r="P10" s="175"/>
      <c r="Q10" s="175"/>
      <c r="R10" s="858">
        <f>shinsei_owner2_TEL</f>
        <v>0</v>
      </c>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c r="CL10" s="99"/>
    </row>
    <row r="11" spans="1:90" s="2" customFormat="1" ht="7.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row>
    <row r="12" spans="1:90" s="2" customFormat="1" ht="7.5"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row>
    <row r="13" spans="1:90" s="2" customFormat="1" ht="15.75" customHeight="1">
      <c r="A13" s="175" t="s">
        <v>29</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row>
    <row r="14" spans="1:90" s="2" customFormat="1" ht="15.75" customHeight="1">
      <c r="A14" s="175"/>
      <c r="B14" s="175" t="s">
        <v>30</v>
      </c>
      <c r="C14" s="175"/>
      <c r="D14" s="175"/>
      <c r="E14" s="175"/>
      <c r="F14" s="175"/>
      <c r="G14" s="175"/>
      <c r="H14" s="175"/>
      <c r="I14" s="175"/>
      <c r="J14" s="175"/>
      <c r="K14" s="175"/>
      <c r="L14" s="175"/>
      <c r="M14" s="175"/>
      <c r="N14" s="175"/>
      <c r="O14" s="175"/>
      <c r="P14" s="175"/>
      <c r="Q14" s="175"/>
      <c r="R14" s="858" t="e">
        <f>shinsei_owner3_NAME_KANA</f>
        <v>#REF!</v>
      </c>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858"/>
      <c r="BD14" s="858"/>
      <c r="BE14" s="858"/>
      <c r="BF14" s="858"/>
      <c r="BG14" s="858"/>
      <c r="BH14" s="858"/>
      <c r="BI14" s="858"/>
      <c r="BJ14" s="858"/>
      <c r="BK14" s="858"/>
      <c r="BL14" s="858"/>
      <c r="BM14" s="858"/>
      <c r="BN14" s="858"/>
      <c r="BO14" s="858"/>
      <c r="BP14" s="858"/>
      <c r="BQ14" s="858"/>
      <c r="BR14" s="858"/>
      <c r="BS14" s="858"/>
      <c r="BT14" s="858"/>
      <c r="BU14" s="858"/>
      <c r="BV14" s="858"/>
      <c r="BW14" s="858"/>
      <c r="BX14" s="858"/>
      <c r="BY14" s="858"/>
      <c r="BZ14" s="858"/>
    </row>
    <row r="15" spans="1:90" s="2" customFormat="1" ht="15.75" customHeight="1">
      <c r="A15" s="175"/>
      <c r="B15" s="175" t="s">
        <v>31</v>
      </c>
      <c r="C15" s="175"/>
      <c r="D15" s="175"/>
      <c r="E15" s="175"/>
      <c r="F15" s="175"/>
      <c r="G15" s="175"/>
      <c r="H15" s="175"/>
      <c r="I15" s="175"/>
      <c r="J15" s="175"/>
      <c r="K15" s="175"/>
      <c r="L15" s="175"/>
      <c r="M15" s="175"/>
      <c r="N15" s="175"/>
      <c r="O15" s="175"/>
      <c r="P15" s="175"/>
      <c r="Q15" s="175"/>
      <c r="R15" s="858" t="e">
        <f>owner_name3_company&amp;"　"&amp;owner_name3_position&amp;"　"&amp;owner_name3</f>
        <v>#REF!</v>
      </c>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8"/>
      <c r="AY15" s="858"/>
      <c r="AZ15" s="858"/>
      <c r="BA15" s="858"/>
      <c r="BB15" s="858"/>
      <c r="BC15" s="858"/>
      <c r="BD15" s="858"/>
      <c r="BE15" s="858"/>
      <c r="BF15" s="858"/>
      <c r="BG15" s="858"/>
      <c r="BH15" s="858"/>
      <c r="BI15" s="858"/>
      <c r="BJ15" s="858"/>
      <c r="BK15" s="858"/>
      <c r="BL15" s="858"/>
      <c r="BM15" s="858"/>
      <c r="BN15" s="858"/>
      <c r="BO15" s="858"/>
      <c r="BP15" s="858"/>
      <c r="BQ15" s="858"/>
      <c r="BR15" s="858"/>
      <c r="BS15" s="858"/>
      <c r="BT15" s="858"/>
      <c r="BU15" s="858"/>
      <c r="BV15" s="858"/>
      <c r="BW15" s="858"/>
      <c r="BX15" s="858"/>
      <c r="BY15" s="858"/>
      <c r="BZ15" s="858"/>
    </row>
    <row r="16" spans="1:90" s="2" customFormat="1" ht="15.75" customHeight="1">
      <c r="A16" s="175"/>
      <c r="B16" s="175" t="s">
        <v>32</v>
      </c>
      <c r="C16" s="175"/>
      <c r="D16" s="175"/>
      <c r="E16" s="175"/>
      <c r="F16" s="175"/>
      <c r="G16" s="175"/>
      <c r="H16" s="175"/>
      <c r="I16" s="175"/>
      <c r="J16" s="175"/>
      <c r="K16" s="175"/>
      <c r="L16" s="175"/>
      <c r="M16" s="175"/>
      <c r="N16" s="175"/>
      <c r="O16" s="175"/>
      <c r="P16" s="175"/>
      <c r="Q16" s="175"/>
      <c r="R16" s="858" t="e">
        <f>shinsei_owner3_POST_CODE</f>
        <v>#REF!</v>
      </c>
      <c r="S16" s="858"/>
      <c r="T16" s="858"/>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8"/>
      <c r="BN16" s="858"/>
      <c r="BO16" s="858"/>
      <c r="BP16" s="858"/>
      <c r="BQ16" s="858"/>
      <c r="BR16" s="858"/>
      <c r="BS16" s="858"/>
      <c r="BT16" s="858"/>
      <c r="BU16" s="858"/>
      <c r="BV16" s="858"/>
      <c r="BW16" s="858"/>
      <c r="BX16" s="858"/>
      <c r="BY16" s="858"/>
      <c r="BZ16" s="858"/>
    </row>
    <row r="17" spans="1:90" s="2" customFormat="1" ht="15.75" customHeight="1">
      <c r="A17" s="175"/>
      <c r="B17" s="175" t="s">
        <v>33</v>
      </c>
      <c r="C17" s="175"/>
      <c r="D17" s="175"/>
      <c r="E17" s="175"/>
      <c r="F17" s="175"/>
      <c r="G17" s="175"/>
      <c r="H17" s="175"/>
      <c r="I17" s="175"/>
      <c r="J17" s="175"/>
      <c r="K17" s="175"/>
      <c r="L17" s="175"/>
      <c r="M17" s="175"/>
      <c r="N17" s="175"/>
      <c r="O17" s="175"/>
      <c r="P17" s="175"/>
      <c r="Q17" s="175"/>
      <c r="R17" s="858" t="e">
        <f>shinsei_owner3__address</f>
        <v>#REF!</v>
      </c>
      <c r="S17" s="858"/>
      <c r="T17" s="858"/>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c r="AX17" s="858"/>
      <c r="AY17" s="858"/>
      <c r="AZ17" s="858"/>
      <c r="BA17" s="858"/>
      <c r="BB17" s="858"/>
      <c r="BC17" s="858"/>
      <c r="BD17" s="858"/>
      <c r="BE17" s="858"/>
      <c r="BF17" s="858"/>
      <c r="BG17" s="858"/>
      <c r="BH17" s="858"/>
      <c r="BI17" s="858"/>
      <c r="BJ17" s="858"/>
      <c r="BK17" s="858"/>
      <c r="BL17" s="858"/>
      <c r="BM17" s="858"/>
      <c r="BN17" s="858"/>
      <c r="BO17" s="858"/>
      <c r="BP17" s="858"/>
      <c r="BQ17" s="858"/>
      <c r="BR17" s="858"/>
      <c r="BS17" s="858"/>
      <c r="BT17" s="858"/>
      <c r="BU17" s="858"/>
      <c r="BV17" s="858"/>
      <c r="BW17" s="858"/>
      <c r="BX17" s="858"/>
      <c r="BY17" s="858"/>
      <c r="BZ17" s="858"/>
    </row>
    <row r="18" spans="1:90" s="2" customFormat="1" ht="15.75" customHeight="1">
      <c r="A18" s="175"/>
      <c r="B18" s="175" t="s">
        <v>34</v>
      </c>
      <c r="C18" s="175"/>
      <c r="D18" s="175"/>
      <c r="E18" s="175"/>
      <c r="F18" s="175"/>
      <c r="G18" s="175"/>
      <c r="H18" s="175"/>
      <c r="I18" s="175"/>
      <c r="J18" s="175"/>
      <c r="K18" s="175"/>
      <c r="L18" s="175"/>
      <c r="M18" s="175"/>
      <c r="N18" s="175"/>
      <c r="O18" s="175"/>
      <c r="P18" s="175"/>
      <c r="Q18" s="175"/>
      <c r="R18" s="858" t="e">
        <f>shinsei_owner3_TEL</f>
        <v>#REF!</v>
      </c>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8"/>
      <c r="BW18" s="858"/>
      <c r="BX18" s="858"/>
      <c r="BY18" s="858"/>
      <c r="BZ18" s="858"/>
      <c r="CL18" s="99"/>
    </row>
    <row r="19" spans="1:90" s="2" customFormat="1" ht="7.5"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row>
    <row r="20" spans="1:90" s="2" customFormat="1" ht="7.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row>
    <row r="21" spans="1:90" s="2" customFormat="1" ht="15.75" customHeight="1">
      <c r="A21" s="175" t="s">
        <v>29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row>
    <row r="22" spans="1:90" s="2" customFormat="1" ht="15.75" customHeight="1">
      <c r="A22" s="175"/>
      <c r="B22" s="175" t="s">
        <v>30</v>
      </c>
      <c r="C22" s="175"/>
      <c r="D22" s="175"/>
      <c r="E22" s="175"/>
      <c r="F22" s="175"/>
      <c r="G22" s="175"/>
      <c r="H22" s="175"/>
      <c r="I22" s="175"/>
      <c r="J22" s="175"/>
      <c r="K22" s="175"/>
      <c r="L22" s="175"/>
      <c r="M22" s="175"/>
      <c r="N22" s="175"/>
      <c r="O22" s="175"/>
      <c r="P22" s="175"/>
      <c r="Q22" s="175"/>
      <c r="R22" s="858" t="e">
        <f>shinsei_owner4_NAME_KANA</f>
        <v>#REF!</v>
      </c>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row>
    <row r="23" spans="1:90" s="2" customFormat="1" ht="15.75" customHeight="1">
      <c r="A23" s="175"/>
      <c r="B23" s="175" t="s">
        <v>31</v>
      </c>
      <c r="C23" s="175"/>
      <c r="D23" s="175"/>
      <c r="E23" s="175"/>
      <c r="F23" s="175"/>
      <c r="G23" s="175"/>
      <c r="H23" s="175"/>
      <c r="I23" s="175"/>
      <c r="J23" s="175"/>
      <c r="K23" s="175"/>
      <c r="L23" s="175"/>
      <c r="M23" s="175"/>
      <c r="N23" s="175"/>
      <c r="O23" s="175"/>
      <c r="P23" s="175"/>
      <c r="Q23" s="175"/>
      <c r="R23" s="858" t="e">
        <f>owner_name4_company&amp;"　"&amp;owner_name4_position&amp;"　"&amp;owner_name4</f>
        <v>#REF!</v>
      </c>
      <c r="S23" s="858"/>
      <c r="T23" s="858"/>
      <c r="U23" s="858"/>
      <c r="V23" s="858"/>
      <c r="W23" s="858"/>
      <c r="X23" s="858"/>
      <c r="Y23" s="858"/>
      <c r="Z23" s="858"/>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8"/>
      <c r="BW23" s="858"/>
      <c r="BX23" s="858"/>
      <c r="BY23" s="858"/>
      <c r="BZ23" s="858"/>
    </row>
    <row r="24" spans="1:90" s="2" customFormat="1" ht="15.75" customHeight="1">
      <c r="A24" s="175"/>
      <c r="B24" s="175" t="s">
        <v>32</v>
      </c>
      <c r="C24" s="175"/>
      <c r="D24" s="175"/>
      <c r="E24" s="175"/>
      <c r="F24" s="175"/>
      <c r="G24" s="175"/>
      <c r="H24" s="175"/>
      <c r="I24" s="175"/>
      <c r="J24" s="175"/>
      <c r="K24" s="175"/>
      <c r="L24" s="175"/>
      <c r="M24" s="175"/>
      <c r="N24" s="175"/>
      <c r="O24" s="175"/>
      <c r="P24" s="175"/>
      <c r="Q24" s="175"/>
      <c r="R24" s="858" t="e">
        <f>shinsei_owner4_POST_CODE</f>
        <v>#REF!</v>
      </c>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row>
    <row r="25" spans="1:90" s="2" customFormat="1" ht="15.75" customHeight="1">
      <c r="A25" s="175"/>
      <c r="B25" s="175" t="s">
        <v>33</v>
      </c>
      <c r="C25" s="175"/>
      <c r="D25" s="175"/>
      <c r="E25" s="175"/>
      <c r="F25" s="175"/>
      <c r="G25" s="175"/>
      <c r="H25" s="175"/>
      <c r="I25" s="175"/>
      <c r="J25" s="175"/>
      <c r="K25" s="175"/>
      <c r="L25" s="175"/>
      <c r="M25" s="175"/>
      <c r="N25" s="175"/>
      <c r="O25" s="175"/>
      <c r="P25" s="175"/>
      <c r="Q25" s="175"/>
      <c r="R25" s="858" t="e">
        <f>shinsei_owner4__address</f>
        <v>#REF!</v>
      </c>
      <c r="S25" s="858"/>
      <c r="T25" s="858"/>
      <c r="U25" s="858"/>
      <c r="V25" s="858"/>
      <c r="W25" s="858"/>
      <c r="X25" s="858"/>
      <c r="Y25" s="858"/>
      <c r="Z25" s="858"/>
      <c r="AA25" s="858"/>
      <c r="AB25" s="858"/>
      <c r="AC25" s="858"/>
      <c r="AD25" s="858"/>
      <c r="AE25" s="858"/>
      <c r="AF25" s="858"/>
      <c r="AG25" s="858"/>
      <c r="AH25" s="858"/>
      <c r="AI25" s="858"/>
      <c r="AJ25" s="858"/>
      <c r="AK25" s="858"/>
      <c r="AL25" s="858"/>
      <c r="AM25" s="858"/>
      <c r="AN25" s="858"/>
      <c r="AO25" s="858"/>
      <c r="AP25" s="858"/>
      <c r="AQ25" s="858"/>
      <c r="AR25" s="858"/>
      <c r="AS25" s="858"/>
      <c r="AT25" s="858"/>
      <c r="AU25" s="858"/>
      <c r="AV25" s="858"/>
      <c r="AW25" s="858"/>
      <c r="AX25" s="858"/>
      <c r="AY25" s="858"/>
      <c r="AZ25" s="858"/>
      <c r="BA25" s="858"/>
      <c r="BB25" s="858"/>
      <c r="BC25" s="858"/>
      <c r="BD25" s="858"/>
      <c r="BE25" s="858"/>
      <c r="BF25" s="858"/>
      <c r="BG25" s="858"/>
      <c r="BH25" s="858"/>
      <c r="BI25" s="858"/>
      <c r="BJ25" s="858"/>
      <c r="BK25" s="858"/>
      <c r="BL25" s="858"/>
      <c r="BM25" s="858"/>
      <c r="BN25" s="858"/>
      <c r="BO25" s="858"/>
      <c r="BP25" s="858"/>
      <c r="BQ25" s="858"/>
      <c r="BR25" s="858"/>
      <c r="BS25" s="858"/>
      <c r="BT25" s="858"/>
      <c r="BU25" s="858"/>
      <c r="BV25" s="858"/>
      <c r="BW25" s="858"/>
      <c r="BX25" s="858"/>
      <c r="BY25" s="858"/>
      <c r="BZ25" s="858"/>
    </row>
    <row r="26" spans="1:90" s="2" customFormat="1" ht="15.75" customHeight="1">
      <c r="A26" s="175"/>
      <c r="B26" s="175" t="s">
        <v>34</v>
      </c>
      <c r="C26" s="175"/>
      <c r="D26" s="175"/>
      <c r="E26" s="175"/>
      <c r="F26" s="175"/>
      <c r="G26" s="175"/>
      <c r="H26" s="175"/>
      <c r="I26" s="175"/>
      <c r="J26" s="175"/>
      <c r="K26" s="175"/>
      <c r="L26" s="175"/>
      <c r="M26" s="175"/>
      <c r="N26" s="175"/>
      <c r="O26" s="175"/>
      <c r="P26" s="175"/>
      <c r="Q26" s="175"/>
      <c r="R26" s="858" t="e">
        <f>shinsei_owner4_TEL</f>
        <v>#REF!</v>
      </c>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8"/>
      <c r="BG26" s="858"/>
      <c r="BH26" s="858"/>
      <c r="BI26" s="858"/>
      <c r="BJ26" s="858"/>
      <c r="BK26" s="858"/>
      <c r="BL26" s="858"/>
      <c r="BM26" s="858"/>
      <c r="BN26" s="858"/>
      <c r="BO26" s="858"/>
      <c r="BP26" s="858"/>
      <c r="BQ26" s="858"/>
      <c r="BR26" s="858"/>
      <c r="BS26" s="858"/>
      <c r="BT26" s="858"/>
      <c r="BU26" s="858"/>
      <c r="BV26" s="858"/>
      <c r="BW26" s="858"/>
      <c r="BX26" s="858"/>
      <c r="BY26" s="858"/>
      <c r="BZ26" s="858"/>
      <c r="CL26" s="99"/>
    </row>
    <row r="27" spans="1:90" s="2" customFormat="1" ht="7.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row>
    <row r="28" spans="1:90" s="2" customFormat="1" ht="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90" s="2" customFormat="1" ht="15.75" customHeight="1">
      <c r="A29" s="175" t="s">
        <v>29</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row>
    <row r="30" spans="1:90" s="2" customFormat="1" ht="15.75" customHeight="1">
      <c r="A30" s="175"/>
      <c r="B30" s="175" t="s">
        <v>30</v>
      </c>
      <c r="C30" s="175"/>
      <c r="D30" s="175"/>
      <c r="E30" s="175"/>
      <c r="F30" s="175"/>
      <c r="G30" s="175"/>
      <c r="H30" s="175"/>
      <c r="I30" s="175"/>
      <c r="J30" s="175"/>
      <c r="K30" s="175"/>
      <c r="L30" s="175"/>
      <c r="M30" s="175"/>
      <c r="N30" s="175"/>
      <c r="O30" s="175"/>
      <c r="P30" s="175"/>
      <c r="Q30" s="175"/>
      <c r="R30" s="858" t="e">
        <f>shinsei_owner5_NAME_KANA</f>
        <v>#REF!</v>
      </c>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c r="BL30" s="858"/>
      <c r="BM30" s="858"/>
      <c r="BN30" s="858"/>
      <c r="BO30" s="858"/>
      <c r="BP30" s="858"/>
      <c r="BQ30" s="858"/>
      <c r="BR30" s="858"/>
      <c r="BS30" s="858"/>
      <c r="BT30" s="858"/>
      <c r="BU30" s="858"/>
      <c r="BV30" s="858"/>
      <c r="BW30" s="858"/>
      <c r="BX30" s="858"/>
      <c r="BY30" s="858"/>
      <c r="BZ30" s="858"/>
    </row>
    <row r="31" spans="1:90" s="2" customFormat="1" ht="15.75" customHeight="1">
      <c r="A31" s="175"/>
      <c r="B31" s="175" t="s">
        <v>31</v>
      </c>
      <c r="C31" s="175"/>
      <c r="D31" s="175"/>
      <c r="E31" s="175"/>
      <c r="F31" s="175"/>
      <c r="G31" s="175"/>
      <c r="H31" s="175"/>
      <c r="I31" s="175"/>
      <c r="J31" s="175"/>
      <c r="K31" s="175"/>
      <c r="L31" s="175"/>
      <c r="M31" s="175"/>
      <c r="N31" s="175"/>
      <c r="O31" s="175"/>
      <c r="P31" s="175"/>
      <c r="Q31" s="175"/>
      <c r="R31" s="858" t="e">
        <f>owner_name5_company&amp;"　"&amp;owner_name5_position&amp;"　"&amp;owner_name5</f>
        <v>#REF!</v>
      </c>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8"/>
      <c r="BZ31" s="858"/>
    </row>
    <row r="32" spans="1:90" s="2" customFormat="1" ht="15.75" customHeight="1">
      <c r="A32" s="175"/>
      <c r="B32" s="175" t="s">
        <v>32</v>
      </c>
      <c r="C32" s="175"/>
      <c r="D32" s="175"/>
      <c r="E32" s="175"/>
      <c r="F32" s="175"/>
      <c r="G32" s="175"/>
      <c r="H32" s="175"/>
      <c r="I32" s="175"/>
      <c r="J32" s="175"/>
      <c r="K32" s="175"/>
      <c r="L32" s="175"/>
      <c r="M32" s="175"/>
      <c r="N32" s="175"/>
      <c r="O32" s="175"/>
      <c r="P32" s="175"/>
      <c r="Q32" s="175"/>
      <c r="R32" s="858" t="e">
        <f>shinsei_owner5_POST_CODE</f>
        <v>#REF!</v>
      </c>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c r="BZ32" s="858"/>
    </row>
    <row r="33" spans="1:90" s="2" customFormat="1" ht="15.75" customHeight="1">
      <c r="A33" s="175"/>
      <c r="B33" s="175" t="s">
        <v>33</v>
      </c>
      <c r="C33" s="175"/>
      <c r="D33" s="175"/>
      <c r="E33" s="175"/>
      <c r="F33" s="175"/>
      <c r="G33" s="175"/>
      <c r="H33" s="175"/>
      <c r="I33" s="175"/>
      <c r="J33" s="175"/>
      <c r="K33" s="175"/>
      <c r="L33" s="175"/>
      <c r="M33" s="175"/>
      <c r="N33" s="175"/>
      <c r="O33" s="175"/>
      <c r="P33" s="175"/>
      <c r="Q33" s="175"/>
      <c r="R33" s="858" t="e">
        <f>shinsei_owner5__address</f>
        <v>#REF!</v>
      </c>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c r="BZ33" s="858"/>
    </row>
    <row r="34" spans="1:90" s="2" customFormat="1" ht="15.75" customHeight="1">
      <c r="A34" s="175"/>
      <c r="B34" s="175" t="s">
        <v>34</v>
      </c>
      <c r="C34" s="175"/>
      <c r="D34" s="175"/>
      <c r="E34" s="175"/>
      <c r="F34" s="175"/>
      <c r="G34" s="175"/>
      <c r="H34" s="175"/>
      <c r="I34" s="175"/>
      <c r="J34" s="175"/>
      <c r="K34" s="175"/>
      <c r="L34" s="175"/>
      <c r="M34" s="175"/>
      <c r="N34" s="175"/>
      <c r="O34" s="175"/>
      <c r="P34" s="175"/>
      <c r="Q34" s="175"/>
      <c r="R34" s="858" t="e">
        <f>shinsei_owner5_TEL</f>
        <v>#REF!</v>
      </c>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c r="BZ34" s="858"/>
      <c r="CL34" s="99"/>
    </row>
    <row r="35" spans="1:90" s="2" customFormat="1" ht="7.5"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row>
    <row r="36" spans="1:90" s="2" customFormat="1" ht="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90" s="2" customFormat="1" ht="15.75" customHeight="1">
      <c r="A37" s="175" t="s">
        <v>29</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5.75" customHeight="1">
      <c r="A38" s="175"/>
      <c r="B38" s="175" t="s">
        <v>30</v>
      </c>
      <c r="C38" s="175"/>
      <c r="D38" s="175"/>
      <c r="E38" s="175"/>
      <c r="F38" s="175"/>
      <c r="G38" s="175"/>
      <c r="H38" s="175"/>
      <c r="I38" s="175"/>
      <c r="J38" s="175"/>
      <c r="K38" s="175"/>
      <c r="L38" s="175"/>
      <c r="M38" s="175"/>
      <c r="N38" s="175"/>
      <c r="O38" s="175"/>
      <c r="P38" s="175"/>
      <c r="Q38" s="175"/>
      <c r="R38" s="858" t="e">
        <f>shinsei_owner6_NAME_KANA</f>
        <v>#REF!</v>
      </c>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858"/>
      <c r="BP38" s="858"/>
      <c r="BQ38" s="858"/>
      <c r="BR38" s="858"/>
      <c r="BS38" s="858"/>
      <c r="BT38" s="858"/>
      <c r="BU38" s="858"/>
      <c r="BV38" s="858"/>
      <c r="BW38" s="858"/>
      <c r="BX38" s="858"/>
      <c r="BY38" s="858"/>
      <c r="BZ38" s="858"/>
    </row>
    <row r="39" spans="1:90" s="2" customFormat="1" ht="15.75" customHeight="1">
      <c r="A39" s="175"/>
      <c r="B39" s="175" t="s">
        <v>31</v>
      </c>
      <c r="C39" s="175"/>
      <c r="D39" s="175"/>
      <c r="E39" s="175"/>
      <c r="F39" s="175"/>
      <c r="G39" s="175"/>
      <c r="H39" s="175"/>
      <c r="I39" s="175"/>
      <c r="J39" s="175"/>
      <c r="K39" s="175"/>
      <c r="L39" s="175"/>
      <c r="M39" s="175"/>
      <c r="N39" s="175"/>
      <c r="O39" s="175"/>
      <c r="P39" s="175"/>
      <c r="Q39" s="175"/>
      <c r="R39" s="858" t="e">
        <f>owner_name6_company&amp;"　"&amp;owner_name6_position&amp;"　"&amp;owner_name6</f>
        <v>#REF!</v>
      </c>
      <c r="S39" s="858"/>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58"/>
      <c r="BB39" s="858"/>
      <c r="BC39" s="858"/>
      <c r="BD39" s="858"/>
      <c r="BE39" s="858"/>
      <c r="BF39" s="858"/>
      <c r="BG39" s="858"/>
      <c r="BH39" s="858"/>
      <c r="BI39" s="858"/>
      <c r="BJ39" s="858"/>
      <c r="BK39" s="858"/>
      <c r="BL39" s="858"/>
      <c r="BM39" s="858"/>
      <c r="BN39" s="858"/>
      <c r="BO39" s="858"/>
      <c r="BP39" s="858"/>
      <c r="BQ39" s="858"/>
      <c r="BR39" s="858"/>
      <c r="BS39" s="858"/>
      <c r="BT39" s="858"/>
      <c r="BU39" s="858"/>
      <c r="BV39" s="858"/>
      <c r="BW39" s="858"/>
      <c r="BX39" s="858"/>
      <c r="BY39" s="858"/>
      <c r="BZ39" s="858"/>
    </row>
    <row r="40" spans="1:90" s="2" customFormat="1" ht="15.75" customHeight="1">
      <c r="A40" s="175"/>
      <c r="B40" s="175" t="s">
        <v>32</v>
      </c>
      <c r="C40" s="175"/>
      <c r="D40" s="175"/>
      <c r="E40" s="175"/>
      <c r="F40" s="175"/>
      <c r="G40" s="175"/>
      <c r="H40" s="175"/>
      <c r="I40" s="175"/>
      <c r="J40" s="175"/>
      <c r="K40" s="175"/>
      <c r="L40" s="175"/>
      <c r="M40" s="175"/>
      <c r="N40" s="175"/>
      <c r="O40" s="175"/>
      <c r="P40" s="175"/>
      <c r="Q40" s="175"/>
      <c r="R40" s="858" t="e">
        <f>shinsei_owner6_POST_CODE</f>
        <v>#REF!</v>
      </c>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row>
    <row r="41" spans="1:90" s="2" customFormat="1" ht="15.75" customHeight="1">
      <c r="A41" s="175"/>
      <c r="B41" s="175" t="s">
        <v>33</v>
      </c>
      <c r="C41" s="175"/>
      <c r="D41" s="175"/>
      <c r="E41" s="175"/>
      <c r="F41" s="175"/>
      <c r="G41" s="175"/>
      <c r="H41" s="175"/>
      <c r="I41" s="175"/>
      <c r="J41" s="175"/>
      <c r="K41" s="175"/>
      <c r="L41" s="175"/>
      <c r="M41" s="175"/>
      <c r="N41" s="175"/>
      <c r="O41" s="175"/>
      <c r="P41" s="175"/>
      <c r="Q41" s="175"/>
      <c r="R41" s="858" t="e">
        <f>shinsei_owner6__address</f>
        <v>#REF!</v>
      </c>
      <c r="S41" s="858"/>
      <c r="T41" s="858"/>
      <c r="U41" s="858"/>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8"/>
      <c r="BV41" s="858"/>
      <c r="BW41" s="858"/>
      <c r="BX41" s="858"/>
      <c r="BY41" s="858"/>
      <c r="BZ41" s="858"/>
    </row>
    <row r="42" spans="1:90" s="2" customFormat="1" ht="15.75" customHeight="1">
      <c r="A42" s="175"/>
      <c r="B42" s="175" t="s">
        <v>34</v>
      </c>
      <c r="C42" s="175"/>
      <c r="D42" s="175"/>
      <c r="E42" s="175"/>
      <c r="F42" s="175"/>
      <c r="G42" s="175"/>
      <c r="H42" s="175"/>
      <c r="I42" s="175"/>
      <c r="J42" s="175"/>
      <c r="K42" s="175"/>
      <c r="L42" s="175"/>
      <c r="M42" s="175"/>
      <c r="N42" s="175"/>
      <c r="O42" s="175"/>
      <c r="P42" s="175"/>
      <c r="Q42" s="175"/>
      <c r="R42" s="858" t="e">
        <f>shinsei_owner6_TEL</f>
        <v>#REF!</v>
      </c>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c r="CL42" s="99"/>
    </row>
    <row r="43" spans="1:90" s="2" customFormat="1" ht="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row>
    <row r="44" spans="1:90" s="2" customFormat="1" ht="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row>
    <row r="45" spans="1:90" s="2" customFormat="1" ht="15.75" customHeight="1">
      <c r="A45" s="175" t="s">
        <v>29</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row>
    <row r="46" spans="1:90" s="2" customFormat="1" ht="15.75" customHeight="1">
      <c r="A46" s="175"/>
      <c r="B46" s="175" t="s">
        <v>30</v>
      </c>
      <c r="C46" s="175"/>
      <c r="D46" s="175"/>
      <c r="E46" s="175"/>
      <c r="F46" s="175"/>
      <c r="G46" s="175"/>
      <c r="H46" s="175"/>
      <c r="I46" s="175"/>
      <c r="J46" s="175"/>
      <c r="K46" s="175"/>
      <c r="L46" s="175"/>
      <c r="M46" s="175"/>
      <c r="N46" s="175"/>
      <c r="O46" s="175"/>
      <c r="P46" s="175"/>
      <c r="Q46" s="175"/>
      <c r="R46" s="858" t="e">
        <f>shinsei_owner7_NAME_KANA</f>
        <v>#REF!</v>
      </c>
      <c r="S46" s="858"/>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row>
    <row r="47" spans="1:90" s="2" customFormat="1" ht="15.75" customHeight="1">
      <c r="A47" s="175"/>
      <c r="B47" s="175" t="s">
        <v>31</v>
      </c>
      <c r="C47" s="175"/>
      <c r="D47" s="175"/>
      <c r="E47" s="175"/>
      <c r="F47" s="175"/>
      <c r="G47" s="175"/>
      <c r="H47" s="175"/>
      <c r="I47" s="175"/>
      <c r="J47" s="175"/>
      <c r="K47" s="175"/>
      <c r="L47" s="175"/>
      <c r="M47" s="175"/>
      <c r="N47" s="175"/>
      <c r="O47" s="175"/>
      <c r="P47" s="175"/>
      <c r="Q47" s="175"/>
      <c r="R47" s="858" t="e">
        <f>owner_name7_company&amp;"　"&amp;owner_name7_position&amp;"　"&amp;owner_name7</f>
        <v>#REF!</v>
      </c>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858"/>
      <c r="BN47" s="858"/>
      <c r="BO47" s="858"/>
      <c r="BP47" s="858"/>
      <c r="BQ47" s="858"/>
      <c r="BR47" s="858"/>
      <c r="BS47" s="858"/>
      <c r="BT47" s="858"/>
      <c r="BU47" s="858"/>
      <c r="BV47" s="858"/>
      <c r="BW47" s="858"/>
      <c r="BX47" s="858"/>
      <c r="BY47" s="858"/>
      <c r="BZ47" s="858"/>
    </row>
    <row r="48" spans="1:90" s="2" customFormat="1" ht="15.75" customHeight="1">
      <c r="A48" s="175"/>
      <c r="B48" s="175" t="s">
        <v>32</v>
      </c>
      <c r="C48" s="175"/>
      <c r="D48" s="175"/>
      <c r="E48" s="175"/>
      <c r="F48" s="175"/>
      <c r="G48" s="175"/>
      <c r="H48" s="175"/>
      <c r="I48" s="175"/>
      <c r="J48" s="175"/>
      <c r="K48" s="175"/>
      <c r="L48" s="175"/>
      <c r="M48" s="175"/>
      <c r="N48" s="175"/>
      <c r="O48" s="175"/>
      <c r="P48" s="175"/>
      <c r="Q48" s="175"/>
      <c r="R48" s="858" t="e">
        <f>shinsei_owner7_POST_CODE</f>
        <v>#REF!</v>
      </c>
      <c r="S48" s="858"/>
      <c r="T48" s="858"/>
      <c r="U48" s="858"/>
      <c r="V48" s="858"/>
      <c r="W48" s="858"/>
      <c r="X48" s="858"/>
      <c r="Y48" s="858"/>
      <c r="Z48" s="858"/>
      <c r="AA48" s="858"/>
      <c r="AB48" s="858"/>
      <c r="AC48" s="858"/>
      <c r="AD48" s="858"/>
      <c r="AE48" s="858"/>
      <c r="AF48" s="858"/>
      <c r="AG48" s="858"/>
      <c r="AH48" s="858"/>
      <c r="AI48" s="858"/>
      <c r="AJ48" s="858"/>
      <c r="AK48" s="858"/>
      <c r="AL48" s="858"/>
      <c r="AM48" s="858"/>
      <c r="AN48" s="858"/>
      <c r="AO48" s="858"/>
      <c r="AP48" s="858"/>
      <c r="AQ48" s="858"/>
      <c r="AR48" s="858"/>
      <c r="AS48" s="858"/>
      <c r="AT48" s="858"/>
      <c r="AU48" s="858"/>
      <c r="AV48" s="858"/>
      <c r="AW48" s="858"/>
      <c r="AX48" s="858"/>
      <c r="AY48" s="858"/>
      <c r="AZ48" s="858"/>
      <c r="BA48" s="858"/>
      <c r="BB48" s="858"/>
      <c r="BC48" s="858"/>
      <c r="BD48" s="858"/>
      <c r="BE48" s="858"/>
      <c r="BF48" s="858"/>
      <c r="BG48" s="858"/>
      <c r="BH48" s="858"/>
      <c r="BI48" s="858"/>
      <c r="BJ48" s="858"/>
      <c r="BK48" s="858"/>
      <c r="BL48" s="858"/>
      <c r="BM48" s="858"/>
      <c r="BN48" s="858"/>
      <c r="BO48" s="858"/>
      <c r="BP48" s="858"/>
      <c r="BQ48" s="858"/>
      <c r="BR48" s="858"/>
      <c r="BS48" s="858"/>
      <c r="BT48" s="858"/>
      <c r="BU48" s="858"/>
      <c r="BV48" s="858"/>
      <c r="BW48" s="858"/>
      <c r="BX48" s="858"/>
      <c r="BY48" s="858"/>
      <c r="BZ48" s="858"/>
    </row>
    <row r="49" spans="1:90" s="2" customFormat="1" ht="15.75" customHeight="1">
      <c r="A49" s="175"/>
      <c r="B49" s="175" t="s">
        <v>33</v>
      </c>
      <c r="C49" s="175"/>
      <c r="D49" s="175"/>
      <c r="E49" s="175"/>
      <c r="F49" s="175"/>
      <c r="G49" s="175"/>
      <c r="H49" s="175"/>
      <c r="I49" s="175"/>
      <c r="J49" s="175"/>
      <c r="K49" s="175"/>
      <c r="L49" s="175"/>
      <c r="M49" s="175"/>
      <c r="N49" s="175"/>
      <c r="O49" s="175"/>
      <c r="P49" s="175"/>
      <c r="Q49" s="175"/>
      <c r="R49" s="858" t="e">
        <f>shinsei_owner7__address</f>
        <v>#REF!</v>
      </c>
      <c r="S49" s="858"/>
      <c r="T49" s="858"/>
      <c r="U49" s="858"/>
      <c r="V49" s="858"/>
      <c r="W49" s="858"/>
      <c r="X49" s="858"/>
      <c r="Y49" s="858"/>
      <c r="Z49" s="858"/>
      <c r="AA49" s="858"/>
      <c r="AB49" s="858"/>
      <c r="AC49" s="858"/>
      <c r="AD49" s="858"/>
      <c r="AE49" s="858"/>
      <c r="AF49" s="858"/>
      <c r="AG49" s="858"/>
      <c r="AH49" s="858"/>
      <c r="AI49" s="858"/>
      <c r="AJ49" s="858"/>
      <c r="AK49" s="858"/>
      <c r="AL49" s="858"/>
      <c r="AM49" s="858"/>
      <c r="AN49" s="858"/>
      <c r="AO49" s="858"/>
      <c r="AP49" s="858"/>
      <c r="AQ49" s="858"/>
      <c r="AR49" s="858"/>
      <c r="AS49" s="858"/>
      <c r="AT49" s="858"/>
      <c r="AU49" s="858"/>
      <c r="AV49" s="858"/>
      <c r="AW49" s="858"/>
      <c r="AX49" s="858"/>
      <c r="AY49" s="858"/>
      <c r="AZ49" s="858"/>
      <c r="BA49" s="858"/>
      <c r="BB49" s="858"/>
      <c r="BC49" s="858"/>
      <c r="BD49" s="858"/>
      <c r="BE49" s="858"/>
      <c r="BF49" s="858"/>
      <c r="BG49" s="858"/>
      <c r="BH49" s="858"/>
      <c r="BI49" s="858"/>
      <c r="BJ49" s="858"/>
      <c r="BK49" s="858"/>
      <c r="BL49" s="858"/>
      <c r="BM49" s="858"/>
      <c r="BN49" s="858"/>
      <c r="BO49" s="858"/>
      <c r="BP49" s="858"/>
      <c r="BQ49" s="858"/>
      <c r="BR49" s="858"/>
      <c r="BS49" s="858"/>
      <c r="BT49" s="858"/>
      <c r="BU49" s="858"/>
      <c r="BV49" s="858"/>
      <c r="BW49" s="858"/>
      <c r="BX49" s="858"/>
      <c r="BY49" s="858"/>
      <c r="BZ49" s="858"/>
    </row>
    <row r="50" spans="1:90" s="2" customFormat="1" ht="15.75" customHeight="1">
      <c r="A50" s="175"/>
      <c r="B50" s="175" t="s">
        <v>34</v>
      </c>
      <c r="C50" s="175"/>
      <c r="D50" s="175"/>
      <c r="E50" s="175"/>
      <c r="F50" s="175"/>
      <c r="G50" s="175"/>
      <c r="H50" s="175"/>
      <c r="I50" s="175"/>
      <c r="J50" s="175"/>
      <c r="K50" s="175"/>
      <c r="L50" s="175"/>
      <c r="M50" s="175"/>
      <c r="N50" s="175"/>
      <c r="O50" s="175"/>
      <c r="P50" s="175"/>
      <c r="Q50" s="175"/>
      <c r="R50" s="858" t="e">
        <f>shinsei_owner7_TEL</f>
        <v>#REF!</v>
      </c>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8"/>
      <c r="AY50" s="858"/>
      <c r="AZ50" s="858"/>
      <c r="BA50" s="858"/>
      <c r="BB50" s="858"/>
      <c r="BC50" s="858"/>
      <c r="BD50" s="858"/>
      <c r="BE50" s="858"/>
      <c r="BF50" s="858"/>
      <c r="BG50" s="858"/>
      <c r="BH50" s="858"/>
      <c r="BI50" s="858"/>
      <c r="BJ50" s="858"/>
      <c r="BK50" s="858"/>
      <c r="BL50" s="858"/>
      <c r="BM50" s="858"/>
      <c r="BN50" s="858"/>
      <c r="BO50" s="858"/>
      <c r="BP50" s="858"/>
      <c r="BQ50" s="858"/>
      <c r="BR50" s="858"/>
      <c r="BS50" s="858"/>
      <c r="BT50" s="858"/>
      <c r="BU50" s="858"/>
      <c r="BV50" s="858"/>
      <c r="BW50" s="858"/>
      <c r="BX50" s="858"/>
      <c r="BY50" s="858"/>
      <c r="BZ50" s="858"/>
      <c r="CL50" s="99"/>
    </row>
    <row r="51" spans="1:90" s="2" customFormat="1" ht="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row>
    <row r="52" spans="1:90" s="2" customFormat="1" ht="15.75" customHeight="1">
      <c r="A52" s="175"/>
      <c r="B52" s="175"/>
      <c r="C52" s="175"/>
      <c r="D52" s="175"/>
      <c r="E52" s="175"/>
      <c r="F52" s="175"/>
      <c r="G52" s="175"/>
      <c r="H52" s="175"/>
      <c r="I52" s="175"/>
      <c r="J52" s="175"/>
      <c r="K52" s="175"/>
      <c r="L52" s="175"/>
      <c r="M52" s="175"/>
      <c r="N52" s="175"/>
      <c r="O52" s="175"/>
      <c r="P52" s="175"/>
      <c r="Q52" s="175"/>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c r="BA52" s="859"/>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row>
    <row r="53" spans="1:90" s="2" customFormat="1" ht="15.75" customHeight="1">
      <c r="A53" s="859"/>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ight2WN8xGxFxmstG8IAMtt1AsLpA0rDx9k+IjL9SBf+0dFWaL2W2kUjlzzKgslmLr4B+/9eCk4kAl5vr3eA1w==" saltValue="epexs97EYeqnqeOv1kezyQ==" spinCount="100000" sheet="1" formatCells="0" selectLockedCells="1"/>
  <mergeCells count="33">
    <mergeCell ref="R14:BZ14"/>
    <mergeCell ref="A2:BZ2"/>
    <mergeCell ref="R6:BZ6"/>
    <mergeCell ref="R7:BZ7"/>
    <mergeCell ref="R8:BZ8"/>
    <mergeCell ref="R9:BZ9"/>
    <mergeCell ref="R10:BZ1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49:BZ49"/>
    <mergeCell ref="R52:BZ52"/>
    <mergeCell ref="A53:BZ53"/>
    <mergeCell ref="R39:BZ39"/>
    <mergeCell ref="R40:BZ40"/>
    <mergeCell ref="R41:BZ41"/>
    <mergeCell ref="R46:BZ46"/>
    <mergeCell ref="R47:BZ47"/>
    <mergeCell ref="R48:BZ48"/>
    <mergeCell ref="R42:BZ42"/>
    <mergeCell ref="R50:BZ5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4:R25 R30 R38 R46 R32:R33 R40 R48:R49"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topLeftCell="A31" zoomScaleNormal="100" zoomScaleSheetLayoutView="100" workbookViewId="0">
      <selection activeCell="R25" sqref="R25:BZ25"/>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9"/>
      <c r="CM1" s="2" t="s">
        <v>1199</v>
      </c>
      <c r="CN1" s="2" t="s">
        <v>45</v>
      </c>
      <c r="CO1" s="2" t="s">
        <v>1198</v>
      </c>
    </row>
    <row r="2" spans="1:93" s="2" customFormat="1" ht="15" customHeight="1">
      <c r="A2" s="862" t="s">
        <v>1582</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L2" s="99"/>
      <c r="CM2" s="2" t="s">
        <v>1200</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9"/>
      <c r="CM3" s="2" t="s">
        <v>1202</v>
      </c>
      <c r="CN3" s="2" t="s">
        <v>1201</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9"/>
      <c r="CM4" s="2" t="s">
        <v>1203</v>
      </c>
      <c r="CO4" s="2" t="s">
        <v>589</v>
      </c>
    </row>
    <row r="5" spans="1:93" s="2" customFormat="1" ht="14.85" customHeight="1">
      <c r="A5" s="59" t="s">
        <v>1583</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9"/>
      <c r="CM5" s="2" t="s">
        <v>1204</v>
      </c>
      <c r="CO5" s="2" t="s">
        <v>586</v>
      </c>
    </row>
    <row r="6" spans="1:93" s="2" customFormat="1" ht="15.75" customHeight="1">
      <c r="A6" s="59"/>
      <c r="B6" s="59" t="s">
        <v>1584</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9"/>
      <c r="CM6" s="2" t="s">
        <v>1205</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794"/>
      <c r="V7" s="794"/>
      <c r="W7" s="794"/>
      <c r="X7" s="794"/>
      <c r="Y7" s="122" t="s">
        <v>38</v>
      </c>
      <c r="Z7" s="59"/>
      <c r="AA7" s="59"/>
      <c r="AB7" s="59"/>
      <c r="AC7" s="59"/>
      <c r="AD7" s="59"/>
      <c r="AE7" s="59"/>
      <c r="AF7" s="59"/>
      <c r="AG7" s="59"/>
      <c r="AH7" s="59"/>
      <c r="AI7" s="59" t="s">
        <v>37</v>
      </c>
      <c r="AJ7" s="59"/>
      <c r="AK7" s="823"/>
      <c r="AL7" s="823"/>
      <c r="AM7" s="823"/>
      <c r="AN7" s="823"/>
      <c r="AO7" s="823"/>
      <c r="AP7" s="823"/>
      <c r="AQ7" s="823"/>
      <c r="AR7" s="823"/>
      <c r="AS7" s="823"/>
      <c r="AT7" s="823"/>
      <c r="AU7" s="823"/>
      <c r="AV7" s="823"/>
      <c r="AW7" s="122" t="s">
        <v>39</v>
      </c>
      <c r="AX7" s="59"/>
      <c r="AY7" s="59"/>
      <c r="AZ7" s="59"/>
      <c r="BA7" s="59"/>
      <c r="BB7" s="59"/>
      <c r="BC7" s="59"/>
      <c r="BD7" s="59"/>
      <c r="BE7" s="59"/>
      <c r="BF7" s="794"/>
      <c r="BG7" s="794"/>
      <c r="BH7" s="794"/>
      <c r="BI7" s="794"/>
      <c r="BJ7" s="794"/>
      <c r="BK7" s="794"/>
      <c r="BL7" s="794"/>
      <c r="BM7" s="794"/>
      <c r="BN7" s="794"/>
      <c r="BO7" s="794"/>
      <c r="BP7" s="794"/>
      <c r="BQ7" s="794"/>
      <c r="BR7" s="122" t="s">
        <v>40</v>
      </c>
      <c r="BS7" s="59"/>
      <c r="BT7" s="59"/>
      <c r="BU7" s="59"/>
      <c r="BV7" s="59"/>
      <c r="BW7" s="59"/>
      <c r="BX7" s="59"/>
      <c r="BY7" s="59"/>
      <c r="BZ7" s="59"/>
      <c r="CL7" s="99"/>
      <c r="CM7" s="2" t="s">
        <v>1206</v>
      </c>
      <c r="CO7" s="2" t="s">
        <v>582</v>
      </c>
    </row>
    <row r="8" spans="1:93" s="2" customFormat="1" ht="15.75" customHeight="1">
      <c r="A8" s="59"/>
      <c r="B8" s="59" t="s">
        <v>31</v>
      </c>
      <c r="C8" s="59"/>
      <c r="D8" s="59"/>
      <c r="E8" s="59"/>
      <c r="F8" s="59"/>
      <c r="G8" s="59"/>
      <c r="H8" s="59"/>
      <c r="I8" s="59"/>
      <c r="J8" s="59"/>
      <c r="K8" s="59"/>
      <c r="L8" s="59"/>
      <c r="M8" s="59"/>
      <c r="N8" s="59"/>
      <c r="O8" s="59"/>
      <c r="P8" s="59"/>
      <c r="Q8" s="59"/>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L8" s="99"/>
      <c r="CM8" s="2" t="s">
        <v>1207</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794"/>
      <c r="V9" s="794"/>
      <c r="W9" s="794"/>
      <c r="X9" s="794"/>
      <c r="Y9" s="122" t="s">
        <v>43</v>
      </c>
      <c r="Z9" s="59"/>
      <c r="AA9" s="59"/>
      <c r="AB9" s="59"/>
      <c r="AC9" s="59"/>
      <c r="AD9" s="59"/>
      <c r="AE9" s="59"/>
      <c r="AF9" s="59"/>
      <c r="AG9" s="59"/>
      <c r="AH9" s="59"/>
      <c r="AI9" s="59" t="s">
        <v>37</v>
      </c>
      <c r="AJ9" s="59"/>
      <c r="AK9" s="794"/>
      <c r="AL9" s="794"/>
      <c r="AM9" s="794"/>
      <c r="AN9" s="794"/>
      <c r="AO9" s="794"/>
      <c r="AP9" s="794"/>
      <c r="AQ9" s="794"/>
      <c r="AR9" s="794"/>
      <c r="AS9" s="794"/>
      <c r="AT9" s="59" t="s">
        <v>44</v>
      </c>
      <c r="AU9" s="59"/>
      <c r="AV9" s="59"/>
      <c r="AW9" s="59"/>
      <c r="AX9" s="122"/>
      <c r="AY9" s="59"/>
      <c r="AZ9" s="59"/>
      <c r="BA9" s="59"/>
      <c r="BB9" s="59"/>
      <c r="BC9" s="59"/>
      <c r="BD9" s="59"/>
      <c r="BE9" s="59"/>
      <c r="BF9" s="794"/>
      <c r="BG9" s="794"/>
      <c r="BH9" s="794"/>
      <c r="BI9" s="794"/>
      <c r="BJ9" s="794"/>
      <c r="BK9" s="794"/>
      <c r="BL9" s="794"/>
      <c r="BM9" s="794"/>
      <c r="BN9" s="794"/>
      <c r="BO9" s="794"/>
      <c r="BP9" s="794"/>
      <c r="BQ9" s="794"/>
      <c r="BR9" s="122" t="s">
        <v>40</v>
      </c>
      <c r="BS9" s="59"/>
      <c r="BT9" s="59"/>
      <c r="BU9" s="59"/>
      <c r="BV9" s="59"/>
      <c r="BW9" s="59"/>
      <c r="BX9" s="59"/>
      <c r="BY9" s="59"/>
      <c r="BZ9" s="59"/>
      <c r="CL9" s="99"/>
      <c r="CM9" s="2" t="s">
        <v>1209</v>
      </c>
      <c r="CO9" s="2" t="s">
        <v>623</v>
      </c>
    </row>
    <row r="10" spans="1:93" s="2" customFormat="1" ht="15.75" customHeight="1">
      <c r="A10" s="59"/>
      <c r="B10" s="59"/>
      <c r="C10" s="59"/>
      <c r="D10" s="59"/>
      <c r="E10" s="59"/>
      <c r="F10" s="59"/>
      <c r="G10" s="59"/>
      <c r="H10" s="59"/>
      <c r="I10" s="59"/>
      <c r="J10" s="59"/>
      <c r="K10" s="59"/>
      <c r="L10" s="59"/>
      <c r="M10" s="59"/>
      <c r="N10" s="59"/>
      <c r="O10" s="59"/>
      <c r="P10" s="59"/>
      <c r="Q10" s="59"/>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L10" s="99"/>
      <c r="CM10" s="2" t="s">
        <v>1210</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801" t="s">
        <v>1253</v>
      </c>
      <c r="S11" s="801"/>
      <c r="T11" s="801"/>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4"/>
      <c r="BZ11" s="794"/>
      <c r="CL11" s="99"/>
      <c r="CM11" s="2" t="s">
        <v>1211</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794"/>
      <c r="S12" s="794"/>
      <c r="T12" s="79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4"/>
      <c r="BZ12" s="794"/>
      <c r="CL12" s="99"/>
      <c r="CM12" s="2" t="s">
        <v>1212</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4"/>
      <c r="BZ13" s="794"/>
      <c r="CL13" s="99"/>
      <c r="CM13" s="2" t="s">
        <v>1213</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4"/>
      <c r="BT14" s="794"/>
      <c r="BU14" s="794"/>
      <c r="BV14" s="794"/>
      <c r="BW14" s="794"/>
      <c r="BX14" s="794"/>
      <c r="BY14" s="794"/>
      <c r="BZ14" s="794"/>
      <c r="CL14" s="99"/>
      <c r="CM14" s="2" t="s">
        <v>1214</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9"/>
      <c r="CM15" s="2" t="s">
        <v>1215</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9"/>
      <c r="CM16" s="2" t="s">
        <v>1216</v>
      </c>
      <c r="CO16" s="2" t="s">
        <v>570</v>
      </c>
    </row>
    <row r="17" spans="1:93" s="2" customFormat="1" ht="14.85" customHeight="1">
      <c r="A17" s="59" t="s">
        <v>1583</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9"/>
      <c r="CM17" s="2" t="s">
        <v>1218</v>
      </c>
      <c r="CO17" s="2" t="s">
        <v>573</v>
      </c>
    </row>
    <row r="18" spans="1:93" s="2" customFormat="1" ht="15.75" customHeight="1">
      <c r="A18" s="59"/>
      <c r="B18" s="59" t="s">
        <v>1584</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9"/>
      <c r="CM18" s="2" t="s">
        <v>1219</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794"/>
      <c r="V19" s="794"/>
      <c r="W19" s="794"/>
      <c r="X19" s="794"/>
      <c r="Y19" s="122" t="s">
        <v>38</v>
      </c>
      <c r="Z19" s="59"/>
      <c r="AA19" s="59"/>
      <c r="AB19" s="59"/>
      <c r="AC19" s="59"/>
      <c r="AD19" s="59"/>
      <c r="AE19" s="59"/>
      <c r="AF19" s="59"/>
      <c r="AG19" s="59"/>
      <c r="AH19" s="59"/>
      <c r="AI19" s="59" t="s">
        <v>37</v>
      </c>
      <c r="AJ19" s="59"/>
      <c r="AK19" s="823"/>
      <c r="AL19" s="823"/>
      <c r="AM19" s="823"/>
      <c r="AN19" s="823"/>
      <c r="AO19" s="823"/>
      <c r="AP19" s="823"/>
      <c r="AQ19" s="823"/>
      <c r="AR19" s="823"/>
      <c r="AS19" s="823"/>
      <c r="AT19" s="823"/>
      <c r="AU19" s="823"/>
      <c r="AV19" s="823"/>
      <c r="AW19" s="122" t="s">
        <v>39</v>
      </c>
      <c r="AX19" s="59"/>
      <c r="AY19" s="59"/>
      <c r="AZ19" s="59"/>
      <c r="BA19" s="59"/>
      <c r="BB19" s="59"/>
      <c r="BC19" s="59"/>
      <c r="BD19" s="59"/>
      <c r="BE19" s="59"/>
      <c r="BF19" s="794"/>
      <c r="BG19" s="794"/>
      <c r="BH19" s="794"/>
      <c r="BI19" s="794"/>
      <c r="BJ19" s="794"/>
      <c r="BK19" s="794"/>
      <c r="BL19" s="794"/>
      <c r="BM19" s="794"/>
      <c r="BN19" s="794"/>
      <c r="BO19" s="794"/>
      <c r="BP19" s="794"/>
      <c r="BQ19" s="794"/>
      <c r="BR19" s="122" t="s">
        <v>40</v>
      </c>
      <c r="BS19" s="59"/>
      <c r="BT19" s="59"/>
      <c r="BU19" s="59"/>
      <c r="BV19" s="59"/>
      <c r="BW19" s="59"/>
      <c r="BX19" s="59"/>
      <c r="BY19" s="59"/>
      <c r="BZ19" s="59"/>
      <c r="CL19" s="99"/>
      <c r="CM19" s="2" t="s">
        <v>1220</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L20" s="99"/>
      <c r="CM20" s="2" t="s">
        <v>1221</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794"/>
      <c r="V21" s="794"/>
      <c r="W21" s="794"/>
      <c r="X21" s="794"/>
      <c r="Y21" s="122" t="s">
        <v>43</v>
      </c>
      <c r="Z21" s="59"/>
      <c r="AA21" s="59"/>
      <c r="AB21" s="59"/>
      <c r="AC21" s="59"/>
      <c r="AD21" s="59"/>
      <c r="AE21" s="59"/>
      <c r="AF21" s="59"/>
      <c r="AG21" s="59"/>
      <c r="AH21" s="59"/>
      <c r="AI21" s="59" t="s">
        <v>37</v>
      </c>
      <c r="AJ21" s="59"/>
      <c r="AK21" s="794"/>
      <c r="AL21" s="794"/>
      <c r="AM21" s="794"/>
      <c r="AN21" s="794"/>
      <c r="AO21" s="794"/>
      <c r="AP21" s="794"/>
      <c r="AQ21" s="794"/>
      <c r="AR21" s="794"/>
      <c r="AS21" s="794"/>
      <c r="AT21" s="59" t="s">
        <v>44</v>
      </c>
      <c r="AU21" s="59"/>
      <c r="AV21" s="59"/>
      <c r="AW21" s="59"/>
      <c r="AX21" s="122"/>
      <c r="AY21" s="59"/>
      <c r="AZ21" s="59"/>
      <c r="BA21" s="59"/>
      <c r="BB21" s="59"/>
      <c r="BC21" s="59"/>
      <c r="BD21" s="59"/>
      <c r="BE21" s="59"/>
      <c r="BF21" s="794"/>
      <c r="BG21" s="794"/>
      <c r="BH21" s="794"/>
      <c r="BI21" s="794"/>
      <c r="BJ21" s="794"/>
      <c r="BK21" s="794"/>
      <c r="BL21" s="794"/>
      <c r="BM21" s="794"/>
      <c r="BN21" s="794"/>
      <c r="BO21" s="794"/>
      <c r="BP21" s="794"/>
      <c r="BQ21" s="794"/>
      <c r="BR21" s="122" t="s">
        <v>40</v>
      </c>
      <c r="BS21" s="59"/>
      <c r="BT21" s="59"/>
      <c r="BU21" s="59"/>
      <c r="BV21" s="59"/>
      <c r="BW21" s="59"/>
      <c r="BX21" s="59"/>
      <c r="BY21" s="59"/>
      <c r="BZ21" s="59"/>
      <c r="CL21" s="99"/>
      <c r="CM21" s="2" t="s">
        <v>1222</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4"/>
      <c r="BN22" s="794"/>
      <c r="BO22" s="794"/>
      <c r="BP22" s="794"/>
      <c r="BQ22" s="794"/>
      <c r="BR22" s="794"/>
      <c r="BS22" s="794"/>
      <c r="BT22" s="794"/>
      <c r="BU22" s="794"/>
      <c r="BV22" s="794"/>
      <c r="BW22" s="794"/>
      <c r="BX22" s="794"/>
      <c r="BY22" s="794"/>
      <c r="BZ22" s="794"/>
      <c r="CL22" s="99"/>
      <c r="CM22" s="2" t="s">
        <v>1223</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801" t="s">
        <v>1253</v>
      </c>
      <c r="S23" s="801"/>
      <c r="T23" s="801"/>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L23" s="99"/>
      <c r="CM23" s="2" t="s">
        <v>1224</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c r="BV24" s="794"/>
      <c r="BW24" s="794"/>
      <c r="BX24" s="794"/>
      <c r="BY24" s="794"/>
      <c r="BZ24" s="794"/>
      <c r="CL24" s="99"/>
      <c r="CM24" s="2" t="s">
        <v>1225</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794"/>
      <c r="BK25" s="794"/>
      <c r="BL25" s="794"/>
      <c r="BM25" s="794"/>
      <c r="BN25" s="794"/>
      <c r="BO25" s="794"/>
      <c r="BP25" s="794"/>
      <c r="BQ25" s="794"/>
      <c r="BR25" s="794"/>
      <c r="BS25" s="794"/>
      <c r="BT25" s="794"/>
      <c r="BU25" s="794"/>
      <c r="BV25" s="794"/>
      <c r="BW25" s="794"/>
      <c r="BX25" s="794"/>
      <c r="BY25" s="794"/>
      <c r="BZ25" s="794"/>
      <c r="CL25" s="99"/>
      <c r="CM25" s="2" t="s">
        <v>1226</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L26" s="99"/>
      <c r="CM26" s="2" t="s">
        <v>1227</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9"/>
      <c r="CM27" s="2" t="s">
        <v>1228</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9"/>
      <c r="CM28" s="2" t="s">
        <v>1229</v>
      </c>
      <c r="CO28" s="2" t="s">
        <v>621</v>
      </c>
    </row>
    <row r="29" spans="1:93" s="2" customFormat="1" ht="14.85" customHeight="1">
      <c r="A29" s="59" t="s">
        <v>1583</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9"/>
      <c r="CM29" s="2" t="s">
        <v>1230</v>
      </c>
      <c r="CO29" s="2" t="s">
        <v>622</v>
      </c>
    </row>
    <row r="30" spans="1:93" s="2" customFormat="1" ht="15.75" customHeight="1">
      <c r="A30" s="59"/>
      <c r="B30" s="59" t="s">
        <v>1584</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9"/>
      <c r="CM30" s="2" t="s">
        <v>1231</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794"/>
      <c r="V31" s="794"/>
      <c r="W31" s="794"/>
      <c r="X31" s="794"/>
      <c r="Y31" s="122" t="s">
        <v>38</v>
      </c>
      <c r="Z31" s="59"/>
      <c r="AA31" s="59"/>
      <c r="AB31" s="59"/>
      <c r="AC31" s="59"/>
      <c r="AD31" s="59"/>
      <c r="AE31" s="59"/>
      <c r="AF31" s="59"/>
      <c r="AG31" s="59"/>
      <c r="AH31" s="59"/>
      <c r="AI31" s="59" t="s">
        <v>37</v>
      </c>
      <c r="AJ31" s="59"/>
      <c r="AK31" s="823"/>
      <c r="AL31" s="823"/>
      <c r="AM31" s="823"/>
      <c r="AN31" s="823"/>
      <c r="AO31" s="823"/>
      <c r="AP31" s="823"/>
      <c r="AQ31" s="823"/>
      <c r="AR31" s="823"/>
      <c r="AS31" s="823"/>
      <c r="AT31" s="823"/>
      <c r="AU31" s="823"/>
      <c r="AV31" s="823"/>
      <c r="AW31" s="122" t="s">
        <v>39</v>
      </c>
      <c r="AX31" s="59"/>
      <c r="AY31" s="59"/>
      <c r="AZ31" s="59"/>
      <c r="BA31" s="59"/>
      <c r="BB31" s="59"/>
      <c r="BC31" s="59"/>
      <c r="BD31" s="59"/>
      <c r="BE31" s="59"/>
      <c r="BF31" s="794"/>
      <c r="BG31" s="794"/>
      <c r="BH31" s="794"/>
      <c r="BI31" s="794"/>
      <c r="BJ31" s="794"/>
      <c r="BK31" s="794"/>
      <c r="BL31" s="794"/>
      <c r="BM31" s="794"/>
      <c r="BN31" s="794"/>
      <c r="BO31" s="794"/>
      <c r="BP31" s="794"/>
      <c r="BQ31" s="794"/>
      <c r="BR31" s="122" t="s">
        <v>40</v>
      </c>
      <c r="BS31" s="59"/>
      <c r="BT31" s="59"/>
      <c r="BU31" s="59"/>
      <c r="BV31" s="59"/>
      <c r="BW31" s="59"/>
      <c r="BX31" s="59"/>
      <c r="BY31" s="59"/>
      <c r="BZ31" s="59"/>
      <c r="CL31" s="99"/>
      <c r="CM31" s="2" t="s">
        <v>1232</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c r="BP32" s="794"/>
      <c r="BQ32" s="794"/>
      <c r="BR32" s="794"/>
      <c r="BS32" s="794"/>
      <c r="BT32" s="794"/>
      <c r="BU32" s="794"/>
      <c r="BV32" s="794"/>
      <c r="BW32" s="794"/>
      <c r="BX32" s="794"/>
      <c r="BY32" s="794"/>
      <c r="BZ32" s="794"/>
      <c r="CL32" s="99"/>
      <c r="CM32" s="2" t="s">
        <v>1233</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794"/>
      <c r="V33" s="794"/>
      <c r="W33" s="794"/>
      <c r="X33" s="794"/>
      <c r="Y33" s="122" t="s">
        <v>43</v>
      </c>
      <c r="Z33" s="59"/>
      <c r="AA33" s="59"/>
      <c r="AB33" s="59"/>
      <c r="AC33" s="59"/>
      <c r="AD33" s="59"/>
      <c r="AE33" s="59"/>
      <c r="AF33" s="59"/>
      <c r="AG33" s="59"/>
      <c r="AH33" s="59"/>
      <c r="AI33" s="59" t="s">
        <v>37</v>
      </c>
      <c r="AJ33" s="59"/>
      <c r="AK33" s="794"/>
      <c r="AL33" s="794"/>
      <c r="AM33" s="794"/>
      <c r="AN33" s="794"/>
      <c r="AO33" s="794"/>
      <c r="AP33" s="794"/>
      <c r="AQ33" s="794"/>
      <c r="AR33" s="794"/>
      <c r="AS33" s="794"/>
      <c r="AT33" s="59" t="s">
        <v>44</v>
      </c>
      <c r="AU33" s="59"/>
      <c r="AV33" s="59"/>
      <c r="AW33" s="59"/>
      <c r="AX33" s="122"/>
      <c r="AY33" s="59"/>
      <c r="AZ33" s="59"/>
      <c r="BA33" s="59"/>
      <c r="BB33" s="59"/>
      <c r="BC33" s="59"/>
      <c r="BD33" s="59"/>
      <c r="BE33" s="59"/>
      <c r="BF33" s="794"/>
      <c r="BG33" s="794"/>
      <c r="BH33" s="794"/>
      <c r="BI33" s="794"/>
      <c r="BJ33" s="794"/>
      <c r="BK33" s="794"/>
      <c r="BL33" s="794"/>
      <c r="BM33" s="794"/>
      <c r="BN33" s="794"/>
      <c r="BO33" s="794"/>
      <c r="BP33" s="794"/>
      <c r="BQ33" s="794"/>
      <c r="BR33" s="122" t="s">
        <v>40</v>
      </c>
      <c r="BS33" s="59"/>
      <c r="BT33" s="59"/>
      <c r="BU33" s="59"/>
      <c r="BV33" s="59"/>
      <c r="BW33" s="59"/>
      <c r="BX33" s="59"/>
      <c r="BY33" s="59"/>
      <c r="BZ33" s="59"/>
      <c r="CL33" s="99"/>
      <c r="CM33" s="2" t="s">
        <v>1234</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c r="BP34" s="794"/>
      <c r="BQ34" s="794"/>
      <c r="BR34" s="794"/>
      <c r="BS34" s="794"/>
      <c r="BT34" s="794"/>
      <c r="BU34" s="794"/>
      <c r="BV34" s="794"/>
      <c r="BW34" s="794"/>
      <c r="BX34" s="794"/>
      <c r="BY34" s="794"/>
      <c r="BZ34" s="794"/>
      <c r="CL34" s="99"/>
      <c r="CM34" s="2" t="s">
        <v>1235</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801" t="s">
        <v>1253</v>
      </c>
      <c r="S35" s="801"/>
      <c r="T35" s="801"/>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794"/>
      <c r="BS35" s="794"/>
      <c r="BT35" s="794"/>
      <c r="BU35" s="794"/>
      <c r="BV35" s="794"/>
      <c r="BW35" s="794"/>
      <c r="BX35" s="794"/>
      <c r="BY35" s="794"/>
      <c r="BZ35" s="794"/>
      <c r="CL35" s="99"/>
      <c r="CM35" s="2" t="s">
        <v>1236</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4"/>
      <c r="BW36" s="794"/>
      <c r="BX36" s="794"/>
      <c r="BY36" s="794"/>
      <c r="BZ36" s="794"/>
      <c r="CL36" s="99"/>
      <c r="CM36" s="2" t="s">
        <v>1237</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4"/>
      <c r="BG37" s="794"/>
      <c r="BH37" s="794"/>
      <c r="BI37" s="794"/>
      <c r="BJ37" s="794"/>
      <c r="BK37" s="794"/>
      <c r="BL37" s="794"/>
      <c r="BM37" s="794"/>
      <c r="BN37" s="794"/>
      <c r="BO37" s="794"/>
      <c r="BP37" s="794"/>
      <c r="BQ37" s="794"/>
      <c r="BR37" s="794"/>
      <c r="BS37" s="794"/>
      <c r="BT37" s="794"/>
      <c r="BU37" s="794"/>
      <c r="BV37" s="794"/>
      <c r="BW37" s="794"/>
      <c r="BX37" s="794"/>
      <c r="BY37" s="794"/>
      <c r="BZ37" s="794"/>
      <c r="CL37" s="99"/>
      <c r="CM37" s="2" t="s">
        <v>1238</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L38" s="99"/>
      <c r="CM38" s="2" t="s">
        <v>1239</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1241</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1242</v>
      </c>
      <c r="CO40" s="1" t="s">
        <v>585</v>
      </c>
    </row>
    <row r="41" spans="1:93" s="1" customFormat="1" ht="14.85" customHeight="1">
      <c r="A41" s="59" t="s">
        <v>1583</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75" customHeight="1">
      <c r="A42" s="59"/>
      <c r="B42" s="59" t="s">
        <v>1584</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794"/>
      <c r="V43" s="794"/>
      <c r="W43" s="794"/>
      <c r="X43" s="794"/>
      <c r="Y43" s="122" t="s">
        <v>38</v>
      </c>
      <c r="Z43" s="59"/>
      <c r="AA43" s="59"/>
      <c r="AB43" s="59"/>
      <c r="AC43" s="59"/>
      <c r="AD43" s="59"/>
      <c r="AE43" s="59"/>
      <c r="AF43" s="59"/>
      <c r="AG43" s="59"/>
      <c r="AH43" s="59"/>
      <c r="AI43" s="59" t="s">
        <v>37</v>
      </c>
      <c r="AJ43" s="59"/>
      <c r="AK43" s="823"/>
      <c r="AL43" s="823"/>
      <c r="AM43" s="823"/>
      <c r="AN43" s="823"/>
      <c r="AO43" s="823"/>
      <c r="AP43" s="823"/>
      <c r="AQ43" s="823"/>
      <c r="AR43" s="823"/>
      <c r="AS43" s="823"/>
      <c r="AT43" s="823"/>
      <c r="AU43" s="823"/>
      <c r="AV43" s="823"/>
      <c r="AW43" s="122" t="s">
        <v>39</v>
      </c>
      <c r="AX43" s="59"/>
      <c r="AY43" s="59"/>
      <c r="AZ43" s="59"/>
      <c r="BA43" s="59"/>
      <c r="BB43" s="59"/>
      <c r="BC43" s="59"/>
      <c r="BD43" s="59"/>
      <c r="BE43" s="59"/>
      <c r="BF43" s="794"/>
      <c r="BG43" s="794"/>
      <c r="BH43" s="794"/>
      <c r="BI43" s="794"/>
      <c r="BJ43" s="794"/>
      <c r="BK43" s="794"/>
      <c r="BL43" s="794"/>
      <c r="BM43" s="794"/>
      <c r="BN43" s="794"/>
      <c r="BO43" s="794"/>
      <c r="BP43" s="794"/>
      <c r="BQ43" s="794"/>
      <c r="BR43" s="122" t="s">
        <v>40</v>
      </c>
      <c r="BS43" s="59"/>
      <c r="BT43" s="59"/>
      <c r="BU43" s="59"/>
      <c r="BV43" s="59"/>
      <c r="BW43" s="59"/>
      <c r="BX43" s="59"/>
      <c r="BY43" s="59"/>
      <c r="BZ43" s="59"/>
      <c r="CM43" s="1" t="s">
        <v>1246</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4"/>
      <c r="BE44" s="794"/>
      <c r="BF44" s="794"/>
      <c r="BG44" s="794"/>
      <c r="BH44" s="794"/>
      <c r="BI44" s="794"/>
      <c r="BJ44" s="794"/>
      <c r="BK44" s="794"/>
      <c r="BL44" s="794"/>
      <c r="BM44" s="794"/>
      <c r="BN44" s="794"/>
      <c r="BO44" s="794"/>
      <c r="BP44" s="794"/>
      <c r="BQ44" s="794"/>
      <c r="BR44" s="794"/>
      <c r="BS44" s="794"/>
      <c r="BT44" s="794"/>
      <c r="BU44" s="794"/>
      <c r="BV44" s="794"/>
      <c r="BW44" s="794"/>
      <c r="BX44" s="794"/>
      <c r="BY44" s="794"/>
      <c r="BZ44" s="794"/>
      <c r="CM44" s="1" t="s">
        <v>1247</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794"/>
      <c r="V45" s="794"/>
      <c r="W45" s="794"/>
      <c r="X45" s="794"/>
      <c r="Y45" s="122" t="s">
        <v>43</v>
      </c>
      <c r="Z45" s="59"/>
      <c r="AA45" s="59"/>
      <c r="AB45" s="59"/>
      <c r="AC45" s="59"/>
      <c r="AD45" s="59"/>
      <c r="AE45" s="59"/>
      <c r="AF45" s="59"/>
      <c r="AG45" s="59"/>
      <c r="AH45" s="59"/>
      <c r="AI45" s="59" t="s">
        <v>37</v>
      </c>
      <c r="AJ45" s="59"/>
      <c r="AK45" s="794"/>
      <c r="AL45" s="794"/>
      <c r="AM45" s="794"/>
      <c r="AN45" s="794"/>
      <c r="AO45" s="794"/>
      <c r="AP45" s="794"/>
      <c r="AQ45" s="794"/>
      <c r="AR45" s="794"/>
      <c r="AS45" s="794"/>
      <c r="AT45" s="59" t="s">
        <v>44</v>
      </c>
      <c r="AU45" s="59"/>
      <c r="AV45" s="59"/>
      <c r="AW45" s="59"/>
      <c r="AX45" s="122"/>
      <c r="AY45" s="59"/>
      <c r="AZ45" s="59"/>
      <c r="BA45" s="59"/>
      <c r="BB45" s="59"/>
      <c r="BC45" s="59"/>
      <c r="BD45" s="59"/>
      <c r="BE45" s="59"/>
      <c r="BF45" s="794"/>
      <c r="BG45" s="794"/>
      <c r="BH45" s="794"/>
      <c r="BI45" s="794"/>
      <c r="BJ45" s="794"/>
      <c r="BK45" s="794"/>
      <c r="BL45" s="794"/>
      <c r="BM45" s="794"/>
      <c r="BN45" s="794"/>
      <c r="BO45" s="794"/>
      <c r="BP45" s="794"/>
      <c r="BQ45" s="794"/>
      <c r="BR45" s="122" t="s">
        <v>40</v>
      </c>
      <c r="BS45" s="59"/>
      <c r="BT45" s="59"/>
      <c r="BU45" s="59"/>
      <c r="BV45" s="59"/>
      <c r="BW45" s="59"/>
      <c r="BX45" s="59"/>
      <c r="BY45" s="59"/>
      <c r="BZ45" s="59"/>
      <c r="CM45" s="1" t="s">
        <v>1249</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4"/>
      <c r="AR46" s="794"/>
      <c r="AS46" s="794"/>
      <c r="AT46" s="794"/>
      <c r="AU46" s="794"/>
      <c r="AV46" s="794"/>
      <c r="AW46" s="794"/>
      <c r="AX46" s="794"/>
      <c r="AY46" s="794"/>
      <c r="AZ46" s="794"/>
      <c r="BA46" s="794"/>
      <c r="BB46" s="794"/>
      <c r="BC46" s="794"/>
      <c r="BD46" s="794"/>
      <c r="BE46" s="794"/>
      <c r="BF46" s="794"/>
      <c r="BG46" s="794"/>
      <c r="BH46" s="794"/>
      <c r="BI46" s="794"/>
      <c r="BJ46" s="794"/>
      <c r="BK46" s="794"/>
      <c r="BL46" s="794"/>
      <c r="BM46" s="794"/>
      <c r="BN46" s="794"/>
      <c r="BO46" s="794"/>
      <c r="BP46" s="794"/>
      <c r="BQ46" s="794"/>
      <c r="BR46" s="794"/>
      <c r="BS46" s="794"/>
      <c r="BT46" s="794"/>
      <c r="BU46" s="794"/>
      <c r="BV46" s="794"/>
      <c r="BW46" s="794"/>
      <c r="BX46" s="794"/>
      <c r="BY46" s="794"/>
      <c r="BZ46" s="794"/>
      <c r="CM46" s="1" t="s">
        <v>1250</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801" t="s">
        <v>1253</v>
      </c>
      <c r="S47" s="801"/>
      <c r="T47" s="801"/>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794"/>
      <c r="BN47" s="794"/>
      <c r="BO47" s="794"/>
      <c r="BP47" s="794"/>
      <c r="BQ47" s="794"/>
      <c r="BR47" s="794"/>
      <c r="BS47" s="794"/>
      <c r="BT47" s="794"/>
      <c r="BU47" s="794"/>
      <c r="BV47" s="794"/>
      <c r="BW47" s="794"/>
      <c r="BX47" s="794"/>
      <c r="BY47" s="794"/>
      <c r="BZ47" s="794"/>
      <c r="CM47" s="1" t="s">
        <v>1251</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794"/>
      <c r="S48" s="794"/>
      <c r="T48" s="794"/>
      <c r="U48" s="794"/>
      <c r="V48" s="794"/>
      <c r="W48" s="794"/>
      <c r="X48" s="794"/>
      <c r="Y48" s="794"/>
      <c r="Z48" s="794"/>
      <c r="AA48" s="794"/>
      <c r="AB48" s="794"/>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794"/>
      <c r="AY48" s="794"/>
      <c r="AZ48" s="794"/>
      <c r="BA48" s="794"/>
      <c r="BB48" s="794"/>
      <c r="BC48" s="794"/>
      <c r="BD48" s="794"/>
      <c r="BE48" s="794"/>
      <c r="BF48" s="794"/>
      <c r="BG48" s="794"/>
      <c r="BH48" s="794"/>
      <c r="BI48" s="794"/>
      <c r="BJ48" s="794"/>
      <c r="BK48" s="794"/>
      <c r="BL48" s="794"/>
      <c r="BM48" s="794"/>
      <c r="BN48" s="794"/>
      <c r="BO48" s="794"/>
      <c r="BP48" s="794"/>
      <c r="BQ48" s="794"/>
      <c r="BR48" s="794"/>
      <c r="BS48" s="794"/>
      <c r="BT48" s="794"/>
      <c r="BU48" s="794"/>
      <c r="BV48" s="794"/>
      <c r="BW48" s="794"/>
      <c r="BX48" s="794"/>
      <c r="BY48" s="794"/>
      <c r="BZ48" s="794"/>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4"/>
      <c r="BG49" s="794"/>
      <c r="BH49" s="794"/>
      <c r="BI49" s="794"/>
      <c r="BJ49" s="794"/>
      <c r="BK49" s="794"/>
      <c r="BL49" s="794"/>
      <c r="BM49" s="794"/>
      <c r="BN49" s="794"/>
      <c r="BO49" s="794"/>
      <c r="BP49" s="794"/>
      <c r="BQ49" s="794"/>
      <c r="BR49" s="794"/>
      <c r="BS49" s="794"/>
      <c r="BT49" s="794"/>
      <c r="BU49" s="794"/>
      <c r="BV49" s="794"/>
      <c r="BW49" s="794"/>
      <c r="BX49" s="794"/>
      <c r="BY49" s="794"/>
      <c r="BZ49" s="794"/>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4"/>
      <c r="AY50" s="794"/>
      <c r="AZ50" s="794"/>
      <c r="BA50" s="794"/>
      <c r="BB50" s="794"/>
      <c r="BC50" s="794"/>
      <c r="BD50" s="794"/>
      <c r="BE50" s="794"/>
      <c r="BF50" s="794"/>
      <c r="BG50" s="794"/>
      <c r="BH50" s="794"/>
      <c r="BI50" s="794"/>
      <c r="BJ50" s="794"/>
      <c r="BK50" s="794"/>
      <c r="BL50" s="794"/>
      <c r="BM50" s="794"/>
      <c r="BN50" s="794"/>
      <c r="BO50" s="794"/>
      <c r="BP50" s="794"/>
      <c r="BQ50" s="794"/>
      <c r="BR50" s="794"/>
      <c r="BS50" s="794"/>
      <c r="BT50" s="794"/>
      <c r="BU50" s="794"/>
      <c r="BV50" s="794"/>
      <c r="BW50" s="794"/>
      <c r="BX50" s="794"/>
      <c r="BY50" s="794"/>
      <c r="BZ50" s="794"/>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861"/>
      <c r="B52" s="861"/>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1584</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829"/>
      <c r="V55" s="829"/>
      <c r="W55" s="829"/>
      <c r="X55" s="829"/>
      <c r="Y55" s="122" t="s">
        <v>38</v>
      </c>
      <c r="Z55" s="59"/>
      <c r="AA55" s="59"/>
      <c r="AB55" s="59"/>
      <c r="AC55" s="59"/>
      <c r="AD55" s="59"/>
      <c r="AE55" s="59"/>
      <c r="AF55" s="59"/>
      <c r="AG55" s="59"/>
      <c r="AH55" s="59"/>
      <c r="AI55" s="59" t="s">
        <v>37</v>
      </c>
      <c r="AJ55" s="59"/>
      <c r="AK55" s="799"/>
      <c r="AL55" s="799"/>
      <c r="AM55" s="799"/>
      <c r="AN55" s="799"/>
      <c r="AO55" s="799"/>
      <c r="AP55" s="799"/>
      <c r="AQ55" s="799"/>
      <c r="AR55" s="799"/>
      <c r="AS55" s="799"/>
      <c r="AT55" s="799"/>
      <c r="AU55" s="799"/>
      <c r="AV55" s="799"/>
      <c r="AW55" s="122" t="s">
        <v>39</v>
      </c>
      <c r="AX55" s="59"/>
      <c r="AY55" s="59"/>
      <c r="AZ55" s="59"/>
      <c r="BA55" s="59"/>
      <c r="BB55" s="59"/>
      <c r="BC55" s="59"/>
      <c r="BD55" s="59"/>
      <c r="BE55" s="59"/>
      <c r="BF55" s="829"/>
      <c r="BG55" s="829"/>
      <c r="BH55" s="829"/>
      <c r="BI55" s="829"/>
      <c r="BJ55" s="829"/>
      <c r="BK55" s="829"/>
      <c r="BL55" s="829"/>
      <c r="BM55" s="829"/>
      <c r="BN55" s="829"/>
      <c r="BO55" s="829"/>
      <c r="BP55" s="829"/>
      <c r="BQ55" s="829"/>
      <c r="BR55" s="122"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29"/>
      <c r="AY56" s="829"/>
      <c r="AZ56" s="829"/>
      <c r="BA56" s="829"/>
      <c r="BB56" s="829"/>
      <c r="BC56" s="829"/>
      <c r="BD56" s="829"/>
      <c r="BE56" s="829"/>
      <c r="BF56" s="829"/>
      <c r="BG56" s="829"/>
      <c r="BH56" s="829"/>
      <c r="BI56" s="829"/>
      <c r="BJ56" s="829"/>
      <c r="BK56" s="829"/>
      <c r="BL56" s="829"/>
      <c r="BM56" s="829"/>
      <c r="BN56" s="829"/>
      <c r="BO56" s="829"/>
      <c r="BP56" s="829"/>
      <c r="BQ56" s="829"/>
      <c r="BR56" s="829"/>
      <c r="BS56" s="829"/>
      <c r="BT56" s="829"/>
      <c r="BU56" s="829"/>
      <c r="BV56" s="829"/>
      <c r="BW56" s="829"/>
      <c r="BX56" s="829"/>
      <c r="BY56" s="829"/>
      <c r="BZ56" s="829"/>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829"/>
      <c r="V57" s="829"/>
      <c r="W57" s="829"/>
      <c r="X57" s="829"/>
      <c r="Y57" s="122" t="s">
        <v>43</v>
      </c>
      <c r="Z57" s="59"/>
      <c r="AA57" s="59"/>
      <c r="AB57" s="59"/>
      <c r="AC57" s="59"/>
      <c r="AD57" s="59"/>
      <c r="AE57" s="59"/>
      <c r="AF57" s="59"/>
      <c r="AG57" s="59"/>
      <c r="AH57" s="59"/>
      <c r="AI57" s="59" t="s">
        <v>37</v>
      </c>
      <c r="AJ57" s="59"/>
      <c r="AK57" s="829"/>
      <c r="AL57" s="829"/>
      <c r="AM57" s="829"/>
      <c r="AN57" s="829"/>
      <c r="AO57" s="829"/>
      <c r="AP57" s="829"/>
      <c r="AQ57" s="829"/>
      <c r="AR57" s="829"/>
      <c r="AS57" s="829"/>
      <c r="AT57" s="59" t="s">
        <v>44</v>
      </c>
      <c r="AU57" s="59"/>
      <c r="AV57" s="59"/>
      <c r="AW57" s="59"/>
      <c r="AX57" s="122"/>
      <c r="AY57" s="59"/>
      <c r="AZ57" s="59"/>
      <c r="BA57" s="59"/>
      <c r="BB57" s="59"/>
      <c r="BC57" s="59"/>
      <c r="BD57" s="59"/>
      <c r="BE57" s="59"/>
      <c r="BF57" s="829"/>
      <c r="BG57" s="829"/>
      <c r="BH57" s="829"/>
      <c r="BI57" s="829"/>
      <c r="BJ57" s="829"/>
      <c r="BK57" s="829"/>
      <c r="BL57" s="829"/>
      <c r="BM57" s="829"/>
      <c r="BN57" s="829"/>
      <c r="BO57" s="829"/>
      <c r="BP57" s="829"/>
      <c r="BQ57" s="829"/>
      <c r="BR57" s="122"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29"/>
      <c r="AY58" s="829"/>
      <c r="AZ58" s="829"/>
      <c r="BA58" s="829"/>
      <c r="BB58" s="829"/>
      <c r="BC58" s="829"/>
      <c r="BD58" s="829"/>
      <c r="BE58" s="829"/>
      <c r="BF58" s="829"/>
      <c r="BG58" s="829"/>
      <c r="BH58" s="829"/>
      <c r="BI58" s="829"/>
      <c r="BJ58" s="829"/>
      <c r="BK58" s="829"/>
      <c r="BL58" s="829"/>
      <c r="BM58" s="829"/>
      <c r="BN58" s="829"/>
      <c r="BO58" s="829"/>
      <c r="BP58" s="829"/>
      <c r="BQ58" s="829"/>
      <c r="BR58" s="829"/>
      <c r="BS58" s="829"/>
      <c r="BT58" s="829"/>
      <c r="BU58" s="829"/>
      <c r="BV58" s="829"/>
      <c r="BW58" s="829"/>
      <c r="BX58" s="829"/>
      <c r="BY58" s="829"/>
      <c r="BZ58" s="829"/>
    </row>
    <row r="59" spans="1:78" s="1" customFormat="1" ht="15" customHeight="1">
      <c r="A59" s="59"/>
      <c r="B59" s="59" t="s">
        <v>47</v>
      </c>
      <c r="C59" s="59"/>
      <c r="D59" s="59"/>
      <c r="E59" s="59"/>
      <c r="F59" s="59"/>
      <c r="G59" s="59"/>
      <c r="H59" s="59"/>
      <c r="I59" s="59"/>
      <c r="J59" s="59"/>
      <c r="K59" s="59"/>
      <c r="L59" s="59"/>
      <c r="M59" s="59"/>
      <c r="N59" s="59"/>
      <c r="O59" s="59"/>
      <c r="P59" s="59"/>
      <c r="Q59" s="59"/>
      <c r="R59" s="801" t="s">
        <v>1253</v>
      </c>
      <c r="S59" s="801"/>
      <c r="T59" s="801"/>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29"/>
      <c r="AY59" s="829"/>
      <c r="AZ59" s="829"/>
      <c r="BA59" s="829"/>
      <c r="BB59" s="829"/>
      <c r="BC59" s="829"/>
      <c r="BD59" s="829"/>
      <c r="BE59" s="829"/>
      <c r="BF59" s="829"/>
      <c r="BG59" s="829"/>
      <c r="BH59" s="829"/>
      <c r="BI59" s="829"/>
      <c r="BJ59" s="829"/>
      <c r="BK59" s="829"/>
      <c r="BL59" s="829"/>
      <c r="BM59" s="829"/>
      <c r="BN59" s="829"/>
      <c r="BO59" s="829"/>
      <c r="BP59" s="829"/>
      <c r="BQ59" s="829"/>
      <c r="BR59" s="829"/>
      <c r="BS59" s="829"/>
      <c r="BT59" s="829"/>
      <c r="BU59" s="829"/>
      <c r="BV59" s="829"/>
      <c r="BW59" s="829"/>
      <c r="BX59" s="829"/>
      <c r="BY59" s="829"/>
      <c r="BZ59" s="829"/>
    </row>
    <row r="60" spans="1:78" s="1" customFormat="1" ht="15" customHeight="1">
      <c r="A60" s="59"/>
      <c r="B60" s="59" t="s">
        <v>48</v>
      </c>
      <c r="C60" s="59"/>
      <c r="D60" s="59"/>
      <c r="E60" s="59"/>
      <c r="F60" s="59"/>
      <c r="G60" s="59"/>
      <c r="H60" s="59"/>
      <c r="I60" s="59"/>
      <c r="J60" s="59"/>
      <c r="K60" s="59"/>
      <c r="L60" s="59"/>
      <c r="M60" s="59"/>
      <c r="N60" s="59"/>
      <c r="O60" s="59"/>
      <c r="P60" s="59"/>
      <c r="Q60" s="5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29"/>
      <c r="AR60" s="829"/>
      <c r="AS60" s="829"/>
      <c r="AT60" s="829"/>
      <c r="AU60" s="829"/>
      <c r="AV60" s="829"/>
      <c r="AW60" s="829"/>
      <c r="AX60" s="829"/>
      <c r="AY60" s="829"/>
      <c r="AZ60" s="829"/>
      <c r="BA60" s="829"/>
      <c r="BB60" s="829"/>
      <c r="BC60" s="829"/>
      <c r="BD60" s="829"/>
      <c r="BE60" s="829"/>
      <c r="BF60" s="829"/>
      <c r="BG60" s="829"/>
      <c r="BH60" s="829"/>
      <c r="BI60" s="829"/>
      <c r="BJ60" s="829"/>
      <c r="BK60" s="829"/>
      <c r="BL60" s="829"/>
      <c r="BM60" s="829"/>
      <c r="BN60" s="829"/>
      <c r="BO60" s="829"/>
      <c r="BP60" s="829"/>
      <c r="BQ60" s="829"/>
      <c r="BR60" s="829"/>
      <c r="BS60" s="829"/>
      <c r="BT60" s="829"/>
      <c r="BU60" s="829"/>
      <c r="BV60" s="829"/>
      <c r="BW60" s="829"/>
      <c r="BX60" s="829"/>
      <c r="BY60" s="829"/>
      <c r="BZ60" s="829"/>
    </row>
    <row r="61" spans="1:78" s="1" customFormat="1" ht="15" customHeight="1">
      <c r="A61" s="59"/>
      <c r="B61" s="59" t="s">
        <v>49</v>
      </c>
      <c r="C61" s="59"/>
      <c r="D61" s="59"/>
      <c r="E61" s="59"/>
      <c r="F61" s="59"/>
      <c r="G61" s="59"/>
      <c r="H61" s="59"/>
      <c r="I61" s="59"/>
      <c r="J61" s="59"/>
      <c r="K61" s="59"/>
      <c r="L61" s="59"/>
      <c r="M61" s="59"/>
      <c r="N61" s="59"/>
      <c r="O61" s="59"/>
      <c r="P61" s="59"/>
      <c r="Q61" s="5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29"/>
      <c r="BR61" s="829"/>
      <c r="BS61" s="829"/>
      <c r="BT61" s="829"/>
      <c r="BU61" s="829"/>
      <c r="BV61" s="829"/>
      <c r="BW61" s="829"/>
      <c r="BX61" s="829"/>
      <c r="BY61" s="829"/>
      <c r="BZ61" s="829"/>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829"/>
      <c r="BU62" s="829"/>
      <c r="BV62" s="829"/>
      <c r="BW62" s="829"/>
      <c r="BX62" s="829"/>
      <c r="BY62" s="829"/>
      <c r="BZ62" s="829"/>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8"/>
      <c r="AY64" s="798"/>
      <c r="AZ64" s="798"/>
      <c r="BA64" s="798"/>
      <c r="BB64" s="798"/>
      <c r="BC64" s="798"/>
      <c r="BD64" s="798"/>
      <c r="BE64" s="798"/>
      <c r="BF64" s="798"/>
      <c r="BG64" s="798"/>
      <c r="BH64" s="798"/>
      <c r="BI64" s="798"/>
      <c r="BJ64" s="798"/>
      <c r="BK64" s="798"/>
      <c r="BL64" s="798"/>
      <c r="BM64" s="798"/>
      <c r="BN64" s="798"/>
      <c r="BO64" s="798"/>
      <c r="BP64" s="798"/>
      <c r="BQ64" s="798"/>
      <c r="BR64" s="798"/>
      <c r="BS64" s="798"/>
      <c r="BT64" s="798"/>
      <c r="BU64" s="798"/>
      <c r="BV64" s="798"/>
      <c r="BW64" s="798"/>
      <c r="BX64" s="798"/>
      <c r="BY64" s="798"/>
      <c r="BZ64" s="798"/>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1584</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829"/>
      <c r="V67" s="829"/>
      <c r="W67" s="829"/>
      <c r="X67" s="829"/>
      <c r="Y67" s="122" t="s">
        <v>38</v>
      </c>
      <c r="Z67" s="59"/>
      <c r="AA67" s="59"/>
      <c r="AB67" s="59"/>
      <c r="AC67" s="59"/>
      <c r="AD67" s="59"/>
      <c r="AE67" s="59"/>
      <c r="AF67" s="59"/>
      <c r="AG67" s="59"/>
      <c r="AH67" s="59"/>
      <c r="AI67" s="59" t="s">
        <v>37</v>
      </c>
      <c r="AJ67" s="59"/>
      <c r="AK67" s="799"/>
      <c r="AL67" s="799"/>
      <c r="AM67" s="799"/>
      <c r="AN67" s="799"/>
      <c r="AO67" s="799"/>
      <c r="AP67" s="799"/>
      <c r="AQ67" s="799"/>
      <c r="AR67" s="799"/>
      <c r="AS67" s="799"/>
      <c r="AT67" s="799"/>
      <c r="AU67" s="799"/>
      <c r="AV67" s="799"/>
      <c r="AW67" s="122" t="s">
        <v>39</v>
      </c>
      <c r="AX67" s="59"/>
      <c r="AY67" s="59"/>
      <c r="AZ67" s="59"/>
      <c r="BA67" s="59"/>
      <c r="BB67" s="59"/>
      <c r="BC67" s="59"/>
      <c r="BD67" s="59"/>
      <c r="BE67" s="59"/>
      <c r="BF67" s="829"/>
      <c r="BG67" s="829"/>
      <c r="BH67" s="829"/>
      <c r="BI67" s="829"/>
      <c r="BJ67" s="829"/>
      <c r="BK67" s="829"/>
      <c r="BL67" s="829"/>
      <c r="BM67" s="829"/>
      <c r="BN67" s="829"/>
      <c r="BO67" s="829"/>
      <c r="BP67" s="829"/>
      <c r="BQ67" s="829"/>
      <c r="BR67" s="122"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829"/>
      <c r="S68" s="829"/>
      <c r="T68" s="829"/>
      <c r="U68" s="829"/>
      <c r="V68" s="829"/>
      <c r="W68" s="829"/>
      <c r="X68" s="829"/>
      <c r="Y68" s="829"/>
      <c r="Z68" s="829"/>
      <c r="AA68" s="829"/>
      <c r="AB68" s="829"/>
      <c r="AC68" s="829"/>
      <c r="AD68" s="829"/>
      <c r="AE68" s="829"/>
      <c r="AF68" s="829"/>
      <c r="AG68" s="829"/>
      <c r="AH68" s="829"/>
      <c r="AI68" s="829"/>
      <c r="AJ68" s="829"/>
      <c r="AK68" s="829"/>
      <c r="AL68" s="829"/>
      <c r="AM68" s="829"/>
      <c r="AN68" s="829"/>
      <c r="AO68" s="829"/>
      <c r="AP68" s="829"/>
      <c r="AQ68" s="829"/>
      <c r="AR68" s="829"/>
      <c r="AS68" s="829"/>
      <c r="AT68" s="829"/>
      <c r="AU68" s="829"/>
      <c r="AV68" s="829"/>
      <c r="AW68" s="829"/>
      <c r="AX68" s="829"/>
      <c r="AY68" s="829"/>
      <c r="AZ68" s="829"/>
      <c r="BA68" s="829"/>
      <c r="BB68" s="829"/>
      <c r="BC68" s="829"/>
      <c r="BD68" s="829"/>
      <c r="BE68" s="829"/>
      <c r="BF68" s="829"/>
      <c r="BG68" s="829"/>
      <c r="BH68" s="829"/>
      <c r="BI68" s="829"/>
      <c r="BJ68" s="829"/>
      <c r="BK68" s="829"/>
      <c r="BL68" s="829"/>
      <c r="BM68" s="829"/>
      <c r="BN68" s="829"/>
      <c r="BO68" s="829"/>
      <c r="BP68" s="829"/>
      <c r="BQ68" s="829"/>
      <c r="BR68" s="829"/>
      <c r="BS68" s="829"/>
      <c r="BT68" s="829"/>
      <c r="BU68" s="829"/>
      <c r="BV68" s="829"/>
      <c r="BW68" s="829"/>
      <c r="BX68" s="829"/>
      <c r="BY68" s="829"/>
      <c r="BZ68" s="829"/>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829"/>
      <c r="V69" s="829"/>
      <c r="W69" s="829"/>
      <c r="X69" s="829"/>
      <c r="Y69" s="122" t="s">
        <v>43</v>
      </c>
      <c r="Z69" s="59"/>
      <c r="AA69" s="59"/>
      <c r="AB69" s="59"/>
      <c r="AC69" s="59"/>
      <c r="AD69" s="59"/>
      <c r="AE69" s="59"/>
      <c r="AF69" s="59"/>
      <c r="AG69" s="59"/>
      <c r="AH69" s="59"/>
      <c r="AI69" s="59" t="s">
        <v>37</v>
      </c>
      <c r="AJ69" s="59"/>
      <c r="AK69" s="829"/>
      <c r="AL69" s="829"/>
      <c r="AM69" s="829"/>
      <c r="AN69" s="829"/>
      <c r="AO69" s="829"/>
      <c r="AP69" s="829"/>
      <c r="AQ69" s="829"/>
      <c r="AR69" s="829"/>
      <c r="AS69" s="829"/>
      <c r="AT69" s="59" t="s">
        <v>44</v>
      </c>
      <c r="AU69" s="59"/>
      <c r="AV69" s="59"/>
      <c r="AW69" s="59"/>
      <c r="AX69" s="122"/>
      <c r="AY69" s="59"/>
      <c r="AZ69" s="59"/>
      <c r="BA69" s="59"/>
      <c r="BB69" s="59"/>
      <c r="BC69" s="59"/>
      <c r="BD69" s="59"/>
      <c r="BE69" s="59"/>
      <c r="BF69" s="829"/>
      <c r="BG69" s="829"/>
      <c r="BH69" s="829"/>
      <c r="BI69" s="829"/>
      <c r="BJ69" s="829"/>
      <c r="BK69" s="829"/>
      <c r="BL69" s="829"/>
      <c r="BM69" s="829"/>
      <c r="BN69" s="829"/>
      <c r="BO69" s="829"/>
      <c r="BP69" s="829"/>
      <c r="BQ69" s="829"/>
      <c r="BR69" s="122"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29"/>
      <c r="AY70" s="829"/>
      <c r="AZ70" s="829"/>
      <c r="BA70" s="829"/>
      <c r="BB70" s="829"/>
      <c r="BC70" s="829"/>
      <c r="BD70" s="829"/>
      <c r="BE70" s="829"/>
      <c r="BF70" s="829"/>
      <c r="BG70" s="829"/>
      <c r="BH70" s="829"/>
      <c r="BI70" s="829"/>
      <c r="BJ70" s="829"/>
      <c r="BK70" s="829"/>
      <c r="BL70" s="829"/>
      <c r="BM70" s="829"/>
      <c r="BN70" s="829"/>
      <c r="BO70" s="829"/>
      <c r="BP70" s="829"/>
      <c r="BQ70" s="829"/>
      <c r="BR70" s="829"/>
      <c r="BS70" s="829"/>
      <c r="BT70" s="829"/>
      <c r="BU70" s="829"/>
      <c r="BV70" s="829"/>
      <c r="BW70" s="829"/>
      <c r="BX70" s="829"/>
      <c r="BY70" s="829"/>
      <c r="BZ70" s="829"/>
    </row>
    <row r="71" spans="1:78" s="1" customFormat="1" ht="15" customHeight="1">
      <c r="A71" s="59"/>
      <c r="B71" s="59" t="s">
        <v>47</v>
      </c>
      <c r="C71" s="59"/>
      <c r="D71" s="59"/>
      <c r="E71" s="59"/>
      <c r="F71" s="59"/>
      <c r="G71" s="59"/>
      <c r="H71" s="59"/>
      <c r="I71" s="59"/>
      <c r="J71" s="59"/>
      <c r="K71" s="59"/>
      <c r="L71" s="59"/>
      <c r="M71" s="59"/>
      <c r="N71" s="59"/>
      <c r="O71" s="59"/>
      <c r="P71" s="59"/>
      <c r="Q71" s="59"/>
      <c r="R71" s="801" t="s">
        <v>1253</v>
      </c>
      <c r="S71" s="801"/>
      <c r="T71" s="801"/>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29"/>
      <c r="BA71" s="829"/>
      <c r="BB71" s="829"/>
      <c r="BC71" s="829"/>
      <c r="BD71" s="829"/>
      <c r="BE71" s="829"/>
      <c r="BF71" s="829"/>
      <c r="BG71" s="829"/>
      <c r="BH71" s="829"/>
      <c r="BI71" s="829"/>
      <c r="BJ71" s="829"/>
      <c r="BK71" s="829"/>
      <c r="BL71" s="829"/>
      <c r="BM71" s="829"/>
      <c r="BN71" s="829"/>
      <c r="BO71" s="829"/>
      <c r="BP71" s="829"/>
      <c r="BQ71" s="829"/>
      <c r="BR71" s="829"/>
      <c r="BS71" s="829"/>
      <c r="BT71" s="829"/>
      <c r="BU71" s="829"/>
      <c r="BV71" s="829"/>
      <c r="BW71" s="829"/>
      <c r="BX71" s="829"/>
      <c r="BY71" s="829"/>
      <c r="BZ71" s="829"/>
    </row>
    <row r="72" spans="1:78" s="1" customFormat="1" ht="15" customHeight="1">
      <c r="A72" s="59"/>
      <c r="B72" s="59" t="s">
        <v>48</v>
      </c>
      <c r="C72" s="59"/>
      <c r="D72" s="59"/>
      <c r="E72" s="59"/>
      <c r="F72" s="59"/>
      <c r="G72" s="59"/>
      <c r="H72" s="59"/>
      <c r="I72" s="59"/>
      <c r="J72" s="59"/>
      <c r="K72" s="59"/>
      <c r="L72" s="59"/>
      <c r="M72" s="59"/>
      <c r="N72" s="59"/>
      <c r="O72" s="59"/>
      <c r="P72" s="59"/>
      <c r="Q72" s="5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29"/>
      <c r="BA72" s="829"/>
      <c r="BB72" s="829"/>
      <c r="BC72" s="829"/>
      <c r="BD72" s="829"/>
      <c r="BE72" s="829"/>
      <c r="BF72" s="829"/>
      <c r="BG72" s="829"/>
      <c r="BH72" s="829"/>
      <c r="BI72" s="829"/>
      <c r="BJ72" s="829"/>
      <c r="BK72" s="829"/>
      <c r="BL72" s="829"/>
      <c r="BM72" s="829"/>
      <c r="BN72" s="829"/>
      <c r="BO72" s="829"/>
      <c r="BP72" s="829"/>
      <c r="BQ72" s="829"/>
      <c r="BR72" s="829"/>
      <c r="BS72" s="829"/>
      <c r="BT72" s="829"/>
      <c r="BU72" s="829"/>
      <c r="BV72" s="829"/>
      <c r="BW72" s="829"/>
      <c r="BX72" s="829"/>
      <c r="BY72" s="829"/>
      <c r="BZ72" s="829"/>
    </row>
    <row r="73" spans="1:78" s="1" customFormat="1" ht="15" customHeight="1">
      <c r="A73" s="59"/>
      <c r="B73" s="59" t="s">
        <v>49</v>
      </c>
      <c r="C73" s="59"/>
      <c r="D73" s="59"/>
      <c r="E73" s="59"/>
      <c r="F73" s="59"/>
      <c r="G73" s="59"/>
      <c r="H73" s="59"/>
      <c r="I73" s="59"/>
      <c r="J73" s="59"/>
      <c r="K73" s="59"/>
      <c r="L73" s="59"/>
      <c r="M73" s="59"/>
      <c r="N73" s="59"/>
      <c r="O73" s="59"/>
      <c r="P73" s="59"/>
      <c r="Q73" s="5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29"/>
      <c r="BA73" s="829"/>
      <c r="BB73" s="829"/>
      <c r="BC73" s="829"/>
      <c r="BD73" s="829"/>
      <c r="BE73" s="829"/>
      <c r="BF73" s="829"/>
      <c r="BG73" s="829"/>
      <c r="BH73" s="829"/>
      <c r="BI73" s="829"/>
      <c r="BJ73" s="829"/>
      <c r="BK73" s="829"/>
      <c r="BL73" s="829"/>
      <c r="BM73" s="829"/>
      <c r="BN73" s="829"/>
      <c r="BO73" s="829"/>
      <c r="BP73" s="829"/>
      <c r="BQ73" s="829"/>
      <c r="BR73" s="829"/>
      <c r="BS73" s="829"/>
      <c r="BT73" s="829"/>
      <c r="BU73" s="829"/>
      <c r="BV73" s="829"/>
      <c r="BW73" s="829"/>
      <c r="BX73" s="829"/>
      <c r="BY73" s="829"/>
      <c r="BZ73" s="829"/>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29"/>
      <c r="BA74" s="829"/>
      <c r="BB74" s="829"/>
      <c r="BC74" s="829"/>
      <c r="BD74" s="829"/>
      <c r="BE74" s="829"/>
      <c r="BF74" s="829"/>
      <c r="BG74" s="829"/>
      <c r="BH74" s="829"/>
      <c r="BI74" s="829"/>
      <c r="BJ74" s="829"/>
      <c r="BK74" s="829"/>
      <c r="BL74" s="829"/>
      <c r="BM74" s="829"/>
      <c r="BN74" s="829"/>
      <c r="BO74" s="829"/>
      <c r="BP74" s="829"/>
      <c r="BQ74" s="829"/>
      <c r="BR74" s="829"/>
      <c r="BS74" s="829"/>
      <c r="BT74" s="829"/>
      <c r="BU74" s="829"/>
      <c r="BV74" s="829"/>
      <c r="BW74" s="829"/>
      <c r="BX74" s="829"/>
      <c r="BY74" s="829"/>
      <c r="BZ74" s="829"/>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8"/>
      <c r="AP76" s="798"/>
      <c r="AQ76" s="798"/>
      <c r="AR76" s="798"/>
      <c r="AS76" s="798"/>
      <c r="AT76" s="798"/>
      <c r="AU76" s="798"/>
      <c r="AV76" s="798"/>
      <c r="AW76" s="798"/>
      <c r="AX76" s="798"/>
      <c r="AY76" s="798"/>
      <c r="AZ76" s="798"/>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c r="BW76" s="798"/>
      <c r="BX76" s="798"/>
      <c r="BY76" s="798"/>
      <c r="BZ76" s="798"/>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1584</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829"/>
      <c r="V79" s="829"/>
      <c r="W79" s="829"/>
      <c r="X79" s="829"/>
      <c r="Y79" s="122" t="s">
        <v>38</v>
      </c>
      <c r="Z79" s="59"/>
      <c r="AA79" s="59"/>
      <c r="AB79" s="59"/>
      <c r="AC79" s="59"/>
      <c r="AD79" s="59"/>
      <c r="AE79" s="59"/>
      <c r="AF79" s="59"/>
      <c r="AG79" s="59"/>
      <c r="AH79" s="59"/>
      <c r="AI79" s="59" t="s">
        <v>37</v>
      </c>
      <c r="AJ79" s="59"/>
      <c r="AK79" s="799"/>
      <c r="AL79" s="799"/>
      <c r="AM79" s="799"/>
      <c r="AN79" s="799"/>
      <c r="AO79" s="799"/>
      <c r="AP79" s="799"/>
      <c r="AQ79" s="799"/>
      <c r="AR79" s="799"/>
      <c r="AS79" s="799"/>
      <c r="AT79" s="799"/>
      <c r="AU79" s="799"/>
      <c r="AV79" s="799"/>
      <c r="AW79" s="122" t="s">
        <v>39</v>
      </c>
      <c r="AX79" s="59"/>
      <c r="AY79" s="59"/>
      <c r="AZ79" s="59"/>
      <c r="BA79" s="59"/>
      <c r="BB79" s="59"/>
      <c r="BC79" s="59"/>
      <c r="BD79" s="59"/>
      <c r="BE79" s="59"/>
      <c r="BF79" s="829"/>
      <c r="BG79" s="829"/>
      <c r="BH79" s="829"/>
      <c r="BI79" s="829"/>
      <c r="BJ79" s="829"/>
      <c r="BK79" s="829"/>
      <c r="BL79" s="829"/>
      <c r="BM79" s="829"/>
      <c r="BN79" s="829"/>
      <c r="BO79" s="829"/>
      <c r="BP79" s="829"/>
      <c r="BQ79" s="829"/>
      <c r="BR79" s="122"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c r="BU80" s="829"/>
      <c r="BV80" s="829"/>
      <c r="BW80" s="829"/>
      <c r="BX80" s="829"/>
      <c r="BY80" s="829"/>
      <c r="BZ80" s="829"/>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829"/>
      <c r="V81" s="829"/>
      <c r="W81" s="829"/>
      <c r="X81" s="829"/>
      <c r="Y81" s="122" t="s">
        <v>43</v>
      </c>
      <c r="Z81" s="59"/>
      <c r="AA81" s="59"/>
      <c r="AB81" s="59"/>
      <c r="AC81" s="59"/>
      <c r="AD81" s="59"/>
      <c r="AE81" s="59"/>
      <c r="AF81" s="59"/>
      <c r="AG81" s="59"/>
      <c r="AH81" s="59"/>
      <c r="AI81" s="59" t="s">
        <v>37</v>
      </c>
      <c r="AJ81" s="59"/>
      <c r="AK81" s="829"/>
      <c r="AL81" s="829"/>
      <c r="AM81" s="829"/>
      <c r="AN81" s="829"/>
      <c r="AO81" s="829"/>
      <c r="AP81" s="829"/>
      <c r="AQ81" s="829"/>
      <c r="AR81" s="829"/>
      <c r="AS81" s="829"/>
      <c r="AT81" s="59" t="s">
        <v>44</v>
      </c>
      <c r="AU81" s="59"/>
      <c r="AV81" s="59"/>
      <c r="AW81" s="59"/>
      <c r="AX81" s="122"/>
      <c r="AY81" s="59"/>
      <c r="AZ81" s="59"/>
      <c r="BA81" s="59"/>
      <c r="BB81" s="59"/>
      <c r="BC81" s="59"/>
      <c r="BD81" s="59"/>
      <c r="BE81" s="59"/>
      <c r="BF81" s="829"/>
      <c r="BG81" s="829"/>
      <c r="BH81" s="829"/>
      <c r="BI81" s="829"/>
      <c r="BJ81" s="829"/>
      <c r="BK81" s="829"/>
      <c r="BL81" s="829"/>
      <c r="BM81" s="829"/>
      <c r="BN81" s="829"/>
      <c r="BO81" s="829"/>
      <c r="BP81" s="829"/>
      <c r="BQ81" s="829"/>
      <c r="BR81" s="122"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29"/>
      <c r="BA82" s="829"/>
      <c r="BB82" s="829"/>
      <c r="BC82" s="829"/>
      <c r="BD82" s="829"/>
      <c r="BE82" s="829"/>
      <c r="BF82" s="829"/>
      <c r="BG82" s="829"/>
      <c r="BH82" s="829"/>
      <c r="BI82" s="829"/>
      <c r="BJ82" s="829"/>
      <c r="BK82" s="829"/>
      <c r="BL82" s="829"/>
      <c r="BM82" s="829"/>
      <c r="BN82" s="829"/>
      <c r="BO82" s="829"/>
      <c r="BP82" s="829"/>
      <c r="BQ82" s="829"/>
      <c r="BR82" s="829"/>
      <c r="BS82" s="829"/>
      <c r="BT82" s="829"/>
      <c r="BU82" s="829"/>
      <c r="BV82" s="829"/>
      <c r="BW82" s="829"/>
      <c r="BX82" s="829"/>
      <c r="BY82" s="829"/>
      <c r="BZ82" s="829"/>
    </row>
    <row r="83" spans="1:78" s="1" customFormat="1" ht="15" customHeight="1">
      <c r="A83" s="59"/>
      <c r="B83" s="59" t="s">
        <v>47</v>
      </c>
      <c r="C83" s="59"/>
      <c r="D83" s="59"/>
      <c r="E83" s="59"/>
      <c r="F83" s="59"/>
      <c r="G83" s="59"/>
      <c r="H83" s="59"/>
      <c r="I83" s="59"/>
      <c r="J83" s="59"/>
      <c r="K83" s="59"/>
      <c r="L83" s="59"/>
      <c r="M83" s="59"/>
      <c r="N83" s="59"/>
      <c r="O83" s="59"/>
      <c r="P83" s="59"/>
      <c r="Q83" s="59"/>
      <c r="R83" s="801" t="s">
        <v>1253</v>
      </c>
      <c r="S83" s="801"/>
      <c r="T83" s="801"/>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29"/>
      <c r="BK83" s="829"/>
      <c r="BL83" s="829"/>
      <c r="BM83" s="829"/>
      <c r="BN83" s="829"/>
      <c r="BO83" s="829"/>
      <c r="BP83" s="829"/>
      <c r="BQ83" s="829"/>
      <c r="BR83" s="829"/>
      <c r="BS83" s="829"/>
      <c r="BT83" s="829"/>
      <c r="BU83" s="829"/>
      <c r="BV83" s="829"/>
      <c r="BW83" s="829"/>
      <c r="BX83" s="829"/>
      <c r="BY83" s="829"/>
      <c r="BZ83" s="829"/>
    </row>
    <row r="84" spans="1:78" s="1" customFormat="1" ht="15" customHeight="1">
      <c r="A84" s="59"/>
      <c r="B84" s="59" t="s">
        <v>48</v>
      </c>
      <c r="C84" s="59"/>
      <c r="D84" s="59"/>
      <c r="E84" s="59"/>
      <c r="F84" s="59"/>
      <c r="G84" s="59"/>
      <c r="H84" s="59"/>
      <c r="I84" s="59"/>
      <c r="J84" s="59"/>
      <c r="K84" s="59"/>
      <c r="L84" s="59"/>
      <c r="M84" s="59"/>
      <c r="N84" s="59"/>
      <c r="O84" s="59"/>
      <c r="P84" s="59"/>
      <c r="Q84" s="59"/>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29"/>
      <c r="BA84" s="829"/>
      <c r="BB84" s="829"/>
      <c r="BC84" s="829"/>
      <c r="BD84" s="829"/>
      <c r="BE84" s="829"/>
      <c r="BF84" s="829"/>
      <c r="BG84" s="829"/>
      <c r="BH84" s="829"/>
      <c r="BI84" s="829"/>
      <c r="BJ84" s="829"/>
      <c r="BK84" s="829"/>
      <c r="BL84" s="829"/>
      <c r="BM84" s="829"/>
      <c r="BN84" s="829"/>
      <c r="BO84" s="829"/>
      <c r="BP84" s="829"/>
      <c r="BQ84" s="829"/>
      <c r="BR84" s="829"/>
      <c r="BS84" s="829"/>
      <c r="BT84" s="829"/>
      <c r="BU84" s="829"/>
      <c r="BV84" s="829"/>
      <c r="BW84" s="829"/>
      <c r="BX84" s="829"/>
      <c r="BY84" s="829"/>
      <c r="BZ84" s="829"/>
    </row>
    <row r="85" spans="1:78" s="1" customFormat="1" ht="15" customHeight="1">
      <c r="A85" s="59"/>
      <c r="B85" s="59" t="s">
        <v>49</v>
      </c>
      <c r="C85" s="59"/>
      <c r="D85" s="59"/>
      <c r="E85" s="59"/>
      <c r="F85" s="59"/>
      <c r="G85" s="59"/>
      <c r="H85" s="59"/>
      <c r="I85" s="59"/>
      <c r="J85" s="59"/>
      <c r="K85" s="59"/>
      <c r="L85" s="59"/>
      <c r="M85" s="59"/>
      <c r="N85" s="59"/>
      <c r="O85" s="59"/>
      <c r="P85" s="59"/>
      <c r="Q85" s="59"/>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29"/>
      <c r="BA85" s="829"/>
      <c r="BB85" s="829"/>
      <c r="BC85" s="829"/>
      <c r="BD85" s="829"/>
      <c r="BE85" s="829"/>
      <c r="BF85" s="829"/>
      <c r="BG85" s="829"/>
      <c r="BH85" s="829"/>
      <c r="BI85" s="829"/>
      <c r="BJ85" s="829"/>
      <c r="BK85" s="829"/>
      <c r="BL85" s="829"/>
      <c r="BM85" s="829"/>
      <c r="BN85" s="829"/>
      <c r="BO85" s="829"/>
      <c r="BP85" s="829"/>
      <c r="BQ85" s="829"/>
      <c r="BR85" s="829"/>
      <c r="BS85" s="829"/>
      <c r="BT85" s="829"/>
      <c r="BU85" s="829"/>
      <c r="BV85" s="829"/>
      <c r="BW85" s="829"/>
      <c r="BX85" s="829"/>
      <c r="BY85" s="829"/>
      <c r="BZ85" s="829"/>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29"/>
      <c r="BA86" s="829"/>
      <c r="BB86" s="829"/>
      <c r="BC86" s="829"/>
      <c r="BD86" s="829"/>
      <c r="BE86" s="829"/>
      <c r="BF86" s="829"/>
      <c r="BG86" s="829"/>
      <c r="BH86" s="829"/>
      <c r="BI86" s="829"/>
      <c r="BJ86" s="829"/>
      <c r="BK86" s="829"/>
      <c r="BL86" s="829"/>
      <c r="BM86" s="829"/>
      <c r="BN86" s="829"/>
      <c r="BO86" s="829"/>
      <c r="BP86" s="829"/>
      <c r="BQ86" s="829"/>
      <c r="BR86" s="829"/>
      <c r="BS86" s="829"/>
      <c r="BT86" s="829"/>
      <c r="BU86" s="829"/>
      <c r="BV86" s="829"/>
      <c r="BW86" s="829"/>
      <c r="BX86" s="829"/>
      <c r="BY86" s="829"/>
      <c r="BZ86" s="829"/>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1584</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829"/>
      <c r="V91" s="829"/>
      <c r="W91" s="829"/>
      <c r="X91" s="829"/>
      <c r="Y91" s="122" t="s">
        <v>38</v>
      </c>
      <c r="Z91" s="59"/>
      <c r="AA91" s="59"/>
      <c r="AB91" s="59"/>
      <c r="AC91" s="59"/>
      <c r="AD91" s="59"/>
      <c r="AE91" s="59"/>
      <c r="AF91" s="59"/>
      <c r="AG91" s="59"/>
      <c r="AH91" s="59"/>
      <c r="AI91" s="59" t="s">
        <v>37</v>
      </c>
      <c r="AJ91" s="59"/>
      <c r="AK91" s="799"/>
      <c r="AL91" s="799"/>
      <c r="AM91" s="799"/>
      <c r="AN91" s="799"/>
      <c r="AO91" s="799"/>
      <c r="AP91" s="799"/>
      <c r="AQ91" s="799"/>
      <c r="AR91" s="799"/>
      <c r="AS91" s="799"/>
      <c r="AT91" s="799"/>
      <c r="AU91" s="799"/>
      <c r="AV91" s="799"/>
      <c r="AW91" s="122" t="s">
        <v>39</v>
      </c>
      <c r="AX91" s="59"/>
      <c r="AY91" s="59"/>
      <c r="AZ91" s="59"/>
      <c r="BA91" s="59"/>
      <c r="BB91" s="59"/>
      <c r="BC91" s="59"/>
      <c r="BD91" s="59"/>
      <c r="BE91" s="59"/>
      <c r="BF91" s="829"/>
      <c r="BG91" s="829"/>
      <c r="BH91" s="829"/>
      <c r="BI91" s="829"/>
      <c r="BJ91" s="829"/>
      <c r="BK91" s="829"/>
      <c r="BL91" s="829"/>
      <c r="BM91" s="829"/>
      <c r="BN91" s="829"/>
      <c r="BO91" s="829"/>
      <c r="BP91" s="829"/>
      <c r="BQ91" s="829"/>
      <c r="BR91" s="122"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829"/>
      <c r="S92" s="829"/>
      <c r="T92" s="829"/>
      <c r="U92" s="829"/>
      <c r="V92" s="829"/>
      <c r="W92" s="829"/>
      <c r="X92" s="829"/>
      <c r="Y92" s="829"/>
      <c r="Z92" s="829"/>
      <c r="AA92" s="829"/>
      <c r="AB92" s="829"/>
      <c r="AC92" s="829"/>
      <c r="AD92" s="829"/>
      <c r="AE92" s="829"/>
      <c r="AF92" s="829"/>
      <c r="AG92" s="829"/>
      <c r="AH92" s="829"/>
      <c r="AI92" s="829"/>
      <c r="AJ92" s="829"/>
      <c r="AK92" s="829"/>
      <c r="AL92" s="829"/>
      <c r="AM92" s="829"/>
      <c r="AN92" s="829"/>
      <c r="AO92" s="829"/>
      <c r="AP92" s="829"/>
      <c r="AQ92" s="829"/>
      <c r="AR92" s="829"/>
      <c r="AS92" s="829"/>
      <c r="AT92" s="829"/>
      <c r="AU92" s="829"/>
      <c r="AV92" s="829"/>
      <c r="AW92" s="829"/>
      <c r="AX92" s="829"/>
      <c r="AY92" s="829"/>
      <c r="AZ92" s="829"/>
      <c r="BA92" s="829"/>
      <c r="BB92" s="829"/>
      <c r="BC92" s="829"/>
      <c r="BD92" s="829"/>
      <c r="BE92" s="829"/>
      <c r="BF92" s="829"/>
      <c r="BG92" s="829"/>
      <c r="BH92" s="829"/>
      <c r="BI92" s="829"/>
      <c r="BJ92" s="829"/>
      <c r="BK92" s="829"/>
      <c r="BL92" s="829"/>
      <c r="BM92" s="829"/>
      <c r="BN92" s="829"/>
      <c r="BO92" s="829"/>
      <c r="BP92" s="829"/>
      <c r="BQ92" s="829"/>
      <c r="BR92" s="829"/>
      <c r="BS92" s="829"/>
      <c r="BT92" s="829"/>
      <c r="BU92" s="829"/>
      <c r="BV92" s="829"/>
      <c r="BW92" s="829"/>
      <c r="BX92" s="829"/>
      <c r="BY92" s="829"/>
      <c r="BZ92" s="829"/>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829"/>
      <c r="V93" s="829"/>
      <c r="W93" s="829"/>
      <c r="X93" s="829"/>
      <c r="Y93" s="122" t="s">
        <v>43</v>
      </c>
      <c r="Z93" s="59"/>
      <c r="AA93" s="59"/>
      <c r="AB93" s="59"/>
      <c r="AC93" s="59"/>
      <c r="AD93" s="59"/>
      <c r="AE93" s="59"/>
      <c r="AF93" s="59"/>
      <c r="AG93" s="59"/>
      <c r="AH93" s="59"/>
      <c r="AI93" s="59" t="s">
        <v>37</v>
      </c>
      <c r="AJ93" s="59"/>
      <c r="AK93" s="829"/>
      <c r="AL93" s="829"/>
      <c r="AM93" s="829"/>
      <c r="AN93" s="829"/>
      <c r="AO93" s="829"/>
      <c r="AP93" s="829"/>
      <c r="AQ93" s="829"/>
      <c r="AR93" s="829"/>
      <c r="AS93" s="829"/>
      <c r="AT93" s="59" t="s">
        <v>44</v>
      </c>
      <c r="AU93" s="59"/>
      <c r="AV93" s="59"/>
      <c r="AW93" s="59"/>
      <c r="AX93" s="122"/>
      <c r="AY93" s="59"/>
      <c r="AZ93" s="59"/>
      <c r="BA93" s="59"/>
      <c r="BB93" s="59"/>
      <c r="BC93" s="59"/>
      <c r="BD93" s="59"/>
      <c r="BE93" s="59"/>
      <c r="BF93" s="829"/>
      <c r="BG93" s="829"/>
      <c r="BH93" s="829"/>
      <c r="BI93" s="829"/>
      <c r="BJ93" s="829"/>
      <c r="BK93" s="829"/>
      <c r="BL93" s="829"/>
      <c r="BM93" s="829"/>
      <c r="BN93" s="829"/>
      <c r="BO93" s="829"/>
      <c r="BP93" s="829"/>
      <c r="BQ93" s="829"/>
      <c r="BR93" s="122"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829"/>
      <c r="S94" s="829"/>
      <c r="T94" s="829"/>
      <c r="U94" s="829"/>
      <c r="V94" s="829"/>
      <c r="W94" s="829"/>
      <c r="X94" s="829"/>
      <c r="Y94" s="829"/>
      <c r="Z94" s="829"/>
      <c r="AA94" s="829"/>
      <c r="AB94" s="829"/>
      <c r="AC94" s="829"/>
      <c r="AD94" s="829"/>
      <c r="AE94" s="829"/>
      <c r="AF94" s="829"/>
      <c r="AG94" s="829"/>
      <c r="AH94" s="829"/>
      <c r="AI94" s="829"/>
      <c r="AJ94" s="829"/>
      <c r="AK94" s="829"/>
      <c r="AL94" s="829"/>
      <c r="AM94" s="829"/>
      <c r="AN94" s="829"/>
      <c r="AO94" s="829"/>
      <c r="AP94" s="829"/>
      <c r="AQ94" s="829"/>
      <c r="AR94" s="829"/>
      <c r="AS94" s="829"/>
      <c r="AT94" s="829"/>
      <c r="AU94" s="829"/>
      <c r="AV94" s="829"/>
      <c r="AW94" s="829"/>
      <c r="AX94" s="829"/>
      <c r="AY94" s="829"/>
      <c r="AZ94" s="829"/>
      <c r="BA94" s="829"/>
      <c r="BB94" s="829"/>
      <c r="BC94" s="829"/>
      <c r="BD94" s="829"/>
      <c r="BE94" s="829"/>
      <c r="BF94" s="829"/>
      <c r="BG94" s="829"/>
      <c r="BH94" s="829"/>
      <c r="BI94" s="829"/>
      <c r="BJ94" s="829"/>
      <c r="BK94" s="829"/>
      <c r="BL94" s="829"/>
      <c r="BM94" s="829"/>
      <c r="BN94" s="829"/>
      <c r="BO94" s="829"/>
      <c r="BP94" s="829"/>
      <c r="BQ94" s="829"/>
      <c r="BR94" s="829"/>
      <c r="BS94" s="829"/>
      <c r="BT94" s="829"/>
      <c r="BU94" s="829"/>
      <c r="BV94" s="829"/>
      <c r="BW94" s="829"/>
      <c r="BX94" s="829"/>
      <c r="BY94" s="829"/>
      <c r="BZ94" s="829"/>
    </row>
    <row r="95" spans="1:78" ht="15" customHeight="1">
      <c r="A95" s="59"/>
      <c r="B95" s="59" t="s">
        <v>47</v>
      </c>
      <c r="C95" s="59"/>
      <c r="D95" s="59"/>
      <c r="E95" s="59"/>
      <c r="F95" s="59"/>
      <c r="G95" s="59"/>
      <c r="H95" s="59"/>
      <c r="I95" s="59"/>
      <c r="J95" s="59"/>
      <c r="K95" s="59"/>
      <c r="L95" s="59"/>
      <c r="M95" s="59"/>
      <c r="N95" s="59"/>
      <c r="O95" s="59"/>
      <c r="P95" s="59"/>
      <c r="Q95" s="59"/>
      <c r="R95" s="801" t="s">
        <v>1253</v>
      </c>
      <c r="S95" s="801"/>
      <c r="T95" s="801"/>
      <c r="U95" s="829"/>
      <c r="V95" s="829"/>
      <c r="W95" s="829"/>
      <c r="X95" s="829"/>
      <c r="Y95" s="829"/>
      <c r="Z95" s="829"/>
      <c r="AA95" s="829"/>
      <c r="AB95" s="829"/>
      <c r="AC95" s="829"/>
      <c r="AD95" s="829"/>
      <c r="AE95" s="829"/>
      <c r="AF95" s="829"/>
      <c r="AG95" s="829"/>
      <c r="AH95" s="829"/>
      <c r="AI95" s="829"/>
      <c r="AJ95" s="829"/>
      <c r="AK95" s="829"/>
      <c r="AL95" s="829"/>
      <c r="AM95" s="829"/>
      <c r="AN95" s="829"/>
      <c r="AO95" s="829"/>
      <c r="AP95" s="829"/>
      <c r="AQ95" s="829"/>
      <c r="AR95" s="829"/>
      <c r="AS95" s="829"/>
      <c r="AT95" s="829"/>
      <c r="AU95" s="829"/>
      <c r="AV95" s="829"/>
      <c r="AW95" s="829"/>
      <c r="AX95" s="829"/>
      <c r="AY95" s="829"/>
      <c r="AZ95" s="829"/>
      <c r="BA95" s="829"/>
      <c r="BB95" s="829"/>
      <c r="BC95" s="829"/>
      <c r="BD95" s="829"/>
      <c r="BE95" s="829"/>
      <c r="BF95" s="829"/>
      <c r="BG95" s="829"/>
      <c r="BH95" s="829"/>
      <c r="BI95" s="829"/>
      <c r="BJ95" s="829"/>
      <c r="BK95" s="829"/>
      <c r="BL95" s="829"/>
      <c r="BM95" s="829"/>
      <c r="BN95" s="829"/>
      <c r="BO95" s="829"/>
      <c r="BP95" s="829"/>
      <c r="BQ95" s="829"/>
      <c r="BR95" s="829"/>
      <c r="BS95" s="829"/>
      <c r="BT95" s="829"/>
      <c r="BU95" s="829"/>
      <c r="BV95" s="829"/>
      <c r="BW95" s="829"/>
      <c r="BX95" s="829"/>
      <c r="BY95" s="829"/>
      <c r="BZ95" s="829"/>
    </row>
    <row r="96" spans="1:78" ht="15" customHeight="1">
      <c r="A96" s="59"/>
      <c r="B96" s="59" t="s">
        <v>48</v>
      </c>
      <c r="C96" s="59"/>
      <c r="D96" s="59"/>
      <c r="E96" s="59"/>
      <c r="F96" s="59"/>
      <c r="G96" s="59"/>
      <c r="H96" s="59"/>
      <c r="I96" s="59"/>
      <c r="J96" s="59"/>
      <c r="K96" s="59"/>
      <c r="L96" s="59"/>
      <c r="M96" s="59"/>
      <c r="N96" s="59"/>
      <c r="O96" s="59"/>
      <c r="P96" s="59"/>
      <c r="Q96" s="59"/>
      <c r="R96" s="829"/>
      <c r="S96" s="829"/>
      <c r="T96" s="829"/>
      <c r="U96" s="829"/>
      <c r="V96" s="829"/>
      <c r="W96" s="829"/>
      <c r="X96" s="829"/>
      <c r="Y96" s="829"/>
      <c r="Z96" s="829"/>
      <c r="AA96" s="829"/>
      <c r="AB96" s="829"/>
      <c r="AC96" s="829"/>
      <c r="AD96" s="829"/>
      <c r="AE96" s="829"/>
      <c r="AF96" s="829"/>
      <c r="AG96" s="829"/>
      <c r="AH96" s="829"/>
      <c r="AI96" s="829"/>
      <c r="AJ96" s="829"/>
      <c r="AK96" s="829"/>
      <c r="AL96" s="829"/>
      <c r="AM96" s="829"/>
      <c r="AN96" s="829"/>
      <c r="AO96" s="829"/>
      <c r="AP96" s="829"/>
      <c r="AQ96" s="829"/>
      <c r="AR96" s="829"/>
      <c r="AS96" s="829"/>
      <c r="AT96" s="829"/>
      <c r="AU96" s="829"/>
      <c r="AV96" s="829"/>
      <c r="AW96" s="829"/>
      <c r="AX96" s="829"/>
      <c r="AY96" s="829"/>
      <c r="AZ96" s="829"/>
      <c r="BA96" s="829"/>
      <c r="BB96" s="829"/>
      <c r="BC96" s="829"/>
      <c r="BD96" s="829"/>
      <c r="BE96" s="829"/>
      <c r="BF96" s="829"/>
      <c r="BG96" s="829"/>
      <c r="BH96" s="829"/>
      <c r="BI96" s="829"/>
      <c r="BJ96" s="829"/>
      <c r="BK96" s="829"/>
      <c r="BL96" s="829"/>
      <c r="BM96" s="829"/>
      <c r="BN96" s="829"/>
      <c r="BO96" s="829"/>
      <c r="BP96" s="829"/>
      <c r="BQ96" s="829"/>
      <c r="BR96" s="829"/>
      <c r="BS96" s="829"/>
      <c r="BT96" s="829"/>
      <c r="BU96" s="829"/>
      <c r="BV96" s="829"/>
      <c r="BW96" s="829"/>
      <c r="BX96" s="829"/>
      <c r="BY96" s="829"/>
      <c r="BZ96" s="829"/>
    </row>
    <row r="97" spans="1:78" ht="15" customHeight="1">
      <c r="A97" s="59"/>
      <c r="B97" s="59" t="s">
        <v>49</v>
      </c>
      <c r="C97" s="59"/>
      <c r="D97" s="59"/>
      <c r="E97" s="59"/>
      <c r="F97" s="59"/>
      <c r="G97" s="59"/>
      <c r="H97" s="59"/>
      <c r="I97" s="59"/>
      <c r="J97" s="59"/>
      <c r="K97" s="59"/>
      <c r="L97" s="59"/>
      <c r="M97" s="59"/>
      <c r="N97" s="59"/>
      <c r="O97" s="59"/>
      <c r="P97" s="59"/>
      <c r="Q97" s="5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29"/>
      <c r="AY97" s="829"/>
      <c r="AZ97" s="829"/>
      <c r="BA97" s="829"/>
      <c r="BB97" s="829"/>
      <c r="BC97" s="829"/>
      <c r="BD97" s="829"/>
      <c r="BE97" s="829"/>
      <c r="BF97" s="829"/>
      <c r="BG97" s="829"/>
      <c r="BH97" s="829"/>
      <c r="BI97" s="829"/>
      <c r="BJ97" s="829"/>
      <c r="BK97" s="829"/>
      <c r="BL97" s="829"/>
      <c r="BM97" s="829"/>
      <c r="BN97" s="829"/>
      <c r="BO97" s="829"/>
      <c r="BP97" s="829"/>
      <c r="BQ97" s="829"/>
      <c r="BR97" s="829"/>
      <c r="BS97" s="829"/>
      <c r="BT97" s="829"/>
      <c r="BU97" s="829"/>
      <c r="BV97" s="829"/>
      <c r="BW97" s="829"/>
      <c r="BX97" s="829"/>
      <c r="BY97" s="829"/>
      <c r="BZ97" s="829"/>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829"/>
      <c r="AB98" s="829"/>
      <c r="AC98" s="829"/>
      <c r="AD98" s="829"/>
      <c r="AE98" s="829"/>
      <c r="AF98" s="829"/>
      <c r="AG98" s="829"/>
      <c r="AH98" s="829"/>
      <c r="AI98" s="829"/>
      <c r="AJ98" s="829"/>
      <c r="AK98" s="829"/>
      <c r="AL98" s="829"/>
      <c r="AM98" s="829"/>
      <c r="AN98" s="829"/>
      <c r="AO98" s="829"/>
      <c r="AP98" s="829"/>
      <c r="AQ98" s="829"/>
      <c r="AR98" s="829"/>
      <c r="AS98" s="829"/>
      <c r="AT98" s="829"/>
      <c r="AU98" s="829"/>
      <c r="AV98" s="829"/>
      <c r="AW98" s="829"/>
      <c r="AX98" s="829"/>
      <c r="AY98" s="829"/>
      <c r="AZ98" s="829"/>
      <c r="BA98" s="829"/>
      <c r="BB98" s="829"/>
      <c r="BC98" s="829"/>
      <c r="BD98" s="829"/>
      <c r="BE98" s="829"/>
      <c r="BF98" s="829"/>
      <c r="BG98" s="829"/>
      <c r="BH98" s="829"/>
      <c r="BI98" s="829"/>
      <c r="BJ98" s="829"/>
      <c r="BK98" s="829"/>
      <c r="BL98" s="829"/>
      <c r="BM98" s="829"/>
      <c r="BN98" s="829"/>
      <c r="BO98" s="829"/>
      <c r="BP98" s="829"/>
      <c r="BQ98" s="829"/>
      <c r="BR98" s="829"/>
      <c r="BS98" s="829"/>
      <c r="BT98" s="829"/>
      <c r="BU98" s="829"/>
      <c r="BV98" s="829"/>
      <c r="BW98" s="829"/>
      <c r="BX98" s="829"/>
      <c r="BY98" s="829"/>
      <c r="BZ98" s="829"/>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1584</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829"/>
      <c r="V103" s="829"/>
      <c r="W103" s="829"/>
      <c r="X103" s="829"/>
      <c r="Y103" s="122" t="s">
        <v>38</v>
      </c>
      <c r="Z103" s="59"/>
      <c r="AA103" s="59"/>
      <c r="AB103" s="59"/>
      <c r="AC103" s="59"/>
      <c r="AD103" s="59"/>
      <c r="AE103" s="59"/>
      <c r="AF103" s="59"/>
      <c r="AG103" s="59"/>
      <c r="AH103" s="59"/>
      <c r="AI103" s="59" t="s">
        <v>37</v>
      </c>
      <c r="AJ103" s="59"/>
      <c r="AK103" s="799"/>
      <c r="AL103" s="799"/>
      <c r="AM103" s="799"/>
      <c r="AN103" s="799"/>
      <c r="AO103" s="799"/>
      <c r="AP103" s="799"/>
      <c r="AQ103" s="799"/>
      <c r="AR103" s="799"/>
      <c r="AS103" s="799"/>
      <c r="AT103" s="799"/>
      <c r="AU103" s="799"/>
      <c r="AV103" s="799"/>
      <c r="AW103" s="122" t="s">
        <v>39</v>
      </c>
      <c r="AX103" s="59"/>
      <c r="AY103" s="59"/>
      <c r="AZ103" s="59"/>
      <c r="BA103" s="59"/>
      <c r="BB103" s="59"/>
      <c r="BC103" s="59"/>
      <c r="BD103" s="59"/>
      <c r="BE103" s="59"/>
      <c r="BF103" s="829"/>
      <c r="BG103" s="829"/>
      <c r="BH103" s="829"/>
      <c r="BI103" s="829"/>
      <c r="BJ103" s="829"/>
      <c r="BK103" s="829"/>
      <c r="BL103" s="829"/>
      <c r="BM103" s="829"/>
      <c r="BN103" s="829"/>
      <c r="BO103" s="829"/>
      <c r="BP103" s="829"/>
      <c r="BQ103" s="829"/>
      <c r="BR103" s="122"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829"/>
      <c r="S104" s="829"/>
      <c r="T104" s="829"/>
      <c r="U104" s="829"/>
      <c r="V104" s="829"/>
      <c r="W104" s="829"/>
      <c r="X104" s="829"/>
      <c r="Y104" s="829"/>
      <c r="Z104" s="829"/>
      <c r="AA104" s="829"/>
      <c r="AB104" s="829"/>
      <c r="AC104" s="829"/>
      <c r="AD104" s="829"/>
      <c r="AE104" s="829"/>
      <c r="AF104" s="829"/>
      <c r="AG104" s="829"/>
      <c r="AH104" s="829"/>
      <c r="AI104" s="829"/>
      <c r="AJ104" s="829"/>
      <c r="AK104" s="829"/>
      <c r="AL104" s="829"/>
      <c r="AM104" s="829"/>
      <c r="AN104" s="829"/>
      <c r="AO104" s="829"/>
      <c r="AP104" s="829"/>
      <c r="AQ104" s="829"/>
      <c r="AR104" s="829"/>
      <c r="AS104" s="829"/>
      <c r="AT104" s="829"/>
      <c r="AU104" s="829"/>
      <c r="AV104" s="829"/>
      <c r="AW104" s="829"/>
      <c r="AX104" s="829"/>
      <c r="AY104" s="829"/>
      <c r="AZ104" s="829"/>
      <c r="BA104" s="829"/>
      <c r="BB104" s="829"/>
      <c r="BC104" s="829"/>
      <c r="BD104" s="829"/>
      <c r="BE104" s="829"/>
      <c r="BF104" s="829"/>
      <c r="BG104" s="829"/>
      <c r="BH104" s="829"/>
      <c r="BI104" s="829"/>
      <c r="BJ104" s="829"/>
      <c r="BK104" s="829"/>
      <c r="BL104" s="829"/>
      <c r="BM104" s="829"/>
      <c r="BN104" s="829"/>
      <c r="BO104" s="829"/>
      <c r="BP104" s="829"/>
      <c r="BQ104" s="829"/>
      <c r="BR104" s="829"/>
      <c r="BS104" s="829"/>
      <c r="BT104" s="829"/>
      <c r="BU104" s="829"/>
      <c r="BV104" s="829"/>
      <c r="BW104" s="829"/>
      <c r="BX104" s="829"/>
      <c r="BY104" s="829"/>
      <c r="BZ104" s="829"/>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829"/>
      <c r="V105" s="829"/>
      <c r="W105" s="829"/>
      <c r="X105" s="829"/>
      <c r="Y105" s="122" t="s">
        <v>43</v>
      </c>
      <c r="Z105" s="59"/>
      <c r="AA105" s="59"/>
      <c r="AB105" s="59"/>
      <c r="AC105" s="59"/>
      <c r="AD105" s="59"/>
      <c r="AE105" s="59"/>
      <c r="AF105" s="59"/>
      <c r="AG105" s="59"/>
      <c r="AH105" s="59"/>
      <c r="AI105" s="59" t="s">
        <v>37</v>
      </c>
      <c r="AJ105" s="59"/>
      <c r="AK105" s="829"/>
      <c r="AL105" s="829"/>
      <c r="AM105" s="829"/>
      <c r="AN105" s="829"/>
      <c r="AO105" s="829"/>
      <c r="AP105" s="829"/>
      <c r="AQ105" s="829"/>
      <c r="AR105" s="829"/>
      <c r="AS105" s="829"/>
      <c r="AT105" s="59" t="s">
        <v>44</v>
      </c>
      <c r="AU105" s="59"/>
      <c r="AV105" s="59"/>
      <c r="AW105" s="59"/>
      <c r="AX105" s="122"/>
      <c r="AY105" s="59"/>
      <c r="AZ105" s="59"/>
      <c r="BA105" s="59"/>
      <c r="BB105" s="59"/>
      <c r="BC105" s="59"/>
      <c r="BD105" s="59"/>
      <c r="BE105" s="59"/>
      <c r="BF105" s="829"/>
      <c r="BG105" s="829"/>
      <c r="BH105" s="829"/>
      <c r="BI105" s="829"/>
      <c r="BJ105" s="829"/>
      <c r="BK105" s="829"/>
      <c r="BL105" s="829"/>
      <c r="BM105" s="829"/>
      <c r="BN105" s="829"/>
      <c r="BO105" s="829"/>
      <c r="BP105" s="829"/>
      <c r="BQ105" s="829"/>
      <c r="BR105" s="122"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29"/>
      <c r="AY106" s="829"/>
      <c r="AZ106" s="829"/>
      <c r="BA106" s="829"/>
      <c r="BB106" s="829"/>
      <c r="BC106" s="829"/>
      <c r="BD106" s="829"/>
      <c r="BE106" s="829"/>
      <c r="BF106" s="829"/>
      <c r="BG106" s="829"/>
      <c r="BH106" s="829"/>
      <c r="BI106" s="829"/>
      <c r="BJ106" s="829"/>
      <c r="BK106" s="829"/>
      <c r="BL106" s="829"/>
      <c r="BM106" s="829"/>
      <c r="BN106" s="829"/>
      <c r="BO106" s="829"/>
      <c r="BP106" s="829"/>
      <c r="BQ106" s="829"/>
      <c r="BR106" s="829"/>
      <c r="BS106" s="829"/>
      <c r="BT106" s="829"/>
      <c r="BU106" s="829"/>
      <c r="BV106" s="829"/>
      <c r="BW106" s="829"/>
      <c r="BX106" s="829"/>
      <c r="BY106" s="829"/>
      <c r="BZ106" s="829"/>
    </row>
    <row r="107" spans="1:78" ht="15" customHeight="1">
      <c r="A107" s="59"/>
      <c r="B107" s="59" t="s">
        <v>47</v>
      </c>
      <c r="C107" s="59"/>
      <c r="D107" s="59"/>
      <c r="E107" s="59"/>
      <c r="F107" s="59"/>
      <c r="G107" s="59"/>
      <c r="H107" s="59"/>
      <c r="I107" s="59"/>
      <c r="J107" s="59"/>
      <c r="K107" s="59"/>
      <c r="L107" s="59"/>
      <c r="M107" s="59"/>
      <c r="N107" s="59"/>
      <c r="O107" s="59"/>
      <c r="P107" s="59"/>
      <c r="Q107" s="59"/>
      <c r="R107" s="801" t="s">
        <v>1253</v>
      </c>
      <c r="S107" s="801"/>
      <c r="T107" s="801"/>
      <c r="U107" s="829"/>
      <c r="V107" s="829"/>
      <c r="W107" s="829"/>
      <c r="X107" s="829"/>
      <c r="Y107" s="829"/>
      <c r="Z107" s="829"/>
      <c r="AA107" s="829"/>
      <c r="AB107" s="829"/>
      <c r="AC107" s="829"/>
      <c r="AD107" s="829"/>
      <c r="AE107" s="829"/>
      <c r="AF107" s="829"/>
      <c r="AG107" s="829"/>
      <c r="AH107" s="829"/>
      <c r="AI107" s="829"/>
      <c r="AJ107" s="829"/>
      <c r="AK107" s="829"/>
      <c r="AL107" s="829"/>
      <c r="AM107" s="829"/>
      <c r="AN107" s="829"/>
      <c r="AO107" s="829"/>
      <c r="AP107" s="829"/>
      <c r="AQ107" s="829"/>
      <c r="AR107" s="829"/>
      <c r="AS107" s="829"/>
      <c r="AT107" s="829"/>
      <c r="AU107" s="829"/>
      <c r="AV107" s="829"/>
      <c r="AW107" s="829"/>
      <c r="AX107" s="829"/>
      <c r="AY107" s="829"/>
      <c r="AZ107" s="829"/>
      <c r="BA107" s="829"/>
      <c r="BB107" s="829"/>
      <c r="BC107" s="829"/>
      <c r="BD107" s="829"/>
      <c r="BE107" s="829"/>
      <c r="BF107" s="829"/>
      <c r="BG107" s="829"/>
      <c r="BH107" s="829"/>
      <c r="BI107" s="829"/>
      <c r="BJ107" s="829"/>
      <c r="BK107" s="829"/>
      <c r="BL107" s="829"/>
      <c r="BM107" s="829"/>
      <c r="BN107" s="829"/>
      <c r="BO107" s="829"/>
      <c r="BP107" s="829"/>
      <c r="BQ107" s="829"/>
      <c r="BR107" s="829"/>
      <c r="BS107" s="829"/>
      <c r="BT107" s="829"/>
      <c r="BU107" s="829"/>
      <c r="BV107" s="829"/>
      <c r="BW107" s="829"/>
      <c r="BX107" s="829"/>
      <c r="BY107" s="829"/>
      <c r="BZ107" s="829"/>
    </row>
    <row r="108" spans="1:78" ht="15" customHeight="1">
      <c r="A108" s="59"/>
      <c r="B108" s="59" t="s">
        <v>48</v>
      </c>
      <c r="C108" s="59"/>
      <c r="D108" s="59"/>
      <c r="E108" s="59"/>
      <c r="F108" s="59"/>
      <c r="G108" s="59"/>
      <c r="H108" s="59"/>
      <c r="I108" s="59"/>
      <c r="J108" s="59"/>
      <c r="K108" s="59"/>
      <c r="L108" s="59"/>
      <c r="M108" s="59"/>
      <c r="N108" s="59"/>
      <c r="O108" s="59"/>
      <c r="P108" s="59"/>
      <c r="Q108" s="59"/>
      <c r="R108" s="829"/>
      <c r="S108" s="829"/>
      <c r="T108" s="829"/>
      <c r="U108" s="829"/>
      <c r="V108" s="829"/>
      <c r="W108" s="829"/>
      <c r="X108" s="829"/>
      <c r="Y108" s="829"/>
      <c r="Z108" s="829"/>
      <c r="AA108" s="829"/>
      <c r="AB108" s="829"/>
      <c r="AC108" s="829"/>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29"/>
      <c r="AY108" s="829"/>
      <c r="AZ108" s="829"/>
      <c r="BA108" s="829"/>
      <c r="BB108" s="829"/>
      <c r="BC108" s="829"/>
      <c r="BD108" s="829"/>
      <c r="BE108" s="829"/>
      <c r="BF108" s="829"/>
      <c r="BG108" s="829"/>
      <c r="BH108" s="829"/>
      <c r="BI108" s="829"/>
      <c r="BJ108" s="829"/>
      <c r="BK108" s="829"/>
      <c r="BL108" s="829"/>
      <c r="BM108" s="829"/>
      <c r="BN108" s="829"/>
      <c r="BO108" s="829"/>
      <c r="BP108" s="829"/>
      <c r="BQ108" s="829"/>
      <c r="BR108" s="829"/>
      <c r="BS108" s="829"/>
      <c r="BT108" s="829"/>
      <c r="BU108" s="829"/>
      <c r="BV108" s="829"/>
      <c r="BW108" s="829"/>
      <c r="BX108" s="829"/>
      <c r="BY108" s="829"/>
      <c r="BZ108" s="829"/>
    </row>
    <row r="109" spans="1:78" ht="15" customHeight="1">
      <c r="A109" s="59"/>
      <c r="B109" s="59" t="s">
        <v>49</v>
      </c>
      <c r="C109" s="59"/>
      <c r="D109" s="59"/>
      <c r="E109" s="59"/>
      <c r="F109" s="59"/>
      <c r="G109" s="59"/>
      <c r="H109" s="59"/>
      <c r="I109" s="59"/>
      <c r="J109" s="59"/>
      <c r="K109" s="59"/>
      <c r="L109" s="59"/>
      <c r="M109" s="59"/>
      <c r="N109" s="59"/>
      <c r="O109" s="59"/>
      <c r="P109" s="59"/>
      <c r="Q109" s="5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U109" s="829"/>
      <c r="BV109" s="829"/>
      <c r="BW109" s="829"/>
      <c r="BX109" s="829"/>
      <c r="BY109" s="829"/>
      <c r="BZ109" s="829"/>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U110" s="829"/>
      <c r="BV110" s="829"/>
      <c r="BW110" s="829"/>
      <c r="BX110" s="829"/>
      <c r="BY110" s="829"/>
      <c r="BZ110" s="829"/>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formatCells="0" selectLockedCells="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A4" sqref="A4:BZ15"/>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1199</v>
      </c>
      <c r="CN1" s="2" t="s">
        <v>45</v>
      </c>
      <c r="CO1" s="2" t="s">
        <v>1198</v>
      </c>
    </row>
    <row r="2" spans="1:93" s="2" customFormat="1" ht="15" customHeight="1">
      <c r="A2" s="862" t="s">
        <v>1582</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M2" s="2" t="s">
        <v>1200</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1202</v>
      </c>
      <c r="CN3" s="2" t="s">
        <v>1201</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1203</v>
      </c>
      <c r="CO4" s="2" t="s">
        <v>589</v>
      </c>
    </row>
    <row r="5" spans="1:93" s="2" customFormat="1" ht="15.6" customHeight="1">
      <c r="A5" s="59" t="s">
        <v>1585</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1204</v>
      </c>
      <c r="CO5" s="2" t="s">
        <v>586</v>
      </c>
    </row>
    <row r="6" spans="1:93" s="2" customFormat="1" ht="15.6" customHeight="1">
      <c r="A6" s="59"/>
      <c r="B6" s="59" t="s">
        <v>1586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1205</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794"/>
      <c r="V7" s="794"/>
      <c r="W7" s="794"/>
      <c r="X7" s="794"/>
      <c r="Y7" s="122" t="s">
        <v>38</v>
      </c>
      <c r="Z7" s="59"/>
      <c r="AA7" s="59"/>
      <c r="AB7" s="59"/>
      <c r="AC7" s="59"/>
      <c r="AD7" s="59"/>
      <c r="AE7" s="59"/>
      <c r="AF7" s="59"/>
      <c r="AG7" s="59"/>
      <c r="AH7" s="59"/>
      <c r="AI7" s="59" t="s">
        <v>37</v>
      </c>
      <c r="AJ7" s="59"/>
      <c r="AK7" s="823"/>
      <c r="AL7" s="823"/>
      <c r="AM7" s="823"/>
      <c r="AN7" s="823"/>
      <c r="AO7" s="823"/>
      <c r="AP7" s="823"/>
      <c r="AQ7" s="823"/>
      <c r="AR7" s="823"/>
      <c r="AS7" s="823"/>
      <c r="AT7" s="823"/>
      <c r="AU7" s="823"/>
      <c r="AV7" s="823"/>
      <c r="AW7" s="122" t="s">
        <v>39</v>
      </c>
      <c r="AX7" s="59"/>
      <c r="AY7" s="59"/>
      <c r="AZ7" s="59"/>
      <c r="BA7" s="59"/>
      <c r="BB7" s="59"/>
      <c r="BC7" s="59"/>
      <c r="BD7" s="59"/>
      <c r="BE7" s="59"/>
      <c r="BF7" s="794"/>
      <c r="BG7" s="794"/>
      <c r="BH7" s="794"/>
      <c r="BI7" s="794"/>
      <c r="BJ7" s="794"/>
      <c r="BK7" s="794"/>
      <c r="BL7" s="794"/>
      <c r="BM7" s="794"/>
      <c r="BN7" s="794"/>
      <c r="BO7" s="794"/>
      <c r="BP7" s="794"/>
      <c r="BQ7" s="794"/>
      <c r="BR7" s="122" t="s">
        <v>40</v>
      </c>
      <c r="BS7" s="59"/>
      <c r="BT7" s="59"/>
      <c r="BU7" s="59"/>
      <c r="BV7" s="59"/>
      <c r="BW7" s="59"/>
      <c r="BX7" s="59"/>
      <c r="BY7" s="59"/>
      <c r="BZ7" s="59"/>
      <c r="CM7" s="2" t="s">
        <v>1206</v>
      </c>
      <c r="CO7" s="2" t="s">
        <v>582</v>
      </c>
    </row>
    <row r="8" spans="1:93" s="2" customFormat="1" ht="15.6" customHeight="1">
      <c r="A8" s="59"/>
      <c r="B8" s="59" t="s">
        <v>31</v>
      </c>
      <c r="C8" s="59"/>
      <c r="D8" s="59"/>
      <c r="E8" s="59"/>
      <c r="F8" s="59"/>
      <c r="G8" s="59"/>
      <c r="H8" s="59"/>
      <c r="I8" s="59"/>
      <c r="J8" s="59"/>
      <c r="K8" s="59"/>
      <c r="L8" s="59"/>
      <c r="M8" s="59"/>
      <c r="N8" s="59"/>
      <c r="O8" s="59"/>
      <c r="P8" s="59"/>
      <c r="Q8" s="59"/>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M8" s="2" t="s">
        <v>1207</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794"/>
      <c r="V9" s="794"/>
      <c r="W9" s="794"/>
      <c r="X9" s="794"/>
      <c r="Y9" s="122" t="s">
        <v>43</v>
      </c>
      <c r="Z9" s="59"/>
      <c r="AA9" s="59"/>
      <c r="AB9" s="59"/>
      <c r="AC9" s="59"/>
      <c r="AD9" s="59"/>
      <c r="AE9" s="59"/>
      <c r="AF9" s="59"/>
      <c r="AG9" s="59"/>
      <c r="AH9" s="59"/>
      <c r="AI9" s="59" t="s">
        <v>37</v>
      </c>
      <c r="AJ9" s="59"/>
      <c r="AK9" s="794"/>
      <c r="AL9" s="794"/>
      <c r="AM9" s="794"/>
      <c r="AN9" s="794"/>
      <c r="AO9" s="794"/>
      <c r="AP9" s="794"/>
      <c r="AQ9" s="794"/>
      <c r="AR9" s="794"/>
      <c r="AS9" s="794"/>
      <c r="AT9" s="59" t="s">
        <v>44</v>
      </c>
      <c r="AU9" s="59"/>
      <c r="AV9" s="59"/>
      <c r="AW9" s="59"/>
      <c r="AX9" s="122"/>
      <c r="AY9" s="59"/>
      <c r="AZ9" s="59"/>
      <c r="BA9" s="59"/>
      <c r="BB9" s="59"/>
      <c r="BC9" s="59"/>
      <c r="BD9" s="59"/>
      <c r="BE9" s="59"/>
      <c r="BF9" s="794"/>
      <c r="BG9" s="794"/>
      <c r="BH9" s="794"/>
      <c r="BI9" s="794"/>
      <c r="BJ9" s="794"/>
      <c r="BK9" s="794"/>
      <c r="BL9" s="794"/>
      <c r="BM9" s="794"/>
      <c r="BN9" s="794"/>
      <c r="BO9" s="794"/>
      <c r="BP9" s="794"/>
      <c r="BQ9" s="794"/>
      <c r="BR9" s="122" t="s">
        <v>40</v>
      </c>
      <c r="BS9" s="59"/>
      <c r="BT9" s="59"/>
      <c r="BU9" s="59"/>
      <c r="BV9" s="59"/>
      <c r="BW9" s="59"/>
      <c r="BX9" s="59"/>
      <c r="BY9" s="59"/>
      <c r="BZ9" s="59"/>
      <c r="CM9" s="2" t="s">
        <v>1209</v>
      </c>
      <c r="CO9" s="2" t="s">
        <v>623</v>
      </c>
    </row>
    <row r="10" spans="1:93" s="2" customFormat="1" ht="15.6" customHeight="1">
      <c r="A10" s="59"/>
      <c r="B10" s="59"/>
      <c r="C10" s="59"/>
      <c r="D10" s="59"/>
      <c r="E10" s="59"/>
      <c r="F10" s="59"/>
      <c r="G10" s="59"/>
      <c r="H10" s="59"/>
      <c r="I10" s="59"/>
      <c r="J10" s="59"/>
      <c r="K10" s="59"/>
      <c r="L10" s="59"/>
      <c r="M10" s="59"/>
      <c r="N10" s="59"/>
      <c r="O10" s="59"/>
      <c r="P10" s="59"/>
      <c r="Q10" s="59"/>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M10" s="2" t="s">
        <v>1210</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801" t="s">
        <v>1253</v>
      </c>
      <c r="S11" s="801"/>
      <c r="T11" s="801"/>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4"/>
      <c r="BZ11" s="794"/>
      <c r="CM11" s="2" t="s">
        <v>1211</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794"/>
      <c r="S12" s="794"/>
      <c r="T12" s="79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4"/>
      <c r="BZ12" s="794"/>
      <c r="CM12" s="2" t="s">
        <v>1212</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4"/>
      <c r="BZ13" s="794"/>
      <c r="CM13" s="2" t="s">
        <v>1213</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2"/>
      <c r="S14" s="122"/>
      <c r="T14" s="122"/>
      <c r="U14" s="59"/>
      <c r="V14" s="59"/>
      <c r="W14" s="59"/>
      <c r="X14" s="59"/>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4"/>
      <c r="BT14" s="794"/>
      <c r="BU14" s="794"/>
      <c r="BV14" s="794"/>
      <c r="BW14" s="794"/>
      <c r="BX14" s="794"/>
      <c r="BY14" s="794"/>
      <c r="BZ14" s="794"/>
      <c r="CM14" s="2" t="s">
        <v>1214</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1215</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1216</v>
      </c>
      <c r="CO16" s="2" t="s">
        <v>570</v>
      </c>
    </row>
    <row r="17" spans="1:93" s="2" customFormat="1" ht="15.6" customHeight="1">
      <c r="A17" s="59" t="s">
        <v>1585</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1218</v>
      </c>
      <c r="CO17" s="2" t="s">
        <v>573</v>
      </c>
    </row>
    <row r="18" spans="1:93" s="2" customFormat="1" ht="15.6" customHeight="1">
      <c r="A18" s="59"/>
      <c r="B18" s="59" t="s">
        <v>1586</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1219</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794"/>
      <c r="V19" s="794"/>
      <c r="W19" s="794"/>
      <c r="X19" s="794"/>
      <c r="Y19" s="122" t="s">
        <v>38</v>
      </c>
      <c r="Z19" s="59"/>
      <c r="AA19" s="59"/>
      <c r="AB19" s="59"/>
      <c r="AC19" s="59"/>
      <c r="AD19" s="59"/>
      <c r="AE19" s="59"/>
      <c r="AF19" s="59"/>
      <c r="AG19" s="59"/>
      <c r="AH19" s="59"/>
      <c r="AI19" s="59" t="s">
        <v>37</v>
      </c>
      <c r="AJ19" s="59"/>
      <c r="AK19" s="823"/>
      <c r="AL19" s="823"/>
      <c r="AM19" s="823"/>
      <c r="AN19" s="823"/>
      <c r="AO19" s="823"/>
      <c r="AP19" s="823"/>
      <c r="AQ19" s="823"/>
      <c r="AR19" s="823"/>
      <c r="AS19" s="823"/>
      <c r="AT19" s="823"/>
      <c r="AU19" s="823"/>
      <c r="AV19" s="823"/>
      <c r="AW19" s="122" t="s">
        <v>39</v>
      </c>
      <c r="AX19" s="59"/>
      <c r="AY19" s="59"/>
      <c r="AZ19" s="59"/>
      <c r="BA19" s="59"/>
      <c r="BB19" s="59"/>
      <c r="BC19" s="59"/>
      <c r="BD19" s="59"/>
      <c r="BE19" s="59"/>
      <c r="BF19" s="794"/>
      <c r="BG19" s="794"/>
      <c r="BH19" s="794"/>
      <c r="BI19" s="794"/>
      <c r="BJ19" s="794"/>
      <c r="BK19" s="794"/>
      <c r="BL19" s="794"/>
      <c r="BM19" s="794"/>
      <c r="BN19" s="794"/>
      <c r="BO19" s="794"/>
      <c r="BP19" s="794"/>
      <c r="BQ19" s="794"/>
      <c r="BR19" s="122" t="s">
        <v>40</v>
      </c>
      <c r="BS19" s="59"/>
      <c r="BT19" s="59"/>
      <c r="BU19" s="59"/>
      <c r="BV19" s="59"/>
      <c r="BW19" s="59"/>
      <c r="BX19" s="59"/>
      <c r="BY19" s="59"/>
      <c r="BZ19" s="59"/>
      <c r="CM19" s="2" t="s">
        <v>1220</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M20" s="2" t="s">
        <v>1221</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794"/>
      <c r="V21" s="794"/>
      <c r="W21" s="794"/>
      <c r="X21" s="794"/>
      <c r="Y21" s="122" t="s">
        <v>43</v>
      </c>
      <c r="Z21" s="59"/>
      <c r="AA21" s="59"/>
      <c r="AB21" s="59"/>
      <c r="AC21" s="59"/>
      <c r="AD21" s="59"/>
      <c r="AE21" s="59"/>
      <c r="AF21" s="59"/>
      <c r="AG21" s="59"/>
      <c r="AH21" s="59"/>
      <c r="AI21" s="59" t="s">
        <v>37</v>
      </c>
      <c r="AJ21" s="59"/>
      <c r="AK21" s="794"/>
      <c r="AL21" s="794"/>
      <c r="AM21" s="794"/>
      <c r="AN21" s="794"/>
      <c r="AO21" s="794"/>
      <c r="AP21" s="794"/>
      <c r="AQ21" s="794"/>
      <c r="AR21" s="794"/>
      <c r="AS21" s="794"/>
      <c r="AT21" s="59" t="s">
        <v>44</v>
      </c>
      <c r="AU21" s="59"/>
      <c r="AV21" s="59"/>
      <c r="AW21" s="59"/>
      <c r="AX21" s="122"/>
      <c r="AY21" s="59"/>
      <c r="AZ21" s="59"/>
      <c r="BA21" s="59"/>
      <c r="BB21" s="59"/>
      <c r="BC21" s="59"/>
      <c r="BD21" s="59"/>
      <c r="BE21" s="59"/>
      <c r="BF21" s="794"/>
      <c r="BG21" s="794"/>
      <c r="BH21" s="794"/>
      <c r="BI21" s="794"/>
      <c r="BJ21" s="794"/>
      <c r="BK21" s="794"/>
      <c r="BL21" s="794"/>
      <c r="BM21" s="794"/>
      <c r="BN21" s="794"/>
      <c r="BO21" s="794"/>
      <c r="BP21" s="794"/>
      <c r="BQ21" s="794"/>
      <c r="BR21" s="122" t="s">
        <v>40</v>
      </c>
      <c r="BS21" s="59"/>
      <c r="BT21" s="59"/>
      <c r="BU21" s="59"/>
      <c r="BV21" s="59"/>
      <c r="BW21" s="59"/>
      <c r="BX21" s="59"/>
      <c r="BY21" s="59"/>
      <c r="BZ21" s="59"/>
      <c r="CM21" s="2" t="s">
        <v>1222</v>
      </c>
      <c r="CO21" s="2" t="s">
        <v>608</v>
      </c>
    </row>
    <row r="22" spans="1:93" s="2" customFormat="1" ht="15.6" customHeight="1">
      <c r="A22" s="59"/>
      <c r="B22" s="59"/>
      <c r="C22" s="59"/>
      <c r="D22" s="59"/>
      <c r="E22" s="59"/>
      <c r="F22" s="59"/>
      <c r="G22" s="59"/>
      <c r="H22" s="59"/>
      <c r="I22" s="59"/>
      <c r="J22" s="59"/>
      <c r="K22" s="59"/>
      <c r="L22" s="59"/>
      <c r="M22" s="59"/>
      <c r="N22" s="59"/>
      <c r="O22" s="59"/>
      <c r="P22" s="59"/>
      <c r="Q22" s="59"/>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4"/>
      <c r="BN22" s="794"/>
      <c r="BO22" s="794"/>
      <c r="BP22" s="794"/>
      <c r="BQ22" s="794"/>
      <c r="BR22" s="794"/>
      <c r="BS22" s="794"/>
      <c r="BT22" s="794"/>
      <c r="BU22" s="794"/>
      <c r="BV22" s="794"/>
      <c r="BW22" s="794"/>
      <c r="BX22" s="794"/>
      <c r="BY22" s="794"/>
      <c r="BZ22" s="794"/>
      <c r="CM22" s="2" t="s">
        <v>1223</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801" t="s">
        <v>1253</v>
      </c>
      <c r="S23" s="801"/>
      <c r="T23" s="801"/>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M23" s="2" t="s">
        <v>1224</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c r="BV24" s="794"/>
      <c r="BW24" s="794"/>
      <c r="BX24" s="794"/>
      <c r="BY24" s="794"/>
      <c r="BZ24" s="794"/>
      <c r="CM24" s="2" t="s">
        <v>1225</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794"/>
      <c r="BK25" s="794"/>
      <c r="BL25" s="794"/>
      <c r="BM25" s="794"/>
      <c r="BN25" s="794"/>
      <c r="BO25" s="794"/>
      <c r="BP25" s="794"/>
      <c r="BQ25" s="794"/>
      <c r="BR25" s="794"/>
      <c r="BS25" s="794"/>
      <c r="BT25" s="794"/>
      <c r="BU25" s="794"/>
      <c r="BV25" s="794"/>
      <c r="BW25" s="794"/>
      <c r="BX25" s="794"/>
      <c r="BY25" s="794"/>
      <c r="BZ25" s="794"/>
      <c r="CM25" s="2" t="s">
        <v>1226</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2"/>
      <c r="S26" s="122"/>
      <c r="T26" s="122"/>
      <c r="U26" s="59"/>
      <c r="V26" s="59"/>
      <c r="W26" s="59"/>
      <c r="X26" s="59"/>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M26" s="2" t="s">
        <v>1227</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1228</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1229</v>
      </c>
      <c r="CO28" s="1" t="s">
        <v>621</v>
      </c>
    </row>
    <row r="29" spans="1:93" s="1" customFormat="1" ht="15.6" customHeight="1">
      <c r="A29" s="59" t="s">
        <v>1585</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1230</v>
      </c>
      <c r="CO29" s="1" t="s">
        <v>622</v>
      </c>
    </row>
    <row r="30" spans="1:93" s="1" customFormat="1" ht="15.6" customHeight="1">
      <c r="A30" s="59"/>
      <c r="B30" s="59" t="s">
        <v>1586</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1231</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794"/>
      <c r="V31" s="794"/>
      <c r="W31" s="794"/>
      <c r="X31" s="794"/>
      <c r="Y31" s="122" t="s">
        <v>38</v>
      </c>
      <c r="Z31" s="59"/>
      <c r="AA31" s="59"/>
      <c r="AB31" s="59"/>
      <c r="AC31" s="59"/>
      <c r="AD31" s="59"/>
      <c r="AE31" s="59"/>
      <c r="AF31" s="59"/>
      <c r="AG31" s="59"/>
      <c r="AH31" s="59"/>
      <c r="AI31" s="59" t="s">
        <v>37</v>
      </c>
      <c r="AJ31" s="59"/>
      <c r="AK31" s="823"/>
      <c r="AL31" s="823"/>
      <c r="AM31" s="823"/>
      <c r="AN31" s="823"/>
      <c r="AO31" s="823"/>
      <c r="AP31" s="823"/>
      <c r="AQ31" s="823"/>
      <c r="AR31" s="823"/>
      <c r="AS31" s="823"/>
      <c r="AT31" s="823"/>
      <c r="AU31" s="823"/>
      <c r="AV31" s="823"/>
      <c r="AW31" s="122" t="s">
        <v>39</v>
      </c>
      <c r="AX31" s="59"/>
      <c r="AY31" s="59"/>
      <c r="AZ31" s="59"/>
      <c r="BA31" s="59"/>
      <c r="BB31" s="59"/>
      <c r="BC31" s="59"/>
      <c r="BD31" s="59"/>
      <c r="BE31" s="59"/>
      <c r="BF31" s="794"/>
      <c r="BG31" s="794"/>
      <c r="BH31" s="794"/>
      <c r="BI31" s="794"/>
      <c r="BJ31" s="794"/>
      <c r="BK31" s="794"/>
      <c r="BL31" s="794"/>
      <c r="BM31" s="794"/>
      <c r="BN31" s="794"/>
      <c r="BO31" s="794"/>
      <c r="BP31" s="794"/>
      <c r="BQ31" s="794"/>
      <c r="BR31" s="122" t="s">
        <v>40</v>
      </c>
      <c r="BS31" s="59"/>
      <c r="BT31" s="59"/>
      <c r="BU31" s="59"/>
      <c r="BV31" s="59"/>
      <c r="BW31" s="59"/>
      <c r="BX31" s="59"/>
      <c r="BY31" s="59"/>
      <c r="BZ31" s="59"/>
      <c r="CM31" s="1" t="s">
        <v>1232</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c r="BP32" s="794"/>
      <c r="BQ32" s="794"/>
      <c r="BR32" s="794"/>
      <c r="BS32" s="794"/>
      <c r="BT32" s="794"/>
      <c r="BU32" s="794"/>
      <c r="BV32" s="794"/>
      <c r="BW32" s="794"/>
      <c r="BX32" s="794"/>
      <c r="BY32" s="794"/>
      <c r="BZ32" s="794"/>
      <c r="CM32" s="1" t="s">
        <v>1233</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794"/>
      <c r="V33" s="794"/>
      <c r="W33" s="794"/>
      <c r="X33" s="794"/>
      <c r="Y33" s="122" t="s">
        <v>43</v>
      </c>
      <c r="Z33" s="59"/>
      <c r="AA33" s="59"/>
      <c r="AB33" s="59"/>
      <c r="AC33" s="59"/>
      <c r="AD33" s="59"/>
      <c r="AE33" s="59"/>
      <c r="AF33" s="59"/>
      <c r="AG33" s="59"/>
      <c r="AH33" s="59"/>
      <c r="AI33" s="59" t="s">
        <v>37</v>
      </c>
      <c r="AJ33" s="59"/>
      <c r="AK33" s="794"/>
      <c r="AL33" s="794"/>
      <c r="AM33" s="794"/>
      <c r="AN33" s="794"/>
      <c r="AO33" s="794"/>
      <c r="AP33" s="794"/>
      <c r="AQ33" s="794"/>
      <c r="AR33" s="794"/>
      <c r="AS33" s="794"/>
      <c r="AT33" s="59" t="s">
        <v>44</v>
      </c>
      <c r="AU33" s="59"/>
      <c r="AV33" s="59"/>
      <c r="AW33" s="59"/>
      <c r="AX33" s="122"/>
      <c r="AY33" s="59"/>
      <c r="AZ33" s="59"/>
      <c r="BA33" s="59"/>
      <c r="BB33" s="59"/>
      <c r="BC33" s="59"/>
      <c r="BD33" s="59"/>
      <c r="BE33" s="59"/>
      <c r="BF33" s="794"/>
      <c r="BG33" s="794"/>
      <c r="BH33" s="794"/>
      <c r="BI33" s="794"/>
      <c r="BJ33" s="794"/>
      <c r="BK33" s="794"/>
      <c r="BL33" s="794"/>
      <c r="BM33" s="794"/>
      <c r="BN33" s="794"/>
      <c r="BO33" s="794"/>
      <c r="BP33" s="794"/>
      <c r="BQ33" s="794"/>
      <c r="BR33" s="122" t="s">
        <v>40</v>
      </c>
      <c r="BS33" s="59"/>
      <c r="BT33" s="59"/>
      <c r="BU33" s="59"/>
      <c r="BV33" s="59"/>
      <c r="BW33" s="59"/>
      <c r="BX33" s="59"/>
      <c r="BY33" s="59"/>
      <c r="BZ33" s="59"/>
      <c r="CM33" s="1" t="s">
        <v>1234</v>
      </c>
      <c r="CO33" s="1" t="s">
        <v>566</v>
      </c>
    </row>
    <row r="34" spans="1:93" s="1" customFormat="1" ht="15.6" customHeight="1">
      <c r="A34" s="59"/>
      <c r="B34" s="59"/>
      <c r="C34" s="59"/>
      <c r="D34" s="59"/>
      <c r="E34" s="59"/>
      <c r="F34" s="59"/>
      <c r="G34" s="59"/>
      <c r="H34" s="59"/>
      <c r="I34" s="59"/>
      <c r="J34" s="59"/>
      <c r="K34" s="59"/>
      <c r="L34" s="59"/>
      <c r="M34" s="59"/>
      <c r="N34" s="59"/>
      <c r="O34" s="59"/>
      <c r="P34" s="59"/>
      <c r="Q34" s="59"/>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c r="BP34" s="794"/>
      <c r="BQ34" s="794"/>
      <c r="BR34" s="794"/>
      <c r="BS34" s="794"/>
      <c r="BT34" s="794"/>
      <c r="BU34" s="794"/>
      <c r="BV34" s="794"/>
      <c r="BW34" s="794"/>
      <c r="BX34" s="794"/>
      <c r="BY34" s="794"/>
      <c r="BZ34" s="794"/>
      <c r="CM34" s="1" t="s">
        <v>1235</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801" t="s">
        <v>1253</v>
      </c>
      <c r="S35" s="801"/>
      <c r="T35" s="801"/>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794"/>
      <c r="BS35" s="794"/>
      <c r="BT35" s="794"/>
      <c r="BU35" s="794"/>
      <c r="BV35" s="794"/>
      <c r="BW35" s="794"/>
      <c r="BX35" s="794"/>
      <c r="BY35" s="794"/>
      <c r="BZ35" s="794"/>
      <c r="CM35" s="1" t="s">
        <v>1236</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4"/>
      <c r="BW36" s="794"/>
      <c r="BX36" s="794"/>
      <c r="BY36" s="794"/>
      <c r="BZ36" s="794"/>
      <c r="CM36" s="1" t="s">
        <v>1237</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4"/>
      <c r="BG37" s="794"/>
      <c r="BH37" s="794"/>
      <c r="BI37" s="794"/>
      <c r="BJ37" s="794"/>
      <c r="BK37" s="794"/>
      <c r="BL37" s="794"/>
      <c r="BM37" s="794"/>
      <c r="BN37" s="794"/>
      <c r="BO37" s="794"/>
      <c r="BP37" s="794"/>
      <c r="BQ37" s="794"/>
      <c r="BR37" s="794"/>
      <c r="BS37" s="794"/>
      <c r="BT37" s="794"/>
      <c r="BU37" s="794"/>
      <c r="BV37" s="794"/>
      <c r="BW37" s="794"/>
      <c r="BX37" s="794"/>
      <c r="BY37" s="794"/>
      <c r="BZ37" s="794"/>
      <c r="CM37" s="1" t="s">
        <v>1238</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2"/>
      <c r="S38" s="122"/>
      <c r="T38" s="122"/>
      <c r="U38" s="59"/>
      <c r="V38" s="59"/>
      <c r="W38" s="59"/>
      <c r="X38" s="59"/>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M38" s="1" t="s">
        <v>1239</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1241</v>
      </c>
      <c r="CO39" s="1" t="s">
        <v>583</v>
      </c>
    </row>
    <row r="40" spans="1:93" s="1" customFormat="1" ht="3"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59"/>
      <c r="CB40" s="59"/>
      <c r="CC40" s="59"/>
      <c r="CD40" s="59"/>
      <c r="CE40" s="59"/>
      <c r="CF40" s="59"/>
      <c r="CG40" s="59"/>
      <c r="CH40" s="59"/>
      <c r="CI40" s="59"/>
      <c r="CJ40" s="59"/>
      <c r="CK40" s="59"/>
      <c r="CM40" s="1" t="s">
        <v>1242</v>
      </c>
      <c r="CO40" s="1" t="s">
        <v>585</v>
      </c>
    </row>
    <row r="41" spans="1:93" s="1" customFormat="1" ht="15.6" customHeight="1">
      <c r="A41" s="59" t="s">
        <v>1585</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6" customHeight="1">
      <c r="A42" s="59"/>
      <c r="B42" s="59" t="s">
        <v>1586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794"/>
      <c r="V43" s="794"/>
      <c r="W43" s="794"/>
      <c r="X43" s="794"/>
      <c r="Y43" s="122" t="s">
        <v>38</v>
      </c>
      <c r="Z43" s="59"/>
      <c r="AA43" s="59"/>
      <c r="AB43" s="59"/>
      <c r="AC43" s="59"/>
      <c r="AD43" s="59"/>
      <c r="AE43" s="59"/>
      <c r="AF43" s="59"/>
      <c r="AG43" s="59"/>
      <c r="AH43" s="59"/>
      <c r="AI43" s="59" t="s">
        <v>37</v>
      </c>
      <c r="AJ43" s="59"/>
      <c r="AK43" s="823"/>
      <c r="AL43" s="823"/>
      <c r="AM43" s="823"/>
      <c r="AN43" s="823"/>
      <c r="AO43" s="823"/>
      <c r="AP43" s="823"/>
      <c r="AQ43" s="823"/>
      <c r="AR43" s="823"/>
      <c r="AS43" s="823"/>
      <c r="AT43" s="823"/>
      <c r="AU43" s="823"/>
      <c r="AV43" s="823"/>
      <c r="AW43" s="122" t="s">
        <v>39</v>
      </c>
      <c r="AX43" s="59"/>
      <c r="AY43" s="59"/>
      <c r="AZ43" s="59"/>
      <c r="BA43" s="59"/>
      <c r="BB43" s="59"/>
      <c r="BC43" s="59"/>
      <c r="BD43" s="59"/>
      <c r="BE43" s="59"/>
      <c r="BF43" s="794"/>
      <c r="BG43" s="794"/>
      <c r="BH43" s="794"/>
      <c r="BI43" s="794"/>
      <c r="BJ43" s="794"/>
      <c r="BK43" s="794"/>
      <c r="BL43" s="794"/>
      <c r="BM43" s="794"/>
      <c r="BN43" s="794"/>
      <c r="BO43" s="794"/>
      <c r="BP43" s="794"/>
      <c r="BQ43" s="794"/>
      <c r="BR43" s="122" t="s">
        <v>40</v>
      </c>
      <c r="BS43" s="59"/>
      <c r="BT43" s="59"/>
      <c r="BU43" s="59"/>
      <c r="BV43" s="59"/>
      <c r="BW43" s="59"/>
      <c r="BX43" s="59"/>
      <c r="BY43" s="59"/>
      <c r="BZ43" s="59"/>
      <c r="CM43" s="1" t="s">
        <v>1246</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4"/>
      <c r="BE44" s="794"/>
      <c r="BF44" s="794"/>
      <c r="BG44" s="794"/>
      <c r="BH44" s="794"/>
      <c r="BI44" s="794"/>
      <c r="BJ44" s="794"/>
      <c r="BK44" s="794"/>
      <c r="BL44" s="794"/>
      <c r="BM44" s="794"/>
      <c r="BN44" s="794"/>
      <c r="BO44" s="794"/>
      <c r="BP44" s="794"/>
      <c r="BQ44" s="794"/>
      <c r="BR44" s="794"/>
      <c r="BS44" s="794"/>
      <c r="BT44" s="794"/>
      <c r="BU44" s="794"/>
      <c r="BV44" s="794"/>
      <c r="BW44" s="794"/>
      <c r="BX44" s="794"/>
      <c r="BY44" s="794"/>
      <c r="BZ44" s="794"/>
      <c r="CM44" s="1" t="s">
        <v>1247</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794"/>
      <c r="V45" s="794"/>
      <c r="W45" s="794"/>
      <c r="X45" s="794"/>
      <c r="Y45" s="122" t="s">
        <v>43</v>
      </c>
      <c r="Z45" s="59"/>
      <c r="AA45" s="59"/>
      <c r="AB45" s="59"/>
      <c r="AC45" s="59"/>
      <c r="AD45" s="59"/>
      <c r="AE45" s="59"/>
      <c r="AF45" s="59"/>
      <c r="AG45" s="59"/>
      <c r="AH45" s="59"/>
      <c r="AI45" s="59" t="s">
        <v>37</v>
      </c>
      <c r="AJ45" s="59"/>
      <c r="AK45" s="794"/>
      <c r="AL45" s="794"/>
      <c r="AM45" s="794"/>
      <c r="AN45" s="794"/>
      <c r="AO45" s="794"/>
      <c r="AP45" s="794"/>
      <c r="AQ45" s="794"/>
      <c r="AR45" s="794"/>
      <c r="AS45" s="794"/>
      <c r="AT45" s="59" t="s">
        <v>44</v>
      </c>
      <c r="AU45" s="59"/>
      <c r="AV45" s="59"/>
      <c r="AW45" s="59"/>
      <c r="AX45" s="122"/>
      <c r="AY45" s="59"/>
      <c r="AZ45" s="59"/>
      <c r="BA45" s="59"/>
      <c r="BB45" s="59"/>
      <c r="BC45" s="59"/>
      <c r="BD45" s="59"/>
      <c r="BE45" s="59"/>
      <c r="BF45" s="794"/>
      <c r="BG45" s="794"/>
      <c r="BH45" s="794"/>
      <c r="BI45" s="794"/>
      <c r="BJ45" s="794"/>
      <c r="BK45" s="794"/>
      <c r="BL45" s="794"/>
      <c r="BM45" s="794"/>
      <c r="BN45" s="794"/>
      <c r="BO45" s="794"/>
      <c r="BP45" s="794"/>
      <c r="BQ45" s="794"/>
      <c r="BR45" s="122" t="s">
        <v>40</v>
      </c>
      <c r="BS45" s="59"/>
      <c r="BT45" s="59"/>
      <c r="BU45" s="59"/>
      <c r="BV45" s="59"/>
      <c r="BW45" s="59"/>
      <c r="BX45" s="59"/>
      <c r="BY45" s="59"/>
      <c r="BZ45" s="59"/>
      <c r="CM45" s="1" t="s">
        <v>1249</v>
      </c>
      <c r="CO45" s="1" t="s">
        <v>601</v>
      </c>
    </row>
    <row r="46" spans="1:93" s="1" customFormat="1" ht="15.6" customHeight="1">
      <c r="A46" s="59"/>
      <c r="B46" s="59"/>
      <c r="C46" s="59"/>
      <c r="D46" s="59"/>
      <c r="E46" s="59"/>
      <c r="F46" s="59"/>
      <c r="G46" s="59"/>
      <c r="H46" s="59"/>
      <c r="I46" s="59"/>
      <c r="J46" s="59"/>
      <c r="K46" s="59"/>
      <c r="L46" s="59"/>
      <c r="M46" s="59"/>
      <c r="N46" s="59"/>
      <c r="O46" s="59"/>
      <c r="P46" s="59"/>
      <c r="Q46" s="59"/>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4"/>
      <c r="AR46" s="794"/>
      <c r="AS46" s="794"/>
      <c r="AT46" s="794"/>
      <c r="AU46" s="794"/>
      <c r="AV46" s="794"/>
      <c r="AW46" s="794"/>
      <c r="AX46" s="794"/>
      <c r="AY46" s="794"/>
      <c r="AZ46" s="794"/>
      <c r="BA46" s="794"/>
      <c r="BB46" s="794"/>
      <c r="BC46" s="794"/>
      <c r="BD46" s="794"/>
      <c r="BE46" s="794"/>
      <c r="BF46" s="794"/>
      <c r="BG46" s="794"/>
      <c r="BH46" s="794"/>
      <c r="BI46" s="794"/>
      <c r="BJ46" s="794"/>
      <c r="BK46" s="794"/>
      <c r="BL46" s="794"/>
      <c r="BM46" s="794"/>
      <c r="BN46" s="794"/>
      <c r="BO46" s="794"/>
      <c r="BP46" s="794"/>
      <c r="BQ46" s="794"/>
      <c r="BR46" s="794"/>
      <c r="BS46" s="794"/>
      <c r="BT46" s="794"/>
      <c r="BU46" s="794"/>
      <c r="BV46" s="794"/>
      <c r="BW46" s="794"/>
      <c r="BX46" s="794"/>
      <c r="BY46" s="794"/>
      <c r="BZ46" s="794"/>
      <c r="CM46" s="1" t="s">
        <v>1250</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801" t="s">
        <v>1253</v>
      </c>
      <c r="S47" s="801"/>
      <c r="T47" s="801"/>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794"/>
      <c r="BN47" s="794"/>
      <c r="BO47" s="794"/>
      <c r="BP47" s="794"/>
      <c r="BQ47" s="794"/>
      <c r="BR47" s="794"/>
      <c r="BS47" s="794"/>
      <c r="BT47" s="794"/>
      <c r="BU47" s="794"/>
      <c r="BV47" s="794"/>
      <c r="BW47" s="794"/>
      <c r="BX47" s="794"/>
      <c r="BY47" s="794"/>
      <c r="BZ47" s="794"/>
      <c r="CM47" s="1" t="s">
        <v>1251</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794"/>
      <c r="S48" s="794"/>
      <c r="T48" s="794"/>
      <c r="U48" s="794"/>
      <c r="V48" s="794"/>
      <c r="W48" s="794"/>
      <c r="X48" s="794"/>
      <c r="Y48" s="794"/>
      <c r="Z48" s="794"/>
      <c r="AA48" s="794"/>
      <c r="AB48" s="794"/>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794"/>
      <c r="AY48" s="794"/>
      <c r="AZ48" s="794"/>
      <c r="BA48" s="794"/>
      <c r="BB48" s="794"/>
      <c r="BC48" s="794"/>
      <c r="BD48" s="794"/>
      <c r="BE48" s="794"/>
      <c r="BF48" s="794"/>
      <c r="BG48" s="794"/>
      <c r="BH48" s="794"/>
      <c r="BI48" s="794"/>
      <c r="BJ48" s="794"/>
      <c r="BK48" s="794"/>
      <c r="BL48" s="794"/>
      <c r="BM48" s="794"/>
      <c r="BN48" s="794"/>
      <c r="BO48" s="794"/>
      <c r="BP48" s="794"/>
      <c r="BQ48" s="794"/>
      <c r="BR48" s="794"/>
      <c r="BS48" s="794"/>
      <c r="BT48" s="794"/>
      <c r="BU48" s="794"/>
      <c r="BV48" s="794"/>
      <c r="BW48" s="794"/>
      <c r="BX48" s="794"/>
      <c r="BY48" s="794"/>
      <c r="BZ48" s="794"/>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4"/>
      <c r="BG49" s="794"/>
      <c r="BH49" s="794"/>
      <c r="BI49" s="794"/>
      <c r="BJ49" s="794"/>
      <c r="BK49" s="794"/>
      <c r="BL49" s="794"/>
      <c r="BM49" s="794"/>
      <c r="BN49" s="794"/>
      <c r="BO49" s="794"/>
      <c r="BP49" s="794"/>
      <c r="BQ49" s="794"/>
      <c r="BR49" s="794"/>
      <c r="BS49" s="794"/>
      <c r="BT49" s="794"/>
      <c r="BU49" s="794"/>
      <c r="BV49" s="794"/>
      <c r="BW49" s="794"/>
      <c r="BX49" s="794"/>
      <c r="BY49" s="794"/>
      <c r="BZ49" s="794"/>
    </row>
    <row r="50" spans="1:78" s="1" customFormat="1" ht="15.6" customHeight="1">
      <c r="A50" s="59"/>
      <c r="B50" s="59" t="s">
        <v>74</v>
      </c>
      <c r="C50" s="59"/>
      <c r="D50" s="59"/>
      <c r="E50" s="59"/>
      <c r="F50" s="59"/>
      <c r="G50" s="59"/>
      <c r="H50" s="59"/>
      <c r="I50" s="59"/>
      <c r="J50" s="59"/>
      <c r="K50" s="59"/>
      <c r="L50" s="59"/>
      <c r="M50" s="59"/>
      <c r="N50" s="59"/>
      <c r="O50" s="59"/>
      <c r="P50" s="59"/>
      <c r="Q50" s="59"/>
      <c r="R50" s="122"/>
      <c r="S50" s="122"/>
      <c r="T50" s="122"/>
      <c r="U50" s="59"/>
      <c r="V50" s="59"/>
      <c r="W50" s="59"/>
      <c r="X50" s="59"/>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4"/>
      <c r="AY50" s="794"/>
      <c r="AZ50" s="794"/>
      <c r="BA50" s="794"/>
      <c r="BB50" s="794"/>
      <c r="BC50" s="794"/>
      <c r="BD50" s="794"/>
      <c r="BE50" s="794"/>
      <c r="BF50" s="794"/>
      <c r="BG50" s="794"/>
      <c r="BH50" s="794"/>
      <c r="BI50" s="794"/>
      <c r="BJ50" s="794"/>
      <c r="BK50" s="794"/>
      <c r="BL50" s="794"/>
      <c r="BM50" s="794"/>
      <c r="BN50" s="794"/>
      <c r="BO50" s="794"/>
      <c r="BP50" s="794"/>
      <c r="BQ50" s="794"/>
      <c r="BR50" s="794"/>
      <c r="BS50" s="794"/>
      <c r="BT50" s="794"/>
      <c r="BU50" s="794"/>
      <c r="BV50" s="794"/>
      <c r="BW50" s="794"/>
      <c r="BX50" s="794"/>
      <c r="BY50" s="794"/>
      <c r="BZ50" s="794"/>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row>
    <row r="53" spans="1:78" s="1" customFormat="1" ht="15.6" customHeight="1">
      <c r="A53" s="59" t="s">
        <v>1585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1586</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829"/>
      <c r="V55" s="829"/>
      <c r="W55" s="829"/>
      <c r="X55" s="829"/>
      <c r="Y55" s="122" t="s">
        <v>38</v>
      </c>
      <c r="Z55" s="59"/>
      <c r="AA55" s="59"/>
      <c r="AB55" s="59"/>
      <c r="AC55" s="59"/>
      <c r="AD55" s="59"/>
      <c r="AE55" s="59"/>
      <c r="AF55" s="59"/>
      <c r="AG55" s="59"/>
      <c r="AH55" s="59"/>
      <c r="AI55" s="59" t="s">
        <v>37</v>
      </c>
      <c r="AJ55" s="59"/>
      <c r="AK55" s="799"/>
      <c r="AL55" s="799"/>
      <c r="AM55" s="799"/>
      <c r="AN55" s="799"/>
      <c r="AO55" s="799"/>
      <c r="AP55" s="799"/>
      <c r="AQ55" s="799"/>
      <c r="AR55" s="799"/>
      <c r="AS55" s="799"/>
      <c r="AT55" s="799"/>
      <c r="AU55" s="799"/>
      <c r="AV55" s="799"/>
      <c r="AW55" s="122" t="s">
        <v>39</v>
      </c>
      <c r="AX55" s="59"/>
      <c r="AY55" s="59"/>
      <c r="AZ55" s="59"/>
      <c r="BA55" s="59"/>
      <c r="BB55" s="59"/>
      <c r="BC55" s="59"/>
      <c r="BD55" s="59"/>
      <c r="BE55" s="59"/>
      <c r="BF55" s="829"/>
      <c r="BG55" s="829"/>
      <c r="BH55" s="829"/>
      <c r="BI55" s="829"/>
      <c r="BJ55" s="829"/>
      <c r="BK55" s="829"/>
      <c r="BL55" s="829"/>
      <c r="BM55" s="829"/>
      <c r="BN55" s="829"/>
      <c r="BO55" s="829"/>
      <c r="BP55" s="829"/>
      <c r="BQ55" s="829"/>
      <c r="BR55" s="122"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29"/>
      <c r="AY56" s="829"/>
      <c r="AZ56" s="829"/>
      <c r="BA56" s="829"/>
      <c r="BB56" s="829"/>
      <c r="BC56" s="829"/>
      <c r="BD56" s="829"/>
      <c r="BE56" s="829"/>
      <c r="BF56" s="829"/>
      <c r="BG56" s="829"/>
      <c r="BH56" s="829"/>
      <c r="BI56" s="829"/>
      <c r="BJ56" s="829"/>
      <c r="BK56" s="829"/>
      <c r="BL56" s="829"/>
      <c r="BM56" s="829"/>
      <c r="BN56" s="829"/>
      <c r="BO56" s="829"/>
      <c r="BP56" s="829"/>
      <c r="BQ56" s="829"/>
      <c r="BR56" s="829"/>
      <c r="BS56" s="829"/>
      <c r="BT56" s="829"/>
      <c r="BU56" s="829"/>
      <c r="BV56" s="829"/>
      <c r="BW56" s="829"/>
      <c r="BX56" s="829"/>
      <c r="BY56" s="829"/>
      <c r="BZ56" s="829"/>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829"/>
      <c r="V57" s="829"/>
      <c r="W57" s="829"/>
      <c r="X57" s="829"/>
      <c r="Y57" s="122" t="s">
        <v>43</v>
      </c>
      <c r="Z57" s="59"/>
      <c r="AA57" s="59"/>
      <c r="AB57" s="59"/>
      <c r="AC57" s="59"/>
      <c r="AD57" s="59"/>
      <c r="AE57" s="59"/>
      <c r="AF57" s="59"/>
      <c r="AG57" s="59"/>
      <c r="AH57" s="59"/>
      <c r="AI57" s="59" t="s">
        <v>37</v>
      </c>
      <c r="AJ57" s="59"/>
      <c r="AK57" s="829"/>
      <c r="AL57" s="829"/>
      <c r="AM57" s="829"/>
      <c r="AN57" s="829"/>
      <c r="AO57" s="829"/>
      <c r="AP57" s="829"/>
      <c r="AQ57" s="829"/>
      <c r="AR57" s="829"/>
      <c r="AS57" s="829"/>
      <c r="AT57" s="59" t="s">
        <v>44</v>
      </c>
      <c r="AU57" s="59"/>
      <c r="AV57" s="59"/>
      <c r="AW57" s="59"/>
      <c r="AX57" s="122"/>
      <c r="AY57" s="59"/>
      <c r="AZ57" s="59"/>
      <c r="BA57" s="59"/>
      <c r="BB57" s="59"/>
      <c r="BC57" s="59"/>
      <c r="BD57" s="59"/>
      <c r="BE57" s="59"/>
      <c r="BF57" s="829"/>
      <c r="BG57" s="829"/>
      <c r="BH57" s="829"/>
      <c r="BI57" s="829"/>
      <c r="BJ57" s="829"/>
      <c r="BK57" s="829"/>
      <c r="BL57" s="829"/>
      <c r="BM57" s="829"/>
      <c r="BN57" s="829"/>
      <c r="BO57" s="829"/>
      <c r="BP57" s="829"/>
      <c r="BQ57" s="829"/>
      <c r="BR57" s="122"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29"/>
      <c r="AY58" s="829"/>
      <c r="AZ58" s="829"/>
      <c r="BA58" s="829"/>
      <c r="BB58" s="829"/>
      <c r="BC58" s="829"/>
      <c r="BD58" s="829"/>
      <c r="BE58" s="829"/>
      <c r="BF58" s="829"/>
      <c r="BG58" s="829"/>
      <c r="BH58" s="829"/>
      <c r="BI58" s="829"/>
      <c r="BJ58" s="829"/>
      <c r="BK58" s="829"/>
      <c r="BL58" s="829"/>
      <c r="BM58" s="829"/>
      <c r="BN58" s="829"/>
      <c r="BO58" s="829"/>
      <c r="BP58" s="829"/>
      <c r="BQ58" s="829"/>
      <c r="BR58" s="829"/>
      <c r="BS58" s="829"/>
      <c r="BT58" s="829"/>
      <c r="BU58" s="829"/>
      <c r="BV58" s="829"/>
      <c r="BW58" s="829"/>
      <c r="BX58" s="829"/>
      <c r="BY58" s="829"/>
      <c r="BZ58" s="829"/>
    </row>
    <row r="59" spans="1:78" s="1" customFormat="1" ht="15.6" customHeight="1">
      <c r="A59" s="59"/>
      <c r="B59" s="59" t="s">
        <v>47</v>
      </c>
      <c r="C59" s="59"/>
      <c r="D59" s="59"/>
      <c r="E59" s="59"/>
      <c r="F59" s="59"/>
      <c r="G59" s="59"/>
      <c r="H59" s="59"/>
      <c r="I59" s="59"/>
      <c r="J59" s="59"/>
      <c r="K59" s="59"/>
      <c r="L59" s="59"/>
      <c r="M59" s="59"/>
      <c r="N59" s="59"/>
      <c r="O59" s="59"/>
      <c r="P59" s="59"/>
      <c r="Q59" s="59"/>
      <c r="R59" s="801" t="s">
        <v>1253</v>
      </c>
      <c r="S59" s="801"/>
      <c r="T59" s="801"/>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29"/>
      <c r="AY59" s="829"/>
      <c r="AZ59" s="829"/>
      <c r="BA59" s="829"/>
      <c r="BB59" s="829"/>
      <c r="BC59" s="829"/>
      <c r="BD59" s="829"/>
      <c r="BE59" s="829"/>
      <c r="BF59" s="829"/>
      <c r="BG59" s="829"/>
      <c r="BH59" s="829"/>
      <c r="BI59" s="829"/>
      <c r="BJ59" s="829"/>
      <c r="BK59" s="829"/>
      <c r="BL59" s="829"/>
      <c r="BM59" s="829"/>
      <c r="BN59" s="829"/>
      <c r="BO59" s="829"/>
      <c r="BP59" s="829"/>
      <c r="BQ59" s="829"/>
      <c r="BR59" s="829"/>
      <c r="BS59" s="829"/>
      <c r="BT59" s="829"/>
      <c r="BU59" s="829"/>
      <c r="BV59" s="829"/>
      <c r="BW59" s="829"/>
      <c r="BX59" s="829"/>
      <c r="BY59" s="829"/>
      <c r="BZ59" s="829"/>
    </row>
    <row r="60" spans="1:78" s="1" customFormat="1" ht="15.6" customHeight="1">
      <c r="A60" s="59"/>
      <c r="B60" s="59" t="s">
        <v>48</v>
      </c>
      <c r="C60" s="59"/>
      <c r="D60" s="59"/>
      <c r="E60" s="59"/>
      <c r="F60" s="59"/>
      <c r="G60" s="59"/>
      <c r="H60" s="59"/>
      <c r="I60" s="59"/>
      <c r="J60" s="59"/>
      <c r="K60" s="59"/>
      <c r="L60" s="59"/>
      <c r="M60" s="59"/>
      <c r="N60" s="59"/>
      <c r="O60" s="59"/>
      <c r="P60" s="59"/>
      <c r="Q60" s="5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29"/>
      <c r="AR60" s="829"/>
      <c r="AS60" s="829"/>
      <c r="AT60" s="829"/>
      <c r="AU60" s="829"/>
      <c r="AV60" s="829"/>
      <c r="AW60" s="829"/>
      <c r="AX60" s="829"/>
      <c r="AY60" s="829"/>
      <c r="AZ60" s="829"/>
      <c r="BA60" s="829"/>
      <c r="BB60" s="829"/>
      <c r="BC60" s="829"/>
      <c r="BD60" s="829"/>
      <c r="BE60" s="829"/>
      <c r="BF60" s="829"/>
      <c r="BG60" s="829"/>
      <c r="BH60" s="829"/>
      <c r="BI60" s="829"/>
      <c r="BJ60" s="829"/>
      <c r="BK60" s="829"/>
      <c r="BL60" s="829"/>
      <c r="BM60" s="829"/>
      <c r="BN60" s="829"/>
      <c r="BO60" s="829"/>
      <c r="BP60" s="829"/>
      <c r="BQ60" s="829"/>
      <c r="BR60" s="829"/>
      <c r="BS60" s="829"/>
      <c r="BT60" s="829"/>
      <c r="BU60" s="829"/>
      <c r="BV60" s="829"/>
      <c r="BW60" s="829"/>
      <c r="BX60" s="829"/>
      <c r="BY60" s="829"/>
      <c r="BZ60" s="829"/>
    </row>
    <row r="61" spans="1:78" s="1" customFormat="1" ht="15.6" customHeight="1">
      <c r="A61" s="59"/>
      <c r="B61" s="59" t="s">
        <v>49</v>
      </c>
      <c r="C61" s="59"/>
      <c r="D61" s="59"/>
      <c r="E61" s="59"/>
      <c r="F61" s="59"/>
      <c r="G61" s="59"/>
      <c r="H61" s="59"/>
      <c r="I61" s="59"/>
      <c r="J61" s="59"/>
      <c r="K61" s="59"/>
      <c r="L61" s="59"/>
      <c r="M61" s="59"/>
      <c r="N61" s="59"/>
      <c r="O61" s="59"/>
      <c r="P61" s="59"/>
      <c r="Q61" s="5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29"/>
      <c r="BR61" s="829"/>
      <c r="BS61" s="829"/>
      <c r="BT61" s="829"/>
      <c r="BU61" s="829"/>
      <c r="BV61" s="829"/>
      <c r="BW61" s="829"/>
      <c r="BX61" s="829"/>
      <c r="BY61" s="829"/>
      <c r="BZ61" s="829"/>
    </row>
    <row r="62" spans="1:78" s="1" customFormat="1" ht="15.6" customHeight="1">
      <c r="A62" s="59"/>
      <c r="B62" s="59" t="s">
        <v>74</v>
      </c>
      <c r="C62" s="59"/>
      <c r="D62" s="59"/>
      <c r="E62" s="59"/>
      <c r="F62" s="59"/>
      <c r="G62" s="59"/>
      <c r="H62" s="59"/>
      <c r="I62" s="59"/>
      <c r="J62" s="59"/>
      <c r="K62" s="59"/>
      <c r="L62" s="59"/>
      <c r="M62" s="59"/>
      <c r="N62" s="59"/>
      <c r="O62" s="59"/>
      <c r="P62" s="59"/>
      <c r="Q62" s="59"/>
      <c r="R62" s="122"/>
      <c r="S62" s="122"/>
      <c r="T62" s="122"/>
      <c r="U62" s="59"/>
      <c r="V62" s="59"/>
      <c r="W62" s="59"/>
      <c r="X62" s="5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829"/>
      <c r="BU62" s="829"/>
      <c r="BV62" s="829"/>
      <c r="BW62" s="829"/>
      <c r="BX62" s="829"/>
      <c r="BY62" s="829"/>
      <c r="BZ62" s="829"/>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row>
    <row r="65" spans="1:78" s="1" customFormat="1" ht="15.6" customHeight="1">
      <c r="A65" s="59" t="s">
        <v>1585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1586</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829"/>
      <c r="V67" s="829"/>
      <c r="W67" s="829"/>
      <c r="X67" s="829"/>
      <c r="Y67" s="122" t="s">
        <v>38</v>
      </c>
      <c r="Z67" s="59"/>
      <c r="AA67" s="59"/>
      <c r="AB67" s="59"/>
      <c r="AC67" s="59"/>
      <c r="AD67" s="59"/>
      <c r="AE67" s="59"/>
      <c r="AF67" s="59"/>
      <c r="AG67" s="59"/>
      <c r="AH67" s="59"/>
      <c r="AI67" s="59" t="s">
        <v>37</v>
      </c>
      <c r="AJ67" s="59"/>
      <c r="AK67" s="799"/>
      <c r="AL67" s="799"/>
      <c r="AM67" s="799"/>
      <c r="AN67" s="799"/>
      <c r="AO67" s="799"/>
      <c r="AP67" s="799"/>
      <c r="AQ67" s="799"/>
      <c r="AR67" s="799"/>
      <c r="AS67" s="799"/>
      <c r="AT67" s="799"/>
      <c r="AU67" s="799"/>
      <c r="AV67" s="799"/>
      <c r="AW67" s="122" t="s">
        <v>39</v>
      </c>
      <c r="AX67" s="59"/>
      <c r="AY67" s="59"/>
      <c r="AZ67" s="59"/>
      <c r="BA67" s="59"/>
      <c r="BB67" s="59"/>
      <c r="BC67" s="59"/>
      <c r="BD67" s="59"/>
      <c r="BE67" s="59"/>
      <c r="BF67" s="829"/>
      <c r="BG67" s="829"/>
      <c r="BH67" s="829"/>
      <c r="BI67" s="829"/>
      <c r="BJ67" s="829"/>
      <c r="BK67" s="829"/>
      <c r="BL67" s="829"/>
      <c r="BM67" s="829"/>
      <c r="BN67" s="829"/>
      <c r="BO67" s="829"/>
      <c r="BP67" s="829"/>
      <c r="BQ67" s="829"/>
      <c r="BR67" s="122"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829"/>
      <c r="S68" s="829"/>
      <c r="T68" s="829"/>
      <c r="U68" s="829"/>
      <c r="V68" s="829"/>
      <c r="W68" s="829"/>
      <c r="X68" s="829"/>
      <c r="Y68" s="829"/>
      <c r="Z68" s="829"/>
      <c r="AA68" s="829"/>
      <c r="AB68" s="829"/>
      <c r="AC68" s="829"/>
      <c r="AD68" s="829"/>
      <c r="AE68" s="829"/>
      <c r="AF68" s="829"/>
      <c r="AG68" s="829"/>
      <c r="AH68" s="829"/>
      <c r="AI68" s="829"/>
      <c r="AJ68" s="829"/>
      <c r="AK68" s="829"/>
      <c r="AL68" s="829"/>
      <c r="AM68" s="829"/>
      <c r="AN68" s="829"/>
      <c r="AO68" s="829"/>
      <c r="AP68" s="829"/>
      <c r="AQ68" s="829"/>
      <c r="AR68" s="829"/>
      <c r="AS68" s="829"/>
      <c r="AT68" s="829"/>
      <c r="AU68" s="829"/>
      <c r="AV68" s="829"/>
      <c r="AW68" s="829"/>
      <c r="AX68" s="829"/>
      <c r="AY68" s="829"/>
      <c r="AZ68" s="829"/>
      <c r="BA68" s="829"/>
      <c r="BB68" s="829"/>
      <c r="BC68" s="829"/>
      <c r="BD68" s="829"/>
      <c r="BE68" s="829"/>
      <c r="BF68" s="829"/>
      <c r="BG68" s="829"/>
      <c r="BH68" s="829"/>
      <c r="BI68" s="829"/>
      <c r="BJ68" s="829"/>
      <c r="BK68" s="829"/>
      <c r="BL68" s="829"/>
      <c r="BM68" s="829"/>
      <c r="BN68" s="829"/>
      <c r="BO68" s="829"/>
      <c r="BP68" s="829"/>
      <c r="BQ68" s="829"/>
      <c r="BR68" s="829"/>
      <c r="BS68" s="829"/>
      <c r="BT68" s="829"/>
      <c r="BU68" s="829"/>
      <c r="BV68" s="829"/>
      <c r="BW68" s="829"/>
      <c r="BX68" s="829"/>
      <c r="BY68" s="829"/>
      <c r="BZ68" s="829"/>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829"/>
      <c r="V69" s="829"/>
      <c r="W69" s="829"/>
      <c r="X69" s="829"/>
      <c r="Y69" s="122" t="s">
        <v>43</v>
      </c>
      <c r="Z69" s="59"/>
      <c r="AA69" s="59"/>
      <c r="AB69" s="59"/>
      <c r="AC69" s="59"/>
      <c r="AD69" s="59"/>
      <c r="AE69" s="59"/>
      <c r="AF69" s="59"/>
      <c r="AG69" s="59"/>
      <c r="AH69" s="59"/>
      <c r="AI69" s="59" t="s">
        <v>37</v>
      </c>
      <c r="AJ69" s="59"/>
      <c r="AK69" s="829"/>
      <c r="AL69" s="829"/>
      <c r="AM69" s="829"/>
      <c r="AN69" s="829"/>
      <c r="AO69" s="829"/>
      <c r="AP69" s="829"/>
      <c r="AQ69" s="829"/>
      <c r="AR69" s="829"/>
      <c r="AS69" s="829"/>
      <c r="AT69" s="59" t="s">
        <v>44</v>
      </c>
      <c r="AU69" s="59"/>
      <c r="AV69" s="59"/>
      <c r="AW69" s="59"/>
      <c r="AX69" s="122"/>
      <c r="AY69" s="59"/>
      <c r="AZ69" s="59"/>
      <c r="BA69" s="59"/>
      <c r="BB69" s="59"/>
      <c r="BC69" s="59"/>
      <c r="BD69" s="59"/>
      <c r="BE69" s="59"/>
      <c r="BF69" s="829"/>
      <c r="BG69" s="829"/>
      <c r="BH69" s="829"/>
      <c r="BI69" s="829"/>
      <c r="BJ69" s="829"/>
      <c r="BK69" s="829"/>
      <c r="BL69" s="829"/>
      <c r="BM69" s="829"/>
      <c r="BN69" s="829"/>
      <c r="BO69" s="829"/>
      <c r="BP69" s="829"/>
      <c r="BQ69" s="829"/>
      <c r="BR69" s="122"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29"/>
      <c r="AY70" s="829"/>
      <c r="AZ70" s="829"/>
      <c r="BA70" s="829"/>
      <c r="BB70" s="829"/>
      <c r="BC70" s="829"/>
      <c r="BD70" s="829"/>
      <c r="BE70" s="829"/>
      <c r="BF70" s="829"/>
      <c r="BG70" s="829"/>
      <c r="BH70" s="829"/>
      <c r="BI70" s="829"/>
      <c r="BJ70" s="829"/>
      <c r="BK70" s="829"/>
      <c r="BL70" s="829"/>
      <c r="BM70" s="829"/>
      <c r="BN70" s="829"/>
      <c r="BO70" s="829"/>
      <c r="BP70" s="829"/>
      <c r="BQ70" s="829"/>
      <c r="BR70" s="829"/>
      <c r="BS70" s="829"/>
      <c r="BT70" s="829"/>
      <c r="BU70" s="829"/>
      <c r="BV70" s="829"/>
      <c r="BW70" s="829"/>
      <c r="BX70" s="829"/>
      <c r="BY70" s="829"/>
      <c r="BZ70" s="829"/>
    </row>
    <row r="71" spans="1:78" s="1" customFormat="1" ht="15.6" customHeight="1">
      <c r="A71" s="59"/>
      <c r="B71" s="59" t="s">
        <v>47</v>
      </c>
      <c r="C71" s="59"/>
      <c r="D71" s="59"/>
      <c r="E71" s="59"/>
      <c r="F71" s="59"/>
      <c r="G71" s="59"/>
      <c r="H71" s="59"/>
      <c r="I71" s="59"/>
      <c r="J71" s="59"/>
      <c r="K71" s="59"/>
      <c r="L71" s="59"/>
      <c r="M71" s="59"/>
      <c r="N71" s="59"/>
      <c r="O71" s="59"/>
      <c r="P71" s="59"/>
      <c r="Q71" s="59"/>
      <c r="R71" s="801" t="s">
        <v>1253</v>
      </c>
      <c r="S71" s="801"/>
      <c r="T71" s="801"/>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29"/>
      <c r="BA71" s="829"/>
      <c r="BB71" s="829"/>
      <c r="BC71" s="829"/>
      <c r="BD71" s="829"/>
      <c r="BE71" s="829"/>
      <c r="BF71" s="829"/>
      <c r="BG71" s="829"/>
      <c r="BH71" s="829"/>
      <c r="BI71" s="829"/>
      <c r="BJ71" s="829"/>
      <c r="BK71" s="829"/>
      <c r="BL71" s="829"/>
      <c r="BM71" s="829"/>
      <c r="BN71" s="829"/>
      <c r="BO71" s="829"/>
      <c r="BP71" s="829"/>
      <c r="BQ71" s="829"/>
      <c r="BR71" s="829"/>
      <c r="BS71" s="829"/>
      <c r="BT71" s="829"/>
      <c r="BU71" s="829"/>
      <c r="BV71" s="829"/>
      <c r="BW71" s="829"/>
      <c r="BX71" s="829"/>
      <c r="BY71" s="829"/>
      <c r="BZ71" s="829"/>
    </row>
    <row r="72" spans="1:78" s="1" customFormat="1" ht="15.6" customHeight="1">
      <c r="A72" s="59"/>
      <c r="B72" s="59" t="s">
        <v>48</v>
      </c>
      <c r="C72" s="59"/>
      <c r="D72" s="59"/>
      <c r="E72" s="59"/>
      <c r="F72" s="59"/>
      <c r="G72" s="59"/>
      <c r="H72" s="59"/>
      <c r="I72" s="59"/>
      <c r="J72" s="59"/>
      <c r="K72" s="59"/>
      <c r="L72" s="59"/>
      <c r="M72" s="59"/>
      <c r="N72" s="59"/>
      <c r="O72" s="59"/>
      <c r="P72" s="59"/>
      <c r="Q72" s="5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29"/>
      <c r="BA72" s="829"/>
      <c r="BB72" s="829"/>
      <c r="BC72" s="829"/>
      <c r="BD72" s="829"/>
      <c r="BE72" s="829"/>
      <c r="BF72" s="829"/>
      <c r="BG72" s="829"/>
      <c r="BH72" s="829"/>
      <c r="BI72" s="829"/>
      <c r="BJ72" s="829"/>
      <c r="BK72" s="829"/>
      <c r="BL72" s="829"/>
      <c r="BM72" s="829"/>
      <c r="BN72" s="829"/>
      <c r="BO72" s="829"/>
      <c r="BP72" s="829"/>
      <c r="BQ72" s="829"/>
      <c r="BR72" s="829"/>
      <c r="BS72" s="829"/>
      <c r="BT72" s="829"/>
      <c r="BU72" s="829"/>
      <c r="BV72" s="829"/>
      <c r="BW72" s="829"/>
      <c r="BX72" s="829"/>
      <c r="BY72" s="829"/>
      <c r="BZ72" s="829"/>
    </row>
    <row r="73" spans="1:78" s="1" customFormat="1" ht="15.6" customHeight="1">
      <c r="A73" s="59"/>
      <c r="B73" s="59" t="s">
        <v>49</v>
      </c>
      <c r="C73" s="59"/>
      <c r="D73" s="59"/>
      <c r="E73" s="59"/>
      <c r="F73" s="59"/>
      <c r="G73" s="59"/>
      <c r="H73" s="59"/>
      <c r="I73" s="59"/>
      <c r="J73" s="59"/>
      <c r="K73" s="59"/>
      <c r="L73" s="59"/>
      <c r="M73" s="59"/>
      <c r="N73" s="59"/>
      <c r="O73" s="59"/>
      <c r="P73" s="59"/>
      <c r="Q73" s="5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29"/>
      <c r="BA73" s="829"/>
      <c r="BB73" s="829"/>
      <c r="BC73" s="829"/>
      <c r="BD73" s="829"/>
      <c r="BE73" s="829"/>
      <c r="BF73" s="829"/>
      <c r="BG73" s="829"/>
      <c r="BH73" s="829"/>
      <c r="BI73" s="829"/>
      <c r="BJ73" s="829"/>
      <c r="BK73" s="829"/>
      <c r="BL73" s="829"/>
      <c r="BM73" s="829"/>
      <c r="BN73" s="829"/>
      <c r="BO73" s="829"/>
      <c r="BP73" s="829"/>
      <c r="BQ73" s="829"/>
      <c r="BR73" s="829"/>
      <c r="BS73" s="829"/>
      <c r="BT73" s="829"/>
      <c r="BU73" s="829"/>
      <c r="BV73" s="829"/>
      <c r="BW73" s="829"/>
      <c r="BX73" s="829"/>
      <c r="BY73" s="829"/>
      <c r="BZ73" s="829"/>
    </row>
    <row r="74" spans="1:78" s="1" customFormat="1" ht="15.6" customHeight="1">
      <c r="A74" s="59"/>
      <c r="B74" s="59" t="s">
        <v>74</v>
      </c>
      <c r="C74" s="59"/>
      <c r="D74" s="59"/>
      <c r="E74" s="59"/>
      <c r="F74" s="59"/>
      <c r="G74" s="59"/>
      <c r="H74" s="59"/>
      <c r="I74" s="59"/>
      <c r="J74" s="59"/>
      <c r="K74" s="59"/>
      <c r="L74" s="59"/>
      <c r="M74" s="59"/>
      <c r="N74" s="59"/>
      <c r="O74" s="59"/>
      <c r="P74" s="59"/>
      <c r="Q74" s="59"/>
      <c r="R74" s="122"/>
      <c r="S74" s="122"/>
      <c r="T74" s="122"/>
      <c r="U74" s="59"/>
      <c r="V74" s="59"/>
      <c r="W74" s="59"/>
      <c r="X74" s="5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29"/>
      <c r="BA74" s="829"/>
      <c r="BB74" s="829"/>
      <c r="BC74" s="829"/>
      <c r="BD74" s="829"/>
      <c r="BE74" s="829"/>
      <c r="BF74" s="829"/>
      <c r="BG74" s="829"/>
      <c r="BH74" s="829"/>
      <c r="BI74" s="829"/>
      <c r="BJ74" s="829"/>
      <c r="BK74" s="829"/>
      <c r="BL74" s="829"/>
      <c r="BM74" s="829"/>
      <c r="BN74" s="829"/>
      <c r="BO74" s="829"/>
      <c r="BP74" s="829"/>
      <c r="BQ74" s="829"/>
      <c r="BR74" s="829"/>
      <c r="BS74" s="829"/>
      <c r="BT74" s="829"/>
      <c r="BU74" s="829"/>
      <c r="BV74" s="829"/>
      <c r="BW74" s="829"/>
      <c r="BX74" s="829"/>
      <c r="BY74" s="829"/>
      <c r="BZ74" s="829"/>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861"/>
      <c r="BF76" s="861"/>
      <c r="BG76" s="861"/>
      <c r="BH76" s="861"/>
      <c r="BI76" s="861"/>
      <c r="BJ76" s="861"/>
      <c r="BK76" s="861"/>
      <c r="BL76" s="861"/>
      <c r="BM76" s="861"/>
      <c r="BN76" s="861"/>
      <c r="BO76" s="861"/>
      <c r="BP76" s="861"/>
      <c r="BQ76" s="861"/>
      <c r="BR76" s="861"/>
      <c r="BS76" s="861"/>
      <c r="BT76" s="861"/>
      <c r="BU76" s="861"/>
      <c r="BV76" s="861"/>
      <c r="BW76" s="861"/>
      <c r="BX76" s="861"/>
      <c r="BY76" s="861"/>
      <c r="BZ76" s="861"/>
    </row>
    <row r="77" spans="1:78" ht="15.6" customHeight="1">
      <c r="A77" s="59" t="s">
        <v>1585</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1586</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829"/>
      <c r="V79" s="829"/>
      <c r="W79" s="829"/>
      <c r="X79" s="829"/>
      <c r="Y79" s="122" t="s">
        <v>38</v>
      </c>
      <c r="Z79" s="59"/>
      <c r="AA79" s="59"/>
      <c r="AB79" s="59"/>
      <c r="AC79" s="59"/>
      <c r="AD79" s="59"/>
      <c r="AE79" s="59"/>
      <c r="AF79" s="59"/>
      <c r="AG79" s="59"/>
      <c r="AH79" s="59"/>
      <c r="AI79" s="59" t="s">
        <v>37</v>
      </c>
      <c r="AJ79" s="59"/>
      <c r="AK79" s="799"/>
      <c r="AL79" s="799"/>
      <c r="AM79" s="799"/>
      <c r="AN79" s="799"/>
      <c r="AO79" s="799"/>
      <c r="AP79" s="799"/>
      <c r="AQ79" s="799"/>
      <c r="AR79" s="799"/>
      <c r="AS79" s="799"/>
      <c r="AT79" s="799"/>
      <c r="AU79" s="799"/>
      <c r="AV79" s="799"/>
      <c r="AW79" s="122" t="s">
        <v>39</v>
      </c>
      <c r="AX79" s="59"/>
      <c r="AY79" s="59"/>
      <c r="AZ79" s="59"/>
      <c r="BA79" s="59"/>
      <c r="BB79" s="59"/>
      <c r="BC79" s="59"/>
      <c r="BD79" s="59"/>
      <c r="BE79" s="59"/>
      <c r="BF79" s="829"/>
      <c r="BG79" s="829"/>
      <c r="BH79" s="829"/>
      <c r="BI79" s="829"/>
      <c r="BJ79" s="829"/>
      <c r="BK79" s="829"/>
      <c r="BL79" s="829"/>
      <c r="BM79" s="829"/>
      <c r="BN79" s="829"/>
      <c r="BO79" s="829"/>
      <c r="BP79" s="829"/>
      <c r="BQ79" s="829"/>
      <c r="BR79" s="122"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c r="BU80" s="829"/>
      <c r="BV80" s="829"/>
      <c r="BW80" s="829"/>
      <c r="BX80" s="829"/>
      <c r="BY80" s="829"/>
      <c r="BZ80" s="829"/>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829"/>
      <c r="V81" s="829"/>
      <c r="W81" s="829"/>
      <c r="X81" s="829"/>
      <c r="Y81" s="122" t="s">
        <v>43</v>
      </c>
      <c r="Z81" s="59"/>
      <c r="AA81" s="59"/>
      <c r="AB81" s="59"/>
      <c r="AC81" s="59"/>
      <c r="AD81" s="59"/>
      <c r="AE81" s="59"/>
      <c r="AF81" s="59"/>
      <c r="AG81" s="59"/>
      <c r="AH81" s="59"/>
      <c r="AI81" s="59" t="s">
        <v>37</v>
      </c>
      <c r="AJ81" s="59"/>
      <c r="AK81" s="829"/>
      <c r="AL81" s="829"/>
      <c r="AM81" s="829"/>
      <c r="AN81" s="829"/>
      <c r="AO81" s="829"/>
      <c r="AP81" s="829"/>
      <c r="AQ81" s="829"/>
      <c r="AR81" s="829"/>
      <c r="AS81" s="829"/>
      <c r="AT81" s="59" t="s">
        <v>44</v>
      </c>
      <c r="AU81" s="59"/>
      <c r="AV81" s="59"/>
      <c r="AW81" s="59"/>
      <c r="AX81" s="122"/>
      <c r="AY81" s="59"/>
      <c r="AZ81" s="59"/>
      <c r="BA81" s="59"/>
      <c r="BB81" s="59"/>
      <c r="BC81" s="59"/>
      <c r="BD81" s="59"/>
      <c r="BE81" s="59"/>
      <c r="BF81" s="829"/>
      <c r="BG81" s="829"/>
      <c r="BH81" s="829"/>
      <c r="BI81" s="829"/>
      <c r="BJ81" s="829"/>
      <c r="BK81" s="829"/>
      <c r="BL81" s="829"/>
      <c r="BM81" s="829"/>
      <c r="BN81" s="829"/>
      <c r="BO81" s="829"/>
      <c r="BP81" s="829"/>
      <c r="BQ81" s="829"/>
      <c r="BR81" s="122"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29"/>
      <c r="BA82" s="829"/>
      <c r="BB82" s="829"/>
      <c r="BC82" s="829"/>
      <c r="BD82" s="829"/>
      <c r="BE82" s="829"/>
      <c r="BF82" s="829"/>
      <c r="BG82" s="829"/>
      <c r="BH82" s="829"/>
      <c r="BI82" s="829"/>
      <c r="BJ82" s="829"/>
      <c r="BK82" s="829"/>
      <c r="BL82" s="829"/>
      <c r="BM82" s="829"/>
      <c r="BN82" s="829"/>
      <c r="BO82" s="829"/>
      <c r="BP82" s="829"/>
      <c r="BQ82" s="829"/>
      <c r="BR82" s="829"/>
      <c r="BS82" s="829"/>
      <c r="BT82" s="829"/>
      <c r="BU82" s="829"/>
      <c r="BV82" s="829"/>
      <c r="BW82" s="829"/>
      <c r="BX82" s="829"/>
      <c r="BY82" s="829"/>
      <c r="BZ82" s="829"/>
    </row>
    <row r="83" spans="1:78" ht="15.6" customHeight="1">
      <c r="A83" s="59"/>
      <c r="B83" s="59" t="s">
        <v>47</v>
      </c>
      <c r="C83" s="59"/>
      <c r="D83" s="59"/>
      <c r="E83" s="59"/>
      <c r="F83" s="59"/>
      <c r="G83" s="59"/>
      <c r="H83" s="59"/>
      <c r="I83" s="59"/>
      <c r="J83" s="59"/>
      <c r="K83" s="59"/>
      <c r="L83" s="59"/>
      <c r="M83" s="59"/>
      <c r="N83" s="59"/>
      <c r="O83" s="59"/>
      <c r="P83" s="59"/>
      <c r="Q83" s="59"/>
      <c r="R83" s="801" t="s">
        <v>1253</v>
      </c>
      <c r="S83" s="801"/>
      <c r="T83" s="801"/>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29"/>
      <c r="BK83" s="829"/>
      <c r="BL83" s="829"/>
      <c r="BM83" s="829"/>
      <c r="BN83" s="829"/>
      <c r="BO83" s="829"/>
      <c r="BP83" s="829"/>
      <c r="BQ83" s="829"/>
      <c r="BR83" s="829"/>
      <c r="BS83" s="829"/>
      <c r="BT83" s="829"/>
      <c r="BU83" s="829"/>
      <c r="BV83" s="829"/>
      <c r="BW83" s="829"/>
      <c r="BX83" s="829"/>
      <c r="BY83" s="829"/>
      <c r="BZ83" s="829"/>
    </row>
    <row r="84" spans="1:78" ht="15.6" customHeight="1">
      <c r="A84" s="59"/>
      <c r="B84" s="59" t="s">
        <v>48</v>
      </c>
      <c r="C84" s="59"/>
      <c r="D84" s="59"/>
      <c r="E84" s="59"/>
      <c r="F84" s="59"/>
      <c r="G84" s="59"/>
      <c r="H84" s="59"/>
      <c r="I84" s="59"/>
      <c r="J84" s="59"/>
      <c r="K84" s="59"/>
      <c r="L84" s="59"/>
      <c r="M84" s="59"/>
      <c r="N84" s="59"/>
      <c r="O84" s="59"/>
      <c r="P84" s="59"/>
      <c r="Q84" s="59"/>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29"/>
      <c r="BA84" s="829"/>
      <c r="BB84" s="829"/>
      <c r="BC84" s="829"/>
      <c r="BD84" s="829"/>
      <c r="BE84" s="829"/>
      <c r="BF84" s="829"/>
      <c r="BG84" s="829"/>
      <c r="BH84" s="829"/>
      <c r="BI84" s="829"/>
      <c r="BJ84" s="829"/>
      <c r="BK84" s="829"/>
      <c r="BL84" s="829"/>
      <c r="BM84" s="829"/>
      <c r="BN84" s="829"/>
      <c r="BO84" s="829"/>
      <c r="BP84" s="829"/>
      <c r="BQ84" s="829"/>
      <c r="BR84" s="829"/>
      <c r="BS84" s="829"/>
      <c r="BT84" s="829"/>
      <c r="BU84" s="829"/>
      <c r="BV84" s="829"/>
      <c r="BW84" s="829"/>
      <c r="BX84" s="829"/>
      <c r="BY84" s="829"/>
      <c r="BZ84" s="829"/>
    </row>
    <row r="85" spans="1:78" ht="15.6" customHeight="1">
      <c r="A85" s="59"/>
      <c r="B85" s="59" t="s">
        <v>49</v>
      </c>
      <c r="C85" s="59"/>
      <c r="D85" s="59"/>
      <c r="E85" s="59"/>
      <c r="F85" s="59"/>
      <c r="G85" s="59"/>
      <c r="H85" s="59"/>
      <c r="I85" s="59"/>
      <c r="J85" s="59"/>
      <c r="K85" s="59"/>
      <c r="L85" s="59"/>
      <c r="M85" s="59"/>
      <c r="N85" s="59"/>
      <c r="O85" s="59"/>
      <c r="P85" s="59"/>
      <c r="Q85" s="59"/>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29"/>
      <c r="BA85" s="829"/>
      <c r="BB85" s="829"/>
      <c r="BC85" s="829"/>
      <c r="BD85" s="829"/>
      <c r="BE85" s="829"/>
      <c r="BF85" s="829"/>
      <c r="BG85" s="829"/>
      <c r="BH85" s="829"/>
      <c r="BI85" s="829"/>
      <c r="BJ85" s="829"/>
      <c r="BK85" s="829"/>
      <c r="BL85" s="829"/>
      <c r="BM85" s="829"/>
      <c r="BN85" s="829"/>
      <c r="BO85" s="829"/>
      <c r="BP85" s="829"/>
      <c r="BQ85" s="829"/>
      <c r="BR85" s="829"/>
      <c r="BS85" s="829"/>
      <c r="BT85" s="829"/>
      <c r="BU85" s="829"/>
      <c r="BV85" s="829"/>
      <c r="BW85" s="829"/>
      <c r="BX85" s="829"/>
      <c r="BY85" s="829"/>
      <c r="BZ85" s="829"/>
    </row>
    <row r="86" spans="1:78" ht="15.6" customHeight="1">
      <c r="A86" s="59"/>
      <c r="B86" s="59" t="s">
        <v>74</v>
      </c>
      <c r="C86" s="59"/>
      <c r="D86" s="59"/>
      <c r="E86" s="59"/>
      <c r="F86" s="59"/>
      <c r="G86" s="59"/>
      <c r="H86" s="59"/>
      <c r="I86" s="59"/>
      <c r="J86" s="59"/>
      <c r="K86" s="59"/>
      <c r="L86" s="59"/>
      <c r="M86" s="59"/>
      <c r="N86" s="59"/>
      <c r="O86" s="59"/>
      <c r="P86" s="59"/>
      <c r="Q86" s="59"/>
      <c r="R86" s="122"/>
      <c r="S86" s="122"/>
      <c r="T86" s="122"/>
      <c r="U86" s="59"/>
      <c r="V86" s="59"/>
      <c r="W86" s="59"/>
      <c r="X86" s="5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29"/>
      <c r="BA86" s="829"/>
      <c r="BB86" s="829"/>
      <c r="BC86" s="829"/>
      <c r="BD86" s="829"/>
      <c r="BE86" s="829"/>
      <c r="BF86" s="829"/>
      <c r="BG86" s="829"/>
      <c r="BH86" s="829"/>
      <c r="BI86" s="829"/>
      <c r="BJ86" s="829"/>
      <c r="BK86" s="829"/>
      <c r="BL86" s="829"/>
      <c r="BM86" s="829"/>
      <c r="BN86" s="829"/>
      <c r="BO86" s="829"/>
      <c r="BP86" s="829"/>
      <c r="BQ86" s="829"/>
      <c r="BR86" s="829"/>
      <c r="BS86" s="829"/>
      <c r="BT86" s="829"/>
      <c r="BU86" s="829"/>
      <c r="BV86" s="829"/>
      <c r="BW86" s="829"/>
      <c r="BX86" s="829"/>
      <c r="BY86" s="829"/>
      <c r="BZ86" s="829"/>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861"/>
      <c r="B88" s="861"/>
      <c r="C88" s="861"/>
      <c r="D88" s="861"/>
      <c r="E88" s="861"/>
      <c r="F88" s="861"/>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c r="BA88" s="861"/>
      <c r="BB88" s="861"/>
      <c r="BC88" s="861"/>
      <c r="BD88" s="861"/>
      <c r="BE88" s="861"/>
      <c r="BF88" s="861"/>
      <c r="BG88" s="861"/>
      <c r="BH88" s="861"/>
      <c r="BI88" s="861"/>
      <c r="BJ88" s="861"/>
      <c r="BK88" s="861"/>
      <c r="BL88" s="861"/>
      <c r="BM88" s="861"/>
      <c r="BN88" s="861"/>
      <c r="BO88" s="861"/>
      <c r="BP88" s="861"/>
      <c r="BQ88" s="861"/>
      <c r="BR88" s="861"/>
      <c r="BS88" s="861"/>
      <c r="BT88" s="861"/>
      <c r="BU88" s="861"/>
      <c r="BV88" s="861"/>
      <c r="BW88" s="861"/>
      <c r="BX88" s="861"/>
      <c r="BY88" s="861"/>
      <c r="BZ88" s="861"/>
    </row>
    <row r="89" spans="1:78" ht="15.6" customHeight="1">
      <c r="A89" s="59" t="s">
        <v>1585</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1586</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829"/>
      <c r="V91" s="829"/>
      <c r="W91" s="829"/>
      <c r="X91" s="829"/>
      <c r="Y91" s="122" t="s">
        <v>38</v>
      </c>
      <c r="Z91" s="59"/>
      <c r="AA91" s="59"/>
      <c r="AB91" s="59"/>
      <c r="AC91" s="59"/>
      <c r="AD91" s="59"/>
      <c r="AE91" s="59"/>
      <c r="AF91" s="59"/>
      <c r="AG91" s="59"/>
      <c r="AH91" s="59"/>
      <c r="AI91" s="59" t="s">
        <v>37</v>
      </c>
      <c r="AJ91" s="59"/>
      <c r="AK91" s="799"/>
      <c r="AL91" s="799"/>
      <c r="AM91" s="799"/>
      <c r="AN91" s="799"/>
      <c r="AO91" s="799"/>
      <c r="AP91" s="799"/>
      <c r="AQ91" s="799"/>
      <c r="AR91" s="799"/>
      <c r="AS91" s="799"/>
      <c r="AT91" s="799"/>
      <c r="AU91" s="799"/>
      <c r="AV91" s="799"/>
      <c r="AW91" s="122" t="s">
        <v>39</v>
      </c>
      <c r="AX91" s="59"/>
      <c r="AY91" s="59"/>
      <c r="AZ91" s="59"/>
      <c r="BA91" s="59"/>
      <c r="BB91" s="59"/>
      <c r="BC91" s="59"/>
      <c r="BD91" s="59"/>
      <c r="BE91" s="59"/>
      <c r="BF91" s="829"/>
      <c r="BG91" s="829"/>
      <c r="BH91" s="829"/>
      <c r="BI91" s="829"/>
      <c r="BJ91" s="829"/>
      <c r="BK91" s="829"/>
      <c r="BL91" s="829"/>
      <c r="BM91" s="829"/>
      <c r="BN91" s="829"/>
      <c r="BO91" s="829"/>
      <c r="BP91" s="829"/>
      <c r="BQ91" s="829"/>
      <c r="BR91" s="122"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829"/>
      <c r="S92" s="829"/>
      <c r="T92" s="829"/>
      <c r="U92" s="829"/>
      <c r="V92" s="829"/>
      <c r="W92" s="829"/>
      <c r="X92" s="829"/>
      <c r="Y92" s="829"/>
      <c r="Z92" s="829"/>
      <c r="AA92" s="829"/>
      <c r="AB92" s="829"/>
      <c r="AC92" s="829"/>
      <c r="AD92" s="829"/>
      <c r="AE92" s="829"/>
      <c r="AF92" s="829"/>
      <c r="AG92" s="829"/>
      <c r="AH92" s="829"/>
      <c r="AI92" s="829"/>
      <c r="AJ92" s="829"/>
      <c r="AK92" s="829"/>
      <c r="AL92" s="829"/>
      <c r="AM92" s="829"/>
      <c r="AN92" s="829"/>
      <c r="AO92" s="829"/>
      <c r="AP92" s="829"/>
      <c r="AQ92" s="829"/>
      <c r="AR92" s="829"/>
      <c r="AS92" s="829"/>
      <c r="AT92" s="829"/>
      <c r="AU92" s="829"/>
      <c r="AV92" s="829"/>
      <c r="AW92" s="829"/>
      <c r="AX92" s="829"/>
      <c r="AY92" s="829"/>
      <c r="AZ92" s="829"/>
      <c r="BA92" s="829"/>
      <c r="BB92" s="829"/>
      <c r="BC92" s="829"/>
      <c r="BD92" s="829"/>
      <c r="BE92" s="829"/>
      <c r="BF92" s="829"/>
      <c r="BG92" s="829"/>
      <c r="BH92" s="829"/>
      <c r="BI92" s="829"/>
      <c r="BJ92" s="829"/>
      <c r="BK92" s="829"/>
      <c r="BL92" s="829"/>
      <c r="BM92" s="829"/>
      <c r="BN92" s="829"/>
      <c r="BO92" s="829"/>
      <c r="BP92" s="829"/>
      <c r="BQ92" s="829"/>
      <c r="BR92" s="829"/>
      <c r="BS92" s="829"/>
      <c r="BT92" s="829"/>
      <c r="BU92" s="829"/>
      <c r="BV92" s="829"/>
      <c r="BW92" s="829"/>
      <c r="BX92" s="829"/>
      <c r="BY92" s="829"/>
      <c r="BZ92" s="829"/>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829"/>
      <c r="V93" s="829"/>
      <c r="W93" s="829"/>
      <c r="X93" s="829"/>
      <c r="Y93" s="122" t="s">
        <v>43</v>
      </c>
      <c r="Z93" s="59"/>
      <c r="AA93" s="59"/>
      <c r="AB93" s="59"/>
      <c r="AC93" s="59"/>
      <c r="AD93" s="59"/>
      <c r="AE93" s="59"/>
      <c r="AF93" s="59"/>
      <c r="AG93" s="59"/>
      <c r="AH93" s="59"/>
      <c r="AI93" s="59" t="s">
        <v>37</v>
      </c>
      <c r="AJ93" s="59"/>
      <c r="AK93" s="829"/>
      <c r="AL93" s="829"/>
      <c r="AM93" s="829"/>
      <c r="AN93" s="829"/>
      <c r="AO93" s="829"/>
      <c r="AP93" s="829"/>
      <c r="AQ93" s="829"/>
      <c r="AR93" s="829"/>
      <c r="AS93" s="829"/>
      <c r="AT93" s="59" t="s">
        <v>44</v>
      </c>
      <c r="AU93" s="59"/>
      <c r="AV93" s="59"/>
      <c r="AW93" s="59"/>
      <c r="AX93" s="122"/>
      <c r="AY93" s="59"/>
      <c r="AZ93" s="59"/>
      <c r="BA93" s="59"/>
      <c r="BB93" s="59"/>
      <c r="BC93" s="59"/>
      <c r="BD93" s="59"/>
      <c r="BE93" s="59"/>
      <c r="BF93" s="829"/>
      <c r="BG93" s="829"/>
      <c r="BH93" s="829"/>
      <c r="BI93" s="829"/>
      <c r="BJ93" s="829"/>
      <c r="BK93" s="829"/>
      <c r="BL93" s="829"/>
      <c r="BM93" s="829"/>
      <c r="BN93" s="829"/>
      <c r="BO93" s="829"/>
      <c r="BP93" s="829"/>
      <c r="BQ93" s="829"/>
      <c r="BR93" s="122"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829"/>
      <c r="S94" s="829"/>
      <c r="T94" s="829"/>
      <c r="U94" s="829"/>
      <c r="V94" s="829"/>
      <c r="W94" s="829"/>
      <c r="X94" s="829"/>
      <c r="Y94" s="829"/>
      <c r="Z94" s="829"/>
      <c r="AA94" s="829"/>
      <c r="AB94" s="829"/>
      <c r="AC94" s="829"/>
      <c r="AD94" s="829"/>
      <c r="AE94" s="829"/>
      <c r="AF94" s="829"/>
      <c r="AG94" s="829"/>
      <c r="AH94" s="829"/>
      <c r="AI94" s="829"/>
      <c r="AJ94" s="829"/>
      <c r="AK94" s="829"/>
      <c r="AL94" s="829"/>
      <c r="AM94" s="829"/>
      <c r="AN94" s="829"/>
      <c r="AO94" s="829"/>
      <c r="AP94" s="829"/>
      <c r="AQ94" s="829"/>
      <c r="AR94" s="829"/>
      <c r="AS94" s="829"/>
      <c r="AT94" s="829"/>
      <c r="AU94" s="829"/>
      <c r="AV94" s="829"/>
      <c r="AW94" s="829"/>
      <c r="AX94" s="829"/>
      <c r="AY94" s="829"/>
      <c r="AZ94" s="829"/>
      <c r="BA94" s="829"/>
      <c r="BB94" s="829"/>
      <c r="BC94" s="829"/>
      <c r="BD94" s="829"/>
      <c r="BE94" s="829"/>
      <c r="BF94" s="829"/>
      <c r="BG94" s="829"/>
      <c r="BH94" s="829"/>
      <c r="BI94" s="829"/>
      <c r="BJ94" s="829"/>
      <c r="BK94" s="829"/>
      <c r="BL94" s="829"/>
      <c r="BM94" s="829"/>
      <c r="BN94" s="829"/>
      <c r="BO94" s="829"/>
      <c r="BP94" s="829"/>
      <c r="BQ94" s="829"/>
      <c r="BR94" s="829"/>
      <c r="BS94" s="829"/>
      <c r="BT94" s="829"/>
      <c r="BU94" s="829"/>
      <c r="BV94" s="829"/>
      <c r="BW94" s="829"/>
      <c r="BX94" s="829"/>
      <c r="BY94" s="829"/>
      <c r="BZ94" s="829"/>
    </row>
    <row r="95" spans="1:78" ht="15.6" customHeight="1">
      <c r="A95" s="59"/>
      <c r="B95" s="59" t="s">
        <v>47</v>
      </c>
      <c r="C95" s="59"/>
      <c r="D95" s="59"/>
      <c r="E95" s="59"/>
      <c r="F95" s="59"/>
      <c r="G95" s="59"/>
      <c r="H95" s="59"/>
      <c r="I95" s="59"/>
      <c r="J95" s="59"/>
      <c r="K95" s="59"/>
      <c r="L95" s="59"/>
      <c r="M95" s="59"/>
      <c r="N95" s="59"/>
      <c r="O95" s="59"/>
      <c r="P95" s="59"/>
      <c r="Q95" s="59"/>
      <c r="R95" s="801" t="s">
        <v>1253</v>
      </c>
      <c r="S95" s="801"/>
      <c r="T95" s="801"/>
      <c r="U95" s="829"/>
      <c r="V95" s="829"/>
      <c r="W95" s="829"/>
      <c r="X95" s="829"/>
      <c r="Y95" s="829"/>
      <c r="Z95" s="829"/>
      <c r="AA95" s="829"/>
      <c r="AB95" s="829"/>
      <c r="AC95" s="829"/>
      <c r="AD95" s="829"/>
      <c r="AE95" s="829"/>
      <c r="AF95" s="829"/>
      <c r="AG95" s="829"/>
      <c r="AH95" s="829"/>
      <c r="AI95" s="829"/>
      <c r="AJ95" s="829"/>
      <c r="AK95" s="829"/>
      <c r="AL95" s="829"/>
      <c r="AM95" s="829"/>
      <c r="AN95" s="829"/>
      <c r="AO95" s="829"/>
      <c r="AP95" s="829"/>
      <c r="AQ95" s="829"/>
      <c r="AR95" s="829"/>
      <c r="AS95" s="829"/>
      <c r="AT95" s="829"/>
      <c r="AU95" s="829"/>
      <c r="AV95" s="829"/>
      <c r="AW95" s="829"/>
      <c r="AX95" s="829"/>
      <c r="AY95" s="829"/>
      <c r="AZ95" s="829"/>
      <c r="BA95" s="829"/>
      <c r="BB95" s="829"/>
      <c r="BC95" s="829"/>
      <c r="BD95" s="829"/>
      <c r="BE95" s="829"/>
      <c r="BF95" s="829"/>
      <c r="BG95" s="829"/>
      <c r="BH95" s="829"/>
      <c r="BI95" s="829"/>
      <c r="BJ95" s="829"/>
      <c r="BK95" s="829"/>
      <c r="BL95" s="829"/>
      <c r="BM95" s="829"/>
      <c r="BN95" s="829"/>
      <c r="BO95" s="829"/>
      <c r="BP95" s="829"/>
      <c r="BQ95" s="829"/>
      <c r="BR95" s="829"/>
      <c r="BS95" s="829"/>
      <c r="BT95" s="829"/>
      <c r="BU95" s="829"/>
      <c r="BV95" s="829"/>
      <c r="BW95" s="829"/>
      <c r="BX95" s="829"/>
      <c r="BY95" s="829"/>
      <c r="BZ95" s="829"/>
    </row>
    <row r="96" spans="1:78" ht="15.6" customHeight="1">
      <c r="A96" s="59"/>
      <c r="B96" s="59" t="s">
        <v>48</v>
      </c>
      <c r="C96" s="59"/>
      <c r="D96" s="59"/>
      <c r="E96" s="59"/>
      <c r="F96" s="59"/>
      <c r="G96" s="59"/>
      <c r="H96" s="59"/>
      <c r="I96" s="59"/>
      <c r="J96" s="59"/>
      <c r="K96" s="59"/>
      <c r="L96" s="59"/>
      <c r="M96" s="59"/>
      <c r="N96" s="59"/>
      <c r="O96" s="59"/>
      <c r="P96" s="59"/>
      <c r="Q96" s="59"/>
      <c r="R96" s="829"/>
      <c r="S96" s="829"/>
      <c r="T96" s="829"/>
      <c r="U96" s="829"/>
      <c r="V96" s="829"/>
      <c r="W96" s="829"/>
      <c r="X96" s="829"/>
      <c r="Y96" s="829"/>
      <c r="Z96" s="829"/>
      <c r="AA96" s="829"/>
      <c r="AB96" s="829"/>
      <c r="AC96" s="829"/>
      <c r="AD96" s="829"/>
      <c r="AE96" s="829"/>
      <c r="AF96" s="829"/>
      <c r="AG96" s="829"/>
      <c r="AH96" s="829"/>
      <c r="AI96" s="829"/>
      <c r="AJ96" s="829"/>
      <c r="AK96" s="829"/>
      <c r="AL96" s="829"/>
      <c r="AM96" s="829"/>
      <c r="AN96" s="829"/>
      <c r="AO96" s="829"/>
      <c r="AP96" s="829"/>
      <c r="AQ96" s="829"/>
      <c r="AR96" s="829"/>
      <c r="AS96" s="829"/>
      <c r="AT96" s="829"/>
      <c r="AU96" s="829"/>
      <c r="AV96" s="829"/>
      <c r="AW96" s="829"/>
      <c r="AX96" s="829"/>
      <c r="AY96" s="829"/>
      <c r="AZ96" s="829"/>
      <c r="BA96" s="829"/>
      <c r="BB96" s="829"/>
      <c r="BC96" s="829"/>
      <c r="BD96" s="829"/>
      <c r="BE96" s="829"/>
      <c r="BF96" s="829"/>
      <c r="BG96" s="829"/>
      <c r="BH96" s="829"/>
      <c r="BI96" s="829"/>
      <c r="BJ96" s="829"/>
      <c r="BK96" s="829"/>
      <c r="BL96" s="829"/>
      <c r="BM96" s="829"/>
      <c r="BN96" s="829"/>
      <c r="BO96" s="829"/>
      <c r="BP96" s="829"/>
      <c r="BQ96" s="829"/>
      <c r="BR96" s="829"/>
      <c r="BS96" s="829"/>
      <c r="BT96" s="829"/>
      <c r="BU96" s="829"/>
      <c r="BV96" s="829"/>
      <c r="BW96" s="829"/>
      <c r="BX96" s="829"/>
      <c r="BY96" s="829"/>
      <c r="BZ96" s="829"/>
    </row>
    <row r="97" spans="1:78" ht="15.6" customHeight="1">
      <c r="A97" s="59"/>
      <c r="B97" s="59" t="s">
        <v>49</v>
      </c>
      <c r="C97" s="59"/>
      <c r="D97" s="59"/>
      <c r="E97" s="59"/>
      <c r="F97" s="59"/>
      <c r="G97" s="59"/>
      <c r="H97" s="59"/>
      <c r="I97" s="59"/>
      <c r="J97" s="59"/>
      <c r="K97" s="59"/>
      <c r="L97" s="59"/>
      <c r="M97" s="59"/>
      <c r="N97" s="59"/>
      <c r="O97" s="59"/>
      <c r="P97" s="59"/>
      <c r="Q97" s="5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29"/>
      <c r="AY97" s="829"/>
      <c r="AZ97" s="829"/>
      <c r="BA97" s="829"/>
      <c r="BB97" s="829"/>
      <c r="BC97" s="829"/>
      <c r="BD97" s="829"/>
      <c r="BE97" s="829"/>
      <c r="BF97" s="829"/>
      <c r="BG97" s="829"/>
      <c r="BH97" s="829"/>
      <c r="BI97" s="829"/>
      <c r="BJ97" s="829"/>
      <c r="BK97" s="829"/>
      <c r="BL97" s="829"/>
      <c r="BM97" s="829"/>
      <c r="BN97" s="829"/>
      <c r="BO97" s="829"/>
      <c r="BP97" s="829"/>
      <c r="BQ97" s="829"/>
      <c r="BR97" s="829"/>
      <c r="BS97" s="829"/>
      <c r="BT97" s="829"/>
      <c r="BU97" s="829"/>
      <c r="BV97" s="829"/>
      <c r="BW97" s="829"/>
      <c r="BX97" s="829"/>
      <c r="BY97" s="829"/>
      <c r="BZ97" s="829"/>
    </row>
    <row r="98" spans="1:78" ht="15.6" customHeight="1">
      <c r="A98" s="59"/>
      <c r="B98" s="59" t="s">
        <v>74</v>
      </c>
      <c r="C98" s="59"/>
      <c r="D98" s="59"/>
      <c r="E98" s="59"/>
      <c r="F98" s="59"/>
      <c r="G98" s="59"/>
      <c r="H98" s="59"/>
      <c r="I98" s="59"/>
      <c r="J98" s="59"/>
      <c r="K98" s="59"/>
      <c r="L98" s="59"/>
      <c r="M98" s="59"/>
      <c r="N98" s="59"/>
      <c r="O98" s="59"/>
      <c r="P98" s="59"/>
      <c r="Q98" s="59"/>
      <c r="R98" s="122"/>
      <c r="S98" s="122"/>
      <c r="T98" s="122"/>
      <c r="U98" s="59"/>
      <c r="V98" s="59"/>
      <c r="W98" s="59"/>
      <c r="X98" s="59"/>
      <c r="Y98" s="829"/>
      <c r="Z98" s="829"/>
      <c r="AA98" s="829"/>
      <c r="AB98" s="829"/>
      <c r="AC98" s="829"/>
      <c r="AD98" s="829"/>
      <c r="AE98" s="829"/>
      <c r="AF98" s="829"/>
      <c r="AG98" s="829"/>
      <c r="AH98" s="829"/>
      <c r="AI98" s="829"/>
      <c r="AJ98" s="829"/>
      <c r="AK98" s="829"/>
      <c r="AL98" s="829"/>
      <c r="AM98" s="829"/>
      <c r="AN98" s="829"/>
      <c r="AO98" s="829"/>
      <c r="AP98" s="829"/>
      <c r="AQ98" s="829"/>
      <c r="AR98" s="829"/>
      <c r="AS98" s="829"/>
      <c r="AT98" s="829"/>
      <c r="AU98" s="829"/>
      <c r="AV98" s="829"/>
      <c r="AW98" s="829"/>
      <c r="AX98" s="829"/>
      <c r="AY98" s="829"/>
      <c r="AZ98" s="829"/>
      <c r="BA98" s="829"/>
      <c r="BB98" s="829"/>
      <c r="BC98" s="829"/>
      <c r="BD98" s="829"/>
      <c r="BE98" s="829"/>
      <c r="BF98" s="829"/>
      <c r="BG98" s="829"/>
      <c r="BH98" s="829"/>
      <c r="BI98" s="829"/>
      <c r="BJ98" s="829"/>
      <c r="BK98" s="829"/>
      <c r="BL98" s="829"/>
      <c r="BM98" s="829"/>
      <c r="BN98" s="829"/>
      <c r="BO98" s="829"/>
      <c r="BP98" s="829"/>
      <c r="BQ98" s="829"/>
      <c r="BR98" s="829"/>
      <c r="BS98" s="829"/>
      <c r="BT98" s="829"/>
      <c r="BU98" s="829"/>
      <c r="BV98" s="829"/>
      <c r="BW98" s="829"/>
      <c r="BX98" s="829"/>
      <c r="BY98" s="829"/>
      <c r="BZ98" s="829"/>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861"/>
      <c r="B100" s="861"/>
      <c r="C100" s="861"/>
      <c r="D100" s="861"/>
      <c r="E100" s="861"/>
      <c r="F100" s="861"/>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1"/>
      <c r="AY100" s="861"/>
      <c r="AZ100" s="861"/>
      <c r="BA100" s="861"/>
      <c r="BB100" s="861"/>
      <c r="BC100" s="861"/>
      <c r="BD100" s="861"/>
      <c r="BE100" s="861"/>
      <c r="BF100" s="861"/>
      <c r="BG100" s="861"/>
      <c r="BH100" s="861"/>
      <c r="BI100" s="861"/>
      <c r="BJ100" s="861"/>
      <c r="BK100" s="861"/>
      <c r="BL100" s="861"/>
      <c r="BM100" s="861"/>
      <c r="BN100" s="861"/>
      <c r="BO100" s="861"/>
      <c r="BP100" s="861"/>
      <c r="BQ100" s="861"/>
      <c r="BR100" s="861"/>
      <c r="BS100" s="861"/>
      <c r="BT100" s="861"/>
      <c r="BU100" s="861"/>
      <c r="BV100" s="861"/>
      <c r="BW100" s="861"/>
      <c r="BX100" s="861"/>
      <c r="BY100" s="861"/>
      <c r="BZ100" s="861"/>
    </row>
    <row r="101" spans="1:78" ht="15.6" customHeight="1">
      <c r="A101" s="59" t="s">
        <v>1585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1586</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829"/>
      <c r="V103" s="829"/>
      <c r="W103" s="829"/>
      <c r="X103" s="829"/>
      <c r="Y103" s="122" t="s">
        <v>38</v>
      </c>
      <c r="Z103" s="59"/>
      <c r="AA103" s="59"/>
      <c r="AB103" s="59"/>
      <c r="AC103" s="59"/>
      <c r="AD103" s="59"/>
      <c r="AE103" s="59"/>
      <c r="AF103" s="59"/>
      <c r="AG103" s="59"/>
      <c r="AH103" s="59"/>
      <c r="AI103" s="59" t="s">
        <v>37</v>
      </c>
      <c r="AJ103" s="59"/>
      <c r="AK103" s="799"/>
      <c r="AL103" s="799"/>
      <c r="AM103" s="799"/>
      <c r="AN103" s="799"/>
      <c r="AO103" s="799"/>
      <c r="AP103" s="799"/>
      <c r="AQ103" s="799"/>
      <c r="AR103" s="799"/>
      <c r="AS103" s="799"/>
      <c r="AT103" s="799"/>
      <c r="AU103" s="799"/>
      <c r="AV103" s="799"/>
      <c r="AW103" s="122" t="s">
        <v>39</v>
      </c>
      <c r="AX103" s="59"/>
      <c r="AY103" s="59"/>
      <c r="AZ103" s="59"/>
      <c r="BA103" s="59"/>
      <c r="BB103" s="59"/>
      <c r="BC103" s="59"/>
      <c r="BD103" s="59"/>
      <c r="BE103" s="59"/>
      <c r="BF103" s="829"/>
      <c r="BG103" s="829"/>
      <c r="BH103" s="829"/>
      <c r="BI103" s="829"/>
      <c r="BJ103" s="829"/>
      <c r="BK103" s="829"/>
      <c r="BL103" s="829"/>
      <c r="BM103" s="829"/>
      <c r="BN103" s="829"/>
      <c r="BO103" s="829"/>
      <c r="BP103" s="829"/>
      <c r="BQ103" s="829"/>
      <c r="BR103" s="122"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829"/>
      <c r="S104" s="829"/>
      <c r="T104" s="829"/>
      <c r="U104" s="829"/>
      <c r="V104" s="829"/>
      <c r="W104" s="829"/>
      <c r="X104" s="829"/>
      <c r="Y104" s="829"/>
      <c r="Z104" s="829"/>
      <c r="AA104" s="829"/>
      <c r="AB104" s="829"/>
      <c r="AC104" s="829"/>
      <c r="AD104" s="829"/>
      <c r="AE104" s="829"/>
      <c r="AF104" s="829"/>
      <c r="AG104" s="829"/>
      <c r="AH104" s="829"/>
      <c r="AI104" s="829"/>
      <c r="AJ104" s="829"/>
      <c r="AK104" s="829"/>
      <c r="AL104" s="829"/>
      <c r="AM104" s="829"/>
      <c r="AN104" s="829"/>
      <c r="AO104" s="829"/>
      <c r="AP104" s="829"/>
      <c r="AQ104" s="829"/>
      <c r="AR104" s="829"/>
      <c r="AS104" s="829"/>
      <c r="AT104" s="829"/>
      <c r="AU104" s="829"/>
      <c r="AV104" s="829"/>
      <c r="AW104" s="829"/>
      <c r="AX104" s="829"/>
      <c r="AY104" s="829"/>
      <c r="AZ104" s="829"/>
      <c r="BA104" s="829"/>
      <c r="BB104" s="829"/>
      <c r="BC104" s="829"/>
      <c r="BD104" s="829"/>
      <c r="BE104" s="829"/>
      <c r="BF104" s="829"/>
      <c r="BG104" s="829"/>
      <c r="BH104" s="829"/>
      <c r="BI104" s="829"/>
      <c r="BJ104" s="829"/>
      <c r="BK104" s="829"/>
      <c r="BL104" s="829"/>
      <c r="BM104" s="829"/>
      <c r="BN104" s="829"/>
      <c r="BO104" s="829"/>
      <c r="BP104" s="829"/>
      <c r="BQ104" s="829"/>
      <c r="BR104" s="829"/>
      <c r="BS104" s="829"/>
      <c r="BT104" s="829"/>
      <c r="BU104" s="829"/>
      <c r="BV104" s="829"/>
      <c r="BW104" s="829"/>
      <c r="BX104" s="829"/>
      <c r="BY104" s="829"/>
      <c r="BZ104" s="829"/>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829"/>
      <c r="V105" s="829"/>
      <c r="W105" s="829"/>
      <c r="X105" s="829"/>
      <c r="Y105" s="122" t="s">
        <v>43</v>
      </c>
      <c r="Z105" s="59"/>
      <c r="AA105" s="59"/>
      <c r="AB105" s="59"/>
      <c r="AC105" s="59"/>
      <c r="AD105" s="59"/>
      <c r="AE105" s="59"/>
      <c r="AF105" s="59"/>
      <c r="AG105" s="59"/>
      <c r="AH105" s="59"/>
      <c r="AI105" s="59" t="s">
        <v>37</v>
      </c>
      <c r="AJ105" s="59"/>
      <c r="AK105" s="829"/>
      <c r="AL105" s="829"/>
      <c r="AM105" s="829"/>
      <c r="AN105" s="829"/>
      <c r="AO105" s="829"/>
      <c r="AP105" s="829"/>
      <c r="AQ105" s="829"/>
      <c r="AR105" s="829"/>
      <c r="AS105" s="829"/>
      <c r="AT105" s="59" t="s">
        <v>44</v>
      </c>
      <c r="AU105" s="59"/>
      <c r="AV105" s="59"/>
      <c r="AW105" s="59"/>
      <c r="AX105" s="122"/>
      <c r="AY105" s="59"/>
      <c r="AZ105" s="59"/>
      <c r="BA105" s="59"/>
      <c r="BB105" s="59"/>
      <c r="BC105" s="59"/>
      <c r="BD105" s="59"/>
      <c r="BE105" s="59"/>
      <c r="BF105" s="829"/>
      <c r="BG105" s="829"/>
      <c r="BH105" s="829"/>
      <c r="BI105" s="829"/>
      <c r="BJ105" s="829"/>
      <c r="BK105" s="829"/>
      <c r="BL105" s="829"/>
      <c r="BM105" s="829"/>
      <c r="BN105" s="829"/>
      <c r="BO105" s="829"/>
      <c r="BP105" s="829"/>
      <c r="BQ105" s="829"/>
      <c r="BR105" s="122"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29"/>
      <c r="AY106" s="829"/>
      <c r="AZ106" s="829"/>
      <c r="BA106" s="829"/>
      <c r="BB106" s="829"/>
      <c r="BC106" s="829"/>
      <c r="BD106" s="829"/>
      <c r="BE106" s="829"/>
      <c r="BF106" s="829"/>
      <c r="BG106" s="829"/>
      <c r="BH106" s="829"/>
      <c r="BI106" s="829"/>
      <c r="BJ106" s="829"/>
      <c r="BK106" s="829"/>
      <c r="BL106" s="829"/>
      <c r="BM106" s="829"/>
      <c r="BN106" s="829"/>
      <c r="BO106" s="829"/>
      <c r="BP106" s="829"/>
      <c r="BQ106" s="829"/>
      <c r="BR106" s="829"/>
      <c r="BS106" s="829"/>
      <c r="BT106" s="829"/>
      <c r="BU106" s="829"/>
      <c r="BV106" s="829"/>
      <c r="BW106" s="829"/>
      <c r="BX106" s="829"/>
      <c r="BY106" s="829"/>
      <c r="BZ106" s="829"/>
    </row>
    <row r="107" spans="1:78" ht="15.6" customHeight="1">
      <c r="A107" s="59"/>
      <c r="B107" s="59" t="s">
        <v>47</v>
      </c>
      <c r="C107" s="59"/>
      <c r="D107" s="59"/>
      <c r="E107" s="59"/>
      <c r="F107" s="59"/>
      <c r="G107" s="59"/>
      <c r="H107" s="59"/>
      <c r="I107" s="59"/>
      <c r="J107" s="59"/>
      <c r="K107" s="59"/>
      <c r="L107" s="59"/>
      <c r="M107" s="59"/>
      <c r="N107" s="59"/>
      <c r="O107" s="59"/>
      <c r="P107" s="59"/>
      <c r="Q107" s="59"/>
      <c r="R107" s="801" t="s">
        <v>1253</v>
      </c>
      <c r="S107" s="801"/>
      <c r="T107" s="801"/>
      <c r="U107" s="829"/>
      <c r="V107" s="829"/>
      <c r="W107" s="829"/>
      <c r="X107" s="829"/>
      <c r="Y107" s="829"/>
      <c r="Z107" s="829"/>
      <c r="AA107" s="829"/>
      <c r="AB107" s="829"/>
      <c r="AC107" s="829"/>
      <c r="AD107" s="829"/>
      <c r="AE107" s="829"/>
      <c r="AF107" s="829"/>
      <c r="AG107" s="829"/>
      <c r="AH107" s="829"/>
      <c r="AI107" s="829"/>
      <c r="AJ107" s="829"/>
      <c r="AK107" s="829"/>
      <c r="AL107" s="829"/>
      <c r="AM107" s="829"/>
      <c r="AN107" s="829"/>
      <c r="AO107" s="829"/>
      <c r="AP107" s="829"/>
      <c r="AQ107" s="829"/>
      <c r="AR107" s="829"/>
      <c r="AS107" s="829"/>
      <c r="AT107" s="829"/>
      <c r="AU107" s="829"/>
      <c r="AV107" s="829"/>
      <c r="AW107" s="829"/>
      <c r="AX107" s="829"/>
      <c r="AY107" s="829"/>
      <c r="AZ107" s="829"/>
      <c r="BA107" s="829"/>
      <c r="BB107" s="829"/>
      <c r="BC107" s="829"/>
      <c r="BD107" s="829"/>
      <c r="BE107" s="829"/>
      <c r="BF107" s="829"/>
      <c r="BG107" s="829"/>
      <c r="BH107" s="829"/>
      <c r="BI107" s="829"/>
      <c r="BJ107" s="829"/>
      <c r="BK107" s="829"/>
      <c r="BL107" s="829"/>
      <c r="BM107" s="829"/>
      <c r="BN107" s="829"/>
      <c r="BO107" s="829"/>
      <c r="BP107" s="829"/>
      <c r="BQ107" s="829"/>
      <c r="BR107" s="829"/>
      <c r="BS107" s="829"/>
      <c r="BT107" s="829"/>
      <c r="BU107" s="829"/>
      <c r="BV107" s="829"/>
      <c r="BW107" s="829"/>
      <c r="BX107" s="829"/>
      <c r="BY107" s="829"/>
      <c r="BZ107" s="829"/>
    </row>
    <row r="108" spans="1:78" ht="15.6" customHeight="1">
      <c r="A108" s="59"/>
      <c r="B108" s="59" t="s">
        <v>48</v>
      </c>
      <c r="C108" s="59"/>
      <c r="D108" s="59"/>
      <c r="E108" s="59"/>
      <c r="F108" s="59"/>
      <c r="G108" s="59"/>
      <c r="H108" s="59"/>
      <c r="I108" s="59"/>
      <c r="J108" s="59"/>
      <c r="K108" s="59"/>
      <c r="L108" s="59"/>
      <c r="M108" s="59"/>
      <c r="N108" s="59"/>
      <c r="O108" s="59"/>
      <c r="P108" s="59"/>
      <c r="Q108" s="59"/>
      <c r="R108" s="829"/>
      <c r="S108" s="829"/>
      <c r="T108" s="829"/>
      <c r="U108" s="829"/>
      <c r="V108" s="829"/>
      <c r="W108" s="829"/>
      <c r="X108" s="829"/>
      <c r="Y108" s="829"/>
      <c r="Z108" s="829"/>
      <c r="AA108" s="829"/>
      <c r="AB108" s="829"/>
      <c r="AC108" s="829"/>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29"/>
      <c r="AY108" s="829"/>
      <c r="AZ108" s="829"/>
      <c r="BA108" s="829"/>
      <c r="BB108" s="829"/>
      <c r="BC108" s="829"/>
      <c r="BD108" s="829"/>
      <c r="BE108" s="829"/>
      <c r="BF108" s="829"/>
      <c r="BG108" s="829"/>
      <c r="BH108" s="829"/>
      <c r="BI108" s="829"/>
      <c r="BJ108" s="829"/>
      <c r="BK108" s="829"/>
      <c r="BL108" s="829"/>
      <c r="BM108" s="829"/>
      <c r="BN108" s="829"/>
      <c r="BO108" s="829"/>
      <c r="BP108" s="829"/>
      <c r="BQ108" s="829"/>
      <c r="BR108" s="829"/>
      <c r="BS108" s="829"/>
      <c r="BT108" s="829"/>
      <c r="BU108" s="829"/>
      <c r="BV108" s="829"/>
      <c r="BW108" s="829"/>
      <c r="BX108" s="829"/>
      <c r="BY108" s="829"/>
      <c r="BZ108" s="829"/>
    </row>
    <row r="109" spans="1:78" ht="15.6" customHeight="1">
      <c r="A109" s="59"/>
      <c r="B109" s="59" t="s">
        <v>49</v>
      </c>
      <c r="C109" s="59"/>
      <c r="D109" s="59"/>
      <c r="E109" s="59"/>
      <c r="F109" s="59"/>
      <c r="G109" s="59"/>
      <c r="H109" s="59"/>
      <c r="I109" s="59"/>
      <c r="J109" s="59"/>
      <c r="K109" s="59"/>
      <c r="L109" s="59"/>
      <c r="M109" s="59"/>
      <c r="N109" s="59"/>
      <c r="O109" s="59"/>
      <c r="P109" s="59"/>
      <c r="Q109" s="5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U109" s="829"/>
      <c r="BV109" s="829"/>
      <c r="BW109" s="829"/>
      <c r="BX109" s="829"/>
      <c r="BY109" s="829"/>
      <c r="BZ109" s="829"/>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863"/>
      <c r="Z110" s="863"/>
      <c r="AA110" s="863"/>
      <c r="AB110" s="863"/>
      <c r="AC110" s="863"/>
      <c r="AD110" s="863"/>
      <c r="AE110" s="863"/>
      <c r="AF110" s="863"/>
      <c r="AG110" s="863"/>
      <c r="AH110" s="863"/>
      <c r="AI110" s="863"/>
      <c r="AJ110" s="863"/>
      <c r="AK110" s="863"/>
      <c r="AL110" s="863"/>
      <c r="AM110" s="863"/>
      <c r="AN110" s="863"/>
      <c r="AO110" s="863"/>
      <c r="AP110" s="863"/>
      <c r="AQ110" s="863"/>
      <c r="AR110" s="863"/>
      <c r="AS110" s="863"/>
      <c r="AT110" s="863"/>
      <c r="AU110" s="863"/>
      <c r="AV110" s="863"/>
      <c r="AW110" s="863"/>
      <c r="AX110" s="863"/>
      <c r="AY110" s="863"/>
      <c r="AZ110" s="863"/>
      <c r="BA110" s="863"/>
      <c r="BB110" s="863"/>
      <c r="BC110" s="863"/>
      <c r="BD110" s="863"/>
      <c r="BE110" s="863"/>
      <c r="BF110" s="863"/>
      <c r="BG110" s="863"/>
      <c r="BH110" s="863"/>
      <c r="BI110" s="863"/>
      <c r="BJ110" s="863"/>
      <c r="BK110" s="863"/>
      <c r="BL110" s="863"/>
      <c r="BM110" s="863"/>
      <c r="BN110" s="863"/>
      <c r="BO110" s="863"/>
      <c r="BP110" s="863"/>
      <c r="BQ110" s="863"/>
      <c r="BR110" s="863"/>
      <c r="BS110" s="863"/>
      <c r="BT110" s="863"/>
      <c r="BU110" s="863"/>
      <c r="BV110" s="863"/>
      <c r="BW110" s="863"/>
      <c r="BX110" s="863"/>
      <c r="BY110" s="863"/>
      <c r="BZ110" s="863"/>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formatCells="0" selectLockedCells="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topLeftCell="A16" zoomScaleNormal="100" zoomScaleSheetLayoutView="100" workbookViewId="0">
      <selection activeCell="A22" sqref="A22:XFD30"/>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7" t="s">
        <v>1199</v>
      </c>
    </row>
    <row r="2" spans="1:79" s="2" customFormat="1" ht="15" customHeight="1">
      <c r="A2" s="862" t="s">
        <v>1582</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A2" s="97" t="s">
        <v>1200</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7" t="s">
        <v>1202</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7" t="s">
        <v>1203</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7" t="s">
        <v>1204</v>
      </c>
    </row>
    <row r="6" spans="1:79" s="2" customFormat="1" ht="16.5" customHeight="1">
      <c r="A6" s="59"/>
      <c r="B6" s="59" t="s">
        <v>66</v>
      </c>
      <c r="C6" s="59"/>
      <c r="D6" s="59"/>
      <c r="E6" s="59"/>
      <c r="F6" s="59"/>
      <c r="G6" s="59"/>
      <c r="H6" s="59"/>
      <c r="I6" s="59"/>
      <c r="J6" s="59"/>
      <c r="K6" s="59"/>
      <c r="L6" s="59"/>
      <c r="M6" s="59"/>
      <c r="N6" s="59"/>
      <c r="O6" s="59"/>
      <c r="P6" s="59"/>
      <c r="Q6" s="59"/>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4"/>
      <c r="AY6" s="794"/>
      <c r="AZ6" s="794"/>
      <c r="BA6" s="794"/>
      <c r="BB6" s="794"/>
      <c r="BC6" s="794"/>
      <c r="BD6" s="794"/>
      <c r="BE6" s="794"/>
      <c r="BF6" s="794"/>
      <c r="BG6" s="794"/>
      <c r="BH6" s="794"/>
      <c r="BI6" s="794"/>
      <c r="BJ6" s="794"/>
      <c r="BK6" s="794"/>
      <c r="BL6" s="794"/>
      <c r="BM6" s="794"/>
      <c r="BN6" s="794"/>
      <c r="BO6" s="794"/>
      <c r="BP6" s="794"/>
      <c r="BQ6" s="794"/>
      <c r="BR6" s="794"/>
      <c r="BS6" s="794"/>
      <c r="BT6" s="794"/>
      <c r="BU6" s="794"/>
      <c r="BV6" s="794"/>
      <c r="BW6" s="794"/>
      <c r="BX6" s="794"/>
      <c r="BY6" s="794"/>
      <c r="BZ6" s="794"/>
      <c r="CA6" s="98" t="s">
        <v>1205</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823"/>
      <c r="AB7" s="823"/>
      <c r="AC7" s="823"/>
      <c r="AD7" s="823"/>
      <c r="AE7" s="823"/>
      <c r="AF7" s="823"/>
      <c r="AG7" s="823"/>
      <c r="AH7" s="823"/>
      <c r="AI7" s="823"/>
      <c r="AJ7" s="823"/>
      <c r="AK7" s="823"/>
      <c r="AL7" s="823"/>
      <c r="AM7" s="823"/>
      <c r="AN7" s="59" t="s">
        <v>80</v>
      </c>
      <c r="AO7" s="59"/>
      <c r="AP7" s="59"/>
      <c r="AQ7" s="59"/>
      <c r="AR7" s="59"/>
      <c r="AS7" s="59" t="s">
        <v>81</v>
      </c>
      <c r="AT7" s="59"/>
      <c r="AU7" s="823"/>
      <c r="AV7" s="823"/>
      <c r="AW7" s="823"/>
      <c r="AX7" s="823"/>
      <c r="AY7" s="823"/>
      <c r="AZ7" s="823"/>
      <c r="BA7" s="823"/>
      <c r="BB7" s="823"/>
      <c r="BC7" s="823"/>
      <c r="BD7" s="823"/>
      <c r="BE7" s="823"/>
      <c r="BF7" s="823"/>
      <c r="BG7" s="823"/>
      <c r="BH7" s="59" t="s">
        <v>40</v>
      </c>
      <c r="BI7" s="59"/>
      <c r="BJ7" s="59"/>
      <c r="BK7" s="59"/>
      <c r="BL7" s="59"/>
      <c r="BM7" s="59"/>
      <c r="BN7" s="59"/>
      <c r="BO7" s="59"/>
      <c r="BP7" s="59"/>
      <c r="BQ7" s="59"/>
      <c r="BR7" s="59"/>
      <c r="BS7" s="59"/>
      <c r="BT7" s="59"/>
      <c r="BU7" s="59"/>
      <c r="BV7" s="59"/>
      <c r="BW7" s="59"/>
      <c r="BX7" s="59"/>
      <c r="BY7" s="59"/>
      <c r="BZ7" s="59"/>
      <c r="CA7" s="97" t="s">
        <v>1206</v>
      </c>
    </row>
    <row r="8" spans="1:79" s="2" customFormat="1" ht="16.5" customHeight="1">
      <c r="A8" s="59"/>
      <c r="B8" s="59"/>
      <c r="C8" s="59"/>
      <c r="D8" s="59"/>
      <c r="E8" s="59"/>
      <c r="F8" s="59"/>
      <c r="G8" s="59"/>
      <c r="H8" s="59"/>
      <c r="I8" s="59"/>
      <c r="J8" s="59"/>
      <c r="K8" s="59"/>
      <c r="L8" s="59"/>
      <c r="M8" s="59"/>
      <c r="N8" s="59"/>
      <c r="O8" s="59"/>
      <c r="P8" s="59"/>
      <c r="Q8" s="59"/>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A8" s="97" t="s">
        <v>1207</v>
      </c>
    </row>
    <row r="9" spans="1:79" s="2" customFormat="1" ht="16.5" customHeight="1">
      <c r="A9" s="59"/>
      <c r="B9" s="59" t="s">
        <v>32</v>
      </c>
      <c r="C9" s="59"/>
      <c r="D9" s="59"/>
      <c r="E9" s="59"/>
      <c r="F9" s="59"/>
      <c r="G9" s="59"/>
      <c r="H9" s="59"/>
      <c r="I9" s="59"/>
      <c r="J9" s="59"/>
      <c r="K9" s="59"/>
      <c r="L9" s="59"/>
      <c r="M9" s="59"/>
      <c r="N9" s="59"/>
      <c r="O9" s="59"/>
      <c r="P9" s="59"/>
      <c r="Q9" s="59"/>
      <c r="R9" s="801" t="s">
        <v>1253</v>
      </c>
      <c r="S9" s="801"/>
      <c r="T9" s="801"/>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97" t="s">
        <v>1209</v>
      </c>
    </row>
    <row r="10" spans="1:79" s="2" customFormat="1" ht="16.5" customHeight="1">
      <c r="A10" s="59"/>
      <c r="B10" s="59" t="s">
        <v>68</v>
      </c>
      <c r="C10" s="59"/>
      <c r="D10" s="59"/>
      <c r="E10" s="59"/>
      <c r="F10" s="59"/>
      <c r="G10" s="59"/>
      <c r="H10" s="59"/>
      <c r="I10" s="59"/>
      <c r="J10" s="59"/>
      <c r="K10" s="59"/>
      <c r="L10" s="59"/>
      <c r="M10" s="59"/>
      <c r="N10" s="59"/>
      <c r="O10" s="59"/>
      <c r="P10" s="59"/>
      <c r="Q10" s="59"/>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A10" s="97" t="s">
        <v>1210</v>
      </c>
    </row>
    <row r="11" spans="1:79" s="2" customFormat="1" ht="16.5" customHeight="1">
      <c r="A11" s="59"/>
      <c r="B11" s="59" t="s">
        <v>34</v>
      </c>
      <c r="C11" s="59"/>
      <c r="D11" s="59"/>
      <c r="E11" s="59"/>
      <c r="F11" s="59"/>
      <c r="G11" s="59"/>
      <c r="H11" s="59"/>
      <c r="I11" s="59"/>
      <c r="J11" s="59"/>
      <c r="K11" s="59"/>
      <c r="L11" s="59"/>
      <c r="M11" s="59"/>
      <c r="N11" s="59"/>
      <c r="O11" s="59"/>
      <c r="P11" s="59"/>
      <c r="Q11" s="59"/>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4"/>
      <c r="BZ11" s="794"/>
      <c r="CA11" s="97" t="s">
        <v>1211</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7" t="s">
        <v>1212</v>
      </c>
    </row>
    <row r="13" spans="1:79" s="26" customFormat="1" ht="5.0999999999999996" customHeight="1">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97" t="s">
        <v>1213</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7" t="s">
        <v>1214</v>
      </c>
    </row>
    <row r="15" spans="1:79" s="2" customFormat="1" ht="16.5" customHeight="1">
      <c r="A15" s="59"/>
      <c r="B15" s="59" t="s">
        <v>66</v>
      </c>
      <c r="C15" s="59"/>
      <c r="D15" s="59"/>
      <c r="E15" s="59"/>
      <c r="F15" s="59"/>
      <c r="G15" s="59"/>
      <c r="H15" s="59"/>
      <c r="I15" s="59"/>
      <c r="J15" s="59"/>
      <c r="K15" s="59"/>
      <c r="L15" s="59"/>
      <c r="M15" s="59"/>
      <c r="N15" s="59"/>
      <c r="O15" s="59"/>
      <c r="P15" s="59"/>
      <c r="Q15" s="59"/>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97" t="s">
        <v>1215</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823"/>
      <c r="AB16" s="823"/>
      <c r="AC16" s="823"/>
      <c r="AD16" s="823"/>
      <c r="AE16" s="823"/>
      <c r="AF16" s="823"/>
      <c r="AG16" s="823"/>
      <c r="AH16" s="823"/>
      <c r="AI16" s="823"/>
      <c r="AJ16" s="823"/>
      <c r="AK16" s="823"/>
      <c r="AL16" s="823"/>
      <c r="AM16" s="823"/>
      <c r="AN16" s="59" t="s">
        <v>80</v>
      </c>
      <c r="AO16" s="59"/>
      <c r="AP16" s="59"/>
      <c r="AQ16" s="59"/>
      <c r="AR16" s="59"/>
      <c r="AS16" s="59" t="s">
        <v>81</v>
      </c>
      <c r="AT16" s="59"/>
      <c r="AU16" s="823"/>
      <c r="AV16" s="823"/>
      <c r="AW16" s="823"/>
      <c r="AX16" s="823"/>
      <c r="AY16" s="823"/>
      <c r="AZ16" s="823"/>
      <c r="BA16" s="823"/>
      <c r="BB16" s="823"/>
      <c r="BC16" s="823"/>
      <c r="BD16" s="823"/>
      <c r="BE16" s="823"/>
      <c r="BF16" s="823"/>
      <c r="BG16" s="823"/>
      <c r="BH16" s="59" t="s">
        <v>40</v>
      </c>
      <c r="BI16" s="59"/>
      <c r="BJ16" s="59"/>
      <c r="BK16" s="59"/>
      <c r="BL16" s="59"/>
      <c r="BM16" s="59"/>
      <c r="BN16" s="59"/>
      <c r="BO16" s="59"/>
      <c r="BP16" s="59"/>
      <c r="BQ16" s="59"/>
      <c r="BR16" s="59"/>
      <c r="BS16" s="59"/>
      <c r="BT16" s="59"/>
      <c r="BU16" s="59"/>
      <c r="BV16" s="59"/>
      <c r="BW16" s="59"/>
      <c r="BX16" s="59"/>
      <c r="BY16" s="59"/>
      <c r="BZ16" s="59"/>
      <c r="CA16" s="97" t="s">
        <v>1216</v>
      </c>
    </row>
    <row r="17" spans="1:79" s="2" customFormat="1" ht="16.5" customHeight="1">
      <c r="A17" s="59"/>
      <c r="B17" s="59"/>
      <c r="C17" s="59"/>
      <c r="D17" s="59"/>
      <c r="E17" s="59"/>
      <c r="F17" s="59"/>
      <c r="G17" s="59"/>
      <c r="H17" s="59"/>
      <c r="I17" s="59"/>
      <c r="J17" s="59"/>
      <c r="K17" s="59"/>
      <c r="L17" s="59"/>
      <c r="M17" s="59"/>
      <c r="N17" s="59"/>
      <c r="O17" s="59"/>
      <c r="P17" s="59"/>
      <c r="Q17" s="59"/>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4"/>
      <c r="BV17" s="794"/>
      <c r="BW17" s="794"/>
      <c r="BX17" s="794"/>
      <c r="BY17" s="794"/>
      <c r="BZ17" s="794"/>
      <c r="CA17" s="97" t="s">
        <v>1218</v>
      </c>
    </row>
    <row r="18" spans="1:79" s="2" customFormat="1" ht="16.5" customHeight="1">
      <c r="A18" s="59"/>
      <c r="B18" s="59" t="s">
        <v>32</v>
      </c>
      <c r="C18" s="59"/>
      <c r="D18" s="59"/>
      <c r="E18" s="59"/>
      <c r="F18" s="59"/>
      <c r="G18" s="59"/>
      <c r="H18" s="59"/>
      <c r="I18" s="59"/>
      <c r="J18" s="59"/>
      <c r="K18" s="59"/>
      <c r="L18" s="59"/>
      <c r="M18" s="59"/>
      <c r="N18" s="59"/>
      <c r="O18" s="59"/>
      <c r="P18" s="59"/>
      <c r="Q18" s="59"/>
      <c r="R18" s="801" t="s">
        <v>1253</v>
      </c>
      <c r="S18" s="801"/>
      <c r="T18" s="801"/>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4"/>
      <c r="BU18" s="794"/>
      <c r="BV18" s="794"/>
      <c r="BW18" s="794"/>
      <c r="BX18" s="794"/>
      <c r="BY18" s="794"/>
      <c r="BZ18" s="794"/>
      <c r="CA18" s="97" t="s">
        <v>1219</v>
      </c>
    </row>
    <row r="19" spans="1:79" s="2" customFormat="1" ht="16.5" customHeight="1">
      <c r="A19" s="59"/>
      <c r="B19" s="59" t="s">
        <v>68</v>
      </c>
      <c r="C19" s="59"/>
      <c r="D19" s="59"/>
      <c r="E19" s="59"/>
      <c r="F19" s="59"/>
      <c r="G19" s="59"/>
      <c r="H19" s="59"/>
      <c r="I19" s="59"/>
      <c r="J19" s="59"/>
      <c r="K19" s="59"/>
      <c r="L19" s="59"/>
      <c r="M19" s="59"/>
      <c r="N19" s="59"/>
      <c r="O19" s="59"/>
      <c r="P19" s="59"/>
      <c r="Q19" s="59"/>
      <c r="R19" s="794"/>
      <c r="S19" s="794"/>
      <c r="T19" s="794"/>
      <c r="U19" s="7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794"/>
      <c r="BR19" s="794"/>
      <c r="BS19" s="794"/>
      <c r="BT19" s="794"/>
      <c r="BU19" s="794"/>
      <c r="BV19" s="794"/>
      <c r="BW19" s="794"/>
      <c r="BX19" s="794"/>
      <c r="BY19" s="794"/>
      <c r="BZ19" s="794"/>
      <c r="CA19" s="97" t="s">
        <v>1220</v>
      </c>
    </row>
    <row r="20" spans="1:79" s="2" customFormat="1" ht="16.5" customHeight="1">
      <c r="A20" s="59"/>
      <c r="B20" s="59" t="s">
        <v>34</v>
      </c>
      <c r="C20" s="59"/>
      <c r="D20" s="59"/>
      <c r="E20" s="59"/>
      <c r="F20" s="59"/>
      <c r="G20" s="59"/>
      <c r="H20" s="59"/>
      <c r="I20" s="59"/>
      <c r="J20" s="59"/>
      <c r="K20" s="59"/>
      <c r="L20" s="59"/>
      <c r="M20" s="59"/>
      <c r="N20" s="59"/>
      <c r="O20" s="59"/>
      <c r="P20" s="59"/>
      <c r="Q20" s="59"/>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A20" s="97" t="s">
        <v>1221</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7" t="s">
        <v>1222</v>
      </c>
    </row>
    <row r="22" spans="1:79" s="26" customFormat="1" ht="5.0999999999999996" customHeight="1">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97" t="s">
        <v>1223</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7" t="s">
        <v>1224</v>
      </c>
    </row>
    <row r="24" spans="1:79" s="2" customFormat="1" ht="16.5" customHeight="1">
      <c r="A24" s="59"/>
      <c r="B24" s="59" t="s">
        <v>66</v>
      </c>
      <c r="C24" s="59"/>
      <c r="D24" s="59"/>
      <c r="E24" s="59"/>
      <c r="F24" s="59"/>
      <c r="G24" s="59"/>
      <c r="H24" s="59"/>
      <c r="I24" s="59"/>
      <c r="J24" s="59"/>
      <c r="K24" s="59"/>
      <c r="L24" s="59"/>
      <c r="M24" s="59"/>
      <c r="N24" s="59"/>
      <c r="O24" s="59"/>
      <c r="P24" s="59"/>
      <c r="Q24" s="59"/>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c r="BV24" s="794"/>
      <c r="BW24" s="794"/>
      <c r="BX24" s="794"/>
      <c r="BY24" s="794"/>
      <c r="BZ24" s="794"/>
      <c r="CA24" s="97" t="s">
        <v>1225</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823"/>
      <c r="AB25" s="823"/>
      <c r="AC25" s="823"/>
      <c r="AD25" s="823"/>
      <c r="AE25" s="823"/>
      <c r="AF25" s="823"/>
      <c r="AG25" s="823"/>
      <c r="AH25" s="823"/>
      <c r="AI25" s="823"/>
      <c r="AJ25" s="823"/>
      <c r="AK25" s="823"/>
      <c r="AL25" s="823"/>
      <c r="AM25" s="823"/>
      <c r="AN25" s="59" t="s">
        <v>80</v>
      </c>
      <c r="AO25" s="59"/>
      <c r="AP25" s="59"/>
      <c r="AQ25" s="59"/>
      <c r="AR25" s="59"/>
      <c r="AS25" s="59" t="s">
        <v>81</v>
      </c>
      <c r="AT25" s="59"/>
      <c r="AU25" s="823"/>
      <c r="AV25" s="823"/>
      <c r="AW25" s="823"/>
      <c r="AX25" s="823"/>
      <c r="AY25" s="823"/>
      <c r="AZ25" s="823"/>
      <c r="BA25" s="823"/>
      <c r="BB25" s="823"/>
      <c r="BC25" s="823"/>
      <c r="BD25" s="823"/>
      <c r="BE25" s="823"/>
      <c r="BF25" s="823"/>
      <c r="BG25" s="823"/>
      <c r="BH25" s="59" t="s">
        <v>40</v>
      </c>
      <c r="BI25" s="59"/>
      <c r="BJ25" s="59"/>
      <c r="BK25" s="59"/>
      <c r="BL25" s="59"/>
      <c r="BM25" s="59"/>
      <c r="BN25" s="59"/>
      <c r="BO25" s="59"/>
      <c r="BP25" s="59"/>
      <c r="BQ25" s="59"/>
      <c r="BR25" s="59"/>
      <c r="BS25" s="59"/>
      <c r="BT25" s="59"/>
      <c r="BU25" s="59"/>
      <c r="BV25" s="59"/>
      <c r="BW25" s="59"/>
      <c r="BX25" s="59"/>
      <c r="BY25" s="59"/>
      <c r="BZ25" s="59"/>
      <c r="CA25" s="97" t="s">
        <v>1226</v>
      </c>
    </row>
    <row r="26" spans="1:79" s="2" customFormat="1" ht="16.5" customHeight="1">
      <c r="A26" s="59"/>
      <c r="B26" s="59"/>
      <c r="C26" s="59"/>
      <c r="D26" s="59"/>
      <c r="E26" s="59"/>
      <c r="F26" s="59"/>
      <c r="G26" s="59"/>
      <c r="H26" s="59"/>
      <c r="I26" s="59"/>
      <c r="J26" s="59"/>
      <c r="K26" s="59"/>
      <c r="L26" s="59"/>
      <c r="M26" s="59"/>
      <c r="N26" s="59"/>
      <c r="O26" s="59"/>
      <c r="P26" s="59"/>
      <c r="Q26" s="59"/>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97" t="s">
        <v>1227</v>
      </c>
    </row>
    <row r="27" spans="1:79" s="2" customFormat="1" ht="16.5" customHeight="1">
      <c r="A27" s="59"/>
      <c r="B27" s="59" t="s">
        <v>32</v>
      </c>
      <c r="C27" s="59"/>
      <c r="D27" s="59"/>
      <c r="E27" s="59"/>
      <c r="F27" s="59"/>
      <c r="G27" s="59"/>
      <c r="H27" s="59"/>
      <c r="I27" s="59"/>
      <c r="J27" s="59"/>
      <c r="K27" s="59"/>
      <c r="L27" s="59"/>
      <c r="M27" s="59"/>
      <c r="N27" s="59"/>
      <c r="O27" s="59"/>
      <c r="P27" s="59"/>
      <c r="Q27" s="59"/>
      <c r="R27" s="801" t="s">
        <v>1253</v>
      </c>
      <c r="S27" s="801"/>
      <c r="T27" s="801"/>
      <c r="U27" s="794"/>
      <c r="V27" s="794"/>
      <c r="W27" s="794"/>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c r="BP27" s="794"/>
      <c r="BQ27" s="794"/>
      <c r="BR27" s="794"/>
      <c r="BS27" s="794"/>
      <c r="BT27" s="794"/>
      <c r="BU27" s="794"/>
      <c r="BV27" s="794"/>
      <c r="BW27" s="794"/>
      <c r="BX27" s="794"/>
      <c r="BY27" s="794"/>
      <c r="BZ27" s="794"/>
      <c r="CA27" s="97" t="s">
        <v>1228</v>
      </c>
    </row>
    <row r="28" spans="1:79" s="2" customFormat="1" ht="16.5" customHeight="1">
      <c r="A28" s="59"/>
      <c r="B28" s="59" t="s">
        <v>68</v>
      </c>
      <c r="C28" s="59"/>
      <c r="D28" s="59"/>
      <c r="E28" s="59"/>
      <c r="F28" s="59"/>
      <c r="G28" s="59"/>
      <c r="H28" s="59"/>
      <c r="I28" s="59"/>
      <c r="J28" s="59"/>
      <c r="K28" s="59"/>
      <c r="L28" s="59"/>
      <c r="M28" s="59"/>
      <c r="N28" s="59"/>
      <c r="O28" s="59"/>
      <c r="P28" s="59"/>
      <c r="Q28" s="59"/>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c r="BP28" s="794"/>
      <c r="BQ28" s="794"/>
      <c r="BR28" s="794"/>
      <c r="BS28" s="794"/>
      <c r="BT28" s="794"/>
      <c r="BU28" s="794"/>
      <c r="BV28" s="794"/>
      <c r="BW28" s="794"/>
      <c r="BX28" s="794"/>
      <c r="BY28" s="794"/>
      <c r="BZ28" s="794"/>
      <c r="CA28" s="97" t="s">
        <v>1229</v>
      </c>
    </row>
    <row r="29" spans="1:79" s="2" customFormat="1" ht="16.5" customHeight="1">
      <c r="A29" s="59"/>
      <c r="B29" s="59" t="s">
        <v>34</v>
      </c>
      <c r="C29" s="59"/>
      <c r="D29" s="59"/>
      <c r="E29" s="59"/>
      <c r="F29" s="59"/>
      <c r="G29" s="59"/>
      <c r="H29" s="59"/>
      <c r="I29" s="59"/>
      <c r="J29" s="59"/>
      <c r="K29" s="59"/>
      <c r="L29" s="59"/>
      <c r="M29" s="59"/>
      <c r="N29" s="59"/>
      <c r="O29" s="59"/>
      <c r="P29" s="59"/>
      <c r="Q29" s="59"/>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c r="BP29" s="794"/>
      <c r="BQ29" s="794"/>
      <c r="BR29" s="794"/>
      <c r="BS29" s="794"/>
      <c r="BT29" s="794"/>
      <c r="BU29" s="794"/>
      <c r="BV29" s="794"/>
      <c r="BW29" s="794"/>
      <c r="BX29" s="794"/>
      <c r="BY29" s="794"/>
      <c r="BZ29" s="794"/>
      <c r="CA29" s="97" t="s">
        <v>1230</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7" t="s">
        <v>1231</v>
      </c>
    </row>
    <row r="31" spans="1:79" s="26" customFormat="1" ht="5.0999999999999996" customHeigh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97" t="s">
        <v>1232</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7" t="s">
        <v>1233</v>
      </c>
    </row>
    <row r="33" spans="1:79" s="2" customFormat="1" ht="16.5" customHeight="1">
      <c r="A33" s="59"/>
      <c r="B33" s="59" t="s">
        <v>66</v>
      </c>
      <c r="C33" s="59"/>
      <c r="D33" s="59"/>
      <c r="E33" s="59"/>
      <c r="F33" s="59"/>
      <c r="G33" s="59"/>
      <c r="H33" s="59"/>
      <c r="I33" s="59"/>
      <c r="J33" s="59"/>
      <c r="K33" s="59"/>
      <c r="L33" s="59"/>
      <c r="M33" s="59"/>
      <c r="N33" s="59"/>
      <c r="O33" s="59"/>
      <c r="P33" s="59"/>
      <c r="Q33" s="59"/>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c r="BP33" s="794"/>
      <c r="BQ33" s="794"/>
      <c r="BR33" s="794"/>
      <c r="BS33" s="794"/>
      <c r="BT33" s="794"/>
      <c r="BU33" s="794"/>
      <c r="BV33" s="794"/>
      <c r="BW33" s="794"/>
      <c r="BX33" s="794"/>
      <c r="BY33" s="794"/>
      <c r="BZ33" s="794"/>
      <c r="CA33" s="97" t="s">
        <v>1234</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823"/>
      <c r="AB34" s="823"/>
      <c r="AC34" s="823"/>
      <c r="AD34" s="823"/>
      <c r="AE34" s="823"/>
      <c r="AF34" s="823"/>
      <c r="AG34" s="823"/>
      <c r="AH34" s="823"/>
      <c r="AI34" s="823"/>
      <c r="AJ34" s="823"/>
      <c r="AK34" s="823"/>
      <c r="AL34" s="823"/>
      <c r="AM34" s="823"/>
      <c r="AN34" s="59" t="s">
        <v>80</v>
      </c>
      <c r="AO34" s="59"/>
      <c r="AP34" s="59"/>
      <c r="AQ34" s="59"/>
      <c r="AR34" s="59"/>
      <c r="AS34" s="59" t="s">
        <v>81</v>
      </c>
      <c r="AT34" s="59"/>
      <c r="AU34" s="823"/>
      <c r="AV34" s="823"/>
      <c r="AW34" s="823"/>
      <c r="AX34" s="823"/>
      <c r="AY34" s="823"/>
      <c r="AZ34" s="823"/>
      <c r="BA34" s="823"/>
      <c r="BB34" s="823"/>
      <c r="BC34" s="823"/>
      <c r="BD34" s="823"/>
      <c r="BE34" s="823"/>
      <c r="BF34" s="823"/>
      <c r="BG34" s="823"/>
      <c r="BH34" s="59" t="s">
        <v>40</v>
      </c>
      <c r="BI34" s="59"/>
      <c r="BJ34" s="59"/>
      <c r="BK34" s="59"/>
      <c r="BL34" s="59"/>
      <c r="BM34" s="59"/>
      <c r="BN34" s="59"/>
      <c r="BO34" s="59"/>
      <c r="BP34" s="59"/>
      <c r="BQ34" s="59"/>
      <c r="BR34" s="59"/>
      <c r="BS34" s="59"/>
      <c r="BT34" s="59"/>
      <c r="BU34" s="59"/>
      <c r="BV34" s="59"/>
      <c r="BW34" s="59"/>
      <c r="BX34" s="59"/>
      <c r="BY34" s="59"/>
      <c r="BZ34" s="59"/>
      <c r="CA34" s="97" t="s">
        <v>1235</v>
      </c>
    </row>
    <row r="35" spans="1:79" s="2" customFormat="1" ht="16.5" customHeight="1">
      <c r="A35" s="59"/>
      <c r="B35" s="59"/>
      <c r="C35" s="59"/>
      <c r="D35" s="59"/>
      <c r="E35" s="59"/>
      <c r="F35" s="59"/>
      <c r="G35" s="59"/>
      <c r="H35" s="59"/>
      <c r="I35" s="59"/>
      <c r="J35" s="59"/>
      <c r="K35" s="59"/>
      <c r="L35" s="59"/>
      <c r="M35" s="59"/>
      <c r="N35" s="59"/>
      <c r="O35" s="59"/>
      <c r="P35" s="59"/>
      <c r="Q35" s="59"/>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794"/>
      <c r="BS35" s="794"/>
      <c r="BT35" s="794"/>
      <c r="BU35" s="794"/>
      <c r="BV35" s="794"/>
      <c r="BW35" s="794"/>
      <c r="BX35" s="794"/>
      <c r="BY35" s="794"/>
      <c r="BZ35" s="794"/>
      <c r="CA35" s="97" t="s">
        <v>1236</v>
      </c>
    </row>
    <row r="36" spans="1:79" s="2" customFormat="1" ht="16.5" customHeight="1">
      <c r="A36" s="59"/>
      <c r="B36" s="59" t="s">
        <v>32</v>
      </c>
      <c r="C36" s="59"/>
      <c r="D36" s="59"/>
      <c r="E36" s="59"/>
      <c r="F36" s="59"/>
      <c r="G36" s="59"/>
      <c r="H36" s="59"/>
      <c r="I36" s="59"/>
      <c r="J36" s="59"/>
      <c r="K36" s="59"/>
      <c r="L36" s="59"/>
      <c r="M36" s="59"/>
      <c r="N36" s="59"/>
      <c r="O36" s="59"/>
      <c r="P36" s="59"/>
      <c r="Q36" s="59"/>
      <c r="R36" s="801" t="s">
        <v>1253</v>
      </c>
      <c r="S36" s="801"/>
      <c r="T36" s="801"/>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4"/>
      <c r="BW36" s="794"/>
      <c r="BX36" s="794"/>
      <c r="BY36" s="794"/>
      <c r="BZ36" s="794"/>
      <c r="CA36" s="97" t="s">
        <v>1237</v>
      </c>
    </row>
    <row r="37" spans="1:79" s="2" customFormat="1" ht="16.5" customHeight="1">
      <c r="A37" s="59"/>
      <c r="B37" s="59" t="s">
        <v>68</v>
      </c>
      <c r="C37" s="59"/>
      <c r="D37" s="59"/>
      <c r="E37" s="59"/>
      <c r="F37" s="59"/>
      <c r="G37" s="59"/>
      <c r="H37" s="59"/>
      <c r="I37" s="59"/>
      <c r="J37" s="59"/>
      <c r="K37" s="59"/>
      <c r="L37" s="59"/>
      <c r="M37" s="59"/>
      <c r="N37" s="59"/>
      <c r="O37" s="59"/>
      <c r="P37" s="59"/>
      <c r="Q37" s="59"/>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4"/>
      <c r="BG37" s="794"/>
      <c r="BH37" s="794"/>
      <c r="BI37" s="794"/>
      <c r="BJ37" s="794"/>
      <c r="BK37" s="794"/>
      <c r="BL37" s="794"/>
      <c r="BM37" s="794"/>
      <c r="BN37" s="794"/>
      <c r="BO37" s="794"/>
      <c r="BP37" s="794"/>
      <c r="BQ37" s="794"/>
      <c r="BR37" s="794"/>
      <c r="BS37" s="794"/>
      <c r="BT37" s="794"/>
      <c r="BU37" s="794"/>
      <c r="BV37" s="794"/>
      <c r="BW37" s="794"/>
      <c r="BX37" s="794"/>
      <c r="BY37" s="794"/>
      <c r="BZ37" s="794"/>
      <c r="CA37" s="97" t="s">
        <v>1238</v>
      </c>
    </row>
    <row r="38" spans="1:79" s="2" customFormat="1" ht="16.5" customHeight="1">
      <c r="A38" s="59"/>
      <c r="B38" s="59" t="s">
        <v>34</v>
      </c>
      <c r="C38" s="59"/>
      <c r="D38" s="59"/>
      <c r="E38" s="59"/>
      <c r="F38" s="59"/>
      <c r="G38" s="59"/>
      <c r="H38" s="59"/>
      <c r="I38" s="59"/>
      <c r="J38" s="59"/>
      <c r="K38" s="59"/>
      <c r="L38" s="59"/>
      <c r="M38" s="59"/>
      <c r="N38" s="59"/>
      <c r="O38" s="59"/>
      <c r="P38" s="59"/>
      <c r="Q38" s="59"/>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A38" s="97" t="s">
        <v>1239</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7" t="s">
        <v>1241</v>
      </c>
    </row>
    <row r="40" spans="1:79" s="26" customFormat="1" ht="5.0999999999999996"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97" t="s">
        <v>1242</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7" t="s">
        <v>1243</v>
      </c>
    </row>
    <row r="42" spans="1:79" s="2" customFormat="1" ht="16.5" customHeight="1">
      <c r="A42" s="59"/>
      <c r="B42" s="59" t="s">
        <v>66</v>
      </c>
      <c r="C42" s="59"/>
      <c r="D42" s="59"/>
      <c r="E42" s="59"/>
      <c r="F42" s="59"/>
      <c r="G42" s="59"/>
      <c r="H42" s="59"/>
      <c r="I42" s="59"/>
      <c r="J42" s="59"/>
      <c r="K42" s="59"/>
      <c r="L42" s="59"/>
      <c r="M42" s="59"/>
      <c r="N42" s="59"/>
      <c r="O42" s="59"/>
      <c r="P42" s="59"/>
      <c r="Q42" s="59"/>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4"/>
      <c r="AY42" s="794"/>
      <c r="AZ42" s="794"/>
      <c r="BA42" s="794"/>
      <c r="BB42" s="794"/>
      <c r="BC42" s="794"/>
      <c r="BD42" s="794"/>
      <c r="BE42" s="794"/>
      <c r="BF42" s="794"/>
      <c r="BG42" s="794"/>
      <c r="BH42" s="794"/>
      <c r="BI42" s="794"/>
      <c r="BJ42" s="794"/>
      <c r="BK42" s="794"/>
      <c r="BL42" s="794"/>
      <c r="BM42" s="794"/>
      <c r="BN42" s="794"/>
      <c r="BO42" s="794"/>
      <c r="BP42" s="794"/>
      <c r="BQ42" s="794"/>
      <c r="BR42" s="794"/>
      <c r="BS42" s="794"/>
      <c r="BT42" s="794"/>
      <c r="BU42" s="794"/>
      <c r="BV42" s="794"/>
      <c r="BW42" s="794"/>
      <c r="BX42" s="794"/>
      <c r="BY42" s="794"/>
      <c r="BZ42" s="794"/>
      <c r="CA42" s="97" t="s">
        <v>1244</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823"/>
      <c r="AB43" s="823"/>
      <c r="AC43" s="823"/>
      <c r="AD43" s="823"/>
      <c r="AE43" s="823"/>
      <c r="AF43" s="823"/>
      <c r="AG43" s="823"/>
      <c r="AH43" s="823"/>
      <c r="AI43" s="823"/>
      <c r="AJ43" s="823"/>
      <c r="AK43" s="823"/>
      <c r="AL43" s="823"/>
      <c r="AM43" s="823"/>
      <c r="AN43" s="59" t="s">
        <v>80</v>
      </c>
      <c r="AO43" s="59"/>
      <c r="AP43" s="59"/>
      <c r="AQ43" s="59"/>
      <c r="AR43" s="59"/>
      <c r="AS43" s="59" t="s">
        <v>81</v>
      </c>
      <c r="AT43" s="59"/>
      <c r="AU43" s="823"/>
      <c r="AV43" s="823"/>
      <c r="AW43" s="823"/>
      <c r="AX43" s="823"/>
      <c r="AY43" s="823"/>
      <c r="AZ43" s="823"/>
      <c r="BA43" s="823"/>
      <c r="BB43" s="823"/>
      <c r="BC43" s="823"/>
      <c r="BD43" s="823"/>
      <c r="BE43" s="823"/>
      <c r="BF43" s="823"/>
      <c r="BG43" s="823"/>
      <c r="BH43" s="59" t="s">
        <v>40</v>
      </c>
      <c r="BI43" s="59"/>
      <c r="BJ43" s="59"/>
      <c r="BK43" s="59"/>
      <c r="BL43" s="59"/>
      <c r="BM43" s="59"/>
      <c r="BN43" s="59"/>
      <c r="BO43" s="59"/>
      <c r="BP43" s="59"/>
      <c r="BQ43" s="59"/>
      <c r="BR43" s="59"/>
      <c r="BS43" s="59"/>
      <c r="BT43" s="59"/>
      <c r="BU43" s="59"/>
      <c r="BV43" s="59"/>
      <c r="BW43" s="59"/>
      <c r="BX43" s="59"/>
      <c r="BY43" s="59"/>
      <c r="BZ43" s="59"/>
      <c r="CA43" s="97" t="s">
        <v>1246</v>
      </c>
    </row>
    <row r="44" spans="1:79" s="2" customFormat="1" ht="16.5" customHeight="1">
      <c r="A44" s="59"/>
      <c r="B44" s="59"/>
      <c r="C44" s="59"/>
      <c r="D44" s="59"/>
      <c r="E44" s="59"/>
      <c r="F44" s="59"/>
      <c r="G44" s="59"/>
      <c r="H44" s="59"/>
      <c r="I44" s="59"/>
      <c r="J44" s="59"/>
      <c r="K44" s="59"/>
      <c r="L44" s="59"/>
      <c r="M44" s="59"/>
      <c r="N44" s="59"/>
      <c r="O44" s="59"/>
      <c r="P44" s="59"/>
      <c r="Q44" s="59"/>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4"/>
      <c r="BE44" s="794"/>
      <c r="BF44" s="794"/>
      <c r="BG44" s="794"/>
      <c r="BH44" s="794"/>
      <c r="BI44" s="794"/>
      <c r="BJ44" s="794"/>
      <c r="BK44" s="794"/>
      <c r="BL44" s="794"/>
      <c r="BM44" s="794"/>
      <c r="BN44" s="794"/>
      <c r="BO44" s="794"/>
      <c r="BP44" s="794"/>
      <c r="BQ44" s="794"/>
      <c r="BR44" s="794"/>
      <c r="BS44" s="794"/>
      <c r="BT44" s="794"/>
      <c r="BU44" s="794"/>
      <c r="BV44" s="794"/>
      <c r="BW44" s="794"/>
      <c r="BX44" s="794"/>
      <c r="BY44" s="794"/>
      <c r="BZ44" s="794"/>
      <c r="CA44" s="97" t="s">
        <v>1247</v>
      </c>
    </row>
    <row r="45" spans="1:79" s="2" customFormat="1" ht="16.5" customHeight="1">
      <c r="A45" s="59"/>
      <c r="B45" s="59" t="s">
        <v>32</v>
      </c>
      <c r="C45" s="59"/>
      <c r="D45" s="59"/>
      <c r="E45" s="59"/>
      <c r="F45" s="59"/>
      <c r="G45" s="59"/>
      <c r="H45" s="59"/>
      <c r="I45" s="59"/>
      <c r="J45" s="59"/>
      <c r="K45" s="59"/>
      <c r="L45" s="59"/>
      <c r="M45" s="59"/>
      <c r="N45" s="59"/>
      <c r="O45" s="59"/>
      <c r="P45" s="59"/>
      <c r="Q45" s="59"/>
      <c r="R45" s="801" t="s">
        <v>1253</v>
      </c>
      <c r="S45" s="801"/>
      <c r="T45" s="801"/>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4"/>
      <c r="AY45" s="794"/>
      <c r="AZ45" s="794"/>
      <c r="BA45" s="794"/>
      <c r="BB45" s="794"/>
      <c r="BC45" s="794"/>
      <c r="BD45" s="794"/>
      <c r="BE45" s="794"/>
      <c r="BF45" s="794"/>
      <c r="BG45" s="794"/>
      <c r="BH45" s="794"/>
      <c r="BI45" s="794"/>
      <c r="BJ45" s="794"/>
      <c r="BK45" s="794"/>
      <c r="BL45" s="794"/>
      <c r="BM45" s="794"/>
      <c r="BN45" s="794"/>
      <c r="BO45" s="794"/>
      <c r="BP45" s="794"/>
      <c r="BQ45" s="794"/>
      <c r="BR45" s="794"/>
      <c r="BS45" s="794"/>
      <c r="BT45" s="794"/>
      <c r="BU45" s="794"/>
      <c r="BV45" s="794"/>
      <c r="BW45" s="794"/>
      <c r="BX45" s="794"/>
      <c r="BY45" s="794"/>
      <c r="BZ45" s="794"/>
      <c r="CA45" s="97" t="s">
        <v>1249</v>
      </c>
    </row>
    <row r="46" spans="1:79" s="2" customFormat="1" ht="16.5" customHeight="1">
      <c r="A46" s="59"/>
      <c r="B46" s="59" t="s">
        <v>68</v>
      </c>
      <c r="C46" s="59"/>
      <c r="D46" s="59"/>
      <c r="E46" s="59"/>
      <c r="F46" s="59"/>
      <c r="G46" s="59"/>
      <c r="H46" s="59"/>
      <c r="I46" s="59"/>
      <c r="J46" s="59"/>
      <c r="K46" s="59"/>
      <c r="L46" s="59"/>
      <c r="M46" s="59"/>
      <c r="N46" s="59"/>
      <c r="O46" s="59"/>
      <c r="P46" s="59"/>
      <c r="Q46" s="59"/>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4"/>
      <c r="AR46" s="794"/>
      <c r="AS46" s="794"/>
      <c r="AT46" s="794"/>
      <c r="AU46" s="794"/>
      <c r="AV46" s="794"/>
      <c r="AW46" s="794"/>
      <c r="AX46" s="794"/>
      <c r="AY46" s="794"/>
      <c r="AZ46" s="794"/>
      <c r="BA46" s="794"/>
      <c r="BB46" s="794"/>
      <c r="BC46" s="794"/>
      <c r="BD46" s="794"/>
      <c r="BE46" s="794"/>
      <c r="BF46" s="794"/>
      <c r="BG46" s="794"/>
      <c r="BH46" s="794"/>
      <c r="BI46" s="794"/>
      <c r="BJ46" s="794"/>
      <c r="BK46" s="794"/>
      <c r="BL46" s="794"/>
      <c r="BM46" s="794"/>
      <c r="BN46" s="794"/>
      <c r="BO46" s="794"/>
      <c r="BP46" s="794"/>
      <c r="BQ46" s="794"/>
      <c r="BR46" s="794"/>
      <c r="BS46" s="794"/>
      <c r="BT46" s="794"/>
      <c r="BU46" s="794"/>
      <c r="BV46" s="794"/>
      <c r="BW46" s="794"/>
      <c r="BX46" s="794"/>
      <c r="BY46" s="794"/>
      <c r="BZ46" s="794"/>
      <c r="CA46" s="97" t="s">
        <v>1250</v>
      </c>
    </row>
    <row r="47" spans="1:79" s="2" customFormat="1" ht="16.5" customHeight="1">
      <c r="A47" s="59"/>
      <c r="B47" s="59" t="s">
        <v>34</v>
      </c>
      <c r="C47" s="59"/>
      <c r="D47" s="59"/>
      <c r="E47" s="59"/>
      <c r="F47" s="59"/>
      <c r="G47" s="59"/>
      <c r="H47" s="59"/>
      <c r="I47" s="59"/>
      <c r="J47" s="59"/>
      <c r="K47" s="59"/>
      <c r="L47" s="59"/>
      <c r="M47" s="59"/>
      <c r="N47" s="59"/>
      <c r="O47" s="59"/>
      <c r="P47" s="59"/>
      <c r="Q47" s="59"/>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794"/>
      <c r="BN47" s="794"/>
      <c r="BO47" s="794"/>
      <c r="BP47" s="794"/>
      <c r="BQ47" s="794"/>
      <c r="BR47" s="794"/>
      <c r="BS47" s="794"/>
      <c r="BT47" s="794"/>
      <c r="BU47" s="794"/>
      <c r="BV47" s="794"/>
      <c r="BW47" s="794"/>
      <c r="BX47" s="794"/>
      <c r="BY47" s="794"/>
      <c r="BZ47" s="794"/>
      <c r="CA47" s="97" t="s">
        <v>1251</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794"/>
      <c r="BA51" s="794"/>
      <c r="BB51" s="794"/>
      <c r="BC51" s="794"/>
      <c r="BD51" s="794"/>
      <c r="BE51" s="794"/>
      <c r="BF51" s="794"/>
      <c r="BG51" s="794"/>
      <c r="BH51" s="794"/>
      <c r="BI51" s="794"/>
      <c r="BJ51" s="794"/>
      <c r="BK51" s="794"/>
      <c r="BL51" s="794"/>
      <c r="BM51" s="794"/>
      <c r="BN51" s="794"/>
      <c r="BO51" s="794"/>
      <c r="BP51" s="794"/>
      <c r="BQ51" s="794"/>
      <c r="BR51" s="794"/>
      <c r="BS51" s="794"/>
      <c r="BT51" s="794"/>
      <c r="BU51" s="794"/>
      <c r="BV51" s="794"/>
      <c r="BW51" s="794"/>
      <c r="BX51" s="794"/>
      <c r="BY51" s="794"/>
      <c r="BZ51" s="794"/>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823"/>
      <c r="AB52" s="823"/>
      <c r="AC52" s="823"/>
      <c r="AD52" s="823"/>
      <c r="AE52" s="823"/>
      <c r="AF52" s="823"/>
      <c r="AG52" s="823"/>
      <c r="AH52" s="823"/>
      <c r="AI52" s="823"/>
      <c r="AJ52" s="823"/>
      <c r="AK52" s="823"/>
      <c r="AL52" s="823"/>
      <c r="AM52" s="823"/>
      <c r="AN52" s="59" t="s">
        <v>80</v>
      </c>
      <c r="AO52" s="59"/>
      <c r="AP52" s="59"/>
      <c r="AQ52" s="59"/>
      <c r="AR52" s="59"/>
      <c r="AS52" s="59" t="s">
        <v>81</v>
      </c>
      <c r="AT52" s="59"/>
      <c r="AU52" s="823"/>
      <c r="AV52" s="823"/>
      <c r="AW52" s="823"/>
      <c r="AX52" s="823"/>
      <c r="AY52" s="823"/>
      <c r="AZ52" s="823"/>
      <c r="BA52" s="823"/>
      <c r="BB52" s="823"/>
      <c r="BC52" s="823"/>
      <c r="BD52" s="823"/>
      <c r="BE52" s="823"/>
      <c r="BF52" s="823"/>
      <c r="BG52" s="823"/>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794"/>
      <c r="S53" s="794"/>
      <c r="T53" s="794"/>
      <c r="U53" s="794"/>
      <c r="V53" s="794"/>
      <c r="W53" s="794"/>
      <c r="X53" s="794"/>
      <c r="Y53" s="794"/>
      <c r="Z53" s="794"/>
      <c r="AA53" s="794"/>
      <c r="AB53" s="794"/>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794"/>
      <c r="AY53" s="794"/>
      <c r="AZ53" s="794"/>
      <c r="BA53" s="794"/>
      <c r="BB53" s="794"/>
      <c r="BC53" s="794"/>
      <c r="BD53" s="794"/>
      <c r="BE53" s="794"/>
      <c r="BF53" s="794"/>
      <c r="BG53" s="794"/>
      <c r="BH53" s="794"/>
      <c r="BI53" s="794"/>
      <c r="BJ53" s="794"/>
      <c r="BK53" s="794"/>
      <c r="BL53" s="794"/>
      <c r="BM53" s="794"/>
      <c r="BN53" s="794"/>
      <c r="BO53" s="794"/>
      <c r="BP53" s="794"/>
      <c r="BQ53" s="794"/>
      <c r="BR53" s="794"/>
      <c r="BS53" s="794"/>
      <c r="BT53" s="794"/>
      <c r="BU53" s="794"/>
      <c r="BV53" s="794"/>
      <c r="BW53" s="794"/>
      <c r="BX53" s="794"/>
      <c r="BY53" s="794"/>
      <c r="BZ53" s="794"/>
    </row>
    <row r="54" spans="1:78" s="2" customFormat="1" ht="16.5" customHeight="1">
      <c r="A54" s="59"/>
      <c r="B54" s="59" t="s">
        <v>32</v>
      </c>
      <c r="C54" s="59"/>
      <c r="D54" s="59"/>
      <c r="E54" s="59"/>
      <c r="F54" s="59"/>
      <c r="G54" s="59"/>
      <c r="H54" s="59"/>
      <c r="I54" s="59"/>
      <c r="J54" s="59"/>
      <c r="K54" s="59"/>
      <c r="L54" s="59"/>
      <c r="M54" s="59"/>
      <c r="N54" s="59"/>
      <c r="O54" s="59"/>
      <c r="P54" s="59"/>
      <c r="Q54" s="59"/>
      <c r="R54" s="801" t="s">
        <v>1253</v>
      </c>
      <c r="S54" s="801"/>
      <c r="T54" s="801"/>
      <c r="U54" s="794"/>
      <c r="V54" s="794"/>
      <c r="W54" s="794"/>
      <c r="X54" s="794"/>
      <c r="Y54" s="794"/>
      <c r="Z54" s="794"/>
      <c r="AA54" s="794"/>
      <c r="AB54" s="794"/>
      <c r="AC54" s="794"/>
      <c r="AD54" s="794"/>
      <c r="AE54" s="794"/>
      <c r="AF54" s="794"/>
      <c r="AG54" s="794"/>
      <c r="AH54" s="794"/>
      <c r="AI54" s="794"/>
      <c r="AJ54" s="794"/>
      <c r="AK54" s="794"/>
      <c r="AL54" s="794"/>
      <c r="AM54" s="794"/>
      <c r="AN54" s="794"/>
      <c r="AO54" s="794"/>
      <c r="AP54" s="794"/>
      <c r="AQ54" s="794"/>
      <c r="AR54" s="794"/>
      <c r="AS54" s="794"/>
      <c r="AT54" s="794"/>
      <c r="AU54" s="794"/>
      <c r="AV54" s="794"/>
      <c r="AW54" s="794"/>
      <c r="AX54" s="794"/>
      <c r="AY54" s="794"/>
      <c r="AZ54" s="794"/>
      <c r="BA54" s="794"/>
      <c r="BB54" s="794"/>
      <c r="BC54" s="794"/>
      <c r="BD54" s="794"/>
      <c r="BE54" s="794"/>
      <c r="BF54" s="794"/>
      <c r="BG54" s="794"/>
      <c r="BH54" s="794"/>
      <c r="BI54" s="794"/>
      <c r="BJ54" s="794"/>
      <c r="BK54" s="794"/>
      <c r="BL54" s="794"/>
      <c r="BM54" s="794"/>
      <c r="BN54" s="794"/>
      <c r="BO54" s="794"/>
      <c r="BP54" s="794"/>
      <c r="BQ54" s="794"/>
      <c r="BR54" s="794"/>
      <c r="BS54" s="794"/>
      <c r="BT54" s="794"/>
      <c r="BU54" s="794"/>
      <c r="BV54" s="794"/>
      <c r="BW54" s="794"/>
      <c r="BX54" s="794"/>
      <c r="BY54" s="794"/>
      <c r="BZ54" s="794"/>
    </row>
    <row r="55" spans="1:78" s="2" customFormat="1" ht="16.5" customHeight="1">
      <c r="A55" s="59"/>
      <c r="B55" s="59" t="s">
        <v>68</v>
      </c>
      <c r="C55" s="59"/>
      <c r="D55" s="59"/>
      <c r="E55" s="59"/>
      <c r="F55" s="59"/>
      <c r="G55" s="59"/>
      <c r="H55" s="59"/>
      <c r="I55" s="59"/>
      <c r="J55" s="59"/>
      <c r="K55" s="59"/>
      <c r="L55" s="59"/>
      <c r="M55" s="59"/>
      <c r="N55" s="59"/>
      <c r="O55" s="59"/>
      <c r="P55" s="59"/>
      <c r="Q55" s="59"/>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4"/>
      <c r="AY55" s="794"/>
      <c r="AZ55" s="794"/>
      <c r="BA55" s="794"/>
      <c r="BB55" s="794"/>
      <c r="BC55" s="794"/>
      <c r="BD55" s="794"/>
      <c r="BE55" s="794"/>
      <c r="BF55" s="794"/>
      <c r="BG55" s="794"/>
      <c r="BH55" s="794"/>
      <c r="BI55" s="794"/>
      <c r="BJ55" s="794"/>
      <c r="BK55" s="794"/>
      <c r="BL55" s="794"/>
      <c r="BM55" s="794"/>
      <c r="BN55" s="794"/>
      <c r="BO55" s="794"/>
      <c r="BP55" s="794"/>
      <c r="BQ55" s="794"/>
      <c r="BR55" s="794"/>
      <c r="BS55" s="794"/>
      <c r="BT55" s="794"/>
      <c r="BU55" s="794"/>
      <c r="BV55" s="794"/>
      <c r="BW55" s="794"/>
      <c r="BX55" s="794"/>
      <c r="BY55" s="794"/>
      <c r="BZ55" s="794"/>
    </row>
    <row r="56" spans="1:78" s="2" customFormat="1" ht="16.5" customHeight="1">
      <c r="A56" s="59"/>
      <c r="B56" s="59" t="s">
        <v>34</v>
      </c>
      <c r="C56" s="59"/>
      <c r="D56" s="59"/>
      <c r="E56" s="59"/>
      <c r="F56" s="59"/>
      <c r="G56" s="59"/>
      <c r="H56" s="59"/>
      <c r="I56" s="59"/>
      <c r="J56" s="59"/>
      <c r="K56" s="59"/>
      <c r="L56" s="59"/>
      <c r="M56" s="59"/>
      <c r="N56" s="59"/>
      <c r="O56" s="59"/>
      <c r="P56" s="59"/>
      <c r="Q56" s="59"/>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4"/>
      <c r="AY56" s="794"/>
      <c r="AZ56" s="794"/>
      <c r="BA56" s="794"/>
      <c r="BB56" s="794"/>
      <c r="BC56" s="794"/>
      <c r="BD56" s="794"/>
      <c r="BE56" s="794"/>
      <c r="BF56" s="794"/>
      <c r="BG56" s="794"/>
      <c r="BH56" s="794"/>
      <c r="BI56" s="794"/>
      <c r="BJ56" s="794"/>
      <c r="BK56" s="794"/>
      <c r="BL56" s="794"/>
      <c r="BM56" s="794"/>
      <c r="BN56" s="794"/>
      <c r="BO56" s="794"/>
      <c r="BP56" s="794"/>
      <c r="BQ56" s="794"/>
      <c r="BR56" s="794"/>
      <c r="BS56" s="794"/>
      <c r="BT56" s="794"/>
      <c r="BU56" s="794"/>
      <c r="BV56" s="794"/>
      <c r="BW56" s="794"/>
      <c r="BX56" s="794"/>
      <c r="BY56" s="794"/>
      <c r="BZ56" s="794"/>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29"/>
      <c r="AR60" s="829"/>
      <c r="AS60" s="829"/>
      <c r="AT60" s="829"/>
      <c r="AU60" s="829"/>
      <c r="AV60" s="829"/>
      <c r="AW60" s="829"/>
      <c r="AX60" s="829"/>
      <c r="AY60" s="829"/>
      <c r="AZ60" s="829"/>
      <c r="BA60" s="829"/>
      <c r="BB60" s="829"/>
      <c r="BC60" s="829"/>
      <c r="BD60" s="829"/>
      <c r="BE60" s="829"/>
      <c r="BF60" s="829"/>
      <c r="BG60" s="829"/>
      <c r="BH60" s="829"/>
      <c r="BI60" s="829"/>
      <c r="BJ60" s="829"/>
      <c r="BK60" s="829"/>
      <c r="BL60" s="829"/>
      <c r="BM60" s="829"/>
      <c r="BN60" s="829"/>
      <c r="BO60" s="829"/>
      <c r="BP60" s="829"/>
      <c r="BQ60" s="829"/>
      <c r="BR60" s="829"/>
      <c r="BS60" s="829"/>
      <c r="BT60" s="829"/>
      <c r="BU60" s="829"/>
      <c r="BV60" s="829"/>
      <c r="BW60" s="829"/>
      <c r="BX60" s="829"/>
      <c r="BY60" s="829"/>
      <c r="BZ60" s="829"/>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799"/>
      <c r="AB61" s="799"/>
      <c r="AC61" s="799"/>
      <c r="AD61" s="799"/>
      <c r="AE61" s="799"/>
      <c r="AF61" s="799"/>
      <c r="AG61" s="799"/>
      <c r="AH61" s="799"/>
      <c r="AI61" s="799"/>
      <c r="AJ61" s="799"/>
      <c r="AK61" s="799"/>
      <c r="AL61" s="799"/>
      <c r="AM61" s="799"/>
      <c r="AN61" s="59" t="s">
        <v>80</v>
      </c>
      <c r="AO61" s="59"/>
      <c r="AP61" s="59"/>
      <c r="AQ61" s="59"/>
      <c r="AR61" s="59"/>
      <c r="AS61" s="59" t="s">
        <v>81</v>
      </c>
      <c r="AT61" s="59"/>
      <c r="AU61" s="799"/>
      <c r="AV61" s="799"/>
      <c r="AW61" s="799"/>
      <c r="AX61" s="799"/>
      <c r="AY61" s="799"/>
      <c r="AZ61" s="799"/>
      <c r="BA61" s="799"/>
      <c r="BB61" s="799"/>
      <c r="BC61" s="799"/>
      <c r="BD61" s="799"/>
      <c r="BE61" s="799"/>
      <c r="BF61" s="799"/>
      <c r="BG61" s="799"/>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829"/>
      <c r="BU62" s="829"/>
      <c r="BV62" s="829"/>
      <c r="BW62" s="829"/>
      <c r="BX62" s="829"/>
      <c r="BY62" s="829"/>
      <c r="BZ62" s="829"/>
    </row>
    <row r="63" spans="1:78" s="2" customFormat="1" ht="16.5" customHeight="1">
      <c r="A63" s="59"/>
      <c r="B63" s="59" t="s">
        <v>32</v>
      </c>
      <c r="C63" s="59"/>
      <c r="D63" s="59"/>
      <c r="E63" s="59"/>
      <c r="F63" s="59"/>
      <c r="G63" s="59"/>
      <c r="H63" s="59"/>
      <c r="I63" s="59"/>
      <c r="J63" s="59"/>
      <c r="K63" s="59"/>
      <c r="L63" s="59"/>
      <c r="M63" s="59"/>
      <c r="N63" s="59"/>
      <c r="O63" s="59"/>
      <c r="P63" s="59"/>
      <c r="Q63" s="59"/>
      <c r="R63" s="801" t="s">
        <v>1253</v>
      </c>
      <c r="S63" s="801"/>
      <c r="T63" s="801"/>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29"/>
      <c r="AY63" s="829"/>
      <c r="AZ63" s="829"/>
      <c r="BA63" s="829"/>
      <c r="BB63" s="829"/>
      <c r="BC63" s="829"/>
      <c r="BD63" s="829"/>
      <c r="BE63" s="829"/>
      <c r="BF63" s="829"/>
      <c r="BG63" s="829"/>
      <c r="BH63" s="829"/>
      <c r="BI63" s="829"/>
      <c r="BJ63" s="829"/>
      <c r="BK63" s="829"/>
      <c r="BL63" s="829"/>
      <c r="BM63" s="829"/>
      <c r="BN63" s="829"/>
      <c r="BO63" s="829"/>
      <c r="BP63" s="829"/>
      <c r="BQ63" s="829"/>
      <c r="BR63" s="829"/>
      <c r="BS63" s="829"/>
      <c r="BT63" s="829"/>
      <c r="BU63" s="829"/>
      <c r="BV63" s="829"/>
      <c r="BW63" s="829"/>
      <c r="BX63" s="829"/>
      <c r="BY63" s="829"/>
      <c r="BZ63" s="829"/>
    </row>
    <row r="64" spans="1:78" s="2" customFormat="1" ht="16.5" customHeight="1">
      <c r="A64" s="59"/>
      <c r="B64" s="59" t="s">
        <v>68</v>
      </c>
      <c r="C64" s="59"/>
      <c r="D64" s="59"/>
      <c r="E64" s="59"/>
      <c r="F64" s="59"/>
      <c r="G64" s="59"/>
      <c r="H64" s="59"/>
      <c r="I64" s="59"/>
      <c r="J64" s="59"/>
      <c r="K64" s="59"/>
      <c r="L64" s="59"/>
      <c r="M64" s="59"/>
      <c r="N64" s="59"/>
      <c r="O64" s="59"/>
      <c r="P64" s="59"/>
      <c r="Q64" s="5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29"/>
      <c r="AY64" s="829"/>
      <c r="AZ64" s="829"/>
      <c r="BA64" s="829"/>
      <c r="BB64" s="829"/>
      <c r="BC64" s="829"/>
      <c r="BD64" s="829"/>
      <c r="BE64" s="829"/>
      <c r="BF64" s="829"/>
      <c r="BG64" s="829"/>
      <c r="BH64" s="829"/>
      <c r="BI64" s="829"/>
      <c r="BJ64" s="829"/>
      <c r="BK64" s="829"/>
      <c r="BL64" s="829"/>
      <c r="BM64" s="829"/>
      <c r="BN64" s="829"/>
      <c r="BO64" s="829"/>
      <c r="BP64" s="829"/>
      <c r="BQ64" s="829"/>
      <c r="BR64" s="829"/>
      <c r="BS64" s="829"/>
      <c r="BT64" s="829"/>
      <c r="BU64" s="829"/>
      <c r="BV64" s="829"/>
      <c r="BW64" s="829"/>
      <c r="BX64" s="829"/>
      <c r="BY64" s="829"/>
      <c r="BZ64" s="829"/>
    </row>
    <row r="65" spans="1:78" s="2" customFormat="1" ht="16.5" customHeight="1">
      <c r="A65" s="59"/>
      <c r="B65" s="59" t="s">
        <v>34</v>
      </c>
      <c r="C65" s="59"/>
      <c r="D65" s="59"/>
      <c r="E65" s="59"/>
      <c r="F65" s="59"/>
      <c r="G65" s="59"/>
      <c r="H65" s="59"/>
      <c r="I65" s="59"/>
      <c r="J65" s="59"/>
      <c r="K65" s="59"/>
      <c r="L65" s="59"/>
      <c r="M65" s="59"/>
      <c r="N65" s="59"/>
      <c r="O65" s="59"/>
      <c r="P65" s="59"/>
      <c r="Q65" s="5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29"/>
      <c r="AX65" s="829"/>
      <c r="AY65" s="829"/>
      <c r="AZ65" s="829"/>
      <c r="BA65" s="829"/>
      <c r="BB65" s="829"/>
      <c r="BC65" s="829"/>
      <c r="BD65" s="829"/>
      <c r="BE65" s="829"/>
      <c r="BF65" s="829"/>
      <c r="BG65" s="829"/>
      <c r="BH65" s="829"/>
      <c r="BI65" s="829"/>
      <c r="BJ65" s="829"/>
      <c r="BK65" s="829"/>
      <c r="BL65" s="829"/>
      <c r="BM65" s="829"/>
      <c r="BN65" s="829"/>
      <c r="BO65" s="829"/>
      <c r="BP65" s="829"/>
      <c r="BQ65" s="829"/>
      <c r="BR65" s="829"/>
      <c r="BS65" s="829"/>
      <c r="BT65" s="829"/>
      <c r="BU65" s="829"/>
      <c r="BV65" s="829"/>
      <c r="BW65" s="829"/>
      <c r="BX65" s="829"/>
      <c r="BY65" s="829"/>
      <c r="BZ65" s="829"/>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c r="AP69" s="829"/>
      <c r="AQ69" s="829"/>
      <c r="AR69" s="829"/>
      <c r="AS69" s="829"/>
      <c r="AT69" s="829"/>
      <c r="AU69" s="829"/>
      <c r="AV69" s="829"/>
      <c r="AW69" s="829"/>
      <c r="AX69" s="829"/>
      <c r="AY69" s="829"/>
      <c r="AZ69" s="829"/>
      <c r="BA69" s="829"/>
      <c r="BB69" s="829"/>
      <c r="BC69" s="829"/>
      <c r="BD69" s="829"/>
      <c r="BE69" s="829"/>
      <c r="BF69" s="829"/>
      <c r="BG69" s="829"/>
      <c r="BH69" s="829"/>
      <c r="BI69" s="829"/>
      <c r="BJ69" s="829"/>
      <c r="BK69" s="829"/>
      <c r="BL69" s="829"/>
      <c r="BM69" s="829"/>
      <c r="BN69" s="829"/>
      <c r="BO69" s="829"/>
      <c r="BP69" s="829"/>
      <c r="BQ69" s="829"/>
      <c r="BR69" s="829"/>
      <c r="BS69" s="829"/>
      <c r="BT69" s="829"/>
      <c r="BU69" s="829"/>
      <c r="BV69" s="829"/>
      <c r="BW69" s="829"/>
      <c r="BX69" s="829"/>
      <c r="BY69" s="829"/>
      <c r="BZ69" s="829"/>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799"/>
      <c r="AB70" s="799"/>
      <c r="AC70" s="799"/>
      <c r="AD70" s="799"/>
      <c r="AE70" s="799"/>
      <c r="AF70" s="799"/>
      <c r="AG70" s="799"/>
      <c r="AH70" s="799"/>
      <c r="AI70" s="799"/>
      <c r="AJ70" s="799"/>
      <c r="AK70" s="799"/>
      <c r="AL70" s="799"/>
      <c r="AM70" s="799"/>
      <c r="AN70" s="59" t="s">
        <v>80</v>
      </c>
      <c r="AO70" s="59"/>
      <c r="AP70" s="59"/>
      <c r="AQ70" s="59"/>
      <c r="AR70" s="59"/>
      <c r="AS70" s="59" t="s">
        <v>81</v>
      </c>
      <c r="AT70" s="59"/>
      <c r="AU70" s="799"/>
      <c r="AV70" s="799"/>
      <c r="AW70" s="799"/>
      <c r="AX70" s="799"/>
      <c r="AY70" s="799"/>
      <c r="AZ70" s="799"/>
      <c r="BA70" s="799"/>
      <c r="BB70" s="799"/>
      <c r="BC70" s="799"/>
      <c r="BD70" s="799"/>
      <c r="BE70" s="799"/>
      <c r="BF70" s="799"/>
      <c r="BG70" s="799"/>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29"/>
      <c r="BA71" s="829"/>
      <c r="BB71" s="829"/>
      <c r="BC71" s="829"/>
      <c r="BD71" s="829"/>
      <c r="BE71" s="829"/>
      <c r="BF71" s="829"/>
      <c r="BG71" s="829"/>
      <c r="BH71" s="829"/>
      <c r="BI71" s="829"/>
      <c r="BJ71" s="829"/>
      <c r="BK71" s="829"/>
      <c r="BL71" s="829"/>
      <c r="BM71" s="829"/>
      <c r="BN71" s="829"/>
      <c r="BO71" s="829"/>
      <c r="BP71" s="829"/>
      <c r="BQ71" s="829"/>
      <c r="BR71" s="829"/>
      <c r="BS71" s="829"/>
      <c r="BT71" s="829"/>
      <c r="BU71" s="829"/>
      <c r="BV71" s="829"/>
      <c r="BW71" s="829"/>
      <c r="BX71" s="829"/>
      <c r="BY71" s="829"/>
      <c r="BZ71" s="829"/>
    </row>
    <row r="72" spans="1:78" s="2" customFormat="1" ht="16.5" customHeight="1">
      <c r="A72" s="59"/>
      <c r="B72" s="59" t="s">
        <v>32</v>
      </c>
      <c r="C72" s="59"/>
      <c r="D72" s="59"/>
      <c r="E72" s="59"/>
      <c r="F72" s="59"/>
      <c r="G72" s="59"/>
      <c r="H72" s="59"/>
      <c r="I72" s="59"/>
      <c r="J72" s="59"/>
      <c r="K72" s="59"/>
      <c r="L72" s="59"/>
      <c r="M72" s="59"/>
      <c r="N72" s="59"/>
      <c r="O72" s="59"/>
      <c r="P72" s="59"/>
      <c r="Q72" s="59"/>
      <c r="R72" s="801" t="s">
        <v>1253</v>
      </c>
      <c r="S72" s="801"/>
      <c r="T72" s="801"/>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29"/>
      <c r="BA72" s="829"/>
      <c r="BB72" s="829"/>
      <c r="BC72" s="829"/>
      <c r="BD72" s="829"/>
      <c r="BE72" s="829"/>
      <c r="BF72" s="829"/>
      <c r="BG72" s="829"/>
      <c r="BH72" s="829"/>
      <c r="BI72" s="829"/>
      <c r="BJ72" s="829"/>
      <c r="BK72" s="829"/>
      <c r="BL72" s="829"/>
      <c r="BM72" s="829"/>
      <c r="BN72" s="829"/>
      <c r="BO72" s="829"/>
      <c r="BP72" s="829"/>
      <c r="BQ72" s="829"/>
      <c r="BR72" s="829"/>
      <c r="BS72" s="829"/>
      <c r="BT72" s="829"/>
      <c r="BU72" s="829"/>
      <c r="BV72" s="829"/>
      <c r="BW72" s="829"/>
      <c r="BX72" s="829"/>
      <c r="BY72" s="829"/>
      <c r="BZ72" s="829"/>
    </row>
    <row r="73" spans="1:78" s="2" customFormat="1" ht="16.5" customHeight="1">
      <c r="A73" s="59"/>
      <c r="B73" s="59" t="s">
        <v>68</v>
      </c>
      <c r="C73" s="59"/>
      <c r="D73" s="59"/>
      <c r="E73" s="59"/>
      <c r="F73" s="59"/>
      <c r="G73" s="59"/>
      <c r="H73" s="59"/>
      <c r="I73" s="59"/>
      <c r="J73" s="59"/>
      <c r="K73" s="59"/>
      <c r="L73" s="59"/>
      <c r="M73" s="59"/>
      <c r="N73" s="59"/>
      <c r="O73" s="59"/>
      <c r="P73" s="59"/>
      <c r="Q73" s="5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29"/>
      <c r="BA73" s="829"/>
      <c r="BB73" s="829"/>
      <c r="BC73" s="829"/>
      <c r="BD73" s="829"/>
      <c r="BE73" s="829"/>
      <c r="BF73" s="829"/>
      <c r="BG73" s="829"/>
      <c r="BH73" s="829"/>
      <c r="BI73" s="829"/>
      <c r="BJ73" s="829"/>
      <c r="BK73" s="829"/>
      <c r="BL73" s="829"/>
      <c r="BM73" s="829"/>
      <c r="BN73" s="829"/>
      <c r="BO73" s="829"/>
      <c r="BP73" s="829"/>
      <c r="BQ73" s="829"/>
      <c r="BR73" s="829"/>
      <c r="BS73" s="829"/>
      <c r="BT73" s="829"/>
      <c r="BU73" s="829"/>
      <c r="BV73" s="829"/>
      <c r="BW73" s="829"/>
      <c r="BX73" s="829"/>
      <c r="BY73" s="829"/>
      <c r="BZ73" s="829"/>
    </row>
    <row r="74" spans="1:78" s="2" customFormat="1" ht="16.5" customHeight="1">
      <c r="A74" s="59"/>
      <c r="B74" s="59" t="s">
        <v>34</v>
      </c>
      <c r="C74" s="59"/>
      <c r="D74" s="59"/>
      <c r="E74" s="59"/>
      <c r="F74" s="59"/>
      <c r="G74" s="59"/>
      <c r="H74" s="59"/>
      <c r="I74" s="59"/>
      <c r="J74" s="59"/>
      <c r="K74" s="59"/>
      <c r="L74" s="59"/>
      <c r="M74" s="59"/>
      <c r="N74" s="59"/>
      <c r="O74" s="59"/>
      <c r="P74" s="59"/>
      <c r="Q74" s="59"/>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29"/>
      <c r="BA74" s="829"/>
      <c r="BB74" s="829"/>
      <c r="BC74" s="829"/>
      <c r="BD74" s="829"/>
      <c r="BE74" s="829"/>
      <c r="BF74" s="829"/>
      <c r="BG74" s="829"/>
      <c r="BH74" s="829"/>
      <c r="BI74" s="829"/>
      <c r="BJ74" s="829"/>
      <c r="BK74" s="829"/>
      <c r="BL74" s="829"/>
      <c r="BM74" s="829"/>
      <c r="BN74" s="829"/>
      <c r="BO74" s="829"/>
      <c r="BP74" s="829"/>
      <c r="BQ74" s="829"/>
      <c r="BR74" s="829"/>
      <c r="BS74" s="829"/>
      <c r="BT74" s="829"/>
      <c r="BU74" s="829"/>
      <c r="BV74" s="829"/>
      <c r="BW74" s="829"/>
      <c r="BX74" s="829"/>
      <c r="BY74" s="829"/>
      <c r="BZ74" s="829"/>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829"/>
      <c r="BE78" s="829"/>
      <c r="BF78" s="829"/>
      <c r="BG78" s="829"/>
      <c r="BH78" s="829"/>
      <c r="BI78" s="829"/>
      <c r="BJ78" s="829"/>
      <c r="BK78" s="829"/>
      <c r="BL78" s="829"/>
      <c r="BM78" s="829"/>
      <c r="BN78" s="829"/>
      <c r="BO78" s="829"/>
      <c r="BP78" s="829"/>
      <c r="BQ78" s="829"/>
      <c r="BR78" s="829"/>
      <c r="BS78" s="829"/>
      <c r="BT78" s="829"/>
      <c r="BU78" s="829"/>
      <c r="BV78" s="829"/>
      <c r="BW78" s="829"/>
      <c r="BX78" s="829"/>
      <c r="BY78" s="829"/>
      <c r="BZ78" s="829"/>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799"/>
      <c r="AB79" s="799"/>
      <c r="AC79" s="799"/>
      <c r="AD79" s="799"/>
      <c r="AE79" s="799"/>
      <c r="AF79" s="799"/>
      <c r="AG79" s="799"/>
      <c r="AH79" s="799"/>
      <c r="AI79" s="799"/>
      <c r="AJ79" s="799"/>
      <c r="AK79" s="799"/>
      <c r="AL79" s="799"/>
      <c r="AM79" s="799"/>
      <c r="AN79" s="59" t="s">
        <v>80</v>
      </c>
      <c r="AO79" s="59"/>
      <c r="AP79" s="59"/>
      <c r="AQ79" s="59"/>
      <c r="AR79" s="59"/>
      <c r="AS79" s="59" t="s">
        <v>81</v>
      </c>
      <c r="AT79" s="59"/>
      <c r="AU79" s="799"/>
      <c r="AV79" s="799"/>
      <c r="AW79" s="799"/>
      <c r="AX79" s="799"/>
      <c r="AY79" s="799"/>
      <c r="AZ79" s="799"/>
      <c r="BA79" s="799"/>
      <c r="BB79" s="799"/>
      <c r="BC79" s="799"/>
      <c r="BD79" s="799"/>
      <c r="BE79" s="799"/>
      <c r="BF79" s="799"/>
      <c r="BG79" s="799"/>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c r="BU80" s="829"/>
      <c r="BV80" s="829"/>
      <c r="BW80" s="829"/>
      <c r="BX80" s="829"/>
      <c r="BY80" s="829"/>
      <c r="BZ80" s="829"/>
    </row>
    <row r="81" spans="1:78" s="2" customFormat="1" ht="16.5" customHeight="1">
      <c r="A81" s="59"/>
      <c r="B81" s="59" t="s">
        <v>32</v>
      </c>
      <c r="C81" s="59"/>
      <c r="D81" s="59"/>
      <c r="E81" s="59"/>
      <c r="F81" s="59"/>
      <c r="G81" s="59"/>
      <c r="H81" s="59"/>
      <c r="I81" s="59"/>
      <c r="J81" s="59"/>
      <c r="K81" s="59"/>
      <c r="L81" s="59"/>
      <c r="M81" s="59"/>
      <c r="N81" s="59"/>
      <c r="O81" s="59"/>
      <c r="P81" s="59"/>
      <c r="Q81" s="59"/>
      <c r="R81" s="801" t="s">
        <v>1253</v>
      </c>
      <c r="S81" s="801"/>
      <c r="T81" s="801"/>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29"/>
      <c r="BA81" s="829"/>
      <c r="BB81" s="829"/>
      <c r="BC81" s="829"/>
      <c r="BD81" s="829"/>
      <c r="BE81" s="829"/>
      <c r="BF81" s="829"/>
      <c r="BG81" s="829"/>
      <c r="BH81" s="829"/>
      <c r="BI81" s="829"/>
      <c r="BJ81" s="829"/>
      <c r="BK81" s="829"/>
      <c r="BL81" s="829"/>
      <c r="BM81" s="829"/>
      <c r="BN81" s="829"/>
      <c r="BO81" s="829"/>
      <c r="BP81" s="829"/>
      <c r="BQ81" s="829"/>
      <c r="BR81" s="829"/>
      <c r="BS81" s="829"/>
      <c r="BT81" s="829"/>
      <c r="BU81" s="829"/>
      <c r="BV81" s="829"/>
      <c r="BW81" s="829"/>
      <c r="BX81" s="829"/>
      <c r="BY81" s="829"/>
      <c r="BZ81" s="829"/>
    </row>
    <row r="82" spans="1:78" s="2" customFormat="1" ht="16.5" customHeight="1">
      <c r="A82" s="59"/>
      <c r="B82" s="59" t="s">
        <v>68</v>
      </c>
      <c r="C82" s="59"/>
      <c r="D82" s="59"/>
      <c r="E82" s="59"/>
      <c r="F82" s="59"/>
      <c r="G82" s="59"/>
      <c r="H82" s="59"/>
      <c r="I82" s="59"/>
      <c r="J82" s="59"/>
      <c r="K82" s="59"/>
      <c r="L82" s="59"/>
      <c r="M82" s="59"/>
      <c r="N82" s="59"/>
      <c r="O82" s="59"/>
      <c r="P82" s="59"/>
      <c r="Q82" s="5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29"/>
      <c r="BA82" s="829"/>
      <c r="BB82" s="829"/>
      <c r="BC82" s="829"/>
      <c r="BD82" s="829"/>
      <c r="BE82" s="829"/>
      <c r="BF82" s="829"/>
      <c r="BG82" s="829"/>
      <c r="BH82" s="829"/>
      <c r="BI82" s="829"/>
      <c r="BJ82" s="829"/>
      <c r="BK82" s="829"/>
      <c r="BL82" s="829"/>
      <c r="BM82" s="829"/>
      <c r="BN82" s="829"/>
      <c r="BO82" s="829"/>
      <c r="BP82" s="829"/>
      <c r="BQ82" s="829"/>
      <c r="BR82" s="829"/>
      <c r="BS82" s="829"/>
      <c r="BT82" s="829"/>
      <c r="BU82" s="829"/>
      <c r="BV82" s="829"/>
      <c r="BW82" s="829"/>
      <c r="BX82" s="829"/>
      <c r="BY82" s="829"/>
      <c r="BZ82" s="829"/>
    </row>
    <row r="83" spans="1:78" s="2" customFormat="1" ht="16.5" customHeight="1">
      <c r="A83" s="59"/>
      <c r="B83" s="59" t="s">
        <v>34</v>
      </c>
      <c r="C83" s="59"/>
      <c r="D83" s="59"/>
      <c r="E83" s="59"/>
      <c r="F83" s="59"/>
      <c r="G83" s="59"/>
      <c r="H83" s="59"/>
      <c r="I83" s="59"/>
      <c r="J83" s="59"/>
      <c r="K83" s="59"/>
      <c r="L83" s="59"/>
      <c r="M83" s="59"/>
      <c r="N83" s="59"/>
      <c r="O83" s="59"/>
      <c r="P83" s="59"/>
      <c r="Q83" s="59"/>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29"/>
      <c r="BK83" s="829"/>
      <c r="BL83" s="829"/>
      <c r="BM83" s="829"/>
      <c r="BN83" s="829"/>
      <c r="BO83" s="829"/>
      <c r="BP83" s="829"/>
      <c r="BQ83" s="829"/>
      <c r="BR83" s="829"/>
      <c r="BS83" s="829"/>
      <c r="BT83" s="829"/>
      <c r="BU83" s="829"/>
      <c r="BV83" s="829"/>
      <c r="BW83" s="829"/>
      <c r="BX83" s="829"/>
      <c r="BY83" s="829"/>
      <c r="BZ83" s="829"/>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829"/>
      <c r="S87" s="829"/>
      <c r="T87" s="829"/>
      <c r="U87" s="829"/>
      <c r="V87" s="829"/>
      <c r="W87" s="829"/>
      <c r="X87" s="829"/>
      <c r="Y87" s="829"/>
      <c r="Z87" s="829"/>
      <c r="AA87" s="829"/>
      <c r="AB87" s="829"/>
      <c r="AC87" s="829"/>
      <c r="AD87" s="829"/>
      <c r="AE87" s="829"/>
      <c r="AF87" s="829"/>
      <c r="AG87" s="829"/>
      <c r="AH87" s="829"/>
      <c r="AI87" s="829"/>
      <c r="AJ87" s="829"/>
      <c r="AK87" s="829"/>
      <c r="AL87" s="829"/>
      <c r="AM87" s="829"/>
      <c r="AN87" s="829"/>
      <c r="AO87" s="829"/>
      <c r="AP87" s="829"/>
      <c r="AQ87" s="829"/>
      <c r="AR87" s="829"/>
      <c r="AS87" s="829"/>
      <c r="AT87" s="829"/>
      <c r="AU87" s="829"/>
      <c r="AV87" s="829"/>
      <c r="AW87" s="829"/>
      <c r="AX87" s="829"/>
      <c r="AY87" s="829"/>
      <c r="AZ87" s="829"/>
      <c r="BA87" s="829"/>
      <c r="BB87" s="829"/>
      <c r="BC87" s="829"/>
      <c r="BD87" s="829"/>
      <c r="BE87" s="829"/>
      <c r="BF87" s="829"/>
      <c r="BG87" s="829"/>
      <c r="BH87" s="829"/>
      <c r="BI87" s="829"/>
      <c r="BJ87" s="829"/>
      <c r="BK87" s="829"/>
      <c r="BL87" s="829"/>
      <c r="BM87" s="829"/>
      <c r="BN87" s="829"/>
      <c r="BO87" s="829"/>
      <c r="BP87" s="829"/>
      <c r="BQ87" s="829"/>
      <c r="BR87" s="829"/>
      <c r="BS87" s="829"/>
      <c r="BT87" s="829"/>
      <c r="BU87" s="829"/>
      <c r="BV87" s="829"/>
      <c r="BW87" s="829"/>
      <c r="BX87" s="829"/>
      <c r="BY87" s="829"/>
      <c r="BZ87" s="829"/>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799"/>
      <c r="AB88" s="799"/>
      <c r="AC88" s="799"/>
      <c r="AD88" s="799"/>
      <c r="AE88" s="799"/>
      <c r="AF88" s="799"/>
      <c r="AG88" s="799"/>
      <c r="AH88" s="799"/>
      <c r="AI88" s="799"/>
      <c r="AJ88" s="799"/>
      <c r="AK88" s="799"/>
      <c r="AL88" s="799"/>
      <c r="AM88" s="799"/>
      <c r="AN88" s="59" t="s">
        <v>80</v>
      </c>
      <c r="AO88" s="59"/>
      <c r="AP88" s="59"/>
      <c r="AQ88" s="59"/>
      <c r="AR88" s="59"/>
      <c r="AS88" s="59" t="s">
        <v>81</v>
      </c>
      <c r="AT88" s="59"/>
      <c r="AU88" s="799"/>
      <c r="AV88" s="799"/>
      <c r="AW88" s="799"/>
      <c r="AX88" s="799"/>
      <c r="AY88" s="799"/>
      <c r="AZ88" s="799"/>
      <c r="BA88" s="799"/>
      <c r="BB88" s="799"/>
      <c r="BC88" s="799"/>
      <c r="BD88" s="799"/>
      <c r="BE88" s="799"/>
      <c r="BF88" s="799"/>
      <c r="BG88" s="799"/>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829"/>
      <c r="S89" s="829"/>
      <c r="T89" s="829"/>
      <c r="U89" s="829"/>
      <c r="V89" s="829"/>
      <c r="W89" s="829"/>
      <c r="X89" s="829"/>
      <c r="Y89" s="829"/>
      <c r="Z89" s="829"/>
      <c r="AA89" s="829"/>
      <c r="AB89" s="829"/>
      <c r="AC89" s="829"/>
      <c r="AD89" s="829"/>
      <c r="AE89" s="829"/>
      <c r="AF89" s="829"/>
      <c r="AG89" s="829"/>
      <c r="AH89" s="829"/>
      <c r="AI89" s="829"/>
      <c r="AJ89" s="829"/>
      <c r="AK89" s="829"/>
      <c r="AL89" s="829"/>
      <c r="AM89" s="829"/>
      <c r="AN89" s="829"/>
      <c r="AO89" s="829"/>
      <c r="AP89" s="829"/>
      <c r="AQ89" s="829"/>
      <c r="AR89" s="829"/>
      <c r="AS89" s="829"/>
      <c r="AT89" s="829"/>
      <c r="AU89" s="829"/>
      <c r="AV89" s="829"/>
      <c r="AW89" s="829"/>
      <c r="AX89" s="829"/>
      <c r="AY89" s="829"/>
      <c r="AZ89" s="829"/>
      <c r="BA89" s="829"/>
      <c r="BB89" s="829"/>
      <c r="BC89" s="829"/>
      <c r="BD89" s="829"/>
      <c r="BE89" s="829"/>
      <c r="BF89" s="829"/>
      <c r="BG89" s="829"/>
      <c r="BH89" s="829"/>
      <c r="BI89" s="829"/>
      <c r="BJ89" s="829"/>
      <c r="BK89" s="829"/>
      <c r="BL89" s="829"/>
      <c r="BM89" s="829"/>
      <c r="BN89" s="829"/>
      <c r="BO89" s="829"/>
      <c r="BP89" s="829"/>
      <c r="BQ89" s="829"/>
      <c r="BR89" s="829"/>
      <c r="BS89" s="829"/>
      <c r="BT89" s="829"/>
      <c r="BU89" s="829"/>
      <c r="BV89" s="829"/>
      <c r="BW89" s="829"/>
      <c r="BX89" s="829"/>
      <c r="BY89" s="829"/>
      <c r="BZ89" s="829"/>
    </row>
    <row r="90" spans="1:78" s="2" customFormat="1" ht="16.5" customHeight="1">
      <c r="A90" s="59"/>
      <c r="B90" s="59" t="s">
        <v>32</v>
      </c>
      <c r="C90" s="59"/>
      <c r="D90" s="59"/>
      <c r="E90" s="59"/>
      <c r="F90" s="59"/>
      <c r="G90" s="59"/>
      <c r="H90" s="59"/>
      <c r="I90" s="59"/>
      <c r="J90" s="59"/>
      <c r="K90" s="59"/>
      <c r="L90" s="59"/>
      <c r="M90" s="59"/>
      <c r="N90" s="59"/>
      <c r="O90" s="59"/>
      <c r="P90" s="59"/>
      <c r="Q90" s="59"/>
      <c r="R90" s="801" t="s">
        <v>1253</v>
      </c>
      <c r="S90" s="801"/>
      <c r="T90" s="801"/>
      <c r="U90" s="829"/>
      <c r="V90" s="829"/>
      <c r="W90" s="829"/>
      <c r="X90" s="829"/>
      <c r="Y90" s="829"/>
      <c r="Z90" s="829"/>
      <c r="AA90" s="829"/>
      <c r="AB90" s="829"/>
      <c r="AC90" s="829"/>
      <c r="AD90" s="829"/>
      <c r="AE90" s="829"/>
      <c r="AF90" s="829"/>
      <c r="AG90" s="829"/>
      <c r="AH90" s="829"/>
      <c r="AI90" s="829"/>
      <c r="AJ90" s="829"/>
      <c r="AK90" s="829"/>
      <c r="AL90" s="829"/>
      <c r="AM90" s="829"/>
      <c r="AN90" s="829"/>
      <c r="AO90" s="829"/>
      <c r="AP90" s="829"/>
      <c r="AQ90" s="829"/>
      <c r="AR90" s="829"/>
      <c r="AS90" s="829"/>
      <c r="AT90" s="829"/>
      <c r="AU90" s="829"/>
      <c r="AV90" s="829"/>
      <c r="AW90" s="829"/>
      <c r="AX90" s="829"/>
      <c r="AY90" s="829"/>
      <c r="AZ90" s="829"/>
      <c r="BA90" s="829"/>
      <c r="BB90" s="829"/>
      <c r="BC90" s="829"/>
      <c r="BD90" s="829"/>
      <c r="BE90" s="829"/>
      <c r="BF90" s="829"/>
      <c r="BG90" s="829"/>
      <c r="BH90" s="829"/>
      <c r="BI90" s="829"/>
      <c r="BJ90" s="829"/>
      <c r="BK90" s="829"/>
      <c r="BL90" s="829"/>
      <c r="BM90" s="829"/>
      <c r="BN90" s="829"/>
      <c r="BO90" s="829"/>
      <c r="BP90" s="829"/>
      <c r="BQ90" s="829"/>
      <c r="BR90" s="829"/>
      <c r="BS90" s="829"/>
      <c r="BT90" s="829"/>
      <c r="BU90" s="829"/>
      <c r="BV90" s="829"/>
      <c r="BW90" s="829"/>
      <c r="BX90" s="829"/>
      <c r="BY90" s="829"/>
      <c r="BZ90" s="829"/>
    </row>
    <row r="91" spans="1:78" s="2" customFormat="1" ht="16.5" customHeight="1">
      <c r="A91" s="59"/>
      <c r="B91" s="59" t="s">
        <v>68</v>
      </c>
      <c r="C91" s="59"/>
      <c r="D91" s="59"/>
      <c r="E91" s="59"/>
      <c r="F91" s="59"/>
      <c r="G91" s="59"/>
      <c r="H91" s="59"/>
      <c r="I91" s="59"/>
      <c r="J91" s="59"/>
      <c r="K91" s="59"/>
      <c r="L91" s="59"/>
      <c r="M91" s="59"/>
      <c r="N91" s="59"/>
      <c r="O91" s="59"/>
      <c r="P91" s="59"/>
      <c r="Q91" s="59"/>
      <c r="R91" s="829"/>
      <c r="S91" s="829"/>
      <c r="T91" s="829"/>
      <c r="U91" s="829"/>
      <c r="V91" s="829"/>
      <c r="W91" s="829"/>
      <c r="X91" s="829"/>
      <c r="Y91" s="829"/>
      <c r="Z91" s="829"/>
      <c r="AA91" s="829"/>
      <c r="AB91" s="829"/>
      <c r="AC91" s="829"/>
      <c r="AD91" s="829"/>
      <c r="AE91" s="829"/>
      <c r="AF91" s="829"/>
      <c r="AG91" s="829"/>
      <c r="AH91" s="829"/>
      <c r="AI91" s="829"/>
      <c r="AJ91" s="829"/>
      <c r="AK91" s="829"/>
      <c r="AL91" s="829"/>
      <c r="AM91" s="829"/>
      <c r="AN91" s="829"/>
      <c r="AO91" s="829"/>
      <c r="AP91" s="829"/>
      <c r="AQ91" s="829"/>
      <c r="AR91" s="829"/>
      <c r="AS91" s="829"/>
      <c r="AT91" s="829"/>
      <c r="AU91" s="829"/>
      <c r="AV91" s="829"/>
      <c r="AW91" s="829"/>
      <c r="AX91" s="829"/>
      <c r="AY91" s="829"/>
      <c r="AZ91" s="829"/>
      <c r="BA91" s="829"/>
      <c r="BB91" s="829"/>
      <c r="BC91" s="829"/>
      <c r="BD91" s="829"/>
      <c r="BE91" s="829"/>
      <c r="BF91" s="829"/>
      <c r="BG91" s="829"/>
      <c r="BH91" s="829"/>
      <c r="BI91" s="829"/>
      <c r="BJ91" s="829"/>
      <c r="BK91" s="829"/>
      <c r="BL91" s="829"/>
      <c r="BM91" s="829"/>
      <c r="BN91" s="829"/>
      <c r="BO91" s="829"/>
      <c r="BP91" s="829"/>
      <c r="BQ91" s="829"/>
      <c r="BR91" s="829"/>
      <c r="BS91" s="829"/>
      <c r="BT91" s="829"/>
      <c r="BU91" s="829"/>
      <c r="BV91" s="829"/>
      <c r="BW91" s="829"/>
      <c r="BX91" s="829"/>
      <c r="BY91" s="829"/>
      <c r="BZ91" s="829"/>
    </row>
    <row r="92" spans="1:78" s="2" customFormat="1" ht="16.5" customHeight="1">
      <c r="A92" s="59"/>
      <c r="B92" s="59" t="s">
        <v>34</v>
      </c>
      <c r="C92" s="59"/>
      <c r="D92" s="59"/>
      <c r="E92" s="59"/>
      <c r="F92" s="59"/>
      <c r="G92" s="59"/>
      <c r="H92" s="59"/>
      <c r="I92" s="59"/>
      <c r="J92" s="59"/>
      <c r="K92" s="59"/>
      <c r="L92" s="59"/>
      <c r="M92" s="59"/>
      <c r="N92" s="59"/>
      <c r="O92" s="59"/>
      <c r="P92" s="59"/>
      <c r="Q92" s="59"/>
      <c r="R92" s="829"/>
      <c r="S92" s="829"/>
      <c r="T92" s="829"/>
      <c r="U92" s="829"/>
      <c r="V92" s="829"/>
      <c r="W92" s="829"/>
      <c r="X92" s="829"/>
      <c r="Y92" s="829"/>
      <c r="Z92" s="829"/>
      <c r="AA92" s="829"/>
      <c r="AB92" s="829"/>
      <c r="AC92" s="829"/>
      <c r="AD92" s="829"/>
      <c r="AE92" s="829"/>
      <c r="AF92" s="829"/>
      <c r="AG92" s="829"/>
      <c r="AH92" s="829"/>
      <c r="AI92" s="829"/>
      <c r="AJ92" s="829"/>
      <c r="AK92" s="829"/>
      <c r="AL92" s="829"/>
      <c r="AM92" s="829"/>
      <c r="AN92" s="829"/>
      <c r="AO92" s="829"/>
      <c r="AP92" s="829"/>
      <c r="AQ92" s="829"/>
      <c r="AR92" s="829"/>
      <c r="AS92" s="829"/>
      <c r="AT92" s="829"/>
      <c r="AU92" s="829"/>
      <c r="AV92" s="829"/>
      <c r="AW92" s="829"/>
      <c r="AX92" s="829"/>
      <c r="AY92" s="829"/>
      <c r="AZ92" s="829"/>
      <c r="BA92" s="829"/>
      <c r="BB92" s="829"/>
      <c r="BC92" s="829"/>
      <c r="BD92" s="829"/>
      <c r="BE92" s="829"/>
      <c r="BF92" s="829"/>
      <c r="BG92" s="829"/>
      <c r="BH92" s="829"/>
      <c r="BI92" s="829"/>
      <c r="BJ92" s="829"/>
      <c r="BK92" s="829"/>
      <c r="BL92" s="829"/>
      <c r="BM92" s="829"/>
      <c r="BN92" s="829"/>
      <c r="BO92" s="829"/>
      <c r="BP92" s="829"/>
      <c r="BQ92" s="829"/>
      <c r="BR92" s="829"/>
      <c r="BS92" s="829"/>
      <c r="BT92" s="829"/>
      <c r="BU92" s="829"/>
      <c r="BV92" s="829"/>
      <c r="BW92" s="829"/>
      <c r="BX92" s="829"/>
      <c r="BY92" s="829"/>
      <c r="BZ92" s="829"/>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829"/>
      <c r="S96" s="829"/>
      <c r="T96" s="829"/>
      <c r="U96" s="829"/>
      <c r="V96" s="829"/>
      <c r="W96" s="829"/>
      <c r="X96" s="829"/>
      <c r="Y96" s="829"/>
      <c r="Z96" s="829"/>
      <c r="AA96" s="829"/>
      <c r="AB96" s="829"/>
      <c r="AC96" s="829"/>
      <c r="AD96" s="829"/>
      <c r="AE96" s="829"/>
      <c r="AF96" s="829"/>
      <c r="AG96" s="829"/>
      <c r="AH96" s="829"/>
      <c r="AI96" s="829"/>
      <c r="AJ96" s="829"/>
      <c r="AK96" s="829"/>
      <c r="AL96" s="829"/>
      <c r="AM96" s="829"/>
      <c r="AN96" s="829"/>
      <c r="AO96" s="829"/>
      <c r="AP96" s="829"/>
      <c r="AQ96" s="829"/>
      <c r="AR96" s="829"/>
      <c r="AS96" s="829"/>
      <c r="AT96" s="829"/>
      <c r="AU96" s="829"/>
      <c r="AV96" s="829"/>
      <c r="AW96" s="829"/>
      <c r="AX96" s="829"/>
      <c r="AY96" s="829"/>
      <c r="AZ96" s="829"/>
      <c r="BA96" s="829"/>
      <c r="BB96" s="829"/>
      <c r="BC96" s="829"/>
      <c r="BD96" s="829"/>
      <c r="BE96" s="829"/>
      <c r="BF96" s="829"/>
      <c r="BG96" s="829"/>
      <c r="BH96" s="829"/>
      <c r="BI96" s="829"/>
      <c r="BJ96" s="829"/>
      <c r="BK96" s="829"/>
      <c r="BL96" s="829"/>
      <c r="BM96" s="829"/>
      <c r="BN96" s="829"/>
      <c r="BO96" s="829"/>
      <c r="BP96" s="829"/>
      <c r="BQ96" s="829"/>
      <c r="BR96" s="829"/>
      <c r="BS96" s="829"/>
      <c r="BT96" s="829"/>
      <c r="BU96" s="829"/>
      <c r="BV96" s="829"/>
      <c r="BW96" s="829"/>
      <c r="BX96" s="829"/>
      <c r="BY96" s="829"/>
      <c r="BZ96" s="829"/>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799"/>
      <c r="AB97" s="799"/>
      <c r="AC97" s="799"/>
      <c r="AD97" s="799"/>
      <c r="AE97" s="799"/>
      <c r="AF97" s="799"/>
      <c r="AG97" s="799"/>
      <c r="AH97" s="799"/>
      <c r="AI97" s="799"/>
      <c r="AJ97" s="799"/>
      <c r="AK97" s="799"/>
      <c r="AL97" s="799"/>
      <c r="AM97" s="799"/>
      <c r="AN97" s="59" t="s">
        <v>80</v>
      </c>
      <c r="AO97" s="59"/>
      <c r="AP97" s="59"/>
      <c r="AQ97" s="59"/>
      <c r="AR97" s="59"/>
      <c r="AS97" s="59" t="s">
        <v>81</v>
      </c>
      <c r="AT97" s="59"/>
      <c r="AU97" s="799"/>
      <c r="AV97" s="799"/>
      <c r="AW97" s="799"/>
      <c r="AX97" s="799"/>
      <c r="AY97" s="799"/>
      <c r="AZ97" s="799"/>
      <c r="BA97" s="799"/>
      <c r="BB97" s="799"/>
      <c r="BC97" s="799"/>
      <c r="BD97" s="799"/>
      <c r="BE97" s="799"/>
      <c r="BF97" s="799"/>
      <c r="BG97" s="799"/>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829"/>
      <c r="S98" s="829"/>
      <c r="T98" s="829"/>
      <c r="U98" s="829"/>
      <c r="V98" s="829"/>
      <c r="W98" s="829"/>
      <c r="X98" s="829"/>
      <c r="Y98" s="829"/>
      <c r="Z98" s="829"/>
      <c r="AA98" s="829"/>
      <c r="AB98" s="829"/>
      <c r="AC98" s="829"/>
      <c r="AD98" s="829"/>
      <c r="AE98" s="829"/>
      <c r="AF98" s="829"/>
      <c r="AG98" s="829"/>
      <c r="AH98" s="829"/>
      <c r="AI98" s="829"/>
      <c r="AJ98" s="829"/>
      <c r="AK98" s="829"/>
      <c r="AL98" s="829"/>
      <c r="AM98" s="829"/>
      <c r="AN98" s="829"/>
      <c r="AO98" s="829"/>
      <c r="AP98" s="829"/>
      <c r="AQ98" s="829"/>
      <c r="AR98" s="829"/>
      <c r="AS98" s="829"/>
      <c r="AT98" s="829"/>
      <c r="AU98" s="829"/>
      <c r="AV98" s="829"/>
      <c r="AW98" s="829"/>
      <c r="AX98" s="829"/>
      <c r="AY98" s="829"/>
      <c r="AZ98" s="829"/>
      <c r="BA98" s="829"/>
      <c r="BB98" s="829"/>
      <c r="BC98" s="829"/>
      <c r="BD98" s="829"/>
      <c r="BE98" s="829"/>
      <c r="BF98" s="829"/>
      <c r="BG98" s="829"/>
      <c r="BH98" s="829"/>
      <c r="BI98" s="829"/>
      <c r="BJ98" s="829"/>
      <c r="BK98" s="829"/>
      <c r="BL98" s="829"/>
      <c r="BM98" s="829"/>
      <c r="BN98" s="829"/>
      <c r="BO98" s="829"/>
      <c r="BP98" s="829"/>
      <c r="BQ98" s="829"/>
      <c r="BR98" s="829"/>
      <c r="BS98" s="829"/>
      <c r="BT98" s="829"/>
      <c r="BU98" s="829"/>
      <c r="BV98" s="829"/>
      <c r="BW98" s="829"/>
      <c r="BX98" s="829"/>
      <c r="BY98" s="829"/>
      <c r="BZ98" s="829"/>
    </row>
    <row r="99" spans="1:78" s="2" customFormat="1" ht="16.5" customHeight="1">
      <c r="A99" s="59"/>
      <c r="B99" s="59" t="s">
        <v>32</v>
      </c>
      <c r="C99" s="59"/>
      <c r="D99" s="59"/>
      <c r="E99" s="59"/>
      <c r="F99" s="59"/>
      <c r="G99" s="59"/>
      <c r="H99" s="59"/>
      <c r="I99" s="59"/>
      <c r="J99" s="59"/>
      <c r="K99" s="59"/>
      <c r="L99" s="59"/>
      <c r="M99" s="59"/>
      <c r="N99" s="59"/>
      <c r="O99" s="59"/>
      <c r="P99" s="59"/>
      <c r="Q99" s="59"/>
      <c r="R99" s="801" t="s">
        <v>1253</v>
      </c>
      <c r="S99" s="801"/>
      <c r="T99" s="801"/>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29"/>
      <c r="AY99" s="829"/>
      <c r="AZ99" s="829"/>
      <c r="BA99" s="829"/>
      <c r="BB99" s="829"/>
      <c r="BC99" s="829"/>
      <c r="BD99" s="829"/>
      <c r="BE99" s="829"/>
      <c r="BF99" s="829"/>
      <c r="BG99" s="829"/>
      <c r="BH99" s="829"/>
      <c r="BI99" s="829"/>
      <c r="BJ99" s="829"/>
      <c r="BK99" s="829"/>
      <c r="BL99" s="829"/>
      <c r="BM99" s="829"/>
      <c r="BN99" s="829"/>
      <c r="BO99" s="829"/>
      <c r="BP99" s="829"/>
      <c r="BQ99" s="829"/>
      <c r="BR99" s="829"/>
      <c r="BS99" s="829"/>
      <c r="BT99" s="829"/>
      <c r="BU99" s="829"/>
      <c r="BV99" s="829"/>
      <c r="BW99" s="829"/>
      <c r="BX99" s="829"/>
      <c r="BY99" s="829"/>
      <c r="BZ99" s="829"/>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29"/>
      <c r="AY100" s="829"/>
      <c r="AZ100" s="829"/>
      <c r="BA100" s="829"/>
      <c r="BB100" s="829"/>
      <c r="BC100" s="829"/>
      <c r="BD100" s="829"/>
      <c r="BE100" s="829"/>
      <c r="BF100" s="829"/>
      <c r="BG100" s="829"/>
      <c r="BH100" s="829"/>
      <c r="BI100" s="829"/>
      <c r="BJ100" s="829"/>
      <c r="BK100" s="829"/>
      <c r="BL100" s="829"/>
      <c r="BM100" s="829"/>
      <c r="BN100" s="829"/>
      <c r="BO100" s="829"/>
      <c r="BP100" s="829"/>
      <c r="BQ100" s="829"/>
      <c r="BR100" s="829"/>
      <c r="BS100" s="829"/>
      <c r="BT100" s="829"/>
      <c r="BU100" s="829"/>
      <c r="BV100" s="829"/>
      <c r="BW100" s="829"/>
      <c r="BX100" s="829"/>
      <c r="BY100" s="829"/>
      <c r="BZ100" s="829"/>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829"/>
      <c r="S101" s="829"/>
      <c r="T101" s="829"/>
      <c r="U101" s="829"/>
      <c r="V101" s="829"/>
      <c r="W101" s="829"/>
      <c r="X101" s="829"/>
      <c r="Y101" s="829"/>
      <c r="Z101" s="829"/>
      <c r="AA101" s="829"/>
      <c r="AB101" s="829"/>
      <c r="AC101" s="829"/>
      <c r="AD101" s="829"/>
      <c r="AE101" s="829"/>
      <c r="AF101" s="829"/>
      <c r="AG101" s="829"/>
      <c r="AH101" s="829"/>
      <c r="AI101" s="829"/>
      <c r="AJ101" s="829"/>
      <c r="AK101" s="829"/>
      <c r="AL101" s="829"/>
      <c r="AM101" s="829"/>
      <c r="AN101" s="829"/>
      <c r="AO101" s="829"/>
      <c r="AP101" s="829"/>
      <c r="AQ101" s="829"/>
      <c r="AR101" s="829"/>
      <c r="AS101" s="829"/>
      <c r="AT101" s="829"/>
      <c r="AU101" s="829"/>
      <c r="AV101" s="829"/>
      <c r="AW101" s="829"/>
      <c r="AX101" s="829"/>
      <c r="AY101" s="829"/>
      <c r="AZ101" s="829"/>
      <c r="BA101" s="829"/>
      <c r="BB101" s="829"/>
      <c r="BC101" s="829"/>
      <c r="BD101" s="829"/>
      <c r="BE101" s="829"/>
      <c r="BF101" s="829"/>
      <c r="BG101" s="829"/>
      <c r="BH101" s="829"/>
      <c r="BI101" s="829"/>
      <c r="BJ101" s="829"/>
      <c r="BK101" s="829"/>
      <c r="BL101" s="829"/>
      <c r="BM101" s="829"/>
      <c r="BN101" s="829"/>
      <c r="BO101" s="829"/>
      <c r="BP101" s="829"/>
      <c r="BQ101" s="829"/>
      <c r="BR101" s="829"/>
      <c r="BS101" s="829"/>
      <c r="BT101" s="829"/>
      <c r="BU101" s="829"/>
      <c r="BV101" s="829"/>
      <c r="BW101" s="829"/>
      <c r="BX101" s="829"/>
      <c r="BY101" s="829"/>
      <c r="BZ101" s="829"/>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29"/>
      <c r="AY105" s="829"/>
      <c r="AZ105" s="829"/>
      <c r="BA105" s="829"/>
      <c r="BB105" s="829"/>
      <c r="BC105" s="829"/>
      <c r="BD105" s="829"/>
      <c r="BE105" s="829"/>
      <c r="BF105" s="829"/>
      <c r="BG105" s="829"/>
      <c r="BH105" s="829"/>
      <c r="BI105" s="829"/>
      <c r="BJ105" s="829"/>
      <c r="BK105" s="829"/>
      <c r="BL105" s="829"/>
      <c r="BM105" s="829"/>
      <c r="BN105" s="829"/>
      <c r="BO105" s="829"/>
      <c r="BP105" s="829"/>
      <c r="BQ105" s="829"/>
      <c r="BR105" s="829"/>
      <c r="BS105" s="829"/>
      <c r="BT105" s="829"/>
      <c r="BU105" s="829"/>
      <c r="BV105" s="829"/>
      <c r="BW105" s="829"/>
      <c r="BX105" s="829"/>
      <c r="BY105" s="829"/>
      <c r="BZ105" s="829"/>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799"/>
      <c r="AB106" s="799"/>
      <c r="AC106" s="799"/>
      <c r="AD106" s="799"/>
      <c r="AE106" s="799"/>
      <c r="AF106" s="799"/>
      <c r="AG106" s="799"/>
      <c r="AH106" s="799"/>
      <c r="AI106" s="799"/>
      <c r="AJ106" s="799"/>
      <c r="AK106" s="799"/>
      <c r="AL106" s="799"/>
      <c r="AM106" s="799"/>
      <c r="AN106" s="59" t="s">
        <v>80</v>
      </c>
      <c r="AO106" s="59"/>
      <c r="AP106" s="59"/>
      <c r="AQ106" s="59"/>
      <c r="AR106" s="59"/>
      <c r="AS106" s="59" t="s">
        <v>81</v>
      </c>
      <c r="AT106" s="59"/>
      <c r="AU106" s="799"/>
      <c r="AV106" s="799"/>
      <c r="AW106" s="799"/>
      <c r="AX106" s="799"/>
      <c r="AY106" s="799"/>
      <c r="AZ106" s="799"/>
      <c r="BA106" s="799"/>
      <c r="BB106" s="799"/>
      <c r="BC106" s="799"/>
      <c r="BD106" s="799"/>
      <c r="BE106" s="799"/>
      <c r="BF106" s="799"/>
      <c r="BG106" s="799"/>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829"/>
      <c r="S107" s="829"/>
      <c r="T107" s="829"/>
      <c r="U107" s="829"/>
      <c r="V107" s="829"/>
      <c r="W107" s="829"/>
      <c r="X107" s="829"/>
      <c r="Y107" s="829"/>
      <c r="Z107" s="829"/>
      <c r="AA107" s="829"/>
      <c r="AB107" s="829"/>
      <c r="AC107" s="829"/>
      <c r="AD107" s="829"/>
      <c r="AE107" s="829"/>
      <c r="AF107" s="829"/>
      <c r="AG107" s="829"/>
      <c r="AH107" s="829"/>
      <c r="AI107" s="829"/>
      <c r="AJ107" s="829"/>
      <c r="AK107" s="829"/>
      <c r="AL107" s="829"/>
      <c r="AM107" s="829"/>
      <c r="AN107" s="829"/>
      <c r="AO107" s="829"/>
      <c r="AP107" s="829"/>
      <c r="AQ107" s="829"/>
      <c r="AR107" s="829"/>
      <c r="AS107" s="829"/>
      <c r="AT107" s="829"/>
      <c r="AU107" s="829"/>
      <c r="AV107" s="829"/>
      <c r="AW107" s="829"/>
      <c r="AX107" s="829"/>
      <c r="AY107" s="829"/>
      <c r="AZ107" s="829"/>
      <c r="BA107" s="829"/>
      <c r="BB107" s="829"/>
      <c r="BC107" s="829"/>
      <c r="BD107" s="829"/>
      <c r="BE107" s="829"/>
      <c r="BF107" s="829"/>
      <c r="BG107" s="829"/>
      <c r="BH107" s="829"/>
      <c r="BI107" s="829"/>
      <c r="BJ107" s="829"/>
      <c r="BK107" s="829"/>
      <c r="BL107" s="829"/>
      <c r="BM107" s="829"/>
      <c r="BN107" s="829"/>
      <c r="BO107" s="829"/>
      <c r="BP107" s="829"/>
      <c r="BQ107" s="829"/>
      <c r="BR107" s="829"/>
      <c r="BS107" s="829"/>
      <c r="BT107" s="829"/>
      <c r="BU107" s="829"/>
      <c r="BV107" s="829"/>
      <c r="BW107" s="829"/>
      <c r="BX107" s="829"/>
      <c r="BY107" s="829"/>
      <c r="BZ107" s="829"/>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801" t="s">
        <v>1253</v>
      </c>
      <c r="S108" s="801"/>
      <c r="T108" s="801"/>
      <c r="U108" s="829"/>
      <c r="V108" s="829"/>
      <c r="W108" s="829"/>
      <c r="X108" s="829"/>
      <c r="Y108" s="829"/>
      <c r="Z108" s="829"/>
      <c r="AA108" s="829"/>
      <c r="AB108" s="829"/>
      <c r="AC108" s="829"/>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29"/>
      <c r="AY108" s="829"/>
      <c r="AZ108" s="829"/>
      <c r="BA108" s="829"/>
      <c r="BB108" s="829"/>
      <c r="BC108" s="829"/>
      <c r="BD108" s="829"/>
      <c r="BE108" s="829"/>
      <c r="BF108" s="829"/>
      <c r="BG108" s="829"/>
      <c r="BH108" s="829"/>
      <c r="BI108" s="829"/>
      <c r="BJ108" s="829"/>
      <c r="BK108" s="829"/>
      <c r="BL108" s="829"/>
      <c r="BM108" s="829"/>
      <c r="BN108" s="829"/>
      <c r="BO108" s="829"/>
      <c r="BP108" s="829"/>
      <c r="BQ108" s="829"/>
      <c r="BR108" s="829"/>
      <c r="BS108" s="829"/>
      <c r="BT108" s="829"/>
      <c r="BU108" s="829"/>
      <c r="BV108" s="829"/>
      <c r="BW108" s="829"/>
      <c r="BX108" s="829"/>
      <c r="BY108" s="829"/>
      <c r="BZ108" s="829"/>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U109" s="829"/>
      <c r="BV109" s="829"/>
      <c r="BW109" s="829"/>
      <c r="BX109" s="829"/>
      <c r="BY109" s="829"/>
      <c r="BZ109" s="829"/>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U110" s="829"/>
      <c r="BV110" s="829"/>
      <c r="BW110" s="829"/>
      <c r="BX110" s="829"/>
      <c r="BY110" s="829"/>
      <c r="BZ110" s="829"/>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formatCells="0" selectLockedCells="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60" t="s">
        <v>1595</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1641</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75" customHeight="1">
      <c r="A6" s="175"/>
      <c r="B6" s="175" t="s">
        <v>36</v>
      </c>
      <c r="C6" s="175"/>
      <c r="D6" s="175"/>
      <c r="E6" s="175"/>
      <c r="F6" s="175"/>
      <c r="G6" s="175"/>
      <c r="H6" s="175"/>
      <c r="I6" s="175"/>
      <c r="J6" s="175"/>
      <c r="K6" s="175"/>
      <c r="L6" s="175"/>
      <c r="M6" s="175"/>
      <c r="N6" s="175"/>
      <c r="O6" s="175"/>
      <c r="P6" s="175"/>
      <c r="Q6" s="175"/>
      <c r="R6" s="175"/>
      <c r="S6" s="175" t="s">
        <v>37</v>
      </c>
      <c r="T6" s="175"/>
      <c r="U6" s="858" cm="1">
        <f t="array" ref="U6">sekkei_shikaku_kenchikushi1</f>
        <v>0</v>
      </c>
      <c r="V6" s="858"/>
      <c r="W6" s="858"/>
      <c r="X6" s="858"/>
      <c r="Y6" s="320" t="s">
        <v>38</v>
      </c>
      <c r="Z6" s="175"/>
      <c r="AA6" s="175"/>
      <c r="AB6" s="175"/>
      <c r="AC6" s="175"/>
      <c r="AD6" s="175"/>
      <c r="AE6" s="175"/>
      <c r="AF6" s="175"/>
      <c r="AG6" s="175"/>
      <c r="AH6" s="175"/>
      <c r="AI6" s="175" t="s">
        <v>37</v>
      </c>
      <c r="AJ6" s="175"/>
      <c r="AK6" s="865">
        <f>sekkei_shikaku_toroku1</f>
        <v>0</v>
      </c>
      <c r="AL6" s="865"/>
      <c r="AM6" s="865"/>
      <c r="AN6" s="865"/>
      <c r="AO6" s="865"/>
      <c r="AP6" s="865"/>
      <c r="AQ6" s="865"/>
      <c r="AR6" s="865"/>
      <c r="AS6" s="865"/>
      <c r="AT6" s="865"/>
      <c r="AU6" s="865"/>
      <c r="AV6" s="865"/>
      <c r="AW6" s="320" t="s">
        <v>39</v>
      </c>
      <c r="AX6" s="175"/>
      <c r="AY6" s="175"/>
      <c r="AZ6" s="175"/>
      <c r="BA6" s="175"/>
      <c r="BB6" s="175"/>
      <c r="BC6" s="175"/>
      <c r="BD6" s="175"/>
      <c r="BE6" s="175"/>
      <c r="BF6" s="858">
        <f>sekkei_sikaku_go1</f>
        <v>0</v>
      </c>
      <c r="BG6" s="858"/>
      <c r="BH6" s="858"/>
      <c r="BI6" s="858"/>
      <c r="BJ6" s="858"/>
      <c r="BK6" s="858"/>
      <c r="BL6" s="858"/>
      <c r="BM6" s="858"/>
      <c r="BN6" s="858"/>
      <c r="BO6" s="858"/>
      <c r="BP6" s="858"/>
      <c r="BQ6" s="858"/>
      <c r="BR6" s="320" t="s">
        <v>40</v>
      </c>
      <c r="BS6" s="175"/>
      <c r="BT6" s="175"/>
      <c r="BU6" s="175"/>
      <c r="BV6" s="175"/>
      <c r="BW6" s="175"/>
      <c r="BX6" s="175"/>
      <c r="BY6" s="175"/>
      <c r="BZ6" s="175"/>
      <c r="CL6" s="99"/>
    </row>
    <row r="7" spans="1:90" s="2" customFormat="1" ht="15.75" customHeight="1">
      <c r="A7" s="175"/>
      <c r="B7" s="175" t="s">
        <v>31</v>
      </c>
      <c r="C7" s="175"/>
      <c r="D7" s="175"/>
      <c r="E7" s="175"/>
      <c r="F7" s="175"/>
      <c r="G7" s="175"/>
      <c r="H7" s="175"/>
      <c r="I7" s="175"/>
      <c r="J7" s="175"/>
      <c r="K7" s="175"/>
      <c r="L7" s="175"/>
      <c r="M7" s="175"/>
      <c r="N7" s="175"/>
      <c r="O7" s="175"/>
      <c r="P7" s="175"/>
      <c r="Q7" s="175"/>
      <c r="R7" s="858">
        <f>sekkei_owner_name1</f>
        <v>0</v>
      </c>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row>
    <row r="8" spans="1:90" s="2" customFormat="1" ht="15.75" customHeight="1">
      <c r="A8" s="175"/>
      <c r="B8" s="175" t="s">
        <v>42</v>
      </c>
      <c r="C8" s="175"/>
      <c r="D8" s="175"/>
      <c r="E8" s="175"/>
      <c r="F8" s="175"/>
      <c r="G8" s="175"/>
      <c r="H8" s="175"/>
      <c r="I8" s="175"/>
      <c r="J8" s="175"/>
      <c r="K8" s="175"/>
      <c r="L8" s="175"/>
      <c r="M8" s="175"/>
      <c r="N8" s="175"/>
      <c r="O8" s="175"/>
      <c r="P8" s="175"/>
      <c r="Q8" s="175"/>
      <c r="R8" s="175"/>
      <c r="S8" s="175" t="s">
        <v>37</v>
      </c>
      <c r="T8" s="175"/>
      <c r="U8" s="858">
        <f>sekkei_kenchikushizimusyo_name1</f>
        <v>0</v>
      </c>
      <c r="V8" s="858"/>
      <c r="W8" s="858"/>
      <c r="X8" s="858"/>
      <c r="Y8" s="320" t="s">
        <v>43</v>
      </c>
      <c r="Z8" s="175"/>
      <c r="AA8" s="175"/>
      <c r="AB8" s="175"/>
      <c r="AC8" s="175"/>
      <c r="AD8" s="175"/>
      <c r="AE8" s="175"/>
      <c r="AF8" s="175"/>
      <c r="AG8" s="175"/>
      <c r="AH8" s="175"/>
      <c r="AI8" s="175" t="s">
        <v>37</v>
      </c>
      <c r="AJ8" s="175"/>
      <c r="AK8" s="858">
        <f>sekkei_kenchikushizimusho_touroku1</f>
        <v>0</v>
      </c>
      <c r="AL8" s="858"/>
      <c r="AM8" s="858"/>
      <c r="AN8" s="858"/>
      <c r="AO8" s="858"/>
      <c r="AP8" s="858"/>
      <c r="AQ8" s="858"/>
      <c r="AR8" s="858"/>
      <c r="AS8" s="858"/>
      <c r="AT8" s="175" t="s">
        <v>44</v>
      </c>
      <c r="AU8" s="175"/>
      <c r="AV8" s="175"/>
      <c r="AW8" s="175"/>
      <c r="AX8" s="320"/>
      <c r="AY8" s="175"/>
      <c r="AZ8" s="175"/>
      <c r="BA8" s="175"/>
      <c r="BB8" s="175"/>
      <c r="BC8" s="175"/>
      <c r="BD8" s="175"/>
      <c r="BE8" s="175"/>
      <c r="BF8" s="858">
        <f>sekkei_kenchikushizimusho_go1</f>
        <v>0</v>
      </c>
      <c r="BG8" s="858"/>
      <c r="BH8" s="858"/>
      <c r="BI8" s="858"/>
      <c r="BJ8" s="858"/>
      <c r="BK8" s="858"/>
      <c r="BL8" s="858"/>
      <c r="BM8" s="858"/>
      <c r="BN8" s="858"/>
      <c r="BO8" s="858"/>
      <c r="BP8" s="858"/>
      <c r="BQ8" s="858"/>
      <c r="BR8" s="320" t="s">
        <v>40</v>
      </c>
      <c r="BS8" s="175"/>
      <c r="BT8" s="175"/>
      <c r="BU8" s="175"/>
      <c r="BV8" s="175"/>
      <c r="BW8" s="175"/>
      <c r="BX8" s="175"/>
      <c r="BY8" s="175"/>
      <c r="BZ8" s="175"/>
      <c r="CL8" s="99"/>
    </row>
    <row r="9" spans="1:90" s="2" customFormat="1" ht="15.75" customHeight="1">
      <c r="A9" s="175"/>
      <c r="B9" s="175"/>
      <c r="C9" s="175"/>
      <c r="D9" s="175"/>
      <c r="E9" s="175"/>
      <c r="F9" s="175"/>
      <c r="G9" s="175"/>
      <c r="H9" s="175"/>
      <c r="I9" s="175"/>
      <c r="J9" s="175"/>
      <c r="K9" s="175"/>
      <c r="L9" s="175"/>
      <c r="M9" s="175"/>
      <c r="N9" s="175"/>
      <c r="O9" s="175"/>
      <c r="P9" s="175"/>
      <c r="Q9" s="175"/>
      <c r="R9" s="858">
        <f>sekkei_kenchikushizimushoname_free1</f>
        <v>0</v>
      </c>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c r="CL9" s="99"/>
    </row>
    <row r="10" spans="1:90" s="2" customFormat="1" ht="15.75" customHeight="1">
      <c r="A10" s="175"/>
      <c r="B10" s="175" t="s">
        <v>47</v>
      </c>
      <c r="C10" s="175"/>
      <c r="D10" s="175"/>
      <c r="E10" s="175"/>
      <c r="F10" s="175"/>
      <c r="G10" s="175"/>
      <c r="H10" s="175"/>
      <c r="I10" s="175"/>
      <c r="J10" s="175"/>
      <c r="K10" s="175"/>
      <c r="L10" s="175"/>
      <c r="M10" s="175"/>
      <c r="N10" s="175"/>
      <c r="O10" s="175"/>
      <c r="P10" s="175"/>
      <c r="Q10" s="175"/>
      <c r="R10" s="864" t="s">
        <v>1253</v>
      </c>
      <c r="S10" s="864"/>
      <c r="T10" s="864"/>
      <c r="U10" s="858">
        <f>sekkei_owner_postcode1</f>
        <v>0</v>
      </c>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c r="CL10" s="99"/>
    </row>
    <row r="11" spans="1:90" s="2" customFormat="1" ht="15.75" customHeight="1">
      <c r="A11" s="175"/>
      <c r="B11" s="175" t="s">
        <v>48</v>
      </c>
      <c r="C11" s="175"/>
      <c r="D11" s="175"/>
      <c r="E11" s="175"/>
      <c r="F11" s="175"/>
      <c r="G11" s="175"/>
      <c r="H11" s="175"/>
      <c r="I11" s="175"/>
      <c r="J11" s="175"/>
      <c r="K11" s="175"/>
      <c r="L11" s="175"/>
      <c r="M11" s="175"/>
      <c r="N11" s="175"/>
      <c r="O11" s="175"/>
      <c r="P11" s="175"/>
      <c r="Q11" s="175"/>
      <c r="R11" s="858" t="str">
        <f>sekkei_owner_state1&amp;sekkei_owner_adress1</f>
        <v/>
      </c>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c r="BC11" s="858"/>
      <c r="BD11" s="858"/>
      <c r="BE11" s="858"/>
      <c r="BF11" s="858"/>
      <c r="BG11" s="858"/>
      <c r="BH11" s="858"/>
      <c r="BI11" s="858"/>
      <c r="BJ11" s="858"/>
      <c r="BK11" s="858"/>
      <c r="BL11" s="858"/>
      <c r="BM11" s="858"/>
      <c r="BN11" s="858"/>
      <c r="BO11" s="858"/>
      <c r="BP11" s="858"/>
      <c r="BQ11" s="858"/>
      <c r="BR11" s="858"/>
      <c r="BS11" s="858"/>
      <c r="BT11" s="858"/>
      <c r="BU11" s="858"/>
      <c r="BV11" s="858"/>
      <c r="BW11" s="858"/>
      <c r="BX11" s="858"/>
      <c r="BY11" s="858"/>
      <c r="BZ11" s="858"/>
      <c r="CL11" s="99"/>
    </row>
    <row r="12" spans="1:90" s="2" customFormat="1" ht="15.75" customHeight="1">
      <c r="A12" s="175"/>
      <c r="B12" s="175" t="s">
        <v>49</v>
      </c>
      <c r="C12" s="175"/>
      <c r="D12" s="175"/>
      <c r="E12" s="175"/>
      <c r="F12" s="175"/>
      <c r="G12" s="175"/>
      <c r="H12" s="175"/>
      <c r="I12" s="175"/>
      <c r="J12" s="175"/>
      <c r="K12" s="175"/>
      <c r="L12" s="175"/>
      <c r="M12" s="175"/>
      <c r="N12" s="175"/>
      <c r="O12" s="175"/>
      <c r="P12" s="175"/>
      <c r="Q12" s="175"/>
      <c r="R12" s="858">
        <f>sekkei_owner_TEL1</f>
        <v>0</v>
      </c>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L12" s="99"/>
    </row>
    <row r="13" spans="1:90" s="2" customFormat="1" ht="15.75" customHeight="1">
      <c r="A13" s="175"/>
      <c r="B13" s="175" t="s">
        <v>52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858">
        <f>sekkei_sekkeitosyo1</f>
        <v>0</v>
      </c>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8"/>
      <c r="BM13" s="858"/>
      <c r="BN13" s="858"/>
      <c r="BO13" s="858"/>
      <c r="BP13" s="858"/>
      <c r="BQ13" s="858"/>
      <c r="BR13" s="858"/>
      <c r="BS13" s="858"/>
      <c r="BT13" s="858"/>
      <c r="BU13" s="858"/>
      <c r="BV13" s="858"/>
      <c r="BW13" s="858"/>
      <c r="BX13" s="858"/>
      <c r="BY13" s="858"/>
      <c r="BZ13" s="858"/>
      <c r="CL13" s="99"/>
    </row>
    <row r="14" spans="1:90" s="2" customFormat="1" ht="7.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row>
    <row r="15" spans="1:90" s="2" customFormat="1" ht="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row>
    <row r="16" spans="1:90" s="2" customFormat="1" ht="15.75" customHeight="1">
      <c r="A16" s="175" t="s">
        <v>1641</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row>
    <row r="17" spans="1:90" s="2" customFormat="1" ht="15.75" customHeight="1">
      <c r="A17" s="175"/>
      <c r="B17" s="175" t="s">
        <v>36</v>
      </c>
      <c r="C17" s="175"/>
      <c r="D17" s="175"/>
      <c r="E17" s="175"/>
      <c r="F17" s="175"/>
      <c r="G17" s="175"/>
      <c r="H17" s="175"/>
      <c r="I17" s="175"/>
      <c r="J17" s="175"/>
      <c r="K17" s="175"/>
      <c r="L17" s="175"/>
      <c r="M17" s="175"/>
      <c r="N17" s="175"/>
      <c r="O17" s="175"/>
      <c r="P17" s="175"/>
      <c r="Q17" s="175"/>
      <c r="R17" s="175"/>
      <c r="S17" s="175" t="s">
        <v>37</v>
      </c>
      <c r="T17" s="175"/>
      <c r="U17" s="858">
        <f>sekkei_shikaku_kenchikushi2</f>
        <v>0</v>
      </c>
      <c r="V17" s="858"/>
      <c r="W17" s="858"/>
      <c r="X17" s="858"/>
      <c r="Y17" s="320" t="s">
        <v>38</v>
      </c>
      <c r="Z17" s="175"/>
      <c r="AA17" s="175"/>
      <c r="AB17" s="175"/>
      <c r="AC17" s="175"/>
      <c r="AD17" s="175"/>
      <c r="AE17" s="175"/>
      <c r="AF17" s="175"/>
      <c r="AG17" s="175"/>
      <c r="AH17" s="175"/>
      <c r="AI17" s="175" t="s">
        <v>37</v>
      </c>
      <c r="AJ17" s="175"/>
      <c r="AK17" s="865">
        <f>sekkei_shikaku_toroku2</f>
        <v>0</v>
      </c>
      <c r="AL17" s="865"/>
      <c r="AM17" s="865"/>
      <c r="AN17" s="865"/>
      <c r="AO17" s="865"/>
      <c r="AP17" s="865"/>
      <c r="AQ17" s="865"/>
      <c r="AR17" s="865"/>
      <c r="AS17" s="865"/>
      <c r="AT17" s="865"/>
      <c r="AU17" s="865"/>
      <c r="AV17" s="865"/>
      <c r="AW17" s="320" t="s">
        <v>39</v>
      </c>
      <c r="AX17" s="175"/>
      <c r="AY17" s="175"/>
      <c r="AZ17" s="175"/>
      <c r="BA17" s="175"/>
      <c r="BB17" s="175"/>
      <c r="BC17" s="175"/>
      <c r="BD17" s="175"/>
      <c r="BE17" s="175"/>
      <c r="BF17" s="858">
        <f>sekkei_sikaku_go2</f>
        <v>0</v>
      </c>
      <c r="BG17" s="858"/>
      <c r="BH17" s="858"/>
      <c r="BI17" s="858"/>
      <c r="BJ17" s="858"/>
      <c r="BK17" s="858"/>
      <c r="BL17" s="858"/>
      <c r="BM17" s="858"/>
      <c r="BN17" s="858"/>
      <c r="BO17" s="858"/>
      <c r="BP17" s="858"/>
      <c r="BQ17" s="858"/>
      <c r="BR17" s="320" t="s">
        <v>40</v>
      </c>
      <c r="BS17" s="175"/>
      <c r="BT17" s="175"/>
      <c r="BU17" s="175"/>
      <c r="BV17" s="175"/>
      <c r="BW17" s="175"/>
      <c r="BX17" s="175"/>
      <c r="BY17" s="175"/>
      <c r="BZ17" s="175"/>
    </row>
    <row r="18" spans="1:90" s="2" customFormat="1" ht="15.75" customHeight="1">
      <c r="A18" s="175"/>
      <c r="B18" s="175" t="s">
        <v>31</v>
      </c>
      <c r="C18" s="175"/>
      <c r="D18" s="175"/>
      <c r="E18" s="175"/>
      <c r="F18" s="175"/>
      <c r="G18" s="175"/>
      <c r="H18" s="175"/>
      <c r="I18" s="175"/>
      <c r="J18" s="175"/>
      <c r="K18" s="175"/>
      <c r="L18" s="175"/>
      <c r="M18" s="175"/>
      <c r="N18" s="175"/>
      <c r="O18" s="175"/>
      <c r="P18" s="175"/>
      <c r="Q18" s="175"/>
      <c r="R18" s="858">
        <f>sekkei_owner_name2</f>
        <v>0</v>
      </c>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8"/>
      <c r="BW18" s="858"/>
      <c r="BX18" s="858"/>
      <c r="BY18" s="858"/>
      <c r="BZ18" s="858"/>
    </row>
    <row r="19" spans="1:90" s="2" customFormat="1" ht="15.75" customHeight="1">
      <c r="A19" s="175"/>
      <c r="B19" s="175" t="s">
        <v>42</v>
      </c>
      <c r="C19" s="175"/>
      <c r="D19" s="175"/>
      <c r="E19" s="175"/>
      <c r="F19" s="175"/>
      <c r="G19" s="175"/>
      <c r="H19" s="175"/>
      <c r="I19" s="175"/>
      <c r="J19" s="175"/>
      <c r="K19" s="175"/>
      <c r="L19" s="175"/>
      <c r="M19" s="175"/>
      <c r="N19" s="175"/>
      <c r="O19" s="175"/>
      <c r="P19" s="175"/>
      <c r="Q19" s="175"/>
      <c r="R19" s="175"/>
      <c r="S19" s="175" t="s">
        <v>37</v>
      </c>
      <c r="T19" s="175"/>
      <c r="U19" s="858">
        <f>sekkei_kenchikushizimusyo_name2</f>
        <v>0</v>
      </c>
      <c r="V19" s="858"/>
      <c r="W19" s="858"/>
      <c r="X19" s="858"/>
      <c r="Y19" s="320" t="s">
        <v>43</v>
      </c>
      <c r="Z19" s="175"/>
      <c r="AA19" s="175"/>
      <c r="AB19" s="175"/>
      <c r="AC19" s="175"/>
      <c r="AD19" s="175"/>
      <c r="AE19" s="175"/>
      <c r="AF19" s="175"/>
      <c r="AG19" s="175"/>
      <c r="AH19" s="175"/>
      <c r="AI19" s="175" t="s">
        <v>37</v>
      </c>
      <c r="AJ19" s="175"/>
      <c r="AK19" s="858">
        <f>sekkei_kenchikushizimusho_touroku2</f>
        <v>0</v>
      </c>
      <c r="AL19" s="858"/>
      <c r="AM19" s="858"/>
      <c r="AN19" s="858"/>
      <c r="AO19" s="858"/>
      <c r="AP19" s="858"/>
      <c r="AQ19" s="858"/>
      <c r="AR19" s="858"/>
      <c r="AS19" s="858"/>
      <c r="AT19" s="175" t="s">
        <v>44</v>
      </c>
      <c r="AU19" s="175"/>
      <c r="AV19" s="175"/>
      <c r="AW19" s="175"/>
      <c r="AX19" s="320"/>
      <c r="AY19" s="175"/>
      <c r="AZ19" s="175"/>
      <c r="BA19" s="175"/>
      <c r="BB19" s="175"/>
      <c r="BC19" s="175"/>
      <c r="BD19" s="175"/>
      <c r="BE19" s="175"/>
      <c r="BF19" s="858">
        <f>sekkei_kenchikushizimusho_go2</f>
        <v>0</v>
      </c>
      <c r="BG19" s="858"/>
      <c r="BH19" s="858"/>
      <c r="BI19" s="858"/>
      <c r="BJ19" s="858"/>
      <c r="BK19" s="858"/>
      <c r="BL19" s="858"/>
      <c r="BM19" s="858"/>
      <c r="BN19" s="858"/>
      <c r="BO19" s="858"/>
      <c r="BP19" s="858"/>
      <c r="BQ19" s="858"/>
      <c r="BR19" s="320" t="s">
        <v>40</v>
      </c>
      <c r="BS19" s="175"/>
      <c r="BT19" s="175"/>
      <c r="BU19" s="175"/>
      <c r="BV19" s="175"/>
      <c r="BW19" s="175"/>
      <c r="BX19" s="175"/>
      <c r="BY19" s="175"/>
      <c r="BZ19" s="175"/>
    </row>
    <row r="20" spans="1:90" s="2" customFormat="1" ht="15.75" customHeight="1">
      <c r="A20" s="175"/>
      <c r="B20" s="175"/>
      <c r="C20" s="175"/>
      <c r="D20" s="175"/>
      <c r="E20" s="175"/>
      <c r="F20" s="175"/>
      <c r="G20" s="175"/>
      <c r="H20" s="175"/>
      <c r="I20" s="175"/>
      <c r="J20" s="175"/>
      <c r="K20" s="175"/>
      <c r="L20" s="175"/>
      <c r="M20" s="175"/>
      <c r="N20" s="175"/>
      <c r="O20" s="175"/>
      <c r="P20" s="175"/>
      <c r="Q20" s="175"/>
      <c r="R20" s="858">
        <f>sekkei_kenchikushizimushoname_free2</f>
        <v>0</v>
      </c>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c r="AW20" s="858"/>
      <c r="AX20" s="858"/>
      <c r="AY20" s="858"/>
      <c r="AZ20" s="858"/>
      <c r="BA20" s="858"/>
      <c r="BB20" s="858"/>
      <c r="BC20" s="858"/>
      <c r="BD20" s="858"/>
      <c r="BE20" s="858"/>
      <c r="BF20" s="858"/>
      <c r="BG20" s="858"/>
      <c r="BH20" s="858"/>
      <c r="BI20" s="858"/>
      <c r="BJ20" s="858"/>
      <c r="BK20" s="858"/>
      <c r="BL20" s="858"/>
      <c r="BM20" s="858"/>
      <c r="BN20" s="858"/>
      <c r="BO20" s="858"/>
      <c r="BP20" s="858"/>
      <c r="BQ20" s="858"/>
      <c r="BR20" s="858"/>
      <c r="BS20" s="858"/>
      <c r="BT20" s="858"/>
      <c r="BU20" s="858"/>
      <c r="BV20" s="858"/>
      <c r="BW20" s="858"/>
      <c r="BX20" s="858"/>
      <c r="BY20" s="858"/>
      <c r="BZ20" s="858"/>
    </row>
    <row r="21" spans="1:90" s="2" customFormat="1" ht="11.25">
      <c r="A21" s="175"/>
      <c r="B21" s="175" t="s">
        <v>47</v>
      </c>
      <c r="C21" s="175"/>
      <c r="D21" s="175"/>
      <c r="E21" s="175"/>
      <c r="F21" s="175"/>
      <c r="G21" s="175"/>
      <c r="H21" s="175"/>
      <c r="I21" s="175"/>
      <c r="J21" s="175"/>
      <c r="K21" s="175"/>
      <c r="L21" s="175"/>
      <c r="M21" s="175"/>
      <c r="N21" s="175"/>
      <c r="O21" s="175"/>
      <c r="P21" s="175"/>
      <c r="Q21" s="175"/>
      <c r="R21" s="864" t="s">
        <v>1253</v>
      </c>
      <c r="S21" s="864"/>
      <c r="T21" s="864"/>
      <c r="U21" s="858">
        <f>sekkei_owner_postcode2</f>
        <v>0</v>
      </c>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858"/>
      <c r="BQ21" s="858"/>
      <c r="BR21" s="858"/>
      <c r="BS21" s="858"/>
      <c r="BT21" s="858"/>
      <c r="BU21" s="858"/>
      <c r="BV21" s="858"/>
      <c r="BW21" s="858"/>
      <c r="BX21" s="858"/>
      <c r="BY21" s="858"/>
      <c r="BZ21" s="858"/>
    </row>
    <row r="22" spans="1:90" s="2" customFormat="1" ht="11.25">
      <c r="A22" s="175"/>
      <c r="B22" s="175" t="s">
        <v>48</v>
      </c>
      <c r="C22" s="175"/>
      <c r="D22" s="175"/>
      <c r="E22" s="175"/>
      <c r="F22" s="175"/>
      <c r="G22" s="175"/>
      <c r="H22" s="175"/>
      <c r="I22" s="175"/>
      <c r="J22" s="175"/>
      <c r="K22" s="175"/>
      <c r="L22" s="175"/>
      <c r="M22" s="175"/>
      <c r="N22" s="175"/>
      <c r="O22" s="175"/>
      <c r="P22" s="175"/>
      <c r="Q22" s="175"/>
      <c r="R22" s="858" t="str">
        <f>sekkei_owner_state2&amp;sekkei_owner_adress2</f>
        <v/>
      </c>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row>
    <row r="23" spans="1:90" s="2" customFormat="1" ht="15.75" customHeight="1">
      <c r="A23" s="175"/>
      <c r="B23" s="175" t="s">
        <v>49</v>
      </c>
      <c r="C23" s="175"/>
      <c r="D23" s="175"/>
      <c r="E23" s="175"/>
      <c r="F23" s="175"/>
      <c r="G23" s="175"/>
      <c r="H23" s="175"/>
      <c r="I23" s="175"/>
      <c r="J23" s="175"/>
      <c r="K23" s="175"/>
      <c r="L23" s="175"/>
      <c r="M23" s="175"/>
      <c r="N23" s="175"/>
      <c r="O23" s="175"/>
      <c r="P23" s="175"/>
      <c r="Q23" s="175"/>
      <c r="R23" s="858">
        <f>sekkei_owner_TEL2</f>
        <v>0</v>
      </c>
      <c r="S23" s="858"/>
      <c r="T23" s="858"/>
      <c r="U23" s="858"/>
      <c r="V23" s="858"/>
      <c r="W23" s="858"/>
      <c r="X23" s="858"/>
      <c r="Y23" s="858"/>
      <c r="Z23" s="858"/>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8"/>
      <c r="BW23" s="858"/>
      <c r="BX23" s="858"/>
      <c r="BY23" s="858"/>
      <c r="BZ23" s="858"/>
      <c r="CL23" s="99"/>
    </row>
    <row r="24" spans="1:90" s="2" customFormat="1" ht="15.75" customHeight="1">
      <c r="A24" s="175"/>
      <c r="B24" s="175" t="s">
        <v>52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858">
        <f>sekkei_sekkeitosyo2</f>
        <v>0</v>
      </c>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row>
    <row r="25" spans="1:90" s="2" customFormat="1"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row>
    <row r="26" spans="1:90" s="2" customFormat="1" ht="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90" s="2" customFormat="1" ht="15.75" customHeight="1">
      <c r="A27" s="175" t="s">
        <v>1641</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90" s="2" customFormat="1" ht="15.75" customHeight="1">
      <c r="A28" s="175"/>
      <c r="B28" s="175" t="s">
        <v>36</v>
      </c>
      <c r="C28" s="175"/>
      <c r="D28" s="175"/>
      <c r="E28" s="175"/>
      <c r="F28" s="175"/>
      <c r="G28" s="175"/>
      <c r="H28" s="175"/>
      <c r="I28" s="175"/>
      <c r="J28" s="175"/>
      <c r="K28" s="175"/>
      <c r="L28" s="175"/>
      <c r="M28" s="175"/>
      <c r="N28" s="175"/>
      <c r="O28" s="175"/>
      <c r="P28" s="175"/>
      <c r="Q28" s="175"/>
      <c r="R28" s="175"/>
      <c r="S28" s="175" t="s">
        <v>37</v>
      </c>
      <c r="T28" s="175"/>
      <c r="U28" s="858">
        <f>sekkei_shikaku_kenchikushi3</f>
        <v>0</v>
      </c>
      <c r="V28" s="858"/>
      <c r="W28" s="858"/>
      <c r="X28" s="858"/>
      <c r="Y28" s="320" t="s">
        <v>38</v>
      </c>
      <c r="Z28" s="175"/>
      <c r="AA28" s="175"/>
      <c r="AB28" s="175"/>
      <c r="AC28" s="175"/>
      <c r="AD28" s="175"/>
      <c r="AE28" s="175"/>
      <c r="AF28" s="175"/>
      <c r="AG28" s="175"/>
      <c r="AH28" s="175"/>
      <c r="AI28" s="175" t="s">
        <v>37</v>
      </c>
      <c r="AJ28" s="175"/>
      <c r="AK28" s="865">
        <f>sekkei_shikaku_toroku3</f>
        <v>0</v>
      </c>
      <c r="AL28" s="865"/>
      <c r="AM28" s="865"/>
      <c r="AN28" s="865"/>
      <c r="AO28" s="865"/>
      <c r="AP28" s="865"/>
      <c r="AQ28" s="865"/>
      <c r="AR28" s="865"/>
      <c r="AS28" s="865"/>
      <c r="AT28" s="865"/>
      <c r="AU28" s="865"/>
      <c r="AV28" s="865"/>
      <c r="AW28" s="320" t="s">
        <v>39</v>
      </c>
      <c r="AX28" s="175"/>
      <c r="AY28" s="175"/>
      <c r="AZ28" s="175"/>
      <c r="BA28" s="175"/>
      <c r="BB28" s="175"/>
      <c r="BC28" s="175"/>
      <c r="BD28" s="175"/>
      <c r="BE28" s="175"/>
      <c r="BF28" s="858">
        <f>sekkei_sikaku_go3</f>
        <v>0</v>
      </c>
      <c r="BG28" s="858"/>
      <c r="BH28" s="858"/>
      <c r="BI28" s="858"/>
      <c r="BJ28" s="858"/>
      <c r="BK28" s="858"/>
      <c r="BL28" s="858"/>
      <c r="BM28" s="858"/>
      <c r="BN28" s="858"/>
      <c r="BO28" s="858"/>
      <c r="BP28" s="858"/>
      <c r="BQ28" s="858"/>
      <c r="BR28" s="320" t="s">
        <v>40</v>
      </c>
      <c r="BS28" s="175"/>
      <c r="BT28" s="175"/>
      <c r="BU28" s="175"/>
      <c r="BV28" s="175"/>
      <c r="BW28" s="175"/>
      <c r="BX28" s="175"/>
      <c r="BY28" s="175"/>
      <c r="BZ28" s="175"/>
    </row>
    <row r="29" spans="1:90" s="2" customFormat="1" ht="11.25">
      <c r="A29" s="175"/>
      <c r="B29" s="175" t="s">
        <v>31</v>
      </c>
      <c r="C29" s="175"/>
      <c r="D29" s="175"/>
      <c r="E29" s="175"/>
      <c r="F29" s="175"/>
      <c r="G29" s="175"/>
      <c r="H29" s="175"/>
      <c r="I29" s="175"/>
      <c r="J29" s="175"/>
      <c r="K29" s="175"/>
      <c r="L29" s="175"/>
      <c r="M29" s="175"/>
      <c r="N29" s="175"/>
      <c r="O29" s="175"/>
      <c r="P29" s="175"/>
      <c r="Q29" s="175"/>
      <c r="R29" s="858">
        <f>sekkei_owner_name3</f>
        <v>0</v>
      </c>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8"/>
      <c r="AZ29" s="858"/>
      <c r="BA29" s="858"/>
      <c r="BB29" s="858"/>
      <c r="BC29" s="858"/>
      <c r="BD29" s="858"/>
      <c r="BE29" s="858"/>
      <c r="BF29" s="858"/>
      <c r="BG29" s="858"/>
      <c r="BH29" s="858"/>
      <c r="BI29" s="858"/>
      <c r="BJ29" s="858"/>
      <c r="BK29" s="858"/>
      <c r="BL29" s="858"/>
      <c r="BM29" s="858"/>
      <c r="BN29" s="858"/>
      <c r="BO29" s="858"/>
      <c r="BP29" s="858"/>
      <c r="BQ29" s="858"/>
      <c r="BR29" s="858"/>
      <c r="BS29" s="858"/>
      <c r="BT29" s="858"/>
      <c r="BU29" s="858"/>
      <c r="BV29" s="858"/>
      <c r="BW29" s="858"/>
      <c r="BX29" s="858"/>
      <c r="BY29" s="858"/>
      <c r="BZ29" s="858"/>
    </row>
    <row r="30" spans="1:90" s="2" customFormat="1" ht="11.25">
      <c r="A30" s="175"/>
      <c r="B30" s="175" t="s">
        <v>42</v>
      </c>
      <c r="C30" s="175"/>
      <c r="D30" s="175"/>
      <c r="E30" s="175"/>
      <c r="F30" s="175"/>
      <c r="G30" s="175"/>
      <c r="H30" s="175"/>
      <c r="I30" s="175"/>
      <c r="J30" s="175"/>
      <c r="K30" s="175"/>
      <c r="L30" s="175"/>
      <c r="M30" s="175"/>
      <c r="N30" s="175"/>
      <c r="O30" s="175"/>
      <c r="P30" s="175"/>
      <c r="Q30" s="175"/>
      <c r="R30" s="175"/>
      <c r="S30" s="175" t="s">
        <v>37</v>
      </c>
      <c r="T30" s="175"/>
      <c r="U30" s="858">
        <f>sekkei_kenchikushizimusyo_name3</f>
        <v>0</v>
      </c>
      <c r="V30" s="858"/>
      <c r="W30" s="858"/>
      <c r="X30" s="858"/>
      <c r="Y30" s="320" t="s">
        <v>43</v>
      </c>
      <c r="Z30" s="175"/>
      <c r="AA30" s="175"/>
      <c r="AB30" s="175"/>
      <c r="AC30" s="175"/>
      <c r="AD30" s="175"/>
      <c r="AE30" s="175"/>
      <c r="AF30" s="175"/>
      <c r="AG30" s="175"/>
      <c r="AH30" s="175"/>
      <c r="AI30" s="175" t="s">
        <v>37</v>
      </c>
      <c r="AJ30" s="175"/>
      <c r="AK30" s="858">
        <f>sekkei_kenchikushizimusho_touroku3</f>
        <v>0</v>
      </c>
      <c r="AL30" s="858"/>
      <c r="AM30" s="858"/>
      <c r="AN30" s="858"/>
      <c r="AO30" s="858"/>
      <c r="AP30" s="858"/>
      <c r="AQ30" s="858"/>
      <c r="AR30" s="858"/>
      <c r="AS30" s="858"/>
      <c r="AT30" s="175" t="s">
        <v>44</v>
      </c>
      <c r="AU30" s="175"/>
      <c r="AV30" s="175"/>
      <c r="AW30" s="175"/>
      <c r="AX30" s="320"/>
      <c r="AY30" s="175"/>
      <c r="AZ30" s="175"/>
      <c r="BA30" s="175"/>
      <c r="BB30" s="175"/>
      <c r="BC30" s="175"/>
      <c r="BD30" s="175"/>
      <c r="BE30" s="175"/>
      <c r="BF30" s="858">
        <f>sekkei_kenchikushizimusho_go3</f>
        <v>0</v>
      </c>
      <c r="BG30" s="858"/>
      <c r="BH30" s="858"/>
      <c r="BI30" s="858"/>
      <c r="BJ30" s="858"/>
      <c r="BK30" s="858"/>
      <c r="BL30" s="858"/>
      <c r="BM30" s="858"/>
      <c r="BN30" s="858"/>
      <c r="BO30" s="858"/>
      <c r="BP30" s="858"/>
      <c r="BQ30" s="858"/>
      <c r="BR30" s="320" t="s">
        <v>40</v>
      </c>
      <c r="BS30" s="175"/>
      <c r="BT30" s="175"/>
      <c r="BU30" s="175"/>
      <c r="BV30" s="175"/>
      <c r="BW30" s="175"/>
      <c r="BX30" s="175"/>
      <c r="BY30" s="175"/>
      <c r="BZ30" s="175"/>
    </row>
    <row r="31" spans="1:90" s="2" customFormat="1" ht="15.75" customHeight="1">
      <c r="A31" s="175"/>
      <c r="B31" s="175"/>
      <c r="C31" s="175"/>
      <c r="D31" s="175"/>
      <c r="E31" s="175"/>
      <c r="F31" s="175"/>
      <c r="G31" s="175"/>
      <c r="H31" s="175"/>
      <c r="I31" s="175"/>
      <c r="J31" s="175"/>
      <c r="K31" s="175"/>
      <c r="L31" s="175"/>
      <c r="M31" s="175"/>
      <c r="N31" s="175"/>
      <c r="O31" s="175"/>
      <c r="P31" s="175"/>
      <c r="Q31" s="175"/>
      <c r="R31" s="858">
        <f>sekkei_kenchikushizimushoname_free3</f>
        <v>0</v>
      </c>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8"/>
      <c r="BZ31" s="858"/>
    </row>
    <row r="32" spans="1:90" s="2" customFormat="1" ht="15.75" customHeight="1">
      <c r="A32" s="175"/>
      <c r="B32" s="175" t="s">
        <v>47</v>
      </c>
      <c r="C32" s="175"/>
      <c r="D32" s="175"/>
      <c r="E32" s="175"/>
      <c r="F32" s="175"/>
      <c r="G32" s="175"/>
      <c r="H32" s="175"/>
      <c r="I32" s="175"/>
      <c r="J32" s="175"/>
      <c r="K32" s="175"/>
      <c r="L32" s="175"/>
      <c r="M32" s="175"/>
      <c r="N32" s="175"/>
      <c r="O32" s="175"/>
      <c r="P32" s="175"/>
      <c r="Q32" s="175"/>
      <c r="R32" s="864" t="s">
        <v>1253</v>
      </c>
      <c r="S32" s="864"/>
      <c r="T32" s="864"/>
      <c r="U32" s="858">
        <f>sekkei_owner_postcode3</f>
        <v>0</v>
      </c>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c r="BZ32" s="858"/>
    </row>
    <row r="33" spans="1:90" s="2" customFormat="1" ht="15.75" customHeight="1">
      <c r="A33" s="175"/>
      <c r="B33" s="175" t="s">
        <v>48</v>
      </c>
      <c r="C33" s="175"/>
      <c r="D33" s="175"/>
      <c r="E33" s="175"/>
      <c r="F33" s="175"/>
      <c r="G33" s="175"/>
      <c r="H33" s="175"/>
      <c r="I33" s="175"/>
      <c r="J33" s="175"/>
      <c r="K33" s="175"/>
      <c r="L33" s="175"/>
      <c r="M33" s="175"/>
      <c r="N33" s="175"/>
      <c r="O33" s="175"/>
      <c r="P33" s="175"/>
      <c r="Q33" s="175"/>
      <c r="R33" s="858" t="str">
        <f>sekkei_owner_state3&amp;sekkei_owner_adress3</f>
        <v/>
      </c>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c r="BZ33" s="858"/>
    </row>
    <row r="34" spans="1:90" s="2" customFormat="1" ht="15.75" customHeight="1">
      <c r="A34" s="175"/>
      <c r="B34" s="175" t="s">
        <v>49</v>
      </c>
      <c r="C34" s="175"/>
      <c r="D34" s="175"/>
      <c r="E34" s="175"/>
      <c r="F34" s="175"/>
      <c r="G34" s="175"/>
      <c r="H34" s="175"/>
      <c r="I34" s="175"/>
      <c r="J34" s="175"/>
      <c r="K34" s="175"/>
      <c r="L34" s="175"/>
      <c r="M34" s="175"/>
      <c r="N34" s="175"/>
      <c r="O34" s="175"/>
      <c r="P34" s="175"/>
      <c r="Q34" s="175"/>
      <c r="R34" s="858">
        <f>sekkei_owner_TEL3</f>
        <v>0</v>
      </c>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c r="BZ34" s="858"/>
      <c r="CL34" s="99"/>
    </row>
    <row r="35" spans="1:90" s="2" customFormat="1" ht="15.75" customHeight="1">
      <c r="A35" s="175"/>
      <c r="B35" s="175" t="s">
        <v>52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858">
        <f>sekkei_sekkeitosyo3</f>
        <v>0</v>
      </c>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AY35" s="858"/>
      <c r="AZ35" s="858"/>
      <c r="BA35" s="858"/>
      <c r="BB35" s="858"/>
      <c r="BC35" s="858"/>
      <c r="BD35" s="858"/>
      <c r="BE35" s="858"/>
      <c r="BF35" s="858"/>
      <c r="BG35" s="858"/>
      <c r="BH35" s="858"/>
      <c r="BI35" s="858"/>
      <c r="BJ35" s="858"/>
      <c r="BK35" s="858"/>
      <c r="BL35" s="858"/>
      <c r="BM35" s="858"/>
      <c r="BN35" s="858"/>
      <c r="BO35" s="858"/>
      <c r="BP35" s="858"/>
      <c r="BQ35" s="858"/>
      <c r="BR35" s="858"/>
      <c r="BS35" s="858"/>
      <c r="BT35" s="858"/>
      <c r="BU35" s="858"/>
      <c r="BV35" s="858"/>
      <c r="BW35" s="858"/>
      <c r="BX35" s="858"/>
      <c r="BY35" s="858"/>
      <c r="BZ35" s="858"/>
    </row>
    <row r="36" spans="1:90" s="2" customFormat="1"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row>
    <row r="37" spans="1:90" s="2" customFormat="1" ht="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2" customHeight="1">
      <c r="A38" s="175" t="s">
        <v>1641</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90" s="2" customFormat="1" ht="15.75" customHeight="1">
      <c r="A39" s="175"/>
      <c r="B39" s="175" t="s">
        <v>36</v>
      </c>
      <c r="C39" s="175"/>
      <c r="D39" s="175"/>
      <c r="E39" s="175"/>
      <c r="F39" s="175"/>
      <c r="G39" s="175"/>
      <c r="H39" s="175"/>
      <c r="I39" s="175"/>
      <c r="J39" s="175"/>
      <c r="K39" s="175"/>
      <c r="L39" s="175"/>
      <c r="M39" s="175"/>
      <c r="N39" s="175"/>
      <c r="O39" s="175"/>
      <c r="P39" s="175"/>
      <c r="Q39" s="175"/>
      <c r="R39" s="175"/>
      <c r="S39" s="175" t="s">
        <v>37</v>
      </c>
      <c r="T39" s="175"/>
      <c r="U39" s="858">
        <f>sekkei_shikaku_kenchikushi4</f>
        <v>0</v>
      </c>
      <c r="V39" s="858"/>
      <c r="W39" s="858"/>
      <c r="X39" s="858"/>
      <c r="Y39" s="320" t="s">
        <v>38</v>
      </c>
      <c r="Z39" s="175"/>
      <c r="AA39" s="175"/>
      <c r="AB39" s="175"/>
      <c r="AC39" s="175"/>
      <c r="AD39" s="175"/>
      <c r="AE39" s="175"/>
      <c r="AF39" s="175"/>
      <c r="AG39" s="175"/>
      <c r="AH39" s="175"/>
      <c r="AI39" s="175" t="s">
        <v>37</v>
      </c>
      <c r="AJ39" s="175"/>
      <c r="AK39" s="865">
        <f>sekkei_shikaku_toroku4</f>
        <v>0</v>
      </c>
      <c r="AL39" s="865"/>
      <c r="AM39" s="865"/>
      <c r="AN39" s="865"/>
      <c r="AO39" s="865"/>
      <c r="AP39" s="865"/>
      <c r="AQ39" s="865"/>
      <c r="AR39" s="865"/>
      <c r="AS39" s="865"/>
      <c r="AT39" s="865"/>
      <c r="AU39" s="865"/>
      <c r="AV39" s="865"/>
      <c r="AW39" s="320" t="s">
        <v>39</v>
      </c>
      <c r="AX39" s="175"/>
      <c r="AY39" s="175"/>
      <c r="AZ39" s="175"/>
      <c r="BA39" s="175"/>
      <c r="BB39" s="175"/>
      <c r="BC39" s="175"/>
      <c r="BD39" s="175"/>
      <c r="BE39" s="175"/>
      <c r="BF39" s="858">
        <f>sekkei_sikaku_go4</f>
        <v>0</v>
      </c>
      <c r="BG39" s="858"/>
      <c r="BH39" s="858"/>
      <c r="BI39" s="858"/>
      <c r="BJ39" s="858"/>
      <c r="BK39" s="858"/>
      <c r="BL39" s="858"/>
      <c r="BM39" s="858"/>
      <c r="BN39" s="858"/>
      <c r="BO39" s="858"/>
      <c r="BP39" s="858"/>
      <c r="BQ39" s="858"/>
      <c r="BR39" s="320" t="s">
        <v>40</v>
      </c>
      <c r="BS39" s="175"/>
      <c r="BT39" s="175"/>
      <c r="BU39" s="175"/>
      <c r="BV39" s="175"/>
      <c r="BW39" s="175"/>
      <c r="BX39" s="175"/>
      <c r="BY39" s="175"/>
      <c r="BZ39" s="175"/>
    </row>
    <row r="40" spans="1:90" s="2" customFormat="1" ht="15.75" customHeight="1">
      <c r="A40" s="175"/>
      <c r="B40" s="175" t="s">
        <v>31</v>
      </c>
      <c r="C40" s="175"/>
      <c r="D40" s="175"/>
      <c r="E40" s="175"/>
      <c r="F40" s="175"/>
      <c r="G40" s="175"/>
      <c r="H40" s="175"/>
      <c r="I40" s="175"/>
      <c r="J40" s="175"/>
      <c r="K40" s="175"/>
      <c r="L40" s="175"/>
      <c r="M40" s="175"/>
      <c r="N40" s="175"/>
      <c r="O40" s="175"/>
      <c r="P40" s="175"/>
      <c r="Q40" s="175"/>
      <c r="R40" s="858">
        <f>sekkei_owner_name4</f>
        <v>0</v>
      </c>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row>
    <row r="41" spans="1:90" s="2" customFormat="1" ht="15.75" customHeight="1">
      <c r="A41" s="175"/>
      <c r="B41" s="175" t="s">
        <v>42</v>
      </c>
      <c r="C41" s="175"/>
      <c r="D41" s="175"/>
      <c r="E41" s="175"/>
      <c r="F41" s="175"/>
      <c r="G41" s="175"/>
      <c r="H41" s="175"/>
      <c r="I41" s="175"/>
      <c r="J41" s="175"/>
      <c r="K41" s="175"/>
      <c r="L41" s="175"/>
      <c r="M41" s="175"/>
      <c r="N41" s="175"/>
      <c r="O41" s="175"/>
      <c r="P41" s="175"/>
      <c r="Q41" s="175"/>
      <c r="R41" s="175"/>
      <c r="S41" s="175" t="s">
        <v>37</v>
      </c>
      <c r="T41" s="175"/>
      <c r="U41" s="858">
        <f>sekkei_kenchikushizimusyo_name4</f>
        <v>0</v>
      </c>
      <c r="V41" s="858"/>
      <c r="W41" s="858"/>
      <c r="X41" s="858"/>
      <c r="Y41" s="320" t="s">
        <v>43</v>
      </c>
      <c r="Z41" s="175"/>
      <c r="AA41" s="175"/>
      <c r="AB41" s="175"/>
      <c r="AC41" s="175"/>
      <c r="AD41" s="175"/>
      <c r="AE41" s="175"/>
      <c r="AF41" s="175"/>
      <c r="AG41" s="175"/>
      <c r="AH41" s="175"/>
      <c r="AI41" s="175" t="s">
        <v>37</v>
      </c>
      <c r="AJ41" s="175"/>
      <c r="AK41" s="858">
        <f>sekkei_kenchikushizimusho_touroku4</f>
        <v>0</v>
      </c>
      <c r="AL41" s="858"/>
      <c r="AM41" s="858"/>
      <c r="AN41" s="858"/>
      <c r="AO41" s="858"/>
      <c r="AP41" s="858"/>
      <c r="AQ41" s="858"/>
      <c r="AR41" s="858"/>
      <c r="AS41" s="858"/>
      <c r="AT41" s="175" t="s">
        <v>44</v>
      </c>
      <c r="AU41" s="175"/>
      <c r="AV41" s="175"/>
      <c r="AW41" s="175"/>
      <c r="AX41" s="320"/>
      <c r="AY41" s="175"/>
      <c r="AZ41" s="175"/>
      <c r="BA41" s="175"/>
      <c r="BB41" s="175"/>
      <c r="BC41" s="175"/>
      <c r="BD41" s="175"/>
      <c r="BE41" s="175"/>
      <c r="BF41" s="858">
        <f>sekkei_kenchikushizimusho_go4</f>
        <v>0</v>
      </c>
      <c r="BG41" s="858"/>
      <c r="BH41" s="858"/>
      <c r="BI41" s="858"/>
      <c r="BJ41" s="858"/>
      <c r="BK41" s="858"/>
      <c r="BL41" s="858"/>
      <c r="BM41" s="858"/>
      <c r="BN41" s="858"/>
      <c r="BO41" s="858"/>
      <c r="BP41" s="858"/>
      <c r="BQ41" s="858"/>
      <c r="BR41" s="320" t="s">
        <v>40</v>
      </c>
      <c r="BS41" s="175"/>
      <c r="BT41" s="175"/>
      <c r="BU41" s="175"/>
      <c r="BV41" s="175"/>
      <c r="BW41" s="175"/>
      <c r="BX41" s="175"/>
      <c r="BY41" s="175"/>
      <c r="BZ41" s="175"/>
    </row>
    <row r="42" spans="1:90" s="2" customFormat="1" ht="15.75" customHeight="1">
      <c r="A42" s="175"/>
      <c r="B42" s="175"/>
      <c r="C42" s="175"/>
      <c r="D42" s="175"/>
      <c r="E42" s="175"/>
      <c r="F42" s="175"/>
      <c r="G42" s="175"/>
      <c r="H42" s="175"/>
      <c r="I42" s="175"/>
      <c r="J42" s="175"/>
      <c r="K42" s="175"/>
      <c r="L42" s="175"/>
      <c r="M42" s="175"/>
      <c r="N42" s="175"/>
      <c r="O42" s="175"/>
      <c r="P42" s="175"/>
      <c r="Q42" s="175"/>
      <c r="R42" s="858">
        <f>sekkei_kenchikushizimushoname_free4</f>
        <v>0</v>
      </c>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row>
    <row r="43" spans="1:90" s="2" customFormat="1" ht="15.75" customHeight="1">
      <c r="A43" s="175"/>
      <c r="B43" s="175" t="s">
        <v>47</v>
      </c>
      <c r="C43" s="175"/>
      <c r="D43" s="175"/>
      <c r="E43" s="175"/>
      <c r="F43" s="175"/>
      <c r="G43" s="175"/>
      <c r="H43" s="175"/>
      <c r="I43" s="175"/>
      <c r="J43" s="175"/>
      <c r="K43" s="175"/>
      <c r="L43" s="175"/>
      <c r="M43" s="175"/>
      <c r="N43" s="175"/>
      <c r="O43" s="175"/>
      <c r="P43" s="175"/>
      <c r="Q43" s="175"/>
      <c r="R43" s="864" t="s">
        <v>1253</v>
      </c>
      <c r="S43" s="864"/>
      <c r="T43" s="864"/>
      <c r="U43" s="858">
        <f>sekkei_owner_postcode4</f>
        <v>0</v>
      </c>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858"/>
      <c r="BP43" s="858"/>
      <c r="BQ43" s="858"/>
      <c r="BR43" s="858"/>
      <c r="BS43" s="858"/>
      <c r="BT43" s="858"/>
      <c r="BU43" s="858"/>
      <c r="BV43" s="858"/>
      <c r="BW43" s="858"/>
      <c r="BX43" s="858"/>
      <c r="BY43" s="858"/>
      <c r="BZ43" s="858"/>
    </row>
    <row r="44" spans="1:90" s="2" customFormat="1" ht="11.25">
      <c r="A44" s="175"/>
      <c r="B44" s="175" t="s">
        <v>48</v>
      </c>
      <c r="C44" s="175"/>
      <c r="D44" s="175"/>
      <c r="E44" s="175"/>
      <c r="F44" s="175"/>
      <c r="G44" s="175"/>
      <c r="H44" s="175"/>
      <c r="I44" s="175"/>
      <c r="J44" s="175"/>
      <c r="K44" s="175"/>
      <c r="L44" s="175"/>
      <c r="M44" s="175"/>
      <c r="N44" s="175"/>
      <c r="O44" s="175"/>
      <c r="P44" s="175"/>
      <c r="Q44" s="175"/>
      <c r="R44" s="858" t="str">
        <f>sekkei_owner_state4&amp;sekkei_owner_adress4</f>
        <v/>
      </c>
      <c r="S44" s="858"/>
      <c r="T44" s="858"/>
      <c r="U44" s="858"/>
      <c r="V44" s="858"/>
      <c r="W44" s="858"/>
      <c r="X44" s="858"/>
      <c r="Y44" s="858"/>
      <c r="Z44" s="858"/>
      <c r="AA44" s="858"/>
      <c r="AB44" s="858"/>
      <c r="AC44" s="858"/>
      <c r="AD44" s="858"/>
      <c r="AE44" s="858"/>
      <c r="AF44" s="858"/>
      <c r="AG44" s="858"/>
      <c r="AH44" s="858"/>
      <c r="AI44" s="858"/>
      <c r="AJ44" s="858"/>
      <c r="AK44" s="858"/>
      <c r="AL44" s="858"/>
      <c r="AM44" s="858"/>
      <c r="AN44" s="858"/>
      <c r="AO44" s="858"/>
      <c r="AP44" s="858"/>
      <c r="AQ44" s="858"/>
      <c r="AR44" s="858"/>
      <c r="AS44" s="85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858"/>
      <c r="BQ44" s="858"/>
      <c r="BR44" s="858"/>
      <c r="BS44" s="858"/>
      <c r="BT44" s="858"/>
      <c r="BU44" s="858"/>
      <c r="BV44" s="858"/>
      <c r="BW44" s="858"/>
      <c r="BX44" s="858"/>
      <c r="BY44" s="858"/>
      <c r="BZ44" s="858"/>
    </row>
    <row r="45" spans="1:90" s="2" customFormat="1" ht="15.75" customHeight="1">
      <c r="A45" s="175"/>
      <c r="B45" s="175" t="s">
        <v>49</v>
      </c>
      <c r="C45" s="175"/>
      <c r="D45" s="175"/>
      <c r="E45" s="175"/>
      <c r="F45" s="175"/>
      <c r="G45" s="175"/>
      <c r="H45" s="175"/>
      <c r="I45" s="175"/>
      <c r="J45" s="175"/>
      <c r="K45" s="175"/>
      <c r="L45" s="175"/>
      <c r="M45" s="175"/>
      <c r="N45" s="175"/>
      <c r="O45" s="175"/>
      <c r="P45" s="175"/>
      <c r="Q45" s="175"/>
      <c r="R45" s="858">
        <f>sekkei_owner_TEL4</f>
        <v>0</v>
      </c>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858"/>
      <c r="BY45" s="858"/>
      <c r="BZ45" s="858"/>
      <c r="CL45" s="99"/>
    </row>
    <row r="46" spans="1:90" s="2" customFormat="1" ht="11.25">
      <c r="A46" s="175"/>
      <c r="B46" s="175" t="s">
        <v>52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8">
        <f>sekkei_sekkeitosyo4</f>
        <v>0</v>
      </c>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row>
    <row r="47" spans="1:90" s="2" customFormat="1"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row>
    <row r="48" spans="1:90" s="2" customFormat="1" ht="15.75" customHeight="1">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row>
    <row r="49" spans="1:78" s="2" customFormat="1" ht="15.75" customHeight="1">
      <c r="A49" s="175" t="s">
        <v>1641</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row>
    <row r="50" spans="1:78" s="2" customFormat="1" ht="15.75" customHeight="1">
      <c r="A50" s="175"/>
      <c r="B50" s="175" t="s">
        <v>36</v>
      </c>
      <c r="C50" s="175"/>
      <c r="D50" s="175"/>
      <c r="E50" s="175"/>
      <c r="F50" s="175"/>
      <c r="G50" s="175"/>
      <c r="H50" s="175"/>
      <c r="I50" s="175"/>
      <c r="J50" s="175"/>
      <c r="K50" s="175"/>
      <c r="L50" s="175"/>
      <c r="M50" s="175"/>
      <c r="N50" s="175"/>
      <c r="O50" s="175"/>
      <c r="P50" s="175"/>
      <c r="Q50" s="175"/>
      <c r="R50" s="175"/>
      <c r="S50" s="175" t="s">
        <v>37</v>
      </c>
      <c r="T50" s="175"/>
      <c r="U50" s="858"/>
      <c r="V50" s="858"/>
      <c r="W50" s="858"/>
      <c r="X50" s="858"/>
      <c r="Y50" s="320" t="s">
        <v>38</v>
      </c>
      <c r="Z50" s="175"/>
      <c r="AA50" s="175"/>
      <c r="AB50" s="175"/>
      <c r="AC50" s="175"/>
      <c r="AD50" s="175"/>
      <c r="AE50" s="175"/>
      <c r="AF50" s="175"/>
      <c r="AG50" s="175"/>
      <c r="AH50" s="175"/>
      <c r="AI50" s="175" t="s">
        <v>37</v>
      </c>
      <c r="AJ50" s="175"/>
      <c r="AK50" s="865"/>
      <c r="AL50" s="865"/>
      <c r="AM50" s="865"/>
      <c r="AN50" s="865"/>
      <c r="AO50" s="865"/>
      <c r="AP50" s="865"/>
      <c r="AQ50" s="865"/>
      <c r="AR50" s="865"/>
      <c r="AS50" s="865"/>
      <c r="AT50" s="865"/>
      <c r="AU50" s="865"/>
      <c r="AV50" s="865"/>
      <c r="AW50" s="320" t="s">
        <v>39</v>
      </c>
      <c r="AX50" s="175"/>
      <c r="AY50" s="175"/>
      <c r="AZ50" s="175"/>
      <c r="BA50" s="175"/>
      <c r="BB50" s="175"/>
      <c r="BC50" s="175"/>
      <c r="BD50" s="175"/>
      <c r="BE50" s="175"/>
      <c r="BF50" s="858"/>
      <c r="BG50" s="858"/>
      <c r="BH50" s="858"/>
      <c r="BI50" s="858"/>
      <c r="BJ50" s="858"/>
      <c r="BK50" s="858"/>
      <c r="BL50" s="858"/>
      <c r="BM50" s="858"/>
      <c r="BN50" s="858"/>
      <c r="BO50" s="858"/>
      <c r="BP50" s="858"/>
      <c r="BQ50" s="858"/>
      <c r="BR50" s="320" t="s">
        <v>40</v>
      </c>
      <c r="BS50" s="175"/>
      <c r="BT50" s="175"/>
      <c r="BU50" s="175"/>
      <c r="BV50" s="175"/>
      <c r="BW50" s="175"/>
      <c r="BX50" s="175"/>
      <c r="BY50" s="175"/>
      <c r="BZ50" s="175"/>
    </row>
    <row r="51" spans="1:78" s="2" customFormat="1" ht="15.75" customHeight="1">
      <c r="A51" s="175"/>
      <c r="B51" s="175" t="s">
        <v>31</v>
      </c>
      <c r="C51" s="175"/>
      <c r="D51" s="175"/>
      <c r="E51" s="175"/>
      <c r="F51" s="175"/>
      <c r="G51" s="175"/>
      <c r="H51" s="175"/>
      <c r="I51" s="175"/>
      <c r="J51" s="175"/>
      <c r="K51" s="175"/>
      <c r="L51" s="175"/>
      <c r="M51" s="175"/>
      <c r="N51" s="175"/>
      <c r="O51" s="175"/>
      <c r="P51" s="175"/>
      <c r="Q51" s="175"/>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8"/>
      <c r="BZ51" s="858"/>
    </row>
    <row r="52" spans="1:78" s="2" customFormat="1" ht="11.25">
      <c r="A52" s="175"/>
      <c r="B52" s="175" t="s">
        <v>42</v>
      </c>
      <c r="C52" s="175"/>
      <c r="D52" s="175"/>
      <c r="E52" s="175"/>
      <c r="F52" s="175"/>
      <c r="G52" s="175"/>
      <c r="H52" s="175"/>
      <c r="I52" s="175"/>
      <c r="J52" s="175"/>
      <c r="K52" s="175"/>
      <c r="L52" s="175"/>
      <c r="M52" s="175"/>
      <c r="N52" s="175"/>
      <c r="O52" s="175"/>
      <c r="P52" s="175"/>
      <c r="Q52" s="175"/>
      <c r="R52" s="175"/>
      <c r="S52" s="175" t="s">
        <v>37</v>
      </c>
      <c r="T52" s="175"/>
      <c r="U52" s="858"/>
      <c r="V52" s="858"/>
      <c r="W52" s="858"/>
      <c r="X52" s="858"/>
      <c r="Y52" s="320" t="s">
        <v>43</v>
      </c>
      <c r="Z52" s="175"/>
      <c r="AA52" s="175"/>
      <c r="AB52" s="175"/>
      <c r="AC52" s="175"/>
      <c r="AD52" s="175"/>
      <c r="AE52" s="175"/>
      <c r="AF52" s="175"/>
      <c r="AG52" s="175"/>
      <c r="AH52" s="175"/>
      <c r="AI52" s="175" t="s">
        <v>37</v>
      </c>
      <c r="AJ52" s="175"/>
      <c r="AK52" s="858"/>
      <c r="AL52" s="858"/>
      <c r="AM52" s="858"/>
      <c r="AN52" s="858"/>
      <c r="AO52" s="858"/>
      <c r="AP52" s="858"/>
      <c r="AQ52" s="858"/>
      <c r="AR52" s="858"/>
      <c r="AS52" s="858"/>
      <c r="AT52" s="175" t="s">
        <v>44</v>
      </c>
      <c r="AU52" s="175"/>
      <c r="AV52" s="175"/>
      <c r="AW52" s="175"/>
      <c r="AX52" s="320"/>
      <c r="AY52" s="175"/>
      <c r="AZ52" s="175"/>
      <c r="BA52" s="175"/>
      <c r="BB52" s="175"/>
      <c r="BC52" s="175"/>
      <c r="BD52" s="175"/>
      <c r="BE52" s="175"/>
      <c r="BF52" s="858"/>
      <c r="BG52" s="858"/>
      <c r="BH52" s="858"/>
      <c r="BI52" s="858"/>
      <c r="BJ52" s="858"/>
      <c r="BK52" s="858"/>
      <c r="BL52" s="858"/>
      <c r="BM52" s="858"/>
      <c r="BN52" s="858"/>
      <c r="BO52" s="858"/>
      <c r="BP52" s="858"/>
      <c r="BQ52" s="858"/>
      <c r="BR52" s="320" t="s">
        <v>40</v>
      </c>
      <c r="BS52" s="175"/>
      <c r="BT52" s="175"/>
      <c r="BU52" s="175"/>
      <c r="BV52" s="175"/>
      <c r="BW52" s="175"/>
      <c r="BX52" s="175"/>
      <c r="BY52" s="175"/>
      <c r="BZ52" s="175"/>
    </row>
    <row r="53" spans="1:78" s="2" customFormat="1" ht="15.75" customHeight="1">
      <c r="A53" s="175"/>
      <c r="B53" s="175"/>
      <c r="C53" s="175"/>
      <c r="D53" s="175"/>
      <c r="E53" s="175"/>
      <c r="F53" s="175"/>
      <c r="G53" s="175"/>
      <c r="H53" s="175"/>
      <c r="I53" s="175"/>
      <c r="J53" s="175"/>
      <c r="K53" s="175"/>
      <c r="L53" s="175"/>
      <c r="M53" s="175"/>
      <c r="N53" s="175"/>
      <c r="O53" s="175"/>
      <c r="P53" s="175"/>
      <c r="Q53" s="175"/>
      <c r="R53" s="858"/>
      <c r="S53" s="858"/>
      <c r="T53" s="858"/>
      <c r="U53" s="858"/>
      <c r="V53" s="858"/>
      <c r="W53" s="858"/>
      <c r="X53" s="858"/>
      <c r="Y53" s="858"/>
      <c r="Z53" s="858"/>
      <c r="AA53" s="858"/>
      <c r="AB53" s="858"/>
      <c r="AC53" s="858"/>
      <c r="AD53" s="858"/>
      <c r="AE53" s="858"/>
      <c r="AF53" s="858"/>
      <c r="AG53" s="858"/>
      <c r="AH53" s="858"/>
      <c r="AI53" s="858"/>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58"/>
      <c r="BF53" s="858"/>
      <c r="BG53" s="858"/>
      <c r="BH53" s="858"/>
      <c r="BI53" s="858"/>
      <c r="BJ53" s="858"/>
      <c r="BK53" s="858"/>
      <c r="BL53" s="858"/>
      <c r="BM53" s="858"/>
      <c r="BN53" s="858"/>
      <c r="BO53" s="858"/>
      <c r="BP53" s="858"/>
      <c r="BQ53" s="858"/>
      <c r="BR53" s="858"/>
      <c r="BS53" s="858"/>
      <c r="BT53" s="858"/>
      <c r="BU53" s="858"/>
      <c r="BV53" s="858"/>
      <c r="BW53" s="858"/>
      <c r="BX53" s="858"/>
      <c r="BY53" s="858"/>
      <c r="BZ53" s="858"/>
    </row>
    <row r="54" spans="1:78" s="2" customFormat="1" ht="15.75" customHeight="1">
      <c r="A54" s="175"/>
      <c r="B54" s="175" t="s">
        <v>47</v>
      </c>
      <c r="C54" s="175"/>
      <c r="D54" s="175"/>
      <c r="E54" s="175"/>
      <c r="F54" s="175"/>
      <c r="G54" s="175"/>
      <c r="H54" s="175"/>
      <c r="I54" s="175"/>
      <c r="J54" s="175"/>
      <c r="K54" s="175"/>
      <c r="L54" s="175"/>
      <c r="M54" s="175"/>
      <c r="N54" s="175"/>
      <c r="O54" s="175"/>
      <c r="P54" s="175"/>
      <c r="Q54" s="175"/>
      <c r="R54" s="864" t="s">
        <v>1253</v>
      </c>
      <c r="S54" s="864"/>
      <c r="T54" s="864"/>
      <c r="U54" s="858"/>
      <c r="V54" s="858"/>
      <c r="W54" s="858"/>
      <c r="X54" s="858"/>
      <c r="Y54" s="858"/>
      <c r="Z54" s="858"/>
      <c r="AA54" s="858"/>
      <c r="AB54" s="858"/>
      <c r="AC54" s="858"/>
      <c r="AD54" s="858"/>
      <c r="AE54" s="858"/>
      <c r="AF54" s="858"/>
      <c r="AG54" s="858"/>
      <c r="AH54" s="858"/>
      <c r="AI54" s="858"/>
      <c r="AJ54" s="858"/>
      <c r="AK54" s="858"/>
      <c r="AL54" s="858"/>
      <c r="AM54" s="858"/>
      <c r="AN54" s="858"/>
      <c r="AO54" s="858"/>
      <c r="AP54" s="858"/>
      <c r="AQ54" s="858"/>
      <c r="AR54" s="858"/>
      <c r="AS54" s="858"/>
      <c r="AT54" s="858"/>
      <c r="AU54" s="858"/>
      <c r="AV54" s="858"/>
      <c r="AW54" s="858"/>
      <c r="AX54" s="858"/>
      <c r="AY54" s="858"/>
      <c r="AZ54" s="858"/>
      <c r="BA54" s="858"/>
      <c r="BB54" s="858"/>
      <c r="BC54" s="858"/>
      <c r="BD54" s="858"/>
      <c r="BE54" s="858"/>
      <c r="BF54" s="858"/>
      <c r="BG54" s="858"/>
      <c r="BH54" s="858"/>
      <c r="BI54" s="858"/>
      <c r="BJ54" s="858"/>
      <c r="BK54" s="858"/>
      <c r="BL54" s="858"/>
      <c r="BM54" s="858"/>
      <c r="BN54" s="858"/>
      <c r="BO54" s="858"/>
      <c r="BP54" s="858"/>
      <c r="BQ54" s="858"/>
      <c r="BR54" s="858"/>
      <c r="BS54" s="858"/>
      <c r="BT54" s="858"/>
      <c r="BU54" s="858"/>
      <c r="BV54" s="858"/>
      <c r="BW54" s="858"/>
      <c r="BX54" s="858"/>
      <c r="BY54" s="858"/>
      <c r="BZ54" s="858"/>
    </row>
    <row r="55" spans="1:78" s="1" customFormat="1" ht="15" customHeight="1">
      <c r="A55" s="175"/>
      <c r="B55" s="175" t="s">
        <v>48</v>
      </c>
      <c r="C55" s="175"/>
      <c r="D55" s="175"/>
      <c r="E55" s="175"/>
      <c r="F55" s="175"/>
      <c r="G55" s="175"/>
      <c r="H55" s="175"/>
      <c r="I55" s="175"/>
      <c r="J55" s="175"/>
      <c r="K55" s="175"/>
      <c r="L55" s="175"/>
      <c r="M55" s="175"/>
      <c r="N55" s="175"/>
      <c r="O55" s="175"/>
      <c r="P55" s="175"/>
      <c r="Q55" s="175"/>
      <c r="R55" s="858"/>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8"/>
      <c r="AY55" s="858"/>
      <c r="AZ55" s="858"/>
      <c r="BA55" s="858"/>
      <c r="BB55" s="858"/>
      <c r="BC55" s="858"/>
      <c r="BD55" s="858"/>
      <c r="BE55" s="858"/>
      <c r="BF55" s="858"/>
      <c r="BG55" s="858"/>
      <c r="BH55" s="858"/>
      <c r="BI55" s="858"/>
      <c r="BJ55" s="858"/>
      <c r="BK55" s="858"/>
      <c r="BL55" s="858"/>
      <c r="BM55" s="858"/>
      <c r="BN55" s="858"/>
      <c r="BO55" s="858"/>
      <c r="BP55" s="858"/>
      <c r="BQ55" s="858"/>
      <c r="BR55" s="858"/>
      <c r="BS55" s="858"/>
      <c r="BT55" s="858"/>
      <c r="BU55" s="858"/>
      <c r="BV55" s="858"/>
      <c r="BW55" s="858"/>
      <c r="BX55" s="858"/>
      <c r="BY55" s="858"/>
      <c r="BZ55" s="858"/>
    </row>
    <row r="56" spans="1:78" s="1" customFormat="1" ht="15" customHeight="1">
      <c r="A56" s="175"/>
      <c r="B56" s="175" t="s">
        <v>52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858"/>
      <c r="AB56" s="858"/>
      <c r="AC56" s="858"/>
      <c r="AD56" s="858"/>
      <c r="AE56" s="858"/>
      <c r="AF56" s="858"/>
      <c r="AG56" s="858"/>
      <c r="AH56" s="858"/>
      <c r="AI56" s="858"/>
      <c r="AJ56" s="858"/>
      <c r="AK56" s="858"/>
      <c r="AL56" s="858"/>
      <c r="AM56" s="858"/>
      <c r="AN56" s="858"/>
      <c r="AO56" s="858"/>
      <c r="AP56" s="858"/>
      <c r="AQ56" s="858"/>
      <c r="AR56" s="858"/>
      <c r="AS56" s="858"/>
      <c r="AT56" s="858"/>
      <c r="AU56" s="858"/>
      <c r="AV56" s="858"/>
      <c r="AW56" s="858"/>
      <c r="AX56" s="858"/>
      <c r="AY56" s="858"/>
      <c r="AZ56" s="858"/>
      <c r="BA56" s="858"/>
      <c r="BB56" s="858"/>
      <c r="BC56" s="858"/>
      <c r="BD56" s="858"/>
      <c r="BE56" s="858"/>
      <c r="BF56" s="858"/>
      <c r="BG56" s="858"/>
      <c r="BH56" s="858"/>
      <c r="BI56" s="858"/>
      <c r="BJ56" s="858"/>
      <c r="BK56" s="858"/>
      <c r="BL56" s="858"/>
      <c r="BM56" s="858"/>
      <c r="BN56" s="858"/>
      <c r="BO56" s="858"/>
      <c r="BP56" s="858"/>
      <c r="BQ56" s="858"/>
      <c r="BR56" s="858"/>
      <c r="BS56" s="858"/>
      <c r="BT56" s="858"/>
      <c r="BU56" s="858"/>
      <c r="BV56" s="858"/>
      <c r="BW56" s="858"/>
      <c r="BX56" s="858"/>
      <c r="BY56" s="858"/>
      <c r="BZ56" s="858"/>
    </row>
    <row r="57" spans="1:78" s="1" customFormat="1"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uLO+E0gDOjjvSG0VRCpJqLEjE59vzmItkEP8IP8twoODNopU1/BMe4K5KB3oIXAhscJ3+8MneYD9aDl8xIRA3Q==" saltValue="9nFECWw8GpvMlz4OtMpN4A==" spinCount="100000" sheet="1" formatCells="0" selectLockedCells="1"/>
  <mergeCells count="65">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AA56:BZ56"/>
    <mergeCell ref="U52:X52"/>
    <mergeCell ref="AK52:AS52"/>
    <mergeCell ref="BF52:BQ52"/>
    <mergeCell ref="R53:BZ53"/>
    <mergeCell ref="R54:T54"/>
    <mergeCell ref="U54:BZ54"/>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60" t="s">
        <v>1595</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1642</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 customHeight="1">
      <c r="A6" s="175"/>
      <c r="B6" s="175" t="s">
        <v>36</v>
      </c>
      <c r="C6" s="175"/>
      <c r="D6" s="175"/>
      <c r="E6" s="175"/>
      <c r="F6" s="175"/>
      <c r="G6" s="175"/>
      <c r="H6" s="175"/>
      <c r="I6" s="175"/>
      <c r="J6" s="175"/>
      <c r="K6" s="175"/>
      <c r="L6" s="175"/>
      <c r="M6" s="175"/>
      <c r="N6" s="175"/>
      <c r="O6" s="175"/>
      <c r="P6" s="175"/>
      <c r="Q6" s="175"/>
      <c r="R6" s="175"/>
      <c r="S6" s="175" t="s">
        <v>37</v>
      </c>
      <c r="T6" s="175"/>
      <c r="U6" s="858">
        <f>kouzikanri_shikaku_kenchikushi1</f>
        <v>0</v>
      </c>
      <c r="V6" s="858"/>
      <c r="W6" s="858"/>
      <c r="X6" s="858"/>
      <c r="Y6" s="320" t="s">
        <v>38</v>
      </c>
      <c r="Z6" s="175"/>
      <c r="AA6" s="175"/>
      <c r="AB6" s="175"/>
      <c r="AC6" s="175"/>
      <c r="AD6" s="175"/>
      <c r="AE6" s="175"/>
      <c r="AF6" s="175"/>
      <c r="AG6" s="175"/>
      <c r="AH6" s="175"/>
      <c r="AI6" s="175" t="s">
        <v>37</v>
      </c>
      <c r="AJ6" s="175"/>
      <c r="AK6" s="865">
        <f>kouzikanri_shikaku_toroku1</f>
        <v>0</v>
      </c>
      <c r="AL6" s="865"/>
      <c r="AM6" s="865"/>
      <c r="AN6" s="865"/>
      <c r="AO6" s="865"/>
      <c r="AP6" s="865"/>
      <c r="AQ6" s="865"/>
      <c r="AR6" s="865"/>
      <c r="AS6" s="865"/>
      <c r="AT6" s="865"/>
      <c r="AU6" s="865"/>
      <c r="AV6" s="865"/>
      <c r="AW6" s="320" t="s">
        <v>39</v>
      </c>
      <c r="AX6" s="175"/>
      <c r="AY6" s="175"/>
      <c r="AZ6" s="175"/>
      <c r="BA6" s="175"/>
      <c r="BB6" s="175"/>
      <c r="BC6" s="175"/>
      <c r="BD6" s="175"/>
      <c r="BE6" s="175"/>
      <c r="BF6" s="858">
        <f>kouzikanri_shikaku_go1</f>
        <v>0</v>
      </c>
      <c r="BG6" s="858"/>
      <c r="BH6" s="858"/>
      <c r="BI6" s="858"/>
      <c r="BJ6" s="858"/>
      <c r="BK6" s="858"/>
      <c r="BL6" s="858"/>
      <c r="BM6" s="858"/>
      <c r="BN6" s="858"/>
      <c r="BO6" s="858"/>
      <c r="BP6" s="858"/>
      <c r="BQ6" s="858"/>
      <c r="BR6" s="320" t="s">
        <v>40</v>
      </c>
      <c r="BS6" s="175"/>
      <c r="BT6" s="175"/>
      <c r="BU6" s="175"/>
      <c r="BV6" s="175"/>
      <c r="BW6" s="175"/>
      <c r="BX6" s="175"/>
      <c r="BY6" s="175"/>
      <c r="BZ6" s="175"/>
    </row>
    <row r="7" spans="1:90" s="2" customFormat="1" ht="15" customHeight="1">
      <c r="A7" s="175"/>
      <c r="B7" s="175" t="s">
        <v>31</v>
      </c>
      <c r="C7" s="175"/>
      <c r="D7" s="175"/>
      <c r="E7" s="175"/>
      <c r="F7" s="175"/>
      <c r="G7" s="175"/>
      <c r="H7" s="175"/>
      <c r="I7" s="175"/>
      <c r="J7" s="175"/>
      <c r="K7" s="175"/>
      <c r="L7" s="175"/>
      <c r="M7" s="175"/>
      <c r="N7" s="175"/>
      <c r="O7" s="175"/>
      <c r="P7" s="175"/>
      <c r="Q7" s="175"/>
      <c r="R7" s="858">
        <f>kouzikanri_owner_name1</f>
        <v>0</v>
      </c>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row>
    <row r="8" spans="1:90" s="2" customFormat="1" ht="15.75" customHeight="1">
      <c r="A8" s="175"/>
      <c r="B8" s="175" t="s">
        <v>42</v>
      </c>
      <c r="C8" s="175"/>
      <c r="D8" s="175"/>
      <c r="E8" s="175"/>
      <c r="F8" s="175"/>
      <c r="G8" s="175"/>
      <c r="H8" s="175"/>
      <c r="I8" s="175"/>
      <c r="J8" s="175"/>
      <c r="K8" s="175"/>
      <c r="L8" s="175"/>
      <c r="M8" s="175"/>
      <c r="N8" s="175"/>
      <c r="O8" s="175"/>
      <c r="P8" s="175"/>
      <c r="Q8" s="175"/>
      <c r="R8" s="175"/>
      <c r="S8" s="175" t="s">
        <v>37</v>
      </c>
      <c r="T8" s="175"/>
      <c r="U8" s="858">
        <f>kouzikanri_kenchikushizimusyo_name1</f>
        <v>0</v>
      </c>
      <c r="V8" s="858"/>
      <c r="W8" s="858"/>
      <c r="X8" s="858"/>
      <c r="Y8" s="320" t="s">
        <v>43</v>
      </c>
      <c r="Z8" s="175"/>
      <c r="AA8" s="175"/>
      <c r="AB8" s="175"/>
      <c r="AC8" s="175"/>
      <c r="AD8" s="175"/>
      <c r="AE8" s="175"/>
      <c r="AF8" s="175"/>
      <c r="AG8" s="175"/>
      <c r="AH8" s="175"/>
      <c r="AI8" s="175" t="s">
        <v>37</v>
      </c>
      <c r="AJ8" s="175"/>
      <c r="AK8" s="858">
        <f>kouzikanri_kenchikushizimusho_touroku1</f>
        <v>0</v>
      </c>
      <c r="AL8" s="858"/>
      <c r="AM8" s="858"/>
      <c r="AN8" s="858"/>
      <c r="AO8" s="858"/>
      <c r="AP8" s="858"/>
      <c r="AQ8" s="858"/>
      <c r="AR8" s="858"/>
      <c r="AS8" s="858"/>
      <c r="AT8" s="175" t="s">
        <v>44</v>
      </c>
      <c r="AU8" s="175"/>
      <c r="AV8" s="175"/>
      <c r="AW8" s="175"/>
      <c r="AX8" s="320"/>
      <c r="AY8" s="175"/>
      <c r="AZ8" s="175"/>
      <c r="BA8" s="175"/>
      <c r="BB8" s="175"/>
      <c r="BC8" s="175"/>
      <c r="BD8" s="175"/>
      <c r="BE8" s="175"/>
      <c r="BF8" s="858">
        <f>kouzikanri_kenchikushizimusho_go1</f>
        <v>0</v>
      </c>
      <c r="BG8" s="858"/>
      <c r="BH8" s="858"/>
      <c r="BI8" s="858"/>
      <c r="BJ8" s="858"/>
      <c r="BK8" s="858"/>
      <c r="BL8" s="858"/>
      <c r="BM8" s="858"/>
      <c r="BN8" s="858"/>
      <c r="BO8" s="858"/>
      <c r="BP8" s="858"/>
      <c r="BQ8" s="858"/>
      <c r="BR8" s="320" t="s">
        <v>40</v>
      </c>
      <c r="BS8" s="175"/>
      <c r="BT8" s="175"/>
      <c r="BU8" s="175"/>
      <c r="BV8" s="175"/>
      <c r="BW8" s="175"/>
      <c r="BX8" s="175"/>
      <c r="BY8" s="175"/>
      <c r="BZ8" s="175"/>
    </row>
    <row r="9" spans="1:90" s="2" customFormat="1" ht="15.75" customHeight="1">
      <c r="A9" s="175"/>
      <c r="B9" s="175"/>
      <c r="C9" s="175"/>
      <c r="D9" s="175"/>
      <c r="E9" s="175"/>
      <c r="F9" s="175"/>
      <c r="G9" s="175"/>
      <c r="H9" s="175"/>
      <c r="I9" s="175"/>
      <c r="J9" s="175"/>
      <c r="K9" s="175"/>
      <c r="L9" s="175"/>
      <c r="M9" s="175"/>
      <c r="N9" s="175"/>
      <c r="O9" s="175"/>
      <c r="P9" s="175"/>
      <c r="Q9" s="175"/>
      <c r="R9" s="858">
        <f>kouzikanri_kenchikushizimushoname_free1</f>
        <v>0</v>
      </c>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row>
    <row r="10" spans="1:90" s="2" customFormat="1" ht="11.25">
      <c r="A10" s="175"/>
      <c r="B10" s="175" t="s">
        <v>47</v>
      </c>
      <c r="C10" s="175"/>
      <c r="D10" s="175"/>
      <c r="E10" s="175"/>
      <c r="F10" s="175"/>
      <c r="G10" s="175"/>
      <c r="H10" s="175"/>
      <c r="I10" s="175"/>
      <c r="J10" s="175"/>
      <c r="K10" s="175"/>
      <c r="L10" s="175"/>
      <c r="M10" s="175"/>
      <c r="N10" s="175"/>
      <c r="O10" s="175"/>
      <c r="P10" s="175"/>
      <c r="Q10" s="175"/>
      <c r="R10" s="864" t="s">
        <v>1253</v>
      </c>
      <c r="S10" s="864"/>
      <c r="T10" s="864"/>
      <c r="U10" s="858">
        <f>kouzikanri_owner_postcode1</f>
        <v>0</v>
      </c>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row>
    <row r="11" spans="1:90" s="2" customFormat="1" ht="11.25">
      <c r="A11" s="175"/>
      <c r="B11" s="175" t="s">
        <v>48</v>
      </c>
      <c r="C11" s="175"/>
      <c r="D11" s="175"/>
      <c r="E11" s="175"/>
      <c r="F11" s="175"/>
      <c r="G11" s="175"/>
      <c r="H11" s="175"/>
      <c r="I11" s="175"/>
      <c r="J11" s="175"/>
      <c r="K11" s="175"/>
      <c r="L11" s="175"/>
      <c r="M11" s="175"/>
      <c r="N11" s="175"/>
      <c r="O11" s="175"/>
      <c r="P11" s="175"/>
      <c r="Q11" s="175"/>
      <c r="R11" s="858" t="str">
        <f>kouzikanri_owner_state1&amp;kouzikanri_owner_adress1</f>
        <v/>
      </c>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c r="BC11" s="858"/>
      <c r="BD11" s="858"/>
      <c r="BE11" s="858"/>
      <c r="BF11" s="858"/>
      <c r="BG11" s="858"/>
      <c r="BH11" s="858"/>
      <c r="BI11" s="858"/>
      <c r="BJ11" s="858"/>
      <c r="BK11" s="858"/>
      <c r="BL11" s="858"/>
      <c r="BM11" s="858"/>
      <c r="BN11" s="858"/>
      <c r="BO11" s="858"/>
      <c r="BP11" s="858"/>
      <c r="BQ11" s="858"/>
      <c r="BR11" s="858"/>
      <c r="BS11" s="858"/>
      <c r="BT11" s="858"/>
      <c r="BU11" s="858"/>
      <c r="BV11" s="858"/>
      <c r="BW11" s="858"/>
      <c r="BX11" s="858"/>
      <c r="BY11" s="858"/>
      <c r="BZ11" s="858"/>
    </row>
    <row r="12" spans="1:90" s="2" customFormat="1" ht="15.75" customHeight="1">
      <c r="A12" s="175"/>
      <c r="B12" s="175" t="s">
        <v>49</v>
      </c>
      <c r="C12" s="175"/>
      <c r="D12" s="175"/>
      <c r="E12" s="175"/>
      <c r="F12" s="175"/>
      <c r="G12" s="175"/>
      <c r="H12" s="175"/>
      <c r="I12" s="175"/>
      <c r="J12" s="175"/>
      <c r="K12" s="175"/>
      <c r="L12" s="175"/>
      <c r="M12" s="175"/>
      <c r="N12" s="175"/>
      <c r="O12" s="175"/>
      <c r="P12" s="175"/>
      <c r="Q12" s="175"/>
      <c r="R12" s="858">
        <f>kanri_owner_TEL1</f>
        <v>0</v>
      </c>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L12" s="99"/>
    </row>
    <row r="13" spans="1:90" s="2" customFormat="1" ht="15.75" customHeight="1">
      <c r="A13" s="175"/>
      <c r="B13" s="175" t="s">
        <v>52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858">
        <f>kouzikanri_sekkeitosyo1</f>
        <v>0</v>
      </c>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8"/>
      <c r="BM13" s="858"/>
      <c r="BN13" s="858"/>
      <c r="BO13" s="858"/>
      <c r="BP13" s="858"/>
      <c r="BQ13" s="858"/>
      <c r="BR13" s="858"/>
      <c r="BS13" s="858"/>
      <c r="BT13" s="858"/>
      <c r="BU13" s="858"/>
      <c r="BV13" s="858"/>
      <c r="BW13" s="858"/>
      <c r="BX13" s="858"/>
      <c r="BY13" s="858"/>
      <c r="BZ13" s="858"/>
    </row>
    <row r="14" spans="1:90" s="2" customFormat="1" ht="15.7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row>
    <row r="15" spans="1:90" s="2" customFormat="1" ht="15.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row>
    <row r="16" spans="1:90" s="2" customFormat="1" ht="15.75" customHeight="1">
      <c r="A16" s="175" t="s">
        <v>1643</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row>
    <row r="17" spans="1:90" s="2" customFormat="1" ht="15" customHeight="1">
      <c r="A17" s="175"/>
      <c r="B17" s="175" t="s">
        <v>36</v>
      </c>
      <c r="C17" s="175"/>
      <c r="D17" s="175"/>
      <c r="E17" s="175"/>
      <c r="F17" s="175"/>
      <c r="G17" s="175"/>
      <c r="H17" s="175"/>
      <c r="I17" s="175"/>
      <c r="J17" s="175"/>
      <c r="K17" s="175"/>
      <c r="L17" s="175"/>
      <c r="M17" s="175"/>
      <c r="N17" s="175"/>
      <c r="O17" s="175"/>
      <c r="P17" s="175"/>
      <c r="Q17" s="175"/>
      <c r="R17" s="175"/>
      <c r="S17" s="175" t="s">
        <v>37</v>
      </c>
      <c r="T17" s="175"/>
      <c r="U17" s="858">
        <f>kouzikanri_shikaku_kenchikushi2</f>
        <v>0</v>
      </c>
      <c r="V17" s="858"/>
      <c r="W17" s="858"/>
      <c r="X17" s="858"/>
      <c r="Y17" s="320" t="s">
        <v>38</v>
      </c>
      <c r="Z17" s="175"/>
      <c r="AA17" s="175"/>
      <c r="AB17" s="175"/>
      <c r="AC17" s="175"/>
      <c r="AD17" s="175"/>
      <c r="AE17" s="175"/>
      <c r="AF17" s="175"/>
      <c r="AG17" s="175"/>
      <c r="AH17" s="175"/>
      <c r="AI17" s="175" t="s">
        <v>37</v>
      </c>
      <c r="AJ17" s="175"/>
      <c r="AK17" s="865">
        <f>kouzikanri_shikaku_toroku2</f>
        <v>0</v>
      </c>
      <c r="AL17" s="865"/>
      <c r="AM17" s="865"/>
      <c r="AN17" s="865"/>
      <c r="AO17" s="865"/>
      <c r="AP17" s="865"/>
      <c r="AQ17" s="865"/>
      <c r="AR17" s="865"/>
      <c r="AS17" s="865"/>
      <c r="AT17" s="865"/>
      <c r="AU17" s="865"/>
      <c r="AV17" s="865"/>
      <c r="AW17" s="320" t="s">
        <v>39</v>
      </c>
      <c r="AX17" s="175"/>
      <c r="AY17" s="175"/>
      <c r="AZ17" s="175"/>
      <c r="BA17" s="175"/>
      <c r="BB17" s="175"/>
      <c r="BC17" s="175"/>
      <c r="BD17" s="175"/>
      <c r="BE17" s="175"/>
      <c r="BF17" s="858">
        <f>kouzikanri_shikaku_go2</f>
        <v>0</v>
      </c>
      <c r="BG17" s="858"/>
      <c r="BH17" s="858"/>
      <c r="BI17" s="858"/>
      <c r="BJ17" s="858"/>
      <c r="BK17" s="858"/>
      <c r="BL17" s="858"/>
      <c r="BM17" s="858"/>
      <c r="BN17" s="858"/>
      <c r="BO17" s="858"/>
      <c r="BP17" s="858"/>
      <c r="BQ17" s="858"/>
      <c r="BR17" s="320" t="s">
        <v>40</v>
      </c>
      <c r="BS17" s="175"/>
      <c r="BT17" s="175"/>
      <c r="BU17" s="175"/>
      <c r="BV17" s="175"/>
      <c r="BW17" s="175"/>
      <c r="BX17" s="175"/>
      <c r="BY17" s="175"/>
      <c r="BZ17" s="175"/>
    </row>
    <row r="18" spans="1:90" s="2" customFormat="1" ht="15" customHeight="1">
      <c r="A18" s="175"/>
      <c r="B18" s="175" t="s">
        <v>31</v>
      </c>
      <c r="C18" s="175"/>
      <c r="D18" s="175"/>
      <c r="E18" s="175"/>
      <c r="F18" s="175"/>
      <c r="G18" s="175"/>
      <c r="H18" s="175"/>
      <c r="I18" s="175"/>
      <c r="J18" s="175"/>
      <c r="K18" s="175"/>
      <c r="L18" s="175"/>
      <c r="M18" s="175"/>
      <c r="N18" s="175"/>
      <c r="O18" s="175"/>
      <c r="P18" s="175"/>
      <c r="Q18" s="175"/>
      <c r="R18" s="858">
        <f>kouzikanri_owner_name2</f>
        <v>0</v>
      </c>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8"/>
      <c r="BW18" s="858"/>
      <c r="BX18" s="858"/>
      <c r="BY18" s="858"/>
      <c r="BZ18" s="858"/>
    </row>
    <row r="19" spans="1:90" s="2" customFormat="1" ht="11.25">
      <c r="A19" s="175"/>
      <c r="B19" s="175" t="s">
        <v>42</v>
      </c>
      <c r="C19" s="175"/>
      <c r="D19" s="175"/>
      <c r="E19" s="175"/>
      <c r="F19" s="175"/>
      <c r="G19" s="175"/>
      <c r="H19" s="175"/>
      <c r="I19" s="175"/>
      <c r="J19" s="175"/>
      <c r="K19" s="175"/>
      <c r="L19" s="175"/>
      <c r="M19" s="175"/>
      <c r="N19" s="175"/>
      <c r="O19" s="175"/>
      <c r="P19" s="175"/>
      <c r="Q19" s="175"/>
      <c r="R19" s="175"/>
      <c r="S19" s="175" t="s">
        <v>37</v>
      </c>
      <c r="T19" s="175"/>
      <c r="U19" s="858">
        <f>kouzikanri_kenchikushizimusyo_name2</f>
        <v>0</v>
      </c>
      <c r="V19" s="858"/>
      <c r="W19" s="858"/>
      <c r="X19" s="858"/>
      <c r="Y19" s="320" t="s">
        <v>43</v>
      </c>
      <c r="Z19" s="175"/>
      <c r="AA19" s="175"/>
      <c r="AB19" s="175"/>
      <c r="AC19" s="175"/>
      <c r="AD19" s="175"/>
      <c r="AE19" s="175"/>
      <c r="AF19" s="175"/>
      <c r="AG19" s="175"/>
      <c r="AH19" s="175"/>
      <c r="AI19" s="175" t="s">
        <v>37</v>
      </c>
      <c r="AJ19" s="175"/>
      <c r="AK19" s="858">
        <f>kouzikanri_kenchikushizimusho_touroku2</f>
        <v>0</v>
      </c>
      <c r="AL19" s="858"/>
      <c r="AM19" s="858"/>
      <c r="AN19" s="858"/>
      <c r="AO19" s="858"/>
      <c r="AP19" s="858"/>
      <c r="AQ19" s="858"/>
      <c r="AR19" s="858"/>
      <c r="AS19" s="858"/>
      <c r="AT19" s="175" t="s">
        <v>44</v>
      </c>
      <c r="AU19" s="175"/>
      <c r="AV19" s="175"/>
      <c r="AW19" s="175"/>
      <c r="AX19" s="320"/>
      <c r="AY19" s="175"/>
      <c r="AZ19" s="175"/>
      <c r="BA19" s="175"/>
      <c r="BB19" s="175"/>
      <c r="BC19" s="175"/>
      <c r="BD19" s="175"/>
      <c r="BE19" s="175"/>
      <c r="BF19" s="858">
        <f>kouzikanri_kenchikushizimusho_go2</f>
        <v>0</v>
      </c>
      <c r="BG19" s="858"/>
      <c r="BH19" s="858"/>
      <c r="BI19" s="858"/>
      <c r="BJ19" s="858"/>
      <c r="BK19" s="858"/>
      <c r="BL19" s="858"/>
      <c r="BM19" s="858"/>
      <c r="BN19" s="858"/>
      <c r="BO19" s="858"/>
      <c r="BP19" s="858"/>
      <c r="BQ19" s="858"/>
      <c r="BR19" s="320" t="s">
        <v>40</v>
      </c>
      <c r="BS19" s="175"/>
      <c r="BT19" s="175"/>
      <c r="BU19" s="175"/>
      <c r="BV19" s="175"/>
      <c r="BW19" s="175"/>
      <c r="BX19" s="175"/>
      <c r="BY19" s="175"/>
      <c r="BZ19" s="175"/>
    </row>
    <row r="20" spans="1:90" s="2" customFormat="1" ht="15.75" customHeight="1">
      <c r="A20" s="175"/>
      <c r="B20" s="175"/>
      <c r="C20" s="175"/>
      <c r="D20" s="175"/>
      <c r="E20" s="175"/>
      <c r="F20" s="175"/>
      <c r="G20" s="175"/>
      <c r="H20" s="175"/>
      <c r="I20" s="175"/>
      <c r="J20" s="175"/>
      <c r="K20" s="175"/>
      <c r="L20" s="175"/>
      <c r="M20" s="175"/>
      <c r="N20" s="175"/>
      <c r="O20" s="175"/>
      <c r="P20" s="175"/>
      <c r="Q20" s="175"/>
      <c r="R20" s="858">
        <f>kouzikanri_kenchikushizimushoname_free2</f>
        <v>0</v>
      </c>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c r="AW20" s="858"/>
      <c r="AX20" s="858"/>
      <c r="AY20" s="858"/>
      <c r="AZ20" s="858"/>
      <c r="BA20" s="858"/>
      <c r="BB20" s="858"/>
      <c r="BC20" s="858"/>
      <c r="BD20" s="858"/>
      <c r="BE20" s="858"/>
      <c r="BF20" s="858"/>
      <c r="BG20" s="858"/>
      <c r="BH20" s="858"/>
      <c r="BI20" s="858"/>
      <c r="BJ20" s="858"/>
      <c r="BK20" s="858"/>
      <c r="BL20" s="858"/>
      <c r="BM20" s="858"/>
      <c r="BN20" s="858"/>
      <c r="BO20" s="858"/>
      <c r="BP20" s="858"/>
      <c r="BQ20" s="858"/>
      <c r="BR20" s="858"/>
      <c r="BS20" s="858"/>
      <c r="BT20" s="858"/>
      <c r="BU20" s="858"/>
      <c r="BV20" s="858"/>
      <c r="BW20" s="858"/>
      <c r="BX20" s="858"/>
      <c r="BY20" s="858"/>
      <c r="BZ20" s="858"/>
    </row>
    <row r="21" spans="1:90" s="2" customFormat="1" ht="15.75" customHeight="1">
      <c r="A21" s="175"/>
      <c r="B21" s="175" t="s">
        <v>47</v>
      </c>
      <c r="C21" s="175"/>
      <c r="D21" s="175"/>
      <c r="E21" s="175"/>
      <c r="F21" s="175"/>
      <c r="G21" s="175"/>
      <c r="H21" s="175"/>
      <c r="I21" s="175"/>
      <c r="J21" s="175"/>
      <c r="K21" s="175"/>
      <c r="L21" s="175"/>
      <c r="M21" s="175"/>
      <c r="N21" s="175"/>
      <c r="O21" s="175"/>
      <c r="P21" s="175"/>
      <c r="Q21" s="175"/>
      <c r="R21" s="864" t="s">
        <v>1253</v>
      </c>
      <c r="S21" s="864"/>
      <c r="T21" s="864"/>
      <c r="U21" s="858">
        <f>kouzikanri_owner_postcode2</f>
        <v>0</v>
      </c>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858"/>
      <c r="BQ21" s="858"/>
      <c r="BR21" s="858"/>
      <c r="BS21" s="858"/>
      <c r="BT21" s="858"/>
      <c r="BU21" s="858"/>
      <c r="BV21" s="858"/>
      <c r="BW21" s="858"/>
      <c r="BX21" s="858"/>
      <c r="BY21" s="858"/>
      <c r="BZ21" s="858"/>
    </row>
    <row r="22" spans="1:90" s="2" customFormat="1" ht="15.75" customHeight="1">
      <c r="A22" s="175"/>
      <c r="B22" s="175" t="s">
        <v>48</v>
      </c>
      <c r="C22" s="175"/>
      <c r="D22" s="175"/>
      <c r="E22" s="175"/>
      <c r="F22" s="175"/>
      <c r="G22" s="175"/>
      <c r="H22" s="175"/>
      <c r="I22" s="175"/>
      <c r="J22" s="175"/>
      <c r="K22" s="175"/>
      <c r="L22" s="175"/>
      <c r="M22" s="175"/>
      <c r="N22" s="175"/>
      <c r="O22" s="175"/>
      <c r="P22" s="175"/>
      <c r="Q22" s="175"/>
      <c r="R22" s="858" t="str">
        <f>kouzikanri_owner_state2&amp;kouzikanri_owner_adress2</f>
        <v/>
      </c>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row>
    <row r="23" spans="1:90" s="2" customFormat="1" ht="15.75" customHeight="1">
      <c r="A23" s="175"/>
      <c r="B23" s="175" t="s">
        <v>49</v>
      </c>
      <c r="C23" s="175"/>
      <c r="D23" s="175"/>
      <c r="E23" s="175"/>
      <c r="F23" s="175"/>
      <c r="G23" s="175"/>
      <c r="H23" s="175"/>
      <c r="I23" s="175"/>
      <c r="J23" s="175"/>
      <c r="K23" s="175"/>
      <c r="L23" s="175"/>
      <c r="M23" s="175"/>
      <c r="N23" s="175"/>
      <c r="O23" s="175"/>
      <c r="P23" s="175"/>
      <c r="Q23" s="175"/>
      <c r="R23" s="858">
        <f>kanri_owner_TEL2</f>
        <v>0</v>
      </c>
      <c r="S23" s="858"/>
      <c r="T23" s="858"/>
      <c r="U23" s="858"/>
      <c r="V23" s="858"/>
      <c r="W23" s="858"/>
      <c r="X23" s="858"/>
      <c r="Y23" s="858"/>
      <c r="Z23" s="858"/>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8"/>
      <c r="BW23" s="858"/>
      <c r="BX23" s="858"/>
      <c r="BY23" s="858"/>
      <c r="BZ23" s="858"/>
      <c r="CL23" s="99"/>
    </row>
    <row r="24" spans="1:90" s="2" customFormat="1" ht="15.75" customHeight="1">
      <c r="A24" s="175"/>
      <c r="B24" s="175" t="s">
        <v>52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858">
        <f>kouzikanri_sekkeitosyo2</f>
        <v>0</v>
      </c>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row>
    <row r="25" spans="1:90" s="2" customFormat="1"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row>
    <row r="26" spans="1:90" s="2" customFormat="1" ht="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90" s="2" customFormat="1" ht="15" customHeight="1">
      <c r="A27" s="175" t="s">
        <v>1642</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90" s="2" customFormat="1" ht="15" customHeight="1">
      <c r="A28" s="175"/>
      <c r="B28" s="175" t="s">
        <v>36</v>
      </c>
      <c r="C28" s="175"/>
      <c r="D28" s="175"/>
      <c r="E28" s="175"/>
      <c r="F28" s="175"/>
      <c r="G28" s="175"/>
      <c r="H28" s="175"/>
      <c r="I28" s="175"/>
      <c r="J28" s="175"/>
      <c r="K28" s="175"/>
      <c r="L28" s="175"/>
      <c r="M28" s="175"/>
      <c r="N28" s="175"/>
      <c r="O28" s="175"/>
      <c r="P28" s="175"/>
      <c r="Q28" s="175"/>
      <c r="R28" s="175"/>
      <c r="S28" s="175" t="s">
        <v>37</v>
      </c>
      <c r="T28" s="175"/>
      <c r="U28" s="858">
        <f>kouzikanri_shikaku_kenchikushi3</f>
        <v>0</v>
      </c>
      <c r="V28" s="858"/>
      <c r="W28" s="858"/>
      <c r="X28" s="858"/>
      <c r="Y28" s="320" t="s">
        <v>38</v>
      </c>
      <c r="Z28" s="175"/>
      <c r="AA28" s="175"/>
      <c r="AB28" s="175"/>
      <c r="AC28" s="175"/>
      <c r="AD28" s="175"/>
      <c r="AE28" s="175"/>
      <c r="AF28" s="175"/>
      <c r="AG28" s="175"/>
      <c r="AH28" s="175"/>
      <c r="AI28" s="175" t="s">
        <v>37</v>
      </c>
      <c r="AJ28" s="175"/>
      <c r="AK28" s="865">
        <f>kouzikanri_shikaku_toroku3</f>
        <v>0</v>
      </c>
      <c r="AL28" s="865"/>
      <c r="AM28" s="865"/>
      <c r="AN28" s="865"/>
      <c r="AO28" s="865"/>
      <c r="AP28" s="865"/>
      <c r="AQ28" s="865"/>
      <c r="AR28" s="865"/>
      <c r="AS28" s="865"/>
      <c r="AT28" s="865"/>
      <c r="AU28" s="865"/>
      <c r="AV28" s="865"/>
      <c r="AW28" s="320" t="s">
        <v>39</v>
      </c>
      <c r="AX28" s="175"/>
      <c r="AY28" s="175"/>
      <c r="AZ28" s="175"/>
      <c r="BA28" s="175"/>
      <c r="BB28" s="175"/>
      <c r="BC28" s="175"/>
      <c r="BD28" s="175"/>
      <c r="BE28" s="175"/>
      <c r="BF28" s="858">
        <f>kouzikanri_shikaku_go3</f>
        <v>0</v>
      </c>
      <c r="BG28" s="858"/>
      <c r="BH28" s="858"/>
      <c r="BI28" s="858"/>
      <c r="BJ28" s="858"/>
      <c r="BK28" s="858"/>
      <c r="BL28" s="858"/>
      <c r="BM28" s="858"/>
      <c r="BN28" s="858"/>
      <c r="BO28" s="858"/>
      <c r="BP28" s="858"/>
      <c r="BQ28" s="858"/>
      <c r="BR28" s="320" t="s">
        <v>40</v>
      </c>
      <c r="BS28" s="175"/>
      <c r="BT28" s="175"/>
      <c r="BU28" s="175"/>
      <c r="BV28" s="175"/>
      <c r="BW28" s="175"/>
      <c r="BX28" s="175"/>
      <c r="BY28" s="175"/>
      <c r="BZ28" s="175"/>
    </row>
    <row r="29" spans="1:90" s="2" customFormat="1" ht="15" customHeight="1">
      <c r="A29" s="175"/>
      <c r="B29" s="175" t="s">
        <v>31</v>
      </c>
      <c r="C29" s="175"/>
      <c r="D29" s="175"/>
      <c r="E29" s="175"/>
      <c r="F29" s="175"/>
      <c r="G29" s="175"/>
      <c r="H29" s="175"/>
      <c r="I29" s="175"/>
      <c r="J29" s="175"/>
      <c r="K29" s="175"/>
      <c r="L29" s="175"/>
      <c r="M29" s="175"/>
      <c r="N29" s="175"/>
      <c r="O29" s="175"/>
      <c r="P29" s="175"/>
      <c r="Q29" s="175"/>
      <c r="R29" s="858">
        <f>kouzikanri_owner_name3</f>
        <v>0</v>
      </c>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8"/>
      <c r="AZ29" s="858"/>
      <c r="BA29" s="858"/>
      <c r="BB29" s="858"/>
      <c r="BC29" s="858"/>
      <c r="BD29" s="858"/>
      <c r="BE29" s="858"/>
      <c r="BF29" s="858"/>
      <c r="BG29" s="858"/>
      <c r="BH29" s="858"/>
      <c r="BI29" s="858"/>
      <c r="BJ29" s="858"/>
      <c r="BK29" s="858"/>
      <c r="BL29" s="858"/>
      <c r="BM29" s="858"/>
      <c r="BN29" s="858"/>
      <c r="BO29" s="858"/>
      <c r="BP29" s="858"/>
      <c r="BQ29" s="858"/>
      <c r="BR29" s="858"/>
      <c r="BS29" s="858"/>
      <c r="BT29" s="858"/>
      <c r="BU29" s="858"/>
      <c r="BV29" s="858"/>
      <c r="BW29" s="858"/>
      <c r="BX29" s="858"/>
      <c r="BY29" s="858"/>
      <c r="BZ29" s="858"/>
    </row>
    <row r="30" spans="1:90" s="2" customFormat="1" ht="15.75" customHeight="1">
      <c r="A30" s="175"/>
      <c r="B30" s="175" t="s">
        <v>42</v>
      </c>
      <c r="C30" s="175"/>
      <c r="D30" s="175"/>
      <c r="E30" s="175"/>
      <c r="F30" s="175"/>
      <c r="G30" s="175"/>
      <c r="H30" s="175"/>
      <c r="I30" s="175"/>
      <c r="J30" s="175"/>
      <c r="K30" s="175"/>
      <c r="L30" s="175"/>
      <c r="M30" s="175"/>
      <c r="N30" s="175"/>
      <c r="O30" s="175"/>
      <c r="P30" s="175"/>
      <c r="Q30" s="175"/>
      <c r="R30" s="175"/>
      <c r="S30" s="175" t="s">
        <v>37</v>
      </c>
      <c r="T30" s="175"/>
      <c r="U30" s="858">
        <f>kouzikanri_kenchikushizimusyo_name3</f>
        <v>0</v>
      </c>
      <c r="V30" s="858"/>
      <c r="W30" s="858"/>
      <c r="X30" s="858"/>
      <c r="Y30" s="320" t="s">
        <v>43</v>
      </c>
      <c r="Z30" s="175"/>
      <c r="AA30" s="175"/>
      <c r="AB30" s="175"/>
      <c r="AC30" s="175"/>
      <c r="AD30" s="175"/>
      <c r="AE30" s="175"/>
      <c r="AF30" s="175"/>
      <c r="AG30" s="175"/>
      <c r="AH30" s="175"/>
      <c r="AI30" s="175" t="s">
        <v>37</v>
      </c>
      <c r="AJ30" s="175"/>
      <c r="AK30" s="858">
        <f>kouzikanri_kenchikushizimusho_touroku3</f>
        <v>0</v>
      </c>
      <c r="AL30" s="858"/>
      <c r="AM30" s="858"/>
      <c r="AN30" s="858"/>
      <c r="AO30" s="858"/>
      <c r="AP30" s="858"/>
      <c r="AQ30" s="858"/>
      <c r="AR30" s="858"/>
      <c r="AS30" s="858"/>
      <c r="AT30" s="175" t="s">
        <v>44</v>
      </c>
      <c r="AU30" s="175"/>
      <c r="AV30" s="175"/>
      <c r="AW30" s="175"/>
      <c r="AX30" s="320"/>
      <c r="AY30" s="175"/>
      <c r="AZ30" s="175"/>
      <c r="BA30" s="175"/>
      <c r="BB30" s="175"/>
      <c r="BC30" s="175"/>
      <c r="BD30" s="175"/>
      <c r="BE30" s="175"/>
      <c r="BF30" s="858">
        <f>kouzikanri_kenchikushizimusho_go3</f>
        <v>0</v>
      </c>
      <c r="BG30" s="858"/>
      <c r="BH30" s="858"/>
      <c r="BI30" s="858"/>
      <c r="BJ30" s="858"/>
      <c r="BK30" s="858"/>
      <c r="BL30" s="858"/>
      <c r="BM30" s="858"/>
      <c r="BN30" s="858"/>
      <c r="BO30" s="858"/>
      <c r="BP30" s="858"/>
      <c r="BQ30" s="858"/>
      <c r="BR30" s="320" t="s">
        <v>40</v>
      </c>
      <c r="BS30" s="175"/>
      <c r="BT30" s="175"/>
      <c r="BU30" s="175"/>
      <c r="BV30" s="175"/>
      <c r="BW30" s="175"/>
      <c r="BX30" s="175"/>
      <c r="BY30" s="175"/>
      <c r="BZ30" s="175"/>
    </row>
    <row r="31" spans="1:90" s="2" customFormat="1" ht="15.75" customHeight="1">
      <c r="A31" s="175"/>
      <c r="B31" s="175"/>
      <c r="C31" s="175"/>
      <c r="D31" s="175"/>
      <c r="E31" s="175"/>
      <c r="F31" s="175"/>
      <c r="G31" s="175"/>
      <c r="H31" s="175"/>
      <c r="I31" s="175"/>
      <c r="J31" s="175"/>
      <c r="K31" s="175"/>
      <c r="L31" s="175"/>
      <c r="M31" s="175"/>
      <c r="N31" s="175"/>
      <c r="O31" s="175"/>
      <c r="P31" s="175"/>
      <c r="Q31" s="175"/>
      <c r="R31" s="858">
        <f>kouzikanri_kenchikushizimushoname_free3</f>
        <v>0</v>
      </c>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8"/>
      <c r="BZ31" s="858"/>
    </row>
    <row r="32" spans="1:90" s="2" customFormat="1" ht="15.75" customHeight="1">
      <c r="A32" s="175"/>
      <c r="B32" s="175" t="s">
        <v>47</v>
      </c>
      <c r="C32" s="175"/>
      <c r="D32" s="175"/>
      <c r="E32" s="175"/>
      <c r="F32" s="175"/>
      <c r="G32" s="175"/>
      <c r="H32" s="175"/>
      <c r="I32" s="175"/>
      <c r="J32" s="175"/>
      <c r="K32" s="175"/>
      <c r="L32" s="175"/>
      <c r="M32" s="175"/>
      <c r="N32" s="175"/>
      <c r="O32" s="175"/>
      <c r="P32" s="175"/>
      <c r="Q32" s="175"/>
      <c r="R32" s="864" t="s">
        <v>1253</v>
      </c>
      <c r="S32" s="864"/>
      <c r="T32" s="864"/>
      <c r="U32" s="858">
        <f>kouzikanri_owner_postcode3</f>
        <v>0</v>
      </c>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c r="BZ32" s="858"/>
    </row>
    <row r="33" spans="1:90" s="2" customFormat="1" ht="11.25">
      <c r="A33" s="175"/>
      <c r="B33" s="175" t="s">
        <v>48</v>
      </c>
      <c r="C33" s="175"/>
      <c r="D33" s="175"/>
      <c r="E33" s="175"/>
      <c r="F33" s="175"/>
      <c r="G33" s="175"/>
      <c r="H33" s="175"/>
      <c r="I33" s="175"/>
      <c r="J33" s="175"/>
      <c r="K33" s="175"/>
      <c r="L33" s="175"/>
      <c r="M33" s="175"/>
      <c r="N33" s="175"/>
      <c r="O33" s="175"/>
      <c r="P33" s="175"/>
      <c r="Q33" s="175"/>
      <c r="R33" s="858" t="str">
        <f>kouzikanri_owner_state3&amp;kouzikanri_owner_adress3</f>
        <v/>
      </c>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c r="BZ33" s="858"/>
    </row>
    <row r="34" spans="1:90" s="2" customFormat="1" ht="15.75" customHeight="1">
      <c r="A34" s="175"/>
      <c r="B34" s="175" t="s">
        <v>49</v>
      </c>
      <c r="C34" s="175"/>
      <c r="D34" s="175"/>
      <c r="E34" s="175"/>
      <c r="F34" s="175"/>
      <c r="G34" s="175"/>
      <c r="H34" s="175"/>
      <c r="I34" s="175"/>
      <c r="J34" s="175"/>
      <c r="K34" s="175"/>
      <c r="L34" s="175"/>
      <c r="M34" s="175"/>
      <c r="N34" s="175"/>
      <c r="O34" s="175"/>
      <c r="P34" s="175"/>
      <c r="Q34" s="175"/>
      <c r="R34" s="858">
        <f>kanri_owner_TEL3</f>
        <v>0</v>
      </c>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c r="BZ34" s="858"/>
      <c r="CL34" s="99"/>
    </row>
    <row r="35" spans="1:90" s="2" customFormat="1" ht="11.25">
      <c r="A35" s="175"/>
      <c r="B35" s="175" t="s">
        <v>52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858">
        <f>kouzikanri_sekkeitosyo3</f>
        <v>0</v>
      </c>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AY35" s="858"/>
      <c r="AZ35" s="858"/>
      <c r="BA35" s="858"/>
      <c r="BB35" s="858"/>
      <c r="BC35" s="858"/>
      <c r="BD35" s="858"/>
      <c r="BE35" s="858"/>
      <c r="BF35" s="858"/>
      <c r="BG35" s="858"/>
      <c r="BH35" s="858"/>
      <c r="BI35" s="858"/>
      <c r="BJ35" s="858"/>
      <c r="BK35" s="858"/>
      <c r="BL35" s="858"/>
      <c r="BM35" s="858"/>
      <c r="BN35" s="858"/>
      <c r="BO35" s="858"/>
      <c r="BP35" s="858"/>
      <c r="BQ35" s="858"/>
      <c r="BR35" s="858"/>
      <c r="BS35" s="858"/>
      <c r="BT35" s="858"/>
      <c r="BU35" s="858"/>
      <c r="BV35" s="858"/>
      <c r="BW35" s="858"/>
      <c r="BX35" s="858"/>
      <c r="BY35" s="858"/>
      <c r="BZ35" s="858"/>
    </row>
    <row r="36" spans="1:90" s="2" customFormat="1"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row>
    <row r="37" spans="1:90" s="2" customFormat="1" ht="15.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5.75" customHeight="1">
      <c r="A38" s="175" t="s">
        <v>1642</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90" s="2" customFormat="1" ht="15" customHeight="1">
      <c r="A39" s="175"/>
      <c r="B39" s="175" t="s">
        <v>36</v>
      </c>
      <c r="C39" s="175"/>
      <c r="D39" s="175"/>
      <c r="E39" s="175"/>
      <c r="F39" s="175"/>
      <c r="G39" s="175"/>
      <c r="H39" s="175"/>
      <c r="I39" s="175"/>
      <c r="J39" s="175"/>
      <c r="K39" s="175"/>
      <c r="L39" s="175"/>
      <c r="M39" s="175"/>
      <c r="N39" s="175"/>
      <c r="O39" s="175"/>
      <c r="P39" s="175"/>
      <c r="Q39" s="175"/>
      <c r="R39" s="175"/>
      <c r="S39" s="175" t="s">
        <v>37</v>
      </c>
      <c r="T39" s="175"/>
      <c r="U39" s="858">
        <f>kouzikanri_shikaku_kenchikushi4</f>
        <v>0</v>
      </c>
      <c r="V39" s="858"/>
      <c r="W39" s="858"/>
      <c r="X39" s="858"/>
      <c r="Y39" s="320" t="s">
        <v>38</v>
      </c>
      <c r="Z39" s="175"/>
      <c r="AA39" s="175"/>
      <c r="AB39" s="175"/>
      <c r="AC39" s="175"/>
      <c r="AD39" s="175"/>
      <c r="AE39" s="175"/>
      <c r="AF39" s="175"/>
      <c r="AG39" s="175"/>
      <c r="AH39" s="175"/>
      <c r="AI39" s="175" t="s">
        <v>37</v>
      </c>
      <c r="AJ39" s="175"/>
      <c r="AK39" s="865">
        <f>kouzikanri_shikaku_toroku4</f>
        <v>0</v>
      </c>
      <c r="AL39" s="865"/>
      <c r="AM39" s="865"/>
      <c r="AN39" s="865"/>
      <c r="AO39" s="865"/>
      <c r="AP39" s="865"/>
      <c r="AQ39" s="865"/>
      <c r="AR39" s="865"/>
      <c r="AS39" s="865"/>
      <c r="AT39" s="865"/>
      <c r="AU39" s="865"/>
      <c r="AV39" s="865"/>
      <c r="AW39" s="320" t="s">
        <v>39</v>
      </c>
      <c r="AX39" s="175"/>
      <c r="AY39" s="175"/>
      <c r="AZ39" s="175"/>
      <c r="BA39" s="175"/>
      <c r="BB39" s="175"/>
      <c r="BC39" s="175"/>
      <c r="BD39" s="175"/>
      <c r="BE39" s="175"/>
      <c r="BF39" s="858">
        <f>kouzikanri_shikaku_go4</f>
        <v>0</v>
      </c>
      <c r="BG39" s="858"/>
      <c r="BH39" s="858"/>
      <c r="BI39" s="858"/>
      <c r="BJ39" s="858"/>
      <c r="BK39" s="858"/>
      <c r="BL39" s="858"/>
      <c r="BM39" s="858"/>
      <c r="BN39" s="858"/>
      <c r="BO39" s="858"/>
      <c r="BP39" s="858"/>
      <c r="BQ39" s="858"/>
      <c r="BR39" s="320" t="s">
        <v>40</v>
      </c>
      <c r="BS39" s="175"/>
      <c r="BT39" s="175"/>
      <c r="BU39" s="175"/>
      <c r="BV39" s="175"/>
      <c r="BW39" s="175"/>
      <c r="BX39" s="175"/>
      <c r="BY39" s="175"/>
      <c r="BZ39" s="175"/>
    </row>
    <row r="40" spans="1:90" s="2" customFormat="1" ht="15" customHeight="1">
      <c r="A40" s="175"/>
      <c r="B40" s="175" t="s">
        <v>31</v>
      </c>
      <c r="C40" s="175"/>
      <c r="D40" s="175"/>
      <c r="E40" s="175"/>
      <c r="F40" s="175"/>
      <c r="G40" s="175"/>
      <c r="H40" s="175"/>
      <c r="I40" s="175"/>
      <c r="J40" s="175"/>
      <c r="K40" s="175"/>
      <c r="L40" s="175"/>
      <c r="M40" s="175"/>
      <c r="N40" s="175"/>
      <c r="O40" s="175"/>
      <c r="P40" s="175"/>
      <c r="Q40" s="175"/>
      <c r="R40" s="858">
        <f>kouzikanri_owner_name4</f>
        <v>0</v>
      </c>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row>
    <row r="41" spans="1:90" s="2" customFormat="1" ht="11.25">
      <c r="A41" s="175"/>
      <c r="B41" s="175" t="s">
        <v>42</v>
      </c>
      <c r="C41" s="175"/>
      <c r="D41" s="175"/>
      <c r="E41" s="175"/>
      <c r="F41" s="175"/>
      <c r="G41" s="175"/>
      <c r="H41" s="175"/>
      <c r="I41" s="175"/>
      <c r="J41" s="175"/>
      <c r="K41" s="175"/>
      <c r="L41" s="175"/>
      <c r="M41" s="175"/>
      <c r="N41" s="175"/>
      <c r="O41" s="175"/>
      <c r="P41" s="175"/>
      <c r="Q41" s="175"/>
      <c r="R41" s="175"/>
      <c r="S41" s="175" t="s">
        <v>37</v>
      </c>
      <c r="T41" s="175"/>
      <c r="U41" s="858">
        <f>kouzikanri_kenchikushizimusyo_name4</f>
        <v>0</v>
      </c>
      <c r="V41" s="858"/>
      <c r="W41" s="858"/>
      <c r="X41" s="858"/>
      <c r="Y41" s="320" t="s">
        <v>43</v>
      </c>
      <c r="Z41" s="175"/>
      <c r="AA41" s="175"/>
      <c r="AB41" s="175"/>
      <c r="AC41" s="175"/>
      <c r="AD41" s="175"/>
      <c r="AE41" s="175"/>
      <c r="AF41" s="175"/>
      <c r="AG41" s="175"/>
      <c r="AH41" s="175"/>
      <c r="AI41" s="175" t="s">
        <v>37</v>
      </c>
      <c r="AJ41" s="175"/>
      <c r="AK41" s="858">
        <f>kouzikanri_kenchikushizimusho_touroku4</f>
        <v>0</v>
      </c>
      <c r="AL41" s="858"/>
      <c r="AM41" s="858"/>
      <c r="AN41" s="858"/>
      <c r="AO41" s="858"/>
      <c r="AP41" s="858"/>
      <c r="AQ41" s="858"/>
      <c r="AR41" s="858"/>
      <c r="AS41" s="858"/>
      <c r="AT41" s="175" t="s">
        <v>44</v>
      </c>
      <c r="AU41" s="175"/>
      <c r="AV41" s="175"/>
      <c r="AW41" s="175"/>
      <c r="AX41" s="320"/>
      <c r="AY41" s="175"/>
      <c r="AZ41" s="175"/>
      <c r="BA41" s="175"/>
      <c r="BB41" s="175"/>
      <c r="BC41" s="175"/>
      <c r="BD41" s="175"/>
      <c r="BE41" s="175"/>
      <c r="BF41" s="858">
        <f>kouzikanri_kenchikushizimusho_go4</f>
        <v>0</v>
      </c>
      <c r="BG41" s="858"/>
      <c r="BH41" s="858"/>
      <c r="BI41" s="858"/>
      <c r="BJ41" s="858"/>
      <c r="BK41" s="858"/>
      <c r="BL41" s="858"/>
      <c r="BM41" s="858"/>
      <c r="BN41" s="858"/>
      <c r="BO41" s="858"/>
      <c r="BP41" s="858"/>
      <c r="BQ41" s="858"/>
      <c r="BR41" s="320" t="s">
        <v>40</v>
      </c>
      <c r="BS41" s="175"/>
      <c r="BT41" s="175"/>
      <c r="BU41" s="175"/>
      <c r="BV41" s="175"/>
      <c r="BW41" s="175"/>
      <c r="BX41" s="175"/>
      <c r="BY41" s="175"/>
      <c r="BZ41" s="175"/>
    </row>
    <row r="42" spans="1:90" s="2" customFormat="1" ht="11.25">
      <c r="A42" s="175"/>
      <c r="B42" s="175"/>
      <c r="C42" s="175"/>
      <c r="D42" s="175"/>
      <c r="E42" s="175"/>
      <c r="F42" s="175"/>
      <c r="G42" s="175"/>
      <c r="H42" s="175"/>
      <c r="I42" s="175"/>
      <c r="J42" s="175"/>
      <c r="K42" s="175"/>
      <c r="L42" s="175"/>
      <c r="M42" s="175"/>
      <c r="N42" s="175"/>
      <c r="O42" s="175"/>
      <c r="P42" s="175"/>
      <c r="Q42" s="175"/>
      <c r="R42" s="858">
        <f>kouzikanri_kenchikushizimushoname_free4</f>
        <v>0</v>
      </c>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row>
    <row r="43" spans="1:90" s="2" customFormat="1" ht="15.75" customHeight="1">
      <c r="A43" s="175"/>
      <c r="B43" s="175" t="s">
        <v>47</v>
      </c>
      <c r="C43" s="175"/>
      <c r="D43" s="175"/>
      <c r="E43" s="175"/>
      <c r="F43" s="175"/>
      <c r="G43" s="175"/>
      <c r="H43" s="175"/>
      <c r="I43" s="175"/>
      <c r="J43" s="175"/>
      <c r="K43" s="175"/>
      <c r="L43" s="175"/>
      <c r="M43" s="175"/>
      <c r="N43" s="175"/>
      <c r="O43" s="175"/>
      <c r="P43" s="175"/>
      <c r="Q43" s="175"/>
      <c r="R43" s="864" t="s">
        <v>1253</v>
      </c>
      <c r="S43" s="864"/>
      <c r="T43" s="864"/>
      <c r="U43" s="858">
        <f>kouzikanri_owner_postcode4</f>
        <v>0</v>
      </c>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858"/>
      <c r="BP43" s="858"/>
      <c r="BQ43" s="858"/>
      <c r="BR43" s="858"/>
      <c r="BS43" s="858"/>
      <c r="BT43" s="858"/>
      <c r="BU43" s="858"/>
      <c r="BV43" s="858"/>
      <c r="BW43" s="858"/>
      <c r="BX43" s="858"/>
      <c r="BY43" s="858"/>
      <c r="BZ43" s="858"/>
    </row>
    <row r="44" spans="1:90" s="2" customFormat="1" ht="15.75" customHeight="1">
      <c r="A44" s="175"/>
      <c r="B44" s="175" t="s">
        <v>48</v>
      </c>
      <c r="C44" s="175"/>
      <c r="D44" s="175"/>
      <c r="E44" s="175"/>
      <c r="F44" s="175"/>
      <c r="G44" s="175"/>
      <c r="H44" s="175"/>
      <c r="I44" s="175"/>
      <c r="J44" s="175"/>
      <c r="K44" s="175"/>
      <c r="L44" s="175"/>
      <c r="M44" s="175"/>
      <c r="N44" s="175"/>
      <c r="O44" s="175"/>
      <c r="P44" s="175"/>
      <c r="Q44" s="175"/>
      <c r="R44" s="858" t="str">
        <f>kouzikanri_owner_state4&amp;kouzikanri_owner_adress4</f>
        <v/>
      </c>
      <c r="S44" s="858"/>
      <c r="T44" s="858"/>
      <c r="U44" s="858"/>
      <c r="V44" s="858"/>
      <c r="W44" s="858"/>
      <c r="X44" s="858"/>
      <c r="Y44" s="858"/>
      <c r="Z44" s="858"/>
      <c r="AA44" s="858"/>
      <c r="AB44" s="858"/>
      <c r="AC44" s="858"/>
      <c r="AD44" s="858"/>
      <c r="AE44" s="858"/>
      <c r="AF44" s="858"/>
      <c r="AG44" s="858"/>
      <c r="AH44" s="858"/>
      <c r="AI44" s="858"/>
      <c r="AJ44" s="858"/>
      <c r="AK44" s="858"/>
      <c r="AL44" s="858"/>
      <c r="AM44" s="858"/>
      <c r="AN44" s="858"/>
      <c r="AO44" s="858"/>
      <c r="AP44" s="858"/>
      <c r="AQ44" s="858"/>
      <c r="AR44" s="858"/>
      <c r="AS44" s="85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858"/>
      <c r="BQ44" s="858"/>
      <c r="BR44" s="858"/>
      <c r="BS44" s="858"/>
      <c r="BT44" s="858"/>
      <c r="BU44" s="858"/>
      <c r="BV44" s="858"/>
      <c r="BW44" s="858"/>
      <c r="BX44" s="858"/>
      <c r="BY44" s="858"/>
      <c r="BZ44" s="858"/>
    </row>
    <row r="45" spans="1:90" s="2" customFormat="1" ht="15.75" customHeight="1">
      <c r="A45" s="175"/>
      <c r="B45" s="175" t="s">
        <v>49</v>
      </c>
      <c r="C45" s="175"/>
      <c r="D45" s="175"/>
      <c r="E45" s="175"/>
      <c r="F45" s="175"/>
      <c r="G45" s="175"/>
      <c r="H45" s="175"/>
      <c r="I45" s="175"/>
      <c r="J45" s="175"/>
      <c r="K45" s="175"/>
      <c r="L45" s="175"/>
      <c r="M45" s="175"/>
      <c r="N45" s="175"/>
      <c r="O45" s="175"/>
      <c r="P45" s="175"/>
      <c r="Q45" s="175"/>
      <c r="R45" s="858">
        <f>kanri_owner_TEL4</f>
        <v>0</v>
      </c>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858"/>
      <c r="BY45" s="858"/>
      <c r="BZ45" s="858"/>
      <c r="CL45" s="99"/>
    </row>
    <row r="46" spans="1:90" s="2" customFormat="1" ht="15.75" customHeight="1">
      <c r="A46" s="175"/>
      <c r="B46" s="175" t="s">
        <v>52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8">
        <f>kouzikanri_sekkeitosyo4</f>
        <v>0</v>
      </c>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row>
    <row r="47" spans="1:90" s="2" customFormat="1"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row>
    <row r="48" spans="1:90" s="2" customFormat="1" ht="15.75" customHeight="1">
      <c r="A48" s="175"/>
      <c r="B48" s="175"/>
      <c r="C48" s="175"/>
      <c r="D48" s="175"/>
      <c r="E48" s="175"/>
      <c r="F48" s="175"/>
      <c r="G48" s="175"/>
      <c r="H48" s="175"/>
      <c r="I48" s="175"/>
      <c r="J48" s="175"/>
      <c r="K48" s="175"/>
      <c r="L48" s="175"/>
      <c r="M48" s="175"/>
      <c r="N48" s="175"/>
      <c r="O48" s="175"/>
      <c r="P48" s="175"/>
      <c r="Q48" s="175"/>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2"/>
    </row>
    <row r="49" spans="1:78" s="2" customFormat="1" ht="11.25">
      <c r="A49" s="175" t="s">
        <v>1642</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323"/>
    </row>
    <row r="50" spans="1:78" s="2" customFormat="1" ht="15" customHeight="1">
      <c r="A50" s="175"/>
      <c r="B50" s="175" t="s">
        <v>36</v>
      </c>
      <c r="C50" s="175"/>
      <c r="D50" s="175"/>
      <c r="E50" s="175"/>
      <c r="F50" s="175"/>
      <c r="G50" s="175"/>
      <c r="H50" s="175"/>
      <c r="I50" s="175"/>
      <c r="J50" s="175"/>
      <c r="K50" s="175"/>
      <c r="L50" s="175"/>
      <c r="M50" s="175"/>
      <c r="N50" s="175"/>
      <c r="O50" s="175"/>
      <c r="P50" s="175"/>
      <c r="Q50" s="175"/>
      <c r="R50" s="175"/>
      <c r="S50" s="175" t="s">
        <v>37</v>
      </c>
      <c r="T50" s="175"/>
      <c r="U50" s="858" t="e">
        <f>sekkei_sikaku_kenchikushi</f>
        <v>#REF!</v>
      </c>
      <c r="V50" s="858"/>
      <c r="W50" s="858"/>
      <c r="X50" s="858"/>
      <c r="Y50" s="320" t="s">
        <v>38</v>
      </c>
      <c r="Z50" s="175"/>
      <c r="AA50" s="175"/>
      <c r="AB50" s="175"/>
      <c r="AC50" s="175"/>
      <c r="AD50" s="175"/>
      <c r="AE50" s="175"/>
      <c r="AF50" s="175"/>
      <c r="AG50" s="175"/>
      <c r="AH50" s="175"/>
      <c r="AI50" s="175" t="s">
        <v>37</v>
      </c>
      <c r="AJ50" s="175"/>
      <c r="AK50" s="865">
        <f>sekkei_shikaku_toroku1</f>
        <v>0</v>
      </c>
      <c r="AL50" s="865"/>
      <c r="AM50" s="865"/>
      <c r="AN50" s="865"/>
      <c r="AO50" s="865"/>
      <c r="AP50" s="865"/>
      <c r="AQ50" s="865"/>
      <c r="AR50" s="865"/>
      <c r="AS50" s="865"/>
      <c r="AT50" s="865"/>
      <c r="AU50" s="865"/>
      <c r="AV50" s="865"/>
      <c r="AW50" s="320" t="s">
        <v>39</v>
      </c>
      <c r="AX50" s="175"/>
      <c r="AY50" s="175"/>
      <c r="AZ50" s="175"/>
      <c r="BA50" s="175"/>
      <c r="BB50" s="175"/>
      <c r="BC50" s="175"/>
      <c r="BD50" s="175"/>
      <c r="BE50" s="175"/>
      <c r="BF50" s="858" t="e">
        <f>sekkei_shikaku_go1</f>
        <v>#REF!</v>
      </c>
      <c r="BG50" s="858"/>
      <c r="BH50" s="858"/>
      <c r="BI50" s="858"/>
      <c r="BJ50" s="858"/>
      <c r="BK50" s="858"/>
      <c r="BL50" s="858"/>
      <c r="BM50" s="858"/>
      <c r="BN50" s="858"/>
      <c r="BO50" s="858"/>
      <c r="BP50" s="858"/>
      <c r="BQ50" s="858"/>
      <c r="BR50" s="320" t="s">
        <v>40</v>
      </c>
      <c r="BS50" s="175"/>
      <c r="BT50" s="175"/>
      <c r="BU50" s="175"/>
      <c r="BV50" s="175"/>
      <c r="BW50" s="175"/>
      <c r="BX50" s="175"/>
      <c r="BY50" s="175"/>
      <c r="BZ50" s="323"/>
    </row>
    <row r="51" spans="1:78" s="2" customFormat="1" ht="15" customHeight="1">
      <c r="A51" s="175"/>
      <c r="B51" s="175" t="s">
        <v>31</v>
      </c>
      <c r="C51" s="175"/>
      <c r="D51" s="175"/>
      <c r="E51" s="175"/>
      <c r="F51" s="175"/>
      <c r="G51" s="175"/>
      <c r="H51" s="175"/>
      <c r="I51" s="175"/>
      <c r="J51" s="175"/>
      <c r="K51" s="175"/>
      <c r="L51" s="175"/>
      <c r="M51" s="175"/>
      <c r="N51" s="175"/>
      <c r="O51" s="175"/>
      <c r="P51" s="175"/>
      <c r="Q51" s="175"/>
      <c r="R51" s="858">
        <f>sekkei_owner_name1</f>
        <v>0</v>
      </c>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8"/>
      <c r="BZ51" s="866"/>
    </row>
    <row r="52" spans="1:78" s="1" customFormat="1" ht="15" customHeight="1">
      <c r="A52" s="175"/>
      <c r="B52" s="175" t="s">
        <v>42</v>
      </c>
      <c r="C52" s="175"/>
      <c r="D52" s="175"/>
      <c r="E52" s="175"/>
      <c r="F52" s="175"/>
      <c r="G52" s="175"/>
      <c r="H52" s="175"/>
      <c r="I52" s="175"/>
      <c r="J52" s="175"/>
      <c r="K52" s="175"/>
      <c r="L52" s="175"/>
      <c r="M52" s="175"/>
      <c r="N52" s="175"/>
      <c r="O52" s="175"/>
      <c r="P52" s="175"/>
      <c r="Q52" s="175"/>
      <c r="R52" s="175"/>
      <c r="S52" s="175" t="s">
        <v>37</v>
      </c>
      <c r="T52" s="175"/>
      <c r="U52" s="858">
        <f>sekkei_kenchikushizimusyo_name1</f>
        <v>0</v>
      </c>
      <c r="V52" s="858"/>
      <c r="W52" s="858"/>
      <c r="X52" s="858"/>
      <c r="Y52" s="320" t="s">
        <v>43</v>
      </c>
      <c r="Z52" s="175"/>
      <c r="AA52" s="175"/>
      <c r="AB52" s="175"/>
      <c r="AC52" s="175"/>
      <c r="AD52" s="175"/>
      <c r="AE52" s="175"/>
      <c r="AF52" s="175"/>
      <c r="AG52" s="175"/>
      <c r="AH52" s="175"/>
      <c r="AI52" s="175" t="s">
        <v>37</v>
      </c>
      <c r="AJ52" s="175"/>
      <c r="AK52" s="858">
        <f>kouzikanri_kenchikushizimusho_touroku4</f>
        <v>0</v>
      </c>
      <c r="AL52" s="858"/>
      <c r="AM52" s="858"/>
      <c r="AN52" s="858"/>
      <c r="AO52" s="858"/>
      <c r="AP52" s="858"/>
      <c r="AQ52" s="858"/>
      <c r="AR52" s="858"/>
      <c r="AS52" s="858"/>
      <c r="AT52" s="175" t="s">
        <v>44</v>
      </c>
      <c r="AU52" s="175"/>
      <c r="AV52" s="175"/>
      <c r="AW52" s="175"/>
      <c r="AX52" s="320"/>
      <c r="AY52" s="175"/>
      <c r="AZ52" s="175"/>
      <c r="BA52" s="175"/>
      <c r="BB52" s="175"/>
      <c r="BC52" s="175"/>
      <c r="BD52" s="175"/>
      <c r="BE52" s="175"/>
      <c r="BF52" s="858">
        <f>sekkei_kenchikushizimusho_go1</f>
        <v>0</v>
      </c>
      <c r="BG52" s="858"/>
      <c r="BH52" s="858"/>
      <c r="BI52" s="858"/>
      <c r="BJ52" s="858"/>
      <c r="BK52" s="858"/>
      <c r="BL52" s="858"/>
      <c r="BM52" s="858"/>
      <c r="BN52" s="858"/>
      <c r="BO52" s="858"/>
      <c r="BP52" s="858"/>
      <c r="BQ52" s="858"/>
      <c r="BR52" s="320" t="s">
        <v>40</v>
      </c>
      <c r="BS52" s="175"/>
      <c r="BT52" s="175"/>
      <c r="BU52" s="175"/>
      <c r="BV52" s="175"/>
      <c r="BW52" s="175"/>
      <c r="BX52" s="175"/>
      <c r="BY52" s="175"/>
      <c r="BZ52" s="323"/>
    </row>
    <row r="53" spans="1:78" s="1" customFormat="1" ht="15" customHeight="1">
      <c r="A53" s="175"/>
      <c r="B53" s="175"/>
      <c r="C53" s="175"/>
      <c r="D53" s="175"/>
      <c r="E53" s="175"/>
      <c r="F53" s="175"/>
      <c r="G53" s="175"/>
      <c r="H53" s="175"/>
      <c r="I53" s="175"/>
      <c r="J53" s="175"/>
      <c r="K53" s="175"/>
      <c r="L53" s="175"/>
      <c r="M53" s="175"/>
      <c r="N53" s="175"/>
      <c r="O53" s="175"/>
      <c r="P53" s="175"/>
      <c r="Q53" s="175"/>
      <c r="R53" s="858">
        <f>sekkei_kenchikushizimushoname_free1</f>
        <v>0</v>
      </c>
      <c r="S53" s="858"/>
      <c r="T53" s="858"/>
      <c r="U53" s="858"/>
      <c r="V53" s="858"/>
      <c r="W53" s="858"/>
      <c r="X53" s="858"/>
      <c r="Y53" s="858"/>
      <c r="Z53" s="858"/>
      <c r="AA53" s="858"/>
      <c r="AB53" s="858"/>
      <c r="AC53" s="858"/>
      <c r="AD53" s="858"/>
      <c r="AE53" s="858"/>
      <c r="AF53" s="858"/>
      <c r="AG53" s="858"/>
      <c r="AH53" s="858"/>
      <c r="AI53" s="858"/>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58"/>
      <c r="BF53" s="858"/>
      <c r="BG53" s="858"/>
      <c r="BH53" s="858"/>
      <c r="BI53" s="858"/>
      <c r="BJ53" s="858"/>
      <c r="BK53" s="858"/>
      <c r="BL53" s="858"/>
      <c r="BM53" s="858"/>
      <c r="BN53" s="858"/>
      <c r="BO53" s="858"/>
      <c r="BP53" s="858"/>
      <c r="BQ53" s="858"/>
      <c r="BR53" s="858"/>
      <c r="BS53" s="858"/>
      <c r="BT53" s="858"/>
      <c r="BU53" s="858"/>
      <c r="BV53" s="858"/>
      <c r="BW53" s="858"/>
      <c r="BX53" s="858"/>
      <c r="BY53" s="858"/>
      <c r="BZ53" s="866"/>
    </row>
    <row r="54" spans="1:78" s="1" customFormat="1" ht="15" customHeight="1">
      <c r="A54" s="175"/>
      <c r="B54" s="175" t="s">
        <v>47</v>
      </c>
      <c r="C54" s="175"/>
      <c r="D54" s="175"/>
      <c r="E54" s="175"/>
      <c r="F54" s="175"/>
      <c r="G54" s="175"/>
      <c r="H54" s="175"/>
      <c r="I54" s="175"/>
      <c r="J54" s="175"/>
      <c r="K54" s="175"/>
      <c r="L54" s="175"/>
      <c r="M54" s="175"/>
      <c r="N54" s="175"/>
      <c r="O54" s="175"/>
      <c r="P54" s="175"/>
      <c r="Q54" s="175"/>
      <c r="R54" s="864" t="s">
        <v>1253</v>
      </c>
      <c r="S54" s="864"/>
      <c r="T54" s="864"/>
      <c r="U54" s="858">
        <f>kouzikanri_owner_postcode4</f>
        <v>0</v>
      </c>
      <c r="V54" s="858"/>
      <c r="W54" s="858"/>
      <c r="X54" s="858"/>
      <c r="Y54" s="858"/>
      <c r="Z54" s="858"/>
      <c r="AA54" s="858"/>
      <c r="AB54" s="858"/>
      <c r="AC54" s="858"/>
      <c r="AD54" s="858"/>
      <c r="AE54" s="858"/>
      <c r="AF54" s="858"/>
      <c r="AG54" s="858"/>
      <c r="AH54" s="858"/>
      <c r="AI54" s="858"/>
      <c r="AJ54" s="858"/>
      <c r="AK54" s="858"/>
      <c r="AL54" s="858"/>
      <c r="AM54" s="858"/>
      <c r="AN54" s="858"/>
      <c r="AO54" s="858"/>
      <c r="AP54" s="858"/>
      <c r="AQ54" s="858"/>
      <c r="AR54" s="858"/>
      <c r="AS54" s="858"/>
      <c r="AT54" s="858"/>
      <c r="AU54" s="858"/>
      <c r="AV54" s="858"/>
      <c r="AW54" s="858"/>
      <c r="AX54" s="858"/>
      <c r="AY54" s="858"/>
      <c r="AZ54" s="858"/>
      <c r="BA54" s="858"/>
      <c r="BB54" s="858"/>
      <c r="BC54" s="858"/>
      <c r="BD54" s="858"/>
      <c r="BE54" s="858"/>
      <c r="BF54" s="858"/>
      <c r="BG54" s="858"/>
      <c r="BH54" s="858"/>
      <c r="BI54" s="858"/>
      <c r="BJ54" s="858"/>
      <c r="BK54" s="858"/>
      <c r="BL54" s="858"/>
      <c r="BM54" s="858"/>
      <c r="BN54" s="858"/>
      <c r="BO54" s="858"/>
      <c r="BP54" s="858"/>
      <c r="BQ54" s="858"/>
      <c r="BR54" s="858"/>
      <c r="BS54" s="858"/>
      <c r="BT54" s="858"/>
      <c r="BU54" s="858"/>
      <c r="BV54" s="858"/>
      <c r="BW54" s="858"/>
      <c r="BX54" s="858"/>
      <c r="BY54" s="858"/>
      <c r="BZ54" s="866"/>
    </row>
    <row r="55" spans="1:78" s="1" customFormat="1" ht="15" customHeight="1">
      <c r="A55" s="175"/>
      <c r="B55" s="175" t="s">
        <v>48</v>
      </c>
      <c r="C55" s="175"/>
      <c r="D55" s="175"/>
      <c r="E55" s="175"/>
      <c r="F55" s="175"/>
      <c r="G55" s="175"/>
      <c r="H55" s="175"/>
      <c r="I55" s="175"/>
      <c r="J55" s="175"/>
      <c r="K55" s="175"/>
      <c r="L55" s="175"/>
      <c r="M55" s="175"/>
      <c r="N55" s="175"/>
      <c r="O55" s="175"/>
      <c r="P55" s="175"/>
      <c r="Q55" s="175"/>
      <c r="R55" s="858" t="str">
        <f>kouzikanri_owner_state3&amp;kouzikanri_owner_adress3</f>
        <v/>
      </c>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8"/>
      <c r="AY55" s="858"/>
      <c r="AZ55" s="858"/>
      <c r="BA55" s="858"/>
      <c r="BB55" s="858"/>
      <c r="BC55" s="858"/>
      <c r="BD55" s="858"/>
      <c r="BE55" s="858"/>
      <c r="BF55" s="858"/>
      <c r="BG55" s="858"/>
      <c r="BH55" s="858"/>
      <c r="BI55" s="858"/>
      <c r="BJ55" s="858"/>
      <c r="BK55" s="858"/>
      <c r="BL55" s="858"/>
      <c r="BM55" s="858"/>
      <c r="BN55" s="858"/>
      <c r="BO55" s="858"/>
      <c r="BP55" s="858"/>
      <c r="BQ55" s="858"/>
      <c r="BR55" s="858"/>
      <c r="BS55" s="858"/>
      <c r="BT55" s="858"/>
      <c r="BU55" s="858"/>
      <c r="BV55" s="858"/>
      <c r="BW55" s="858"/>
      <c r="BX55" s="858"/>
      <c r="BY55" s="858"/>
      <c r="BZ55" s="866"/>
    </row>
    <row r="56" spans="1:78" s="1" customFormat="1" ht="15" customHeight="1">
      <c r="A56" s="175"/>
      <c r="B56" s="175" t="s">
        <v>52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858" t="e">
        <f>sekkei_sekkeitosyo1</f>
        <v>#REF!</v>
      </c>
      <c r="AB56" s="858"/>
      <c r="AC56" s="858"/>
      <c r="AD56" s="858"/>
      <c r="AE56" s="858"/>
      <c r="AF56" s="858"/>
      <c r="AG56" s="858"/>
      <c r="AH56" s="858"/>
      <c r="AI56" s="858"/>
      <c r="AJ56" s="858"/>
      <c r="AK56" s="858"/>
      <c r="AL56" s="858"/>
      <c r="AM56" s="858"/>
      <c r="AN56" s="858"/>
      <c r="AO56" s="858"/>
      <c r="AP56" s="858"/>
      <c r="AQ56" s="858"/>
      <c r="AR56" s="858"/>
      <c r="AS56" s="858"/>
      <c r="AT56" s="858"/>
      <c r="AU56" s="858"/>
      <c r="AV56" s="858"/>
      <c r="AW56" s="858"/>
      <c r="AX56" s="858"/>
      <c r="AY56" s="858"/>
      <c r="AZ56" s="858"/>
      <c r="BA56" s="858"/>
      <c r="BB56" s="858"/>
      <c r="BC56" s="858"/>
      <c r="BD56" s="858"/>
      <c r="BE56" s="858"/>
      <c r="BF56" s="858"/>
      <c r="BG56" s="858"/>
      <c r="BH56" s="858"/>
      <c r="BI56" s="858"/>
      <c r="BJ56" s="858"/>
      <c r="BK56" s="858"/>
      <c r="BL56" s="858"/>
      <c r="BM56" s="858"/>
      <c r="BN56" s="858"/>
      <c r="BO56" s="858"/>
      <c r="BP56" s="858"/>
      <c r="BQ56" s="858"/>
      <c r="BR56" s="858"/>
      <c r="BS56" s="858"/>
      <c r="BT56" s="858"/>
      <c r="BU56" s="858"/>
      <c r="BV56" s="858"/>
      <c r="BW56" s="858"/>
      <c r="BX56" s="858"/>
      <c r="BY56" s="858"/>
      <c r="BZ56" s="866"/>
    </row>
    <row r="57" spans="1:78" s="1" customFormat="1"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324"/>
    </row>
    <row r="58" spans="1:78" s="1" customFormat="1" ht="15" customHeight="1">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323"/>
    </row>
    <row r="59" spans="1:78" s="1" customFormat="1" ht="15" customHeight="1">
      <c r="A59" s="175" t="s">
        <v>1642</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323"/>
    </row>
    <row r="60" spans="1:78" s="1" customFormat="1" ht="15" customHeight="1">
      <c r="A60" s="175"/>
      <c r="B60" s="175" t="s">
        <v>36</v>
      </c>
      <c r="C60" s="175"/>
      <c r="D60" s="175"/>
      <c r="E60" s="175"/>
      <c r="F60" s="175"/>
      <c r="G60" s="175"/>
      <c r="H60" s="175"/>
      <c r="I60" s="175"/>
      <c r="J60" s="175"/>
      <c r="K60" s="175"/>
      <c r="L60" s="175"/>
      <c r="M60" s="175"/>
      <c r="N60" s="175"/>
      <c r="O60" s="175"/>
      <c r="P60" s="175"/>
      <c r="Q60" s="175"/>
      <c r="R60" s="175"/>
      <c r="S60" s="175" t="s">
        <v>37</v>
      </c>
      <c r="T60" s="175"/>
      <c r="U60" s="858" t="e">
        <f>sekkei_sikaku_kenchikushi</f>
        <v>#REF!</v>
      </c>
      <c r="V60" s="858"/>
      <c r="W60" s="858"/>
      <c r="X60" s="858"/>
      <c r="Y60" s="320" t="s">
        <v>38</v>
      </c>
      <c r="Z60" s="175"/>
      <c r="AA60" s="175"/>
      <c r="AB60" s="175"/>
      <c r="AC60" s="175"/>
      <c r="AD60" s="175"/>
      <c r="AE60" s="175"/>
      <c r="AF60" s="175"/>
      <c r="AG60" s="175"/>
      <c r="AH60" s="175"/>
      <c r="AI60" s="175" t="s">
        <v>37</v>
      </c>
      <c r="AJ60" s="175"/>
      <c r="AK60" s="865">
        <f>sekkei_shikaku_toroku1</f>
        <v>0</v>
      </c>
      <c r="AL60" s="865"/>
      <c r="AM60" s="865"/>
      <c r="AN60" s="865"/>
      <c r="AO60" s="865"/>
      <c r="AP60" s="865"/>
      <c r="AQ60" s="865"/>
      <c r="AR60" s="865"/>
      <c r="AS60" s="865"/>
      <c r="AT60" s="865"/>
      <c r="AU60" s="865"/>
      <c r="AV60" s="865"/>
      <c r="AW60" s="320" t="s">
        <v>39</v>
      </c>
      <c r="AX60" s="175"/>
      <c r="AY60" s="175"/>
      <c r="AZ60" s="175"/>
      <c r="BA60" s="175"/>
      <c r="BB60" s="175"/>
      <c r="BC60" s="175"/>
      <c r="BD60" s="175"/>
      <c r="BE60" s="175"/>
      <c r="BF60" s="858" t="e">
        <f>sekkei_shikaku_go1</f>
        <v>#REF!</v>
      </c>
      <c r="BG60" s="858"/>
      <c r="BH60" s="858"/>
      <c r="BI60" s="858"/>
      <c r="BJ60" s="858"/>
      <c r="BK60" s="858"/>
      <c r="BL60" s="858"/>
      <c r="BM60" s="858"/>
      <c r="BN60" s="858"/>
      <c r="BO60" s="858"/>
      <c r="BP60" s="858"/>
      <c r="BQ60" s="858"/>
      <c r="BR60" s="320" t="s">
        <v>40</v>
      </c>
      <c r="BS60" s="175"/>
      <c r="BT60" s="175"/>
      <c r="BU60" s="175"/>
      <c r="BV60" s="175"/>
      <c r="BW60" s="175"/>
      <c r="BX60" s="175"/>
      <c r="BY60" s="175"/>
      <c r="BZ60" s="323"/>
    </row>
    <row r="61" spans="1:78" s="1" customFormat="1" ht="15" customHeight="1">
      <c r="A61" s="175"/>
      <c r="B61" s="175" t="s">
        <v>31</v>
      </c>
      <c r="C61" s="175"/>
      <c r="D61" s="175"/>
      <c r="E61" s="175"/>
      <c r="F61" s="175"/>
      <c r="G61" s="175"/>
      <c r="H61" s="175"/>
      <c r="I61" s="175"/>
      <c r="J61" s="175"/>
      <c r="K61" s="175"/>
      <c r="L61" s="175"/>
      <c r="M61" s="175"/>
      <c r="N61" s="175"/>
      <c r="O61" s="175"/>
      <c r="P61" s="175"/>
      <c r="Q61" s="175"/>
      <c r="R61" s="858">
        <f>sekkei_owner_name1</f>
        <v>0</v>
      </c>
      <c r="S61" s="858"/>
      <c r="T61" s="858"/>
      <c r="U61" s="858"/>
      <c r="V61" s="858"/>
      <c r="W61" s="858"/>
      <c r="X61" s="858"/>
      <c r="Y61" s="858"/>
      <c r="Z61" s="858"/>
      <c r="AA61" s="858"/>
      <c r="AB61" s="858"/>
      <c r="AC61" s="858"/>
      <c r="AD61" s="858"/>
      <c r="AE61" s="858"/>
      <c r="AF61" s="858"/>
      <c r="AG61" s="858"/>
      <c r="AH61" s="858"/>
      <c r="AI61" s="858"/>
      <c r="AJ61" s="858"/>
      <c r="AK61" s="858"/>
      <c r="AL61" s="858"/>
      <c r="AM61" s="858"/>
      <c r="AN61" s="858"/>
      <c r="AO61" s="858"/>
      <c r="AP61" s="858"/>
      <c r="AQ61" s="858"/>
      <c r="AR61" s="858"/>
      <c r="AS61" s="858"/>
      <c r="AT61" s="858"/>
      <c r="AU61" s="858"/>
      <c r="AV61" s="858"/>
      <c r="AW61" s="858"/>
      <c r="AX61" s="858"/>
      <c r="AY61" s="858"/>
      <c r="AZ61" s="858"/>
      <c r="BA61" s="858"/>
      <c r="BB61" s="858"/>
      <c r="BC61" s="858"/>
      <c r="BD61" s="858"/>
      <c r="BE61" s="858"/>
      <c r="BF61" s="858"/>
      <c r="BG61" s="858"/>
      <c r="BH61" s="858"/>
      <c r="BI61" s="858"/>
      <c r="BJ61" s="858"/>
      <c r="BK61" s="858"/>
      <c r="BL61" s="858"/>
      <c r="BM61" s="858"/>
      <c r="BN61" s="858"/>
      <c r="BO61" s="858"/>
      <c r="BP61" s="858"/>
      <c r="BQ61" s="858"/>
      <c r="BR61" s="858"/>
      <c r="BS61" s="858"/>
      <c r="BT61" s="858"/>
      <c r="BU61" s="858"/>
      <c r="BV61" s="858"/>
      <c r="BW61" s="858"/>
      <c r="BX61" s="858"/>
      <c r="BY61" s="858"/>
      <c r="BZ61" s="866"/>
    </row>
    <row r="62" spans="1:78" s="1" customFormat="1" ht="15" customHeight="1">
      <c r="A62" s="175"/>
      <c r="B62" s="175" t="s">
        <v>42</v>
      </c>
      <c r="C62" s="175"/>
      <c r="D62" s="175"/>
      <c r="E62" s="175"/>
      <c r="F62" s="175"/>
      <c r="G62" s="175"/>
      <c r="H62" s="175"/>
      <c r="I62" s="175"/>
      <c r="J62" s="175"/>
      <c r="K62" s="175"/>
      <c r="L62" s="175"/>
      <c r="M62" s="175"/>
      <c r="N62" s="175"/>
      <c r="O62" s="175"/>
      <c r="P62" s="175"/>
      <c r="Q62" s="175"/>
      <c r="R62" s="175"/>
      <c r="S62" s="175" t="s">
        <v>37</v>
      </c>
      <c r="T62" s="175"/>
      <c r="U62" s="858">
        <f>sekkei_kenchikushizimusyo_name1</f>
        <v>0</v>
      </c>
      <c r="V62" s="858"/>
      <c r="W62" s="858"/>
      <c r="X62" s="858"/>
      <c r="Y62" s="320" t="s">
        <v>43</v>
      </c>
      <c r="Z62" s="175"/>
      <c r="AA62" s="175"/>
      <c r="AB62" s="175"/>
      <c r="AC62" s="175"/>
      <c r="AD62" s="175"/>
      <c r="AE62" s="175"/>
      <c r="AF62" s="175"/>
      <c r="AG62" s="175"/>
      <c r="AH62" s="175"/>
      <c r="AI62" s="175" t="s">
        <v>37</v>
      </c>
      <c r="AJ62" s="175"/>
      <c r="AK62" s="858">
        <f>sekkei_kenchikushizimusho_touroku1</f>
        <v>0</v>
      </c>
      <c r="AL62" s="858"/>
      <c r="AM62" s="858"/>
      <c r="AN62" s="858"/>
      <c r="AO62" s="858"/>
      <c r="AP62" s="858"/>
      <c r="AQ62" s="858"/>
      <c r="AR62" s="858"/>
      <c r="AS62" s="858"/>
      <c r="AT62" s="175" t="s">
        <v>44</v>
      </c>
      <c r="AU62" s="175"/>
      <c r="AV62" s="175"/>
      <c r="AW62" s="175"/>
      <c r="AX62" s="320"/>
      <c r="AY62" s="175"/>
      <c r="AZ62" s="175"/>
      <c r="BA62" s="175"/>
      <c r="BB62" s="175"/>
      <c r="BC62" s="175"/>
      <c r="BD62" s="175"/>
      <c r="BE62" s="175"/>
      <c r="BF62" s="858">
        <f>sekkei_kenchikushizimusho_go1</f>
        <v>0</v>
      </c>
      <c r="BG62" s="858"/>
      <c r="BH62" s="858"/>
      <c r="BI62" s="858"/>
      <c r="BJ62" s="858"/>
      <c r="BK62" s="858"/>
      <c r="BL62" s="858"/>
      <c r="BM62" s="858"/>
      <c r="BN62" s="858"/>
      <c r="BO62" s="858"/>
      <c r="BP62" s="858"/>
      <c r="BQ62" s="858"/>
      <c r="BR62" s="320" t="s">
        <v>40</v>
      </c>
      <c r="BS62" s="175"/>
      <c r="BT62" s="175"/>
      <c r="BU62" s="175"/>
      <c r="BV62" s="175"/>
      <c r="BW62" s="175"/>
      <c r="BX62" s="175"/>
      <c r="BY62" s="175"/>
      <c r="BZ62" s="323"/>
    </row>
    <row r="63" spans="1:78" s="1" customFormat="1" ht="15" customHeight="1">
      <c r="A63" s="175"/>
      <c r="B63" s="175"/>
      <c r="C63" s="175"/>
      <c r="D63" s="175"/>
      <c r="E63" s="175"/>
      <c r="F63" s="175"/>
      <c r="G63" s="175"/>
      <c r="H63" s="175"/>
      <c r="I63" s="175"/>
      <c r="J63" s="175"/>
      <c r="K63" s="175"/>
      <c r="L63" s="175"/>
      <c r="M63" s="175"/>
      <c r="N63" s="175"/>
      <c r="O63" s="175"/>
      <c r="P63" s="175"/>
      <c r="Q63" s="175"/>
      <c r="R63" s="858">
        <f>sekkei_kenchikushizimushoname_free1</f>
        <v>0</v>
      </c>
      <c r="S63" s="858"/>
      <c r="T63" s="858"/>
      <c r="U63" s="858"/>
      <c r="V63" s="858"/>
      <c r="W63" s="858"/>
      <c r="X63" s="858"/>
      <c r="Y63" s="858"/>
      <c r="Z63" s="858"/>
      <c r="AA63" s="858"/>
      <c r="AB63" s="858"/>
      <c r="AC63" s="858"/>
      <c r="AD63" s="858"/>
      <c r="AE63" s="858"/>
      <c r="AF63" s="858"/>
      <c r="AG63" s="858"/>
      <c r="AH63" s="858"/>
      <c r="AI63" s="858"/>
      <c r="AJ63" s="858"/>
      <c r="AK63" s="858"/>
      <c r="AL63" s="858"/>
      <c r="AM63" s="858"/>
      <c r="AN63" s="858"/>
      <c r="AO63" s="858"/>
      <c r="AP63" s="858"/>
      <c r="AQ63" s="858"/>
      <c r="AR63" s="858"/>
      <c r="AS63" s="858"/>
      <c r="AT63" s="858"/>
      <c r="AU63" s="858"/>
      <c r="AV63" s="858"/>
      <c r="AW63" s="858"/>
      <c r="AX63" s="858"/>
      <c r="AY63" s="858"/>
      <c r="AZ63" s="858"/>
      <c r="BA63" s="858"/>
      <c r="BB63" s="858"/>
      <c r="BC63" s="858"/>
      <c r="BD63" s="858"/>
      <c r="BE63" s="858"/>
      <c r="BF63" s="858"/>
      <c r="BG63" s="858"/>
      <c r="BH63" s="858"/>
      <c r="BI63" s="858"/>
      <c r="BJ63" s="858"/>
      <c r="BK63" s="858"/>
      <c r="BL63" s="858"/>
      <c r="BM63" s="858"/>
      <c r="BN63" s="858"/>
      <c r="BO63" s="858"/>
      <c r="BP63" s="858"/>
      <c r="BQ63" s="858"/>
      <c r="BR63" s="858"/>
      <c r="BS63" s="858"/>
      <c r="BT63" s="858"/>
      <c r="BU63" s="858"/>
      <c r="BV63" s="858"/>
      <c r="BW63" s="858"/>
      <c r="BX63" s="858"/>
      <c r="BY63" s="858"/>
      <c r="BZ63" s="866"/>
    </row>
    <row r="64" spans="1:78" s="1" customFormat="1" ht="15" customHeight="1">
      <c r="A64" s="175"/>
      <c r="B64" s="175" t="s">
        <v>47</v>
      </c>
      <c r="C64" s="175"/>
      <c r="D64" s="175"/>
      <c r="E64" s="175"/>
      <c r="F64" s="175"/>
      <c r="G64" s="175"/>
      <c r="H64" s="175"/>
      <c r="I64" s="175"/>
      <c r="J64" s="175"/>
      <c r="K64" s="175"/>
      <c r="L64" s="175"/>
      <c r="M64" s="175"/>
      <c r="N64" s="175"/>
      <c r="O64" s="175"/>
      <c r="P64" s="175"/>
      <c r="Q64" s="175"/>
      <c r="R64" s="864" t="s">
        <v>1253</v>
      </c>
      <c r="S64" s="864"/>
      <c r="T64" s="864"/>
      <c r="U64" s="858">
        <f>sekkei_owner_postcode1</f>
        <v>0</v>
      </c>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8"/>
      <c r="AY64" s="858"/>
      <c r="AZ64" s="858"/>
      <c r="BA64" s="858"/>
      <c r="BB64" s="858"/>
      <c r="BC64" s="858"/>
      <c r="BD64" s="858"/>
      <c r="BE64" s="858"/>
      <c r="BF64" s="858"/>
      <c r="BG64" s="858"/>
      <c r="BH64" s="858"/>
      <c r="BI64" s="858"/>
      <c r="BJ64" s="858"/>
      <c r="BK64" s="858"/>
      <c r="BL64" s="858"/>
      <c r="BM64" s="858"/>
      <c r="BN64" s="858"/>
      <c r="BO64" s="858"/>
      <c r="BP64" s="858"/>
      <c r="BQ64" s="858"/>
      <c r="BR64" s="858"/>
      <c r="BS64" s="858"/>
      <c r="BT64" s="858"/>
      <c r="BU64" s="858"/>
      <c r="BV64" s="858"/>
      <c r="BW64" s="858"/>
      <c r="BX64" s="858"/>
      <c r="BY64" s="858"/>
      <c r="BZ64" s="866"/>
    </row>
    <row r="65" spans="1:78" s="1" customFormat="1" ht="15" customHeight="1">
      <c r="A65" s="175"/>
      <c r="B65" s="175" t="s">
        <v>48</v>
      </c>
      <c r="C65" s="175"/>
      <c r="D65" s="175"/>
      <c r="E65" s="175"/>
      <c r="F65" s="175"/>
      <c r="G65" s="175"/>
      <c r="H65" s="175"/>
      <c r="I65" s="175"/>
      <c r="J65" s="175"/>
      <c r="K65" s="175"/>
      <c r="L65" s="175"/>
      <c r="M65" s="175"/>
      <c r="N65" s="175"/>
      <c r="O65" s="175"/>
      <c r="P65" s="175"/>
      <c r="Q65" s="175"/>
      <c r="R65" s="858" t="str">
        <f>kouzikanri_owner_state4&amp;kouzikanri_owner_adress4</f>
        <v/>
      </c>
      <c r="S65" s="858"/>
      <c r="T65" s="858"/>
      <c r="U65" s="858"/>
      <c r="V65" s="858"/>
      <c r="W65" s="858"/>
      <c r="X65" s="858"/>
      <c r="Y65" s="858"/>
      <c r="Z65" s="858"/>
      <c r="AA65" s="858"/>
      <c r="AB65" s="858"/>
      <c r="AC65" s="858"/>
      <c r="AD65" s="858"/>
      <c r="AE65" s="858"/>
      <c r="AF65" s="858"/>
      <c r="AG65" s="858"/>
      <c r="AH65" s="858"/>
      <c r="AI65" s="858"/>
      <c r="AJ65" s="858"/>
      <c r="AK65" s="858"/>
      <c r="AL65" s="858"/>
      <c r="AM65" s="858"/>
      <c r="AN65" s="858"/>
      <c r="AO65" s="858"/>
      <c r="AP65" s="858"/>
      <c r="AQ65" s="858"/>
      <c r="AR65" s="858"/>
      <c r="AS65" s="858"/>
      <c r="AT65" s="858"/>
      <c r="AU65" s="858"/>
      <c r="AV65" s="858"/>
      <c r="AW65" s="858"/>
      <c r="AX65" s="858"/>
      <c r="AY65" s="858"/>
      <c r="AZ65" s="858"/>
      <c r="BA65" s="858"/>
      <c r="BB65" s="858"/>
      <c r="BC65" s="858"/>
      <c r="BD65" s="858"/>
      <c r="BE65" s="858"/>
      <c r="BF65" s="858"/>
      <c r="BG65" s="858"/>
      <c r="BH65" s="858"/>
      <c r="BI65" s="858"/>
      <c r="BJ65" s="858"/>
      <c r="BK65" s="858"/>
      <c r="BL65" s="858"/>
      <c r="BM65" s="858"/>
      <c r="BN65" s="858"/>
      <c r="BO65" s="858"/>
      <c r="BP65" s="858"/>
      <c r="BQ65" s="858"/>
      <c r="BR65" s="858"/>
      <c r="BS65" s="858"/>
      <c r="BT65" s="858"/>
      <c r="BU65" s="858"/>
      <c r="BV65" s="858"/>
      <c r="BW65" s="858"/>
      <c r="BX65" s="858"/>
      <c r="BY65" s="858"/>
      <c r="BZ65" s="866"/>
    </row>
    <row r="66" spans="1:78" s="1" customFormat="1" ht="15" customHeight="1">
      <c r="A66" s="175"/>
      <c r="B66" s="175" t="s">
        <v>52</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858">
        <f>kouzikanri_sekkeitosyo4</f>
        <v>0</v>
      </c>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8"/>
      <c r="AY66" s="858"/>
      <c r="AZ66" s="858"/>
      <c r="BA66" s="858"/>
      <c r="BB66" s="858"/>
      <c r="BC66" s="858"/>
      <c r="BD66" s="858"/>
      <c r="BE66" s="858"/>
      <c r="BF66" s="858"/>
      <c r="BG66" s="858"/>
      <c r="BH66" s="858"/>
      <c r="BI66" s="858"/>
      <c r="BJ66" s="858"/>
      <c r="BK66" s="858"/>
      <c r="BL66" s="858"/>
      <c r="BM66" s="858"/>
      <c r="BN66" s="858"/>
      <c r="BO66" s="858"/>
      <c r="BP66" s="858"/>
      <c r="BQ66" s="858"/>
      <c r="BR66" s="858"/>
      <c r="BS66" s="858"/>
      <c r="BT66" s="858"/>
      <c r="BU66" s="858"/>
      <c r="BV66" s="858"/>
      <c r="BW66" s="858"/>
      <c r="BX66" s="858"/>
      <c r="BY66" s="858"/>
      <c r="BZ66" s="866"/>
    </row>
    <row r="67" spans="1:78" s="1" customFormat="1" ht="1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324"/>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k9xdRFpbaR1wf2RuLDkxEdHQSIOea68hJmsWJFhB1Eh5RFWQNPrlkwR/keiN39Z/73z9RexNch6z7cKPwGP+Ng==" saltValue="p4z5Q/uuCUbmZBOIwEIZag==" spinCount="100000" sheet="1" formatCells="0" selectLockedCells="1"/>
  <mergeCells count="77">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R40:BZ40"/>
    <mergeCell ref="U30:X30"/>
    <mergeCell ref="AK30:AS30"/>
    <mergeCell ref="BF30:BQ30"/>
    <mergeCell ref="R31:BZ31"/>
    <mergeCell ref="R32:T32"/>
    <mergeCell ref="U32:BZ32"/>
    <mergeCell ref="R33:BZ33"/>
    <mergeCell ref="AA35:BZ35"/>
    <mergeCell ref="U39:X39"/>
    <mergeCell ref="AK39:AV39"/>
    <mergeCell ref="BF39:BQ39"/>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AA66:BZ66"/>
    <mergeCell ref="U62:X62"/>
    <mergeCell ref="AK62:AS62"/>
    <mergeCell ref="BF62:BQ62"/>
    <mergeCell ref="R63:BZ63"/>
    <mergeCell ref="R64:T64"/>
    <mergeCell ref="U64:BZ64"/>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s>
  <phoneticPr fontId="3"/>
  <dataValidations disablePrompts="1"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topLeftCell="A30"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78" s="2" customFormat="1" ht="15" customHeight="1">
      <c r="A2" s="860" t="s">
        <v>1595</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row>
    <row r="3" spans="1:78"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78"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78" s="2" customFormat="1" ht="15.75" customHeight="1">
      <c r="A5" s="175" t="s">
        <v>1644</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78" s="2" customFormat="1" ht="15.75" customHeight="1">
      <c r="A6" s="175"/>
      <c r="B6" s="175" t="s">
        <v>66</v>
      </c>
      <c r="C6" s="175"/>
      <c r="D6" s="175"/>
      <c r="E6" s="175"/>
      <c r="F6" s="175"/>
      <c r="G6" s="175"/>
      <c r="H6" s="175"/>
      <c r="I6" s="175"/>
      <c r="J6" s="175"/>
      <c r="K6" s="175"/>
      <c r="L6" s="175"/>
      <c r="M6" s="175"/>
      <c r="N6" s="175"/>
      <c r="O6" s="175"/>
      <c r="P6" s="175"/>
      <c r="Q6" s="175"/>
      <c r="R6" s="858">
        <f>kouzisekousya_owner_name1</f>
        <v>0</v>
      </c>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BZ6" s="858"/>
    </row>
    <row r="7" spans="1:78" s="2" customFormat="1" ht="15.75" customHeight="1">
      <c r="A7" s="175"/>
      <c r="B7" s="175" t="s">
        <v>77</v>
      </c>
      <c r="C7" s="175"/>
      <c r="D7" s="175"/>
      <c r="E7" s="175"/>
      <c r="F7" s="175"/>
      <c r="G7" s="175"/>
      <c r="H7" s="175"/>
      <c r="I7" s="175"/>
      <c r="J7" s="175"/>
      <c r="K7" s="175"/>
      <c r="L7" s="175"/>
      <c r="M7" s="175"/>
      <c r="N7" s="175" t="s">
        <v>78</v>
      </c>
      <c r="O7" s="175"/>
      <c r="P7" s="175"/>
      <c r="Q7" s="175"/>
      <c r="R7" s="175"/>
      <c r="S7" s="175"/>
      <c r="T7" s="175"/>
      <c r="U7" s="175"/>
      <c r="V7" s="175"/>
      <c r="W7" s="175"/>
      <c r="X7" s="175"/>
      <c r="Y7" s="175" t="s">
        <v>79</v>
      </c>
      <c r="Z7" s="175"/>
      <c r="AA7" s="865">
        <f>kouzisekousya_eigyousyo_kyoka1</f>
        <v>0</v>
      </c>
      <c r="AB7" s="865"/>
      <c r="AC7" s="865"/>
      <c r="AD7" s="865"/>
      <c r="AE7" s="865"/>
      <c r="AF7" s="865"/>
      <c r="AG7" s="865"/>
      <c r="AH7" s="865"/>
      <c r="AI7" s="865"/>
      <c r="AJ7" s="865"/>
      <c r="AK7" s="865"/>
      <c r="AL7" s="865"/>
      <c r="AM7" s="865"/>
      <c r="AN7" s="175" t="s">
        <v>80</v>
      </c>
      <c r="AO7" s="175"/>
      <c r="AP7" s="175"/>
      <c r="AQ7" s="175"/>
      <c r="AR7" s="175"/>
      <c r="AS7" s="175" t="s">
        <v>81</v>
      </c>
      <c r="AT7" s="175"/>
      <c r="AU7" s="865">
        <f>kouzisekousya_eigyousyo_go1</f>
        <v>0</v>
      </c>
      <c r="AV7" s="865"/>
      <c r="AW7" s="865"/>
      <c r="AX7" s="865"/>
      <c r="AY7" s="865"/>
      <c r="AZ7" s="865"/>
      <c r="BA7" s="865"/>
      <c r="BB7" s="865"/>
      <c r="BC7" s="865"/>
      <c r="BD7" s="865"/>
      <c r="BE7" s="865"/>
      <c r="BF7" s="865"/>
      <c r="BG7" s="865"/>
      <c r="BH7" s="175" t="s">
        <v>40</v>
      </c>
      <c r="BI7" s="175"/>
      <c r="BJ7" s="175"/>
      <c r="BK7" s="175"/>
      <c r="BL7" s="175"/>
      <c r="BM7" s="175"/>
      <c r="BN7" s="175"/>
      <c r="BO7" s="175"/>
      <c r="BP7" s="175"/>
      <c r="BQ7" s="175"/>
      <c r="BR7" s="175"/>
      <c r="BS7" s="175"/>
      <c r="BT7" s="175"/>
      <c r="BU7" s="175"/>
      <c r="BV7" s="175"/>
      <c r="BW7" s="175"/>
      <c r="BX7" s="175"/>
      <c r="BY7" s="175"/>
      <c r="BZ7" s="175"/>
    </row>
    <row r="8" spans="1:78" s="2" customFormat="1" ht="15.75" customHeight="1">
      <c r="A8" s="175"/>
      <c r="B8" s="175"/>
      <c r="C8" s="175"/>
      <c r="D8" s="175"/>
      <c r="E8" s="175"/>
      <c r="F8" s="175"/>
      <c r="G8" s="175"/>
      <c r="H8" s="175"/>
      <c r="I8" s="175"/>
      <c r="J8" s="175"/>
      <c r="K8" s="175"/>
      <c r="L8" s="175"/>
      <c r="M8" s="175"/>
      <c r="N8" s="175"/>
      <c r="O8" s="175"/>
      <c r="P8" s="175"/>
      <c r="Q8" s="175"/>
      <c r="R8" s="858">
        <f>kouzisekousya_kaisya_name1</f>
        <v>0</v>
      </c>
      <c r="S8" s="858"/>
      <c r="T8" s="858"/>
      <c r="U8" s="858"/>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row>
    <row r="9" spans="1:78" s="2" customFormat="1" ht="15.75" customHeight="1">
      <c r="A9" s="175"/>
      <c r="B9" s="175" t="s">
        <v>32</v>
      </c>
      <c r="C9" s="175"/>
      <c r="D9" s="175"/>
      <c r="E9" s="175"/>
      <c r="F9" s="175"/>
      <c r="G9" s="175"/>
      <c r="H9" s="175"/>
      <c r="I9" s="175"/>
      <c r="J9" s="175"/>
      <c r="K9" s="175"/>
      <c r="L9" s="175"/>
      <c r="M9" s="175"/>
      <c r="N9" s="175"/>
      <c r="O9" s="175"/>
      <c r="P9" s="175"/>
      <c r="Q9" s="175"/>
      <c r="R9" s="864" t="s">
        <v>1253</v>
      </c>
      <c r="S9" s="864"/>
      <c r="T9" s="864"/>
      <c r="U9" s="858">
        <f>kouzisekousya_kaisya_postcode1</f>
        <v>0</v>
      </c>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row>
    <row r="10" spans="1:78" s="2" customFormat="1" ht="15" customHeight="1">
      <c r="A10" s="175"/>
      <c r="B10" s="175" t="s">
        <v>68</v>
      </c>
      <c r="C10" s="175"/>
      <c r="D10" s="175"/>
      <c r="E10" s="175"/>
      <c r="F10" s="175"/>
      <c r="G10" s="175"/>
      <c r="H10" s="175"/>
      <c r="I10" s="175"/>
      <c r="J10" s="175"/>
      <c r="K10" s="175"/>
      <c r="L10" s="175"/>
      <c r="M10" s="175"/>
      <c r="N10" s="175"/>
      <c r="O10" s="175"/>
      <c r="P10" s="175"/>
      <c r="Q10" s="175"/>
      <c r="R10" s="859" t="str">
        <f>kouzisekousya_owner_state1&amp;kouzisekousya_owner_adress1</f>
        <v/>
      </c>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59"/>
      <c r="BK10" s="859"/>
      <c r="BL10" s="859"/>
      <c r="BM10" s="859"/>
      <c r="BN10" s="859"/>
      <c r="BO10" s="859"/>
      <c r="BP10" s="859"/>
      <c r="BQ10" s="859"/>
      <c r="BR10" s="859"/>
      <c r="BS10" s="859"/>
      <c r="BT10" s="859"/>
      <c r="BU10" s="859"/>
      <c r="BV10" s="859"/>
      <c r="BW10" s="859"/>
      <c r="BX10" s="859"/>
      <c r="BY10" s="859"/>
      <c r="BZ10" s="859"/>
    </row>
    <row r="11" spans="1:78" s="2" customFormat="1" ht="15" customHeight="1">
      <c r="A11" s="175"/>
      <c r="B11" s="175" t="s">
        <v>1662</v>
      </c>
      <c r="C11" s="175"/>
      <c r="D11" s="175"/>
      <c r="E11" s="175"/>
      <c r="F11" s="175"/>
      <c r="G11" s="175"/>
      <c r="H11" s="175"/>
      <c r="I11" s="175"/>
      <c r="J11" s="175"/>
      <c r="K11" s="175"/>
      <c r="L11" s="175"/>
      <c r="M11" s="175"/>
      <c r="N11" s="175"/>
      <c r="O11" s="175"/>
      <c r="P11" s="175"/>
      <c r="Q11" s="175"/>
      <c r="R11" s="859">
        <f>kouzisekousya_owner_TEL1</f>
        <v>0</v>
      </c>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c r="BA11" s="859"/>
      <c r="BB11" s="859"/>
      <c r="BC11" s="859"/>
      <c r="BD11" s="859"/>
      <c r="BE11" s="859"/>
      <c r="BF11" s="859"/>
      <c r="BG11" s="859"/>
      <c r="BH11" s="859"/>
      <c r="BI11" s="859"/>
      <c r="BJ11" s="859"/>
      <c r="BK11" s="859"/>
      <c r="BL11" s="859"/>
      <c r="BM11" s="859"/>
      <c r="BN11" s="859"/>
      <c r="BO11" s="859"/>
      <c r="BP11" s="859"/>
      <c r="BQ11" s="859"/>
      <c r="BR11" s="859"/>
      <c r="BS11" s="859"/>
      <c r="BT11" s="859"/>
      <c r="BU11" s="859"/>
      <c r="BV11" s="859"/>
      <c r="BW11" s="859"/>
      <c r="BX11" s="859"/>
      <c r="BY11" s="859"/>
      <c r="BZ11" s="859"/>
    </row>
    <row r="12" spans="1:78" s="2" customFormat="1" ht="7.5"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row>
    <row r="13" spans="1:78" s="2" customFormat="1" ht="15.75" customHeight="1">
      <c r="A13" s="321" t="s">
        <v>1644</v>
      </c>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row>
    <row r="14" spans="1:78" s="2" customFormat="1" ht="15.75" customHeight="1">
      <c r="A14" s="175"/>
      <c r="B14" s="175" t="s">
        <v>66</v>
      </c>
      <c r="C14" s="175"/>
      <c r="D14" s="175"/>
      <c r="E14" s="175"/>
      <c r="F14" s="175"/>
      <c r="G14" s="175"/>
      <c r="H14" s="175"/>
      <c r="I14" s="175"/>
      <c r="J14" s="175"/>
      <c r="K14" s="175"/>
      <c r="L14" s="175"/>
      <c r="M14" s="175"/>
      <c r="N14" s="175"/>
      <c r="O14" s="175"/>
      <c r="P14" s="175"/>
      <c r="Q14" s="175"/>
      <c r="R14" s="858">
        <f>kouzisekousya_owner_name2</f>
        <v>0</v>
      </c>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858"/>
      <c r="BD14" s="858"/>
      <c r="BE14" s="858"/>
      <c r="BF14" s="858"/>
      <c r="BG14" s="858"/>
      <c r="BH14" s="858"/>
      <c r="BI14" s="858"/>
      <c r="BJ14" s="858"/>
      <c r="BK14" s="858"/>
      <c r="BL14" s="858"/>
      <c r="BM14" s="858"/>
      <c r="BN14" s="858"/>
      <c r="BO14" s="858"/>
      <c r="BP14" s="858"/>
      <c r="BQ14" s="858"/>
      <c r="BR14" s="858"/>
      <c r="BS14" s="858"/>
      <c r="BT14" s="858"/>
      <c r="BU14" s="858"/>
      <c r="BV14" s="858"/>
      <c r="BW14" s="858"/>
      <c r="BX14" s="858"/>
      <c r="BY14" s="858"/>
      <c r="BZ14" s="858"/>
    </row>
    <row r="15" spans="1:78" s="2" customFormat="1" ht="15.75" customHeight="1">
      <c r="A15" s="175"/>
      <c r="B15" s="175" t="s">
        <v>77</v>
      </c>
      <c r="C15" s="175"/>
      <c r="D15" s="175"/>
      <c r="E15" s="175"/>
      <c r="F15" s="175"/>
      <c r="G15" s="175"/>
      <c r="H15" s="175"/>
      <c r="I15" s="175"/>
      <c r="J15" s="175"/>
      <c r="K15" s="175"/>
      <c r="L15" s="175"/>
      <c r="M15" s="175"/>
      <c r="N15" s="175" t="s">
        <v>78</v>
      </c>
      <c r="O15" s="175"/>
      <c r="P15" s="175"/>
      <c r="Q15" s="175"/>
      <c r="R15" s="175"/>
      <c r="S15" s="175"/>
      <c r="T15" s="175"/>
      <c r="U15" s="175"/>
      <c r="V15" s="175"/>
      <c r="W15" s="175"/>
      <c r="X15" s="175"/>
      <c r="Y15" s="175" t="s">
        <v>79</v>
      </c>
      <c r="Z15" s="175"/>
      <c r="AA15" s="865">
        <f>kouzisekousya_eigyousyo_kyoka2</f>
        <v>0</v>
      </c>
      <c r="AB15" s="865"/>
      <c r="AC15" s="865"/>
      <c r="AD15" s="865"/>
      <c r="AE15" s="865"/>
      <c r="AF15" s="865"/>
      <c r="AG15" s="865"/>
      <c r="AH15" s="865"/>
      <c r="AI15" s="865"/>
      <c r="AJ15" s="865"/>
      <c r="AK15" s="865"/>
      <c r="AL15" s="865"/>
      <c r="AM15" s="865"/>
      <c r="AN15" s="175" t="s">
        <v>80</v>
      </c>
      <c r="AO15" s="175"/>
      <c r="AP15" s="175"/>
      <c r="AQ15" s="175"/>
      <c r="AR15" s="175"/>
      <c r="AS15" s="175" t="s">
        <v>81</v>
      </c>
      <c r="AT15" s="175"/>
      <c r="AU15" s="865">
        <f>kouzisekousya_eigyousyo_go2</f>
        <v>0</v>
      </c>
      <c r="AV15" s="865"/>
      <c r="AW15" s="865"/>
      <c r="AX15" s="865"/>
      <c r="AY15" s="865"/>
      <c r="AZ15" s="865"/>
      <c r="BA15" s="865"/>
      <c r="BB15" s="865"/>
      <c r="BC15" s="865"/>
      <c r="BD15" s="865"/>
      <c r="BE15" s="865"/>
      <c r="BF15" s="865"/>
      <c r="BG15" s="865"/>
      <c r="BH15" s="175" t="s">
        <v>40</v>
      </c>
      <c r="BI15" s="175"/>
      <c r="BJ15" s="175"/>
      <c r="BK15" s="175"/>
      <c r="BL15" s="175"/>
      <c r="BM15" s="175"/>
      <c r="BN15" s="175"/>
      <c r="BO15" s="175"/>
      <c r="BP15" s="175"/>
      <c r="BQ15" s="175"/>
      <c r="BR15" s="175"/>
      <c r="BS15" s="175"/>
      <c r="BT15" s="175"/>
      <c r="BU15" s="175"/>
      <c r="BV15" s="175"/>
      <c r="BW15" s="175"/>
      <c r="BX15" s="175"/>
      <c r="BY15" s="175"/>
      <c r="BZ15" s="175"/>
    </row>
    <row r="16" spans="1:78" s="2" customFormat="1" ht="15.75" customHeight="1">
      <c r="A16" s="175"/>
      <c r="B16" s="175"/>
      <c r="C16" s="175"/>
      <c r="D16" s="175"/>
      <c r="E16" s="175"/>
      <c r="F16" s="175"/>
      <c r="G16" s="175"/>
      <c r="H16" s="175"/>
      <c r="I16" s="175"/>
      <c r="J16" s="175"/>
      <c r="K16" s="175"/>
      <c r="L16" s="175"/>
      <c r="M16" s="175"/>
      <c r="N16" s="175"/>
      <c r="O16" s="175"/>
      <c r="P16" s="175"/>
      <c r="Q16" s="175"/>
      <c r="R16" s="858">
        <f>kouzisekousya_kaisya_name2</f>
        <v>0</v>
      </c>
      <c r="S16" s="858"/>
      <c r="T16" s="858"/>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8"/>
      <c r="BN16" s="858"/>
      <c r="BO16" s="858"/>
      <c r="BP16" s="858"/>
      <c r="BQ16" s="858"/>
      <c r="BR16" s="858"/>
      <c r="BS16" s="858"/>
      <c r="BT16" s="858"/>
      <c r="BU16" s="858"/>
      <c r="BV16" s="858"/>
      <c r="BW16" s="858"/>
      <c r="BX16" s="858"/>
      <c r="BY16" s="858"/>
      <c r="BZ16" s="858"/>
    </row>
    <row r="17" spans="1:78" s="2" customFormat="1" ht="15.75" customHeight="1">
      <c r="A17" s="175"/>
      <c r="B17" s="175" t="s">
        <v>32</v>
      </c>
      <c r="C17" s="175"/>
      <c r="D17" s="175"/>
      <c r="E17" s="175"/>
      <c r="F17" s="175"/>
      <c r="G17" s="175"/>
      <c r="H17" s="175"/>
      <c r="I17" s="175"/>
      <c r="J17" s="175"/>
      <c r="K17" s="175"/>
      <c r="L17" s="175"/>
      <c r="M17" s="175"/>
      <c r="N17" s="175"/>
      <c r="O17" s="175"/>
      <c r="P17" s="175"/>
      <c r="Q17" s="175"/>
      <c r="R17" s="864" t="s">
        <v>1253</v>
      </c>
      <c r="S17" s="864"/>
      <c r="T17" s="864"/>
      <c r="U17" s="858">
        <f>kouzisekousya_kaisya_postcode2</f>
        <v>0</v>
      </c>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c r="AX17" s="858"/>
      <c r="AY17" s="858"/>
      <c r="AZ17" s="858"/>
      <c r="BA17" s="858"/>
      <c r="BB17" s="858"/>
      <c r="BC17" s="858"/>
      <c r="BD17" s="858"/>
      <c r="BE17" s="858"/>
      <c r="BF17" s="858"/>
      <c r="BG17" s="858"/>
      <c r="BH17" s="858"/>
      <c r="BI17" s="858"/>
      <c r="BJ17" s="858"/>
      <c r="BK17" s="858"/>
      <c r="BL17" s="858"/>
      <c r="BM17" s="858"/>
      <c r="BN17" s="858"/>
      <c r="BO17" s="858"/>
      <c r="BP17" s="858"/>
      <c r="BQ17" s="858"/>
      <c r="BR17" s="858"/>
      <c r="BS17" s="858"/>
      <c r="BT17" s="858"/>
      <c r="BU17" s="858"/>
      <c r="BV17" s="858"/>
      <c r="BW17" s="858"/>
      <c r="BX17" s="858"/>
      <c r="BY17" s="858"/>
      <c r="BZ17" s="858"/>
    </row>
    <row r="18" spans="1:78" s="2" customFormat="1" ht="15" customHeight="1">
      <c r="A18" s="175"/>
      <c r="B18" s="175" t="s">
        <v>68</v>
      </c>
      <c r="C18" s="175"/>
      <c r="D18" s="175"/>
      <c r="E18" s="175"/>
      <c r="F18" s="175"/>
      <c r="G18" s="175"/>
      <c r="H18" s="175"/>
      <c r="I18" s="175"/>
      <c r="J18" s="175"/>
      <c r="K18" s="175"/>
      <c r="L18" s="175"/>
      <c r="M18" s="175"/>
      <c r="N18" s="175"/>
      <c r="O18" s="175"/>
      <c r="P18" s="175"/>
      <c r="Q18" s="175"/>
      <c r="R18" s="859" t="str">
        <f>kouzisekousya_owner_state2&amp;kouzisekousya_owner_adress2</f>
        <v/>
      </c>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59"/>
      <c r="BK18" s="859"/>
      <c r="BL18" s="859"/>
      <c r="BM18" s="859"/>
      <c r="BN18" s="859"/>
      <c r="BO18" s="859"/>
      <c r="BP18" s="859"/>
      <c r="BQ18" s="859"/>
      <c r="BR18" s="859"/>
      <c r="BS18" s="859"/>
      <c r="BT18" s="859"/>
      <c r="BU18" s="859"/>
      <c r="BV18" s="859"/>
      <c r="BW18" s="859"/>
      <c r="BX18" s="859"/>
      <c r="BY18" s="859"/>
      <c r="BZ18" s="859"/>
    </row>
    <row r="19" spans="1:78" s="2" customFormat="1" ht="15" customHeight="1">
      <c r="A19" s="175"/>
      <c r="B19" s="175" t="s">
        <v>1662</v>
      </c>
      <c r="C19" s="175"/>
      <c r="D19" s="175"/>
      <c r="E19" s="175"/>
      <c r="F19" s="175"/>
      <c r="G19" s="175"/>
      <c r="H19" s="175"/>
      <c r="I19" s="175"/>
      <c r="J19" s="175"/>
      <c r="K19" s="175"/>
      <c r="L19" s="175"/>
      <c r="M19" s="175"/>
      <c r="N19" s="175"/>
      <c r="O19" s="175"/>
      <c r="P19" s="175"/>
      <c r="Q19" s="175"/>
      <c r="R19" s="859">
        <f>kouzisekousya_owner_TEL2</f>
        <v>0</v>
      </c>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859"/>
      <c r="AP19" s="859"/>
      <c r="AQ19" s="859"/>
      <c r="AR19" s="859"/>
      <c r="AS19" s="859"/>
      <c r="AT19" s="859"/>
      <c r="AU19" s="859"/>
      <c r="AV19" s="859"/>
      <c r="AW19" s="859"/>
      <c r="AX19" s="859"/>
      <c r="AY19" s="859"/>
      <c r="AZ19" s="859"/>
      <c r="BA19" s="859"/>
      <c r="BB19" s="859"/>
      <c r="BC19" s="859"/>
      <c r="BD19" s="859"/>
      <c r="BE19" s="859"/>
      <c r="BF19" s="859"/>
      <c r="BG19" s="859"/>
      <c r="BH19" s="859"/>
      <c r="BI19" s="859"/>
      <c r="BJ19" s="859"/>
      <c r="BK19" s="859"/>
      <c r="BL19" s="859"/>
      <c r="BM19" s="859"/>
      <c r="BN19" s="859"/>
      <c r="BO19" s="859"/>
      <c r="BP19" s="859"/>
      <c r="BQ19" s="859"/>
      <c r="BR19" s="859"/>
      <c r="BS19" s="859"/>
      <c r="BT19" s="859"/>
      <c r="BU19" s="859"/>
      <c r="BV19" s="859"/>
      <c r="BW19" s="859"/>
      <c r="BX19" s="859"/>
      <c r="BY19" s="859"/>
      <c r="BZ19" s="859"/>
    </row>
    <row r="20" spans="1:78" s="2" customFormat="1" ht="7.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row>
    <row r="21" spans="1:78" s="2" customFormat="1" ht="15.75" customHeight="1">
      <c r="A21" s="321" t="s">
        <v>1644</v>
      </c>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row>
    <row r="22" spans="1:78" s="2" customFormat="1" ht="15.75" customHeight="1">
      <c r="A22" s="175"/>
      <c r="B22" s="175" t="s">
        <v>66</v>
      </c>
      <c r="C22" s="175"/>
      <c r="D22" s="175"/>
      <c r="E22" s="175"/>
      <c r="F22" s="175"/>
      <c r="G22" s="175"/>
      <c r="H22" s="175"/>
      <c r="I22" s="175"/>
      <c r="J22" s="175"/>
      <c r="K22" s="175"/>
      <c r="L22" s="175"/>
      <c r="M22" s="175"/>
      <c r="N22" s="175"/>
      <c r="O22" s="175"/>
      <c r="P22" s="175"/>
      <c r="Q22" s="175"/>
      <c r="R22" s="858">
        <f>kouzisekousya_owner_name3</f>
        <v>0</v>
      </c>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row>
    <row r="23" spans="1:78" s="2" customFormat="1" ht="15.75" customHeight="1">
      <c r="A23" s="175"/>
      <c r="B23" s="175" t="s">
        <v>77</v>
      </c>
      <c r="C23" s="175"/>
      <c r="D23" s="175"/>
      <c r="E23" s="175"/>
      <c r="F23" s="175"/>
      <c r="G23" s="175"/>
      <c r="H23" s="175"/>
      <c r="I23" s="175"/>
      <c r="J23" s="175"/>
      <c r="K23" s="175"/>
      <c r="L23" s="175"/>
      <c r="M23" s="175"/>
      <c r="N23" s="175" t="s">
        <v>78</v>
      </c>
      <c r="O23" s="175"/>
      <c r="P23" s="175"/>
      <c r="Q23" s="175"/>
      <c r="R23" s="175"/>
      <c r="S23" s="175"/>
      <c r="T23" s="175"/>
      <c r="U23" s="175"/>
      <c r="V23" s="175"/>
      <c r="W23" s="175"/>
      <c r="X23" s="175"/>
      <c r="Y23" s="175" t="s">
        <v>79</v>
      </c>
      <c r="Z23" s="175"/>
      <c r="AA23" s="865">
        <f>kouzisekousya_eigyousyo_kyoka3</f>
        <v>0</v>
      </c>
      <c r="AB23" s="865"/>
      <c r="AC23" s="865"/>
      <c r="AD23" s="865"/>
      <c r="AE23" s="865"/>
      <c r="AF23" s="865"/>
      <c r="AG23" s="865"/>
      <c r="AH23" s="865"/>
      <c r="AI23" s="865"/>
      <c r="AJ23" s="865"/>
      <c r="AK23" s="865"/>
      <c r="AL23" s="865"/>
      <c r="AM23" s="865"/>
      <c r="AN23" s="175" t="s">
        <v>80</v>
      </c>
      <c r="AO23" s="175"/>
      <c r="AP23" s="175"/>
      <c r="AQ23" s="175"/>
      <c r="AR23" s="175"/>
      <c r="AS23" s="175" t="s">
        <v>81</v>
      </c>
      <c r="AT23" s="175"/>
      <c r="AU23" s="865">
        <f>kouzisekousya_eigyousyo_go3</f>
        <v>0</v>
      </c>
      <c r="AV23" s="865"/>
      <c r="AW23" s="865"/>
      <c r="AX23" s="865"/>
      <c r="AY23" s="865"/>
      <c r="AZ23" s="865"/>
      <c r="BA23" s="865"/>
      <c r="BB23" s="865"/>
      <c r="BC23" s="865"/>
      <c r="BD23" s="865"/>
      <c r="BE23" s="865"/>
      <c r="BF23" s="865"/>
      <c r="BG23" s="865"/>
      <c r="BH23" s="175" t="s">
        <v>40</v>
      </c>
      <c r="BI23" s="175"/>
      <c r="BJ23" s="175"/>
      <c r="BK23" s="175"/>
      <c r="BL23" s="175"/>
      <c r="BM23" s="175"/>
      <c r="BN23" s="175"/>
      <c r="BO23" s="175"/>
      <c r="BP23" s="175"/>
      <c r="BQ23" s="175"/>
      <c r="BR23" s="175"/>
      <c r="BS23" s="175"/>
      <c r="BT23" s="175"/>
      <c r="BU23" s="175"/>
      <c r="BV23" s="175"/>
      <c r="BW23" s="175"/>
      <c r="BX23" s="175"/>
      <c r="BY23" s="175"/>
      <c r="BZ23" s="175"/>
    </row>
    <row r="24" spans="1:78" s="2" customFormat="1" ht="15.75" customHeight="1">
      <c r="A24" s="175"/>
      <c r="B24" s="175"/>
      <c r="C24" s="175"/>
      <c r="D24" s="175"/>
      <c r="E24" s="175"/>
      <c r="F24" s="175"/>
      <c r="G24" s="175"/>
      <c r="H24" s="175"/>
      <c r="I24" s="175"/>
      <c r="J24" s="175"/>
      <c r="K24" s="175"/>
      <c r="L24" s="175"/>
      <c r="M24" s="175"/>
      <c r="N24" s="175"/>
      <c r="O24" s="175"/>
      <c r="P24" s="175"/>
      <c r="Q24" s="175"/>
      <c r="R24" s="858">
        <f>kouzisekousya_kaisya_name3</f>
        <v>0</v>
      </c>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row>
    <row r="25" spans="1:78" s="2" customFormat="1" ht="15.75" customHeight="1">
      <c r="A25" s="175"/>
      <c r="B25" s="175" t="s">
        <v>32</v>
      </c>
      <c r="C25" s="175"/>
      <c r="D25" s="175"/>
      <c r="E25" s="175"/>
      <c r="F25" s="175"/>
      <c r="G25" s="175"/>
      <c r="H25" s="175"/>
      <c r="I25" s="175"/>
      <c r="J25" s="175"/>
      <c r="K25" s="175"/>
      <c r="L25" s="175"/>
      <c r="M25" s="175"/>
      <c r="N25" s="175"/>
      <c r="O25" s="175"/>
      <c r="P25" s="175"/>
      <c r="Q25" s="175"/>
      <c r="R25" s="864" t="s">
        <v>1253</v>
      </c>
      <c r="S25" s="864"/>
      <c r="T25" s="864"/>
      <c r="U25" s="858">
        <f>kouzisekousya_kaisya_postcode3</f>
        <v>0</v>
      </c>
      <c r="V25" s="858"/>
      <c r="W25" s="858"/>
      <c r="X25" s="858"/>
      <c r="Y25" s="858"/>
      <c r="Z25" s="858"/>
      <c r="AA25" s="858"/>
      <c r="AB25" s="858"/>
      <c r="AC25" s="858"/>
      <c r="AD25" s="858"/>
      <c r="AE25" s="858"/>
      <c r="AF25" s="858"/>
      <c r="AG25" s="858"/>
      <c r="AH25" s="858"/>
      <c r="AI25" s="858"/>
      <c r="AJ25" s="858"/>
      <c r="AK25" s="858"/>
      <c r="AL25" s="858"/>
      <c r="AM25" s="858"/>
      <c r="AN25" s="858"/>
      <c r="AO25" s="858"/>
      <c r="AP25" s="858"/>
      <c r="AQ25" s="858"/>
      <c r="AR25" s="858"/>
      <c r="AS25" s="858"/>
      <c r="AT25" s="858"/>
      <c r="AU25" s="858"/>
      <c r="AV25" s="858"/>
      <c r="AW25" s="858"/>
      <c r="AX25" s="858"/>
      <c r="AY25" s="858"/>
      <c r="AZ25" s="858"/>
      <c r="BA25" s="858"/>
      <c r="BB25" s="858"/>
      <c r="BC25" s="858"/>
      <c r="BD25" s="858"/>
      <c r="BE25" s="858"/>
      <c r="BF25" s="858"/>
      <c r="BG25" s="858"/>
      <c r="BH25" s="858"/>
      <c r="BI25" s="858"/>
      <c r="BJ25" s="858"/>
      <c r="BK25" s="858"/>
      <c r="BL25" s="858"/>
      <c r="BM25" s="858"/>
      <c r="BN25" s="858"/>
      <c r="BO25" s="858"/>
      <c r="BP25" s="858"/>
      <c r="BQ25" s="858"/>
      <c r="BR25" s="858"/>
      <c r="BS25" s="858"/>
      <c r="BT25" s="858"/>
      <c r="BU25" s="858"/>
      <c r="BV25" s="858"/>
      <c r="BW25" s="858"/>
      <c r="BX25" s="858"/>
      <c r="BY25" s="858"/>
      <c r="BZ25" s="858"/>
    </row>
    <row r="26" spans="1:78" s="2" customFormat="1" ht="15" customHeight="1">
      <c r="A26" s="175"/>
      <c r="B26" s="175" t="s">
        <v>68</v>
      </c>
      <c r="C26" s="175"/>
      <c r="D26" s="175"/>
      <c r="E26" s="175"/>
      <c r="F26" s="175"/>
      <c r="G26" s="175"/>
      <c r="H26" s="175"/>
      <c r="I26" s="175"/>
      <c r="J26" s="175"/>
      <c r="K26" s="175"/>
      <c r="L26" s="175"/>
      <c r="M26" s="175"/>
      <c r="N26" s="175"/>
      <c r="O26" s="175"/>
      <c r="P26" s="175"/>
      <c r="Q26" s="175"/>
      <c r="R26" s="858" t="str">
        <f>kouzisekousya_owner_state3&amp;kouzisekousya_owner_adress3</f>
        <v/>
      </c>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8"/>
      <c r="BG26" s="858"/>
      <c r="BH26" s="858"/>
      <c r="BI26" s="858"/>
      <c r="BJ26" s="858"/>
      <c r="BK26" s="858"/>
      <c r="BL26" s="858"/>
      <c r="BM26" s="858"/>
      <c r="BN26" s="858"/>
      <c r="BO26" s="858"/>
      <c r="BP26" s="858"/>
      <c r="BQ26" s="858"/>
      <c r="BR26" s="858"/>
      <c r="BS26" s="858"/>
      <c r="BT26" s="858"/>
      <c r="BU26" s="858"/>
      <c r="BV26" s="858"/>
      <c r="BW26" s="858"/>
      <c r="BX26" s="858"/>
      <c r="BY26" s="858"/>
      <c r="BZ26" s="858"/>
    </row>
    <row r="27" spans="1:78" s="2" customFormat="1" ht="15" customHeight="1">
      <c r="A27" s="175"/>
      <c r="B27" s="175" t="s">
        <v>1662</v>
      </c>
      <c r="C27" s="175"/>
      <c r="D27" s="175"/>
      <c r="E27" s="175"/>
      <c r="F27" s="175"/>
      <c r="G27" s="175"/>
      <c r="H27" s="175"/>
      <c r="I27" s="175"/>
      <c r="J27" s="175"/>
      <c r="K27" s="175"/>
      <c r="L27" s="175"/>
      <c r="M27" s="175"/>
      <c r="N27" s="175"/>
      <c r="O27" s="175"/>
      <c r="P27" s="175"/>
      <c r="Q27" s="175"/>
      <c r="R27" s="859">
        <f>kouzisekousya_owner_TEL3</f>
        <v>0</v>
      </c>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59"/>
      <c r="AY27" s="859"/>
      <c r="AZ27" s="859"/>
      <c r="BA27" s="859"/>
      <c r="BB27" s="859"/>
      <c r="BC27" s="859"/>
      <c r="BD27" s="859"/>
      <c r="BE27" s="859"/>
      <c r="BF27" s="859"/>
      <c r="BG27" s="859"/>
      <c r="BH27" s="859"/>
      <c r="BI27" s="859"/>
      <c r="BJ27" s="859"/>
      <c r="BK27" s="859"/>
      <c r="BL27" s="859"/>
      <c r="BM27" s="859"/>
      <c r="BN27" s="859"/>
      <c r="BO27" s="859"/>
      <c r="BP27" s="859"/>
      <c r="BQ27" s="859"/>
      <c r="BR27" s="859"/>
      <c r="BS27" s="859"/>
      <c r="BT27" s="859"/>
      <c r="BU27" s="859"/>
      <c r="BV27" s="859"/>
      <c r="BW27" s="859"/>
      <c r="BX27" s="859"/>
      <c r="BY27" s="859"/>
      <c r="BZ27" s="859"/>
    </row>
    <row r="28" spans="1:78" s="2" customFormat="1" ht="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78" s="2" customFormat="1" ht="15.75" customHeight="1">
      <c r="A29" s="321" t="s">
        <v>1644</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row>
    <row r="30" spans="1:78" s="2" customFormat="1" ht="15.75" customHeight="1">
      <c r="A30" s="175"/>
      <c r="B30" s="175" t="s">
        <v>66</v>
      </c>
      <c r="C30" s="175"/>
      <c r="D30" s="175"/>
      <c r="E30" s="175"/>
      <c r="F30" s="175"/>
      <c r="G30" s="175"/>
      <c r="H30" s="175"/>
      <c r="I30" s="175"/>
      <c r="J30" s="175"/>
      <c r="K30" s="175"/>
      <c r="L30" s="175"/>
      <c r="M30" s="175"/>
      <c r="N30" s="175"/>
      <c r="O30" s="175"/>
      <c r="P30" s="175"/>
      <c r="Q30" s="175"/>
      <c r="R30" s="858">
        <f>kouzisekousya_owner_name4</f>
        <v>0</v>
      </c>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c r="BL30" s="858"/>
      <c r="BM30" s="858"/>
      <c r="BN30" s="858"/>
      <c r="BO30" s="858"/>
      <c r="BP30" s="858"/>
      <c r="BQ30" s="858"/>
      <c r="BR30" s="858"/>
      <c r="BS30" s="858"/>
      <c r="BT30" s="858"/>
      <c r="BU30" s="858"/>
      <c r="BV30" s="858"/>
      <c r="BW30" s="858"/>
      <c r="BX30" s="858"/>
      <c r="BY30" s="858"/>
      <c r="BZ30" s="858"/>
    </row>
    <row r="31" spans="1:78" s="2" customFormat="1" ht="15.75" customHeight="1">
      <c r="A31" s="175"/>
      <c r="B31" s="175" t="s">
        <v>77</v>
      </c>
      <c r="C31" s="175"/>
      <c r="D31" s="175"/>
      <c r="E31" s="175"/>
      <c r="F31" s="175"/>
      <c r="G31" s="175"/>
      <c r="H31" s="175"/>
      <c r="I31" s="175"/>
      <c r="J31" s="175"/>
      <c r="K31" s="175"/>
      <c r="L31" s="175"/>
      <c r="M31" s="175"/>
      <c r="N31" s="175" t="s">
        <v>78</v>
      </c>
      <c r="O31" s="175"/>
      <c r="P31" s="175"/>
      <c r="Q31" s="175"/>
      <c r="R31" s="175"/>
      <c r="S31" s="175"/>
      <c r="T31" s="175"/>
      <c r="U31" s="175"/>
      <c r="V31" s="175"/>
      <c r="W31" s="175"/>
      <c r="X31" s="175"/>
      <c r="Y31" s="175" t="s">
        <v>79</v>
      </c>
      <c r="Z31" s="175"/>
      <c r="AA31" s="865">
        <f>kouzisekousya_eigyousyo_kyoka4</f>
        <v>0</v>
      </c>
      <c r="AB31" s="865"/>
      <c r="AC31" s="865"/>
      <c r="AD31" s="865"/>
      <c r="AE31" s="865"/>
      <c r="AF31" s="865"/>
      <c r="AG31" s="865"/>
      <c r="AH31" s="865"/>
      <c r="AI31" s="865"/>
      <c r="AJ31" s="865"/>
      <c r="AK31" s="865"/>
      <c r="AL31" s="865"/>
      <c r="AM31" s="865"/>
      <c r="AN31" s="175" t="s">
        <v>80</v>
      </c>
      <c r="AO31" s="175"/>
      <c r="AP31" s="175"/>
      <c r="AQ31" s="175"/>
      <c r="AR31" s="175"/>
      <c r="AS31" s="175" t="s">
        <v>81</v>
      </c>
      <c r="AT31" s="175"/>
      <c r="AU31" s="865">
        <f>kouzisekousya_eigyousyo_go4</f>
        <v>0</v>
      </c>
      <c r="AV31" s="865"/>
      <c r="AW31" s="865"/>
      <c r="AX31" s="865"/>
      <c r="AY31" s="865"/>
      <c r="AZ31" s="865"/>
      <c r="BA31" s="865"/>
      <c r="BB31" s="865"/>
      <c r="BC31" s="865"/>
      <c r="BD31" s="865"/>
      <c r="BE31" s="865"/>
      <c r="BF31" s="865"/>
      <c r="BG31" s="865"/>
      <c r="BH31" s="175" t="s">
        <v>40</v>
      </c>
      <c r="BI31" s="175"/>
      <c r="BJ31" s="175"/>
      <c r="BK31" s="175"/>
      <c r="BL31" s="175"/>
      <c r="BM31" s="175"/>
      <c r="BN31" s="175"/>
      <c r="BO31" s="175"/>
      <c r="BP31" s="175"/>
      <c r="BQ31" s="175"/>
      <c r="BR31" s="175"/>
      <c r="BS31" s="175"/>
      <c r="BT31" s="175"/>
      <c r="BU31" s="175"/>
      <c r="BV31" s="175"/>
      <c r="BW31" s="175"/>
      <c r="BX31" s="175"/>
      <c r="BY31" s="175"/>
      <c r="BZ31" s="175"/>
    </row>
    <row r="32" spans="1:78" s="2" customFormat="1" ht="15.75" customHeight="1">
      <c r="A32" s="175"/>
      <c r="B32" s="175"/>
      <c r="C32" s="175"/>
      <c r="D32" s="175"/>
      <c r="E32" s="175"/>
      <c r="F32" s="175"/>
      <c r="G32" s="175"/>
      <c r="H32" s="175"/>
      <c r="I32" s="175"/>
      <c r="J32" s="175"/>
      <c r="K32" s="175"/>
      <c r="L32" s="175"/>
      <c r="M32" s="175"/>
      <c r="N32" s="175"/>
      <c r="O32" s="175"/>
      <c r="P32" s="175"/>
      <c r="Q32" s="175"/>
      <c r="R32" s="858">
        <f>kouzisekousya_kaisya_name4</f>
        <v>0</v>
      </c>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c r="BZ32" s="858"/>
    </row>
    <row r="33" spans="1:78" s="2" customFormat="1" ht="15.75" customHeight="1">
      <c r="A33" s="175"/>
      <c r="B33" s="175" t="s">
        <v>32</v>
      </c>
      <c r="C33" s="175"/>
      <c r="D33" s="175"/>
      <c r="E33" s="175"/>
      <c r="F33" s="175"/>
      <c r="G33" s="175"/>
      <c r="H33" s="175"/>
      <c r="I33" s="175"/>
      <c r="J33" s="175"/>
      <c r="K33" s="175"/>
      <c r="L33" s="175"/>
      <c r="M33" s="175"/>
      <c r="N33" s="175"/>
      <c r="O33" s="175"/>
      <c r="P33" s="175"/>
      <c r="Q33" s="175"/>
      <c r="R33" s="864" t="s">
        <v>1253</v>
      </c>
      <c r="S33" s="864"/>
      <c r="T33" s="864"/>
      <c r="U33" s="858">
        <f>kouzisekousya_kaisya_postcode4</f>
        <v>0</v>
      </c>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c r="BZ33" s="858"/>
    </row>
    <row r="34" spans="1:78" s="2" customFormat="1" ht="15" customHeight="1">
      <c r="A34" s="175"/>
      <c r="B34" s="175" t="s">
        <v>68</v>
      </c>
      <c r="C34" s="175"/>
      <c r="D34" s="175"/>
      <c r="E34" s="175"/>
      <c r="F34" s="175"/>
      <c r="G34" s="175"/>
      <c r="H34" s="175"/>
      <c r="I34" s="175"/>
      <c r="J34" s="175"/>
      <c r="K34" s="175"/>
      <c r="L34" s="175"/>
      <c r="M34" s="175"/>
      <c r="N34" s="175"/>
      <c r="O34" s="175"/>
      <c r="P34" s="175"/>
      <c r="Q34" s="175"/>
      <c r="R34" s="858" t="str">
        <f>kouzisekousya_owner_state4&amp;kouzisekousya_owner_adress4</f>
        <v/>
      </c>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c r="BZ34" s="858"/>
    </row>
    <row r="35" spans="1:78" s="2" customFormat="1" ht="15" customHeight="1">
      <c r="A35" s="175"/>
      <c r="B35" s="175" t="s">
        <v>1662</v>
      </c>
      <c r="C35" s="175"/>
      <c r="D35" s="175"/>
      <c r="E35" s="175"/>
      <c r="F35" s="175"/>
      <c r="G35" s="175"/>
      <c r="H35" s="175"/>
      <c r="I35" s="175"/>
      <c r="J35" s="175"/>
      <c r="K35" s="175"/>
      <c r="L35" s="175"/>
      <c r="M35" s="175"/>
      <c r="N35" s="175"/>
      <c r="O35" s="175"/>
      <c r="P35" s="175"/>
      <c r="Q35" s="175"/>
      <c r="R35" s="859">
        <f>kouzisekousya_owner_TEL4</f>
        <v>0</v>
      </c>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59"/>
      <c r="BB35" s="859"/>
      <c r="BC35" s="859"/>
      <c r="BD35" s="859"/>
      <c r="BE35" s="859"/>
      <c r="BF35" s="859"/>
      <c r="BG35" s="859"/>
      <c r="BH35" s="859"/>
      <c r="BI35" s="859"/>
      <c r="BJ35" s="859"/>
      <c r="BK35" s="859"/>
      <c r="BL35" s="859"/>
      <c r="BM35" s="859"/>
      <c r="BN35" s="859"/>
      <c r="BO35" s="859"/>
      <c r="BP35" s="859"/>
      <c r="BQ35" s="859"/>
      <c r="BR35" s="859"/>
      <c r="BS35" s="859"/>
      <c r="BT35" s="859"/>
      <c r="BU35" s="859"/>
      <c r="BV35" s="859"/>
      <c r="BW35" s="859"/>
      <c r="BX35" s="859"/>
      <c r="BY35" s="859"/>
      <c r="BZ35" s="859"/>
    </row>
    <row r="36" spans="1:78" s="2" customFormat="1" ht="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78" s="2" customFormat="1" ht="15.75" customHeight="1">
      <c r="A37" s="321" t="s">
        <v>1644</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row>
    <row r="38" spans="1:78" s="2" customFormat="1" ht="15.75" customHeight="1">
      <c r="A38" s="175"/>
      <c r="B38" s="175" t="s">
        <v>66</v>
      </c>
      <c r="C38" s="175"/>
      <c r="D38" s="175"/>
      <c r="E38" s="175"/>
      <c r="F38" s="175"/>
      <c r="G38" s="175"/>
      <c r="H38" s="175"/>
      <c r="I38" s="175"/>
      <c r="J38" s="175"/>
      <c r="K38" s="175"/>
      <c r="L38" s="175"/>
      <c r="M38" s="175"/>
      <c r="N38" s="175"/>
      <c r="O38" s="175"/>
      <c r="P38" s="175"/>
      <c r="Q38" s="175"/>
      <c r="R38" s="858">
        <f>kouzisekousya_owner_name5</f>
        <v>0</v>
      </c>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858"/>
      <c r="BP38" s="858"/>
      <c r="BQ38" s="858"/>
      <c r="BR38" s="858"/>
      <c r="BS38" s="858"/>
      <c r="BT38" s="858"/>
      <c r="BU38" s="858"/>
      <c r="BV38" s="858"/>
      <c r="BW38" s="858"/>
      <c r="BX38" s="858"/>
      <c r="BY38" s="858"/>
      <c r="BZ38" s="858"/>
    </row>
    <row r="39" spans="1:78" s="2" customFormat="1" ht="15.75" customHeight="1">
      <c r="A39" s="175"/>
      <c r="B39" s="175" t="s">
        <v>77</v>
      </c>
      <c r="C39" s="175"/>
      <c r="D39" s="175"/>
      <c r="E39" s="175"/>
      <c r="F39" s="175"/>
      <c r="G39" s="175"/>
      <c r="H39" s="175"/>
      <c r="I39" s="175"/>
      <c r="J39" s="175"/>
      <c r="K39" s="175"/>
      <c r="L39" s="175"/>
      <c r="M39" s="175"/>
      <c r="N39" s="175" t="s">
        <v>78</v>
      </c>
      <c r="O39" s="175"/>
      <c r="P39" s="175"/>
      <c r="Q39" s="175"/>
      <c r="R39" s="175"/>
      <c r="S39" s="175"/>
      <c r="T39" s="175"/>
      <c r="U39" s="175"/>
      <c r="V39" s="175"/>
      <c r="W39" s="175"/>
      <c r="X39" s="175"/>
      <c r="Y39" s="175" t="s">
        <v>79</v>
      </c>
      <c r="Z39" s="175"/>
      <c r="AA39" s="865">
        <f>kouzisekousya_eigyousyo_kyoka5</f>
        <v>0</v>
      </c>
      <c r="AB39" s="865"/>
      <c r="AC39" s="865"/>
      <c r="AD39" s="865"/>
      <c r="AE39" s="865"/>
      <c r="AF39" s="865"/>
      <c r="AG39" s="865"/>
      <c r="AH39" s="865"/>
      <c r="AI39" s="865"/>
      <c r="AJ39" s="865"/>
      <c r="AK39" s="865"/>
      <c r="AL39" s="865"/>
      <c r="AM39" s="865"/>
      <c r="AN39" s="175" t="s">
        <v>80</v>
      </c>
      <c r="AO39" s="175"/>
      <c r="AP39" s="175"/>
      <c r="AQ39" s="175"/>
      <c r="AR39" s="175"/>
      <c r="AS39" s="175" t="s">
        <v>81</v>
      </c>
      <c r="AT39" s="175"/>
      <c r="AU39" s="865">
        <f>kouzisekousya_eigyousyo_go5</f>
        <v>0</v>
      </c>
      <c r="AV39" s="865"/>
      <c r="AW39" s="865"/>
      <c r="AX39" s="865"/>
      <c r="AY39" s="865"/>
      <c r="AZ39" s="865"/>
      <c r="BA39" s="865"/>
      <c r="BB39" s="865"/>
      <c r="BC39" s="865"/>
      <c r="BD39" s="865"/>
      <c r="BE39" s="865"/>
      <c r="BF39" s="865"/>
      <c r="BG39" s="865"/>
      <c r="BH39" s="175" t="s">
        <v>40</v>
      </c>
      <c r="BI39" s="175"/>
      <c r="BJ39" s="175"/>
      <c r="BK39" s="175"/>
      <c r="BL39" s="175"/>
      <c r="BM39" s="175"/>
      <c r="BN39" s="175"/>
      <c r="BO39" s="175"/>
      <c r="BP39" s="175"/>
      <c r="BQ39" s="175"/>
      <c r="BR39" s="175"/>
      <c r="BS39" s="175"/>
      <c r="BT39" s="175"/>
      <c r="BU39" s="175"/>
      <c r="BV39" s="175"/>
      <c r="BW39" s="175"/>
      <c r="BX39" s="175"/>
      <c r="BY39" s="175"/>
      <c r="BZ39" s="175"/>
    </row>
    <row r="40" spans="1:78" s="2" customFormat="1" ht="15.75" customHeight="1">
      <c r="A40" s="175"/>
      <c r="B40" s="175"/>
      <c r="C40" s="175"/>
      <c r="D40" s="175"/>
      <c r="E40" s="175"/>
      <c r="F40" s="175"/>
      <c r="G40" s="175"/>
      <c r="H40" s="175"/>
      <c r="I40" s="175"/>
      <c r="J40" s="175"/>
      <c r="K40" s="175"/>
      <c r="L40" s="175"/>
      <c r="M40" s="175"/>
      <c r="N40" s="175"/>
      <c r="O40" s="175"/>
      <c r="P40" s="175"/>
      <c r="Q40" s="175"/>
      <c r="R40" s="858">
        <f>kouzisekousya_kaisya_name5</f>
        <v>0</v>
      </c>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row>
    <row r="41" spans="1:78" s="2" customFormat="1" ht="15.75" customHeight="1">
      <c r="A41" s="175"/>
      <c r="B41" s="175" t="s">
        <v>32</v>
      </c>
      <c r="C41" s="175"/>
      <c r="D41" s="175"/>
      <c r="E41" s="175"/>
      <c r="F41" s="175"/>
      <c r="G41" s="175"/>
      <c r="H41" s="175"/>
      <c r="I41" s="175"/>
      <c r="J41" s="175"/>
      <c r="K41" s="175"/>
      <c r="L41" s="175"/>
      <c r="M41" s="175"/>
      <c r="N41" s="175"/>
      <c r="O41" s="175"/>
      <c r="P41" s="175"/>
      <c r="Q41" s="175"/>
      <c r="R41" s="864" t="s">
        <v>1253</v>
      </c>
      <c r="S41" s="864"/>
      <c r="T41" s="864"/>
      <c r="U41" s="858">
        <f>kouzisekousya_kaisya_postcode5</f>
        <v>0</v>
      </c>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8"/>
      <c r="BV41" s="858"/>
      <c r="BW41" s="858"/>
      <c r="BX41" s="858"/>
      <c r="BY41" s="858"/>
      <c r="BZ41" s="858"/>
    </row>
    <row r="42" spans="1:78" s="2" customFormat="1" ht="15" customHeight="1">
      <c r="A42" s="175"/>
      <c r="B42" s="175" t="s">
        <v>68</v>
      </c>
      <c r="C42" s="175"/>
      <c r="D42" s="175"/>
      <c r="E42" s="175"/>
      <c r="F42" s="175"/>
      <c r="G42" s="175"/>
      <c r="H42" s="175"/>
      <c r="I42" s="175"/>
      <c r="J42" s="175"/>
      <c r="K42" s="175"/>
      <c r="L42" s="175"/>
      <c r="M42" s="175"/>
      <c r="N42" s="175"/>
      <c r="O42" s="175"/>
      <c r="P42" s="175"/>
      <c r="Q42" s="175"/>
      <c r="R42" s="858" t="str">
        <f>kouzisekousya_owner_state5&amp;kouzisekousya_owner_adress5</f>
        <v/>
      </c>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row>
    <row r="43" spans="1:78" s="2" customFormat="1" ht="15" customHeight="1">
      <c r="A43" s="175"/>
      <c r="B43" s="175" t="s">
        <v>1662</v>
      </c>
      <c r="C43" s="175"/>
      <c r="D43" s="175"/>
      <c r="E43" s="175"/>
      <c r="F43" s="175"/>
      <c r="G43" s="175"/>
      <c r="H43" s="175"/>
      <c r="I43" s="175"/>
      <c r="J43" s="175"/>
      <c r="K43" s="175"/>
      <c r="L43" s="175"/>
      <c r="M43" s="175"/>
      <c r="N43" s="175"/>
      <c r="O43" s="175"/>
      <c r="P43" s="175"/>
      <c r="Q43" s="175"/>
      <c r="R43" s="859">
        <f>kouzisekousya_owner_TEL5</f>
        <v>0</v>
      </c>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c r="BA43" s="859"/>
      <c r="BB43" s="859"/>
      <c r="BC43" s="859"/>
      <c r="BD43" s="859"/>
      <c r="BE43" s="859"/>
      <c r="BF43" s="859"/>
      <c r="BG43" s="859"/>
      <c r="BH43" s="859"/>
      <c r="BI43" s="859"/>
      <c r="BJ43" s="859"/>
      <c r="BK43" s="859"/>
      <c r="BL43" s="859"/>
      <c r="BM43" s="859"/>
      <c r="BN43" s="859"/>
      <c r="BO43" s="859"/>
      <c r="BP43" s="859"/>
      <c r="BQ43" s="859"/>
      <c r="BR43" s="859"/>
      <c r="BS43" s="859"/>
      <c r="BT43" s="859"/>
      <c r="BU43" s="859"/>
      <c r="BV43" s="859"/>
      <c r="BW43" s="859"/>
      <c r="BX43" s="859"/>
      <c r="BY43" s="859"/>
      <c r="BZ43" s="859"/>
    </row>
    <row r="44" spans="1:78" s="2" customFormat="1" ht="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row>
    <row r="45" spans="1:78" s="2" customFormat="1" ht="15.75" customHeight="1">
      <c r="A45" s="321" t="s">
        <v>1644</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row>
    <row r="46" spans="1:78" s="2" customFormat="1" ht="15.75" customHeight="1">
      <c r="A46" s="175"/>
      <c r="B46" s="175" t="s">
        <v>66</v>
      </c>
      <c r="C46" s="175"/>
      <c r="D46" s="175"/>
      <c r="E46" s="175"/>
      <c r="F46" s="175"/>
      <c r="G46" s="175"/>
      <c r="H46" s="175"/>
      <c r="I46" s="175"/>
      <c r="J46" s="175"/>
      <c r="K46" s="175"/>
      <c r="L46" s="175"/>
      <c r="M46" s="175"/>
      <c r="N46" s="175"/>
      <c r="O46" s="175"/>
      <c r="P46" s="175"/>
      <c r="Q46" s="175"/>
      <c r="R46" s="858">
        <f>kouzisekousya_owner_name6</f>
        <v>0</v>
      </c>
      <c r="S46" s="858"/>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row>
    <row r="47" spans="1:78" s="2" customFormat="1" ht="15.75" customHeight="1">
      <c r="A47" s="175"/>
      <c r="B47" s="175" t="s">
        <v>77</v>
      </c>
      <c r="C47" s="175"/>
      <c r="D47" s="175"/>
      <c r="E47" s="175"/>
      <c r="F47" s="175"/>
      <c r="G47" s="175"/>
      <c r="H47" s="175"/>
      <c r="I47" s="175"/>
      <c r="J47" s="175"/>
      <c r="K47" s="175"/>
      <c r="L47" s="175"/>
      <c r="M47" s="175"/>
      <c r="N47" s="175" t="s">
        <v>78</v>
      </c>
      <c r="O47" s="175"/>
      <c r="P47" s="175"/>
      <c r="Q47" s="175"/>
      <c r="R47" s="175"/>
      <c r="S47" s="175"/>
      <c r="T47" s="175"/>
      <c r="U47" s="175"/>
      <c r="V47" s="175"/>
      <c r="W47" s="175"/>
      <c r="X47" s="175"/>
      <c r="Y47" s="175" t="s">
        <v>79</v>
      </c>
      <c r="Z47" s="175"/>
      <c r="AA47" s="865">
        <f>kouzisekousya_eigyousyo_kyoka6</f>
        <v>0</v>
      </c>
      <c r="AB47" s="865"/>
      <c r="AC47" s="865"/>
      <c r="AD47" s="865"/>
      <c r="AE47" s="865"/>
      <c r="AF47" s="865"/>
      <c r="AG47" s="865"/>
      <c r="AH47" s="865"/>
      <c r="AI47" s="865"/>
      <c r="AJ47" s="865"/>
      <c r="AK47" s="865"/>
      <c r="AL47" s="865"/>
      <c r="AM47" s="865"/>
      <c r="AN47" s="175" t="s">
        <v>80</v>
      </c>
      <c r="AO47" s="175"/>
      <c r="AP47" s="175"/>
      <c r="AQ47" s="175"/>
      <c r="AR47" s="175"/>
      <c r="AS47" s="175" t="s">
        <v>81</v>
      </c>
      <c r="AT47" s="175"/>
      <c r="AU47" s="865">
        <f>kouzisekousya_eigyousyo_go6</f>
        <v>0</v>
      </c>
      <c r="AV47" s="865"/>
      <c r="AW47" s="865"/>
      <c r="AX47" s="865"/>
      <c r="AY47" s="865"/>
      <c r="AZ47" s="865"/>
      <c r="BA47" s="865"/>
      <c r="BB47" s="865"/>
      <c r="BC47" s="865"/>
      <c r="BD47" s="865"/>
      <c r="BE47" s="865"/>
      <c r="BF47" s="865"/>
      <c r="BG47" s="865"/>
      <c r="BH47" s="175" t="s">
        <v>40</v>
      </c>
      <c r="BI47" s="175"/>
      <c r="BJ47" s="175"/>
      <c r="BK47" s="175"/>
      <c r="BL47" s="175"/>
      <c r="BM47" s="175"/>
      <c r="BN47" s="175"/>
      <c r="BO47" s="175"/>
      <c r="BP47" s="175"/>
      <c r="BQ47" s="175"/>
      <c r="BR47" s="175"/>
      <c r="BS47" s="175"/>
      <c r="BT47" s="175"/>
      <c r="BU47" s="175"/>
      <c r="BV47" s="175"/>
      <c r="BW47" s="175"/>
      <c r="BX47" s="175"/>
      <c r="BY47" s="175"/>
      <c r="BZ47" s="175"/>
    </row>
    <row r="48" spans="1:78" s="2" customFormat="1" ht="15.75" customHeight="1">
      <c r="A48" s="175"/>
      <c r="B48" s="175"/>
      <c r="C48" s="175"/>
      <c r="D48" s="175"/>
      <c r="E48" s="175"/>
      <c r="F48" s="175"/>
      <c r="G48" s="175"/>
      <c r="H48" s="175"/>
      <c r="I48" s="175"/>
      <c r="J48" s="175"/>
      <c r="K48" s="175"/>
      <c r="L48" s="175"/>
      <c r="M48" s="175"/>
      <c r="N48" s="175"/>
      <c r="O48" s="175"/>
      <c r="P48" s="175"/>
      <c r="Q48" s="175"/>
      <c r="R48" s="858">
        <f>kouzisekousya_kaisya_name6</f>
        <v>0</v>
      </c>
      <c r="S48" s="858"/>
      <c r="T48" s="858"/>
      <c r="U48" s="858"/>
      <c r="V48" s="858"/>
      <c r="W48" s="858"/>
      <c r="X48" s="858"/>
      <c r="Y48" s="858"/>
      <c r="Z48" s="858"/>
      <c r="AA48" s="858"/>
      <c r="AB48" s="858"/>
      <c r="AC48" s="858"/>
      <c r="AD48" s="858"/>
      <c r="AE48" s="858"/>
      <c r="AF48" s="858"/>
      <c r="AG48" s="858"/>
      <c r="AH48" s="858"/>
      <c r="AI48" s="858"/>
      <c r="AJ48" s="858"/>
      <c r="AK48" s="858"/>
      <c r="AL48" s="858"/>
      <c r="AM48" s="858"/>
      <c r="AN48" s="858"/>
      <c r="AO48" s="858"/>
      <c r="AP48" s="858"/>
      <c r="AQ48" s="858"/>
      <c r="AR48" s="858"/>
      <c r="AS48" s="858"/>
      <c r="AT48" s="858"/>
      <c r="AU48" s="858"/>
      <c r="AV48" s="858"/>
      <c r="AW48" s="858"/>
      <c r="AX48" s="858"/>
      <c r="AY48" s="858"/>
      <c r="AZ48" s="858"/>
      <c r="BA48" s="858"/>
      <c r="BB48" s="858"/>
      <c r="BC48" s="858"/>
      <c r="BD48" s="858"/>
      <c r="BE48" s="858"/>
      <c r="BF48" s="858"/>
      <c r="BG48" s="858"/>
      <c r="BH48" s="858"/>
      <c r="BI48" s="858"/>
      <c r="BJ48" s="858"/>
      <c r="BK48" s="858"/>
      <c r="BL48" s="858"/>
      <c r="BM48" s="858"/>
      <c r="BN48" s="858"/>
      <c r="BO48" s="858"/>
      <c r="BP48" s="858"/>
      <c r="BQ48" s="858"/>
      <c r="BR48" s="858"/>
      <c r="BS48" s="858"/>
      <c r="BT48" s="858"/>
      <c r="BU48" s="858"/>
      <c r="BV48" s="858"/>
      <c r="BW48" s="858"/>
      <c r="BX48" s="858"/>
      <c r="BY48" s="858"/>
      <c r="BZ48" s="858"/>
    </row>
    <row r="49" spans="1:78" s="2" customFormat="1" ht="15.75" customHeight="1">
      <c r="A49" s="175"/>
      <c r="B49" s="175" t="s">
        <v>32</v>
      </c>
      <c r="C49" s="175"/>
      <c r="D49" s="175"/>
      <c r="E49" s="175"/>
      <c r="F49" s="175"/>
      <c r="G49" s="175"/>
      <c r="H49" s="175"/>
      <c r="I49" s="175"/>
      <c r="J49" s="175"/>
      <c r="K49" s="175"/>
      <c r="L49" s="175"/>
      <c r="M49" s="175"/>
      <c r="N49" s="175"/>
      <c r="O49" s="175"/>
      <c r="P49" s="175"/>
      <c r="Q49" s="175"/>
      <c r="R49" s="864" t="s">
        <v>1253</v>
      </c>
      <c r="S49" s="864"/>
      <c r="T49" s="864"/>
      <c r="U49" s="858">
        <f>kouzisekousya_kaisya_postcode6</f>
        <v>0</v>
      </c>
      <c r="V49" s="858"/>
      <c r="W49" s="858"/>
      <c r="X49" s="858"/>
      <c r="Y49" s="858"/>
      <c r="Z49" s="858"/>
      <c r="AA49" s="858"/>
      <c r="AB49" s="858"/>
      <c r="AC49" s="858"/>
      <c r="AD49" s="858"/>
      <c r="AE49" s="858"/>
      <c r="AF49" s="858"/>
      <c r="AG49" s="858"/>
      <c r="AH49" s="858"/>
      <c r="AI49" s="858"/>
      <c r="AJ49" s="858"/>
      <c r="AK49" s="858"/>
      <c r="AL49" s="858"/>
      <c r="AM49" s="858"/>
      <c r="AN49" s="858"/>
      <c r="AO49" s="858"/>
      <c r="AP49" s="858"/>
      <c r="AQ49" s="858"/>
      <c r="AR49" s="858"/>
      <c r="AS49" s="858"/>
      <c r="AT49" s="858"/>
      <c r="AU49" s="858"/>
      <c r="AV49" s="858"/>
      <c r="AW49" s="858"/>
      <c r="AX49" s="858"/>
      <c r="AY49" s="858"/>
      <c r="AZ49" s="858"/>
      <c r="BA49" s="858"/>
      <c r="BB49" s="858"/>
      <c r="BC49" s="858"/>
      <c r="BD49" s="858"/>
      <c r="BE49" s="858"/>
      <c r="BF49" s="858"/>
      <c r="BG49" s="858"/>
      <c r="BH49" s="858"/>
      <c r="BI49" s="858"/>
      <c r="BJ49" s="858"/>
      <c r="BK49" s="858"/>
      <c r="BL49" s="858"/>
      <c r="BM49" s="858"/>
      <c r="BN49" s="858"/>
      <c r="BO49" s="858"/>
      <c r="BP49" s="858"/>
      <c r="BQ49" s="858"/>
      <c r="BR49" s="858"/>
      <c r="BS49" s="858"/>
      <c r="BT49" s="858"/>
      <c r="BU49" s="858"/>
      <c r="BV49" s="858"/>
      <c r="BW49" s="858"/>
      <c r="BX49" s="858"/>
      <c r="BY49" s="858"/>
      <c r="BZ49" s="858"/>
    </row>
    <row r="50" spans="1:78" s="2" customFormat="1" ht="15" customHeight="1">
      <c r="A50" s="175"/>
      <c r="B50" s="175" t="s">
        <v>68</v>
      </c>
      <c r="C50" s="175"/>
      <c r="D50" s="175"/>
      <c r="E50" s="175"/>
      <c r="F50" s="175"/>
      <c r="G50" s="175"/>
      <c r="H50" s="175"/>
      <c r="I50" s="175"/>
      <c r="J50" s="175"/>
      <c r="K50" s="175"/>
      <c r="L50" s="175"/>
      <c r="M50" s="175"/>
      <c r="N50" s="175"/>
      <c r="O50" s="175"/>
      <c r="P50" s="175"/>
      <c r="Q50" s="175"/>
      <c r="R50" s="858" t="str">
        <f>kouzisekousya_owner_state6&amp;kouzisekousya_owner_adress6</f>
        <v/>
      </c>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8"/>
      <c r="AY50" s="858"/>
      <c r="AZ50" s="858"/>
      <c r="BA50" s="858"/>
      <c r="BB50" s="858"/>
      <c r="BC50" s="858"/>
      <c r="BD50" s="858"/>
      <c r="BE50" s="858"/>
      <c r="BF50" s="858"/>
      <c r="BG50" s="858"/>
      <c r="BH50" s="858"/>
      <c r="BI50" s="858"/>
      <c r="BJ50" s="858"/>
      <c r="BK50" s="858"/>
      <c r="BL50" s="858"/>
      <c r="BM50" s="858"/>
      <c r="BN50" s="858"/>
      <c r="BO50" s="858"/>
      <c r="BP50" s="858"/>
      <c r="BQ50" s="858"/>
      <c r="BR50" s="858"/>
      <c r="BS50" s="858"/>
      <c r="BT50" s="858"/>
      <c r="BU50" s="858"/>
      <c r="BV50" s="858"/>
      <c r="BW50" s="858"/>
      <c r="BX50" s="858"/>
      <c r="BY50" s="858"/>
      <c r="BZ50" s="858"/>
    </row>
    <row r="51" spans="1:78" s="2" customFormat="1" ht="15" customHeight="1">
      <c r="A51" s="175"/>
      <c r="B51" s="175" t="s">
        <v>1662</v>
      </c>
      <c r="C51" s="175"/>
      <c r="D51" s="175"/>
      <c r="E51" s="175"/>
      <c r="F51" s="175"/>
      <c r="G51" s="175"/>
      <c r="H51" s="175"/>
      <c r="I51" s="175"/>
      <c r="J51" s="175"/>
      <c r="K51" s="175"/>
      <c r="L51" s="175"/>
      <c r="M51" s="175"/>
      <c r="N51" s="175"/>
      <c r="O51" s="175"/>
      <c r="P51" s="175"/>
      <c r="Q51" s="175"/>
      <c r="R51" s="859">
        <f>kouzisekousya_owner_TEL6</f>
        <v>0</v>
      </c>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59"/>
    </row>
    <row r="52" spans="1:78" s="2" customFormat="1" ht="15.75" customHeight="1">
      <c r="A52" s="175"/>
      <c r="B52" s="175"/>
      <c r="C52" s="175"/>
      <c r="D52" s="175"/>
      <c r="E52" s="175"/>
      <c r="F52" s="175"/>
      <c r="G52" s="175"/>
      <c r="H52" s="175"/>
      <c r="I52" s="175"/>
      <c r="J52" s="175"/>
      <c r="K52" s="175"/>
      <c r="L52" s="175"/>
      <c r="M52" s="175"/>
      <c r="N52" s="175"/>
      <c r="O52" s="175"/>
      <c r="P52" s="175"/>
      <c r="Q52" s="175"/>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c r="BA52" s="859"/>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row>
    <row r="53" spans="1:78" s="2" customFormat="1" ht="15.75" customHeight="1">
      <c r="A53" s="859"/>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1Mulq+7icFTDnGHToINzFhakM10LitY60a3zZAzxnfzqiarIOrtQh21F3hypyky7WVqoGOc7HiarwQbbpFf3XQ==" saltValue="Y5aEPKw6UQOeEbgsbXak0A==" spinCount="100000" sheet="1" formatCells="0" selectLockedCells="1"/>
  <mergeCells count="51">
    <mergeCell ref="R9:T9"/>
    <mergeCell ref="U9:BZ9"/>
    <mergeCell ref="A2:BZ2"/>
    <mergeCell ref="R6:BZ6"/>
    <mergeCell ref="AA7:AM7"/>
    <mergeCell ref="AU7:BG7"/>
    <mergeCell ref="R8:BZ8"/>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50:BZ50"/>
    <mergeCell ref="R52:BZ52"/>
    <mergeCell ref="A53:BZ53"/>
    <mergeCell ref="R42:BZ42"/>
    <mergeCell ref="R46:BZ46"/>
    <mergeCell ref="AA47:AM47"/>
    <mergeCell ref="AU47:BG47"/>
    <mergeCell ref="R48:BZ48"/>
    <mergeCell ref="R49:T49"/>
    <mergeCell ref="U49:BZ49"/>
    <mergeCell ref="R43:BZ43"/>
    <mergeCell ref="R51:BZ51"/>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H411"/>
  <sheetViews>
    <sheetView showZeros="0" tabSelected="1" view="pageBreakPreview" zoomScaleNormal="100" zoomScaleSheetLayoutView="100" workbookViewId="0">
      <selection activeCell="S177" sqref="S177:CA177"/>
    </sheetView>
  </sheetViews>
  <sheetFormatPr defaultRowHeight="15" customHeight="1"/>
  <cols>
    <col min="1" max="1" width="3.125" customWidth="1"/>
    <col min="2" max="43" width="1.125" style="4" customWidth="1"/>
    <col min="44" max="79" width="1.125" customWidth="1"/>
    <col min="80" max="80" width="2.125" customWidth="1"/>
    <col min="81" max="81" width="9" style="387" customWidth="1"/>
    <col min="82" max="82" width="13.25" customWidth="1"/>
    <col min="83" max="86" width="9" customWidth="1"/>
    <col min="87" max="87" width="18.75" style="473" customWidth="1"/>
    <col min="88" max="90" width="9" customWidth="1"/>
  </cols>
  <sheetData>
    <row r="1" spans="1:87" s="1" customFormat="1" ht="15" customHeight="1">
      <c r="A1" s="444" t="s">
        <v>1958</v>
      </c>
      <c r="B1" s="59"/>
      <c r="C1" s="59" t="s">
        <v>0</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C1" s="387"/>
      <c r="CI1" s="392"/>
    </row>
    <row r="2" spans="1:87" ht="50.1" customHeight="1">
      <c r="A2" s="444" t="s">
        <v>1958</v>
      </c>
      <c r="B2" s="882" t="s">
        <v>2</v>
      </c>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882"/>
      <c r="BA2" s="882"/>
      <c r="BB2" s="882"/>
      <c r="BC2" s="882"/>
      <c r="BD2" s="882"/>
      <c r="BE2" s="882"/>
      <c r="BF2" s="882"/>
      <c r="BG2" s="882"/>
      <c r="BH2" s="882"/>
      <c r="BI2" s="882"/>
      <c r="BJ2" s="882"/>
      <c r="BK2" s="882"/>
      <c r="BL2" s="882"/>
      <c r="BM2" s="882"/>
      <c r="BN2" s="882"/>
      <c r="BO2" s="882"/>
      <c r="BP2" s="882"/>
      <c r="BQ2" s="882"/>
      <c r="BR2" s="882"/>
      <c r="BS2" s="882"/>
      <c r="BT2" s="882"/>
      <c r="BU2" s="882"/>
      <c r="BV2" s="882"/>
      <c r="BW2" s="882"/>
      <c r="BX2" s="882"/>
      <c r="BY2" s="882"/>
      <c r="BZ2" s="882"/>
      <c r="CA2" s="882"/>
    </row>
    <row r="3" spans="1:87" ht="17.100000000000001" customHeight="1">
      <c r="A3" s="444" t="s">
        <v>1958</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row>
    <row r="4" spans="1:87" s="1" customFormat="1" ht="17.100000000000001" customHeight="1">
      <c r="A4" s="444" t="s">
        <v>1958</v>
      </c>
      <c r="B4" s="801" t="s">
        <v>3</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801"/>
      <c r="BH4" s="801"/>
      <c r="BI4" s="801"/>
      <c r="BJ4" s="801"/>
      <c r="BK4" s="801"/>
      <c r="BL4" s="801"/>
      <c r="BM4" s="801"/>
      <c r="BN4" s="801"/>
      <c r="BO4" s="801"/>
      <c r="BP4" s="801"/>
      <c r="BQ4" s="801"/>
      <c r="BR4" s="801"/>
      <c r="BS4" s="801"/>
      <c r="BT4" s="801"/>
      <c r="BU4" s="801"/>
      <c r="BV4" s="801"/>
      <c r="BW4" s="801"/>
      <c r="BX4" s="801"/>
      <c r="BY4" s="801"/>
      <c r="BZ4" s="801"/>
      <c r="CA4" s="801"/>
      <c r="CC4" s="387"/>
      <c r="CI4" s="392"/>
    </row>
    <row r="5" spans="1:87" s="1" customFormat="1" ht="17.100000000000001" customHeight="1">
      <c r="A5" s="444" t="s">
        <v>1958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C5" s="387"/>
      <c r="CI5" s="392"/>
    </row>
    <row r="6" spans="1:87" s="1" customFormat="1" ht="17.100000000000001" customHeight="1">
      <c r="A6" s="444" t="s">
        <v>1958</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C6" s="387"/>
      <c r="CI6" s="392"/>
    </row>
    <row r="7" spans="1:87" s="1" customFormat="1" ht="17.100000000000001" customHeight="1">
      <c r="A7" s="444" t="s">
        <v>1958</v>
      </c>
      <c r="B7" s="59"/>
      <c r="C7" s="59" t="s">
        <v>4</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C7" s="387"/>
      <c r="CI7" s="392"/>
    </row>
    <row r="8" spans="1:87" s="1" customFormat="1" ht="17.100000000000001" customHeight="1">
      <c r="A8" s="444" t="s">
        <v>1958</v>
      </c>
      <c r="B8" s="59"/>
      <c r="C8" s="59" t="s">
        <v>5</v>
      </c>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C8" s="387"/>
      <c r="CI8" s="392"/>
    </row>
    <row r="9" spans="1:87" s="1" customFormat="1" ht="17.100000000000001" customHeight="1">
      <c r="A9" s="444" t="s">
        <v>1958</v>
      </c>
      <c r="B9" s="59"/>
      <c r="C9" s="59" t="s">
        <v>6</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C9" s="387"/>
      <c r="CI9" s="392"/>
    </row>
    <row r="10" spans="1:87" s="1" customFormat="1" ht="17.100000000000001" customHeight="1">
      <c r="A10" s="444" t="s">
        <v>1958</v>
      </c>
      <c r="B10" s="59"/>
      <c r="C10" s="59" t="s">
        <v>7</v>
      </c>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C10" s="387"/>
      <c r="CI10" s="392"/>
    </row>
    <row r="11" spans="1:87" s="1" customFormat="1" ht="17.100000000000001" customHeight="1">
      <c r="A11" s="444" t="s">
        <v>1958</v>
      </c>
      <c r="B11" s="59"/>
      <c r="C11" s="59" t="s">
        <v>8</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C11" s="387"/>
      <c r="CI11" s="392"/>
    </row>
    <row r="12" spans="1:87" s="1" customFormat="1" ht="17.100000000000001" customHeight="1">
      <c r="A12" s="444" t="s">
        <v>1958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C12" s="387"/>
      <c r="CI12" s="392"/>
    </row>
    <row r="13" spans="1:87" s="1" customFormat="1" ht="17.100000000000001" customHeight="1">
      <c r="A13" s="444" t="s">
        <v>1958</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C13" s="387"/>
      <c r="CI13" s="392"/>
    </row>
    <row r="14" spans="1:87" s="1" customFormat="1" ht="17.100000000000001" customHeight="1">
      <c r="A14" s="444" t="s">
        <v>1958</v>
      </c>
      <c r="B14" s="59"/>
      <c r="C14" s="59" t="s">
        <v>9</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C14" s="387"/>
      <c r="CI14" s="392"/>
    </row>
    <row r="15" spans="1:87" s="2" customFormat="1" ht="17.100000000000001" customHeight="1">
      <c r="A15" s="444" t="s">
        <v>1958</v>
      </c>
      <c r="B15" s="59"/>
      <c r="C15" s="59" t="s">
        <v>10</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1"/>
      <c r="CC15" s="387"/>
      <c r="CI15" s="439"/>
    </row>
    <row r="16" spans="1:87" s="2" customFormat="1" ht="17.100000000000001" customHeight="1">
      <c r="A16" s="444" t="s">
        <v>1958</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1"/>
      <c r="CC16" s="387"/>
      <c r="CI16" s="439"/>
    </row>
    <row r="17" spans="1:87" s="2" customFormat="1" ht="17.100000000000001" customHeight="1">
      <c r="A17" s="444" t="s">
        <v>1958</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801" t="s">
        <v>1217</v>
      </c>
      <c r="BA17" s="814"/>
      <c r="BB17" s="814"/>
      <c r="BC17" s="814"/>
      <c r="BD17" s="823"/>
      <c r="BE17" s="855"/>
      <c r="BF17" s="855"/>
      <c r="BG17" s="801" t="s">
        <v>12</v>
      </c>
      <c r="BH17" s="801"/>
      <c r="BI17" s="801"/>
      <c r="BJ17" s="823"/>
      <c r="BK17" s="823"/>
      <c r="BL17" s="823"/>
      <c r="BM17" s="801" t="s">
        <v>13</v>
      </c>
      <c r="BN17" s="801"/>
      <c r="BO17" s="801"/>
      <c r="BP17" s="823"/>
      <c r="BQ17" s="823"/>
      <c r="BR17" s="823"/>
      <c r="BS17" s="801" t="s">
        <v>14</v>
      </c>
      <c r="BT17" s="801"/>
      <c r="BU17" s="801"/>
      <c r="BV17" s="59"/>
      <c r="BW17" s="59"/>
      <c r="BX17" s="59"/>
      <c r="BY17" s="59"/>
      <c r="BZ17" s="59"/>
      <c r="CA17" s="59"/>
      <c r="CB17" s="1"/>
      <c r="CC17" s="387"/>
      <c r="CI17" s="439"/>
    </row>
    <row r="18" spans="1:87" s="2" customFormat="1" ht="17.100000000000001" customHeight="1">
      <c r="A18" s="444" t="s">
        <v>1958</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1"/>
      <c r="CC18" s="387"/>
      <c r="CI18" s="439"/>
    </row>
    <row r="19" spans="1:87" s="2" customFormat="1" ht="17.100000000000001" customHeight="1">
      <c r="A19" s="444" t="s">
        <v>1958</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883"/>
      <c r="AQ19" s="883"/>
      <c r="AR19" s="883"/>
      <c r="AS19" s="883"/>
      <c r="AT19" s="883"/>
      <c r="AU19" s="883"/>
      <c r="AV19" s="883"/>
      <c r="AW19" s="883"/>
      <c r="AX19" s="883"/>
      <c r="AY19" s="883"/>
      <c r="AZ19" s="883"/>
      <c r="BA19" s="883"/>
      <c r="BB19" s="883"/>
      <c r="BC19" s="883"/>
      <c r="BD19" s="883"/>
      <c r="BE19" s="883"/>
      <c r="BF19" s="883"/>
      <c r="BG19" s="883"/>
      <c r="BH19" s="883"/>
      <c r="BI19" s="883"/>
      <c r="BJ19" s="883"/>
      <c r="BK19" s="883"/>
      <c r="BL19" s="883"/>
      <c r="BM19" s="883"/>
      <c r="BN19" s="883"/>
      <c r="BO19" s="883"/>
      <c r="BP19" s="883"/>
      <c r="BQ19" s="883"/>
      <c r="BR19" s="883"/>
      <c r="BS19" s="883"/>
      <c r="BT19" s="883"/>
      <c r="BU19" s="883"/>
      <c r="BV19" s="883"/>
      <c r="BW19" s="883"/>
      <c r="BX19" s="883"/>
      <c r="BY19" s="883"/>
      <c r="BZ19" s="883"/>
      <c r="CA19" s="59"/>
      <c r="CB19" s="1"/>
      <c r="CC19" s="387"/>
      <c r="CI19" s="439"/>
    </row>
    <row r="20" spans="1:87" s="2" customFormat="1" ht="17.100000000000001" customHeight="1">
      <c r="A20" s="444" t="s">
        <v>1958</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883"/>
      <c r="AQ20" s="883"/>
      <c r="AR20" s="883"/>
      <c r="AS20" s="883"/>
      <c r="AT20" s="883"/>
      <c r="AU20" s="883"/>
      <c r="AV20" s="883"/>
      <c r="AW20" s="883"/>
      <c r="AX20" s="883"/>
      <c r="AY20" s="883"/>
      <c r="AZ20" s="883"/>
      <c r="BA20" s="883"/>
      <c r="BB20" s="883"/>
      <c r="BC20" s="883"/>
      <c r="BD20" s="883"/>
      <c r="BE20" s="883"/>
      <c r="BF20" s="883"/>
      <c r="BG20" s="883"/>
      <c r="BH20" s="883"/>
      <c r="BI20" s="883"/>
      <c r="BJ20" s="883"/>
      <c r="BK20" s="883"/>
      <c r="BL20" s="883"/>
      <c r="BM20" s="883"/>
      <c r="BN20" s="883"/>
      <c r="BO20" s="883"/>
      <c r="BP20" s="883"/>
      <c r="BQ20" s="883"/>
      <c r="BR20" s="883"/>
      <c r="BS20" s="883"/>
      <c r="BT20" s="883"/>
      <c r="BU20" s="883"/>
      <c r="BV20" s="883"/>
      <c r="BW20" s="883"/>
      <c r="BX20" s="883"/>
      <c r="BY20" s="883"/>
      <c r="BZ20" s="883"/>
      <c r="CA20" s="59"/>
      <c r="CB20" s="9"/>
      <c r="CC20" s="387"/>
      <c r="CI20" s="439"/>
    </row>
    <row r="21" spans="1:87" s="2" customFormat="1" ht="17.100000000000001" customHeight="1">
      <c r="A21" s="444" t="s">
        <v>1958</v>
      </c>
      <c r="B21" s="59"/>
      <c r="C21" s="59"/>
      <c r="D21" s="59"/>
      <c r="E21" s="59"/>
      <c r="F21" s="59"/>
      <c r="G21" s="59"/>
      <c r="H21" s="59"/>
      <c r="I21" s="59"/>
      <c r="J21" s="59"/>
      <c r="K21" s="59"/>
      <c r="L21" s="59"/>
      <c r="M21" s="59"/>
      <c r="N21" s="59"/>
      <c r="O21" s="59"/>
      <c r="P21" s="59"/>
      <c r="Q21" s="59"/>
      <c r="R21" s="59"/>
      <c r="S21" s="59"/>
      <c r="T21" s="59"/>
      <c r="U21" s="59"/>
      <c r="V21" s="59"/>
      <c r="W21" s="59"/>
      <c r="X21" s="852" t="s">
        <v>15</v>
      </c>
      <c r="Y21" s="852"/>
      <c r="Z21" s="852"/>
      <c r="AA21" s="852"/>
      <c r="AB21" s="852"/>
      <c r="AC21" s="852"/>
      <c r="AD21" s="852"/>
      <c r="AE21" s="852"/>
      <c r="AF21" s="852"/>
      <c r="AG21" s="852"/>
      <c r="AH21" s="852"/>
      <c r="AI21" s="852"/>
      <c r="AJ21" s="852"/>
      <c r="AK21" s="852"/>
      <c r="AL21" s="852"/>
      <c r="AM21" s="852"/>
      <c r="AN21" s="852"/>
      <c r="AO21" s="852"/>
      <c r="AP21" s="794"/>
      <c r="AQ21" s="794"/>
      <c r="AR21" s="794"/>
      <c r="AS21" s="794"/>
      <c r="AT21" s="794"/>
      <c r="AU21" s="794"/>
      <c r="AV21" s="794"/>
      <c r="AW21" s="794"/>
      <c r="AX21" s="794"/>
      <c r="AY21" s="794"/>
      <c r="AZ21" s="794"/>
      <c r="BA21" s="794"/>
      <c r="BB21" s="794"/>
      <c r="BC21" s="794"/>
      <c r="BD21" s="794"/>
      <c r="BE21" s="794"/>
      <c r="BF21" s="794"/>
      <c r="BG21" s="794"/>
      <c r="BH21" s="794"/>
      <c r="BI21" s="794"/>
      <c r="BJ21" s="794"/>
      <c r="BK21" s="794"/>
      <c r="BL21" s="794"/>
      <c r="BM21" s="794"/>
      <c r="BN21" s="794"/>
      <c r="BO21" s="794"/>
      <c r="BP21" s="794"/>
      <c r="BQ21" s="794"/>
      <c r="BR21" s="794"/>
      <c r="BS21" s="794"/>
      <c r="BT21" s="794"/>
      <c r="BU21" s="794"/>
      <c r="BV21" s="794"/>
      <c r="BW21" s="794"/>
      <c r="BX21" s="794"/>
      <c r="BY21" s="794"/>
      <c r="BZ21" s="794"/>
      <c r="CA21" s="59"/>
      <c r="CB21" s="1" t="s">
        <v>2236</v>
      </c>
      <c r="CC21" s="506"/>
      <c r="CD21" s="282"/>
      <c r="CE21" s="282"/>
      <c r="CF21" s="282"/>
      <c r="CG21" s="282"/>
      <c r="CH21" s="282"/>
      <c r="CI21" s="474"/>
    </row>
    <row r="22" spans="1:87" s="2" customFormat="1" ht="17.100000000000001" customHeight="1">
      <c r="A22" s="444" t="s">
        <v>1958</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798"/>
      <c r="AI22" s="798"/>
      <c r="AJ22" s="798"/>
      <c r="AK22" s="798"/>
      <c r="AL22" s="798"/>
      <c r="AM22" s="798"/>
      <c r="AN22" s="798"/>
      <c r="AO22" s="798"/>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4"/>
      <c r="BN22" s="794"/>
      <c r="BO22" s="794"/>
      <c r="BP22" s="794"/>
      <c r="BQ22" s="794"/>
      <c r="BR22" s="794"/>
      <c r="BS22" s="794"/>
      <c r="BT22" s="794"/>
      <c r="BU22" s="794"/>
      <c r="BV22" s="794"/>
      <c r="BW22" s="794"/>
      <c r="BX22" s="794"/>
      <c r="BY22" s="794"/>
      <c r="BZ22" s="794"/>
      <c r="CA22" s="59"/>
      <c r="CB22" s="9" t="s">
        <v>2239</v>
      </c>
      <c r="CC22" s="507"/>
      <c r="CD22" s="5"/>
      <c r="CE22" s="5"/>
      <c r="CF22" s="5"/>
      <c r="CG22" s="5"/>
      <c r="CH22" s="5"/>
      <c r="CI22" s="409"/>
    </row>
    <row r="23" spans="1:87" s="2" customFormat="1" ht="17.100000000000001" customHeight="1">
      <c r="A23" s="444" t="s">
        <v>1958</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798"/>
      <c r="AI23" s="798"/>
      <c r="AJ23" s="798"/>
      <c r="AK23" s="798"/>
      <c r="AL23" s="798"/>
      <c r="AM23" s="798"/>
      <c r="AN23" s="798"/>
      <c r="AO23" s="798"/>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59"/>
      <c r="CB23" s="1" t="s">
        <v>2237</v>
      </c>
      <c r="CC23" s="387"/>
      <c r="CI23" s="439"/>
    </row>
    <row r="24" spans="1:87" s="2" customFormat="1" ht="17.100000000000001" customHeight="1">
      <c r="A24" s="444" t="s">
        <v>1958</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59"/>
      <c r="CB24" s="9"/>
      <c r="CC24" s="507"/>
      <c r="CD24" s="5"/>
      <c r="CE24" s="5"/>
      <c r="CF24" s="5"/>
      <c r="CG24" s="5"/>
      <c r="CH24" s="5"/>
      <c r="CI24" s="409"/>
    </row>
    <row r="25" spans="1:87" s="2" customFormat="1" ht="17.100000000000001" customHeight="1">
      <c r="A25" s="444" t="s">
        <v>1958</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59"/>
      <c r="CB25" s="1" t="s">
        <v>2240</v>
      </c>
      <c r="CC25" s="387"/>
      <c r="CI25" s="439"/>
    </row>
    <row r="26" spans="1:87" s="2" customFormat="1" ht="17.100000000000001" customHeight="1">
      <c r="A26" s="444" t="s">
        <v>1958</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59"/>
      <c r="CB26" s="9" t="s">
        <v>2238</v>
      </c>
      <c r="CC26" s="507"/>
      <c r="CD26" s="5"/>
      <c r="CE26" s="5"/>
      <c r="CF26" s="5"/>
      <c r="CG26" s="5"/>
      <c r="CH26" s="5"/>
      <c r="CI26" s="409"/>
    </row>
    <row r="27" spans="1:87" s="2" customFormat="1" ht="17.100000000000001" customHeight="1">
      <c r="A27" s="444" t="s">
        <v>1958</v>
      </c>
      <c r="B27" s="59"/>
      <c r="C27" s="59"/>
      <c r="D27" s="59"/>
      <c r="E27" s="59"/>
      <c r="F27" s="59"/>
      <c r="G27" s="59"/>
      <c r="H27" s="59"/>
      <c r="I27" s="59"/>
      <c r="J27" s="59"/>
      <c r="K27" s="59"/>
      <c r="L27" s="59"/>
      <c r="M27" s="59"/>
      <c r="N27" s="59"/>
      <c r="O27" s="59"/>
      <c r="P27" s="59"/>
      <c r="Q27" s="59"/>
      <c r="R27" s="59"/>
      <c r="S27" s="59"/>
      <c r="T27" s="59"/>
      <c r="U27" s="59"/>
      <c r="V27" s="59"/>
      <c r="W27" s="59"/>
      <c r="X27" s="852" t="s">
        <v>17</v>
      </c>
      <c r="Y27" s="852"/>
      <c r="Z27" s="852"/>
      <c r="AA27" s="852"/>
      <c r="AB27" s="852"/>
      <c r="AC27" s="852"/>
      <c r="AD27" s="852"/>
      <c r="AE27" s="852"/>
      <c r="AF27" s="852"/>
      <c r="AG27" s="852"/>
      <c r="AH27" s="852"/>
      <c r="AI27" s="852"/>
      <c r="AJ27" s="852"/>
      <c r="AK27" s="852"/>
      <c r="AL27" s="852"/>
      <c r="AM27" s="852"/>
      <c r="AN27" s="852"/>
      <c r="AO27" s="852"/>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c r="BP27" s="794"/>
      <c r="BQ27" s="794"/>
      <c r="BR27" s="794"/>
      <c r="BS27" s="794"/>
      <c r="BT27" s="794"/>
      <c r="BU27" s="794"/>
      <c r="BV27" s="794"/>
      <c r="BW27" s="794"/>
      <c r="BX27" s="794"/>
      <c r="BY27" s="794"/>
      <c r="BZ27" s="794"/>
      <c r="CA27" s="59"/>
      <c r="CB27" s="1" t="s">
        <v>2241</v>
      </c>
      <c r="CC27" s="387"/>
      <c r="CI27" s="439"/>
    </row>
    <row r="28" spans="1:87" s="2" customFormat="1" ht="17.100000000000001" customHeight="1">
      <c r="A28" s="444" t="s">
        <v>1958</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798"/>
      <c r="AI28" s="798"/>
      <c r="AJ28" s="798"/>
      <c r="AK28" s="798"/>
      <c r="AL28" s="798"/>
      <c r="AM28" s="798"/>
      <c r="AN28" s="798"/>
      <c r="AO28" s="798"/>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c r="BP28" s="794"/>
      <c r="BQ28" s="794"/>
      <c r="BR28" s="794"/>
      <c r="BS28" s="794"/>
      <c r="BT28" s="794"/>
      <c r="BU28" s="794"/>
      <c r="BV28" s="794"/>
      <c r="BW28" s="794"/>
      <c r="BX28" s="794"/>
      <c r="BY28" s="794"/>
      <c r="BZ28" s="794"/>
      <c r="CA28" s="59"/>
      <c r="CB28" s="9" t="s">
        <v>2239</v>
      </c>
      <c r="CC28" s="507"/>
      <c r="CD28" s="5"/>
      <c r="CE28" s="5"/>
      <c r="CF28" s="5"/>
      <c r="CG28" s="5"/>
      <c r="CH28" s="5"/>
      <c r="CI28" s="409"/>
    </row>
    <row r="29" spans="1:87" s="2" customFormat="1" ht="17.100000000000001" customHeight="1">
      <c r="A29" s="444" t="s">
        <v>1958</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798"/>
      <c r="AI29" s="798"/>
      <c r="AJ29" s="798"/>
      <c r="AK29" s="798"/>
      <c r="AL29" s="798"/>
      <c r="AM29" s="798"/>
      <c r="AN29" s="798"/>
      <c r="AO29" s="798"/>
      <c r="AP29" s="883"/>
      <c r="AQ29" s="883"/>
      <c r="AR29" s="883"/>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c r="BP29" s="883"/>
      <c r="BQ29" s="883"/>
      <c r="BR29" s="883"/>
      <c r="BS29" s="883"/>
      <c r="BT29" s="883"/>
      <c r="BU29" s="883"/>
      <c r="BV29" s="883"/>
      <c r="BW29" s="883"/>
      <c r="BX29" s="883"/>
      <c r="BY29" s="883"/>
      <c r="BZ29" s="883"/>
      <c r="CA29" s="59"/>
      <c r="CB29" s="1"/>
      <c r="CC29" s="387"/>
      <c r="CI29" s="439"/>
    </row>
    <row r="30" spans="1:87" s="2" customFormat="1" ht="17.100000000000001" customHeight="1">
      <c r="A30" s="444" t="s">
        <v>1958</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122"/>
      <c r="AI30" s="122"/>
      <c r="AJ30" s="122"/>
      <c r="AK30" s="122"/>
      <c r="AL30" s="122"/>
      <c r="AM30" s="122"/>
      <c r="AN30" s="122"/>
      <c r="AO30" s="122"/>
      <c r="AP30" s="883"/>
      <c r="AQ30" s="883"/>
      <c r="AR30" s="883"/>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c r="BP30" s="883"/>
      <c r="BQ30" s="883"/>
      <c r="BR30" s="883"/>
      <c r="BS30" s="883"/>
      <c r="BT30" s="883"/>
      <c r="BU30" s="883"/>
      <c r="BV30" s="883"/>
      <c r="BW30" s="883"/>
      <c r="BX30" s="883"/>
      <c r="BY30" s="883"/>
      <c r="BZ30" s="883"/>
      <c r="CA30" s="59"/>
      <c r="CB30" s="1"/>
      <c r="CC30" s="387"/>
      <c r="CI30" s="439"/>
    </row>
    <row r="31" spans="1:87" s="2" customFormat="1" ht="17.100000000000001" customHeight="1">
      <c r="A31" s="444" t="s">
        <v>1958</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122"/>
      <c r="AI31" s="122"/>
      <c r="AJ31" s="122"/>
      <c r="AK31" s="122"/>
      <c r="AL31" s="122"/>
      <c r="AM31" s="122"/>
      <c r="AN31" s="122"/>
      <c r="AO31" s="122"/>
      <c r="AP31" s="883"/>
      <c r="AQ31" s="883"/>
      <c r="AR31" s="883"/>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c r="BP31" s="883"/>
      <c r="BQ31" s="883"/>
      <c r="BR31" s="883"/>
      <c r="BS31" s="883"/>
      <c r="BT31" s="883"/>
      <c r="BU31" s="883"/>
      <c r="BV31" s="883"/>
      <c r="BW31" s="883"/>
      <c r="BX31" s="883"/>
      <c r="BY31" s="883"/>
      <c r="BZ31" s="883"/>
      <c r="CA31" s="59"/>
      <c r="CB31" s="1"/>
      <c r="CC31" s="387"/>
      <c r="CI31" s="439"/>
    </row>
    <row r="32" spans="1:87" s="2" customFormat="1" ht="17.100000000000001" customHeight="1">
      <c r="A32" s="444" t="s">
        <v>1958</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883"/>
      <c r="AQ32" s="883"/>
      <c r="AR32" s="883"/>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c r="BP32" s="883"/>
      <c r="BQ32" s="883"/>
      <c r="BR32" s="883"/>
      <c r="BS32" s="883"/>
      <c r="BT32" s="883"/>
      <c r="BU32" s="883"/>
      <c r="BV32" s="883"/>
      <c r="BW32" s="883"/>
      <c r="BX32" s="883"/>
      <c r="BY32" s="883"/>
      <c r="BZ32" s="883"/>
      <c r="CA32" s="59"/>
      <c r="CB32" s="1"/>
      <c r="CC32" s="387"/>
      <c r="CI32" s="439"/>
    </row>
    <row r="33" spans="1:87" s="2" customFormat="1" ht="17.100000000000001" customHeight="1">
      <c r="A33" s="444" t="s">
        <v>1958</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59"/>
      <c r="CB33" s="1"/>
      <c r="CC33" s="387"/>
      <c r="CI33" s="439"/>
    </row>
    <row r="34" spans="1:87" s="2" customFormat="1" ht="17.100000000000001" customHeight="1">
      <c r="A34" s="444" t="s">
        <v>1958</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1"/>
      <c r="CC34" s="387"/>
      <c r="CI34" s="439"/>
    </row>
    <row r="35" spans="1:87" s="2" customFormat="1" ht="17.100000000000001" customHeight="1">
      <c r="A35" s="444" t="s">
        <v>1958</v>
      </c>
      <c r="B35" s="843" t="s">
        <v>19</v>
      </c>
      <c r="C35" s="844"/>
      <c r="D35" s="844"/>
      <c r="E35" s="844"/>
      <c r="F35" s="844"/>
      <c r="G35" s="844"/>
      <c r="H35" s="844"/>
      <c r="I35" s="844"/>
      <c r="J35" s="844"/>
      <c r="K35" s="844"/>
      <c r="L35" s="844"/>
      <c r="M35" s="844"/>
      <c r="N35" s="844"/>
      <c r="O35" s="844"/>
      <c r="P35" s="844"/>
      <c r="Q35" s="844"/>
      <c r="R35" s="844"/>
      <c r="S35" s="844"/>
      <c r="T35" s="844"/>
      <c r="U35" s="844"/>
      <c r="V35" s="844"/>
      <c r="W35" s="844"/>
      <c r="X35" s="845"/>
      <c r="Y35" s="843" t="s">
        <v>20</v>
      </c>
      <c r="Z35" s="844"/>
      <c r="AA35" s="844"/>
      <c r="AB35" s="844"/>
      <c r="AC35" s="844"/>
      <c r="AD35" s="844"/>
      <c r="AE35" s="844"/>
      <c r="AF35" s="844"/>
      <c r="AG35" s="844"/>
      <c r="AH35" s="844"/>
      <c r="AI35" s="844"/>
      <c r="AJ35" s="844"/>
      <c r="AK35" s="844"/>
      <c r="AL35" s="844"/>
      <c r="AM35" s="844"/>
      <c r="AN35" s="844"/>
      <c r="AO35" s="844"/>
      <c r="AP35" s="844"/>
      <c r="AQ35" s="843" t="s">
        <v>21</v>
      </c>
      <c r="AR35" s="844"/>
      <c r="AS35" s="844"/>
      <c r="AT35" s="844"/>
      <c r="AU35" s="844"/>
      <c r="AV35" s="844"/>
      <c r="AW35" s="844"/>
      <c r="AX35" s="844"/>
      <c r="AY35" s="844"/>
      <c r="AZ35" s="844"/>
      <c r="BA35" s="844"/>
      <c r="BB35" s="844"/>
      <c r="BC35" s="844"/>
      <c r="BD35" s="845"/>
      <c r="BE35" s="843" t="s">
        <v>22</v>
      </c>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5"/>
      <c r="CB35" s="1"/>
      <c r="CC35" s="387"/>
      <c r="CI35" s="439"/>
    </row>
    <row r="36" spans="1:87" s="2" customFormat="1" ht="17.100000000000001" customHeight="1">
      <c r="A36" s="444" t="s">
        <v>1958</v>
      </c>
      <c r="B36" s="846"/>
      <c r="C36" s="847"/>
      <c r="D36" s="847"/>
      <c r="E36" s="847"/>
      <c r="F36" s="847"/>
      <c r="G36" s="847"/>
      <c r="H36" s="847"/>
      <c r="I36" s="847"/>
      <c r="J36" s="847"/>
      <c r="K36" s="847"/>
      <c r="L36" s="847"/>
      <c r="M36" s="847"/>
      <c r="N36" s="847"/>
      <c r="O36" s="847"/>
      <c r="P36" s="847"/>
      <c r="Q36" s="847"/>
      <c r="R36" s="847"/>
      <c r="S36" s="847"/>
      <c r="T36" s="847"/>
      <c r="U36" s="847"/>
      <c r="V36" s="847"/>
      <c r="W36" s="847"/>
      <c r="X36" s="848"/>
      <c r="Y36" s="846"/>
      <c r="Z36" s="847"/>
      <c r="AA36" s="847"/>
      <c r="AB36" s="847"/>
      <c r="AC36" s="847"/>
      <c r="AD36" s="847"/>
      <c r="AE36" s="847"/>
      <c r="AF36" s="847"/>
      <c r="AG36" s="847"/>
      <c r="AH36" s="847"/>
      <c r="AI36" s="847"/>
      <c r="AJ36" s="847"/>
      <c r="AK36" s="847"/>
      <c r="AL36" s="847"/>
      <c r="AM36" s="847"/>
      <c r="AN36" s="847"/>
      <c r="AO36" s="847"/>
      <c r="AP36" s="847"/>
      <c r="AQ36" s="846"/>
      <c r="AR36" s="847"/>
      <c r="AS36" s="847"/>
      <c r="AT36" s="847"/>
      <c r="AU36" s="847"/>
      <c r="AV36" s="847"/>
      <c r="AW36" s="847"/>
      <c r="AX36" s="847"/>
      <c r="AY36" s="847"/>
      <c r="AZ36" s="847"/>
      <c r="BA36" s="847"/>
      <c r="BB36" s="847"/>
      <c r="BC36" s="847"/>
      <c r="BD36" s="848"/>
      <c r="BE36" s="846"/>
      <c r="BF36" s="847"/>
      <c r="BG36" s="847"/>
      <c r="BH36" s="847"/>
      <c r="BI36" s="847"/>
      <c r="BJ36" s="847"/>
      <c r="BK36" s="847"/>
      <c r="BL36" s="847"/>
      <c r="BM36" s="847"/>
      <c r="BN36" s="847"/>
      <c r="BO36" s="847"/>
      <c r="BP36" s="847"/>
      <c r="BQ36" s="847"/>
      <c r="BR36" s="847"/>
      <c r="BS36" s="847"/>
      <c r="BT36" s="847"/>
      <c r="BU36" s="847"/>
      <c r="BV36" s="847"/>
      <c r="BW36" s="847"/>
      <c r="BX36" s="847"/>
      <c r="BY36" s="847"/>
      <c r="BZ36" s="847"/>
      <c r="CA36" s="848"/>
      <c r="CB36" s="1"/>
      <c r="CC36" s="387"/>
      <c r="CI36" s="439"/>
    </row>
    <row r="37" spans="1:87" s="2" customFormat="1" ht="17.100000000000001" customHeight="1">
      <c r="A37" s="444" t="s">
        <v>1958</v>
      </c>
      <c r="B37" s="831" t="s">
        <v>1240</v>
      </c>
      <c r="C37" s="832"/>
      <c r="D37" s="832"/>
      <c r="E37" s="832"/>
      <c r="F37" s="832"/>
      <c r="G37" s="832"/>
      <c r="H37" s="832"/>
      <c r="I37" s="832"/>
      <c r="J37" s="832"/>
      <c r="K37" s="832"/>
      <c r="L37" s="832"/>
      <c r="M37" s="832"/>
      <c r="N37" s="832"/>
      <c r="O37" s="832"/>
      <c r="P37" s="832"/>
      <c r="Q37" s="832"/>
      <c r="R37" s="832"/>
      <c r="S37" s="832"/>
      <c r="T37" s="832"/>
      <c r="U37" s="832"/>
      <c r="V37" s="832"/>
      <c r="W37" s="832"/>
      <c r="X37" s="833"/>
      <c r="Y37" s="831"/>
      <c r="Z37" s="832"/>
      <c r="AA37" s="832"/>
      <c r="AB37" s="832"/>
      <c r="AC37" s="832"/>
      <c r="AD37" s="832"/>
      <c r="AE37" s="832"/>
      <c r="AF37" s="832"/>
      <c r="AG37" s="832"/>
      <c r="AH37" s="832"/>
      <c r="AI37" s="832"/>
      <c r="AJ37" s="832"/>
      <c r="AK37" s="832"/>
      <c r="AL37" s="832"/>
      <c r="AM37" s="832"/>
      <c r="AN37" s="832"/>
      <c r="AO37" s="832"/>
      <c r="AP37" s="833"/>
      <c r="AQ37" s="831"/>
      <c r="AR37" s="832"/>
      <c r="AS37" s="832"/>
      <c r="AT37" s="832"/>
      <c r="AU37" s="832"/>
      <c r="AV37" s="832"/>
      <c r="AW37" s="832"/>
      <c r="AX37" s="832"/>
      <c r="AY37" s="832"/>
      <c r="AZ37" s="832"/>
      <c r="BA37" s="832"/>
      <c r="BB37" s="832"/>
      <c r="BC37" s="832"/>
      <c r="BD37" s="833"/>
      <c r="BE37" s="831" t="s">
        <v>1240</v>
      </c>
      <c r="BF37" s="832"/>
      <c r="BG37" s="832"/>
      <c r="BH37" s="832"/>
      <c r="BI37" s="832"/>
      <c r="BJ37" s="832"/>
      <c r="BK37" s="832"/>
      <c r="BL37" s="832"/>
      <c r="BM37" s="832"/>
      <c r="BN37" s="832"/>
      <c r="BO37" s="832"/>
      <c r="BP37" s="832"/>
      <c r="BQ37" s="832"/>
      <c r="BR37" s="832"/>
      <c r="BS37" s="832"/>
      <c r="BT37" s="832"/>
      <c r="BU37" s="832"/>
      <c r="BV37" s="832"/>
      <c r="BW37" s="832"/>
      <c r="BX37" s="832"/>
      <c r="BY37" s="832"/>
      <c r="BZ37" s="832"/>
      <c r="CA37" s="833"/>
      <c r="CB37" s="1"/>
      <c r="CC37" s="387"/>
      <c r="CI37" s="439"/>
    </row>
    <row r="38" spans="1:87" s="2" customFormat="1" ht="17.100000000000001" customHeight="1">
      <c r="A38" s="444" t="s">
        <v>1958</v>
      </c>
      <c r="B38" s="834"/>
      <c r="C38" s="835"/>
      <c r="D38" s="835"/>
      <c r="E38" s="835"/>
      <c r="F38" s="835"/>
      <c r="G38" s="835"/>
      <c r="H38" s="835"/>
      <c r="I38" s="835"/>
      <c r="J38" s="835"/>
      <c r="K38" s="835"/>
      <c r="L38" s="835"/>
      <c r="M38" s="835"/>
      <c r="N38" s="835"/>
      <c r="O38" s="835"/>
      <c r="P38" s="835"/>
      <c r="Q38" s="835"/>
      <c r="R38" s="835"/>
      <c r="S38" s="835"/>
      <c r="T38" s="835"/>
      <c r="U38" s="835"/>
      <c r="V38" s="835"/>
      <c r="W38" s="835"/>
      <c r="X38" s="836"/>
      <c r="Y38" s="849"/>
      <c r="Z38" s="850"/>
      <c r="AA38" s="850"/>
      <c r="AB38" s="850"/>
      <c r="AC38" s="850"/>
      <c r="AD38" s="850"/>
      <c r="AE38" s="850"/>
      <c r="AF38" s="850"/>
      <c r="AG38" s="850"/>
      <c r="AH38" s="850"/>
      <c r="AI38" s="850"/>
      <c r="AJ38" s="850"/>
      <c r="AK38" s="850"/>
      <c r="AL38" s="850"/>
      <c r="AM38" s="850"/>
      <c r="AN38" s="850"/>
      <c r="AO38" s="850"/>
      <c r="AP38" s="851"/>
      <c r="AQ38" s="849"/>
      <c r="AR38" s="850"/>
      <c r="AS38" s="850"/>
      <c r="AT38" s="850"/>
      <c r="AU38" s="850"/>
      <c r="AV38" s="850"/>
      <c r="AW38" s="850"/>
      <c r="AX38" s="850"/>
      <c r="AY38" s="850"/>
      <c r="AZ38" s="850"/>
      <c r="BA38" s="850"/>
      <c r="BB38" s="850"/>
      <c r="BC38" s="850"/>
      <c r="BD38" s="851"/>
      <c r="BE38" s="834"/>
      <c r="BF38" s="835"/>
      <c r="BG38" s="835"/>
      <c r="BH38" s="835"/>
      <c r="BI38" s="835"/>
      <c r="BJ38" s="835"/>
      <c r="BK38" s="835"/>
      <c r="BL38" s="835"/>
      <c r="BM38" s="835"/>
      <c r="BN38" s="835"/>
      <c r="BO38" s="835"/>
      <c r="BP38" s="835"/>
      <c r="BQ38" s="835"/>
      <c r="BR38" s="835"/>
      <c r="BS38" s="835"/>
      <c r="BT38" s="835"/>
      <c r="BU38" s="835"/>
      <c r="BV38" s="835"/>
      <c r="BW38" s="835"/>
      <c r="BX38" s="835"/>
      <c r="BY38" s="835"/>
      <c r="BZ38" s="835"/>
      <c r="CA38" s="836"/>
      <c r="CB38" s="1"/>
      <c r="CC38" s="387"/>
      <c r="CI38" s="439"/>
    </row>
    <row r="39" spans="1:87" s="2" customFormat="1" ht="17.100000000000001" customHeight="1">
      <c r="A39" s="444" t="s">
        <v>1958</v>
      </c>
      <c r="B39" s="831" t="s">
        <v>24</v>
      </c>
      <c r="C39" s="832"/>
      <c r="D39" s="832"/>
      <c r="E39" s="832"/>
      <c r="F39" s="832"/>
      <c r="G39" s="832"/>
      <c r="H39" s="832"/>
      <c r="I39" s="832"/>
      <c r="J39" s="832"/>
      <c r="K39" s="832"/>
      <c r="L39" s="832"/>
      <c r="M39" s="832"/>
      <c r="N39" s="832"/>
      <c r="O39" s="832"/>
      <c r="P39" s="832"/>
      <c r="Q39" s="832"/>
      <c r="R39" s="832"/>
      <c r="S39" s="832"/>
      <c r="T39" s="832"/>
      <c r="U39" s="832"/>
      <c r="V39" s="832"/>
      <c r="W39" s="832"/>
      <c r="X39" s="833"/>
      <c r="Y39" s="849"/>
      <c r="Z39" s="850"/>
      <c r="AA39" s="850"/>
      <c r="AB39" s="850"/>
      <c r="AC39" s="850"/>
      <c r="AD39" s="850"/>
      <c r="AE39" s="850"/>
      <c r="AF39" s="850"/>
      <c r="AG39" s="850"/>
      <c r="AH39" s="850"/>
      <c r="AI39" s="850"/>
      <c r="AJ39" s="850"/>
      <c r="AK39" s="850"/>
      <c r="AL39" s="850"/>
      <c r="AM39" s="850"/>
      <c r="AN39" s="850"/>
      <c r="AO39" s="850"/>
      <c r="AP39" s="851"/>
      <c r="AQ39" s="849"/>
      <c r="AR39" s="850"/>
      <c r="AS39" s="850"/>
      <c r="AT39" s="850"/>
      <c r="AU39" s="850"/>
      <c r="AV39" s="850"/>
      <c r="AW39" s="850"/>
      <c r="AX39" s="850"/>
      <c r="AY39" s="850"/>
      <c r="AZ39" s="850"/>
      <c r="BA39" s="850"/>
      <c r="BB39" s="850"/>
      <c r="BC39" s="850"/>
      <c r="BD39" s="851"/>
      <c r="BE39" s="831" t="s">
        <v>24</v>
      </c>
      <c r="BF39" s="832"/>
      <c r="BG39" s="832"/>
      <c r="BH39" s="832"/>
      <c r="BI39" s="832"/>
      <c r="BJ39" s="832"/>
      <c r="BK39" s="832"/>
      <c r="BL39" s="832"/>
      <c r="BM39" s="832"/>
      <c r="BN39" s="832"/>
      <c r="BO39" s="832"/>
      <c r="BP39" s="832"/>
      <c r="BQ39" s="832"/>
      <c r="BR39" s="832"/>
      <c r="BS39" s="832"/>
      <c r="BT39" s="832"/>
      <c r="BU39" s="832"/>
      <c r="BV39" s="832"/>
      <c r="BW39" s="832"/>
      <c r="BX39" s="832"/>
      <c r="BY39" s="832"/>
      <c r="BZ39" s="832"/>
      <c r="CA39" s="833"/>
      <c r="CB39" s="1"/>
      <c r="CC39" s="387"/>
      <c r="CI39" s="439"/>
    </row>
    <row r="40" spans="1:87" s="2" customFormat="1" ht="17.100000000000001" customHeight="1">
      <c r="A40" s="444" t="s">
        <v>1958</v>
      </c>
      <c r="B40" s="834"/>
      <c r="C40" s="835"/>
      <c r="D40" s="835"/>
      <c r="E40" s="835"/>
      <c r="F40" s="835"/>
      <c r="G40" s="835"/>
      <c r="H40" s="835"/>
      <c r="I40" s="835"/>
      <c r="J40" s="835"/>
      <c r="K40" s="835"/>
      <c r="L40" s="835"/>
      <c r="M40" s="835"/>
      <c r="N40" s="835"/>
      <c r="O40" s="835"/>
      <c r="P40" s="835"/>
      <c r="Q40" s="835"/>
      <c r="R40" s="835"/>
      <c r="S40" s="835"/>
      <c r="T40" s="835"/>
      <c r="U40" s="835"/>
      <c r="V40" s="835"/>
      <c r="W40" s="835"/>
      <c r="X40" s="836"/>
      <c r="Y40" s="849"/>
      <c r="Z40" s="850"/>
      <c r="AA40" s="850"/>
      <c r="AB40" s="850"/>
      <c r="AC40" s="850"/>
      <c r="AD40" s="850"/>
      <c r="AE40" s="850"/>
      <c r="AF40" s="850"/>
      <c r="AG40" s="850"/>
      <c r="AH40" s="850"/>
      <c r="AI40" s="850"/>
      <c r="AJ40" s="850"/>
      <c r="AK40" s="850"/>
      <c r="AL40" s="850"/>
      <c r="AM40" s="850"/>
      <c r="AN40" s="850"/>
      <c r="AO40" s="850"/>
      <c r="AP40" s="851"/>
      <c r="AQ40" s="849"/>
      <c r="AR40" s="850"/>
      <c r="AS40" s="850"/>
      <c r="AT40" s="850"/>
      <c r="AU40" s="850"/>
      <c r="AV40" s="850"/>
      <c r="AW40" s="850"/>
      <c r="AX40" s="850"/>
      <c r="AY40" s="850"/>
      <c r="AZ40" s="850"/>
      <c r="BA40" s="850"/>
      <c r="BB40" s="850"/>
      <c r="BC40" s="850"/>
      <c r="BD40" s="851"/>
      <c r="BE40" s="834"/>
      <c r="BF40" s="835"/>
      <c r="BG40" s="835"/>
      <c r="BH40" s="835"/>
      <c r="BI40" s="835"/>
      <c r="BJ40" s="835"/>
      <c r="BK40" s="835"/>
      <c r="BL40" s="835"/>
      <c r="BM40" s="835"/>
      <c r="BN40" s="835"/>
      <c r="BO40" s="835"/>
      <c r="BP40" s="835"/>
      <c r="BQ40" s="835"/>
      <c r="BR40" s="835"/>
      <c r="BS40" s="835"/>
      <c r="BT40" s="835"/>
      <c r="BU40" s="835"/>
      <c r="BV40" s="835"/>
      <c r="BW40" s="835"/>
      <c r="BX40" s="835"/>
      <c r="BY40" s="835"/>
      <c r="BZ40" s="835"/>
      <c r="CA40" s="836"/>
      <c r="CB40" s="1"/>
      <c r="CC40" s="387"/>
      <c r="CI40" s="439"/>
    </row>
    <row r="41" spans="1:87" s="2" customFormat="1" ht="17.100000000000001" customHeight="1">
      <c r="A41" s="444" t="s">
        <v>1958</v>
      </c>
      <c r="B41" s="837" t="s">
        <v>1245</v>
      </c>
      <c r="C41" s="838"/>
      <c r="D41" s="838"/>
      <c r="E41" s="838"/>
      <c r="F41" s="838"/>
      <c r="G41" s="838"/>
      <c r="H41" s="838"/>
      <c r="I41" s="838"/>
      <c r="J41" s="838"/>
      <c r="K41" s="838"/>
      <c r="L41" s="838"/>
      <c r="M41" s="838"/>
      <c r="N41" s="838"/>
      <c r="O41" s="838"/>
      <c r="P41" s="838"/>
      <c r="Q41" s="838"/>
      <c r="R41" s="838"/>
      <c r="S41" s="838"/>
      <c r="T41" s="838"/>
      <c r="U41" s="838"/>
      <c r="V41" s="838"/>
      <c r="W41" s="838"/>
      <c r="X41" s="839"/>
      <c r="Y41" s="849"/>
      <c r="Z41" s="850"/>
      <c r="AA41" s="850"/>
      <c r="AB41" s="850"/>
      <c r="AC41" s="850"/>
      <c r="AD41" s="850"/>
      <c r="AE41" s="850"/>
      <c r="AF41" s="850"/>
      <c r="AG41" s="850"/>
      <c r="AH41" s="850"/>
      <c r="AI41" s="850"/>
      <c r="AJ41" s="850"/>
      <c r="AK41" s="850"/>
      <c r="AL41" s="850"/>
      <c r="AM41" s="850"/>
      <c r="AN41" s="850"/>
      <c r="AO41" s="850"/>
      <c r="AP41" s="851"/>
      <c r="AQ41" s="849"/>
      <c r="AR41" s="850"/>
      <c r="AS41" s="850"/>
      <c r="AT41" s="850"/>
      <c r="AU41" s="850"/>
      <c r="AV41" s="850"/>
      <c r="AW41" s="850"/>
      <c r="AX41" s="850"/>
      <c r="AY41" s="850"/>
      <c r="AZ41" s="850"/>
      <c r="BA41" s="850"/>
      <c r="BB41" s="850"/>
      <c r="BC41" s="850"/>
      <c r="BD41" s="851"/>
      <c r="BE41" s="837" t="s">
        <v>1245</v>
      </c>
      <c r="BF41" s="838"/>
      <c r="BG41" s="838"/>
      <c r="BH41" s="838"/>
      <c r="BI41" s="838"/>
      <c r="BJ41" s="838"/>
      <c r="BK41" s="838"/>
      <c r="BL41" s="838"/>
      <c r="BM41" s="838"/>
      <c r="BN41" s="838"/>
      <c r="BO41" s="838"/>
      <c r="BP41" s="838"/>
      <c r="BQ41" s="838"/>
      <c r="BR41" s="838"/>
      <c r="BS41" s="838"/>
      <c r="BT41" s="838"/>
      <c r="BU41" s="838"/>
      <c r="BV41" s="838"/>
      <c r="BW41" s="838"/>
      <c r="BX41" s="838"/>
      <c r="BY41" s="838"/>
      <c r="BZ41" s="838"/>
      <c r="CA41" s="839"/>
      <c r="CB41" s="1"/>
      <c r="CC41" s="387"/>
      <c r="CI41" s="439"/>
    </row>
    <row r="42" spans="1:87" s="2" customFormat="1" ht="17.100000000000001" customHeight="1">
      <c r="A42" s="444" t="s">
        <v>1958</v>
      </c>
      <c r="B42" s="840"/>
      <c r="C42" s="841"/>
      <c r="D42" s="841"/>
      <c r="E42" s="841"/>
      <c r="F42" s="841"/>
      <c r="G42" s="841"/>
      <c r="H42" s="841"/>
      <c r="I42" s="841"/>
      <c r="J42" s="841"/>
      <c r="K42" s="841"/>
      <c r="L42" s="841"/>
      <c r="M42" s="841"/>
      <c r="N42" s="841"/>
      <c r="O42" s="841"/>
      <c r="P42" s="841"/>
      <c r="Q42" s="841"/>
      <c r="R42" s="841"/>
      <c r="S42" s="841"/>
      <c r="T42" s="841"/>
      <c r="U42" s="841"/>
      <c r="V42" s="841"/>
      <c r="W42" s="841"/>
      <c r="X42" s="842"/>
      <c r="Y42" s="834"/>
      <c r="Z42" s="835"/>
      <c r="AA42" s="835"/>
      <c r="AB42" s="835"/>
      <c r="AC42" s="835"/>
      <c r="AD42" s="835"/>
      <c r="AE42" s="835"/>
      <c r="AF42" s="835"/>
      <c r="AG42" s="835"/>
      <c r="AH42" s="835"/>
      <c r="AI42" s="835"/>
      <c r="AJ42" s="835"/>
      <c r="AK42" s="835"/>
      <c r="AL42" s="835"/>
      <c r="AM42" s="835"/>
      <c r="AN42" s="835"/>
      <c r="AO42" s="835"/>
      <c r="AP42" s="836"/>
      <c r="AQ42" s="834"/>
      <c r="AR42" s="835"/>
      <c r="AS42" s="835"/>
      <c r="AT42" s="835"/>
      <c r="AU42" s="835"/>
      <c r="AV42" s="835"/>
      <c r="AW42" s="835"/>
      <c r="AX42" s="835"/>
      <c r="AY42" s="835"/>
      <c r="AZ42" s="835"/>
      <c r="BA42" s="835"/>
      <c r="BB42" s="835"/>
      <c r="BC42" s="835"/>
      <c r="BD42" s="836"/>
      <c r="BE42" s="840"/>
      <c r="BF42" s="841"/>
      <c r="BG42" s="841"/>
      <c r="BH42" s="841"/>
      <c r="BI42" s="841"/>
      <c r="BJ42" s="841"/>
      <c r="BK42" s="841"/>
      <c r="BL42" s="841"/>
      <c r="BM42" s="841"/>
      <c r="BN42" s="841"/>
      <c r="BO42" s="841"/>
      <c r="BP42" s="841"/>
      <c r="BQ42" s="841"/>
      <c r="BR42" s="841"/>
      <c r="BS42" s="841"/>
      <c r="BT42" s="841"/>
      <c r="BU42" s="841"/>
      <c r="BV42" s="841"/>
      <c r="BW42" s="841"/>
      <c r="BX42" s="841"/>
      <c r="BY42" s="841"/>
      <c r="BZ42" s="841"/>
      <c r="CA42" s="842"/>
      <c r="CB42" s="1"/>
      <c r="CC42" s="387"/>
      <c r="CI42" s="439"/>
    </row>
    <row r="43" spans="1:87" s="2" customFormat="1" ht="17.100000000000001" customHeight="1">
      <c r="A43" s="444" t="s">
        <v>1958</v>
      </c>
      <c r="B43" s="59"/>
      <c r="C43" s="59"/>
      <c r="D43" s="59" t="s">
        <v>1248</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1"/>
      <c r="CC43" s="387"/>
      <c r="CI43" s="439"/>
    </row>
    <row r="44" spans="1:87" s="2" customFormat="1" ht="15.95" customHeight="1">
      <c r="A44" s="444" t="s">
        <v>1958</v>
      </c>
      <c r="B44" s="801" t="s">
        <v>27</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1"/>
      <c r="AY44" s="801"/>
      <c r="AZ44" s="801"/>
      <c r="BA44" s="801"/>
      <c r="BB44" s="801"/>
      <c r="BC44" s="801"/>
      <c r="BD44" s="801"/>
      <c r="BE44" s="801"/>
      <c r="BF44" s="801"/>
      <c r="BG44" s="801"/>
      <c r="BH44" s="801"/>
      <c r="BI44" s="801"/>
      <c r="BJ44" s="801"/>
      <c r="BK44" s="801"/>
      <c r="BL44" s="801"/>
      <c r="BM44" s="801"/>
      <c r="BN44" s="801"/>
      <c r="BO44" s="801"/>
      <c r="BP44" s="801"/>
      <c r="BQ44" s="801"/>
      <c r="BR44" s="801"/>
      <c r="BS44" s="801"/>
      <c r="BT44" s="801"/>
      <c r="BU44" s="801"/>
      <c r="BV44" s="801"/>
      <c r="BW44" s="801"/>
      <c r="BX44" s="801"/>
      <c r="BY44" s="801"/>
      <c r="BZ44" s="801"/>
      <c r="CA44" s="801"/>
      <c r="CB44" s="1"/>
      <c r="CC44" s="387"/>
      <c r="CI44" s="439"/>
    </row>
    <row r="45" spans="1:87" s="2" customFormat="1" ht="14.1" customHeight="1">
      <c r="A45" s="444" t="s">
        <v>1958</v>
      </c>
      <c r="B45" s="63"/>
      <c r="C45" s="63" t="s">
        <v>28</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1"/>
      <c r="CC45" s="387"/>
      <c r="CI45" s="439"/>
    </row>
    <row r="46" spans="1:87" s="2" customFormat="1" ht="4.5" customHeight="1">
      <c r="A46" s="444" t="s">
        <v>1958</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1"/>
      <c r="CC46" s="387"/>
      <c r="CI46" s="439"/>
    </row>
    <row r="47" spans="1:87" s="2" customFormat="1" ht="15.95" customHeight="1">
      <c r="A47" s="444" t="s">
        <v>1958</v>
      </c>
      <c r="B47" s="59" t="s">
        <v>1252</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1"/>
      <c r="CC47" s="387"/>
      <c r="CI47" s="439"/>
    </row>
    <row r="48" spans="1:87" s="2" customFormat="1" ht="17.100000000000001" customHeight="1">
      <c r="A48" s="444" t="s">
        <v>1958</v>
      </c>
      <c r="B48" s="59"/>
      <c r="C48" s="59" t="s">
        <v>30</v>
      </c>
      <c r="D48" s="59"/>
      <c r="E48" s="59"/>
      <c r="F48" s="59"/>
      <c r="G48" s="59"/>
      <c r="H48" s="59"/>
      <c r="I48" s="59"/>
      <c r="J48" s="59"/>
      <c r="K48" s="59"/>
      <c r="L48" s="59"/>
      <c r="M48" s="59"/>
      <c r="N48" s="59"/>
      <c r="O48" s="59"/>
      <c r="P48" s="59"/>
      <c r="Q48" s="59"/>
      <c r="R48" s="59"/>
      <c r="S48" s="794"/>
      <c r="T48" s="794"/>
      <c r="U48" s="794"/>
      <c r="V48" s="794"/>
      <c r="W48" s="794"/>
      <c r="X48" s="794"/>
      <c r="Y48" s="794"/>
      <c r="Z48" s="794"/>
      <c r="AA48" s="794"/>
      <c r="AB48" s="794"/>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794"/>
      <c r="AY48" s="794"/>
      <c r="AZ48" s="794"/>
      <c r="BA48" s="794"/>
      <c r="BB48" s="794"/>
      <c r="BC48" s="794"/>
      <c r="BD48" s="794"/>
      <c r="BE48" s="794"/>
      <c r="BF48" s="794"/>
      <c r="BG48" s="794"/>
      <c r="BH48" s="794"/>
      <c r="BI48" s="794"/>
      <c r="BJ48" s="794"/>
      <c r="BK48" s="794"/>
      <c r="BL48" s="794"/>
      <c r="BM48" s="794"/>
      <c r="BN48" s="794"/>
      <c r="BO48" s="794"/>
      <c r="BP48" s="794"/>
      <c r="BQ48" s="794"/>
      <c r="BR48" s="794"/>
      <c r="BS48" s="794"/>
      <c r="BT48" s="794"/>
      <c r="BU48" s="794"/>
      <c r="BV48" s="794"/>
      <c r="BW48" s="794"/>
      <c r="BX48" s="794"/>
      <c r="BY48" s="794"/>
      <c r="BZ48" s="794"/>
      <c r="CA48" s="794"/>
      <c r="CB48" s="1"/>
      <c r="CC48" s="387"/>
      <c r="CI48" s="439"/>
    </row>
    <row r="49" spans="1:87" s="2" customFormat="1" ht="17.100000000000001" customHeight="1">
      <c r="A49" s="444" t="s">
        <v>1958</v>
      </c>
      <c r="B49" s="59"/>
      <c r="C49" s="59" t="s">
        <v>31</v>
      </c>
      <c r="D49" s="59"/>
      <c r="E49" s="59"/>
      <c r="F49" s="59"/>
      <c r="G49" s="59"/>
      <c r="H49" s="59"/>
      <c r="I49" s="59"/>
      <c r="J49" s="59"/>
      <c r="K49" s="59"/>
      <c r="L49" s="59"/>
      <c r="M49" s="59"/>
      <c r="N49" s="59"/>
      <c r="O49" s="59"/>
      <c r="P49" s="59"/>
      <c r="Q49" s="59"/>
      <c r="R49" s="59"/>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4"/>
      <c r="BG49" s="794"/>
      <c r="BH49" s="794"/>
      <c r="BI49" s="794"/>
      <c r="BJ49" s="794"/>
      <c r="BK49" s="794"/>
      <c r="BL49" s="794"/>
      <c r="BM49" s="794"/>
      <c r="BN49" s="794"/>
      <c r="BO49" s="794"/>
      <c r="BP49" s="794"/>
      <c r="BQ49" s="794"/>
      <c r="BR49" s="794"/>
      <c r="BS49" s="794"/>
      <c r="BT49" s="794"/>
      <c r="BU49" s="794"/>
      <c r="BV49" s="794"/>
      <c r="BW49" s="794"/>
      <c r="BX49" s="794"/>
      <c r="BY49" s="794"/>
      <c r="BZ49" s="794"/>
      <c r="CA49" s="794"/>
      <c r="CB49" s="1"/>
      <c r="CC49" s="387"/>
      <c r="CI49" s="439"/>
    </row>
    <row r="50" spans="1:87" s="2" customFormat="1" ht="17.100000000000001" customHeight="1">
      <c r="A50" s="444" t="s">
        <v>1958</v>
      </c>
      <c r="B50" s="59"/>
      <c r="C50" s="59" t="s">
        <v>32</v>
      </c>
      <c r="D50" s="59"/>
      <c r="E50" s="59"/>
      <c r="F50" s="59"/>
      <c r="G50" s="59"/>
      <c r="H50" s="59"/>
      <c r="I50" s="59"/>
      <c r="J50" s="59"/>
      <c r="K50" s="59"/>
      <c r="L50" s="59"/>
      <c r="M50" s="59"/>
      <c r="N50" s="59"/>
      <c r="O50" s="59"/>
      <c r="P50" s="59"/>
      <c r="Q50" s="59"/>
      <c r="R50" s="59"/>
      <c r="S50" s="801" t="s">
        <v>1253</v>
      </c>
      <c r="T50" s="801"/>
      <c r="U50" s="801"/>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0"/>
      <c r="AY50" s="830"/>
      <c r="AZ50" s="830"/>
      <c r="BA50" s="830"/>
      <c r="BB50" s="830"/>
      <c r="BC50" s="830"/>
      <c r="BD50" s="830"/>
      <c r="BE50" s="830"/>
      <c r="BF50" s="830"/>
      <c r="BG50" s="830"/>
      <c r="BH50" s="830"/>
      <c r="BI50" s="830"/>
      <c r="BJ50" s="830"/>
      <c r="BK50" s="830"/>
      <c r="BL50" s="830"/>
      <c r="BM50" s="830"/>
      <c r="BN50" s="830"/>
      <c r="BO50" s="830"/>
      <c r="BP50" s="830"/>
      <c r="BQ50" s="830"/>
      <c r="BR50" s="830"/>
      <c r="BS50" s="830"/>
      <c r="BT50" s="830"/>
      <c r="BU50" s="830"/>
      <c r="BV50" s="830"/>
      <c r="BW50" s="830"/>
      <c r="BX50" s="830"/>
      <c r="BY50" s="830"/>
      <c r="BZ50" s="830"/>
      <c r="CA50" s="830"/>
      <c r="CB50" s="1"/>
      <c r="CC50" s="387"/>
      <c r="CI50" s="439"/>
    </row>
    <row r="51" spans="1:87" s="2" customFormat="1" ht="17.100000000000001" customHeight="1">
      <c r="A51" s="444" t="s">
        <v>1958</v>
      </c>
      <c r="B51" s="59"/>
      <c r="C51" s="59" t="s">
        <v>33</v>
      </c>
      <c r="D51" s="59"/>
      <c r="E51" s="59"/>
      <c r="F51" s="59"/>
      <c r="G51" s="59"/>
      <c r="H51" s="59"/>
      <c r="I51" s="59"/>
      <c r="J51" s="59"/>
      <c r="K51" s="59"/>
      <c r="L51" s="59"/>
      <c r="M51" s="59"/>
      <c r="N51" s="59"/>
      <c r="O51" s="59"/>
      <c r="P51" s="59"/>
      <c r="Q51" s="59"/>
      <c r="R51" s="59"/>
      <c r="S51" s="794" t="s">
        <v>2076</v>
      </c>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794"/>
      <c r="BA51" s="794"/>
      <c r="BB51" s="794"/>
      <c r="BC51" s="794"/>
      <c r="BD51" s="794"/>
      <c r="BE51" s="794"/>
      <c r="BF51" s="794"/>
      <c r="BG51" s="794"/>
      <c r="BH51" s="794"/>
      <c r="BI51" s="794"/>
      <c r="BJ51" s="794"/>
      <c r="BK51" s="794"/>
      <c r="BL51" s="794"/>
      <c r="BM51" s="794"/>
      <c r="BN51" s="794"/>
      <c r="BO51" s="794"/>
      <c r="BP51" s="794"/>
      <c r="BQ51" s="794"/>
      <c r="BR51" s="794"/>
      <c r="BS51" s="794"/>
      <c r="BT51" s="794"/>
      <c r="BU51" s="794"/>
      <c r="BV51" s="794"/>
      <c r="BW51" s="794"/>
      <c r="BX51" s="794"/>
      <c r="BY51" s="794"/>
      <c r="BZ51" s="794"/>
      <c r="CA51" s="794"/>
      <c r="CB51" s="1"/>
      <c r="CC51" s="387"/>
      <c r="CI51" s="439"/>
    </row>
    <row r="52" spans="1:87" s="2" customFormat="1" ht="17.100000000000001" customHeight="1">
      <c r="A52" s="444" t="s">
        <v>1958</v>
      </c>
      <c r="B52" s="59"/>
      <c r="C52" s="59" t="s">
        <v>34</v>
      </c>
      <c r="D52" s="59"/>
      <c r="E52" s="59"/>
      <c r="F52" s="59"/>
      <c r="G52" s="59"/>
      <c r="H52" s="59"/>
      <c r="I52" s="59"/>
      <c r="J52" s="59"/>
      <c r="K52" s="59"/>
      <c r="L52" s="59"/>
      <c r="M52" s="59"/>
      <c r="N52" s="59"/>
      <c r="O52" s="59"/>
      <c r="P52" s="59"/>
      <c r="Q52" s="59"/>
      <c r="R52" s="59"/>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c r="BC52" s="830"/>
      <c r="BD52" s="830"/>
      <c r="BE52" s="830"/>
      <c r="BF52" s="830"/>
      <c r="BG52" s="830"/>
      <c r="BH52" s="830"/>
      <c r="BI52" s="830"/>
      <c r="BJ52" s="830"/>
      <c r="BK52" s="830"/>
      <c r="BL52" s="830"/>
      <c r="BM52" s="830"/>
      <c r="BN52" s="830"/>
      <c r="BO52" s="830"/>
      <c r="BP52" s="830"/>
      <c r="BQ52" s="830"/>
      <c r="BR52" s="830"/>
      <c r="BS52" s="830"/>
      <c r="BT52" s="830"/>
      <c r="BU52" s="830"/>
      <c r="BV52" s="830"/>
      <c r="BW52" s="830"/>
      <c r="BX52" s="830"/>
      <c r="BY52" s="830"/>
      <c r="BZ52" s="830"/>
      <c r="CA52" s="830"/>
      <c r="CB52" s="1"/>
      <c r="CC52" s="387"/>
      <c r="CI52" s="439"/>
    </row>
    <row r="53" spans="1:87" s="2" customFormat="1" ht="4.5" customHeight="1">
      <c r="A53" s="444" t="s">
        <v>1958</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9"/>
      <c r="CC53" s="507"/>
      <c r="CD53" s="5"/>
      <c r="CE53" s="5"/>
      <c r="CF53" s="5"/>
      <c r="CG53" s="5"/>
      <c r="CH53" s="5"/>
      <c r="CI53" s="409"/>
    </row>
    <row r="54" spans="1:87" s="2" customFormat="1" ht="5.0999999999999996" customHeight="1">
      <c r="A54" s="444" t="s">
        <v>1958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1"/>
      <c r="CC54" s="387"/>
      <c r="CI54" s="439"/>
    </row>
    <row r="55" spans="1:87" s="2" customFormat="1" ht="15.95" customHeight="1">
      <c r="A55" s="444" t="s">
        <v>1958</v>
      </c>
      <c r="B55" s="59" t="s">
        <v>1254</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1"/>
      <c r="CC55" s="387"/>
      <c r="CI55" s="439"/>
    </row>
    <row r="56" spans="1:87" s="2" customFormat="1" ht="17.100000000000001" customHeight="1">
      <c r="A56" s="444" t="s">
        <v>1958</v>
      </c>
      <c r="B56" s="59"/>
      <c r="C56" s="59" t="s">
        <v>36</v>
      </c>
      <c r="D56" s="59"/>
      <c r="E56" s="59"/>
      <c r="F56" s="59"/>
      <c r="G56" s="59"/>
      <c r="H56" s="59"/>
      <c r="I56" s="59"/>
      <c r="J56" s="59"/>
      <c r="K56" s="59"/>
      <c r="L56" s="59"/>
      <c r="M56" s="59"/>
      <c r="N56" s="59"/>
      <c r="O56" s="59"/>
      <c r="P56" s="59"/>
      <c r="Q56" s="59"/>
      <c r="R56" s="59"/>
      <c r="S56" s="59"/>
      <c r="T56" s="59" t="s">
        <v>37</v>
      </c>
      <c r="U56" s="59"/>
      <c r="V56" s="794"/>
      <c r="W56" s="794"/>
      <c r="X56" s="794"/>
      <c r="Y56" s="794"/>
      <c r="Z56" s="122" t="s">
        <v>38</v>
      </c>
      <c r="AA56" s="59"/>
      <c r="AB56" s="59"/>
      <c r="AC56" s="59"/>
      <c r="AD56" s="59"/>
      <c r="AE56" s="59"/>
      <c r="AF56" s="59"/>
      <c r="AG56" s="59"/>
      <c r="AH56" s="59"/>
      <c r="AI56" s="59"/>
      <c r="AJ56" s="59" t="s">
        <v>37</v>
      </c>
      <c r="AK56" s="59"/>
      <c r="AL56" s="823"/>
      <c r="AM56" s="823"/>
      <c r="AN56" s="823"/>
      <c r="AO56" s="823"/>
      <c r="AP56" s="823"/>
      <c r="AQ56" s="823"/>
      <c r="AR56" s="823"/>
      <c r="AS56" s="823"/>
      <c r="AT56" s="823"/>
      <c r="AU56" s="823"/>
      <c r="AV56" s="823"/>
      <c r="AW56" s="823"/>
      <c r="AX56" s="122" t="s">
        <v>39</v>
      </c>
      <c r="AY56" s="59"/>
      <c r="AZ56" s="59"/>
      <c r="BA56" s="59"/>
      <c r="BB56" s="59"/>
      <c r="BC56" s="59"/>
      <c r="BD56" s="59"/>
      <c r="BE56" s="59"/>
      <c r="BF56" s="59"/>
      <c r="BG56" s="794"/>
      <c r="BH56" s="794"/>
      <c r="BI56" s="794"/>
      <c r="BJ56" s="794"/>
      <c r="BK56" s="794"/>
      <c r="BL56" s="794"/>
      <c r="BM56" s="794"/>
      <c r="BN56" s="794"/>
      <c r="BO56" s="794"/>
      <c r="BP56" s="794"/>
      <c r="BQ56" s="794"/>
      <c r="BR56" s="794"/>
      <c r="BS56" s="122" t="s">
        <v>40</v>
      </c>
      <c r="BT56" s="59"/>
      <c r="BU56" s="59"/>
      <c r="BV56" s="59"/>
      <c r="BW56" s="59"/>
      <c r="BX56" s="59"/>
      <c r="BY56" s="59"/>
      <c r="BZ56" s="59"/>
      <c r="CA56" s="59"/>
      <c r="CB56" s="387" t="s">
        <v>2298</v>
      </c>
      <c r="CC56" s="387"/>
      <c r="CI56" s="439"/>
    </row>
    <row r="57" spans="1:87" s="2" customFormat="1" ht="17.100000000000001" customHeight="1">
      <c r="A57" s="444" t="s">
        <v>1958</v>
      </c>
      <c r="B57" s="59"/>
      <c r="C57" s="59" t="s">
        <v>31</v>
      </c>
      <c r="D57" s="59"/>
      <c r="E57" s="59"/>
      <c r="F57" s="59"/>
      <c r="G57" s="59"/>
      <c r="H57" s="59"/>
      <c r="I57" s="59"/>
      <c r="J57" s="59"/>
      <c r="K57" s="59"/>
      <c r="L57" s="59"/>
      <c r="M57" s="59"/>
      <c r="N57" s="59"/>
      <c r="O57" s="59"/>
      <c r="P57" s="59"/>
      <c r="Q57" s="59"/>
      <c r="R57" s="59"/>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4"/>
      <c r="AY57" s="794"/>
      <c r="AZ57" s="794"/>
      <c r="BA57" s="794"/>
      <c r="BB57" s="794"/>
      <c r="BC57" s="794"/>
      <c r="BD57" s="794"/>
      <c r="BE57" s="794"/>
      <c r="BF57" s="794"/>
      <c r="BG57" s="794"/>
      <c r="BH57" s="794"/>
      <c r="BI57" s="794"/>
      <c r="BJ57" s="794"/>
      <c r="BK57" s="794"/>
      <c r="BL57" s="794"/>
      <c r="BM57" s="794"/>
      <c r="BN57" s="794"/>
      <c r="BO57" s="794"/>
      <c r="BP57" s="794"/>
      <c r="BQ57" s="794"/>
      <c r="BR57" s="794"/>
      <c r="BS57" s="794"/>
      <c r="BT57" s="794"/>
      <c r="BU57" s="794"/>
      <c r="BV57" s="794"/>
      <c r="BW57" s="794"/>
      <c r="BX57" s="794"/>
      <c r="BY57" s="794"/>
      <c r="BZ57" s="794"/>
      <c r="CA57" s="794"/>
      <c r="CB57" s="1"/>
      <c r="CC57" s="387"/>
      <c r="CI57" s="439"/>
    </row>
    <row r="58" spans="1:87" s="2" customFormat="1" ht="17.100000000000001" customHeight="1">
      <c r="A58" s="444" t="s">
        <v>1958</v>
      </c>
      <c r="B58" s="59"/>
      <c r="C58" s="59" t="s">
        <v>42</v>
      </c>
      <c r="D58" s="59"/>
      <c r="E58" s="59"/>
      <c r="F58" s="59"/>
      <c r="G58" s="59"/>
      <c r="H58" s="59"/>
      <c r="I58" s="59"/>
      <c r="J58" s="59"/>
      <c r="K58" s="59"/>
      <c r="L58" s="59"/>
      <c r="M58" s="59"/>
      <c r="N58" s="59"/>
      <c r="O58" s="59"/>
      <c r="P58" s="59"/>
      <c r="Q58" s="59"/>
      <c r="R58" s="59"/>
      <c r="S58" s="59"/>
      <c r="T58" s="59" t="s">
        <v>37</v>
      </c>
      <c r="U58" s="59"/>
      <c r="V58" s="794"/>
      <c r="W58" s="794"/>
      <c r="X58" s="794"/>
      <c r="Y58" s="794"/>
      <c r="Z58" s="122" t="s">
        <v>43</v>
      </c>
      <c r="AA58" s="59"/>
      <c r="AB58" s="59"/>
      <c r="AC58" s="59"/>
      <c r="AD58" s="59"/>
      <c r="AE58" s="59"/>
      <c r="AF58" s="59"/>
      <c r="AG58" s="59"/>
      <c r="AH58" s="59"/>
      <c r="AI58" s="59"/>
      <c r="AJ58" s="59" t="s">
        <v>37</v>
      </c>
      <c r="AK58" s="59"/>
      <c r="AL58" s="823"/>
      <c r="AM58" s="823"/>
      <c r="AN58" s="823"/>
      <c r="AO58" s="823"/>
      <c r="AP58" s="823"/>
      <c r="AQ58" s="823"/>
      <c r="AR58" s="823"/>
      <c r="AS58" s="823"/>
      <c r="AT58" s="823"/>
      <c r="AU58" s="59" t="s">
        <v>44</v>
      </c>
      <c r="AV58" s="59"/>
      <c r="AW58" s="59"/>
      <c r="AX58" s="59"/>
      <c r="AY58" s="122"/>
      <c r="AZ58" s="59"/>
      <c r="BA58" s="59"/>
      <c r="BB58" s="59"/>
      <c r="BC58" s="59"/>
      <c r="BD58" s="59"/>
      <c r="BE58" s="59"/>
      <c r="BF58" s="59"/>
      <c r="BG58" s="794"/>
      <c r="BH58" s="794"/>
      <c r="BI58" s="794"/>
      <c r="BJ58" s="794"/>
      <c r="BK58" s="794"/>
      <c r="BL58" s="794"/>
      <c r="BM58" s="794"/>
      <c r="BN58" s="794"/>
      <c r="BO58" s="794"/>
      <c r="BP58" s="794"/>
      <c r="BQ58" s="794"/>
      <c r="BR58" s="794"/>
      <c r="BS58" s="122" t="s">
        <v>40</v>
      </c>
      <c r="BT58" s="59"/>
      <c r="BU58" s="59"/>
      <c r="BV58" s="59"/>
      <c r="BW58" s="59"/>
      <c r="BX58" s="59"/>
      <c r="BY58" s="59"/>
      <c r="BZ58" s="59"/>
      <c r="CA58" s="59"/>
      <c r="CB58" s="1"/>
      <c r="CC58" s="387"/>
      <c r="CI58" s="439"/>
    </row>
    <row r="59" spans="1:87" s="2" customFormat="1" ht="17.100000000000001" customHeight="1">
      <c r="A59" s="444" t="s">
        <v>1958</v>
      </c>
      <c r="B59" s="59"/>
      <c r="C59" s="59"/>
      <c r="D59" s="59"/>
      <c r="E59" s="59"/>
      <c r="F59" s="59"/>
      <c r="G59" s="59"/>
      <c r="H59" s="59"/>
      <c r="I59" s="59"/>
      <c r="J59" s="59"/>
      <c r="K59" s="59"/>
      <c r="L59" s="59"/>
      <c r="M59" s="59"/>
      <c r="N59" s="59"/>
      <c r="O59" s="59"/>
      <c r="P59" s="59"/>
      <c r="Q59" s="59"/>
      <c r="R59" s="59"/>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4"/>
      <c r="AY59" s="794"/>
      <c r="AZ59" s="794"/>
      <c r="BA59" s="794"/>
      <c r="BB59" s="794"/>
      <c r="BC59" s="794"/>
      <c r="BD59" s="794"/>
      <c r="BE59" s="794"/>
      <c r="BF59" s="794"/>
      <c r="BG59" s="794"/>
      <c r="BH59" s="794"/>
      <c r="BI59" s="794"/>
      <c r="BJ59" s="794"/>
      <c r="BK59" s="794"/>
      <c r="BL59" s="794"/>
      <c r="BM59" s="794"/>
      <c r="BN59" s="794"/>
      <c r="BO59" s="794"/>
      <c r="BP59" s="794"/>
      <c r="BQ59" s="794"/>
      <c r="BR59" s="794"/>
      <c r="BS59" s="794"/>
      <c r="BT59" s="794"/>
      <c r="BU59" s="794"/>
      <c r="BV59" s="794"/>
      <c r="BW59" s="794"/>
      <c r="BX59" s="794"/>
      <c r="BY59" s="794"/>
      <c r="BZ59" s="794"/>
      <c r="CA59" s="794"/>
      <c r="CB59" s="1"/>
      <c r="CC59" s="387"/>
      <c r="CI59" s="439"/>
    </row>
    <row r="60" spans="1:87" s="2" customFormat="1" ht="17.100000000000001" customHeight="1">
      <c r="A60" s="444" t="s">
        <v>1958</v>
      </c>
      <c r="B60" s="59"/>
      <c r="C60" s="59" t="s">
        <v>47</v>
      </c>
      <c r="D60" s="59"/>
      <c r="E60" s="59"/>
      <c r="F60" s="59"/>
      <c r="G60" s="59"/>
      <c r="H60" s="59"/>
      <c r="I60" s="59"/>
      <c r="J60" s="59"/>
      <c r="K60" s="59"/>
      <c r="L60" s="59"/>
      <c r="M60" s="59"/>
      <c r="N60" s="59"/>
      <c r="O60" s="59"/>
      <c r="P60" s="59"/>
      <c r="Q60" s="59"/>
      <c r="R60" s="59"/>
      <c r="S60" s="801" t="s">
        <v>1253</v>
      </c>
      <c r="T60" s="801"/>
      <c r="U60" s="801"/>
      <c r="V60" s="794"/>
      <c r="W60" s="794"/>
      <c r="X60" s="794"/>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4"/>
      <c r="BF60" s="794"/>
      <c r="BG60" s="794"/>
      <c r="BH60" s="794"/>
      <c r="BI60" s="794"/>
      <c r="BJ60" s="794"/>
      <c r="BK60" s="794"/>
      <c r="BL60" s="794"/>
      <c r="BM60" s="794"/>
      <c r="BN60" s="794"/>
      <c r="BO60" s="794"/>
      <c r="BP60" s="794"/>
      <c r="BQ60" s="794"/>
      <c r="BR60" s="794"/>
      <c r="BS60" s="794"/>
      <c r="BT60" s="794"/>
      <c r="BU60" s="794"/>
      <c r="BV60" s="794"/>
      <c r="BW60" s="794"/>
      <c r="BX60" s="794"/>
      <c r="BY60" s="794"/>
      <c r="BZ60" s="794"/>
      <c r="CA60" s="794"/>
      <c r="CB60" s="1"/>
      <c r="CC60" s="387"/>
      <c r="CI60" s="439"/>
    </row>
    <row r="61" spans="1:87" s="2" customFormat="1" ht="17.100000000000001" customHeight="1">
      <c r="A61" s="444" t="s">
        <v>1958</v>
      </c>
      <c r="B61" s="59"/>
      <c r="C61" s="59" t="s">
        <v>48</v>
      </c>
      <c r="D61" s="59"/>
      <c r="E61" s="59"/>
      <c r="F61" s="59"/>
      <c r="G61" s="59"/>
      <c r="H61" s="59"/>
      <c r="I61" s="59"/>
      <c r="J61" s="59"/>
      <c r="K61" s="59"/>
      <c r="L61" s="59"/>
      <c r="M61" s="59"/>
      <c r="N61" s="59"/>
      <c r="O61" s="59"/>
      <c r="P61" s="59"/>
      <c r="Q61" s="59"/>
      <c r="R61" s="59"/>
      <c r="S61" s="794"/>
      <c r="T61" s="794"/>
      <c r="U61" s="794"/>
      <c r="V61" s="794"/>
      <c r="W61" s="794"/>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794"/>
      <c r="BC61" s="794"/>
      <c r="BD61" s="794"/>
      <c r="BE61" s="794"/>
      <c r="BF61" s="794"/>
      <c r="BG61" s="794"/>
      <c r="BH61" s="794"/>
      <c r="BI61" s="794"/>
      <c r="BJ61" s="794"/>
      <c r="BK61" s="794"/>
      <c r="BL61" s="794"/>
      <c r="BM61" s="794"/>
      <c r="BN61" s="794"/>
      <c r="BO61" s="794"/>
      <c r="BP61" s="794"/>
      <c r="BQ61" s="794"/>
      <c r="BR61" s="794"/>
      <c r="BS61" s="794"/>
      <c r="BT61" s="794"/>
      <c r="BU61" s="794"/>
      <c r="BV61" s="794"/>
      <c r="BW61" s="794"/>
      <c r="BX61" s="794"/>
      <c r="BY61" s="794"/>
      <c r="BZ61" s="794"/>
      <c r="CA61" s="794"/>
      <c r="CB61" s="1"/>
      <c r="CC61" s="387"/>
      <c r="CI61" s="439"/>
    </row>
    <row r="62" spans="1:87" s="2" customFormat="1" ht="17.100000000000001" customHeight="1">
      <c r="A62" s="444" t="s">
        <v>1958</v>
      </c>
      <c r="B62" s="59"/>
      <c r="C62" s="59" t="s">
        <v>49</v>
      </c>
      <c r="D62" s="59"/>
      <c r="E62" s="59"/>
      <c r="F62" s="59"/>
      <c r="G62" s="59"/>
      <c r="H62" s="59"/>
      <c r="I62" s="59"/>
      <c r="J62" s="59"/>
      <c r="K62" s="59"/>
      <c r="L62" s="59"/>
      <c r="M62" s="59"/>
      <c r="N62" s="59"/>
      <c r="O62" s="59"/>
      <c r="P62" s="59"/>
      <c r="Q62" s="59"/>
      <c r="R62" s="59"/>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4"/>
      <c r="BB62" s="794"/>
      <c r="BC62" s="794"/>
      <c r="BD62" s="794"/>
      <c r="BE62" s="794"/>
      <c r="BF62" s="794"/>
      <c r="BG62" s="794"/>
      <c r="BH62" s="794"/>
      <c r="BI62" s="794"/>
      <c r="BJ62" s="794"/>
      <c r="BK62" s="794"/>
      <c r="BL62" s="794"/>
      <c r="BM62" s="794"/>
      <c r="BN62" s="794"/>
      <c r="BO62" s="794"/>
      <c r="BP62" s="794"/>
      <c r="BQ62" s="794"/>
      <c r="BR62" s="794"/>
      <c r="BS62" s="794"/>
      <c r="BT62" s="794"/>
      <c r="BU62" s="794"/>
      <c r="BV62" s="794"/>
      <c r="BW62" s="794"/>
      <c r="BX62" s="794"/>
      <c r="BY62" s="794"/>
      <c r="BZ62" s="794"/>
      <c r="CA62" s="794"/>
      <c r="CB62" s="1"/>
      <c r="CC62" s="387"/>
      <c r="CI62" s="439"/>
    </row>
    <row r="63" spans="1:87" s="2" customFormat="1" ht="4.5" customHeight="1">
      <c r="A63" s="444" t="s">
        <v>1958</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9"/>
      <c r="CC63" s="507"/>
      <c r="CD63" s="5"/>
      <c r="CE63" s="5"/>
      <c r="CF63" s="5"/>
      <c r="CG63" s="5"/>
      <c r="CH63" s="5"/>
      <c r="CI63" s="409"/>
    </row>
    <row r="64" spans="1:87" s="2" customFormat="1" ht="5.0999999999999996" customHeight="1">
      <c r="A64" s="444" t="s">
        <v>1958</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1"/>
      <c r="CC64" s="387"/>
      <c r="CI64" s="439"/>
    </row>
    <row r="65" spans="1:87" s="2" customFormat="1" ht="15.95" customHeight="1">
      <c r="A65" s="444" t="s">
        <v>1958</v>
      </c>
      <c r="B65" s="59" t="s">
        <v>1255</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1"/>
      <c r="CC65" s="387"/>
      <c r="CI65" s="439"/>
    </row>
    <row r="66" spans="1:87" s="2" customFormat="1" ht="17.100000000000001" customHeight="1">
      <c r="A66" s="444" t="s">
        <v>1958</v>
      </c>
      <c r="B66" s="59"/>
      <c r="C66" s="59" t="s">
        <v>51</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1"/>
      <c r="CC66" s="387"/>
      <c r="CI66" s="439"/>
    </row>
    <row r="67" spans="1:87" s="2" customFormat="1" ht="17.100000000000001" customHeight="1">
      <c r="A67" s="444" t="s">
        <v>1958</v>
      </c>
      <c r="B67" s="59"/>
      <c r="C67" s="59" t="s">
        <v>36</v>
      </c>
      <c r="D67" s="59"/>
      <c r="E67" s="59"/>
      <c r="F67" s="59"/>
      <c r="G67" s="59"/>
      <c r="H67" s="59"/>
      <c r="I67" s="59"/>
      <c r="J67" s="59"/>
      <c r="K67" s="59"/>
      <c r="L67" s="59"/>
      <c r="M67" s="59"/>
      <c r="N67" s="59"/>
      <c r="O67" s="59"/>
      <c r="P67" s="59"/>
      <c r="Q67" s="59"/>
      <c r="R67" s="59"/>
      <c r="S67" s="59"/>
      <c r="T67" s="59" t="s">
        <v>37</v>
      </c>
      <c r="U67" s="59"/>
      <c r="V67" s="794"/>
      <c r="W67" s="794"/>
      <c r="X67" s="794"/>
      <c r="Y67" s="794"/>
      <c r="Z67" s="122" t="s">
        <v>38</v>
      </c>
      <c r="AA67" s="59"/>
      <c r="AB67" s="59"/>
      <c r="AC67" s="59"/>
      <c r="AD67" s="59"/>
      <c r="AE67" s="59"/>
      <c r="AF67" s="59"/>
      <c r="AG67" s="59"/>
      <c r="AH67" s="59"/>
      <c r="AI67" s="59"/>
      <c r="AJ67" s="59" t="s">
        <v>37</v>
      </c>
      <c r="AK67" s="59"/>
      <c r="AL67" s="823"/>
      <c r="AM67" s="823"/>
      <c r="AN67" s="823"/>
      <c r="AO67" s="823"/>
      <c r="AP67" s="823"/>
      <c r="AQ67" s="823"/>
      <c r="AR67" s="823"/>
      <c r="AS67" s="823"/>
      <c r="AT67" s="823"/>
      <c r="AU67" s="823"/>
      <c r="AV67" s="823"/>
      <c r="AW67" s="823"/>
      <c r="AX67" s="122" t="s">
        <v>39</v>
      </c>
      <c r="AY67" s="59"/>
      <c r="AZ67" s="59"/>
      <c r="BA67" s="59"/>
      <c r="BB67" s="59"/>
      <c r="BC67" s="59"/>
      <c r="BD67" s="59"/>
      <c r="BE67" s="59"/>
      <c r="BF67" s="59"/>
      <c r="BG67" s="794"/>
      <c r="BH67" s="794"/>
      <c r="BI67" s="794"/>
      <c r="BJ67" s="794"/>
      <c r="BK67" s="794"/>
      <c r="BL67" s="794"/>
      <c r="BM67" s="794"/>
      <c r="BN67" s="794"/>
      <c r="BO67" s="794"/>
      <c r="BP67" s="794"/>
      <c r="BQ67" s="794"/>
      <c r="BR67" s="794"/>
      <c r="BS67" s="122" t="s">
        <v>40</v>
      </c>
      <c r="BT67" s="59"/>
      <c r="BU67" s="59"/>
      <c r="BV67" s="59"/>
      <c r="BW67" s="59"/>
      <c r="BX67" s="59"/>
      <c r="BY67" s="59"/>
      <c r="BZ67" s="59"/>
      <c r="CA67" s="59"/>
      <c r="CB67" s="1"/>
      <c r="CC67" s="387"/>
      <c r="CI67" s="439"/>
    </row>
    <row r="68" spans="1:87" s="2" customFormat="1" ht="17.100000000000001" customHeight="1">
      <c r="A68" s="444" t="s">
        <v>1958</v>
      </c>
      <c r="B68" s="59"/>
      <c r="C68" s="59" t="s">
        <v>31</v>
      </c>
      <c r="D68" s="59"/>
      <c r="E68" s="59"/>
      <c r="F68" s="59"/>
      <c r="G68" s="59"/>
      <c r="H68" s="59"/>
      <c r="I68" s="59"/>
      <c r="J68" s="59"/>
      <c r="K68" s="59"/>
      <c r="L68" s="59"/>
      <c r="M68" s="59"/>
      <c r="N68" s="59"/>
      <c r="O68" s="59"/>
      <c r="P68" s="59"/>
      <c r="Q68" s="59"/>
      <c r="R68" s="59"/>
      <c r="S68" s="794"/>
      <c r="T68" s="794"/>
      <c r="U68" s="794"/>
      <c r="V68" s="794"/>
      <c r="W68" s="794"/>
      <c r="X68" s="794"/>
      <c r="Y68" s="794"/>
      <c r="Z68" s="794"/>
      <c r="AA68" s="794"/>
      <c r="AB68" s="794"/>
      <c r="AC68" s="794"/>
      <c r="AD68" s="794"/>
      <c r="AE68" s="794"/>
      <c r="AF68" s="794"/>
      <c r="AG68" s="794"/>
      <c r="AH68" s="794"/>
      <c r="AI68" s="794"/>
      <c r="AJ68" s="794"/>
      <c r="AK68" s="794"/>
      <c r="AL68" s="794"/>
      <c r="AM68" s="794"/>
      <c r="AN68" s="794"/>
      <c r="AO68" s="794"/>
      <c r="AP68" s="794"/>
      <c r="AQ68" s="794"/>
      <c r="AR68" s="794"/>
      <c r="AS68" s="794"/>
      <c r="AT68" s="794"/>
      <c r="AU68" s="794"/>
      <c r="AV68" s="794"/>
      <c r="AW68" s="794"/>
      <c r="AX68" s="794"/>
      <c r="AY68" s="794"/>
      <c r="AZ68" s="794"/>
      <c r="BA68" s="794"/>
      <c r="BB68" s="794"/>
      <c r="BC68" s="794"/>
      <c r="BD68" s="794"/>
      <c r="BE68" s="794"/>
      <c r="BF68" s="794"/>
      <c r="BG68" s="794"/>
      <c r="BH68" s="794"/>
      <c r="BI68" s="794"/>
      <c r="BJ68" s="794"/>
      <c r="BK68" s="794"/>
      <c r="BL68" s="794"/>
      <c r="BM68" s="794"/>
      <c r="BN68" s="794"/>
      <c r="BO68" s="794"/>
      <c r="BP68" s="794"/>
      <c r="BQ68" s="794"/>
      <c r="BR68" s="794"/>
      <c r="BS68" s="794"/>
      <c r="BT68" s="794"/>
      <c r="BU68" s="794"/>
      <c r="BV68" s="794"/>
      <c r="BW68" s="794"/>
      <c r="BX68" s="794"/>
      <c r="BY68" s="794"/>
      <c r="BZ68" s="794"/>
      <c r="CA68" s="794"/>
      <c r="CB68" s="1"/>
      <c r="CC68" s="387"/>
      <c r="CI68" s="439"/>
    </row>
    <row r="69" spans="1:87" s="2" customFormat="1" ht="17.100000000000001" customHeight="1">
      <c r="A69" s="444" t="s">
        <v>1958</v>
      </c>
      <c r="B69" s="59"/>
      <c r="C69" s="59" t="s">
        <v>42</v>
      </c>
      <c r="D69" s="59"/>
      <c r="E69" s="59"/>
      <c r="F69" s="59"/>
      <c r="G69" s="59"/>
      <c r="H69" s="59"/>
      <c r="I69" s="59"/>
      <c r="J69" s="59"/>
      <c r="K69" s="59"/>
      <c r="L69" s="59"/>
      <c r="M69" s="59"/>
      <c r="N69" s="59"/>
      <c r="O69" s="59"/>
      <c r="P69" s="59"/>
      <c r="Q69" s="59"/>
      <c r="R69" s="59"/>
      <c r="S69" s="59"/>
      <c r="T69" s="59" t="s">
        <v>37</v>
      </c>
      <c r="U69" s="59"/>
      <c r="V69" s="794"/>
      <c r="W69" s="794"/>
      <c r="X69" s="794"/>
      <c r="Y69" s="794"/>
      <c r="Z69" s="122" t="s">
        <v>43</v>
      </c>
      <c r="AA69" s="59"/>
      <c r="AB69" s="59"/>
      <c r="AC69" s="59"/>
      <c r="AD69" s="59"/>
      <c r="AE69" s="59"/>
      <c r="AF69" s="59"/>
      <c r="AG69" s="59"/>
      <c r="AH69" s="59"/>
      <c r="AI69" s="59"/>
      <c r="AJ69" s="59" t="s">
        <v>37</v>
      </c>
      <c r="AK69" s="59"/>
      <c r="AL69" s="823"/>
      <c r="AM69" s="823"/>
      <c r="AN69" s="823"/>
      <c r="AO69" s="823"/>
      <c r="AP69" s="823"/>
      <c r="AQ69" s="823"/>
      <c r="AR69" s="823"/>
      <c r="AS69" s="823"/>
      <c r="AT69" s="823"/>
      <c r="AU69" s="59" t="s">
        <v>44</v>
      </c>
      <c r="AV69" s="59"/>
      <c r="AW69" s="59"/>
      <c r="AX69" s="59"/>
      <c r="AY69" s="122"/>
      <c r="AZ69" s="59"/>
      <c r="BA69" s="59"/>
      <c r="BB69" s="59"/>
      <c r="BC69" s="59"/>
      <c r="BD69" s="59"/>
      <c r="BE69" s="59"/>
      <c r="BF69" s="59"/>
      <c r="BG69" s="794"/>
      <c r="BH69" s="794"/>
      <c r="BI69" s="794"/>
      <c r="BJ69" s="794"/>
      <c r="BK69" s="794"/>
      <c r="BL69" s="794"/>
      <c r="BM69" s="794"/>
      <c r="BN69" s="794"/>
      <c r="BO69" s="794"/>
      <c r="BP69" s="794"/>
      <c r="BQ69" s="794"/>
      <c r="BR69" s="794"/>
      <c r="BS69" s="122" t="s">
        <v>40</v>
      </c>
      <c r="BT69" s="59"/>
      <c r="BU69" s="59"/>
      <c r="BV69" s="59"/>
      <c r="BW69" s="59"/>
      <c r="BX69" s="59"/>
      <c r="BY69" s="59"/>
      <c r="BZ69" s="59"/>
      <c r="CA69" s="59"/>
      <c r="CB69" s="1"/>
      <c r="CC69" s="387"/>
      <c r="CI69" s="439"/>
    </row>
    <row r="70" spans="1:87" s="2" customFormat="1" ht="17.100000000000001" customHeight="1">
      <c r="A70" s="444" t="s">
        <v>1958</v>
      </c>
      <c r="B70" s="59"/>
      <c r="C70" s="59"/>
      <c r="D70" s="59"/>
      <c r="E70" s="59"/>
      <c r="F70" s="59"/>
      <c r="G70" s="59"/>
      <c r="H70" s="59"/>
      <c r="I70" s="59"/>
      <c r="J70" s="59"/>
      <c r="K70" s="59"/>
      <c r="L70" s="59"/>
      <c r="M70" s="59"/>
      <c r="N70" s="59"/>
      <c r="O70" s="59"/>
      <c r="P70" s="59"/>
      <c r="Q70" s="59"/>
      <c r="R70" s="59"/>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4"/>
      <c r="AY70" s="794"/>
      <c r="AZ70" s="794"/>
      <c r="BA70" s="794"/>
      <c r="BB70" s="794"/>
      <c r="BC70" s="794"/>
      <c r="BD70" s="794"/>
      <c r="BE70" s="794"/>
      <c r="BF70" s="794"/>
      <c r="BG70" s="794"/>
      <c r="BH70" s="794"/>
      <c r="BI70" s="794"/>
      <c r="BJ70" s="794"/>
      <c r="BK70" s="794"/>
      <c r="BL70" s="794"/>
      <c r="BM70" s="794"/>
      <c r="BN70" s="794"/>
      <c r="BO70" s="794"/>
      <c r="BP70" s="794"/>
      <c r="BQ70" s="794"/>
      <c r="BR70" s="794"/>
      <c r="BS70" s="794"/>
      <c r="BT70" s="794"/>
      <c r="BU70" s="794"/>
      <c r="BV70" s="794"/>
      <c r="BW70" s="794"/>
      <c r="BX70" s="794"/>
      <c r="BY70" s="794"/>
      <c r="BZ70" s="794"/>
      <c r="CA70" s="794"/>
      <c r="CB70" s="1"/>
      <c r="CC70" s="387"/>
      <c r="CI70" s="439"/>
    </row>
    <row r="71" spans="1:87" s="2" customFormat="1" ht="17.100000000000001" customHeight="1">
      <c r="A71" s="444" t="s">
        <v>1958</v>
      </c>
      <c r="B71" s="59"/>
      <c r="C71" s="59" t="s">
        <v>47</v>
      </c>
      <c r="D71" s="59"/>
      <c r="E71" s="59"/>
      <c r="F71" s="59"/>
      <c r="G71" s="59"/>
      <c r="H71" s="59"/>
      <c r="I71" s="59"/>
      <c r="J71" s="59"/>
      <c r="K71" s="59"/>
      <c r="L71" s="59"/>
      <c r="M71" s="59"/>
      <c r="N71" s="59"/>
      <c r="O71" s="59"/>
      <c r="P71" s="59"/>
      <c r="Q71" s="59"/>
      <c r="R71" s="59"/>
      <c r="S71" s="801" t="s">
        <v>1253</v>
      </c>
      <c r="T71" s="801"/>
      <c r="U71" s="801"/>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4"/>
      <c r="AY71" s="794"/>
      <c r="AZ71" s="794"/>
      <c r="BA71" s="794"/>
      <c r="BB71" s="794"/>
      <c r="BC71" s="794"/>
      <c r="BD71" s="794"/>
      <c r="BE71" s="794"/>
      <c r="BF71" s="794"/>
      <c r="BG71" s="794"/>
      <c r="BH71" s="794"/>
      <c r="BI71" s="794"/>
      <c r="BJ71" s="794"/>
      <c r="BK71" s="794"/>
      <c r="BL71" s="794"/>
      <c r="BM71" s="794"/>
      <c r="BN71" s="794"/>
      <c r="BO71" s="794"/>
      <c r="BP71" s="794"/>
      <c r="BQ71" s="794"/>
      <c r="BR71" s="794"/>
      <c r="BS71" s="794"/>
      <c r="BT71" s="794"/>
      <c r="BU71" s="794"/>
      <c r="BV71" s="794"/>
      <c r="BW71" s="794"/>
      <c r="BX71" s="794"/>
      <c r="BY71" s="794"/>
      <c r="BZ71" s="794"/>
      <c r="CA71" s="794"/>
      <c r="CB71" s="1"/>
      <c r="CC71" s="387"/>
      <c r="CI71" s="439"/>
    </row>
    <row r="72" spans="1:87" s="2" customFormat="1" ht="17.100000000000001" customHeight="1">
      <c r="A72" s="444" t="s">
        <v>1958</v>
      </c>
      <c r="B72" s="59"/>
      <c r="C72" s="59" t="s">
        <v>48</v>
      </c>
      <c r="D72" s="59"/>
      <c r="E72" s="59"/>
      <c r="F72" s="59"/>
      <c r="G72" s="59"/>
      <c r="H72" s="59"/>
      <c r="I72" s="59"/>
      <c r="J72" s="59"/>
      <c r="K72" s="59"/>
      <c r="L72" s="59"/>
      <c r="M72" s="59"/>
      <c r="N72" s="59"/>
      <c r="O72" s="59"/>
      <c r="P72" s="59"/>
      <c r="Q72" s="59"/>
      <c r="R72" s="59"/>
      <c r="S72" s="794" t="s">
        <v>2076</v>
      </c>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4"/>
      <c r="AY72" s="794"/>
      <c r="AZ72" s="794"/>
      <c r="BA72" s="794"/>
      <c r="BB72" s="794"/>
      <c r="BC72" s="794"/>
      <c r="BD72" s="794"/>
      <c r="BE72" s="794"/>
      <c r="BF72" s="794"/>
      <c r="BG72" s="794"/>
      <c r="BH72" s="794"/>
      <c r="BI72" s="794"/>
      <c r="BJ72" s="794"/>
      <c r="BK72" s="794"/>
      <c r="BL72" s="794"/>
      <c r="BM72" s="794"/>
      <c r="BN72" s="794"/>
      <c r="BO72" s="794"/>
      <c r="BP72" s="794"/>
      <c r="BQ72" s="794"/>
      <c r="BR72" s="794"/>
      <c r="BS72" s="794"/>
      <c r="BT72" s="794"/>
      <c r="BU72" s="794"/>
      <c r="BV72" s="794"/>
      <c r="BW72" s="794"/>
      <c r="BX72" s="794"/>
      <c r="BY72" s="794"/>
      <c r="BZ72" s="794"/>
      <c r="CA72" s="794"/>
      <c r="CB72" s="1"/>
      <c r="CC72" s="387"/>
      <c r="CI72" s="439"/>
    </row>
    <row r="73" spans="1:87" s="2" customFormat="1" ht="17.100000000000001" customHeight="1">
      <c r="A73" s="444" t="s">
        <v>1958</v>
      </c>
      <c r="B73" s="59"/>
      <c r="C73" s="59" t="s">
        <v>49</v>
      </c>
      <c r="D73" s="59"/>
      <c r="E73" s="59"/>
      <c r="F73" s="59"/>
      <c r="G73" s="59"/>
      <c r="H73" s="59"/>
      <c r="I73" s="59"/>
      <c r="J73" s="59"/>
      <c r="K73" s="59"/>
      <c r="L73" s="59"/>
      <c r="M73" s="59"/>
      <c r="N73" s="59"/>
      <c r="O73" s="59"/>
      <c r="P73" s="59"/>
      <c r="Q73" s="59"/>
      <c r="R73" s="59"/>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4"/>
      <c r="AY73" s="794"/>
      <c r="AZ73" s="794"/>
      <c r="BA73" s="794"/>
      <c r="BB73" s="794"/>
      <c r="BC73" s="794"/>
      <c r="BD73" s="794"/>
      <c r="BE73" s="794"/>
      <c r="BF73" s="794"/>
      <c r="BG73" s="794"/>
      <c r="BH73" s="794"/>
      <c r="BI73" s="794"/>
      <c r="BJ73" s="794"/>
      <c r="BK73" s="794"/>
      <c r="BL73" s="794"/>
      <c r="BM73" s="794"/>
      <c r="BN73" s="794"/>
      <c r="BO73" s="794"/>
      <c r="BP73" s="794"/>
      <c r="BQ73" s="794"/>
      <c r="BR73" s="794"/>
      <c r="BS73" s="794"/>
      <c r="BT73" s="794"/>
      <c r="BU73" s="794"/>
      <c r="BV73" s="794"/>
      <c r="BW73" s="794"/>
      <c r="BX73" s="794"/>
      <c r="BY73" s="794"/>
      <c r="BZ73" s="794"/>
      <c r="CA73" s="794"/>
      <c r="CB73" s="1" t="s">
        <v>1896</v>
      </c>
      <c r="CC73" s="387"/>
      <c r="CI73" s="439"/>
    </row>
    <row r="74" spans="1:87" s="2" customFormat="1" ht="17.100000000000001" customHeight="1">
      <c r="A74" s="444" t="s">
        <v>1958</v>
      </c>
      <c r="B74" s="59"/>
      <c r="C74" s="59" t="s">
        <v>52</v>
      </c>
      <c r="D74" s="59"/>
      <c r="E74" s="59"/>
      <c r="F74" s="59"/>
      <c r="G74" s="59"/>
      <c r="H74" s="59"/>
      <c r="I74" s="59"/>
      <c r="J74" s="59"/>
      <c r="K74" s="59"/>
      <c r="L74" s="59"/>
      <c r="M74" s="59"/>
      <c r="N74" s="59"/>
      <c r="O74" s="59"/>
      <c r="P74" s="59"/>
      <c r="Q74" s="59"/>
      <c r="R74" s="59"/>
      <c r="S74" s="59"/>
      <c r="T74" s="59"/>
      <c r="U74" s="59"/>
      <c r="V74" s="59"/>
      <c r="W74" s="59"/>
      <c r="X74" s="59"/>
      <c r="Y74" s="59"/>
      <c r="Z74" s="59"/>
      <c r="AA74" s="59"/>
      <c r="AB74" s="794"/>
      <c r="AC74" s="794"/>
      <c r="AD74" s="794"/>
      <c r="AE74" s="794"/>
      <c r="AF74" s="794"/>
      <c r="AG74" s="794"/>
      <c r="AH74" s="794"/>
      <c r="AI74" s="794"/>
      <c r="AJ74" s="794"/>
      <c r="AK74" s="794"/>
      <c r="AL74" s="794"/>
      <c r="AM74" s="794"/>
      <c r="AN74" s="794"/>
      <c r="AO74" s="794"/>
      <c r="AP74" s="794"/>
      <c r="AQ74" s="794"/>
      <c r="AR74" s="794"/>
      <c r="AS74" s="794"/>
      <c r="AT74" s="794"/>
      <c r="AU74" s="794"/>
      <c r="AV74" s="794"/>
      <c r="AW74" s="794"/>
      <c r="AX74" s="794"/>
      <c r="AY74" s="794"/>
      <c r="AZ74" s="794"/>
      <c r="BA74" s="794"/>
      <c r="BB74" s="794"/>
      <c r="BC74" s="794"/>
      <c r="BD74" s="794"/>
      <c r="BE74" s="794"/>
      <c r="BF74" s="794"/>
      <c r="BG74" s="794"/>
      <c r="BH74" s="794"/>
      <c r="BI74" s="794"/>
      <c r="BJ74" s="794"/>
      <c r="BK74" s="794"/>
      <c r="BL74" s="794"/>
      <c r="BM74" s="794"/>
      <c r="BN74" s="794"/>
      <c r="BO74" s="794"/>
      <c r="BP74" s="794"/>
      <c r="BQ74" s="794"/>
      <c r="BR74" s="794"/>
      <c r="BS74" s="794"/>
      <c r="BT74" s="794"/>
      <c r="BU74" s="794"/>
      <c r="BV74" s="794"/>
      <c r="BW74" s="794"/>
      <c r="BX74" s="794"/>
      <c r="BY74" s="794"/>
      <c r="BZ74" s="794"/>
      <c r="CA74" s="794"/>
      <c r="CB74" s="1" t="s">
        <v>1912</v>
      </c>
      <c r="CC74" s="387"/>
      <c r="CI74" s="439"/>
    </row>
    <row r="75" spans="1:87" s="2" customFormat="1" ht="4.5" customHeight="1">
      <c r="A75" s="444" t="s">
        <v>1958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9"/>
      <c r="CC75" s="507"/>
      <c r="CD75" s="5"/>
      <c r="CE75" s="5"/>
      <c r="CF75" s="5"/>
      <c r="CG75" s="5"/>
      <c r="CH75" s="5"/>
      <c r="CI75" s="409"/>
    </row>
    <row r="76" spans="1:87" s="2" customFormat="1" ht="5.0999999999999996" customHeight="1">
      <c r="A76" s="444" t="s">
        <v>1958</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1"/>
      <c r="CC76" s="387"/>
      <c r="CI76" s="439"/>
    </row>
    <row r="77" spans="1:87" s="2" customFormat="1" ht="15.95" customHeight="1">
      <c r="A77" s="444" t="s">
        <v>1958</v>
      </c>
      <c r="B77" s="59"/>
      <c r="C77" s="59" t="s">
        <v>53</v>
      </c>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1"/>
      <c r="CC77" s="387"/>
      <c r="CI77" s="439"/>
    </row>
    <row r="78" spans="1:87" s="2" customFormat="1" ht="17.100000000000001" customHeight="1">
      <c r="A78" s="444" t="s">
        <v>1958</v>
      </c>
      <c r="B78" s="59"/>
      <c r="C78" s="59" t="s">
        <v>36</v>
      </c>
      <c r="D78" s="59"/>
      <c r="E78" s="59"/>
      <c r="F78" s="59"/>
      <c r="G78" s="59"/>
      <c r="H78" s="59"/>
      <c r="I78" s="59"/>
      <c r="J78" s="59"/>
      <c r="K78" s="59"/>
      <c r="L78" s="59"/>
      <c r="M78" s="59"/>
      <c r="N78" s="59"/>
      <c r="O78" s="59"/>
      <c r="P78" s="59"/>
      <c r="Q78" s="59"/>
      <c r="R78" s="59"/>
      <c r="S78" s="59"/>
      <c r="T78" s="59" t="s">
        <v>37</v>
      </c>
      <c r="U78" s="59"/>
      <c r="V78" s="794"/>
      <c r="W78" s="794"/>
      <c r="X78" s="794"/>
      <c r="Y78" s="794"/>
      <c r="Z78" s="122" t="s">
        <v>38</v>
      </c>
      <c r="AA78" s="59"/>
      <c r="AB78" s="59"/>
      <c r="AC78" s="59"/>
      <c r="AD78" s="59"/>
      <c r="AE78" s="59"/>
      <c r="AF78" s="59"/>
      <c r="AG78" s="59"/>
      <c r="AH78" s="59"/>
      <c r="AI78" s="59"/>
      <c r="AJ78" s="59" t="s">
        <v>37</v>
      </c>
      <c r="AK78" s="59"/>
      <c r="AL78" s="823"/>
      <c r="AM78" s="823"/>
      <c r="AN78" s="823"/>
      <c r="AO78" s="823"/>
      <c r="AP78" s="823"/>
      <c r="AQ78" s="823"/>
      <c r="AR78" s="823"/>
      <c r="AS78" s="823"/>
      <c r="AT78" s="823"/>
      <c r="AU78" s="823"/>
      <c r="AV78" s="823"/>
      <c r="AW78" s="823"/>
      <c r="AX78" s="122" t="s">
        <v>39</v>
      </c>
      <c r="AY78" s="59"/>
      <c r="AZ78" s="59"/>
      <c r="BA78" s="59"/>
      <c r="BB78" s="59"/>
      <c r="BC78" s="59"/>
      <c r="BD78" s="59"/>
      <c r="BE78" s="59"/>
      <c r="BF78" s="59"/>
      <c r="BG78" s="794"/>
      <c r="BH78" s="794"/>
      <c r="BI78" s="794"/>
      <c r="BJ78" s="794"/>
      <c r="BK78" s="794"/>
      <c r="BL78" s="794"/>
      <c r="BM78" s="794"/>
      <c r="BN78" s="794"/>
      <c r="BO78" s="794"/>
      <c r="BP78" s="794"/>
      <c r="BQ78" s="794"/>
      <c r="BR78" s="794"/>
      <c r="BS78" s="122" t="s">
        <v>40</v>
      </c>
      <c r="BT78" s="59"/>
      <c r="BU78" s="59"/>
      <c r="BV78" s="59"/>
      <c r="BW78" s="59"/>
      <c r="BX78" s="59"/>
      <c r="BY78" s="59"/>
      <c r="BZ78" s="59"/>
      <c r="CA78" s="59"/>
      <c r="CB78" s="1"/>
      <c r="CC78" s="387"/>
      <c r="CI78" s="439"/>
    </row>
    <row r="79" spans="1:87" s="2" customFormat="1" ht="17.100000000000001" customHeight="1">
      <c r="A79" s="444" t="s">
        <v>1958</v>
      </c>
      <c r="B79" s="59"/>
      <c r="C79" s="59" t="s">
        <v>31</v>
      </c>
      <c r="D79" s="59"/>
      <c r="E79" s="59"/>
      <c r="F79" s="59"/>
      <c r="G79" s="59"/>
      <c r="H79" s="59"/>
      <c r="I79" s="59"/>
      <c r="J79" s="59"/>
      <c r="K79" s="59"/>
      <c r="L79" s="59"/>
      <c r="M79" s="59"/>
      <c r="N79" s="59"/>
      <c r="O79" s="59"/>
      <c r="P79" s="59"/>
      <c r="Q79" s="59"/>
      <c r="R79" s="59"/>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794"/>
      <c r="AP79" s="794"/>
      <c r="AQ79" s="794"/>
      <c r="AR79" s="794"/>
      <c r="AS79" s="794"/>
      <c r="AT79" s="794"/>
      <c r="AU79" s="794"/>
      <c r="AV79" s="794"/>
      <c r="AW79" s="794"/>
      <c r="AX79" s="794"/>
      <c r="AY79" s="794"/>
      <c r="AZ79" s="794"/>
      <c r="BA79" s="794"/>
      <c r="BB79" s="794"/>
      <c r="BC79" s="794"/>
      <c r="BD79" s="794"/>
      <c r="BE79" s="794"/>
      <c r="BF79" s="794"/>
      <c r="BG79" s="794"/>
      <c r="BH79" s="794"/>
      <c r="BI79" s="794"/>
      <c r="BJ79" s="794"/>
      <c r="BK79" s="794"/>
      <c r="BL79" s="794"/>
      <c r="BM79" s="794"/>
      <c r="BN79" s="794"/>
      <c r="BO79" s="794"/>
      <c r="BP79" s="794"/>
      <c r="BQ79" s="794"/>
      <c r="BR79" s="794"/>
      <c r="BS79" s="794"/>
      <c r="BT79" s="794"/>
      <c r="BU79" s="794"/>
      <c r="BV79" s="794"/>
      <c r="BW79" s="794"/>
      <c r="BX79" s="794"/>
      <c r="BY79" s="794"/>
      <c r="BZ79" s="794"/>
      <c r="CA79" s="794"/>
      <c r="CB79" s="1"/>
      <c r="CC79" s="387"/>
      <c r="CI79" s="439"/>
    </row>
    <row r="80" spans="1:87" s="2" customFormat="1" ht="17.100000000000001" customHeight="1">
      <c r="A80" s="444" t="s">
        <v>1958</v>
      </c>
      <c r="B80" s="59"/>
      <c r="C80" s="59" t="s">
        <v>42</v>
      </c>
      <c r="D80" s="59"/>
      <c r="E80" s="59"/>
      <c r="F80" s="59"/>
      <c r="G80" s="59"/>
      <c r="H80" s="59"/>
      <c r="I80" s="59"/>
      <c r="J80" s="59"/>
      <c r="K80" s="59"/>
      <c r="L80" s="59"/>
      <c r="M80" s="59"/>
      <c r="N80" s="59"/>
      <c r="O80" s="59"/>
      <c r="P80" s="59"/>
      <c r="Q80" s="59"/>
      <c r="R80" s="59"/>
      <c r="S80" s="59"/>
      <c r="T80" s="59" t="s">
        <v>37</v>
      </c>
      <c r="U80" s="59"/>
      <c r="V80" s="794"/>
      <c r="W80" s="794"/>
      <c r="X80" s="794"/>
      <c r="Y80" s="794"/>
      <c r="Z80" s="122" t="s">
        <v>43</v>
      </c>
      <c r="AA80" s="59"/>
      <c r="AB80" s="59"/>
      <c r="AC80" s="59"/>
      <c r="AD80" s="59"/>
      <c r="AE80" s="59"/>
      <c r="AF80" s="59"/>
      <c r="AG80" s="59"/>
      <c r="AH80" s="59"/>
      <c r="AI80" s="59"/>
      <c r="AJ80" s="59" t="s">
        <v>37</v>
      </c>
      <c r="AK80" s="59"/>
      <c r="AL80" s="823"/>
      <c r="AM80" s="823"/>
      <c r="AN80" s="823"/>
      <c r="AO80" s="823"/>
      <c r="AP80" s="823"/>
      <c r="AQ80" s="823"/>
      <c r="AR80" s="823"/>
      <c r="AS80" s="823"/>
      <c r="AT80" s="823"/>
      <c r="AU80" s="59" t="s">
        <v>44</v>
      </c>
      <c r="AV80" s="59"/>
      <c r="AW80" s="59"/>
      <c r="AX80" s="59"/>
      <c r="AY80" s="122"/>
      <c r="AZ80" s="59"/>
      <c r="BA80" s="59"/>
      <c r="BB80" s="59"/>
      <c r="BC80" s="59"/>
      <c r="BD80" s="59"/>
      <c r="BE80" s="59"/>
      <c r="BF80" s="59"/>
      <c r="BG80" s="794"/>
      <c r="BH80" s="794"/>
      <c r="BI80" s="794"/>
      <c r="BJ80" s="794"/>
      <c r="BK80" s="794"/>
      <c r="BL80" s="794"/>
      <c r="BM80" s="794"/>
      <c r="BN80" s="794"/>
      <c r="BO80" s="794"/>
      <c r="BP80" s="794"/>
      <c r="BQ80" s="794"/>
      <c r="BR80" s="794"/>
      <c r="BS80" s="122" t="s">
        <v>40</v>
      </c>
      <c r="BT80" s="59"/>
      <c r="BU80" s="59"/>
      <c r="BV80" s="59"/>
      <c r="BW80" s="59"/>
      <c r="BX80" s="59"/>
      <c r="BY80" s="59"/>
      <c r="BZ80" s="59"/>
      <c r="CA80" s="59"/>
      <c r="CB80" s="1"/>
      <c r="CC80" s="387"/>
      <c r="CI80" s="439"/>
    </row>
    <row r="81" spans="1:87" s="2" customFormat="1" ht="17.100000000000001" customHeight="1">
      <c r="A81" s="444" t="s">
        <v>1958</v>
      </c>
      <c r="B81" s="59"/>
      <c r="C81" s="59"/>
      <c r="D81" s="59"/>
      <c r="E81" s="59"/>
      <c r="F81" s="59"/>
      <c r="G81" s="59"/>
      <c r="H81" s="59"/>
      <c r="I81" s="59"/>
      <c r="J81" s="59"/>
      <c r="K81" s="59"/>
      <c r="L81" s="59"/>
      <c r="M81" s="59"/>
      <c r="N81" s="59"/>
      <c r="O81" s="59"/>
      <c r="P81" s="59"/>
      <c r="Q81" s="59"/>
      <c r="R81" s="59"/>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794"/>
      <c r="AP81" s="794"/>
      <c r="AQ81" s="794"/>
      <c r="AR81" s="794"/>
      <c r="AS81" s="794"/>
      <c r="AT81" s="794"/>
      <c r="AU81" s="794"/>
      <c r="AV81" s="794"/>
      <c r="AW81" s="794"/>
      <c r="AX81" s="794"/>
      <c r="AY81" s="794"/>
      <c r="AZ81" s="794"/>
      <c r="BA81" s="794"/>
      <c r="BB81" s="794"/>
      <c r="BC81" s="794"/>
      <c r="BD81" s="794"/>
      <c r="BE81" s="794"/>
      <c r="BF81" s="794"/>
      <c r="BG81" s="794"/>
      <c r="BH81" s="794"/>
      <c r="BI81" s="794"/>
      <c r="BJ81" s="794"/>
      <c r="BK81" s="794"/>
      <c r="BL81" s="794"/>
      <c r="BM81" s="794"/>
      <c r="BN81" s="794"/>
      <c r="BO81" s="794"/>
      <c r="BP81" s="794"/>
      <c r="BQ81" s="794"/>
      <c r="BR81" s="794"/>
      <c r="BS81" s="794"/>
      <c r="BT81" s="794"/>
      <c r="BU81" s="794"/>
      <c r="BV81" s="794"/>
      <c r="BW81" s="794"/>
      <c r="BX81" s="794"/>
      <c r="BY81" s="794"/>
      <c r="BZ81" s="794"/>
      <c r="CA81" s="794"/>
      <c r="CB81" s="1"/>
      <c r="CC81" s="387"/>
      <c r="CI81" s="439"/>
    </row>
    <row r="82" spans="1:87" s="2" customFormat="1" ht="17.100000000000001" customHeight="1">
      <c r="A82" s="444" t="s">
        <v>1958</v>
      </c>
      <c r="B82" s="59"/>
      <c r="C82" s="59" t="s">
        <v>47</v>
      </c>
      <c r="D82" s="59"/>
      <c r="E82" s="59"/>
      <c r="F82" s="59"/>
      <c r="G82" s="59"/>
      <c r="H82" s="59"/>
      <c r="I82" s="59"/>
      <c r="J82" s="59"/>
      <c r="K82" s="59"/>
      <c r="L82" s="59"/>
      <c r="M82" s="59"/>
      <c r="N82" s="59"/>
      <c r="O82" s="59"/>
      <c r="P82" s="59"/>
      <c r="Q82" s="59"/>
      <c r="R82" s="59"/>
      <c r="S82" s="801" t="s">
        <v>1253</v>
      </c>
      <c r="T82" s="801"/>
      <c r="U82" s="801"/>
      <c r="V82" s="794"/>
      <c r="W82" s="794"/>
      <c r="X82" s="794"/>
      <c r="Y82" s="794"/>
      <c r="Z82" s="794"/>
      <c r="AA82" s="794"/>
      <c r="AB82" s="794"/>
      <c r="AC82" s="794"/>
      <c r="AD82" s="794"/>
      <c r="AE82" s="794"/>
      <c r="AF82" s="794"/>
      <c r="AG82" s="794"/>
      <c r="AH82" s="794"/>
      <c r="AI82" s="794"/>
      <c r="AJ82" s="794"/>
      <c r="AK82" s="794"/>
      <c r="AL82" s="794"/>
      <c r="AM82" s="794"/>
      <c r="AN82" s="794"/>
      <c r="AO82" s="794"/>
      <c r="AP82" s="794"/>
      <c r="AQ82" s="794"/>
      <c r="AR82" s="794"/>
      <c r="AS82" s="794"/>
      <c r="AT82" s="794"/>
      <c r="AU82" s="794"/>
      <c r="AV82" s="794"/>
      <c r="AW82" s="794"/>
      <c r="AX82" s="794"/>
      <c r="AY82" s="794"/>
      <c r="AZ82" s="794"/>
      <c r="BA82" s="794"/>
      <c r="BB82" s="794"/>
      <c r="BC82" s="794"/>
      <c r="BD82" s="794"/>
      <c r="BE82" s="794"/>
      <c r="BF82" s="794"/>
      <c r="BG82" s="794"/>
      <c r="BH82" s="794"/>
      <c r="BI82" s="794"/>
      <c r="BJ82" s="794"/>
      <c r="BK82" s="794"/>
      <c r="BL82" s="794"/>
      <c r="BM82" s="794"/>
      <c r="BN82" s="794"/>
      <c r="BO82" s="794"/>
      <c r="BP82" s="794"/>
      <c r="BQ82" s="794"/>
      <c r="BR82" s="794"/>
      <c r="BS82" s="794"/>
      <c r="BT82" s="794"/>
      <c r="BU82" s="794"/>
      <c r="BV82" s="794"/>
      <c r="BW82" s="794"/>
      <c r="BX82" s="794"/>
      <c r="BY82" s="794"/>
      <c r="BZ82" s="794"/>
      <c r="CA82" s="794"/>
      <c r="CB82" s="1"/>
      <c r="CC82" s="387"/>
      <c r="CI82" s="439"/>
    </row>
    <row r="83" spans="1:87" s="2" customFormat="1" ht="17.100000000000001" customHeight="1">
      <c r="A83" s="444" t="s">
        <v>1958</v>
      </c>
      <c r="B83" s="59"/>
      <c r="C83" s="59" t="s">
        <v>48</v>
      </c>
      <c r="D83" s="59"/>
      <c r="E83" s="59"/>
      <c r="F83" s="59"/>
      <c r="G83" s="59"/>
      <c r="H83" s="59"/>
      <c r="I83" s="59"/>
      <c r="J83" s="59"/>
      <c r="K83" s="59"/>
      <c r="L83" s="59"/>
      <c r="M83" s="59"/>
      <c r="N83" s="59"/>
      <c r="O83" s="59"/>
      <c r="P83" s="59"/>
      <c r="Q83" s="59"/>
      <c r="R83" s="59"/>
      <c r="S83" s="794"/>
      <c r="T83" s="794"/>
      <c r="U83" s="794"/>
      <c r="V83" s="794"/>
      <c r="W83" s="794"/>
      <c r="X83" s="794"/>
      <c r="Y83" s="794"/>
      <c r="Z83" s="794"/>
      <c r="AA83" s="794"/>
      <c r="AB83" s="794"/>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794"/>
      <c r="AY83" s="794"/>
      <c r="AZ83" s="794"/>
      <c r="BA83" s="794"/>
      <c r="BB83" s="794"/>
      <c r="BC83" s="794"/>
      <c r="BD83" s="794"/>
      <c r="BE83" s="794"/>
      <c r="BF83" s="794"/>
      <c r="BG83" s="794"/>
      <c r="BH83" s="794"/>
      <c r="BI83" s="794"/>
      <c r="BJ83" s="794"/>
      <c r="BK83" s="794"/>
      <c r="BL83" s="794"/>
      <c r="BM83" s="794"/>
      <c r="BN83" s="794"/>
      <c r="BO83" s="794"/>
      <c r="BP83" s="794"/>
      <c r="BQ83" s="794"/>
      <c r="BR83" s="794"/>
      <c r="BS83" s="794"/>
      <c r="BT83" s="794"/>
      <c r="BU83" s="794"/>
      <c r="BV83" s="794"/>
      <c r="BW83" s="794"/>
      <c r="BX83" s="794"/>
      <c r="BY83" s="794"/>
      <c r="BZ83" s="794"/>
      <c r="CA83" s="794"/>
      <c r="CB83" s="1"/>
      <c r="CC83" s="387"/>
      <c r="CI83" s="439"/>
    </row>
    <row r="84" spans="1:87" s="2" customFormat="1" ht="17.100000000000001" customHeight="1">
      <c r="A84" s="444" t="s">
        <v>1958</v>
      </c>
      <c r="B84" s="59"/>
      <c r="C84" s="59" t="s">
        <v>49</v>
      </c>
      <c r="D84" s="59"/>
      <c r="E84" s="59"/>
      <c r="F84" s="59"/>
      <c r="G84" s="59"/>
      <c r="H84" s="59"/>
      <c r="I84" s="59"/>
      <c r="J84" s="59"/>
      <c r="K84" s="59"/>
      <c r="L84" s="59"/>
      <c r="M84" s="59"/>
      <c r="N84" s="59"/>
      <c r="O84" s="59"/>
      <c r="P84" s="59"/>
      <c r="Q84" s="59"/>
      <c r="R84" s="59"/>
      <c r="S84" s="794"/>
      <c r="T84" s="794"/>
      <c r="U84" s="794"/>
      <c r="V84" s="794"/>
      <c r="W84" s="794"/>
      <c r="X84" s="794"/>
      <c r="Y84" s="794"/>
      <c r="Z84" s="794"/>
      <c r="AA84" s="794"/>
      <c r="AB84" s="794"/>
      <c r="AC84" s="794"/>
      <c r="AD84" s="794"/>
      <c r="AE84" s="794"/>
      <c r="AF84" s="794"/>
      <c r="AG84" s="794"/>
      <c r="AH84" s="794"/>
      <c r="AI84" s="794"/>
      <c r="AJ84" s="794"/>
      <c r="AK84" s="794"/>
      <c r="AL84" s="794"/>
      <c r="AM84" s="794"/>
      <c r="AN84" s="794"/>
      <c r="AO84" s="794"/>
      <c r="AP84" s="794"/>
      <c r="AQ84" s="794"/>
      <c r="AR84" s="794"/>
      <c r="AS84" s="794"/>
      <c r="AT84" s="794"/>
      <c r="AU84" s="794"/>
      <c r="AV84" s="794"/>
      <c r="AW84" s="794"/>
      <c r="AX84" s="794"/>
      <c r="AY84" s="794"/>
      <c r="AZ84" s="794"/>
      <c r="BA84" s="794"/>
      <c r="BB84" s="794"/>
      <c r="BC84" s="794"/>
      <c r="BD84" s="794"/>
      <c r="BE84" s="794"/>
      <c r="BF84" s="794"/>
      <c r="BG84" s="794"/>
      <c r="BH84" s="794"/>
      <c r="BI84" s="794"/>
      <c r="BJ84" s="794"/>
      <c r="BK84" s="794"/>
      <c r="BL84" s="794"/>
      <c r="BM84" s="794"/>
      <c r="BN84" s="794"/>
      <c r="BO84" s="794"/>
      <c r="BP84" s="794"/>
      <c r="BQ84" s="794"/>
      <c r="BR84" s="794"/>
      <c r="BS84" s="794"/>
      <c r="BT84" s="794"/>
      <c r="BU84" s="794"/>
      <c r="BV84" s="794"/>
      <c r="BW84" s="794"/>
      <c r="BX84" s="794"/>
      <c r="BY84" s="794"/>
      <c r="BZ84" s="794"/>
      <c r="CA84" s="794"/>
      <c r="CB84" s="1"/>
      <c r="CC84" s="387"/>
      <c r="CI84" s="439"/>
    </row>
    <row r="85" spans="1:87" s="2" customFormat="1" ht="17.100000000000001" customHeight="1">
      <c r="A85" s="444" t="s">
        <v>1958</v>
      </c>
      <c r="B85" s="59"/>
      <c r="C85" s="59" t="s">
        <v>52</v>
      </c>
      <c r="D85" s="59"/>
      <c r="E85" s="59"/>
      <c r="F85" s="59"/>
      <c r="G85" s="59"/>
      <c r="H85" s="59"/>
      <c r="I85" s="59"/>
      <c r="J85" s="59"/>
      <c r="K85" s="59"/>
      <c r="L85" s="59"/>
      <c r="M85" s="59"/>
      <c r="N85" s="59"/>
      <c r="O85" s="59"/>
      <c r="P85" s="59"/>
      <c r="Q85" s="59"/>
      <c r="R85" s="59"/>
      <c r="S85" s="59"/>
      <c r="T85" s="59"/>
      <c r="U85" s="59"/>
      <c r="V85" s="59"/>
      <c r="W85" s="59"/>
      <c r="X85" s="59"/>
      <c r="Y85" s="59"/>
      <c r="Z85" s="59"/>
      <c r="AA85" s="59"/>
      <c r="AB85" s="794"/>
      <c r="AC85" s="794"/>
      <c r="AD85" s="794"/>
      <c r="AE85" s="794"/>
      <c r="AF85" s="794"/>
      <c r="AG85" s="794"/>
      <c r="AH85" s="794"/>
      <c r="AI85" s="794"/>
      <c r="AJ85" s="794"/>
      <c r="AK85" s="794"/>
      <c r="AL85" s="794"/>
      <c r="AM85" s="794"/>
      <c r="AN85" s="794"/>
      <c r="AO85" s="794"/>
      <c r="AP85" s="794"/>
      <c r="AQ85" s="794"/>
      <c r="AR85" s="794"/>
      <c r="AS85" s="794"/>
      <c r="AT85" s="794"/>
      <c r="AU85" s="794"/>
      <c r="AV85" s="794"/>
      <c r="AW85" s="794"/>
      <c r="AX85" s="794"/>
      <c r="AY85" s="794"/>
      <c r="AZ85" s="794"/>
      <c r="BA85" s="794"/>
      <c r="BB85" s="794"/>
      <c r="BC85" s="794"/>
      <c r="BD85" s="794"/>
      <c r="BE85" s="794"/>
      <c r="BF85" s="794"/>
      <c r="BG85" s="794"/>
      <c r="BH85" s="794"/>
      <c r="BI85" s="794"/>
      <c r="BJ85" s="794"/>
      <c r="BK85" s="794"/>
      <c r="BL85" s="794"/>
      <c r="BM85" s="794"/>
      <c r="BN85" s="794"/>
      <c r="BO85" s="794"/>
      <c r="BP85" s="794"/>
      <c r="BQ85" s="794"/>
      <c r="BR85" s="794"/>
      <c r="BS85" s="794"/>
      <c r="BT85" s="794"/>
      <c r="BU85" s="794"/>
      <c r="BV85" s="794"/>
      <c r="BW85" s="794"/>
      <c r="BX85" s="794"/>
      <c r="BY85" s="794"/>
      <c r="BZ85" s="794"/>
      <c r="CA85" s="794"/>
      <c r="CB85" s="1" t="s">
        <v>1913</v>
      </c>
      <c r="CC85" s="387"/>
      <c r="CI85" s="439"/>
    </row>
    <row r="86" spans="1:87" s="2" customFormat="1" ht="4.5" customHeight="1">
      <c r="A86" s="444" t="s">
        <v>1958</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1"/>
      <c r="CC86" s="387"/>
      <c r="CI86" s="439"/>
    </row>
    <row r="87" spans="1:87" s="2" customFormat="1" ht="5.0999999999999996" customHeight="1">
      <c r="A87" s="444" t="s">
        <v>1958</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1"/>
      <c r="CC87" s="387"/>
      <c r="CI87" s="439"/>
    </row>
    <row r="88" spans="1:87" s="2" customFormat="1" ht="16.5" customHeight="1">
      <c r="A88" s="444" t="s">
        <v>1958</v>
      </c>
      <c r="B88" s="59"/>
      <c r="C88" s="59" t="s">
        <v>36</v>
      </c>
      <c r="D88" s="59"/>
      <c r="E88" s="59"/>
      <c r="F88" s="59"/>
      <c r="G88" s="59"/>
      <c r="H88" s="59"/>
      <c r="I88" s="59"/>
      <c r="J88" s="59"/>
      <c r="K88" s="59"/>
      <c r="L88" s="59"/>
      <c r="M88" s="59"/>
      <c r="N88" s="59"/>
      <c r="O88" s="59"/>
      <c r="P88" s="59"/>
      <c r="Q88" s="59"/>
      <c r="R88" s="59"/>
      <c r="S88" s="59"/>
      <c r="T88" s="59" t="s">
        <v>37</v>
      </c>
      <c r="U88" s="59"/>
      <c r="V88" s="794"/>
      <c r="W88" s="794"/>
      <c r="X88" s="794"/>
      <c r="Y88" s="794"/>
      <c r="Z88" s="122" t="s">
        <v>38</v>
      </c>
      <c r="AA88" s="59"/>
      <c r="AB88" s="59"/>
      <c r="AC88" s="59"/>
      <c r="AD88" s="59"/>
      <c r="AE88" s="59"/>
      <c r="AF88" s="59"/>
      <c r="AG88" s="59"/>
      <c r="AH88" s="59"/>
      <c r="AI88" s="59"/>
      <c r="AJ88" s="59" t="s">
        <v>37</v>
      </c>
      <c r="AK88" s="59"/>
      <c r="AL88" s="823"/>
      <c r="AM88" s="823"/>
      <c r="AN88" s="823"/>
      <c r="AO88" s="823"/>
      <c r="AP88" s="823"/>
      <c r="AQ88" s="823"/>
      <c r="AR88" s="823"/>
      <c r="AS88" s="823"/>
      <c r="AT88" s="823"/>
      <c r="AU88" s="823"/>
      <c r="AV88" s="823"/>
      <c r="AW88" s="823"/>
      <c r="AX88" s="122" t="s">
        <v>39</v>
      </c>
      <c r="AY88" s="59"/>
      <c r="AZ88" s="59"/>
      <c r="BA88" s="59"/>
      <c r="BB88" s="59"/>
      <c r="BC88" s="59"/>
      <c r="BD88" s="59"/>
      <c r="BE88" s="59"/>
      <c r="BF88" s="59"/>
      <c r="BG88" s="794"/>
      <c r="BH88" s="794"/>
      <c r="BI88" s="794"/>
      <c r="BJ88" s="794"/>
      <c r="BK88" s="794"/>
      <c r="BL88" s="794"/>
      <c r="BM88" s="794"/>
      <c r="BN88" s="794"/>
      <c r="BO88" s="794"/>
      <c r="BP88" s="794"/>
      <c r="BQ88" s="794"/>
      <c r="BR88" s="794"/>
      <c r="BS88" s="122" t="s">
        <v>40</v>
      </c>
      <c r="BT88" s="59"/>
      <c r="BU88" s="59"/>
      <c r="BV88" s="59"/>
      <c r="BW88" s="59"/>
      <c r="BX88" s="59"/>
      <c r="BY88" s="59"/>
      <c r="BZ88" s="59"/>
      <c r="CA88" s="59"/>
      <c r="CB88" s="1"/>
      <c r="CC88" s="387"/>
      <c r="CI88" s="439"/>
    </row>
    <row r="89" spans="1:87" s="2" customFormat="1" ht="17.100000000000001" customHeight="1">
      <c r="A89" s="444" t="s">
        <v>1958</v>
      </c>
      <c r="B89" s="59"/>
      <c r="C89" s="59" t="s">
        <v>31</v>
      </c>
      <c r="D89" s="59"/>
      <c r="E89" s="59"/>
      <c r="F89" s="59"/>
      <c r="G89" s="59"/>
      <c r="H89" s="59"/>
      <c r="I89" s="59"/>
      <c r="J89" s="59"/>
      <c r="K89" s="59"/>
      <c r="L89" s="59"/>
      <c r="M89" s="59"/>
      <c r="N89" s="59"/>
      <c r="O89" s="59"/>
      <c r="P89" s="59"/>
      <c r="Q89" s="59"/>
      <c r="R89" s="59"/>
      <c r="S89" s="794"/>
      <c r="T89" s="794"/>
      <c r="U89" s="794"/>
      <c r="V89" s="794"/>
      <c r="W89" s="794"/>
      <c r="X89" s="794"/>
      <c r="Y89" s="794"/>
      <c r="Z89" s="794"/>
      <c r="AA89" s="794"/>
      <c r="AB89" s="794"/>
      <c r="AC89" s="794"/>
      <c r="AD89" s="794"/>
      <c r="AE89" s="794"/>
      <c r="AF89" s="794"/>
      <c r="AG89" s="794"/>
      <c r="AH89" s="794"/>
      <c r="AI89" s="794"/>
      <c r="AJ89" s="794"/>
      <c r="AK89" s="794"/>
      <c r="AL89" s="794"/>
      <c r="AM89" s="794"/>
      <c r="AN89" s="794"/>
      <c r="AO89" s="794"/>
      <c r="AP89" s="794"/>
      <c r="AQ89" s="794"/>
      <c r="AR89" s="794"/>
      <c r="AS89" s="794"/>
      <c r="AT89" s="794"/>
      <c r="AU89" s="794"/>
      <c r="AV89" s="794"/>
      <c r="AW89" s="794"/>
      <c r="AX89" s="794"/>
      <c r="AY89" s="794"/>
      <c r="AZ89" s="794"/>
      <c r="BA89" s="794"/>
      <c r="BB89" s="794"/>
      <c r="BC89" s="794"/>
      <c r="BD89" s="794"/>
      <c r="BE89" s="794"/>
      <c r="BF89" s="794"/>
      <c r="BG89" s="794"/>
      <c r="BH89" s="794"/>
      <c r="BI89" s="794"/>
      <c r="BJ89" s="794"/>
      <c r="BK89" s="794"/>
      <c r="BL89" s="794"/>
      <c r="BM89" s="794"/>
      <c r="BN89" s="794"/>
      <c r="BO89" s="794"/>
      <c r="BP89" s="794"/>
      <c r="BQ89" s="794"/>
      <c r="BR89" s="794"/>
      <c r="BS89" s="794"/>
      <c r="BT89" s="794"/>
      <c r="BU89" s="794"/>
      <c r="BV89" s="794"/>
      <c r="BW89" s="794"/>
      <c r="BX89" s="794"/>
      <c r="BY89" s="794"/>
      <c r="BZ89" s="794"/>
      <c r="CA89" s="794"/>
      <c r="CB89" s="1"/>
      <c r="CC89" s="387"/>
      <c r="CI89" s="439"/>
    </row>
    <row r="90" spans="1:87" s="2" customFormat="1" ht="17.100000000000001" customHeight="1">
      <c r="A90" s="444" t="s">
        <v>1958</v>
      </c>
      <c r="B90" s="59"/>
      <c r="C90" s="59" t="s">
        <v>42</v>
      </c>
      <c r="D90" s="59"/>
      <c r="E90" s="59"/>
      <c r="F90" s="59"/>
      <c r="G90" s="59"/>
      <c r="H90" s="59"/>
      <c r="I90" s="59"/>
      <c r="J90" s="59"/>
      <c r="K90" s="59"/>
      <c r="L90" s="59"/>
      <c r="M90" s="59"/>
      <c r="N90" s="59"/>
      <c r="O90" s="59"/>
      <c r="P90" s="59"/>
      <c r="Q90" s="59"/>
      <c r="R90" s="59"/>
      <c r="S90" s="59"/>
      <c r="T90" s="59" t="s">
        <v>37</v>
      </c>
      <c r="U90" s="59"/>
      <c r="V90" s="794"/>
      <c r="W90" s="794"/>
      <c r="X90" s="794"/>
      <c r="Y90" s="794"/>
      <c r="Z90" s="122" t="s">
        <v>43</v>
      </c>
      <c r="AA90" s="59"/>
      <c r="AB90" s="59"/>
      <c r="AC90" s="59"/>
      <c r="AD90" s="59"/>
      <c r="AE90" s="59"/>
      <c r="AF90" s="59"/>
      <c r="AG90" s="59"/>
      <c r="AH90" s="59"/>
      <c r="AI90" s="59"/>
      <c r="AJ90" s="59" t="s">
        <v>37</v>
      </c>
      <c r="AK90" s="59"/>
      <c r="AL90" s="823"/>
      <c r="AM90" s="823"/>
      <c r="AN90" s="823"/>
      <c r="AO90" s="823"/>
      <c r="AP90" s="823"/>
      <c r="AQ90" s="823"/>
      <c r="AR90" s="823"/>
      <c r="AS90" s="823"/>
      <c r="AT90" s="823"/>
      <c r="AU90" s="59" t="s">
        <v>44</v>
      </c>
      <c r="AV90" s="59"/>
      <c r="AW90" s="59"/>
      <c r="AX90" s="59"/>
      <c r="AY90" s="122"/>
      <c r="AZ90" s="59"/>
      <c r="BA90" s="59"/>
      <c r="BB90" s="59"/>
      <c r="BC90" s="59"/>
      <c r="BD90" s="59"/>
      <c r="BE90" s="59"/>
      <c r="BF90" s="59"/>
      <c r="BG90" s="794"/>
      <c r="BH90" s="794"/>
      <c r="BI90" s="794"/>
      <c r="BJ90" s="794"/>
      <c r="BK90" s="794"/>
      <c r="BL90" s="794"/>
      <c r="BM90" s="794"/>
      <c r="BN90" s="794"/>
      <c r="BO90" s="794"/>
      <c r="BP90" s="794"/>
      <c r="BQ90" s="794"/>
      <c r="BR90" s="794"/>
      <c r="BS90" s="122" t="s">
        <v>40</v>
      </c>
      <c r="BT90" s="59"/>
      <c r="BU90" s="59"/>
      <c r="BV90" s="59"/>
      <c r="BW90" s="59"/>
      <c r="BX90" s="59"/>
      <c r="BY90" s="59"/>
      <c r="BZ90" s="59"/>
      <c r="CA90" s="59"/>
      <c r="CB90" s="1"/>
      <c r="CC90" s="387"/>
      <c r="CI90" s="439"/>
    </row>
    <row r="91" spans="1:87" s="2" customFormat="1" ht="17.100000000000001" customHeight="1">
      <c r="A91" s="444" t="s">
        <v>1958</v>
      </c>
      <c r="B91" s="59"/>
      <c r="C91" s="59"/>
      <c r="D91" s="59"/>
      <c r="E91" s="59"/>
      <c r="F91" s="59"/>
      <c r="G91" s="59"/>
      <c r="H91" s="59"/>
      <c r="I91" s="59"/>
      <c r="J91" s="59"/>
      <c r="K91" s="59"/>
      <c r="L91" s="59"/>
      <c r="M91" s="59"/>
      <c r="N91" s="59"/>
      <c r="O91" s="59"/>
      <c r="P91" s="59"/>
      <c r="Q91" s="59"/>
      <c r="R91" s="59"/>
      <c r="S91" s="794"/>
      <c r="T91" s="794"/>
      <c r="U91" s="794"/>
      <c r="V91" s="794"/>
      <c r="W91" s="794"/>
      <c r="X91" s="794"/>
      <c r="Y91" s="794"/>
      <c r="Z91" s="794"/>
      <c r="AA91" s="794"/>
      <c r="AB91" s="794"/>
      <c r="AC91" s="794"/>
      <c r="AD91" s="794"/>
      <c r="AE91" s="794"/>
      <c r="AF91" s="794"/>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794"/>
      <c r="BN91" s="794"/>
      <c r="BO91" s="794"/>
      <c r="BP91" s="794"/>
      <c r="BQ91" s="794"/>
      <c r="BR91" s="794"/>
      <c r="BS91" s="794"/>
      <c r="BT91" s="794"/>
      <c r="BU91" s="794"/>
      <c r="BV91" s="794"/>
      <c r="BW91" s="794"/>
      <c r="BX91" s="794"/>
      <c r="BY91" s="794"/>
      <c r="BZ91" s="794"/>
      <c r="CA91" s="794"/>
      <c r="CB91" s="1"/>
      <c r="CC91" s="387"/>
      <c r="CI91" s="439"/>
    </row>
    <row r="92" spans="1:87" s="2" customFormat="1" ht="17.100000000000001" customHeight="1">
      <c r="A92" s="444" t="s">
        <v>1958</v>
      </c>
      <c r="B92" s="59"/>
      <c r="C92" s="59" t="s">
        <v>47</v>
      </c>
      <c r="D92" s="59"/>
      <c r="E92" s="59"/>
      <c r="F92" s="59"/>
      <c r="G92" s="59"/>
      <c r="H92" s="59"/>
      <c r="I92" s="59"/>
      <c r="J92" s="59"/>
      <c r="K92" s="59"/>
      <c r="L92" s="59"/>
      <c r="M92" s="59"/>
      <c r="N92" s="59"/>
      <c r="O92" s="59"/>
      <c r="P92" s="59"/>
      <c r="Q92" s="59"/>
      <c r="R92" s="59"/>
      <c r="S92" s="801" t="s">
        <v>1253</v>
      </c>
      <c r="T92" s="801"/>
      <c r="U92" s="801"/>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4"/>
      <c r="BI92" s="794"/>
      <c r="BJ92" s="794"/>
      <c r="BK92" s="794"/>
      <c r="BL92" s="794"/>
      <c r="BM92" s="794"/>
      <c r="BN92" s="794"/>
      <c r="BO92" s="794"/>
      <c r="BP92" s="794"/>
      <c r="BQ92" s="794"/>
      <c r="BR92" s="794"/>
      <c r="BS92" s="794"/>
      <c r="BT92" s="794"/>
      <c r="BU92" s="794"/>
      <c r="BV92" s="794"/>
      <c r="BW92" s="794"/>
      <c r="BX92" s="794"/>
      <c r="BY92" s="794"/>
      <c r="BZ92" s="794"/>
      <c r="CA92" s="794"/>
      <c r="CB92" s="1"/>
      <c r="CC92" s="387"/>
      <c r="CI92" s="439"/>
    </row>
    <row r="93" spans="1:87" s="2" customFormat="1" ht="17.100000000000001" customHeight="1">
      <c r="A93" s="444" t="s">
        <v>1958</v>
      </c>
      <c r="B93" s="59"/>
      <c r="C93" s="59" t="s">
        <v>48</v>
      </c>
      <c r="D93" s="59"/>
      <c r="E93" s="59"/>
      <c r="F93" s="59"/>
      <c r="G93" s="59"/>
      <c r="H93" s="59"/>
      <c r="I93" s="59"/>
      <c r="J93" s="59"/>
      <c r="K93" s="59"/>
      <c r="L93" s="59"/>
      <c r="M93" s="59"/>
      <c r="N93" s="59"/>
      <c r="O93" s="59"/>
      <c r="P93" s="59"/>
      <c r="Q93" s="59"/>
      <c r="R93" s="59"/>
      <c r="S93" s="794"/>
      <c r="T93" s="794"/>
      <c r="U93" s="794"/>
      <c r="V93" s="794"/>
      <c r="W93" s="794"/>
      <c r="X93" s="794"/>
      <c r="Y93" s="794"/>
      <c r="Z93" s="794"/>
      <c r="AA93" s="794"/>
      <c r="AB93" s="794"/>
      <c r="AC93" s="794"/>
      <c r="AD93" s="794"/>
      <c r="AE93" s="794"/>
      <c r="AF93" s="794"/>
      <c r="AG93" s="794"/>
      <c r="AH93" s="794"/>
      <c r="AI93" s="794"/>
      <c r="AJ93" s="794"/>
      <c r="AK93" s="794"/>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4"/>
      <c r="BI93" s="794"/>
      <c r="BJ93" s="794"/>
      <c r="BK93" s="794"/>
      <c r="BL93" s="794"/>
      <c r="BM93" s="794"/>
      <c r="BN93" s="794"/>
      <c r="BO93" s="794"/>
      <c r="BP93" s="794"/>
      <c r="BQ93" s="794"/>
      <c r="BR93" s="794"/>
      <c r="BS93" s="794"/>
      <c r="BT93" s="794"/>
      <c r="BU93" s="794"/>
      <c r="BV93" s="794"/>
      <c r="BW93" s="794"/>
      <c r="BX93" s="794"/>
      <c r="BY93" s="794"/>
      <c r="BZ93" s="794"/>
      <c r="CA93" s="794"/>
      <c r="CB93" s="1"/>
      <c r="CC93" s="387"/>
      <c r="CI93" s="439"/>
    </row>
    <row r="94" spans="1:87" s="2" customFormat="1" ht="17.100000000000001" customHeight="1">
      <c r="A94" s="444" t="s">
        <v>1958</v>
      </c>
      <c r="B94" s="59"/>
      <c r="C94" s="59" t="s">
        <v>49</v>
      </c>
      <c r="D94" s="59"/>
      <c r="E94" s="59"/>
      <c r="F94" s="59"/>
      <c r="G94" s="59"/>
      <c r="H94" s="59"/>
      <c r="I94" s="59"/>
      <c r="J94" s="59"/>
      <c r="K94" s="59"/>
      <c r="L94" s="59"/>
      <c r="M94" s="59"/>
      <c r="N94" s="59"/>
      <c r="O94" s="59"/>
      <c r="P94" s="59"/>
      <c r="Q94" s="59"/>
      <c r="R94" s="59"/>
      <c r="S94" s="794"/>
      <c r="T94" s="794"/>
      <c r="U94" s="794"/>
      <c r="V94" s="794"/>
      <c r="W94" s="794"/>
      <c r="X94" s="794"/>
      <c r="Y94" s="794"/>
      <c r="Z94" s="794"/>
      <c r="AA94" s="794"/>
      <c r="AB94" s="794"/>
      <c r="AC94" s="794"/>
      <c r="AD94" s="794"/>
      <c r="AE94" s="794"/>
      <c r="AF94" s="794"/>
      <c r="AG94" s="794"/>
      <c r="AH94" s="794"/>
      <c r="AI94" s="794"/>
      <c r="AJ94" s="794"/>
      <c r="AK94" s="794"/>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4"/>
      <c r="BI94" s="794"/>
      <c r="BJ94" s="794"/>
      <c r="BK94" s="794"/>
      <c r="BL94" s="794"/>
      <c r="BM94" s="794"/>
      <c r="BN94" s="794"/>
      <c r="BO94" s="794"/>
      <c r="BP94" s="794"/>
      <c r="BQ94" s="794"/>
      <c r="BR94" s="794"/>
      <c r="BS94" s="794"/>
      <c r="BT94" s="794"/>
      <c r="BU94" s="794"/>
      <c r="BV94" s="794"/>
      <c r="BW94" s="794"/>
      <c r="BX94" s="794"/>
      <c r="BY94" s="794"/>
      <c r="BZ94" s="794"/>
      <c r="CA94" s="794"/>
      <c r="CB94" s="1"/>
      <c r="CC94" s="387"/>
      <c r="CI94" s="439"/>
    </row>
    <row r="95" spans="1:87" s="2" customFormat="1" ht="17.100000000000001" customHeight="1">
      <c r="A95" s="444" t="s">
        <v>1958</v>
      </c>
      <c r="B95" s="59"/>
      <c r="C95" s="59" t="s">
        <v>52</v>
      </c>
      <c r="D95" s="59"/>
      <c r="E95" s="59"/>
      <c r="F95" s="59"/>
      <c r="G95" s="59"/>
      <c r="H95" s="59"/>
      <c r="I95" s="59"/>
      <c r="J95" s="59"/>
      <c r="K95" s="59"/>
      <c r="L95" s="59"/>
      <c r="M95" s="59"/>
      <c r="N95" s="59"/>
      <c r="O95" s="59"/>
      <c r="P95" s="59"/>
      <c r="Q95" s="59"/>
      <c r="R95" s="59"/>
      <c r="S95" s="59"/>
      <c r="T95" s="59"/>
      <c r="U95" s="59"/>
      <c r="V95" s="59"/>
      <c r="W95" s="59"/>
      <c r="X95" s="59"/>
      <c r="Y95" s="59"/>
      <c r="Z95" s="59"/>
      <c r="AA95" s="59"/>
      <c r="AB95" s="794">
        <v>1</v>
      </c>
      <c r="AC95" s="794"/>
      <c r="AD95" s="794"/>
      <c r="AE95" s="794"/>
      <c r="AF95" s="794"/>
      <c r="AG95" s="794"/>
      <c r="AH95" s="794"/>
      <c r="AI95" s="794"/>
      <c r="AJ95" s="794"/>
      <c r="AK95" s="794"/>
      <c r="AL95" s="794"/>
      <c r="AM95" s="794"/>
      <c r="AN95" s="794"/>
      <c r="AO95" s="794"/>
      <c r="AP95" s="794"/>
      <c r="AQ95" s="794"/>
      <c r="AR95" s="794"/>
      <c r="AS95" s="794"/>
      <c r="AT95" s="794"/>
      <c r="AU95" s="794"/>
      <c r="AV95" s="794"/>
      <c r="AW95" s="794"/>
      <c r="AX95" s="794"/>
      <c r="AY95" s="794"/>
      <c r="AZ95" s="794"/>
      <c r="BA95" s="794"/>
      <c r="BB95" s="794"/>
      <c r="BC95" s="794"/>
      <c r="BD95" s="794"/>
      <c r="BE95" s="794"/>
      <c r="BF95" s="794"/>
      <c r="BG95" s="794"/>
      <c r="BH95" s="794"/>
      <c r="BI95" s="794"/>
      <c r="BJ95" s="794"/>
      <c r="BK95" s="794"/>
      <c r="BL95" s="794"/>
      <c r="BM95" s="794"/>
      <c r="BN95" s="794"/>
      <c r="BO95" s="794"/>
      <c r="BP95" s="794"/>
      <c r="BQ95" s="794"/>
      <c r="BR95" s="794"/>
      <c r="BS95" s="794"/>
      <c r="BT95" s="794"/>
      <c r="BU95" s="794"/>
      <c r="BV95" s="794"/>
      <c r="BW95" s="794"/>
      <c r="BX95" s="794"/>
      <c r="BY95" s="794"/>
      <c r="BZ95" s="794"/>
      <c r="CA95" s="794"/>
      <c r="CB95" s="1" t="s">
        <v>1913</v>
      </c>
      <c r="CC95" s="387"/>
      <c r="CI95" s="439"/>
    </row>
    <row r="96" spans="1:87" s="2" customFormat="1" ht="4.5" customHeight="1">
      <c r="A96" s="444" t="s">
        <v>1958</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1"/>
      <c r="CC96" s="387"/>
      <c r="CI96" s="439"/>
    </row>
    <row r="97" spans="1:87" s="2" customFormat="1" ht="5.0999999999999996" customHeight="1">
      <c r="A97" s="444" t="s">
        <v>1958</v>
      </c>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
      <c r="CC97" s="387"/>
      <c r="CI97" s="439"/>
    </row>
    <row r="98" spans="1:87" s="2" customFormat="1" ht="17.100000000000001" customHeight="1">
      <c r="A98" s="444" t="s">
        <v>1958</v>
      </c>
      <c r="B98" s="59"/>
      <c r="C98" s="59" t="s">
        <v>36</v>
      </c>
      <c r="D98" s="59"/>
      <c r="E98" s="59"/>
      <c r="F98" s="59"/>
      <c r="G98" s="59"/>
      <c r="H98" s="59"/>
      <c r="I98" s="59"/>
      <c r="J98" s="59"/>
      <c r="K98" s="59"/>
      <c r="L98" s="59"/>
      <c r="M98" s="59"/>
      <c r="N98" s="59"/>
      <c r="O98" s="59"/>
      <c r="P98" s="59"/>
      <c r="Q98" s="59"/>
      <c r="R98" s="59"/>
      <c r="S98" s="59"/>
      <c r="T98" s="59" t="s">
        <v>37</v>
      </c>
      <c r="U98" s="59"/>
      <c r="V98" s="794"/>
      <c r="W98" s="794"/>
      <c r="X98" s="794"/>
      <c r="Y98" s="794"/>
      <c r="Z98" s="122" t="s">
        <v>38</v>
      </c>
      <c r="AA98" s="59"/>
      <c r="AB98" s="59"/>
      <c r="AC98" s="59"/>
      <c r="AD98" s="59"/>
      <c r="AE98" s="59"/>
      <c r="AF98" s="59"/>
      <c r="AG98" s="59"/>
      <c r="AH98" s="59"/>
      <c r="AI98" s="59"/>
      <c r="AJ98" s="59" t="s">
        <v>37</v>
      </c>
      <c r="AK98" s="59"/>
      <c r="AL98" s="823"/>
      <c r="AM98" s="823"/>
      <c r="AN98" s="823"/>
      <c r="AO98" s="823"/>
      <c r="AP98" s="823"/>
      <c r="AQ98" s="823"/>
      <c r="AR98" s="823"/>
      <c r="AS98" s="823"/>
      <c r="AT98" s="823"/>
      <c r="AU98" s="823"/>
      <c r="AV98" s="823"/>
      <c r="AW98" s="823"/>
      <c r="AX98" s="122" t="s">
        <v>39</v>
      </c>
      <c r="AY98" s="59"/>
      <c r="AZ98" s="59"/>
      <c r="BA98" s="59"/>
      <c r="BB98" s="59"/>
      <c r="BC98" s="59"/>
      <c r="BD98" s="59"/>
      <c r="BE98" s="59"/>
      <c r="BF98" s="59"/>
      <c r="BG98" s="794"/>
      <c r="BH98" s="794"/>
      <c r="BI98" s="794"/>
      <c r="BJ98" s="794"/>
      <c r="BK98" s="794"/>
      <c r="BL98" s="794"/>
      <c r="BM98" s="794"/>
      <c r="BN98" s="794"/>
      <c r="BO98" s="794"/>
      <c r="BP98" s="794"/>
      <c r="BQ98" s="794"/>
      <c r="BR98" s="794"/>
      <c r="BS98" s="122" t="s">
        <v>40</v>
      </c>
      <c r="BT98" s="59"/>
      <c r="BU98" s="59"/>
      <c r="BV98" s="59"/>
      <c r="BW98" s="59"/>
      <c r="BX98" s="59"/>
      <c r="BY98" s="59"/>
      <c r="BZ98" s="59"/>
      <c r="CA98" s="59"/>
      <c r="CB98" s="1"/>
      <c r="CC98" s="387"/>
      <c r="CI98" s="439"/>
    </row>
    <row r="99" spans="1:87" s="2" customFormat="1" ht="17.100000000000001" customHeight="1">
      <c r="A99" s="444" t="s">
        <v>1958</v>
      </c>
      <c r="B99" s="59"/>
      <c r="C99" s="59" t="s">
        <v>31</v>
      </c>
      <c r="D99" s="59"/>
      <c r="E99" s="59"/>
      <c r="F99" s="59"/>
      <c r="G99" s="59"/>
      <c r="H99" s="59"/>
      <c r="I99" s="59"/>
      <c r="J99" s="59"/>
      <c r="K99" s="59"/>
      <c r="L99" s="59"/>
      <c r="M99" s="59"/>
      <c r="N99" s="59"/>
      <c r="O99" s="59"/>
      <c r="P99" s="59"/>
      <c r="Q99" s="59"/>
      <c r="R99" s="59"/>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4"/>
      <c r="BI99" s="794"/>
      <c r="BJ99" s="794"/>
      <c r="BK99" s="794"/>
      <c r="BL99" s="794"/>
      <c r="BM99" s="794"/>
      <c r="BN99" s="794"/>
      <c r="BO99" s="794"/>
      <c r="BP99" s="794"/>
      <c r="BQ99" s="794"/>
      <c r="BR99" s="794"/>
      <c r="BS99" s="794"/>
      <c r="BT99" s="794"/>
      <c r="BU99" s="794"/>
      <c r="BV99" s="794"/>
      <c r="BW99" s="794"/>
      <c r="BX99" s="794"/>
      <c r="BY99" s="794"/>
      <c r="BZ99" s="794"/>
      <c r="CA99" s="794"/>
      <c r="CB99" s="1"/>
      <c r="CC99" s="387"/>
      <c r="CI99" s="439"/>
    </row>
    <row r="100" spans="1:87" s="2" customFormat="1" ht="17.100000000000001" customHeight="1">
      <c r="A100" s="444" t="s">
        <v>1958</v>
      </c>
      <c r="B100" s="59"/>
      <c r="C100" s="59" t="s">
        <v>42</v>
      </c>
      <c r="D100" s="59"/>
      <c r="E100" s="59"/>
      <c r="F100" s="59"/>
      <c r="G100" s="59"/>
      <c r="H100" s="59"/>
      <c r="I100" s="59"/>
      <c r="J100" s="59"/>
      <c r="K100" s="59"/>
      <c r="L100" s="59"/>
      <c r="M100" s="59"/>
      <c r="N100" s="59"/>
      <c r="O100" s="59"/>
      <c r="P100" s="59"/>
      <c r="Q100" s="59"/>
      <c r="R100" s="59"/>
      <c r="S100" s="59"/>
      <c r="T100" s="59" t="s">
        <v>37</v>
      </c>
      <c r="U100" s="59"/>
      <c r="V100" s="794"/>
      <c r="W100" s="794"/>
      <c r="X100" s="794"/>
      <c r="Y100" s="794"/>
      <c r="Z100" s="122" t="s">
        <v>43</v>
      </c>
      <c r="AA100" s="59"/>
      <c r="AB100" s="59"/>
      <c r="AC100" s="59"/>
      <c r="AD100" s="59"/>
      <c r="AE100" s="59"/>
      <c r="AF100" s="59"/>
      <c r="AG100" s="59"/>
      <c r="AH100" s="59"/>
      <c r="AI100" s="59"/>
      <c r="AJ100" s="59" t="s">
        <v>37</v>
      </c>
      <c r="AK100" s="59"/>
      <c r="AL100" s="823"/>
      <c r="AM100" s="823"/>
      <c r="AN100" s="823"/>
      <c r="AO100" s="823"/>
      <c r="AP100" s="823"/>
      <c r="AQ100" s="823"/>
      <c r="AR100" s="823"/>
      <c r="AS100" s="823"/>
      <c r="AT100" s="823"/>
      <c r="AU100" s="59" t="s">
        <v>44</v>
      </c>
      <c r="AV100" s="59"/>
      <c r="AW100" s="59"/>
      <c r="AX100" s="59"/>
      <c r="AY100" s="122"/>
      <c r="AZ100" s="59"/>
      <c r="BA100" s="59"/>
      <c r="BB100" s="59"/>
      <c r="BC100" s="59"/>
      <c r="BD100" s="59"/>
      <c r="BE100" s="59"/>
      <c r="BF100" s="59"/>
      <c r="BG100" s="794"/>
      <c r="BH100" s="794"/>
      <c r="BI100" s="794"/>
      <c r="BJ100" s="794"/>
      <c r="BK100" s="794"/>
      <c r="BL100" s="794"/>
      <c r="BM100" s="794"/>
      <c r="BN100" s="794"/>
      <c r="BO100" s="794"/>
      <c r="BP100" s="794"/>
      <c r="BQ100" s="794"/>
      <c r="BR100" s="794"/>
      <c r="BS100" s="122" t="s">
        <v>40</v>
      </c>
      <c r="BT100" s="59"/>
      <c r="BU100" s="59"/>
      <c r="BV100" s="59"/>
      <c r="BW100" s="59"/>
      <c r="BX100" s="59"/>
      <c r="BY100" s="59"/>
      <c r="BZ100" s="59"/>
      <c r="CA100" s="59"/>
      <c r="CB100" s="1"/>
      <c r="CC100" s="387"/>
      <c r="CI100" s="439"/>
    </row>
    <row r="101" spans="1:87" s="2" customFormat="1" ht="17.100000000000001" customHeight="1">
      <c r="A101" s="444" t="s">
        <v>1958</v>
      </c>
      <c r="B101" s="59"/>
      <c r="C101" s="59"/>
      <c r="D101" s="59"/>
      <c r="E101" s="59"/>
      <c r="F101" s="59"/>
      <c r="G101" s="59"/>
      <c r="H101" s="59"/>
      <c r="I101" s="59"/>
      <c r="J101" s="59"/>
      <c r="K101" s="59"/>
      <c r="L101" s="59"/>
      <c r="M101" s="59"/>
      <c r="N101" s="59"/>
      <c r="O101" s="59"/>
      <c r="P101" s="59"/>
      <c r="Q101" s="59"/>
      <c r="R101" s="59"/>
      <c r="S101" s="794"/>
      <c r="T101" s="794"/>
      <c r="U101" s="794"/>
      <c r="V101" s="794"/>
      <c r="W101" s="794"/>
      <c r="X101" s="794"/>
      <c r="Y101" s="794"/>
      <c r="Z101" s="794"/>
      <c r="AA101" s="794"/>
      <c r="AB101" s="794"/>
      <c r="AC101" s="794"/>
      <c r="AD101" s="794"/>
      <c r="AE101" s="794"/>
      <c r="AF101" s="794"/>
      <c r="AG101" s="794"/>
      <c r="AH101" s="794"/>
      <c r="AI101" s="794"/>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4"/>
      <c r="BI101" s="794"/>
      <c r="BJ101" s="794"/>
      <c r="BK101" s="794"/>
      <c r="BL101" s="794"/>
      <c r="BM101" s="794"/>
      <c r="BN101" s="794"/>
      <c r="BO101" s="794"/>
      <c r="BP101" s="794"/>
      <c r="BQ101" s="794"/>
      <c r="BR101" s="794"/>
      <c r="BS101" s="794"/>
      <c r="BT101" s="794"/>
      <c r="BU101" s="794"/>
      <c r="BV101" s="794"/>
      <c r="BW101" s="794"/>
      <c r="BX101" s="794"/>
      <c r="BY101" s="794"/>
      <c r="BZ101" s="794"/>
      <c r="CA101" s="794"/>
      <c r="CB101" s="1"/>
      <c r="CC101" s="387"/>
      <c r="CI101" s="439"/>
    </row>
    <row r="102" spans="1:87" s="2" customFormat="1" ht="17.100000000000001" customHeight="1">
      <c r="A102" s="444" t="s">
        <v>1958</v>
      </c>
      <c r="B102" s="59"/>
      <c r="C102" s="59" t="s">
        <v>47</v>
      </c>
      <c r="D102" s="59"/>
      <c r="E102" s="59"/>
      <c r="F102" s="59"/>
      <c r="G102" s="59"/>
      <c r="H102" s="59"/>
      <c r="I102" s="59"/>
      <c r="J102" s="59"/>
      <c r="K102" s="59"/>
      <c r="L102" s="59"/>
      <c r="M102" s="59"/>
      <c r="N102" s="59"/>
      <c r="O102" s="59"/>
      <c r="P102" s="59"/>
      <c r="Q102" s="59"/>
      <c r="R102" s="59"/>
      <c r="S102" s="801" t="s">
        <v>1253</v>
      </c>
      <c r="T102" s="801"/>
      <c r="U102" s="801"/>
      <c r="V102" s="794"/>
      <c r="W102" s="794"/>
      <c r="X102" s="794"/>
      <c r="Y102" s="794"/>
      <c r="Z102" s="794"/>
      <c r="AA102" s="794"/>
      <c r="AB102" s="794"/>
      <c r="AC102" s="794"/>
      <c r="AD102" s="794"/>
      <c r="AE102" s="794"/>
      <c r="AF102" s="794"/>
      <c r="AG102" s="794"/>
      <c r="AH102" s="794"/>
      <c r="AI102" s="794"/>
      <c r="AJ102" s="794"/>
      <c r="AK102" s="794"/>
      <c r="AL102" s="794"/>
      <c r="AM102" s="794"/>
      <c r="AN102" s="794"/>
      <c r="AO102" s="794"/>
      <c r="AP102" s="794"/>
      <c r="AQ102" s="794"/>
      <c r="AR102" s="794"/>
      <c r="AS102" s="794"/>
      <c r="AT102" s="794"/>
      <c r="AU102" s="794"/>
      <c r="AV102" s="794"/>
      <c r="AW102" s="794"/>
      <c r="AX102" s="794"/>
      <c r="AY102" s="794"/>
      <c r="AZ102" s="794"/>
      <c r="BA102" s="794"/>
      <c r="BB102" s="794"/>
      <c r="BC102" s="794"/>
      <c r="BD102" s="794"/>
      <c r="BE102" s="794"/>
      <c r="BF102" s="794"/>
      <c r="BG102" s="794"/>
      <c r="BH102" s="794"/>
      <c r="BI102" s="794"/>
      <c r="BJ102" s="794"/>
      <c r="BK102" s="794"/>
      <c r="BL102" s="794"/>
      <c r="BM102" s="794"/>
      <c r="BN102" s="794"/>
      <c r="BO102" s="794"/>
      <c r="BP102" s="794"/>
      <c r="BQ102" s="794"/>
      <c r="BR102" s="794"/>
      <c r="BS102" s="794"/>
      <c r="BT102" s="794"/>
      <c r="BU102" s="794"/>
      <c r="BV102" s="794"/>
      <c r="BW102" s="794"/>
      <c r="BX102" s="794"/>
      <c r="BY102" s="794"/>
      <c r="BZ102" s="794"/>
      <c r="CA102" s="794"/>
      <c r="CB102" s="1"/>
      <c r="CC102" s="387"/>
      <c r="CI102" s="439"/>
    </row>
    <row r="103" spans="1:87" s="2" customFormat="1" ht="17.100000000000001" customHeight="1">
      <c r="A103" s="444" t="s">
        <v>1958</v>
      </c>
      <c r="B103" s="59"/>
      <c r="C103" s="59" t="s">
        <v>48</v>
      </c>
      <c r="D103" s="59"/>
      <c r="E103" s="59"/>
      <c r="F103" s="59"/>
      <c r="G103" s="59"/>
      <c r="H103" s="59"/>
      <c r="I103" s="59"/>
      <c r="J103" s="59"/>
      <c r="K103" s="59"/>
      <c r="L103" s="59"/>
      <c r="M103" s="59"/>
      <c r="N103" s="59"/>
      <c r="O103" s="59"/>
      <c r="P103" s="59"/>
      <c r="Q103" s="59"/>
      <c r="R103" s="59"/>
      <c r="S103" s="794"/>
      <c r="T103" s="794"/>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794"/>
      <c r="BN103" s="794"/>
      <c r="BO103" s="794"/>
      <c r="BP103" s="794"/>
      <c r="BQ103" s="794"/>
      <c r="BR103" s="794"/>
      <c r="BS103" s="794"/>
      <c r="BT103" s="794"/>
      <c r="BU103" s="794"/>
      <c r="BV103" s="794"/>
      <c r="BW103" s="794"/>
      <c r="BX103" s="794"/>
      <c r="BY103" s="794"/>
      <c r="BZ103" s="794"/>
      <c r="CA103" s="794"/>
      <c r="CB103" s="1"/>
      <c r="CC103" s="387"/>
      <c r="CI103" s="439"/>
    </row>
    <row r="104" spans="1:87" s="2" customFormat="1" ht="17.100000000000001" customHeight="1">
      <c r="A104" s="444" t="s">
        <v>1958</v>
      </c>
      <c r="B104" s="59"/>
      <c r="C104" s="59" t="s">
        <v>49</v>
      </c>
      <c r="D104" s="59"/>
      <c r="E104" s="59"/>
      <c r="F104" s="59"/>
      <c r="G104" s="59"/>
      <c r="H104" s="59"/>
      <c r="I104" s="59"/>
      <c r="J104" s="59"/>
      <c r="K104" s="59"/>
      <c r="L104" s="59"/>
      <c r="M104" s="59"/>
      <c r="N104" s="59"/>
      <c r="O104" s="59"/>
      <c r="P104" s="59"/>
      <c r="Q104" s="59"/>
      <c r="R104" s="59"/>
      <c r="S104" s="794"/>
      <c r="T104" s="794"/>
      <c r="U104" s="794"/>
      <c r="V104" s="794"/>
      <c r="W104" s="794"/>
      <c r="X104" s="794"/>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c r="BJ104" s="794"/>
      <c r="BK104" s="794"/>
      <c r="BL104" s="794"/>
      <c r="BM104" s="794"/>
      <c r="BN104" s="794"/>
      <c r="BO104" s="794"/>
      <c r="BP104" s="794"/>
      <c r="BQ104" s="794"/>
      <c r="BR104" s="794"/>
      <c r="BS104" s="794"/>
      <c r="BT104" s="794"/>
      <c r="BU104" s="794"/>
      <c r="BV104" s="794"/>
      <c r="BW104" s="794"/>
      <c r="BX104" s="794"/>
      <c r="BY104" s="794"/>
      <c r="BZ104" s="794"/>
      <c r="CA104" s="794"/>
      <c r="CB104" s="1"/>
      <c r="CC104" s="387"/>
      <c r="CI104" s="439"/>
    </row>
    <row r="105" spans="1:87" s="2" customFormat="1" ht="17.100000000000001" customHeight="1">
      <c r="A105" s="444" t="s">
        <v>1958</v>
      </c>
      <c r="B105" s="59"/>
      <c r="C105" s="59" t="s">
        <v>52</v>
      </c>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4"/>
      <c r="AY105" s="794"/>
      <c r="AZ105" s="794"/>
      <c r="BA105" s="794"/>
      <c r="BB105" s="794"/>
      <c r="BC105" s="794"/>
      <c r="BD105" s="794"/>
      <c r="BE105" s="794"/>
      <c r="BF105" s="794"/>
      <c r="BG105" s="794"/>
      <c r="BH105" s="794"/>
      <c r="BI105" s="794"/>
      <c r="BJ105" s="794"/>
      <c r="BK105" s="794"/>
      <c r="BL105" s="794"/>
      <c r="BM105" s="794"/>
      <c r="BN105" s="794"/>
      <c r="BO105" s="794"/>
      <c r="BP105" s="794"/>
      <c r="BQ105" s="794"/>
      <c r="BR105" s="794"/>
      <c r="BS105" s="794"/>
      <c r="BT105" s="794"/>
      <c r="BU105" s="794"/>
      <c r="BV105" s="794"/>
      <c r="BW105" s="794"/>
      <c r="BX105" s="794"/>
      <c r="BY105" s="794"/>
      <c r="BZ105" s="794"/>
      <c r="CA105" s="794"/>
      <c r="CB105" s="1" t="s">
        <v>1913</v>
      </c>
      <c r="CC105" s="387"/>
      <c r="CI105" s="439"/>
    </row>
    <row r="106" spans="1:87" s="2" customFormat="1" ht="4.5" customHeight="1">
      <c r="A106" s="444" t="s">
        <v>1958</v>
      </c>
      <c r="B106" s="63"/>
      <c r="C106" s="63"/>
      <c r="D106" s="63"/>
      <c r="E106" s="63"/>
      <c r="F106" s="63"/>
      <c r="G106" s="63"/>
      <c r="H106" s="63"/>
      <c r="I106" s="63"/>
      <c r="J106" s="63"/>
      <c r="K106" s="63"/>
      <c r="L106" s="63"/>
      <c r="M106" s="63"/>
      <c r="N106" s="63"/>
      <c r="O106" s="63"/>
      <c r="P106" s="63"/>
      <c r="Q106" s="63"/>
      <c r="R106" s="63"/>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9"/>
      <c r="CC106" s="507"/>
      <c r="CD106" s="5"/>
      <c r="CE106" s="5"/>
      <c r="CF106" s="5"/>
      <c r="CG106" s="5"/>
      <c r="CH106" s="5"/>
      <c r="CI106" s="409"/>
    </row>
    <row r="107" spans="1:87" s="2" customFormat="1" ht="5.0999999999999996" customHeight="1">
      <c r="A107" s="444" t="s">
        <v>1958</v>
      </c>
      <c r="B107" s="59"/>
      <c r="C107" s="59"/>
      <c r="D107" s="59"/>
      <c r="E107" s="59"/>
      <c r="F107" s="59"/>
      <c r="G107" s="59"/>
      <c r="H107" s="59"/>
      <c r="I107" s="59"/>
      <c r="J107" s="59"/>
      <c r="K107" s="59"/>
      <c r="L107" s="59"/>
      <c r="M107" s="59"/>
      <c r="N107" s="59"/>
      <c r="O107" s="59"/>
      <c r="P107" s="59"/>
      <c r="Q107" s="59"/>
      <c r="R107" s="59"/>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
      <c r="CC107" s="387"/>
      <c r="CI107" s="439"/>
    </row>
    <row r="108" spans="1:87" s="2" customFormat="1" ht="16.5" customHeight="1">
      <c r="A108" s="444" t="s">
        <v>1958</v>
      </c>
      <c r="B108" s="59"/>
      <c r="C108" s="59" t="s">
        <v>54</v>
      </c>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1" t="s">
        <v>1915</v>
      </c>
      <c r="CC108" s="387"/>
      <c r="CI108" s="439"/>
    </row>
    <row r="109" spans="1:87" s="2" customFormat="1" ht="17.100000000000001" customHeight="1">
      <c r="A109" s="444" t="s">
        <v>1958</v>
      </c>
      <c r="B109" s="65"/>
      <c r="C109" s="59" t="s">
        <v>55</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1"/>
      <c r="CC109" s="387"/>
      <c r="CI109" s="439"/>
    </row>
    <row r="110" spans="1:87" s="2" customFormat="1" ht="17.100000000000001" customHeight="1">
      <c r="A110" s="444" t="s">
        <v>1958</v>
      </c>
      <c r="B110" s="59"/>
      <c r="C110" s="799" t="s">
        <v>56</v>
      </c>
      <c r="D110" s="799"/>
      <c r="E110" s="59"/>
      <c r="F110" s="59" t="s">
        <v>1256</v>
      </c>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1" t="s">
        <v>1914</v>
      </c>
      <c r="CC110" s="387"/>
      <c r="CI110" s="439"/>
    </row>
    <row r="111" spans="1:87" s="2" customFormat="1" ht="17.100000000000001" customHeight="1">
      <c r="A111" s="444" t="s">
        <v>1958</v>
      </c>
      <c r="B111" s="59"/>
      <c r="C111" s="59" t="s">
        <v>58</v>
      </c>
      <c r="D111" s="59"/>
      <c r="E111" s="59"/>
      <c r="F111" s="59"/>
      <c r="G111" s="59"/>
      <c r="H111" s="59"/>
      <c r="I111" s="59"/>
      <c r="J111" s="59"/>
      <c r="K111" s="59"/>
      <c r="L111" s="5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1" t="s">
        <v>1938</v>
      </c>
      <c r="CC111" s="387"/>
      <c r="CI111" s="439"/>
    </row>
    <row r="112" spans="1:87" s="2" customFormat="1" ht="17.100000000000001" customHeight="1">
      <c r="A112" s="444" t="s">
        <v>1958</v>
      </c>
      <c r="B112" s="59"/>
      <c r="C112" s="59" t="s">
        <v>1257</v>
      </c>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t="s">
        <v>81</v>
      </c>
      <c r="AE112" s="59"/>
      <c r="AF112" s="59"/>
      <c r="AG112" s="799"/>
      <c r="AH112" s="799"/>
      <c r="AI112" s="799"/>
      <c r="AJ112" s="799"/>
      <c r="AK112" s="799"/>
      <c r="AL112" s="799"/>
      <c r="AM112" s="799"/>
      <c r="AN112" s="799"/>
      <c r="AO112" s="799"/>
      <c r="AP112" s="799"/>
      <c r="AQ112" s="799"/>
      <c r="AR112" s="59" t="s">
        <v>40</v>
      </c>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1"/>
      <c r="CC112" s="387"/>
      <c r="CI112" s="439"/>
    </row>
    <row r="113" spans="1:87" s="2" customFormat="1" ht="17.100000000000001" customHeight="1">
      <c r="A113" s="444" t="s">
        <v>1958</v>
      </c>
      <c r="B113" s="59"/>
      <c r="C113" s="799" t="s">
        <v>56</v>
      </c>
      <c r="D113" s="799"/>
      <c r="E113" s="59"/>
      <c r="F113" s="59" t="s">
        <v>1258</v>
      </c>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1" t="s">
        <v>1919</v>
      </c>
      <c r="CC113" s="387"/>
      <c r="CI113" s="439"/>
    </row>
    <row r="114" spans="1:87" s="2" customFormat="1" ht="17.100000000000001" customHeight="1">
      <c r="A114" s="444" t="s">
        <v>1958</v>
      </c>
      <c r="B114" s="59"/>
      <c r="C114" s="59" t="s">
        <v>58</v>
      </c>
      <c r="D114" s="59"/>
      <c r="E114" s="59"/>
      <c r="F114" s="59"/>
      <c r="G114" s="59"/>
      <c r="H114" s="59"/>
      <c r="I114" s="59"/>
      <c r="J114" s="59"/>
      <c r="K114" s="59"/>
      <c r="L114" s="5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1" t="s">
        <v>1918</v>
      </c>
      <c r="CC114" s="387"/>
      <c r="CI114" s="439"/>
    </row>
    <row r="115" spans="1:87" s="2" customFormat="1" ht="17.100000000000001" customHeight="1">
      <c r="A115" s="444" t="s">
        <v>1958</v>
      </c>
      <c r="B115" s="59"/>
      <c r="C115" s="59" t="s">
        <v>1257</v>
      </c>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t="s">
        <v>81</v>
      </c>
      <c r="AE115" s="59"/>
      <c r="AF115" s="59"/>
      <c r="AG115" s="799"/>
      <c r="AH115" s="799"/>
      <c r="AI115" s="799"/>
      <c r="AJ115" s="799"/>
      <c r="AK115" s="799"/>
      <c r="AL115" s="799"/>
      <c r="AM115" s="799"/>
      <c r="AN115" s="799"/>
      <c r="AO115" s="799"/>
      <c r="AP115" s="799"/>
      <c r="AQ115" s="799"/>
      <c r="AR115" s="59" t="s">
        <v>40</v>
      </c>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1"/>
      <c r="CC115" s="387"/>
      <c r="CI115" s="439"/>
    </row>
    <row r="116" spans="1:87" s="2" customFormat="1" ht="40.15" customHeight="1">
      <c r="A116" s="444"/>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493"/>
      <c r="AH116" s="493"/>
      <c r="AI116" s="493"/>
      <c r="AJ116" s="493"/>
      <c r="AK116" s="493"/>
      <c r="AL116" s="493"/>
      <c r="AM116" s="493"/>
      <c r="AN116" s="493"/>
      <c r="AO116" s="493"/>
      <c r="AP116" s="493"/>
      <c r="AQ116" s="493"/>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1"/>
      <c r="CC116" s="387"/>
      <c r="CI116" s="439"/>
    </row>
    <row r="117" spans="1:87" s="2" customFormat="1" ht="17.100000000000001" customHeight="1">
      <c r="A117" s="444" t="s">
        <v>1958</v>
      </c>
      <c r="B117" s="59"/>
      <c r="C117" s="799" t="s">
        <v>56</v>
      </c>
      <c r="D117" s="799"/>
      <c r="E117" s="59"/>
      <c r="F117" s="59" t="s">
        <v>1259</v>
      </c>
      <c r="G117" s="59"/>
      <c r="H117" s="59"/>
      <c r="I117" s="59"/>
      <c r="J117" s="59"/>
      <c r="K117" s="59"/>
      <c r="L117" s="59"/>
      <c r="M117" s="59"/>
      <c r="N117" s="59"/>
      <c r="O117" s="59"/>
      <c r="P117" s="59"/>
      <c r="Q117" s="59"/>
      <c r="R117" s="59"/>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 t="s">
        <v>1916</v>
      </c>
      <c r="CC117" s="387"/>
      <c r="CI117" s="439"/>
    </row>
    <row r="118" spans="1:87" s="2" customFormat="1" ht="17.100000000000001" customHeight="1">
      <c r="A118" s="444" t="s">
        <v>1958</v>
      </c>
      <c r="B118" s="59"/>
      <c r="C118" s="59" t="s">
        <v>58</v>
      </c>
      <c r="D118" s="59"/>
      <c r="E118" s="59"/>
      <c r="F118" s="59"/>
      <c r="G118" s="59"/>
      <c r="H118" s="59"/>
      <c r="I118" s="59"/>
      <c r="J118" s="59"/>
      <c r="K118" s="59"/>
      <c r="L118" s="59"/>
      <c r="M118" s="829"/>
      <c r="N118" s="829"/>
      <c r="O118" s="829"/>
      <c r="P118" s="829"/>
      <c r="Q118" s="829"/>
      <c r="R118" s="829"/>
      <c r="S118" s="829"/>
      <c r="T118" s="829"/>
      <c r="U118" s="829"/>
      <c r="V118" s="829"/>
      <c r="W118" s="829"/>
      <c r="X118" s="829"/>
      <c r="Y118" s="829"/>
      <c r="Z118" s="829"/>
      <c r="AA118" s="829"/>
      <c r="AB118" s="829"/>
      <c r="AC118" s="829"/>
      <c r="AD118" s="829"/>
      <c r="AE118" s="829"/>
      <c r="AF118" s="829"/>
      <c r="AG118" s="829"/>
      <c r="AH118" s="829"/>
      <c r="AI118" s="829"/>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 t="s">
        <v>2139</v>
      </c>
      <c r="CC118" s="387"/>
      <c r="CI118" s="439"/>
    </row>
    <row r="119" spans="1:87" s="2" customFormat="1" ht="17.100000000000001" customHeight="1">
      <c r="A119" s="444" t="s">
        <v>1958</v>
      </c>
      <c r="B119" s="59"/>
      <c r="C119" s="59" t="s">
        <v>1260</v>
      </c>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t="s">
        <v>81</v>
      </c>
      <c r="AE119" s="59"/>
      <c r="AF119" s="59"/>
      <c r="AG119" s="799"/>
      <c r="AH119" s="799"/>
      <c r="AI119" s="799"/>
      <c r="AJ119" s="799"/>
      <c r="AK119" s="799"/>
      <c r="AL119" s="799"/>
      <c r="AM119" s="799"/>
      <c r="AN119" s="799"/>
      <c r="AO119" s="799"/>
      <c r="AP119" s="799"/>
      <c r="AQ119" s="799"/>
      <c r="AR119" s="59" t="s">
        <v>40</v>
      </c>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1" t="s">
        <v>2140</v>
      </c>
      <c r="CC119" s="387"/>
      <c r="CI119" s="439"/>
    </row>
    <row r="120" spans="1:87" s="2" customFormat="1" ht="17.100000000000001" customHeight="1">
      <c r="A120" s="444" t="s">
        <v>1958</v>
      </c>
      <c r="B120" s="59"/>
      <c r="C120" s="59" t="s">
        <v>58</v>
      </c>
      <c r="D120" s="59"/>
      <c r="E120" s="59"/>
      <c r="F120" s="59"/>
      <c r="G120" s="59"/>
      <c r="H120" s="59"/>
      <c r="I120" s="59"/>
      <c r="J120" s="59"/>
      <c r="K120" s="59"/>
      <c r="L120" s="5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
      <c r="CC120" s="387"/>
      <c r="CI120" s="439"/>
    </row>
    <row r="121" spans="1:87" s="2" customFormat="1" ht="17.100000000000001" customHeight="1">
      <c r="A121" s="444" t="s">
        <v>1958</v>
      </c>
      <c r="B121" s="59"/>
      <c r="C121" s="59" t="s">
        <v>1260</v>
      </c>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t="s">
        <v>81</v>
      </c>
      <c r="AE121" s="59"/>
      <c r="AF121" s="59"/>
      <c r="AG121" s="799"/>
      <c r="AH121" s="799"/>
      <c r="AI121" s="799"/>
      <c r="AJ121" s="799"/>
      <c r="AK121" s="799"/>
      <c r="AL121" s="799"/>
      <c r="AM121" s="799"/>
      <c r="AN121" s="799"/>
      <c r="AO121" s="799"/>
      <c r="AP121" s="799"/>
      <c r="AQ121" s="799"/>
      <c r="AR121" s="59" t="s">
        <v>40</v>
      </c>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1"/>
      <c r="CC121" s="387"/>
      <c r="CI121" s="439"/>
    </row>
    <row r="122" spans="1:87" s="2" customFormat="1" ht="17.100000000000001" customHeight="1">
      <c r="A122" s="444" t="s">
        <v>1958</v>
      </c>
      <c r="B122" s="59"/>
      <c r="C122" s="59" t="s">
        <v>58</v>
      </c>
      <c r="D122" s="59"/>
      <c r="E122" s="59"/>
      <c r="F122" s="59"/>
      <c r="G122" s="59"/>
      <c r="H122" s="59"/>
      <c r="I122" s="59"/>
      <c r="J122" s="59"/>
      <c r="K122" s="59"/>
      <c r="L122" s="59"/>
      <c r="M122" s="829"/>
      <c r="N122" s="829"/>
      <c r="O122" s="829"/>
      <c r="P122" s="829"/>
      <c r="Q122" s="829"/>
      <c r="R122" s="829"/>
      <c r="S122" s="829"/>
      <c r="T122" s="829"/>
      <c r="U122" s="829"/>
      <c r="V122" s="829"/>
      <c r="W122" s="829"/>
      <c r="X122" s="829"/>
      <c r="Y122" s="829"/>
      <c r="Z122" s="829"/>
      <c r="AA122" s="829"/>
      <c r="AB122" s="829"/>
      <c r="AC122" s="829"/>
      <c r="AD122" s="829"/>
      <c r="AE122" s="829"/>
      <c r="AF122" s="829"/>
      <c r="AG122" s="829"/>
      <c r="AH122" s="829"/>
      <c r="AI122" s="829"/>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
      <c r="CC122" s="387"/>
      <c r="CI122" s="439"/>
    </row>
    <row r="123" spans="1:87" s="2" customFormat="1" ht="17.100000000000001" customHeight="1">
      <c r="A123" s="444" t="s">
        <v>1958</v>
      </c>
      <c r="B123" s="59"/>
      <c r="C123" s="59" t="s">
        <v>1260</v>
      </c>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t="s">
        <v>81</v>
      </c>
      <c r="AE123" s="59"/>
      <c r="AF123" s="59"/>
      <c r="AG123" s="799"/>
      <c r="AH123" s="799"/>
      <c r="AI123" s="799"/>
      <c r="AJ123" s="799"/>
      <c r="AK123" s="799"/>
      <c r="AL123" s="799"/>
      <c r="AM123" s="799"/>
      <c r="AN123" s="799"/>
      <c r="AO123" s="799"/>
      <c r="AP123" s="799"/>
      <c r="AQ123" s="799"/>
      <c r="AR123" s="59" t="s">
        <v>40</v>
      </c>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1"/>
      <c r="CC123" s="387"/>
      <c r="CI123" s="439"/>
    </row>
    <row r="124" spans="1:87" s="2" customFormat="1" ht="17.100000000000001" customHeight="1">
      <c r="A124" s="444" t="s">
        <v>1958</v>
      </c>
      <c r="B124" s="59"/>
      <c r="C124" s="799" t="s">
        <v>56</v>
      </c>
      <c r="D124" s="799"/>
      <c r="E124" s="59"/>
      <c r="F124" s="59" t="s">
        <v>1261</v>
      </c>
      <c r="G124" s="59"/>
      <c r="H124" s="59"/>
      <c r="I124" s="59"/>
      <c r="J124" s="59"/>
      <c r="K124" s="59"/>
      <c r="L124" s="59"/>
      <c r="M124" s="59"/>
      <c r="N124" s="59"/>
      <c r="O124" s="59"/>
      <c r="P124" s="59"/>
      <c r="Q124" s="59"/>
      <c r="R124" s="59"/>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 t="s">
        <v>1917</v>
      </c>
      <c r="CC124" s="387"/>
      <c r="CI124" s="439"/>
    </row>
    <row r="125" spans="1:87" s="2" customFormat="1" ht="17.100000000000001" customHeight="1">
      <c r="A125" s="444" t="s">
        <v>1958</v>
      </c>
      <c r="B125" s="59"/>
      <c r="C125" s="59" t="s">
        <v>58</v>
      </c>
      <c r="D125" s="59"/>
      <c r="E125" s="59"/>
      <c r="F125" s="59"/>
      <c r="G125" s="59"/>
      <c r="H125" s="59"/>
      <c r="I125" s="59"/>
      <c r="J125" s="59"/>
      <c r="K125" s="59"/>
      <c r="L125" s="59"/>
      <c r="M125" s="829"/>
      <c r="N125" s="829"/>
      <c r="O125" s="829"/>
      <c r="P125" s="829"/>
      <c r="Q125" s="829"/>
      <c r="R125" s="829"/>
      <c r="S125" s="829"/>
      <c r="T125" s="829"/>
      <c r="U125" s="829"/>
      <c r="V125" s="829"/>
      <c r="W125" s="829"/>
      <c r="X125" s="829"/>
      <c r="Y125" s="829"/>
      <c r="Z125" s="829"/>
      <c r="AA125" s="829"/>
      <c r="AB125" s="829"/>
      <c r="AC125" s="829"/>
      <c r="AD125" s="829"/>
      <c r="AE125" s="829"/>
      <c r="AF125" s="829"/>
      <c r="AG125" s="829"/>
      <c r="AH125" s="829"/>
      <c r="AI125" s="829"/>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
      <c r="CC125" s="387"/>
      <c r="CI125" s="439"/>
    </row>
    <row r="126" spans="1:87" s="2" customFormat="1" ht="17.100000000000001" customHeight="1">
      <c r="A126" s="444" t="s">
        <v>1958</v>
      </c>
      <c r="B126" s="59"/>
      <c r="C126" s="59" t="s">
        <v>1260</v>
      </c>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t="s">
        <v>81</v>
      </c>
      <c r="AE126" s="59"/>
      <c r="AF126" s="59"/>
      <c r="AG126" s="799"/>
      <c r="AH126" s="799"/>
      <c r="AI126" s="799"/>
      <c r="AJ126" s="799"/>
      <c r="AK126" s="799"/>
      <c r="AL126" s="799"/>
      <c r="AM126" s="799"/>
      <c r="AN126" s="799"/>
      <c r="AO126" s="799"/>
      <c r="AP126" s="799"/>
      <c r="AQ126" s="799"/>
      <c r="AR126" s="59" t="s">
        <v>40</v>
      </c>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1"/>
      <c r="CC126" s="387"/>
      <c r="CI126" s="439"/>
    </row>
    <row r="127" spans="1:87" s="2" customFormat="1" ht="17.100000000000001" customHeight="1">
      <c r="A127" s="444" t="s">
        <v>1958</v>
      </c>
      <c r="B127" s="59"/>
      <c r="C127" s="59" t="s">
        <v>58</v>
      </c>
      <c r="D127" s="59"/>
      <c r="E127" s="59"/>
      <c r="F127" s="59"/>
      <c r="G127" s="59"/>
      <c r="H127" s="59"/>
      <c r="I127" s="59"/>
      <c r="J127" s="59"/>
      <c r="K127" s="59"/>
      <c r="L127" s="59"/>
      <c r="M127" s="829"/>
      <c r="N127" s="829"/>
      <c r="O127" s="829"/>
      <c r="P127" s="829"/>
      <c r="Q127" s="829"/>
      <c r="R127" s="829"/>
      <c r="S127" s="829"/>
      <c r="T127" s="829"/>
      <c r="U127" s="829"/>
      <c r="V127" s="829"/>
      <c r="W127" s="829"/>
      <c r="X127" s="829"/>
      <c r="Y127" s="829"/>
      <c r="Z127" s="829"/>
      <c r="AA127" s="829"/>
      <c r="AB127" s="829"/>
      <c r="AC127" s="829"/>
      <c r="AD127" s="829"/>
      <c r="AE127" s="829"/>
      <c r="AF127" s="829"/>
      <c r="AG127" s="829"/>
      <c r="AH127" s="829"/>
      <c r="AI127" s="82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
      <c r="CC127" s="387"/>
      <c r="CI127" s="439"/>
    </row>
    <row r="128" spans="1:87" s="2" customFormat="1" ht="17.100000000000001" customHeight="1">
      <c r="A128" s="444" t="s">
        <v>1958</v>
      </c>
      <c r="B128" s="59"/>
      <c r="C128" s="59" t="s">
        <v>1260</v>
      </c>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t="s">
        <v>81</v>
      </c>
      <c r="AE128" s="59"/>
      <c r="AF128" s="59"/>
      <c r="AG128" s="799"/>
      <c r="AH128" s="799"/>
      <c r="AI128" s="799"/>
      <c r="AJ128" s="799"/>
      <c r="AK128" s="799"/>
      <c r="AL128" s="799"/>
      <c r="AM128" s="799"/>
      <c r="AN128" s="799"/>
      <c r="AO128" s="799"/>
      <c r="AP128" s="799"/>
      <c r="AQ128" s="799"/>
      <c r="AR128" s="59" t="s">
        <v>40</v>
      </c>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1"/>
      <c r="CC128" s="387"/>
      <c r="CI128" s="439"/>
    </row>
    <row r="129" spans="1:87" s="2" customFormat="1" ht="17.100000000000001" customHeight="1">
      <c r="A129" s="444" t="s">
        <v>1958</v>
      </c>
      <c r="B129" s="59"/>
      <c r="C129" s="59" t="s">
        <v>58</v>
      </c>
      <c r="D129" s="59"/>
      <c r="E129" s="59"/>
      <c r="F129" s="59"/>
      <c r="G129" s="59"/>
      <c r="H129" s="59"/>
      <c r="I129" s="59"/>
      <c r="J129" s="59"/>
      <c r="K129" s="59"/>
      <c r="L129" s="59"/>
      <c r="M129" s="829"/>
      <c r="N129" s="829"/>
      <c r="O129" s="829"/>
      <c r="P129" s="829"/>
      <c r="Q129" s="829"/>
      <c r="R129" s="829"/>
      <c r="S129" s="829"/>
      <c r="T129" s="829"/>
      <c r="U129" s="829"/>
      <c r="V129" s="829"/>
      <c r="W129" s="829"/>
      <c r="X129" s="829"/>
      <c r="Y129" s="829"/>
      <c r="Z129" s="829"/>
      <c r="AA129" s="829"/>
      <c r="AB129" s="829"/>
      <c r="AC129" s="829"/>
      <c r="AD129" s="829"/>
      <c r="AE129" s="829"/>
      <c r="AF129" s="829"/>
      <c r="AG129" s="829"/>
      <c r="AH129" s="829"/>
      <c r="AI129" s="82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
      <c r="CC129" s="387"/>
      <c r="CI129" s="439"/>
    </row>
    <row r="130" spans="1:87" s="2" customFormat="1" ht="17.100000000000001" customHeight="1">
      <c r="A130" s="444" t="s">
        <v>1958</v>
      </c>
      <c r="B130" s="59"/>
      <c r="C130" s="59" t="s">
        <v>1260</v>
      </c>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t="s">
        <v>81</v>
      </c>
      <c r="AE130" s="59"/>
      <c r="AF130" s="59"/>
      <c r="AG130" s="799"/>
      <c r="AH130" s="799"/>
      <c r="AI130" s="799"/>
      <c r="AJ130" s="799"/>
      <c r="AK130" s="799"/>
      <c r="AL130" s="799"/>
      <c r="AM130" s="799"/>
      <c r="AN130" s="799"/>
      <c r="AO130" s="799"/>
      <c r="AP130" s="799"/>
      <c r="AQ130" s="799"/>
      <c r="AR130" s="59" t="s">
        <v>40</v>
      </c>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1"/>
      <c r="CC130" s="387"/>
      <c r="CI130" s="439"/>
    </row>
    <row r="131" spans="1:87" s="2" customFormat="1" ht="17.100000000000001" customHeight="1">
      <c r="A131" s="444" t="s">
        <v>1958</v>
      </c>
      <c r="B131" s="63"/>
      <c r="C131" s="63"/>
      <c r="D131" s="63"/>
      <c r="E131" s="63"/>
      <c r="F131" s="63"/>
      <c r="G131" s="63"/>
      <c r="H131" s="63"/>
      <c r="I131" s="63"/>
      <c r="J131" s="63"/>
      <c r="K131" s="63"/>
      <c r="L131" s="63"/>
      <c r="M131" s="63"/>
      <c r="N131" s="63"/>
      <c r="O131" s="63"/>
      <c r="P131" s="63"/>
      <c r="Q131" s="63"/>
      <c r="R131" s="63"/>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9"/>
      <c r="CC131" s="507"/>
      <c r="CD131" s="5"/>
      <c r="CE131" s="5"/>
      <c r="CF131" s="5"/>
      <c r="CG131" s="5"/>
      <c r="CH131" s="5"/>
      <c r="CI131" s="409"/>
    </row>
    <row r="132" spans="1:87" s="2" customFormat="1" ht="5.0999999999999996" customHeight="1">
      <c r="A132" s="444" t="s">
        <v>1958</v>
      </c>
      <c r="B132" s="59"/>
      <c r="C132" s="59"/>
      <c r="D132" s="59"/>
      <c r="E132" s="59"/>
      <c r="F132" s="59"/>
      <c r="G132" s="59"/>
      <c r="H132" s="59"/>
      <c r="I132" s="59"/>
      <c r="J132" s="59"/>
      <c r="K132" s="59"/>
      <c r="L132" s="59"/>
      <c r="M132" s="59"/>
      <c r="N132" s="59"/>
      <c r="O132" s="59"/>
      <c r="P132" s="59"/>
      <c r="Q132" s="59"/>
      <c r="R132" s="59"/>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
      <c r="CC132" s="387"/>
      <c r="CI132" s="439"/>
    </row>
    <row r="133" spans="1:87" s="2" customFormat="1" ht="16.5" customHeight="1">
      <c r="A133" s="444" t="s">
        <v>1958</v>
      </c>
      <c r="B133" s="59" t="s">
        <v>1262</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1"/>
      <c r="CC133" s="387"/>
      <c r="CI133" s="439"/>
    </row>
    <row r="134" spans="1:87" s="2" customFormat="1" ht="17.100000000000001" customHeight="1">
      <c r="A134" s="444" t="s">
        <v>1958</v>
      </c>
      <c r="B134" s="59"/>
      <c r="C134" s="59" t="s">
        <v>65</v>
      </c>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1" t="s">
        <v>1989</v>
      </c>
      <c r="CC134" s="387"/>
      <c r="CI134" s="439"/>
    </row>
    <row r="135" spans="1:87" s="2" customFormat="1" ht="17.100000000000001" customHeight="1">
      <c r="A135" s="444" t="s">
        <v>1958</v>
      </c>
      <c r="B135" s="59"/>
      <c r="C135" s="59" t="s">
        <v>66</v>
      </c>
      <c r="D135" s="59"/>
      <c r="E135" s="59"/>
      <c r="F135" s="59"/>
      <c r="G135" s="59"/>
      <c r="H135" s="59"/>
      <c r="I135" s="59"/>
      <c r="J135" s="59"/>
      <c r="K135" s="59"/>
      <c r="L135" s="59"/>
      <c r="M135" s="59"/>
      <c r="N135" s="59"/>
      <c r="O135" s="59"/>
      <c r="P135" s="59"/>
      <c r="Q135" s="59"/>
      <c r="R135" s="59"/>
      <c r="S135" s="829"/>
      <c r="T135" s="829"/>
      <c r="U135" s="829"/>
      <c r="V135" s="829"/>
      <c r="W135" s="829"/>
      <c r="X135" s="829"/>
      <c r="Y135" s="829"/>
      <c r="Z135" s="829"/>
      <c r="AA135" s="829"/>
      <c r="AB135" s="829"/>
      <c r="AC135" s="829"/>
      <c r="AD135" s="829"/>
      <c r="AE135" s="829"/>
      <c r="AF135" s="829"/>
      <c r="AG135" s="829"/>
      <c r="AH135" s="829"/>
      <c r="AI135" s="829"/>
      <c r="AJ135" s="829"/>
      <c r="AK135" s="829"/>
      <c r="AL135" s="829"/>
      <c r="AM135" s="829"/>
      <c r="AN135" s="829"/>
      <c r="AO135" s="829"/>
      <c r="AP135" s="829"/>
      <c r="AQ135" s="829"/>
      <c r="AR135" s="829"/>
      <c r="AS135" s="829"/>
      <c r="AT135" s="829"/>
      <c r="AU135" s="829"/>
      <c r="AV135" s="829"/>
      <c r="AW135" s="829"/>
      <c r="AX135" s="829"/>
      <c r="AY135" s="829"/>
      <c r="AZ135" s="829"/>
      <c r="BA135" s="829"/>
      <c r="BB135" s="829"/>
      <c r="BC135" s="829"/>
      <c r="BD135" s="829"/>
      <c r="BE135" s="829"/>
      <c r="BF135" s="829"/>
      <c r="BG135" s="829"/>
      <c r="BH135" s="829"/>
      <c r="BI135" s="829"/>
      <c r="BJ135" s="829"/>
      <c r="BK135" s="829"/>
      <c r="BL135" s="829"/>
      <c r="BM135" s="829"/>
      <c r="BN135" s="829"/>
      <c r="BO135" s="829"/>
      <c r="BP135" s="829"/>
      <c r="BQ135" s="829"/>
      <c r="BR135" s="829"/>
      <c r="BS135" s="829"/>
      <c r="BT135" s="829"/>
      <c r="BU135" s="829"/>
      <c r="BV135" s="829"/>
      <c r="BW135" s="829"/>
      <c r="BX135" s="829"/>
      <c r="BY135" s="829"/>
      <c r="BZ135" s="829"/>
      <c r="CA135" s="829"/>
      <c r="CB135" s="869" t="s">
        <v>2308</v>
      </c>
      <c r="CC135" s="869"/>
      <c r="CD135" s="869"/>
      <c r="CE135" s="869"/>
      <c r="CF135" s="869"/>
      <c r="CG135" s="869"/>
      <c r="CH135" s="869"/>
      <c r="CI135" s="870"/>
    </row>
    <row r="136" spans="1:87" s="2" customFormat="1" ht="17.100000000000001" customHeight="1">
      <c r="A136" s="444" t="s">
        <v>1958</v>
      </c>
      <c r="B136" s="59"/>
      <c r="C136" s="59" t="s">
        <v>67</v>
      </c>
      <c r="D136" s="59"/>
      <c r="E136" s="59"/>
      <c r="F136" s="59"/>
      <c r="G136" s="59"/>
      <c r="H136" s="59"/>
      <c r="I136" s="59"/>
      <c r="J136" s="59"/>
      <c r="K136" s="59"/>
      <c r="L136" s="59"/>
      <c r="M136" s="59"/>
      <c r="N136" s="59"/>
      <c r="O136" s="59"/>
      <c r="P136" s="59"/>
      <c r="Q136" s="59"/>
      <c r="R136" s="59"/>
      <c r="S136" s="829"/>
      <c r="T136" s="829"/>
      <c r="U136" s="829"/>
      <c r="V136" s="829"/>
      <c r="W136" s="829"/>
      <c r="X136" s="829"/>
      <c r="Y136" s="829"/>
      <c r="Z136" s="829"/>
      <c r="AA136" s="829"/>
      <c r="AB136" s="829"/>
      <c r="AC136" s="829"/>
      <c r="AD136" s="829"/>
      <c r="AE136" s="829"/>
      <c r="AF136" s="829"/>
      <c r="AG136" s="829"/>
      <c r="AH136" s="829"/>
      <c r="AI136" s="829"/>
      <c r="AJ136" s="829"/>
      <c r="AK136" s="829"/>
      <c r="AL136" s="829"/>
      <c r="AM136" s="829"/>
      <c r="AN136" s="829"/>
      <c r="AO136" s="829"/>
      <c r="AP136" s="829"/>
      <c r="AQ136" s="829"/>
      <c r="AR136" s="829"/>
      <c r="AS136" s="829"/>
      <c r="AT136" s="829"/>
      <c r="AU136" s="829"/>
      <c r="AV136" s="829"/>
      <c r="AW136" s="829"/>
      <c r="AX136" s="829"/>
      <c r="AY136" s="829"/>
      <c r="AZ136" s="829"/>
      <c r="BA136" s="829"/>
      <c r="BB136" s="829"/>
      <c r="BC136" s="829"/>
      <c r="BD136" s="829"/>
      <c r="BE136" s="829"/>
      <c r="BF136" s="829"/>
      <c r="BG136" s="829"/>
      <c r="BH136" s="829"/>
      <c r="BI136" s="829"/>
      <c r="BJ136" s="829"/>
      <c r="BK136" s="829"/>
      <c r="BL136" s="829"/>
      <c r="BM136" s="829"/>
      <c r="BN136" s="829"/>
      <c r="BO136" s="829"/>
      <c r="BP136" s="829"/>
      <c r="BQ136" s="829"/>
      <c r="BR136" s="829"/>
      <c r="BS136" s="829"/>
      <c r="BT136" s="829"/>
      <c r="BU136" s="829"/>
      <c r="BV136" s="829"/>
      <c r="BW136" s="829"/>
      <c r="BX136" s="829"/>
      <c r="BY136" s="829"/>
      <c r="BZ136" s="829"/>
      <c r="CA136" s="829"/>
      <c r="CB136" s="869"/>
      <c r="CC136" s="869"/>
      <c r="CD136" s="869"/>
      <c r="CE136" s="869"/>
      <c r="CF136" s="869"/>
      <c r="CG136" s="869"/>
      <c r="CH136" s="869"/>
      <c r="CI136" s="870"/>
    </row>
    <row r="137" spans="1:87" s="2" customFormat="1" ht="17.100000000000001" customHeight="1">
      <c r="A137" s="444" t="s">
        <v>1958</v>
      </c>
      <c r="B137" s="59"/>
      <c r="C137" s="59" t="s">
        <v>32</v>
      </c>
      <c r="D137" s="59"/>
      <c r="E137" s="59"/>
      <c r="F137" s="59"/>
      <c r="G137" s="59"/>
      <c r="H137" s="59"/>
      <c r="I137" s="59"/>
      <c r="J137" s="59"/>
      <c r="K137" s="59"/>
      <c r="L137" s="59"/>
      <c r="M137" s="59"/>
      <c r="N137" s="59"/>
      <c r="O137" s="59"/>
      <c r="P137" s="59"/>
      <c r="Q137" s="59"/>
      <c r="R137" s="59"/>
      <c r="S137" s="801" t="s">
        <v>1253</v>
      </c>
      <c r="T137" s="801"/>
      <c r="U137" s="801"/>
      <c r="V137" s="829"/>
      <c r="W137" s="829"/>
      <c r="X137" s="829"/>
      <c r="Y137" s="829"/>
      <c r="Z137" s="829"/>
      <c r="AA137" s="829"/>
      <c r="AB137" s="829"/>
      <c r="AC137" s="829"/>
      <c r="AD137" s="829"/>
      <c r="AE137" s="829"/>
      <c r="AF137" s="829"/>
      <c r="AG137" s="829"/>
      <c r="AH137" s="829"/>
      <c r="AI137" s="829"/>
      <c r="AJ137" s="829"/>
      <c r="AK137" s="829"/>
      <c r="AL137" s="829"/>
      <c r="AM137" s="829"/>
      <c r="AN137" s="829"/>
      <c r="AO137" s="829"/>
      <c r="AP137" s="829"/>
      <c r="AQ137" s="829"/>
      <c r="AR137" s="829"/>
      <c r="AS137" s="829"/>
      <c r="AT137" s="829"/>
      <c r="AU137" s="829"/>
      <c r="AV137" s="829"/>
      <c r="AW137" s="829"/>
      <c r="AX137" s="829"/>
      <c r="AY137" s="829"/>
      <c r="AZ137" s="829"/>
      <c r="BA137" s="829"/>
      <c r="BB137" s="829"/>
      <c r="BC137" s="829"/>
      <c r="BD137" s="829"/>
      <c r="BE137" s="829"/>
      <c r="BF137" s="829"/>
      <c r="BG137" s="829"/>
      <c r="BH137" s="829"/>
      <c r="BI137" s="829"/>
      <c r="BJ137" s="829"/>
      <c r="BK137" s="829"/>
      <c r="BL137" s="829"/>
      <c r="BM137" s="829"/>
      <c r="BN137" s="829"/>
      <c r="BO137" s="829"/>
      <c r="BP137" s="829"/>
      <c r="BQ137" s="829"/>
      <c r="BR137" s="829"/>
      <c r="BS137" s="829"/>
      <c r="BT137" s="829"/>
      <c r="BU137" s="829"/>
      <c r="BV137" s="829"/>
      <c r="BW137" s="829"/>
      <c r="BX137" s="829"/>
      <c r="BY137" s="829"/>
      <c r="BZ137" s="829"/>
      <c r="CA137" s="829"/>
      <c r="CB137" s="869"/>
      <c r="CC137" s="869"/>
      <c r="CD137" s="869"/>
      <c r="CE137" s="869"/>
      <c r="CF137" s="869"/>
      <c r="CG137" s="869"/>
      <c r="CH137" s="869"/>
      <c r="CI137" s="870"/>
    </row>
    <row r="138" spans="1:87" s="2" customFormat="1" ht="17.100000000000001" customHeight="1">
      <c r="A138" s="444" t="s">
        <v>1958</v>
      </c>
      <c r="B138" s="59"/>
      <c r="C138" s="59" t="s">
        <v>68</v>
      </c>
      <c r="D138" s="59"/>
      <c r="E138" s="59"/>
      <c r="F138" s="59"/>
      <c r="G138" s="59"/>
      <c r="H138" s="59"/>
      <c r="I138" s="59"/>
      <c r="J138" s="59"/>
      <c r="K138" s="59"/>
      <c r="L138" s="59"/>
      <c r="M138" s="59"/>
      <c r="N138" s="59"/>
      <c r="O138" s="59"/>
      <c r="P138" s="59"/>
      <c r="Q138" s="59"/>
      <c r="R138" s="59"/>
      <c r="S138" s="794"/>
      <c r="T138" s="794"/>
      <c r="U138" s="794"/>
      <c r="V138" s="794"/>
      <c r="W138" s="794"/>
      <c r="X138" s="794"/>
      <c r="Y138" s="794"/>
      <c r="Z138" s="794"/>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29"/>
      <c r="AY138" s="829"/>
      <c r="AZ138" s="829"/>
      <c r="BA138" s="829"/>
      <c r="BB138" s="829"/>
      <c r="BC138" s="829"/>
      <c r="BD138" s="829"/>
      <c r="BE138" s="829"/>
      <c r="BF138" s="829"/>
      <c r="BG138" s="829"/>
      <c r="BH138" s="829"/>
      <c r="BI138" s="829"/>
      <c r="BJ138" s="829"/>
      <c r="BK138" s="829"/>
      <c r="BL138" s="829"/>
      <c r="BM138" s="829"/>
      <c r="BN138" s="829"/>
      <c r="BO138" s="829"/>
      <c r="BP138" s="829"/>
      <c r="BQ138" s="829"/>
      <c r="BR138" s="829"/>
      <c r="BS138" s="829"/>
      <c r="BT138" s="829"/>
      <c r="BU138" s="829"/>
      <c r="BV138" s="829"/>
      <c r="BW138" s="829"/>
      <c r="BX138" s="829"/>
      <c r="BY138" s="829"/>
      <c r="BZ138" s="829"/>
      <c r="CA138" s="829"/>
      <c r="CB138" s="869"/>
      <c r="CC138" s="869"/>
      <c r="CD138" s="869"/>
      <c r="CE138" s="869"/>
      <c r="CF138" s="869"/>
      <c r="CG138" s="869"/>
      <c r="CH138" s="869"/>
      <c r="CI138" s="870"/>
    </row>
    <row r="139" spans="1:87" s="2" customFormat="1" ht="17.100000000000001" customHeight="1">
      <c r="A139" s="444" t="s">
        <v>1958</v>
      </c>
      <c r="B139" s="59"/>
      <c r="C139" s="59" t="s">
        <v>34</v>
      </c>
      <c r="D139" s="59"/>
      <c r="E139" s="59"/>
      <c r="F139" s="59"/>
      <c r="G139" s="59"/>
      <c r="H139" s="59"/>
      <c r="I139" s="59"/>
      <c r="J139" s="59"/>
      <c r="K139" s="59"/>
      <c r="L139" s="59"/>
      <c r="M139" s="59"/>
      <c r="N139" s="59"/>
      <c r="O139" s="59"/>
      <c r="P139" s="59"/>
      <c r="Q139" s="59"/>
      <c r="R139" s="5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29"/>
      <c r="AY139" s="829"/>
      <c r="AZ139" s="829"/>
      <c r="BA139" s="829"/>
      <c r="BB139" s="829"/>
      <c r="BC139" s="829"/>
      <c r="BD139" s="829"/>
      <c r="BE139" s="829"/>
      <c r="BF139" s="829"/>
      <c r="BG139" s="829"/>
      <c r="BH139" s="829"/>
      <c r="BI139" s="829"/>
      <c r="BJ139" s="829"/>
      <c r="BK139" s="829"/>
      <c r="BL139" s="829"/>
      <c r="BM139" s="829"/>
      <c r="BN139" s="829"/>
      <c r="BO139" s="829"/>
      <c r="BP139" s="829"/>
      <c r="BQ139" s="829"/>
      <c r="BR139" s="829"/>
      <c r="BS139" s="829"/>
      <c r="BT139" s="829"/>
      <c r="BU139" s="829"/>
      <c r="BV139" s="829"/>
      <c r="BW139" s="829"/>
      <c r="BX139" s="829"/>
      <c r="BY139" s="829"/>
      <c r="BZ139" s="829"/>
      <c r="CA139" s="829"/>
      <c r="CB139" s="869"/>
      <c r="CC139" s="869"/>
      <c r="CD139" s="869"/>
      <c r="CE139" s="869"/>
      <c r="CF139" s="869"/>
      <c r="CG139" s="869"/>
      <c r="CH139" s="869"/>
      <c r="CI139" s="870"/>
    </row>
    <row r="140" spans="1:87" s="2" customFormat="1" ht="17.100000000000001" customHeight="1">
      <c r="A140" s="444" t="s">
        <v>1958</v>
      </c>
      <c r="B140" s="59"/>
      <c r="C140" s="59" t="s">
        <v>69</v>
      </c>
      <c r="D140" s="59"/>
      <c r="E140" s="59"/>
      <c r="F140" s="59"/>
      <c r="G140" s="59"/>
      <c r="H140" s="59"/>
      <c r="I140" s="59"/>
      <c r="J140" s="59"/>
      <c r="K140" s="59"/>
      <c r="L140" s="59"/>
      <c r="M140" s="59"/>
      <c r="N140" s="59"/>
      <c r="O140" s="59"/>
      <c r="P140" s="59"/>
      <c r="Q140" s="59"/>
      <c r="R140" s="59"/>
      <c r="S140" s="829"/>
      <c r="T140" s="829"/>
      <c r="U140" s="829"/>
      <c r="V140" s="829"/>
      <c r="W140" s="829"/>
      <c r="X140" s="829"/>
      <c r="Y140" s="829"/>
      <c r="Z140" s="829"/>
      <c r="AA140" s="829"/>
      <c r="AB140" s="829"/>
      <c r="AC140" s="829"/>
      <c r="AD140" s="829"/>
      <c r="AE140" s="829"/>
      <c r="AF140" s="829"/>
      <c r="AG140" s="829"/>
      <c r="AH140" s="829"/>
      <c r="AI140" s="829"/>
      <c r="AJ140" s="829"/>
      <c r="AK140" s="829"/>
      <c r="AL140" s="829"/>
      <c r="AM140" s="829"/>
      <c r="AN140" s="829"/>
      <c r="AO140" s="829"/>
      <c r="AP140" s="829"/>
      <c r="AQ140" s="829"/>
      <c r="AR140" s="829"/>
      <c r="AS140" s="829"/>
      <c r="AT140" s="829"/>
      <c r="AU140" s="829"/>
      <c r="AV140" s="829"/>
      <c r="AW140" s="829"/>
      <c r="AX140" s="829"/>
      <c r="AY140" s="829"/>
      <c r="AZ140" s="829"/>
      <c r="BA140" s="829"/>
      <c r="BB140" s="829"/>
      <c r="BC140" s="829"/>
      <c r="BD140" s="829"/>
      <c r="BE140" s="829"/>
      <c r="BF140" s="829"/>
      <c r="BG140" s="829"/>
      <c r="BH140" s="829"/>
      <c r="BI140" s="829"/>
      <c r="BJ140" s="829"/>
      <c r="BK140" s="829"/>
      <c r="BL140" s="829"/>
      <c r="BM140" s="829"/>
      <c r="BN140" s="829"/>
      <c r="BO140" s="829"/>
      <c r="BP140" s="829"/>
      <c r="BQ140" s="829"/>
      <c r="BR140" s="829"/>
      <c r="BS140" s="829"/>
      <c r="BT140" s="829"/>
      <c r="BU140" s="829"/>
      <c r="BV140" s="829"/>
      <c r="BW140" s="829"/>
      <c r="BX140" s="829"/>
      <c r="BY140" s="829"/>
      <c r="BZ140" s="829"/>
      <c r="CA140" s="829"/>
      <c r="CB140" s="869"/>
      <c r="CC140" s="869"/>
      <c r="CD140" s="869"/>
      <c r="CE140" s="869"/>
      <c r="CF140" s="869"/>
      <c r="CG140" s="869"/>
      <c r="CH140" s="869"/>
      <c r="CI140" s="870"/>
    </row>
    <row r="141" spans="1:87" s="2" customFormat="1" ht="17.100000000000001" customHeight="1">
      <c r="A141" s="444" t="s">
        <v>1958</v>
      </c>
      <c r="B141" s="59"/>
      <c r="C141" s="59" t="s">
        <v>70</v>
      </c>
      <c r="D141" s="59"/>
      <c r="E141" s="59"/>
      <c r="F141" s="59"/>
      <c r="G141" s="59"/>
      <c r="H141" s="59"/>
      <c r="I141" s="59"/>
      <c r="J141" s="59"/>
      <c r="K141" s="59"/>
      <c r="L141" s="59"/>
      <c r="M141" s="59"/>
      <c r="N141" s="59"/>
      <c r="O141" s="59"/>
      <c r="P141" s="59"/>
      <c r="Q141" s="59"/>
      <c r="R141" s="59"/>
      <c r="S141" s="122"/>
      <c r="T141" s="122"/>
      <c r="U141" s="122"/>
      <c r="V141" s="59"/>
      <c r="W141" s="59"/>
      <c r="X141" s="59"/>
      <c r="Y141" s="829"/>
      <c r="Z141" s="829"/>
      <c r="AA141" s="829"/>
      <c r="AB141" s="829"/>
      <c r="AC141" s="829"/>
      <c r="AD141" s="829"/>
      <c r="AE141" s="829"/>
      <c r="AF141" s="829"/>
      <c r="AG141" s="829"/>
      <c r="AH141" s="829"/>
      <c r="AI141" s="829"/>
      <c r="AJ141" s="829"/>
      <c r="AK141" s="829"/>
      <c r="AL141" s="829"/>
      <c r="AM141" s="829"/>
      <c r="AN141" s="829"/>
      <c r="AO141" s="829"/>
      <c r="AP141" s="829"/>
      <c r="AQ141" s="829"/>
      <c r="AR141" s="829"/>
      <c r="AS141" s="829"/>
      <c r="AT141" s="829"/>
      <c r="AU141" s="829"/>
      <c r="AV141" s="829"/>
      <c r="AW141" s="829"/>
      <c r="AX141" s="829"/>
      <c r="AY141" s="829"/>
      <c r="AZ141" s="829"/>
      <c r="BA141" s="829"/>
      <c r="BB141" s="829"/>
      <c r="BC141" s="829"/>
      <c r="BD141" s="829"/>
      <c r="BE141" s="829"/>
      <c r="BF141" s="829"/>
      <c r="BG141" s="829"/>
      <c r="BH141" s="829"/>
      <c r="BI141" s="829"/>
      <c r="BJ141" s="829"/>
      <c r="BK141" s="829"/>
      <c r="BL141" s="829"/>
      <c r="BM141" s="829"/>
      <c r="BN141" s="829"/>
      <c r="BO141" s="829"/>
      <c r="BP141" s="829"/>
      <c r="BQ141" s="829"/>
      <c r="BR141" s="829"/>
      <c r="BS141" s="829"/>
      <c r="BT141" s="829"/>
      <c r="BU141" s="829"/>
      <c r="BV141" s="829"/>
      <c r="BW141" s="829"/>
      <c r="BX141" s="829"/>
      <c r="BY141" s="829"/>
      <c r="BZ141" s="829"/>
      <c r="CA141" s="829"/>
      <c r="CB141" s="1"/>
      <c r="CC141" s="387"/>
      <c r="CI141" s="439"/>
    </row>
    <row r="142" spans="1:87" s="2" customFormat="1" ht="4.5" customHeight="1">
      <c r="A142" s="444" t="s">
        <v>1958</v>
      </c>
      <c r="B142" s="63"/>
      <c r="C142" s="63"/>
      <c r="D142" s="63"/>
      <c r="E142" s="63"/>
      <c r="F142" s="63"/>
      <c r="G142" s="63"/>
      <c r="H142" s="63"/>
      <c r="I142" s="63"/>
      <c r="J142" s="63"/>
      <c r="K142" s="63"/>
      <c r="L142" s="63"/>
      <c r="M142" s="63"/>
      <c r="N142" s="63"/>
      <c r="O142" s="63"/>
      <c r="P142" s="63"/>
      <c r="Q142" s="63"/>
      <c r="R142" s="63"/>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1"/>
      <c r="CC142" s="387"/>
      <c r="CI142" s="439"/>
    </row>
    <row r="143" spans="1:87" s="2" customFormat="1" ht="5.0999999999999996" customHeight="1">
      <c r="A143" s="444" t="s">
        <v>1958</v>
      </c>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
      <c r="CC143" s="387"/>
      <c r="CI143" s="439"/>
    </row>
    <row r="144" spans="1:87" s="2" customFormat="1" ht="16.5" customHeight="1">
      <c r="A144" s="444" t="s">
        <v>1958</v>
      </c>
      <c r="B144" s="59"/>
      <c r="C144" s="59" t="s">
        <v>71</v>
      </c>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1"/>
      <c r="CC144" s="387"/>
      <c r="CI144" s="439"/>
    </row>
    <row r="145" spans="1:87" s="2" customFormat="1" ht="17.100000000000001" customHeight="1">
      <c r="A145" s="444" t="s">
        <v>1958</v>
      </c>
      <c r="B145" s="59"/>
      <c r="C145" s="59" t="s">
        <v>66</v>
      </c>
      <c r="D145" s="59"/>
      <c r="E145" s="59"/>
      <c r="F145" s="59"/>
      <c r="G145" s="59"/>
      <c r="H145" s="59"/>
      <c r="I145" s="59"/>
      <c r="J145" s="59"/>
      <c r="K145" s="59"/>
      <c r="L145" s="59"/>
      <c r="M145" s="59"/>
      <c r="N145" s="59"/>
      <c r="O145" s="59"/>
      <c r="P145" s="59"/>
      <c r="Q145" s="59"/>
      <c r="R145" s="59"/>
      <c r="S145" s="829"/>
      <c r="T145" s="829"/>
      <c r="U145" s="829"/>
      <c r="V145" s="829"/>
      <c r="W145" s="829"/>
      <c r="X145" s="829"/>
      <c r="Y145" s="829"/>
      <c r="Z145" s="829"/>
      <c r="AA145" s="829"/>
      <c r="AB145" s="829"/>
      <c r="AC145" s="829"/>
      <c r="AD145" s="829"/>
      <c r="AE145" s="829"/>
      <c r="AF145" s="829"/>
      <c r="AG145" s="829"/>
      <c r="AH145" s="829"/>
      <c r="AI145" s="829"/>
      <c r="AJ145" s="829"/>
      <c r="AK145" s="829"/>
      <c r="AL145" s="829"/>
      <c r="AM145" s="829"/>
      <c r="AN145" s="829"/>
      <c r="AO145" s="829"/>
      <c r="AP145" s="829"/>
      <c r="AQ145" s="829"/>
      <c r="AR145" s="829"/>
      <c r="AS145" s="829"/>
      <c r="AT145" s="829"/>
      <c r="AU145" s="829"/>
      <c r="AV145" s="829"/>
      <c r="AW145" s="829"/>
      <c r="AX145" s="829"/>
      <c r="AY145" s="829"/>
      <c r="AZ145" s="829"/>
      <c r="BA145" s="829"/>
      <c r="BB145" s="829"/>
      <c r="BC145" s="829"/>
      <c r="BD145" s="829"/>
      <c r="BE145" s="829"/>
      <c r="BF145" s="829"/>
      <c r="BG145" s="829"/>
      <c r="BH145" s="829"/>
      <c r="BI145" s="829"/>
      <c r="BJ145" s="829"/>
      <c r="BK145" s="829"/>
      <c r="BL145" s="829"/>
      <c r="BM145" s="829"/>
      <c r="BN145" s="829"/>
      <c r="BO145" s="829"/>
      <c r="BP145" s="829"/>
      <c r="BQ145" s="829"/>
      <c r="BR145" s="829"/>
      <c r="BS145" s="829"/>
      <c r="BT145" s="829"/>
      <c r="BU145" s="829"/>
      <c r="BV145" s="829"/>
      <c r="BW145" s="829"/>
      <c r="BX145" s="829"/>
      <c r="BY145" s="829"/>
      <c r="BZ145" s="829"/>
      <c r="CA145" s="829"/>
      <c r="CB145" s="1"/>
      <c r="CC145" s="387"/>
      <c r="CI145" s="439"/>
    </row>
    <row r="146" spans="1:87" s="2" customFormat="1" ht="17.100000000000001" customHeight="1">
      <c r="A146" s="444" t="s">
        <v>1958</v>
      </c>
      <c r="B146" s="59"/>
      <c r="C146" s="59" t="s">
        <v>67</v>
      </c>
      <c r="D146" s="59"/>
      <c r="E146" s="59"/>
      <c r="F146" s="59"/>
      <c r="G146" s="59"/>
      <c r="H146" s="59"/>
      <c r="I146" s="59"/>
      <c r="J146" s="59"/>
      <c r="K146" s="59"/>
      <c r="L146" s="59"/>
      <c r="M146" s="59"/>
      <c r="N146" s="59"/>
      <c r="O146" s="59"/>
      <c r="P146" s="59"/>
      <c r="Q146" s="59"/>
      <c r="R146" s="5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29"/>
      <c r="AY146" s="829"/>
      <c r="AZ146" s="829"/>
      <c r="BA146" s="829"/>
      <c r="BB146" s="829"/>
      <c r="BC146" s="829"/>
      <c r="BD146" s="829"/>
      <c r="BE146" s="829"/>
      <c r="BF146" s="829"/>
      <c r="BG146" s="829"/>
      <c r="BH146" s="829"/>
      <c r="BI146" s="829"/>
      <c r="BJ146" s="829"/>
      <c r="BK146" s="829"/>
      <c r="BL146" s="829"/>
      <c r="BM146" s="829"/>
      <c r="BN146" s="829"/>
      <c r="BO146" s="829"/>
      <c r="BP146" s="829"/>
      <c r="BQ146" s="829"/>
      <c r="BR146" s="829"/>
      <c r="BS146" s="829"/>
      <c r="BT146" s="829"/>
      <c r="BU146" s="829"/>
      <c r="BV146" s="829"/>
      <c r="BW146" s="829"/>
      <c r="BX146" s="829"/>
      <c r="BY146" s="829"/>
      <c r="BZ146" s="829"/>
      <c r="CA146" s="829"/>
      <c r="CB146" s="1"/>
      <c r="CC146" s="387"/>
      <c r="CI146" s="439"/>
    </row>
    <row r="147" spans="1:87" s="2" customFormat="1" ht="17.100000000000001" customHeight="1">
      <c r="A147" s="444" t="s">
        <v>1958</v>
      </c>
      <c r="B147" s="59"/>
      <c r="C147" s="59" t="s">
        <v>32</v>
      </c>
      <c r="D147" s="59"/>
      <c r="E147" s="59"/>
      <c r="F147" s="59"/>
      <c r="G147" s="59"/>
      <c r="H147" s="59"/>
      <c r="I147" s="59"/>
      <c r="J147" s="59"/>
      <c r="K147" s="59"/>
      <c r="L147" s="59"/>
      <c r="M147" s="59"/>
      <c r="N147" s="59"/>
      <c r="O147" s="59"/>
      <c r="P147" s="59"/>
      <c r="Q147" s="59"/>
      <c r="R147" s="59"/>
      <c r="S147" s="801" t="s">
        <v>1253</v>
      </c>
      <c r="T147" s="801"/>
      <c r="U147" s="801"/>
      <c r="V147" s="829"/>
      <c r="W147" s="829"/>
      <c r="X147" s="829"/>
      <c r="Y147" s="829"/>
      <c r="Z147" s="829"/>
      <c r="AA147" s="829"/>
      <c r="AB147" s="829"/>
      <c r="AC147" s="829"/>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29"/>
      <c r="AY147" s="829"/>
      <c r="AZ147" s="829"/>
      <c r="BA147" s="829"/>
      <c r="BB147" s="829"/>
      <c r="BC147" s="829"/>
      <c r="BD147" s="829"/>
      <c r="BE147" s="829"/>
      <c r="BF147" s="829"/>
      <c r="BG147" s="829"/>
      <c r="BH147" s="829"/>
      <c r="BI147" s="829"/>
      <c r="BJ147" s="829"/>
      <c r="BK147" s="829"/>
      <c r="BL147" s="829"/>
      <c r="BM147" s="829"/>
      <c r="BN147" s="829"/>
      <c r="BO147" s="829"/>
      <c r="BP147" s="829"/>
      <c r="BQ147" s="829"/>
      <c r="BR147" s="829"/>
      <c r="BS147" s="829"/>
      <c r="BT147" s="829"/>
      <c r="BU147" s="829"/>
      <c r="BV147" s="829"/>
      <c r="BW147" s="829"/>
      <c r="BX147" s="829"/>
      <c r="BY147" s="829"/>
      <c r="BZ147" s="829"/>
      <c r="CA147" s="829"/>
      <c r="CB147" s="1"/>
      <c r="CC147" s="387"/>
      <c r="CI147" s="439"/>
    </row>
    <row r="148" spans="1:87" s="2" customFormat="1" ht="17.100000000000001" customHeight="1">
      <c r="A148" s="444" t="s">
        <v>1958</v>
      </c>
      <c r="B148" s="59"/>
      <c r="C148" s="59" t="s">
        <v>68</v>
      </c>
      <c r="D148" s="59"/>
      <c r="E148" s="59"/>
      <c r="F148" s="59"/>
      <c r="G148" s="59"/>
      <c r="H148" s="59"/>
      <c r="I148" s="59"/>
      <c r="J148" s="59"/>
      <c r="K148" s="59"/>
      <c r="L148" s="59"/>
      <c r="M148" s="59"/>
      <c r="N148" s="59"/>
      <c r="O148" s="59"/>
      <c r="P148" s="59"/>
      <c r="Q148" s="59"/>
      <c r="R148" s="59"/>
      <c r="S148" s="794"/>
      <c r="T148" s="794"/>
      <c r="U148" s="794"/>
      <c r="V148" s="794"/>
      <c r="W148" s="794"/>
      <c r="X148" s="794"/>
      <c r="Y148" s="794"/>
      <c r="Z148" s="794"/>
      <c r="AA148" s="829"/>
      <c r="AB148" s="829"/>
      <c r="AC148" s="829"/>
      <c r="AD148" s="829"/>
      <c r="AE148" s="829"/>
      <c r="AF148" s="829"/>
      <c r="AG148" s="829"/>
      <c r="AH148" s="829"/>
      <c r="AI148" s="829"/>
      <c r="AJ148" s="829"/>
      <c r="AK148" s="829"/>
      <c r="AL148" s="829"/>
      <c r="AM148" s="829"/>
      <c r="AN148" s="829"/>
      <c r="AO148" s="829"/>
      <c r="AP148" s="829"/>
      <c r="AQ148" s="829"/>
      <c r="AR148" s="829"/>
      <c r="AS148" s="829"/>
      <c r="AT148" s="829"/>
      <c r="AU148" s="829"/>
      <c r="AV148" s="829"/>
      <c r="AW148" s="829"/>
      <c r="AX148" s="829"/>
      <c r="AY148" s="829"/>
      <c r="AZ148" s="829"/>
      <c r="BA148" s="829"/>
      <c r="BB148" s="829"/>
      <c r="BC148" s="829"/>
      <c r="BD148" s="829"/>
      <c r="BE148" s="829"/>
      <c r="BF148" s="829"/>
      <c r="BG148" s="829"/>
      <c r="BH148" s="829"/>
      <c r="BI148" s="829"/>
      <c r="BJ148" s="829"/>
      <c r="BK148" s="829"/>
      <c r="BL148" s="829"/>
      <c r="BM148" s="829"/>
      <c r="BN148" s="829"/>
      <c r="BO148" s="829"/>
      <c r="BP148" s="829"/>
      <c r="BQ148" s="829"/>
      <c r="BR148" s="829"/>
      <c r="BS148" s="829"/>
      <c r="BT148" s="829"/>
      <c r="BU148" s="829"/>
      <c r="BV148" s="829"/>
      <c r="BW148" s="829"/>
      <c r="BX148" s="829"/>
      <c r="BY148" s="829"/>
      <c r="BZ148" s="829"/>
      <c r="CA148" s="829"/>
      <c r="CB148" s="1"/>
      <c r="CC148" s="387"/>
      <c r="CI148" s="439"/>
    </row>
    <row r="149" spans="1:87" s="2" customFormat="1" ht="17.100000000000001" customHeight="1">
      <c r="A149" s="444" t="s">
        <v>1958</v>
      </c>
      <c r="B149" s="59"/>
      <c r="C149" s="59" t="s">
        <v>34</v>
      </c>
      <c r="D149" s="59"/>
      <c r="E149" s="59"/>
      <c r="F149" s="59"/>
      <c r="G149" s="59"/>
      <c r="H149" s="59"/>
      <c r="I149" s="59"/>
      <c r="J149" s="59"/>
      <c r="K149" s="59"/>
      <c r="L149" s="59"/>
      <c r="M149" s="59"/>
      <c r="N149" s="59"/>
      <c r="O149" s="59"/>
      <c r="P149" s="59"/>
      <c r="Q149" s="59"/>
      <c r="R149" s="59"/>
      <c r="S149" s="829"/>
      <c r="T149" s="829"/>
      <c r="U149" s="829"/>
      <c r="V149" s="829"/>
      <c r="W149" s="829"/>
      <c r="X149" s="829"/>
      <c r="Y149" s="829"/>
      <c r="Z149" s="829"/>
      <c r="AA149" s="829"/>
      <c r="AB149" s="829"/>
      <c r="AC149" s="829"/>
      <c r="AD149" s="829"/>
      <c r="AE149" s="829"/>
      <c r="AF149" s="829"/>
      <c r="AG149" s="829"/>
      <c r="AH149" s="829"/>
      <c r="AI149" s="829"/>
      <c r="AJ149" s="829"/>
      <c r="AK149" s="829"/>
      <c r="AL149" s="829"/>
      <c r="AM149" s="829"/>
      <c r="AN149" s="829"/>
      <c r="AO149" s="829"/>
      <c r="AP149" s="829"/>
      <c r="AQ149" s="829"/>
      <c r="AR149" s="829"/>
      <c r="AS149" s="829"/>
      <c r="AT149" s="829"/>
      <c r="AU149" s="829"/>
      <c r="AV149" s="829"/>
      <c r="AW149" s="829"/>
      <c r="AX149" s="829"/>
      <c r="AY149" s="829"/>
      <c r="AZ149" s="829"/>
      <c r="BA149" s="829"/>
      <c r="BB149" s="829"/>
      <c r="BC149" s="829"/>
      <c r="BD149" s="829"/>
      <c r="BE149" s="829"/>
      <c r="BF149" s="829"/>
      <c r="BG149" s="829"/>
      <c r="BH149" s="829"/>
      <c r="BI149" s="829"/>
      <c r="BJ149" s="829"/>
      <c r="BK149" s="829"/>
      <c r="BL149" s="829"/>
      <c r="BM149" s="829"/>
      <c r="BN149" s="829"/>
      <c r="BO149" s="829"/>
      <c r="BP149" s="829"/>
      <c r="BQ149" s="829"/>
      <c r="BR149" s="829"/>
      <c r="BS149" s="829"/>
      <c r="BT149" s="829"/>
      <c r="BU149" s="829"/>
      <c r="BV149" s="829"/>
      <c r="BW149" s="829"/>
      <c r="BX149" s="829"/>
      <c r="BY149" s="829"/>
      <c r="BZ149" s="829"/>
      <c r="CA149" s="829"/>
      <c r="CB149" s="1"/>
      <c r="CC149" s="387"/>
      <c r="CI149" s="439"/>
    </row>
    <row r="150" spans="1:87" s="2" customFormat="1" ht="17.100000000000001" customHeight="1">
      <c r="A150" s="444" t="s">
        <v>1958</v>
      </c>
      <c r="B150" s="59"/>
      <c r="C150" s="59" t="s">
        <v>69</v>
      </c>
      <c r="D150" s="59"/>
      <c r="E150" s="59"/>
      <c r="F150" s="59"/>
      <c r="G150" s="59"/>
      <c r="H150" s="59"/>
      <c r="I150" s="59"/>
      <c r="J150" s="59"/>
      <c r="K150" s="59"/>
      <c r="L150" s="59"/>
      <c r="M150" s="59"/>
      <c r="N150" s="59"/>
      <c r="O150" s="59"/>
      <c r="P150" s="59"/>
      <c r="Q150" s="59"/>
      <c r="R150" s="59"/>
      <c r="S150" s="829"/>
      <c r="T150" s="829"/>
      <c r="U150" s="829"/>
      <c r="V150" s="829"/>
      <c r="W150" s="829"/>
      <c r="X150" s="829"/>
      <c r="Y150" s="829"/>
      <c r="Z150" s="829"/>
      <c r="AA150" s="829"/>
      <c r="AB150" s="829"/>
      <c r="AC150" s="829"/>
      <c r="AD150" s="829"/>
      <c r="AE150" s="829"/>
      <c r="AF150" s="829"/>
      <c r="AG150" s="829"/>
      <c r="AH150" s="829"/>
      <c r="AI150" s="829"/>
      <c r="AJ150" s="829"/>
      <c r="AK150" s="829"/>
      <c r="AL150" s="829"/>
      <c r="AM150" s="829"/>
      <c r="AN150" s="829"/>
      <c r="AO150" s="829"/>
      <c r="AP150" s="829"/>
      <c r="AQ150" s="829"/>
      <c r="AR150" s="829"/>
      <c r="AS150" s="829"/>
      <c r="AT150" s="829"/>
      <c r="AU150" s="829"/>
      <c r="AV150" s="829"/>
      <c r="AW150" s="829"/>
      <c r="AX150" s="829"/>
      <c r="AY150" s="829"/>
      <c r="AZ150" s="829"/>
      <c r="BA150" s="829"/>
      <c r="BB150" s="829"/>
      <c r="BC150" s="829"/>
      <c r="BD150" s="829"/>
      <c r="BE150" s="829"/>
      <c r="BF150" s="829"/>
      <c r="BG150" s="829"/>
      <c r="BH150" s="829"/>
      <c r="BI150" s="829"/>
      <c r="BJ150" s="829"/>
      <c r="BK150" s="829"/>
      <c r="BL150" s="829"/>
      <c r="BM150" s="829"/>
      <c r="BN150" s="829"/>
      <c r="BO150" s="829"/>
      <c r="BP150" s="829"/>
      <c r="BQ150" s="829"/>
      <c r="BR150" s="829"/>
      <c r="BS150" s="829"/>
      <c r="BT150" s="829"/>
      <c r="BU150" s="829"/>
      <c r="BV150" s="829"/>
      <c r="BW150" s="829"/>
      <c r="BX150" s="829"/>
      <c r="BY150" s="829"/>
      <c r="BZ150" s="829"/>
      <c r="CA150" s="829"/>
      <c r="CB150" s="1"/>
      <c r="CC150" s="387"/>
      <c r="CI150" s="439"/>
    </row>
    <row r="151" spans="1:87" s="2" customFormat="1" ht="17.100000000000001" customHeight="1">
      <c r="A151" s="444" t="s">
        <v>1958</v>
      </c>
      <c r="B151" s="59"/>
      <c r="C151" s="59" t="s">
        <v>70</v>
      </c>
      <c r="D151" s="59"/>
      <c r="E151" s="59"/>
      <c r="F151" s="59"/>
      <c r="G151" s="59"/>
      <c r="H151" s="59"/>
      <c r="I151" s="59"/>
      <c r="J151" s="59"/>
      <c r="K151" s="59"/>
      <c r="L151" s="59"/>
      <c r="M151" s="59"/>
      <c r="N151" s="59"/>
      <c r="O151" s="59"/>
      <c r="P151" s="59"/>
      <c r="Q151" s="59"/>
      <c r="R151" s="59"/>
      <c r="S151" s="122"/>
      <c r="T151" s="122"/>
      <c r="U151" s="122"/>
      <c r="V151" s="59"/>
      <c r="W151" s="59"/>
      <c r="X151" s="59"/>
      <c r="Y151" s="829"/>
      <c r="Z151" s="829"/>
      <c r="AA151" s="829"/>
      <c r="AB151" s="829"/>
      <c r="AC151" s="829"/>
      <c r="AD151" s="829"/>
      <c r="AE151" s="829"/>
      <c r="AF151" s="829"/>
      <c r="AG151" s="829"/>
      <c r="AH151" s="829"/>
      <c r="AI151" s="829"/>
      <c r="AJ151" s="829"/>
      <c r="AK151" s="829"/>
      <c r="AL151" s="829"/>
      <c r="AM151" s="829"/>
      <c r="AN151" s="829"/>
      <c r="AO151" s="829"/>
      <c r="AP151" s="829"/>
      <c r="AQ151" s="829"/>
      <c r="AR151" s="829"/>
      <c r="AS151" s="829"/>
      <c r="AT151" s="829"/>
      <c r="AU151" s="829"/>
      <c r="AV151" s="829"/>
      <c r="AW151" s="829"/>
      <c r="AX151" s="829"/>
      <c r="AY151" s="829"/>
      <c r="AZ151" s="829"/>
      <c r="BA151" s="829"/>
      <c r="BB151" s="829"/>
      <c r="BC151" s="829"/>
      <c r="BD151" s="829"/>
      <c r="BE151" s="829"/>
      <c r="BF151" s="829"/>
      <c r="BG151" s="829"/>
      <c r="BH151" s="829"/>
      <c r="BI151" s="829"/>
      <c r="BJ151" s="829"/>
      <c r="BK151" s="829"/>
      <c r="BL151" s="829"/>
      <c r="BM151" s="829"/>
      <c r="BN151" s="829"/>
      <c r="BO151" s="829"/>
      <c r="BP151" s="829"/>
      <c r="BQ151" s="829"/>
      <c r="BR151" s="829"/>
      <c r="BS151" s="829"/>
      <c r="BT151" s="829"/>
      <c r="BU151" s="829"/>
      <c r="BV151" s="829"/>
      <c r="BW151" s="829"/>
      <c r="BX151" s="829"/>
      <c r="BY151" s="829"/>
      <c r="BZ151" s="829"/>
      <c r="CA151" s="829"/>
      <c r="CB151" s="1"/>
      <c r="CC151" s="387"/>
      <c r="CI151" s="439"/>
    </row>
    <row r="152" spans="1:87" s="2" customFormat="1" ht="4.5" customHeight="1">
      <c r="A152" s="444" t="s">
        <v>1958</v>
      </c>
      <c r="B152" s="63"/>
      <c r="C152" s="63"/>
      <c r="D152" s="63"/>
      <c r="E152" s="63"/>
      <c r="F152" s="63"/>
      <c r="G152" s="63"/>
      <c r="H152" s="63"/>
      <c r="I152" s="63"/>
      <c r="J152" s="63"/>
      <c r="K152" s="63"/>
      <c r="L152" s="63"/>
      <c r="M152" s="63"/>
      <c r="N152" s="63"/>
      <c r="O152" s="63"/>
      <c r="P152" s="63"/>
      <c r="Q152" s="63"/>
      <c r="R152" s="63"/>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1"/>
      <c r="CC152" s="387"/>
      <c r="CI152" s="439"/>
    </row>
    <row r="153" spans="1:87" s="2" customFormat="1" ht="5.0999999999999996" customHeight="1">
      <c r="A153" s="444" t="s">
        <v>1958</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1"/>
      <c r="CC153" s="387"/>
      <c r="CI153" s="439"/>
    </row>
    <row r="154" spans="1:87" s="2" customFormat="1" ht="16.5" customHeight="1">
      <c r="A154" s="444" t="s">
        <v>1958</v>
      </c>
      <c r="B154" s="59"/>
      <c r="C154" s="59" t="s">
        <v>66</v>
      </c>
      <c r="D154" s="59"/>
      <c r="E154" s="59"/>
      <c r="F154" s="59"/>
      <c r="G154" s="59"/>
      <c r="H154" s="59"/>
      <c r="I154" s="59"/>
      <c r="J154" s="59"/>
      <c r="K154" s="59"/>
      <c r="L154" s="59"/>
      <c r="M154" s="59"/>
      <c r="N154" s="59"/>
      <c r="O154" s="59"/>
      <c r="P154" s="59"/>
      <c r="Q154" s="59"/>
      <c r="R154" s="5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29"/>
      <c r="AY154" s="829"/>
      <c r="AZ154" s="829"/>
      <c r="BA154" s="829"/>
      <c r="BB154" s="829"/>
      <c r="BC154" s="829"/>
      <c r="BD154" s="829"/>
      <c r="BE154" s="829"/>
      <c r="BF154" s="829"/>
      <c r="BG154" s="829"/>
      <c r="BH154" s="829"/>
      <c r="BI154" s="829"/>
      <c r="BJ154" s="829"/>
      <c r="BK154" s="829"/>
      <c r="BL154" s="829"/>
      <c r="BM154" s="829"/>
      <c r="BN154" s="829"/>
      <c r="BO154" s="829"/>
      <c r="BP154" s="829"/>
      <c r="BQ154" s="829"/>
      <c r="BR154" s="829"/>
      <c r="BS154" s="829"/>
      <c r="BT154" s="829"/>
      <c r="BU154" s="829"/>
      <c r="BV154" s="829"/>
      <c r="BW154" s="829"/>
      <c r="BX154" s="829"/>
      <c r="BY154" s="829"/>
      <c r="BZ154" s="829"/>
      <c r="CA154" s="829"/>
      <c r="CB154" s="1"/>
      <c r="CC154" s="387"/>
      <c r="CI154" s="439"/>
    </row>
    <row r="155" spans="1:87" s="2" customFormat="1" ht="17.100000000000001" customHeight="1">
      <c r="A155" s="444" t="s">
        <v>1958</v>
      </c>
      <c r="B155" s="59"/>
      <c r="C155" s="59" t="s">
        <v>67</v>
      </c>
      <c r="D155" s="59"/>
      <c r="E155" s="59"/>
      <c r="F155" s="59"/>
      <c r="G155" s="59"/>
      <c r="H155" s="59"/>
      <c r="I155" s="59"/>
      <c r="J155" s="59"/>
      <c r="K155" s="59"/>
      <c r="L155" s="59"/>
      <c r="M155" s="59"/>
      <c r="N155" s="59"/>
      <c r="O155" s="59"/>
      <c r="P155" s="59"/>
      <c r="Q155" s="59"/>
      <c r="R155" s="59"/>
      <c r="S155" s="829"/>
      <c r="T155" s="829"/>
      <c r="U155" s="829"/>
      <c r="V155" s="829"/>
      <c r="W155" s="829"/>
      <c r="X155" s="829"/>
      <c r="Y155" s="829"/>
      <c r="Z155" s="829"/>
      <c r="AA155" s="829"/>
      <c r="AB155" s="829"/>
      <c r="AC155" s="829"/>
      <c r="AD155" s="829"/>
      <c r="AE155" s="829"/>
      <c r="AF155" s="829"/>
      <c r="AG155" s="829"/>
      <c r="AH155" s="829"/>
      <c r="AI155" s="829"/>
      <c r="AJ155" s="829"/>
      <c r="AK155" s="829"/>
      <c r="AL155" s="829"/>
      <c r="AM155" s="829"/>
      <c r="AN155" s="829"/>
      <c r="AO155" s="829"/>
      <c r="AP155" s="829"/>
      <c r="AQ155" s="829"/>
      <c r="AR155" s="829"/>
      <c r="AS155" s="829"/>
      <c r="AT155" s="829"/>
      <c r="AU155" s="829"/>
      <c r="AV155" s="829"/>
      <c r="AW155" s="829"/>
      <c r="AX155" s="829"/>
      <c r="AY155" s="829"/>
      <c r="AZ155" s="829"/>
      <c r="BA155" s="829"/>
      <c r="BB155" s="829"/>
      <c r="BC155" s="829"/>
      <c r="BD155" s="829"/>
      <c r="BE155" s="829"/>
      <c r="BF155" s="829"/>
      <c r="BG155" s="829"/>
      <c r="BH155" s="829"/>
      <c r="BI155" s="829"/>
      <c r="BJ155" s="829"/>
      <c r="BK155" s="829"/>
      <c r="BL155" s="829"/>
      <c r="BM155" s="829"/>
      <c r="BN155" s="829"/>
      <c r="BO155" s="829"/>
      <c r="BP155" s="829"/>
      <c r="BQ155" s="829"/>
      <c r="BR155" s="829"/>
      <c r="BS155" s="829"/>
      <c r="BT155" s="829"/>
      <c r="BU155" s="829"/>
      <c r="BV155" s="829"/>
      <c r="BW155" s="829"/>
      <c r="BX155" s="829"/>
      <c r="BY155" s="829"/>
      <c r="BZ155" s="829"/>
      <c r="CA155" s="829"/>
      <c r="CB155" s="1"/>
      <c r="CC155" s="387"/>
      <c r="CI155" s="439"/>
    </row>
    <row r="156" spans="1:87" s="2" customFormat="1" ht="17.100000000000001" customHeight="1">
      <c r="A156" s="444" t="s">
        <v>1958</v>
      </c>
      <c r="B156" s="59"/>
      <c r="C156" s="59" t="s">
        <v>32</v>
      </c>
      <c r="D156" s="59"/>
      <c r="E156" s="59"/>
      <c r="F156" s="59"/>
      <c r="G156" s="59"/>
      <c r="H156" s="59"/>
      <c r="I156" s="59"/>
      <c r="J156" s="59"/>
      <c r="K156" s="59"/>
      <c r="L156" s="59"/>
      <c r="M156" s="59"/>
      <c r="N156" s="59"/>
      <c r="O156" s="59"/>
      <c r="P156" s="59"/>
      <c r="Q156" s="59"/>
      <c r="R156" s="59"/>
      <c r="S156" s="801" t="s">
        <v>1253</v>
      </c>
      <c r="T156" s="801"/>
      <c r="U156" s="801"/>
      <c r="V156" s="829"/>
      <c r="W156" s="829"/>
      <c r="X156" s="829"/>
      <c r="Y156" s="829"/>
      <c r="Z156" s="829"/>
      <c r="AA156" s="829"/>
      <c r="AB156" s="829"/>
      <c r="AC156" s="829"/>
      <c r="AD156" s="829"/>
      <c r="AE156" s="829"/>
      <c r="AF156" s="829"/>
      <c r="AG156" s="829"/>
      <c r="AH156" s="829"/>
      <c r="AI156" s="829"/>
      <c r="AJ156" s="829"/>
      <c r="AK156" s="829"/>
      <c r="AL156" s="829"/>
      <c r="AM156" s="829"/>
      <c r="AN156" s="829"/>
      <c r="AO156" s="829"/>
      <c r="AP156" s="829"/>
      <c r="AQ156" s="829"/>
      <c r="AR156" s="829"/>
      <c r="AS156" s="829"/>
      <c r="AT156" s="829"/>
      <c r="AU156" s="829"/>
      <c r="AV156" s="829"/>
      <c r="AW156" s="829"/>
      <c r="AX156" s="829"/>
      <c r="AY156" s="829"/>
      <c r="AZ156" s="829"/>
      <c r="BA156" s="829"/>
      <c r="BB156" s="829"/>
      <c r="BC156" s="829"/>
      <c r="BD156" s="829"/>
      <c r="BE156" s="829"/>
      <c r="BF156" s="829"/>
      <c r="BG156" s="829"/>
      <c r="BH156" s="829"/>
      <c r="BI156" s="829"/>
      <c r="BJ156" s="829"/>
      <c r="BK156" s="829"/>
      <c r="BL156" s="829"/>
      <c r="BM156" s="829"/>
      <c r="BN156" s="829"/>
      <c r="BO156" s="829"/>
      <c r="BP156" s="829"/>
      <c r="BQ156" s="829"/>
      <c r="BR156" s="829"/>
      <c r="BS156" s="829"/>
      <c r="BT156" s="829"/>
      <c r="BU156" s="829"/>
      <c r="BV156" s="829"/>
      <c r="BW156" s="829"/>
      <c r="BX156" s="829"/>
      <c r="BY156" s="829"/>
      <c r="BZ156" s="829"/>
      <c r="CA156" s="829"/>
      <c r="CB156" s="1"/>
      <c r="CC156" s="387"/>
      <c r="CI156" s="439"/>
    </row>
    <row r="157" spans="1:87" s="2" customFormat="1" ht="17.100000000000001" customHeight="1">
      <c r="A157" s="444" t="s">
        <v>1958</v>
      </c>
      <c r="B157" s="59"/>
      <c r="C157" s="59" t="s">
        <v>68</v>
      </c>
      <c r="D157" s="59"/>
      <c r="E157" s="59"/>
      <c r="F157" s="59"/>
      <c r="G157" s="59"/>
      <c r="H157" s="59"/>
      <c r="I157" s="59"/>
      <c r="J157" s="59"/>
      <c r="K157" s="59"/>
      <c r="L157" s="59"/>
      <c r="M157" s="59"/>
      <c r="N157" s="59"/>
      <c r="O157" s="59"/>
      <c r="P157" s="59"/>
      <c r="Q157" s="59"/>
      <c r="R157" s="59"/>
      <c r="S157" s="794"/>
      <c r="T157" s="794"/>
      <c r="U157" s="794"/>
      <c r="V157" s="794"/>
      <c r="W157" s="794"/>
      <c r="X157" s="794"/>
      <c r="Y157" s="794"/>
      <c r="Z157" s="794"/>
      <c r="AA157" s="829"/>
      <c r="AB157" s="829"/>
      <c r="AC157" s="829"/>
      <c r="AD157" s="829"/>
      <c r="AE157" s="829"/>
      <c r="AF157" s="829"/>
      <c r="AG157" s="829"/>
      <c r="AH157" s="829"/>
      <c r="AI157" s="829"/>
      <c r="AJ157" s="829"/>
      <c r="AK157" s="829"/>
      <c r="AL157" s="829"/>
      <c r="AM157" s="829"/>
      <c r="AN157" s="829"/>
      <c r="AO157" s="829"/>
      <c r="AP157" s="829"/>
      <c r="AQ157" s="829"/>
      <c r="AR157" s="829"/>
      <c r="AS157" s="829"/>
      <c r="AT157" s="829"/>
      <c r="AU157" s="829"/>
      <c r="AV157" s="829"/>
      <c r="AW157" s="829"/>
      <c r="AX157" s="829"/>
      <c r="AY157" s="829"/>
      <c r="AZ157" s="829"/>
      <c r="BA157" s="829"/>
      <c r="BB157" s="829"/>
      <c r="BC157" s="829"/>
      <c r="BD157" s="829"/>
      <c r="BE157" s="829"/>
      <c r="BF157" s="829"/>
      <c r="BG157" s="829"/>
      <c r="BH157" s="829"/>
      <c r="BI157" s="829"/>
      <c r="BJ157" s="829"/>
      <c r="BK157" s="829"/>
      <c r="BL157" s="829"/>
      <c r="BM157" s="829"/>
      <c r="BN157" s="829"/>
      <c r="BO157" s="829"/>
      <c r="BP157" s="829"/>
      <c r="BQ157" s="829"/>
      <c r="BR157" s="829"/>
      <c r="BS157" s="829"/>
      <c r="BT157" s="829"/>
      <c r="BU157" s="829"/>
      <c r="BV157" s="829"/>
      <c r="BW157" s="829"/>
      <c r="BX157" s="829"/>
      <c r="BY157" s="829"/>
      <c r="BZ157" s="829"/>
      <c r="CA157" s="829"/>
      <c r="CB157" s="1"/>
      <c r="CC157" s="387"/>
      <c r="CI157" s="439"/>
    </row>
    <row r="158" spans="1:87" s="2" customFormat="1" ht="17.100000000000001" customHeight="1">
      <c r="A158" s="444" t="s">
        <v>1958</v>
      </c>
      <c r="B158" s="59"/>
      <c r="C158" s="59" t="s">
        <v>34</v>
      </c>
      <c r="D158" s="59"/>
      <c r="E158" s="59"/>
      <c r="F158" s="59"/>
      <c r="G158" s="59"/>
      <c r="H158" s="59"/>
      <c r="I158" s="59"/>
      <c r="J158" s="59"/>
      <c r="K158" s="59"/>
      <c r="L158" s="59"/>
      <c r="M158" s="59"/>
      <c r="N158" s="59"/>
      <c r="O158" s="59"/>
      <c r="P158" s="59"/>
      <c r="Q158" s="59"/>
      <c r="R158" s="59"/>
      <c r="S158" s="829"/>
      <c r="T158" s="829"/>
      <c r="U158" s="829"/>
      <c r="V158" s="829"/>
      <c r="W158" s="829"/>
      <c r="X158" s="829"/>
      <c r="Y158" s="829"/>
      <c r="Z158" s="829"/>
      <c r="AA158" s="829"/>
      <c r="AB158" s="829"/>
      <c r="AC158" s="829"/>
      <c r="AD158" s="829"/>
      <c r="AE158" s="829"/>
      <c r="AF158" s="829"/>
      <c r="AG158" s="829"/>
      <c r="AH158" s="829"/>
      <c r="AI158" s="829"/>
      <c r="AJ158" s="829"/>
      <c r="AK158" s="829"/>
      <c r="AL158" s="829"/>
      <c r="AM158" s="829"/>
      <c r="AN158" s="829"/>
      <c r="AO158" s="829"/>
      <c r="AP158" s="829"/>
      <c r="AQ158" s="829"/>
      <c r="AR158" s="829"/>
      <c r="AS158" s="829"/>
      <c r="AT158" s="829"/>
      <c r="AU158" s="829"/>
      <c r="AV158" s="829"/>
      <c r="AW158" s="829"/>
      <c r="AX158" s="829"/>
      <c r="AY158" s="829"/>
      <c r="AZ158" s="829"/>
      <c r="BA158" s="829"/>
      <c r="BB158" s="829"/>
      <c r="BC158" s="829"/>
      <c r="BD158" s="829"/>
      <c r="BE158" s="829"/>
      <c r="BF158" s="829"/>
      <c r="BG158" s="829"/>
      <c r="BH158" s="829"/>
      <c r="BI158" s="829"/>
      <c r="BJ158" s="829"/>
      <c r="BK158" s="829"/>
      <c r="BL158" s="829"/>
      <c r="BM158" s="829"/>
      <c r="BN158" s="829"/>
      <c r="BO158" s="829"/>
      <c r="BP158" s="829"/>
      <c r="BQ158" s="829"/>
      <c r="BR158" s="829"/>
      <c r="BS158" s="829"/>
      <c r="BT158" s="829"/>
      <c r="BU158" s="829"/>
      <c r="BV158" s="829"/>
      <c r="BW158" s="829"/>
      <c r="BX158" s="829"/>
      <c r="BY158" s="829"/>
      <c r="BZ158" s="829"/>
      <c r="CA158" s="829"/>
      <c r="CB158" s="1"/>
      <c r="CC158" s="387"/>
      <c r="CI158" s="439"/>
    </row>
    <row r="159" spans="1:87" s="2" customFormat="1" ht="17.100000000000001" customHeight="1">
      <c r="A159" s="444" t="s">
        <v>1958</v>
      </c>
      <c r="B159" s="59"/>
      <c r="C159" s="59" t="s">
        <v>69</v>
      </c>
      <c r="D159" s="59"/>
      <c r="E159" s="59"/>
      <c r="F159" s="59"/>
      <c r="G159" s="59"/>
      <c r="H159" s="59"/>
      <c r="I159" s="59"/>
      <c r="J159" s="59"/>
      <c r="K159" s="59"/>
      <c r="L159" s="59"/>
      <c r="M159" s="59"/>
      <c r="N159" s="59"/>
      <c r="O159" s="59"/>
      <c r="P159" s="59"/>
      <c r="Q159" s="59"/>
      <c r="R159" s="59"/>
      <c r="S159" s="829"/>
      <c r="T159" s="829"/>
      <c r="U159" s="829"/>
      <c r="V159" s="829"/>
      <c r="W159" s="829"/>
      <c r="X159" s="829"/>
      <c r="Y159" s="829"/>
      <c r="Z159" s="829"/>
      <c r="AA159" s="829"/>
      <c r="AB159" s="829"/>
      <c r="AC159" s="829"/>
      <c r="AD159" s="829"/>
      <c r="AE159" s="829"/>
      <c r="AF159" s="829"/>
      <c r="AG159" s="829"/>
      <c r="AH159" s="829"/>
      <c r="AI159" s="829"/>
      <c r="AJ159" s="829"/>
      <c r="AK159" s="829"/>
      <c r="AL159" s="829"/>
      <c r="AM159" s="829"/>
      <c r="AN159" s="829"/>
      <c r="AO159" s="829"/>
      <c r="AP159" s="829"/>
      <c r="AQ159" s="829"/>
      <c r="AR159" s="829"/>
      <c r="AS159" s="829"/>
      <c r="AT159" s="829"/>
      <c r="AU159" s="829"/>
      <c r="AV159" s="829"/>
      <c r="AW159" s="829"/>
      <c r="AX159" s="829"/>
      <c r="AY159" s="829"/>
      <c r="AZ159" s="829"/>
      <c r="BA159" s="829"/>
      <c r="BB159" s="829"/>
      <c r="BC159" s="829"/>
      <c r="BD159" s="829"/>
      <c r="BE159" s="829"/>
      <c r="BF159" s="829"/>
      <c r="BG159" s="829"/>
      <c r="BH159" s="829"/>
      <c r="BI159" s="829"/>
      <c r="BJ159" s="829"/>
      <c r="BK159" s="829"/>
      <c r="BL159" s="829"/>
      <c r="BM159" s="829"/>
      <c r="BN159" s="829"/>
      <c r="BO159" s="829"/>
      <c r="BP159" s="829"/>
      <c r="BQ159" s="829"/>
      <c r="BR159" s="829"/>
      <c r="BS159" s="829"/>
      <c r="BT159" s="829"/>
      <c r="BU159" s="829"/>
      <c r="BV159" s="829"/>
      <c r="BW159" s="829"/>
      <c r="BX159" s="829"/>
      <c r="BY159" s="829"/>
      <c r="BZ159" s="829"/>
      <c r="CA159" s="829"/>
      <c r="CB159" s="1"/>
      <c r="CC159" s="387"/>
      <c r="CI159" s="439"/>
    </row>
    <row r="160" spans="1:87" s="2" customFormat="1" ht="17.100000000000001" customHeight="1">
      <c r="A160" s="444" t="s">
        <v>1958</v>
      </c>
      <c r="B160" s="59"/>
      <c r="C160" s="59" t="s">
        <v>70</v>
      </c>
      <c r="D160" s="59"/>
      <c r="E160" s="59"/>
      <c r="F160" s="59"/>
      <c r="G160" s="59"/>
      <c r="H160" s="59"/>
      <c r="I160" s="59"/>
      <c r="J160" s="59"/>
      <c r="K160" s="59"/>
      <c r="L160" s="59"/>
      <c r="M160" s="59"/>
      <c r="N160" s="59"/>
      <c r="O160" s="59"/>
      <c r="P160" s="59"/>
      <c r="Q160" s="59"/>
      <c r="R160" s="59"/>
      <c r="S160" s="122"/>
      <c r="T160" s="122"/>
      <c r="U160" s="122"/>
      <c r="V160" s="59"/>
      <c r="W160" s="59"/>
      <c r="X160" s="59"/>
      <c r="Y160" s="829"/>
      <c r="Z160" s="829"/>
      <c r="AA160" s="829"/>
      <c r="AB160" s="829"/>
      <c r="AC160" s="829"/>
      <c r="AD160" s="829"/>
      <c r="AE160" s="829"/>
      <c r="AF160" s="829"/>
      <c r="AG160" s="829"/>
      <c r="AH160" s="829"/>
      <c r="AI160" s="829"/>
      <c r="AJ160" s="829"/>
      <c r="AK160" s="829"/>
      <c r="AL160" s="829"/>
      <c r="AM160" s="829"/>
      <c r="AN160" s="829"/>
      <c r="AO160" s="829"/>
      <c r="AP160" s="829"/>
      <c r="AQ160" s="829"/>
      <c r="AR160" s="829"/>
      <c r="AS160" s="829"/>
      <c r="AT160" s="829"/>
      <c r="AU160" s="829"/>
      <c r="AV160" s="829"/>
      <c r="AW160" s="829"/>
      <c r="AX160" s="829"/>
      <c r="AY160" s="829"/>
      <c r="AZ160" s="829"/>
      <c r="BA160" s="829"/>
      <c r="BB160" s="829"/>
      <c r="BC160" s="829"/>
      <c r="BD160" s="829"/>
      <c r="BE160" s="829"/>
      <c r="BF160" s="829"/>
      <c r="BG160" s="829"/>
      <c r="BH160" s="829"/>
      <c r="BI160" s="829"/>
      <c r="BJ160" s="829"/>
      <c r="BK160" s="829"/>
      <c r="BL160" s="829"/>
      <c r="BM160" s="829"/>
      <c r="BN160" s="829"/>
      <c r="BO160" s="829"/>
      <c r="BP160" s="829"/>
      <c r="BQ160" s="829"/>
      <c r="BR160" s="829"/>
      <c r="BS160" s="829"/>
      <c r="BT160" s="829"/>
      <c r="BU160" s="829"/>
      <c r="BV160" s="829"/>
      <c r="BW160" s="829"/>
      <c r="BX160" s="829"/>
      <c r="BY160" s="829"/>
      <c r="BZ160" s="829"/>
      <c r="CA160" s="829"/>
      <c r="CB160" s="1"/>
      <c r="CC160" s="387"/>
      <c r="CI160" s="439"/>
    </row>
    <row r="161" spans="1:87" s="2" customFormat="1" ht="4.5" customHeight="1">
      <c r="A161" s="444" t="s">
        <v>1958</v>
      </c>
      <c r="B161" s="63"/>
      <c r="C161" s="63"/>
      <c r="D161" s="63"/>
      <c r="E161" s="63"/>
      <c r="F161" s="63"/>
      <c r="G161" s="63"/>
      <c r="H161" s="63"/>
      <c r="I161" s="63"/>
      <c r="J161" s="63"/>
      <c r="K161" s="63"/>
      <c r="L161" s="63"/>
      <c r="M161" s="63"/>
      <c r="N161" s="63"/>
      <c r="O161" s="63"/>
      <c r="P161" s="63"/>
      <c r="Q161" s="63"/>
      <c r="R161" s="63"/>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1"/>
      <c r="CC161" s="387"/>
      <c r="CI161" s="439"/>
    </row>
    <row r="162" spans="1:87" s="2" customFormat="1" ht="4.5" customHeight="1">
      <c r="A162" s="444" t="s">
        <v>1958</v>
      </c>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1"/>
      <c r="CC162" s="387"/>
      <c r="CI162" s="439"/>
    </row>
    <row r="163" spans="1:87" s="2" customFormat="1" ht="17.100000000000001" customHeight="1">
      <c r="A163" s="444" t="s">
        <v>1958</v>
      </c>
      <c r="B163" s="59"/>
      <c r="C163" s="59" t="s">
        <v>66</v>
      </c>
      <c r="D163" s="59"/>
      <c r="E163" s="59"/>
      <c r="F163" s="59"/>
      <c r="G163" s="59"/>
      <c r="H163" s="59"/>
      <c r="I163" s="59"/>
      <c r="J163" s="59"/>
      <c r="K163" s="59"/>
      <c r="L163" s="59"/>
      <c r="M163" s="59"/>
      <c r="N163" s="59"/>
      <c r="O163" s="59"/>
      <c r="P163" s="59"/>
      <c r="Q163" s="59"/>
      <c r="R163" s="5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29"/>
      <c r="AY163" s="829"/>
      <c r="AZ163" s="829"/>
      <c r="BA163" s="829"/>
      <c r="BB163" s="829"/>
      <c r="BC163" s="829"/>
      <c r="BD163" s="829"/>
      <c r="BE163" s="829"/>
      <c r="BF163" s="829"/>
      <c r="BG163" s="829"/>
      <c r="BH163" s="829"/>
      <c r="BI163" s="829"/>
      <c r="BJ163" s="829"/>
      <c r="BK163" s="829"/>
      <c r="BL163" s="829"/>
      <c r="BM163" s="829"/>
      <c r="BN163" s="829"/>
      <c r="BO163" s="829"/>
      <c r="BP163" s="829"/>
      <c r="BQ163" s="829"/>
      <c r="BR163" s="829"/>
      <c r="BS163" s="829"/>
      <c r="BT163" s="829"/>
      <c r="BU163" s="829"/>
      <c r="BV163" s="829"/>
      <c r="BW163" s="829"/>
      <c r="BX163" s="829"/>
      <c r="BY163" s="829"/>
      <c r="BZ163" s="829"/>
      <c r="CA163" s="829"/>
      <c r="CB163" s="1"/>
      <c r="CC163" s="387"/>
      <c r="CI163" s="439"/>
    </row>
    <row r="164" spans="1:87" s="2" customFormat="1" ht="17.100000000000001" customHeight="1">
      <c r="A164" s="444" t="s">
        <v>1958</v>
      </c>
      <c r="B164" s="59"/>
      <c r="C164" s="59" t="s">
        <v>67</v>
      </c>
      <c r="D164" s="59"/>
      <c r="E164" s="59"/>
      <c r="F164" s="59"/>
      <c r="G164" s="59"/>
      <c r="H164" s="59"/>
      <c r="I164" s="59"/>
      <c r="J164" s="59"/>
      <c r="K164" s="59"/>
      <c r="L164" s="59"/>
      <c r="M164" s="59"/>
      <c r="N164" s="59"/>
      <c r="O164" s="59"/>
      <c r="P164" s="59"/>
      <c r="Q164" s="59"/>
      <c r="R164" s="59"/>
      <c r="S164" s="829"/>
      <c r="T164" s="829"/>
      <c r="U164" s="829"/>
      <c r="V164" s="829"/>
      <c r="W164" s="829"/>
      <c r="X164" s="829"/>
      <c r="Y164" s="829"/>
      <c r="Z164" s="829"/>
      <c r="AA164" s="829"/>
      <c r="AB164" s="829"/>
      <c r="AC164" s="829"/>
      <c r="AD164" s="829"/>
      <c r="AE164" s="829"/>
      <c r="AF164" s="829"/>
      <c r="AG164" s="829"/>
      <c r="AH164" s="829"/>
      <c r="AI164" s="829"/>
      <c r="AJ164" s="829"/>
      <c r="AK164" s="829"/>
      <c r="AL164" s="829"/>
      <c r="AM164" s="829"/>
      <c r="AN164" s="829"/>
      <c r="AO164" s="829"/>
      <c r="AP164" s="829"/>
      <c r="AQ164" s="829"/>
      <c r="AR164" s="829"/>
      <c r="AS164" s="829"/>
      <c r="AT164" s="829"/>
      <c r="AU164" s="829"/>
      <c r="AV164" s="829"/>
      <c r="AW164" s="829"/>
      <c r="AX164" s="829"/>
      <c r="AY164" s="829"/>
      <c r="AZ164" s="829"/>
      <c r="BA164" s="829"/>
      <c r="BB164" s="829"/>
      <c r="BC164" s="829"/>
      <c r="BD164" s="829"/>
      <c r="BE164" s="829"/>
      <c r="BF164" s="829"/>
      <c r="BG164" s="829"/>
      <c r="BH164" s="829"/>
      <c r="BI164" s="829"/>
      <c r="BJ164" s="829"/>
      <c r="BK164" s="829"/>
      <c r="BL164" s="829"/>
      <c r="BM164" s="829"/>
      <c r="BN164" s="829"/>
      <c r="BO164" s="829"/>
      <c r="BP164" s="829"/>
      <c r="BQ164" s="829"/>
      <c r="BR164" s="829"/>
      <c r="BS164" s="829"/>
      <c r="BT164" s="829"/>
      <c r="BU164" s="829"/>
      <c r="BV164" s="829"/>
      <c r="BW164" s="829"/>
      <c r="BX164" s="829"/>
      <c r="BY164" s="829"/>
      <c r="BZ164" s="829"/>
      <c r="CA164" s="829"/>
      <c r="CB164" s="1"/>
      <c r="CC164" s="387"/>
      <c r="CI164" s="439"/>
    </row>
    <row r="165" spans="1:87" s="2" customFormat="1" ht="17.100000000000001" customHeight="1">
      <c r="A165" s="444" t="s">
        <v>1958</v>
      </c>
      <c r="B165" s="59"/>
      <c r="C165" s="59" t="s">
        <v>32</v>
      </c>
      <c r="D165" s="59"/>
      <c r="E165" s="59"/>
      <c r="F165" s="59"/>
      <c r="G165" s="59"/>
      <c r="H165" s="59"/>
      <c r="I165" s="59"/>
      <c r="J165" s="59"/>
      <c r="K165" s="59"/>
      <c r="L165" s="59"/>
      <c r="M165" s="59"/>
      <c r="N165" s="59"/>
      <c r="O165" s="59"/>
      <c r="P165" s="59"/>
      <c r="Q165" s="59"/>
      <c r="R165" s="59"/>
      <c r="S165" s="801" t="s">
        <v>1253</v>
      </c>
      <c r="T165" s="801"/>
      <c r="U165" s="801"/>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29"/>
      <c r="AY165" s="829"/>
      <c r="AZ165" s="829"/>
      <c r="BA165" s="829"/>
      <c r="BB165" s="829"/>
      <c r="BC165" s="829"/>
      <c r="BD165" s="829"/>
      <c r="BE165" s="829"/>
      <c r="BF165" s="829"/>
      <c r="BG165" s="829"/>
      <c r="BH165" s="829"/>
      <c r="BI165" s="829"/>
      <c r="BJ165" s="829"/>
      <c r="BK165" s="829"/>
      <c r="BL165" s="829"/>
      <c r="BM165" s="829"/>
      <c r="BN165" s="829"/>
      <c r="BO165" s="829"/>
      <c r="BP165" s="829"/>
      <c r="BQ165" s="829"/>
      <c r="BR165" s="829"/>
      <c r="BS165" s="829"/>
      <c r="BT165" s="829"/>
      <c r="BU165" s="829"/>
      <c r="BV165" s="829"/>
      <c r="BW165" s="829"/>
      <c r="BX165" s="829"/>
      <c r="BY165" s="829"/>
      <c r="BZ165" s="829"/>
      <c r="CA165" s="829"/>
      <c r="CB165" s="1"/>
      <c r="CC165" s="387"/>
      <c r="CI165" s="439"/>
    </row>
    <row r="166" spans="1:87" s="2" customFormat="1" ht="17.100000000000001" customHeight="1">
      <c r="A166" s="444" t="s">
        <v>1958</v>
      </c>
      <c r="B166" s="59"/>
      <c r="C166" s="59" t="s">
        <v>68</v>
      </c>
      <c r="D166" s="59"/>
      <c r="E166" s="59"/>
      <c r="F166" s="59"/>
      <c r="G166" s="59"/>
      <c r="H166" s="59"/>
      <c r="I166" s="59"/>
      <c r="J166" s="59"/>
      <c r="K166" s="59"/>
      <c r="L166" s="59"/>
      <c r="M166" s="59"/>
      <c r="N166" s="59"/>
      <c r="O166" s="59"/>
      <c r="P166" s="59"/>
      <c r="Q166" s="59"/>
      <c r="R166" s="59"/>
      <c r="S166" s="794"/>
      <c r="T166" s="794"/>
      <c r="U166" s="794"/>
      <c r="V166" s="794"/>
      <c r="W166" s="794"/>
      <c r="X166" s="794"/>
      <c r="Y166" s="794"/>
      <c r="Z166" s="794"/>
      <c r="AA166" s="829"/>
      <c r="AB166" s="829"/>
      <c r="AC166" s="829"/>
      <c r="AD166" s="829"/>
      <c r="AE166" s="829"/>
      <c r="AF166" s="829"/>
      <c r="AG166" s="829"/>
      <c r="AH166" s="829"/>
      <c r="AI166" s="829"/>
      <c r="AJ166" s="829"/>
      <c r="AK166" s="829"/>
      <c r="AL166" s="829"/>
      <c r="AM166" s="829"/>
      <c r="AN166" s="829"/>
      <c r="AO166" s="829"/>
      <c r="AP166" s="829"/>
      <c r="AQ166" s="829"/>
      <c r="AR166" s="829"/>
      <c r="AS166" s="829"/>
      <c r="AT166" s="829"/>
      <c r="AU166" s="829"/>
      <c r="AV166" s="829"/>
      <c r="AW166" s="829"/>
      <c r="AX166" s="829"/>
      <c r="AY166" s="829"/>
      <c r="AZ166" s="829"/>
      <c r="BA166" s="829"/>
      <c r="BB166" s="829"/>
      <c r="BC166" s="829"/>
      <c r="BD166" s="829"/>
      <c r="BE166" s="829"/>
      <c r="BF166" s="829"/>
      <c r="BG166" s="829"/>
      <c r="BH166" s="829"/>
      <c r="BI166" s="829"/>
      <c r="BJ166" s="829"/>
      <c r="BK166" s="829"/>
      <c r="BL166" s="829"/>
      <c r="BM166" s="829"/>
      <c r="BN166" s="829"/>
      <c r="BO166" s="829"/>
      <c r="BP166" s="829"/>
      <c r="BQ166" s="829"/>
      <c r="BR166" s="829"/>
      <c r="BS166" s="829"/>
      <c r="BT166" s="829"/>
      <c r="BU166" s="829"/>
      <c r="BV166" s="829"/>
      <c r="BW166" s="829"/>
      <c r="BX166" s="829"/>
      <c r="BY166" s="829"/>
      <c r="BZ166" s="829"/>
      <c r="CA166" s="829"/>
      <c r="CB166" s="1"/>
      <c r="CC166" s="387"/>
      <c r="CI166" s="439"/>
    </row>
    <row r="167" spans="1:87" s="2" customFormat="1" ht="17.100000000000001" customHeight="1">
      <c r="A167" s="444" t="s">
        <v>1958</v>
      </c>
      <c r="B167" s="59"/>
      <c r="C167" s="59" t="s">
        <v>34</v>
      </c>
      <c r="D167" s="59"/>
      <c r="E167" s="59"/>
      <c r="F167" s="59"/>
      <c r="G167" s="59"/>
      <c r="H167" s="59"/>
      <c r="I167" s="59"/>
      <c r="J167" s="59"/>
      <c r="K167" s="59"/>
      <c r="L167" s="59"/>
      <c r="M167" s="59"/>
      <c r="N167" s="59"/>
      <c r="O167" s="59"/>
      <c r="P167" s="59"/>
      <c r="Q167" s="59"/>
      <c r="R167" s="59"/>
      <c r="S167" s="829"/>
      <c r="T167" s="829"/>
      <c r="U167" s="829"/>
      <c r="V167" s="829"/>
      <c r="W167" s="829"/>
      <c r="X167" s="829"/>
      <c r="Y167" s="829"/>
      <c r="Z167" s="829"/>
      <c r="AA167" s="829"/>
      <c r="AB167" s="829"/>
      <c r="AC167" s="829"/>
      <c r="AD167" s="829"/>
      <c r="AE167" s="829"/>
      <c r="AF167" s="829"/>
      <c r="AG167" s="829"/>
      <c r="AH167" s="829"/>
      <c r="AI167" s="829"/>
      <c r="AJ167" s="829"/>
      <c r="AK167" s="829"/>
      <c r="AL167" s="829"/>
      <c r="AM167" s="829"/>
      <c r="AN167" s="829"/>
      <c r="AO167" s="829"/>
      <c r="AP167" s="829"/>
      <c r="AQ167" s="829"/>
      <c r="AR167" s="829"/>
      <c r="AS167" s="829"/>
      <c r="AT167" s="829"/>
      <c r="AU167" s="829"/>
      <c r="AV167" s="829"/>
      <c r="AW167" s="829"/>
      <c r="AX167" s="829"/>
      <c r="AY167" s="829"/>
      <c r="AZ167" s="829"/>
      <c r="BA167" s="829"/>
      <c r="BB167" s="829"/>
      <c r="BC167" s="829"/>
      <c r="BD167" s="829"/>
      <c r="BE167" s="829"/>
      <c r="BF167" s="829"/>
      <c r="BG167" s="829"/>
      <c r="BH167" s="829"/>
      <c r="BI167" s="829"/>
      <c r="BJ167" s="829"/>
      <c r="BK167" s="829"/>
      <c r="BL167" s="829"/>
      <c r="BM167" s="829"/>
      <c r="BN167" s="829"/>
      <c r="BO167" s="829"/>
      <c r="BP167" s="829"/>
      <c r="BQ167" s="829"/>
      <c r="BR167" s="829"/>
      <c r="BS167" s="829"/>
      <c r="BT167" s="829"/>
      <c r="BU167" s="829"/>
      <c r="BV167" s="829"/>
      <c r="BW167" s="829"/>
      <c r="BX167" s="829"/>
      <c r="BY167" s="829"/>
      <c r="BZ167" s="829"/>
      <c r="CA167" s="829"/>
      <c r="CB167" s="1"/>
      <c r="CC167" s="387"/>
      <c r="CI167" s="439"/>
    </row>
    <row r="168" spans="1:87" s="2" customFormat="1" ht="17.100000000000001" customHeight="1">
      <c r="A168" s="444" t="s">
        <v>1958</v>
      </c>
      <c r="B168" s="59"/>
      <c r="C168" s="59" t="s">
        <v>69</v>
      </c>
      <c r="D168" s="59"/>
      <c r="E168" s="59"/>
      <c r="F168" s="59"/>
      <c r="G168" s="59"/>
      <c r="H168" s="59"/>
      <c r="I168" s="59"/>
      <c r="J168" s="59"/>
      <c r="K168" s="59"/>
      <c r="L168" s="59"/>
      <c r="M168" s="59"/>
      <c r="N168" s="59"/>
      <c r="O168" s="59"/>
      <c r="P168" s="59"/>
      <c r="Q168" s="59"/>
      <c r="R168" s="59"/>
      <c r="S168" s="829"/>
      <c r="T168" s="829"/>
      <c r="U168" s="829"/>
      <c r="V168" s="829"/>
      <c r="W168" s="829"/>
      <c r="X168" s="829"/>
      <c r="Y168" s="829"/>
      <c r="Z168" s="829"/>
      <c r="AA168" s="829"/>
      <c r="AB168" s="829"/>
      <c r="AC168" s="829"/>
      <c r="AD168" s="829"/>
      <c r="AE168" s="829"/>
      <c r="AF168" s="829"/>
      <c r="AG168" s="829"/>
      <c r="AH168" s="829"/>
      <c r="AI168" s="829"/>
      <c r="AJ168" s="829"/>
      <c r="AK168" s="829"/>
      <c r="AL168" s="829"/>
      <c r="AM168" s="829"/>
      <c r="AN168" s="829"/>
      <c r="AO168" s="829"/>
      <c r="AP168" s="829"/>
      <c r="AQ168" s="829"/>
      <c r="AR168" s="829"/>
      <c r="AS168" s="829"/>
      <c r="AT168" s="829"/>
      <c r="AU168" s="829"/>
      <c r="AV168" s="829"/>
      <c r="AW168" s="829"/>
      <c r="AX168" s="829"/>
      <c r="AY168" s="829"/>
      <c r="AZ168" s="829"/>
      <c r="BA168" s="829"/>
      <c r="BB168" s="829"/>
      <c r="BC168" s="829"/>
      <c r="BD168" s="829"/>
      <c r="BE168" s="829"/>
      <c r="BF168" s="829"/>
      <c r="BG168" s="829"/>
      <c r="BH168" s="829"/>
      <c r="BI168" s="829"/>
      <c r="BJ168" s="829"/>
      <c r="BK168" s="829"/>
      <c r="BL168" s="829"/>
      <c r="BM168" s="829"/>
      <c r="BN168" s="829"/>
      <c r="BO168" s="829"/>
      <c r="BP168" s="829"/>
      <c r="BQ168" s="829"/>
      <c r="BR168" s="829"/>
      <c r="BS168" s="829"/>
      <c r="BT168" s="829"/>
      <c r="BU168" s="829"/>
      <c r="BV168" s="829"/>
      <c r="BW168" s="829"/>
      <c r="BX168" s="829"/>
      <c r="BY168" s="829"/>
      <c r="BZ168" s="829"/>
      <c r="CA168" s="829"/>
      <c r="CB168" s="1"/>
      <c r="CC168" s="387"/>
      <c r="CI168" s="439"/>
    </row>
    <row r="169" spans="1:87" s="2" customFormat="1" ht="17.100000000000001" customHeight="1">
      <c r="A169" s="444" t="s">
        <v>1958</v>
      </c>
      <c r="B169" s="59"/>
      <c r="C169" s="59" t="s">
        <v>70</v>
      </c>
      <c r="D169" s="59"/>
      <c r="E169" s="59"/>
      <c r="F169" s="59"/>
      <c r="G169" s="59"/>
      <c r="H169" s="59"/>
      <c r="I169" s="59"/>
      <c r="J169" s="59"/>
      <c r="K169" s="59"/>
      <c r="L169" s="59"/>
      <c r="M169" s="59"/>
      <c r="N169" s="59"/>
      <c r="O169" s="59"/>
      <c r="P169" s="59"/>
      <c r="Q169" s="59"/>
      <c r="R169" s="59"/>
      <c r="S169" s="122"/>
      <c r="T169" s="122"/>
      <c r="U169" s="122"/>
      <c r="V169" s="59"/>
      <c r="W169" s="59"/>
      <c r="X169" s="59"/>
      <c r="Y169" s="829"/>
      <c r="Z169" s="829"/>
      <c r="AA169" s="829"/>
      <c r="AB169" s="829"/>
      <c r="AC169" s="829"/>
      <c r="AD169" s="829"/>
      <c r="AE169" s="829"/>
      <c r="AF169" s="829"/>
      <c r="AG169" s="829"/>
      <c r="AH169" s="829"/>
      <c r="AI169" s="829"/>
      <c r="AJ169" s="829"/>
      <c r="AK169" s="829"/>
      <c r="AL169" s="829"/>
      <c r="AM169" s="829"/>
      <c r="AN169" s="829"/>
      <c r="AO169" s="829"/>
      <c r="AP169" s="829"/>
      <c r="AQ169" s="829"/>
      <c r="AR169" s="829"/>
      <c r="AS169" s="829"/>
      <c r="AT169" s="829"/>
      <c r="AU169" s="829"/>
      <c r="AV169" s="829"/>
      <c r="AW169" s="829"/>
      <c r="AX169" s="829"/>
      <c r="AY169" s="829"/>
      <c r="AZ169" s="829"/>
      <c r="BA169" s="829"/>
      <c r="BB169" s="829"/>
      <c r="BC169" s="829"/>
      <c r="BD169" s="829"/>
      <c r="BE169" s="829"/>
      <c r="BF169" s="829"/>
      <c r="BG169" s="829"/>
      <c r="BH169" s="829"/>
      <c r="BI169" s="829"/>
      <c r="BJ169" s="829"/>
      <c r="BK169" s="829"/>
      <c r="BL169" s="829"/>
      <c r="BM169" s="829"/>
      <c r="BN169" s="829"/>
      <c r="BO169" s="829"/>
      <c r="BP169" s="829"/>
      <c r="BQ169" s="829"/>
      <c r="BR169" s="829"/>
      <c r="BS169" s="829"/>
      <c r="BT169" s="829"/>
      <c r="BU169" s="829"/>
      <c r="BV169" s="829"/>
      <c r="BW169" s="829"/>
      <c r="BX169" s="829"/>
      <c r="BY169" s="829"/>
      <c r="BZ169" s="829"/>
      <c r="CA169" s="829"/>
      <c r="CB169" s="1"/>
      <c r="CC169" s="387"/>
      <c r="CI169" s="439"/>
    </row>
    <row r="170" spans="1:87" s="2" customFormat="1" ht="4.5" customHeight="1">
      <c r="A170" s="444" t="s">
        <v>1958</v>
      </c>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9"/>
      <c r="CC170" s="507"/>
      <c r="CD170" s="5"/>
      <c r="CE170" s="5"/>
      <c r="CF170" s="5"/>
      <c r="CG170" s="5"/>
      <c r="CH170" s="5"/>
      <c r="CI170" s="409"/>
    </row>
    <row r="171" spans="1:87" s="2" customFormat="1" ht="5.0999999999999996" customHeight="1">
      <c r="A171" s="444" t="s">
        <v>1958</v>
      </c>
      <c r="B171" s="59"/>
      <c r="C171" s="59"/>
      <c r="D171" s="59"/>
      <c r="E171" s="59"/>
      <c r="F171" s="59"/>
      <c r="G171" s="59"/>
      <c r="H171" s="59"/>
      <c r="I171" s="59"/>
      <c r="J171" s="59"/>
      <c r="K171" s="59"/>
      <c r="L171" s="59"/>
      <c r="M171" s="59"/>
      <c r="N171" s="59"/>
      <c r="O171" s="59"/>
      <c r="P171" s="59"/>
      <c r="Q171" s="59"/>
      <c r="R171" s="59"/>
      <c r="S171" s="122"/>
      <c r="T171" s="122"/>
      <c r="U171" s="122"/>
      <c r="V171" s="59"/>
      <c r="W171" s="59"/>
      <c r="X171" s="5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
      <c r="CC171" s="387"/>
      <c r="CI171" s="439"/>
    </row>
    <row r="172" spans="1:87" s="2" customFormat="1" ht="16.5" customHeight="1">
      <c r="A172" s="444" t="s">
        <v>1958</v>
      </c>
      <c r="B172" s="59" t="s">
        <v>1263</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1"/>
      <c r="CC172" s="387"/>
      <c r="CI172" s="439"/>
    </row>
    <row r="173" spans="1:87" s="2" customFormat="1" ht="17.100000000000001" customHeight="1">
      <c r="A173" s="444" t="s">
        <v>1958</v>
      </c>
      <c r="B173" s="59"/>
      <c r="C173" s="59" t="s">
        <v>73</v>
      </c>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1"/>
      <c r="CC173" s="387"/>
      <c r="CI173" s="439"/>
    </row>
    <row r="174" spans="1:87" s="2" customFormat="1" ht="17.100000000000001" customHeight="1">
      <c r="A174" s="444" t="s">
        <v>1958</v>
      </c>
      <c r="B174" s="59"/>
      <c r="C174" s="59" t="s">
        <v>36</v>
      </c>
      <c r="D174" s="59"/>
      <c r="E174" s="59"/>
      <c r="F174" s="59"/>
      <c r="G174" s="59"/>
      <c r="H174" s="59"/>
      <c r="I174" s="59"/>
      <c r="J174" s="59"/>
      <c r="K174" s="59"/>
      <c r="L174" s="59"/>
      <c r="M174" s="59"/>
      <c r="N174" s="59"/>
      <c r="O174" s="59"/>
      <c r="P174" s="59"/>
      <c r="Q174" s="59"/>
      <c r="R174" s="59"/>
      <c r="S174" s="59"/>
      <c r="T174" s="59" t="s">
        <v>37</v>
      </c>
      <c r="U174" s="59"/>
      <c r="V174" s="794"/>
      <c r="W174" s="794"/>
      <c r="X174" s="794"/>
      <c r="Y174" s="794"/>
      <c r="Z174" s="122" t="s">
        <v>38</v>
      </c>
      <c r="AA174" s="59"/>
      <c r="AB174" s="59"/>
      <c r="AC174" s="59"/>
      <c r="AD174" s="59"/>
      <c r="AE174" s="59"/>
      <c r="AF174" s="59"/>
      <c r="AG174" s="59"/>
      <c r="AH174" s="59"/>
      <c r="AI174" s="59"/>
      <c r="AJ174" s="59" t="s">
        <v>37</v>
      </c>
      <c r="AK174" s="59"/>
      <c r="AL174" s="823"/>
      <c r="AM174" s="823"/>
      <c r="AN174" s="823"/>
      <c r="AO174" s="823"/>
      <c r="AP174" s="823"/>
      <c r="AQ174" s="823"/>
      <c r="AR174" s="823"/>
      <c r="AS174" s="823"/>
      <c r="AT174" s="823"/>
      <c r="AU174" s="823"/>
      <c r="AV174" s="823"/>
      <c r="AW174" s="823"/>
      <c r="AX174" s="122" t="s">
        <v>39</v>
      </c>
      <c r="AY174" s="59"/>
      <c r="AZ174" s="59"/>
      <c r="BA174" s="59"/>
      <c r="BB174" s="59"/>
      <c r="BC174" s="59"/>
      <c r="BD174" s="59"/>
      <c r="BE174" s="59"/>
      <c r="BF174" s="59"/>
      <c r="BG174" s="794"/>
      <c r="BH174" s="794"/>
      <c r="BI174" s="794"/>
      <c r="BJ174" s="794"/>
      <c r="BK174" s="794"/>
      <c r="BL174" s="794"/>
      <c r="BM174" s="794"/>
      <c r="BN174" s="794"/>
      <c r="BO174" s="794"/>
      <c r="BP174" s="794"/>
      <c r="BQ174" s="794"/>
      <c r="BR174" s="794"/>
      <c r="BS174" s="122" t="s">
        <v>40</v>
      </c>
      <c r="BT174" s="59"/>
      <c r="BU174" s="59"/>
      <c r="BV174" s="59"/>
      <c r="BW174" s="59"/>
      <c r="BX174" s="59"/>
      <c r="BY174" s="59"/>
      <c r="BZ174" s="59"/>
      <c r="CA174" s="59"/>
      <c r="CB174" s="1"/>
      <c r="CC174" s="387"/>
      <c r="CI174" s="439"/>
    </row>
    <row r="175" spans="1:87" s="2" customFormat="1" ht="17.100000000000001" customHeight="1">
      <c r="A175" s="444" t="s">
        <v>1958</v>
      </c>
      <c r="B175" s="59"/>
      <c r="C175" s="59" t="s">
        <v>31</v>
      </c>
      <c r="D175" s="59"/>
      <c r="E175" s="59"/>
      <c r="F175" s="59"/>
      <c r="G175" s="59"/>
      <c r="H175" s="59"/>
      <c r="I175" s="59"/>
      <c r="J175" s="59"/>
      <c r="K175" s="59"/>
      <c r="L175" s="59"/>
      <c r="M175" s="59"/>
      <c r="N175" s="59"/>
      <c r="O175" s="59"/>
      <c r="P175" s="59"/>
      <c r="Q175" s="59"/>
      <c r="R175" s="59"/>
      <c r="S175" s="794"/>
      <c r="T175" s="794"/>
      <c r="U175" s="794"/>
      <c r="V175" s="794"/>
      <c r="W175" s="794"/>
      <c r="X175" s="794"/>
      <c r="Y175" s="794"/>
      <c r="Z175" s="794"/>
      <c r="AA175" s="794"/>
      <c r="AB175" s="794"/>
      <c r="AC175" s="794"/>
      <c r="AD175" s="794"/>
      <c r="AE175" s="794"/>
      <c r="AF175" s="794"/>
      <c r="AG175" s="794"/>
      <c r="AH175" s="794"/>
      <c r="AI175" s="794"/>
      <c r="AJ175" s="794"/>
      <c r="AK175" s="794"/>
      <c r="AL175" s="794"/>
      <c r="AM175" s="794"/>
      <c r="AN175" s="794"/>
      <c r="AO175" s="794"/>
      <c r="AP175" s="794"/>
      <c r="AQ175" s="794"/>
      <c r="AR175" s="794"/>
      <c r="AS175" s="794"/>
      <c r="AT175" s="794"/>
      <c r="AU175" s="794"/>
      <c r="AV175" s="794"/>
      <c r="AW175" s="794"/>
      <c r="AX175" s="794"/>
      <c r="AY175" s="794"/>
      <c r="AZ175" s="794"/>
      <c r="BA175" s="794"/>
      <c r="BB175" s="794"/>
      <c r="BC175" s="794"/>
      <c r="BD175" s="794"/>
      <c r="BE175" s="794"/>
      <c r="BF175" s="794"/>
      <c r="BG175" s="794"/>
      <c r="BH175" s="794"/>
      <c r="BI175" s="794"/>
      <c r="BJ175" s="794"/>
      <c r="BK175" s="794"/>
      <c r="BL175" s="794"/>
      <c r="BM175" s="794"/>
      <c r="BN175" s="794"/>
      <c r="BO175" s="794"/>
      <c r="BP175" s="794"/>
      <c r="BQ175" s="794"/>
      <c r="BR175" s="794"/>
      <c r="BS175" s="794"/>
      <c r="BT175" s="794"/>
      <c r="BU175" s="794"/>
      <c r="BV175" s="794"/>
      <c r="BW175" s="794"/>
      <c r="BX175" s="794"/>
      <c r="BY175" s="794"/>
      <c r="BZ175" s="794"/>
      <c r="CA175" s="794"/>
      <c r="CB175" s="1" t="s">
        <v>1911</v>
      </c>
      <c r="CC175" s="387"/>
      <c r="CI175" s="439"/>
    </row>
    <row r="176" spans="1:87" s="2" customFormat="1" ht="17.100000000000001" customHeight="1">
      <c r="A176" s="444" t="s">
        <v>1958</v>
      </c>
      <c r="B176" s="59"/>
      <c r="C176" s="59" t="s">
        <v>42</v>
      </c>
      <c r="D176" s="59"/>
      <c r="E176" s="59"/>
      <c r="F176" s="59"/>
      <c r="G176" s="59"/>
      <c r="H176" s="59"/>
      <c r="I176" s="59"/>
      <c r="J176" s="59"/>
      <c r="K176" s="59"/>
      <c r="L176" s="59"/>
      <c r="M176" s="59"/>
      <c r="N176" s="59"/>
      <c r="O176" s="59"/>
      <c r="P176" s="59"/>
      <c r="Q176" s="59"/>
      <c r="R176" s="59"/>
      <c r="S176" s="59"/>
      <c r="T176" s="59" t="s">
        <v>37</v>
      </c>
      <c r="U176" s="59"/>
      <c r="V176" s="794"/>
      <c r="W176" s="794"/>
      <c r="X176" s="794"/>
      <c r="Y176" s="794"/>
      <c r="Z176" s="122" t="s">
        <v>43</v>
      </c>
      <c r="AA176" s="59"/>
      <c r="AB176" s="59"/>
      <c r="AC176" s="59"/>
      <c r="AD176" s="59"/>
      <c r="AE176" s="59"/>
      <c r="AF176" s="59"/>
      <c r="AG176" s="59"/>
      <c r="AH176" s="59"/>
      <c r="AI176" s="59"/>
      <c r="AJ176" s="59" t="s">
        <v>37</v>
      </c>
      <c r="AK176" s="59"/>
      <c r="AL176" s="823"/>
      <c r="AM176" s="823"/>
      <c r="AN176" s="823"/>
      <c r="AO176" s="823"/>
      <c r="AP176" s="823"/>
      <c r="AQ176" s="823"/>
      <c r="AR176" s="823"/>
      <c r="AS176" s="823"/>
      <c r="AT176" s="823"/>
      <c r="AU176" s="59" t="s">
        <v>44</v>
      </c>
      <c r="AV176" s="59"/>
      <c r="AW176" s="59"/>
      <c r="AX176" s="59"/>
      <c r="AY176" s="122"/>
      <c r="AZ176" s="59"/>
      <c r="BA176" s="59"/>
      <c r="BB176" s="59"/>
      <c r="BC176" s="59"/>
      <c r="BD176" s="59"/>
      <c r="BE176" s="59"/>
      <c r="BF176" s="59"/>
      <c r="BG176" s="794"/>
      <c r="BH176" s="794"/>
      <c r="BI176" s="794"/>
      <c r="BJ176" s="794"/>
      <c r="BK176" s="794"/>
      <c r="BL176" s="794"/>
      <c r="BM176" s="794"/>
      <c r="BN176" s="794"/>
      <c r="BO176" s="794"/>
      <c r="BP176" s="794"/>
      <c r="BQ176" s="794"/>
      <c r="BR176" s="794"/>
      <c r="BS176" s="122" t="s">
        <v>40</v>
      </c>
      <c r="BT176" s="59"/>
      <c r="BU176" s="59"/>
      <c r="BV176" s="59"/>
      <c r="BW176" s="59"/>
      <c r="BX176" s="59"/>
      <c r="BY176" s="59"/>
      <c r="BZ176" s="59"/>
      <c r="CA176" s="59"/>
      <c r="CB176" s="1"/>
      <c r="CC176" s="387"/>
      <c r="CI176" s="439"/>
    </row>
    <row r="177" spans="1:87" s="2" customFormat="1" ht="17.100000000000001" customHeight="1">
      <c r="A177" s="444" t="s">
        <v>1958</v>
      </c>
      <c r="B177" s="59"/>
      <c r="C177" s="59"/>
      <c r="D177" s="59"/>
      <c r="E177" s="59"/>
      <c r="F177" s="59"/>
      <c r="G177" s="59"/>
      <c r="H177" s="59"/>
      <c r="I177" s="59"/>
      <c r="J177" s="59"/>
      <c r="K177" s="59"/>
      <c r="L177" s="59"/>
      <c r="M177" s="59"/>
      <c r="N177" s="59"/>
      <c r="O177" s="59"/>
      <c r="P177" s="59"/>
      <c r="Q177" s="59"/>
      <c r="R177" s="59"/>
      <c r="S177" s="829"/>
      <c r="T177" s="829"/>
      <c r="U177" s="829"/>
      <c r="V177" s="829"/>
      <c r="W177" s="829"/>
      <c r="X177" s="829"/>
      <c r="Y177" s="829"/>
      <c r="Z177" s="829"/>
      <c r="AA177" s="829"/>
      <c r="AB177" s="829"/>
      <c r="AC177" s="829"/>
      <c r="AD177" s="829"/>
      <c r="AE177" s="829"/>
      <c r="AF177" s="829"/>
      <c r="AG177" s="829"/>
      <c r="AH177" s="829"/>
      <c r="AI177" s="829"/>
      <c r="AJ177" s="829"/>
      <c r="AK177" s="829"/>
      <c r="AL177" s="829"/>
      <c r="AM177" s="829"/>
      <c r="AN177" s="829"/>
      <c r="AO177" s="829"/>
      <c r="AP177" s="829"/>
      <c r="AQ177" s="829"/>
      <c r="AR177" s="829"/>
      <c r="AS177" s="829"/>
      <c r="AT177" s="829"/>
      <c r="AU177" s="829"/>
      <c r="AV177" s="829"/>
      <c r="AW177" s="829"/>
      <c r="AX177" s="829"/>
      <c r="AY177" s="829"/>
      <c r="AZ177" s="829"/>
      <c r="BA177" s="829"/>
      <c r="BB177" s="829"/>
      <c r="BC177" s="829"/>
      <c r="BD177" s="829"/>
      <c r="BE177" s="829"/>
      <c r="BF177" s="829"/>
      <c r="BG177" s="829"/>
      <c r="BH177" s="829"/>
      <c r="BI177" s="829"/>
      <c r="BJ177" s="829"/>
      <c r="BK177" s="829"/>
      <c r="BL177" s="829"/>
      <c r="BM177" s="829"/>
      <c r="BN177" s="829"/>
      <c r="BO177" s="829"/>
      <c r="BP177" s="829"/>
      <c r="BQ177" s="829"/>
      <c r="BR177" s="829"/>
      <c r="BS177" s="829"/>
      <c r="BT177" s="829"/>
      <c r="BU177" s="829"/>
      <c r="BV177" s="829"/>
      <c r="BW177" s="829"/>
      <c r="BX177" s="829"/>
      <c r="BY177" s="829"/>
      <c r="BZ177" s="829"/>
      <c r="CA177" s="829"/>
      <c r="CB177" s="1"/>
      <c r="CC177" s="387"/>
      <c r="CI177" s="439"/>
    </row>
    <row r="178" spans="1:87" s="2" customFormat="1" ht="17.100000000000001" customHeight="1">
      <c r="A178" s="444" t="s">
        <v>1958</v>
      </c>
      <c r="B178" s="59"/>
      <c r="C178" s="59" t="s">
        <v>47</v>
      </c>
      <c r="D178" s="59"/>
      <c r="E178" s="59"/>
      <c r="F178" s="59"/>
      <c r="G178" s="59"/>
      <c r="H178" s="59"/>
      <c r="I178" s="59"/>
      <c r="J178" s="59"/>
      <c r="K178" s="59"/>
      <c r="L178" s="59"/>
      <c r="M178" s="59"/>
      <c r="N178" s="59"/>
      <c r="O178" s="59"/>
      <c r="P178" s="59"/>
      <c r="Q178" s="59"/>
      <c r="R178" s="59"/>
      <c r="S178" s="801" t="s">
        <v>1253</v>
      </c>
      <c r="T178" s="801"/>
      <c r="U178" s="801"/>
      <c r="V178" s="829"/>
      <c r="W178" s="829"/>
      <c r="X178" s="829"/>
      <c r="Y178" s="829"/>
      <c r="Z178" s="829"/>
      <c r="AA178" s="829"/>
      <c r="AB178" s="829"/>
      <c r="AC178" s="829"/>
      <c r="AD178" s="829"/>
      <c r="AE178" s="829"/>
      <c r="AF178" s="829"/>
      <c r="AG178" s="829"/>
      <c r="AH178" s="829"/>
      <c r="AI178" s="829"/>
      <c r="AJ178" s="829"/>
      <c r="AK178" s="829"/>
      <c r="AL178" s="829"/>
      <c r="AM178" s="829"/>
      <c r="AN178" s="829"/>
      <c r="AO178" s="829"/>
      <c r="AP178" s="829"/>
      <c r="AQ178" s="829"/>
      <c r="AR178" s="829"/>
      <c r="AS178" s="829"/>
      <c r="AT178" s="829"/>
      <c r="AU178" s="829"/>
      <c r="AV178" s="829"/>
      <c r="AW178" s="829"/>
      <c r="AX178" s="829"/>
      <c r="AY178" s="829"/>
      <c r="AZ178" s="829"/>
      <c r="BA178" s="829"/>
      <c r="BB178" s="829"/>
      <c r="BC178" s="829"/>
      <c r="BD178" s="829"/>
      <c r="BE178" s="829"/>
      <c r="BF178" s="829"/>
      <c r="BG178" s="829"/>
      <c r="BH178" s="829"/>
      <c r="BI178" s="829"/>
      <c r="BJ178" s="829"/>
      <c r="BK178" s="829"/>
      <c r="BL178" s="829"/>
      <c r="BM178" s="829"/>
      <c r="BN178" s="829"/>
      <c r="BO178" s="829"/>
      <c r="BP178" s="829"/>
      <c r="BQ178" s="829"/>
      <c r="BR178" s="829"/>
      <c r="BS178" s="829"/>
      <c r="BT178" s="829"/>
      <c r="BU178" s="829"/>
      <c r="BV178" s="829"/>
      <c r="BW178" s="829"/>
      <c r="BX178" s="829"/>
      <c r="BY178" s="829"/>
      <c r="BZ178" s="829"/>
      <c r="CA178" s="829"/>
      <c r="CB178" s="1"/>
      <c r="CC178" s="387"/>
      <c r="CI178" s="439"/>
    </row>
    <row r="179" spans="1:87" s="2" customFormat="1" ht="17.100000000000001" customHeight="1">
      <c r="A179" s="444" t="s">
        <v>1958</v>
      </c>
      <c r="B179" s="59"/>
      <c r="C179" s="59" t="s">
        <v>48</v>
      </c>
      <c r="D179" s="59"/>
      <c r="E179" s="59"/>
      <c r="F179" s="59"/>
      <c r="G179" s="59"/>
      <c r="H179" s="59"/>
      <c r="I179" s="59"/>
      <c r="J179" s="59"/>
      <c r="K179" s="59"/>
      <c r="L179" s="59"/>
      <c r="M179" s="59"/>
      <c r="N179" s="59"/>
      <c r="O179" s="59"/>
      <c r="P179" s="59"/>
      <c r="Q179" s="59"/>
      <c r="R179" s="59"/>
      <c r="S179" s="794"/>
      <c r="T179" s="794"/>
      <c r="U179" s="794"/>
      <c r="V179" s="794"/>
      <c r="W179" s="794"/>
      <c r="X179" s="794"/>
      <c r="Y179" s="794"/>
      <c r="Z179" s="794"/>
      <c r="AA179" s="829"/>
      <c r="AB179" s="829"/>
      <c r="AC179" s="829"/>
      <c r="AD179" s="829"/>
      <c r="AE179" s="829"/>
      <c r="AF179" s="829"/>
      <c r="AG179" s="829"/>
      <c r="AH179" s="829"/>
      <c r="AI179" s="829"/>
      <c r="AJ179" s="829"/>
      <c r="AK179" s="829"/>
      <c r="AL179" s="829"/>
      <c r="AM179" s="829"/>
      <c r="AN179" s="829"/>
      <c r="AO179" s="829"/>
      <c r="AP179" s="829"/>
      <c r="AQ179" s="829"/>
      <c r="AR179" s="829"/>
      <c r="AS179" s="829"/>
      <c r="AT179" s="829"/>
      <c r="AU179" s="829"/>
      <c r="AV179" s="829"/>
      <c r="AW179" s="829"/>
      <c r="AX179" s="829"/>
      <c r="AY179" s="829"/>
      <c r="AZ179" s="829"/>
      <c r="BA179" s="829"/>
      <c r="BB179" s="829"/>
      <c r="BC179" s="829"/>
      <c r="BD179" s="829"/>
      <c r="BE179" s="829"/>
      <c r="BF179" s="829"/>
      <c r="BG179" s="829"/>
      <c r="BH179" s="829"/>
      <c r="BI179" s="829"/>
      <c r="BJ179" s="829"/>
      <c r="BK179" s="829"/>
      <c r="BL179" s="829"/>
      <c r="BM179" s="829"/>
      <c r="BN179" s="829"/>
      <c r="BO179" s="829"/>
      <c r="BP179" s="829"/>
      <c r="BQ179" s="829"/>
      <c r="BR179" s="829"/>
      <c r="BS179" s="829"/>
      <c r="BT179" s="829"/>
      <c r="BU179" s="829"/>
      <c r="BV179" s="829"/>
      <c r="BW179" s="829"/>
      <c r="BX179" s="829"/>
      <c r="BY179" s="829"/>
      <c r="BZ179" s="829"/>
      <c r="CA179" s="829"/>
      <c r="CB179" s="1"/>
      <c r="CC179" s="387"/>
      <c r="CI179" s="439"/>
    </row>
    <row r="180" spans="1:87" s="2" customFormat="1" ht="17.100000000000001" customHeight="1">
      <c r="A180" s="444" t="s">
        <v>1958</v>
      </c>
      <c r="B180" s="59"/>
      <c r="C180" s="59" t="s">
        <v>49</v>
      </c>
      <c r="D180" s="59"/>
      <c r="E180" s="59"/>
      <c r="F180" s="59"/>
      <c r="G180" s="59"/>
      <c r="H180" s="59"/>
      <c r="I180" s="59"/>
      <c r="J180" s="59"/>
      <c r="K180" s="59"/>
      <c r="L180" s="59"/>
      <c r="M180" s="59"/>
      <c r="N180" s="59"/>
      <c r="O180" s="59"/>
      <c r="P180" s="59"/>
      <c r="Q180" s="59"/>
      <c r="R180" s="59"/>
      <c r="S180" s="829"/>
      <c r="T180" s="829"/>
      <c r="U180" s="829"/>
      <c r="V180" s="829"/>
      <c r="W180" s="829"/>
      <c r="X180" s="829"/>
      <c r="Y180" s="829"/>
      <c r="Z180" s="829"/>
      <c r="AA180" s="829"/>
      <c r="AB180" s="829"/>
      <c r="AC180" s="829"/>
      <c r="AD180" s="829"/>
      <c r="AE180" s="829"/>
      <c r="AF180" s="829"/>
      <c r="AG180" s="829"/>
      <c r="AH180" s="829"/>
      <c r="AI180" s="829"/>
      <c r="AJ180" s="829"/>
      <c r="AK180" s="829"/>
      <c r="AL180" s="829"/>
      <c r="AM180" s="829"/>
      <c r="AN180" s="829"/>
      <c r="AO180" s="829"/>
      <c r="AP180" s="829"/>
      <c r="AQ180" s="829"/>
      <c r="AR180" s="829"/>
      <c r="AS180" s="829"/>
      <c r="AT180" s="829"/>
      <c r="AU180" s="829"/>
      <c r="AV180" s="829"/>
      <c r="AW180" s="829"/>
      <c r="AX180" s="829"/>
      <c r="AY180" s="829"/>
      <c r="AZ180" s="829"/>
      <c r="BA180" s="829"/>
      <c r="BB180" s="829"/>
      <c r="BC180" s="829"/>
      <c r="BD180" s="829"/>
      <c r="BE180" s="829"/>
      <c r="BF180" s="829"/>
      <c r="BG180" s="829"/>
      <c r="BH180" s="829"/>
      <c r="BI180" s="829"/>
      <c r="BJ180" s="829"/>
      <c r="BK180" s="829"/>
      <c r="BL180" s="829"/>
      <c r="BM180" s="829"/>
      <c r="BN180" s="829"/>
      <c r="BO180" s="829"/>
      <c r="BP180" s="829"/>
      <c r="BQ180" s="829"/>
      <c r="BR180" s="829"/>
      <c r="BS180" s="829"/>
      <c r="BT180" s="829"/>
      <c r="BU180" s="829"/>
      <c r="BV180" s="829"/>
      <c r="BW180" s="829"/>
      <c r="BX180" s="829"/>
      <c r="BY180" s="829"/>
      <c r="BZ180" s="829"/>
      <c r="CA180" s="829"/>
      <c r="CB180" s="1"/>
      <c r="CC180" s="387"/>
      <c r="CI180" s="439"/>
    </row>
    <row r="181" spans="1:87" s="2" customFormat="1" ht="17.100000000000001" customHeight="1">
      <c r="A181" s="444" t="s">
        <v>1958</v>
      </c>
      <c r="B181" s="59"/>
      <c r="C181" s="59" t="s">
        <v>74</v>
      </c>
      <c r="D181" s="59"/>
      <c r="E181" s="59"/>
      <c r="F181" s="59"/>
      <c r="G181" s="59"/>
      <c r="H181" s="59"/>
      <c r="I181" s="59"/>
      <c r="J181" s="59"/>
      <c r="K181" s="59"/>
      <c r="L181" s="59"/>
      <c r="M181" s="59"/>
      <c r="N181" s="59"/>
      <c r="O181" s="59"/>
      <c r="P181" s="59"/>
      <c r="Q181" s="59"/>
      <c r="R181" s="59"/>
      <c r="S181" s="122"/>
      <c r="T181" s="122"/>
      <c r="U181" s="122"/>
      <c r="V181" s="59"/>
      <c r="W181" s="59"/>
      <c r="X181" s="59"/>
      <c r="Y181" s="59"/>
      <c r="Z181" s="829"/>
      <c r="AA181" s="829"/>
      <c r="AB181" s="829"/>
      <c r="AC181" s="829"/>
      <c r="AD181" s="829"/>
      <c r="AE181" s="829"/>
      <c r="AF181" s="829"/>
      <c r="AG181" s="829"/>
      <c r="AH181" s="829"/>
      <c r="AI181" s="829"/>
      <c r="AJ181" s="829"/>
      <c r="AK181" s="829"/>
      <c r="AL181" s="829"/>
      <c r="AM181" s="829"/>
      <c r="AN181" s="829"/>
      <c r="AO181" s="829"/>
      <c r="AP181" s="829"/>
      <c r="AQ181" s="829"/>
      <c r="AR181" s="829"/>
      <c r="AS181" s="829"/>
      <c r="AT181" s="829"/>
      <c r="AU181" s="829"/>
      <c r="AV181" s="829"/>
      <c r="AW181" s="829"/>
      <c r="AX181" s="829"/>
      <c r="AY181" s="829"/>
      <c r="AZ181" s="829"/>
      <c r="BA181" s="829"/>
      <c r="BB181" s="829"/>
      <c r="BC181" s="829"/>
      <c r="BD181" s="829"/>
      <c r="BE181" s="829"/>
      <c r="BF181" s="829"/>
      <c r="BG181" s="829"/>
      <c r="BH181" s="829"/>
      <c r="BI181" s="829"/>
      <c r="BJ181" s="829"/>
      <c r="BK181" s="829"/>
      <c r="BL181" s="829"/>
      <c r="BM181" s="829"/>
      <c r="BN181" s="829"/>
      <c r="BO181" s="829"/>
      <c r="BP181" s="829"/>
      <c r="BQ181" s="829"/>
      <c r="BR181" s="829"/>
      <c r="BS181" s="829"/>
      <c r="BT181" s="829"/>
      <c r="BU181" s="829"/>
      <c r="BV181" s="829"/>
      <c r="BW181" s="829"/>
      <c r="BX181" s="829"/>
      <c r="BY181" s="829"/>
      <c r="BZ181" s="829"/>
      <c r="CA181" s="829"/>
      <c r="CB181" s="1"/>
      <c r="CC181" s="387"/>
      <c r="CI181" s="439"/>
    </row>
    <row r="182" spans="1:87" s="2" customFormat="1" ht="4.5" customHeight="1">
      <c r="A182" s="444" t="s">
        <v>1958</v>
      </c>
      <c r="B182" s="63"/>
      <c r="C182" s="63"/>
      <c r="D182" s="63"/>
      <c r="E182" s="63"/>
      <c r="F182" s="63"/>
      <c r="G182" s="63"/>
      <c r="H182" s="63"/>
      <c r="I182" s="63"/>
      <c r="J182" s="63"/>
      <c r="K182" s="63"/>
      <c r="L182" s="63"/>
      <c r="M182" s="63"/>
      <c r="N182" s="63"/>
      <c r="O182" s="63"/>
      <c r="P182" s="63"/>
      <c r="Q182" s="63"/>
      <c r="R182" s="63"/>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1"/>
      <c r="CC182" s="387"/>
      <c r="CI182" s="439"/>
    </row>
    <row r="183" spans="1:87" s="2" customFormat="1" ht="4.5" customHeight="1">
      <c r="A183" s="444" t="s">
        <v>1958</v>
      </c>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1"/>
      <c r="CC183" s="387"/>
      <c r="CI183" s="439"/>
    </row>
    <row r="184" spans="1:87" s="2" customFormat="1" ht="16.5" customHeight="1">
      <c r="A184" s="444" t="s">
        <v>1958</v>
      </c>
      <c r="B184" s="59"/>
      <c r="C184" s="59" t="s">
        <v>75</v>
      </c>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1"/>
      <c r="CC184" s="387"/>
      <c r="CI184" s="439"/>
    </row>
    <row r="185" spans="1:87" s="2" customFormat="1" ht="17.100000000000001" customHeight="1">
      <c r="A185" s="444" t="s">
        <v>1958</v>
      </c>
      <c r="B185" s="59"/>
      <c r="C185" s="59" t="s">
        <v>36</v>
      </c>
      <c r="D185" s="59"/>
      <c r="E185" s="59"/>
      <c r="F185" s="59"/>
      <c r="G185" s="59"/>
      <c r="H185" s="59"/>
      <c r="I185" s="59"/>
      <c r="J185" s="59"/>
      <c r="K185" s="59"/>
      <c r="L185" s="59"/>
      <c r="M185" s="59"/>
      <c r="N185" s="59"/>
      <c r="O185" s="59"/>
      <c r="P185" s="59"/>
      <c r="Q185" s="59"/>
      <c r="R185" s="59"/>
      <c r="S185" s="59"/>
      <c r="T185" s="59" t="s">
        <v>37</v>
      </c>
      <c r="U185" s="59"/>
      <c r="V185" s="794"/>
      <c r="W185" s="794"/>
      <c r="X185" s="794"/>
      <c r="Y185" s="794"/>
      <c r="Z185" s="122" t="s">
        <v>38</v>
      </c>
      <c r="AA185" s="59"/>
      <c r="AB185" s="59"/>
      <c r="AC185" s="59"/>
      <c r="AD185" s="59"/>
      <c r="AE185" s="59"/>
      <c r="AF185" s="59"/>
      <c r="AG185" s="59"/>
      <c r="AH185" s="59"/>
      <c r="AI185" s="59"/>
      <c r="AJ185" s="59" t="s">
        <v>37</v>
      </c>
      <c r="AK185" s="59"/>
      <c r="AL185" s="823"/>
      <c r="AM185" s="823"/>
      <c r="AN185" s="823"/>
      <c r="AO185" s="823"/>
      <c r="AP185" s="823"/>
      <c r="AQ185" s="823"/>
      <c r="AR185" s="823"/>
      <c r="AS185" s="823"/>
      <c r="AT185" s="823"/>
      <c r="AU185" s="823"/>
      <c r="AV185" s="823"/>
      <c r="AW185" s="823"/>
      <c r="AX185" s="122" t="s">
        <v>39</v>
      </c>
      <c r="AY185" s="59"/>
      <c r="AZ185" s="59"/>
      <c r="BA185" s="59"/>
      <c r="BB185" s="59"/>
      <c r="BC185" s="59"/>
      <c r="BD185" s="59"/>
      <c r="BE185" s="59"/>
      <c r="BF185" s="59"/>
      <c r="BG185" s="794"/>
      <c r="BH185" s="794"/>
      <c r="BI185" s="794"/>
      <c r="BJ185" s="794"/>
      <c r="BK185" s="794"/>
      <c r="BL185" s="794"/>
      <c r="BM185" s="794"/>
      <c r="BN185" s="794"/>
      <c r="BO185" s="794"/>
      <c r="BP185" s="794"/>
      <c r="BQ185" s="794"/>
      <c r="BR185" s="794"/>
      <c r="BS185" s="122" t="s">
        <v>40</v>
      </c>
      <c r="BT185" s="59"/>
      <c r="BU185" s="59"/>
      <c r="BV185" s="59"/>
      <c r="BW185" s="59"/>
      <c r="BX185" s="59"/>
      <c r="BY185" s="59"/>
      <c r="BZ185" s="59"/>
      <c r="CA185" s="59"/>
      <c r="CB185" s="1"/>
      <c r="CC185" s="387"/>
      <c r="CI185" s="439"/>
    </row>
    <row r="186" spans="1:87" s="2" customFormat="1" ht="17.100000000000001" customHeight="1">
      <c r="A186" s="444" t="s">
        <v>1958</v>
      </c>
      <c r="B186" s="59"/>
      <c r="C186" s="59" t="s">
        <v>31</v>
      </c>
      <c r="D186" s="59"/>
      <c r="E186" s="59"/>
      <c r="F186" s="59"/>
      <c r="G186" s="59"/>
      <c r="H186" s="59"/>
      <c r="I186" s="59"/>
      <c r="J186" s="59"/>
      <c r="K186" s="59"/>
      <c r="L186" s="59"/>
      <c r="M186" s="59"/>
      <c r="N186" s="59"/>
      <c r="O186" s="59"/>
      <c r="P186" s="59"/>
      <c r="Q186" s="59"/>
      <c r="R186" s="59"/>
      <c r="S186" s="794"/>
      <c r="T186" s="794"/>
      <c r="U186" s="794"/>
      <c r="V186" s="794"/>
      <c r="W186" s="794"/>
      <c r="X186" s="794"/>
      <c r="Y186" s="794"/>
      <c r="Z186" s="794"/>
      <c r="AA186" s="794"/>
      <c r="AB186" s="794"/>
      <c r="AC186" s="794"/>
      <c r="AD186" s="794"/>
      <c r="AE186" s="794"/>
      <c r="AF186" s="794"/>
      <c r="AG186" s="794"/>
      <c r="AH186" s="794"/>
      <c r="AI186" s="794"/>
      <c r="AJ186" s="794"/>
      <c r="AK186" s="794"/>
      <c r="AL186" s="794"/>
      <c r="AM186" s="794"/>
      <c r="AN186" s="794"/>
      <c r="AO186" s="794"/>
      <c r="AP186" s="794"/>
      <c r="AQ186" s="794"/>
      <c r="AR186" s="794"/>
      <c r="AS186" s="794"/>
      <c r="AT186" s="794"/>
      <c r="AU186" s="794"/>
      <c r="AV186" s="794"/>
      <c r="AW186" s="794"/>
      <c r="AX186" s="794"/>
      <c r="AY186" s="794"/>
      <c r="AZ186" s="794"/>
      <c r="BA186" s="794"/>
      <c r="BB186" s="794"/>
      <c r="BC186" s="794"/>
      <c r="BD186" s="794"/>
      <c r="BE186" s="794"/>
      <c r="BF186" s="794"/>
      <c r="BG186" s="794"/>
      <c r="BH186" s="794"/>
      <c r="BI186" s="794"/>
      <c r="BJ186" s="794"/>
      <c r="BK186" s="794"/>
      <c r="BL186" s="794"/>
      <c r="BM186" s="794"/>
      <c r="BN186" s="794"/>
      <c r="BO186" s="794"/>
      <c r="BP186" s="794"/>
      <c r="BQ186" s="794"/>
      <c r="BR186" s="794"/>
      <c r="BS186" s="794"/>
      <c r="BT186" s="794"/>
      <c r="BU186" s="794"/>
      <c r="BV186" s="794"/>
      <c r="BW186" s="794"/>
      <c r="BX186" s="794"/>
      <c r="BY186" s="794"/>
      <c r="BZ186" s="794"/>
      <c r="CA186" s="794"/>
      <c r="CB186" s="1"/>
      <c r="CC186" s="387"/>
      <c r="CI186" s="439"/>
    </row>
    <row r="187" spans="1:87" s="2" customFormat="1" ht="17.100000000000001" customHeight="1">
      <c r="A187" s="444" t="s">
        <v>1958</v>
      </c>
      <c r="B187" s="59"/>
      <c r="C187" s="59" t="s">
        <v>42</v>
      </c>
      <c r="D187" s="59"/>
      <c r="E187" s="59"/>
      <c r="F187" s="59"/>
      <c r="G187" s="59"/>
      <c r="H187" s="59"/>
      <c r="I187" s="59"/>
      <c r="J187" s="59"/>
      <c r="K187" s="59"/>
      <c r="L187" s="59"/>
      <c r="M187" s="59"/>
      <c r="N187" s="59"/>
      <c r="O187" s="59"/>
      <c r="P187" s="59"/>
      <c r="Q187" s="59"/>
      <c r="R187" s="59"/>
      <c r="S187" s="59"/>
      <c r="T187" s="59" t="s">
        <v>37</v>
      </c>
      <c r="U187" s="59"/>
      <c r="V187" s="794"/>
      <c r="W187" s="794"/>
      <c r="X187" s="794"/>
      <c r="Y187" s="794"/>
      <c r="Z187" s="122" t="s">
        <v>43</v>
      </c>
      <c r="AA187" s="59"/>
      <c r="AB187" s="59"/>
      <c r="AC187" s="59"/>
      <c r="AD187" s="59"/>
      <c r="AE187" s="59"/>
      <c r="AF187" s="59"/>
      <c r="AG187" s="59"/>
      <c r="AH187" s="59"/>
      <c r="AI187" s="59"/>
      <c r="AJ187" s="59" t="s">
        <v>37</v>
      </c>
      <c r="AK187" s="59"/>
      <c r="AL187" s="823"/>
      <c r="AM187" s="823"/>
      <c r="AN187" s="823"/>
      <c r="AO187" s="823"/>
      <c r="AP187" s="823"/>
      <c r="AQ187" s="823"/>
      <c r="AR187" s="823"/>
      <c r="AS187" s="823"/>
      <c r="AT187" s="823"/>
      <c r="AU187" s="59" t="s">
        <v>44</v>
      </c>
      <c r="AV187" s="59"/>
      <c r="AW187" s="59"/>
      <c r="AX187" s="59"/>
      <c r="AY187" s="122"/>
      <c r="AZ187" s="59"/>
      <c r="BA187" s="59"/>
      <c r="BB187" s="59"/>
      <c r="BC187" s="59"/>
      <c r="BD187" s="59"/>
      <c r="BE187" s="59"/>
      <c r="BF187" s="59"/>
      <c r="BG187" s="794"/>
      <c r="BH187" s="794"/>
      <c r="BI187" s="794"/>
      <c r="BJ187" s="794"/>
      <c r="BK187" s="794"/>
      <c r="BL187" s="794"/>
      <c r="BM187" s="794"/>
      <c r="BN187" s="794"/>
      <c r="BO187" s="794"/>
      <c r="BP187" s="794"/>
      <c r="BQ187" s="794"/>
      <c r="BR187" s="794"/>
      <c r="BS187" s="122" t="s">
        <v>40</v>
      </c>
      <c r="BT187" s="59"/>
      <c r="BU187" s="59"/>
      <c r="BV187" s="59"/>
      <c r="BW187" s="59"/>
      <c r="BX187" s="59"/>
      <c r="BY187" s="59"/>
      <c r="BZ187" s="59"/>
      <c r="CA187" s="59"/>
      <c r="CB187" s="1"/>
      <c r="CC187" s="387"/>
      <c r="CI187" s="439"/>
    </row>
    <row r="188" spans="1:87" s="2" customFormat="1" ht="17.100000000000001" customHeight="1">
      <c r="A188" s="444" t="s">
        <v>1958</v>
      </c>
      <c r="B188" s="59"/>
      <c r="C188" s="59"/>
      <c r="D188" s="59"/>
      <c r="E188" s="59"/>
      <c r="F188" s="59"/>
      <c r="G188" s="59"/>
      <c r="H188" s="59"/>
      <c r="I188" s="59"/>
      <c r="J188" s="59"/>
      <c r="K188" s="59"/>
      <c r="L188" s="59"/>
      <c r="M188" s="59"/>
      <c r="N188" s="59"/>
      <c r="O188" s="59"/>
      <c r="P188" s="59"/>
      <c r="Q188" s="59"/>
      <c r="R188" s="59"/>
      <c r="S188" s="829"/>
      <c r="T188" s="829"/>
      <c r="U188" s="829"/>
      <c r="V188" s="829"/>
      <c r="W188" s="829"/>
      <c r="X188" s="829"/>
      <c r="Y188" s="829"/>
      <c r="Z188" s="829"/>
      <c r="AA188" s="829"/>
      <c r="AB188" s="829"/>
      <c r="AC188" s="829"/>
      <c r="AD188" s="829"/>
      <c r="AE188" s="829"/>
      <c r="AF188" s="829"/>
      <c r="AG188" s="829"/>
      <c r="AH188" s="829"/>
      <c r="AI188" s="829"/>
      <c r="AJ188" s="829"/>
      <c r="AK188" s="829"/>
      <c r="AL188" s="829"/>
      <c r="AM188" s="829"/>
      <c r="AN188" s="829"/>
      <c r="AO188" s="829"/>
      <c r="AP188" s="829"/>
      <c r="AQ188" s="829"/>
      <c r="AR188" s="829"/>
      <c r="AS188" s="829"/>
      <c r="AT188" s="829"/>
      <c r="AU188" s="829"/>
      <c r="AV188" s="829"/>
      <c r="AW188" s="829"/>
      <c r="AX188" s="829"/>
      <c r="AY188" s="829"/>
      <c r="AZ188" s="829"/>
      <c r="BA188" s="829"/>
      <c r="BB188" s="829"/>
      <c r="BC188" s="829"/>
      <c r="BD188" s="829"/>
      <c r="BE188" s="829"/>
      <c r="BF188" s="829"/>
      <c r="BG188" s="829"/>
      <c r="BH188" s="829"/>
      <c r="BI188" s="829"/>
      <c r="BJ188" s="829"/>
      <c r="BK188" s="829"/>
      <c r="BL188" s="829"/>
      <c r="BM188" s="829"/>
      <c r="BN188" s="829"/>
      <c r="BO188" s="829"/>
      <c r="BP188" s="829"/>
      <c r="BQ188" s="829"/>
      <c r="BR188" s="829"/>
      <c r="BS188" s="829"/>
      <c r="BT188" s="829"/>
      <c r="BU188" s="829"/>
      <c r="BV188" s="829"/>
      <c r="BW188" s="829"/>
      <c r="BX188" s="829"/>
      <c r="BY188" s="829"/>
      <c r="BZ188" s="829"/>
      <c r="CA188" s="829"/>
      <c r="CB188" s="1"/>
      <c r="CC188" s="387"/>
      <c r="CI188" s="439"/>
    </row>
    <row r="189" spans="1:87" s="2" customFormat="1" ht="17.100000000000001" customHeight="1">
      <c r="A189" s="444" t="s">
        <v>1958</v>
      </c>
      <c r="B189" s="59"/>
      <c r="C189" s="59" t="s">
        <v>47</v>
      </c>
      <c r="D189" s="59"/>
      <c r="E189" s="59"/>
      <c r="F189" s="59"/>
      <c r="G189" s="59"/>
      <c r="H189" s="59"/>
      <c r="I189" s="59"/>
      <c r="J189" s="59"/>
      <c r="K189" s="59"/>
      <c r="L189" s="59"/>
      <c r="M189" s="59"/>
      <c r="N189" s="59"/>
      <c r="O189" s="59"/>
      <c r="P189" s="59"/>
      <c r="Q189" s="59"/>
      <c r="R189" s="59"/>
      <c r="S189" s="801" t="s">
        <v>1253</v>
      </c>
      <c r="T189" s="801"/>
      <c r="U189" s="801"/>
      <c r="V189" s="829"/>
      <c r="W189" s="829"/>
      <c r="X189" s="829"/>
      <c r="Y189" s="829"/>
      <c r="Z189" s="829"/>
      <c r="AA189" s="829"/>
      <c r="AB189" s="829"/>
      <c r="AC189" s="829"/>
      <c r="AD189" s="829"/>
      <c r="AE189" s="829"/>
      <c r="AF189" s="829"/>
      <c r="AG189" s="829"/>
      <c r="AH189" s="829"/>
      <c r="AI189" s="829"/>
      <c r="AJ189" s="829"/>
      <c r="AK189" s="829"/>
      <c r="AL189" s="829"/>
      <c r="AM189" s="829"/>
      <c r="AN189" s="829"/>
      <c r="AO189" s="829"/>
      <c r="AP189" s="829"/>
      <c r="AQ189" s="829"/>
      <c r="AR189" s="829"/>
      <c r="AS189" s="829"/>
      <c r="AT189" s="829"/>
      <c r="AU189" s="829"/>
      <c r="AV189" s="829"/>
      <c r="AW189" s="829"/>
      <c r="AX189" s="829"/>
      <c r="AY189" s="829"/>
      <c r="AZ189" s="829"/>
      <c r="BA189" s="829"/>
      <c r="BB189" s="829"/>
      <c r="BC189" s="829"/>
      <c r="BD189" s="829"/>
      <c r="BE189" s="829"/>
      <c r="BF189" s="829"/>
      <c r="BG189" s="829"/>
      <c r="BH189" s="829"/>
      <c r="BI189" s="829"/>
      <c r="BJ189" s="829"/>
      <c r="BK189" s="829"/>
      <c r="BL189" s="829"/>
      <c r="BM189" s="829"/>
      <c r="BN189" s="829"/>
      <c r="BO189" s="829"/>
      <c r="BP189" s="829"/>
      <c r="BQ189" s="829"/>
      <c r="BR189" s="829"/>
      <c r="BS189" s="829"/>
      <c r="BT189" s="829"/>
      <c r="BU189" s="829"/>
      <c r="BV189" s="829"/>
      <c r="BW189" s="829"/>
      <c r="BX189" s="829"/>
      <c r="BY189" s="829"/>
      <c r="BZ189" s="829"/>
      <c r="CA189" s="829"/>
      <c r="CB189" s="1"/>
      <c r="CC189" s="387"/>
      <c r="CI189" s="439"/>
    </row>
    <row r="190" spans="1:87" s="2" customFormat="1" ht="17.100000000000001" customHeight="1">
      <c r="A190" s="444" t="s">
        <v>1958</v>
      </c>
      <c r="B190" s="59"/>
      <c r="C190" s="59" t="s">
        <v>48</v>
      </c>
      <c r="D190" s="59"/>
      <c r="E190" s="59"/>
      <c r="F190" s="59"/>
      <c r="G190" s="59"/>
      <c r="H190" s="59"/>
      <c r="I190" s="59"/>
      <c r="J190" s="59"/>
      <c r="K190" s="59"/>
      <c r="L190" s="59"/>
      <c r="M190" s="59"/>
      <c r="N190" s="59"/>
      <c r="O190" s="59"/>
      <c r="P190" s="59"/>
      <c r="Q190" s="59"/>
      <c r="R190" s="59"/>
      <c r="S190" s="794"/>
      <c r="T190" s="794"/>
      <c r="U190" s="794"/>
      <c r="V190" s="794"/>
      <c r="W190" s="794"/>
      <c r="X190" s="794"/>
      <c r="Y190" s="794"/>
      <c r="Z190" s="794"/>
      <c r="AA190" s="829"/>
      <c r="AB190" s="829"/>
      <c r="AC190" s="829"/>
      <c r="AD190" s="829"/>
      <c r="AE190" s="829"/>
      <c r="AF190" s="829"/>
      <c r="AG190" s="829"/>
      <c r="AH190" s="829"/>
      <c r="AI190" s="829"/>
      <c r="AJ190" s="829"/>
      <c r="AK190" s="829"/>
      <c r="AL190" s="829"/>
      <c r="AM190" s="829"/>
      <c r="AN190" s="829"/>
      <c r="AO190" s="829"/>
      <c r="AP190" s="829"/>
      <c r="AQ190" s="829"/>
      <c r="AR190" s="829"/>
      <c r="AS190" s="829"/>
      <c r="AT190" s="829"/>
      <c r="AU190" s="829"/>
      <c r="AV190" s="829"/>
      <c r="AW190" s="829"/>
      <c r="AX190" s="829"/>
      <c r="AY190" s="829"/>
      <c r="AZ190" s="829"/>
      <c r="BA190" s="829"/>
      <c r="BB190" s="829"/>
      <c r="BC190" s="829"/>
      <c r="BD190" s="829"/>
      <c r="BE190" s="829"/>
      <c r="BF190" s="829"/>
      <c r="BG190" s="829"/>
      <c r="BH190" s="829"/>
      <c r="BI190" s="829"/>
      <c r="BJ190" s="829"/>
      <c r="BK190" s="829"/>
      <c r="BL190" s="829"/>
      <c r="BM190" s="829"/>
      <c r="BN190" s="829"/>
      <c r="BO190" s="829"/>
      <c r="BP190" s="829"/>
      <c r="BQ190" s="829"/>
      <c r="BR190" s="829"/>
      <c r="BS190" s="829"/>
      <c r="BT190" s="829"/>
      <c r="BU190" s="829"/>
      <c r="BV190" s="829"/>
      <c r="BW190" s="829"/>
      <c r="BX190" s="829"/>
      <c r="BY190" s="829"/>
      <c r="BZ190" s="829"/>
      <c r="CA190" s="829"/>
      <c r="CB190" s="1"/>
      <c r="CC190" s="387"/>
      <c r="CI190" s="439"/>
    </row>
    <row r="191" spans="1:87" s="2" customFormat="1" ht="17.100000000000001" customHeight="1">
      <c r="A191" s="444" t="s">
        <v>1958</v>
      </c>
      <c r="B191" s="59"/>
      <c r="C191" s="59" t="s">
        <v>49</v>
      </c>
      <c r="D191" s="59"/>
      <c r="E191" s="59"/>
      <c r="F191" s="59"/>
      <c r="G191" s="59"/>
      <c r="H191" s="59"/>
      <c r="I191" s="59"/>
      <c r="J191" s="59"/>
      <c r="K191" s="59"/>
      <c r="L191" s="59"/>
      <c r="M191" s="59"/>
      <c r="N191" s="59"/>
      <c r="O191" s="59"/>
      <c r="P191" s="59"/>
      <c r="Q191" s="59"/>
      <c r="R191" s="5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829"/>
      <c r="AY191" s="829"/>
      <c r="AZ191" s="829"/>
      <c r="BA191" s="829"/>
      <c r="BB191" s="829"/>
      <c r="BC191" s="829"/>
      <c r="BD191" s="829"/>
      <c r="BE191" s="829"/>
      <c r="BF191" s="829"/>
      <c r="BG191" s="829"/>
      <c r="BH191" s="829"/>
      <c r="BI191" s="829"/>
      <c r="BJ191" s="829"/>
      <c r="BK191" s="829"/>
      <c r="BL191" s="829"/>
      <c r="BM191" s="829"/>
      <c r="BN191" s="829"/>
      <c r="BO191" s="829"/>
      <c r="BP191" s="829"/>
      <c r="BQ191" s="829"/>
      <c r="BR191" s="829"/>
      <c r="BS191" s="829"/>
      <c r="BT191" s="829"/>
      <c r="BU191" s="829"/>
      <c r="BV191" s="829"/>
      <c r="BW191" s="829"/>
      <c r="BX191" s="829"/>
      <c r="BY191" s="829"/>
      <c r="BZ191" s="829"/>
      <c r="CA191" s="829"/>
      <c r="CB191" s="1"/>
      <c r="CC191" s="387"/>
      <c r="CI191" s="439"/>
    </row>
    <row r="192" spans="1:87" s="2" customFormat="1" ht="17.100000000000001" customHeight="1">
      <c r="A192" s="444" t="s">
        <v>1958</v>
      </c>
      <c r="B192" s="59"/>
      <c r="C192" s="59" t="s">
        <v>74</v>
      </c>
      <c r="D192" s="59"/>
      <c r="E192" s="59"/>
      <c r="F192" s="59"/>
      <c r="G192" s="59"/>
      <c r="H192" s="59"/>
      <c r="I192" s="59"/>
      <c r="J192" s="59"/>
      <c r="K192" s="59"/>
      <c r="L192" s="59"/>
      <c r="M192" s="59"/>
      <c r="N192" s="59"/>
      <c r="O192" s="59"/>
      <c r="P192" s="59"/>
      <c r="Q192" s="59"/>
      <c r="R192" s="59"/>
      <c r="S192" s="122"/>
      <c r="T192" s="122"/>
      <c r="U192" s="122"/>
      <c r="V192" s="59"/>
      <c r="W192" s="59"/>
      <c r="X192" s="59"/>
      <c r="Y192" s="59"/>
      <c r="Z192" s="829"/>
      <c r="AA192" s="829"/>
      <c r="AB192" s="829"/>
      <c r="AC192" s="829"/>
      <c r="AD192" s="829"/>
      <c r="AE192" s="829"/>
      <c r="AF192" s="829"/>
      <c r="AG192" s="829"/>
      <c r="AH192" s="829"/>
      <c r="AI192" s="829"/>
      <c r="AJ192" s="829"/>
      <c r="AK192" s="829"/>
      <c r="AL192" s="829"/>
      <c r="AM192" s="829"/>
      <c r="AN192" s="829"/>
      <c r="AO192" s="829"/>
      <c r="AP192" s="829"/>
      <c r="AQ192" s="829"/>
      <c r="AR192" s="829"/>
      <c r="AS192" s="829"/>
      <c r="AT192" s="829"/>
      <c r="AU192" s="829"/>
      <c r="AV192" s="829"/>
      <c r="AW192" s="829"/>
      <c r="AX192" s="829"/>
      <c r="AY192" s="829"/>
      <c r="AZ192" s="829"/>
      <c r="BA192" s="829"/>
      <c r="BB192" s="829"/>
      <c r="BC192" s="829"/>
      <c r="BD192" s="829"/>
      <c r="BE192" s="829"/>
      <c r="BF192" s="829"/>
      <c r="BG192" s="829"/>
      <c r="BH192" s="829"/>
      <c r="BI192" s="829"/>
      <c r="BJ192" s="829"/>
      <c r="BK192" s="829"/>
      <c r="BL192" s="829"/>
      <c r="BM192" s="829"/>
      <c r="BN192" s="829"/>
      <c r="BO192" s="829"/>
      <c r="BP192" s="829"/>
      <c r="BQ192" s="829"/>
      <c r="BR192" s="829"/>
      <c r="BS192" s="829"/>
      <c r="BT192" s="829"/>
      <c r="BU192" s="829"/>
      <c r="BV192" s="829"/>
      <c r="BW192" s="829"/>
      <c r="BX192" s="829"/>
      <c r="BY192" s="829"/>
      <c r="BZ192" s="829"/>
      <c r="CA192" s="829"/>
      <c r="CB192" s="1"/>
      <c r="CC192" s="387"/>
      <c r="CI192" s="439"/>
    </row>
    <row r="193" spans="1:87" s="2" customFormat="1" ht="4.5" customHeight="1">
      <c r="A193" s="444" t="s">
        <v>1958</v>
      </c>
      <c r="B193" s="63"/>
      <c r="C193" s="63"/>
      <c r="D193" s="63"/>
      <c r="E193" s="63"/>
      <c r="F193" s="63"/>
      <c r="G193" s="63"/>
      <c r="H193" s="63"/>
      <c r="I193" s="63"/>
      <c r="J193" s="63"/>
      <c r="K193" s="63"/>
      <c r="L193" s="63"/>
      <c r="M193" s="63"/>
      <c r="N193" s="63"/>
      <c r="O193" s="63"/>
      <c r="P193" s="63"/>
      <c r="Q193" s="63"/>
      <c r="R193" s="63"/>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1"/>
      <c r="CC193" s="387"/>
      <c r="CI193" s="439"/>
    </row>
    <row r="194" spans="1:87" s="2" customFormat="1" ht="5.0999999999999996" customHeight="1">
      <c r="A194" s="444" t="s">
        <v>1958</v>
      </c>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
      <c r="CC194" s="387"/>
      <c r="CI194" s="439"/>
    </row>
    <row r="195" spans="1:87" s="2" customFormat="1" ht="16.5" customHeight="1">
      <c r="A195" s="444" t="s">
        <v>1958</v>
      </c>
      <c r="B195" s="59"/>
      <c r="C195" s="59" t="s">
        <v>36</v>
      </c>
      <c r="D195" s="59"/>
      <c r="E195" s="59"/>
      <c r="F195" s="59"/>
      <c r="G195" s="59"/>
      <c r="H195" s="59"/>
      <c r="I195" s="59"/>
      <c r="J195" s="59"/>
      <c r="K195" s="59"/>
      <c r="L195" s="59"/>
      <c r="M195" s="59"/>
      <c r="N195" s="59"/>
      <c r="O195" s="59"/>
      <c r="P195" s="59"/>
      <c r="Q195" s="59"/>
      <c r="R195" s="59"/>
      <c r="S195" s="59"/>
      <c r="T195" s="59" t="s">
        <v>37</v>
      </c>
      <c r="U195" s="59"/>
      <c r="V195" s="794"/>
      <c r="W195" s="794"/>
      <c r="X195" s="794"/>
      <c r="Y195" s="794"/>
      <c r="Z195" s="122" t="s">
        <v>38</v>
      </c>
      <c r="AA195" s="59"/>
      <c r="AB195" s="59"/>
      <c r="AC195" s="59"/>
      <c r="AD195" s="59"/>
      <c r="AE195" s="59"/>
      <c r="AF195" s="59"/>
      <c r="AG195" s="59"/>
      <c r="AH195" s="59"/>
      <c r="AI195" s="59"/>
      <c r="AJ195" s="59" t="s">
        <v>37</v>
      </c>
      <c r="AK195" s="59"/>
      <c r="AL195" s="823"/>
      <c r="AM195" s="823"/>
      <c r="AN195" s="823"/>
      <c r="AO195" s="823"/>
      <c r="AP195" s="823"/>
      <c r="AQ195" s="823"/>
      <c r="AR195" s="823"/>
      <c r="AS195" s="823"/>
      <c r="AT195" s="823"/>
      <c r="AU195" s="823"/>
      <c r="AV195" s="823"/>
      <c r="AW195" s="823"/>
      <c r="AX195" s="122" t="s">
        <v>39</v>
      </c>
      <c r="AY195" s="59"/>
      <c r="AZ195" s="59"/>
      <c r="BA195" s="59"/>
      <c r="BB195" s="59"/>
      <c r="BC195" s="59"/>
      <c r="BD195" s="59"/>
      <c r="BE195" s="59"/>
      <c r="BF195" s="59"/>
      <c r="BG195" s="794"/>
      <c r="BH195" s="794"/>
      <c r="BI195" s="794"/>
      <c r="BJ195" s="794"/>
      <c r="BK195" s="794"/>
      <c r="BL195" s="794"/>
      <c r="BM195" s="794"/>
      <c r="BN195" s="794"/>
      <c r="BO195" s="794"/>
      <c r="BP195" s="794"/>
      <c r="BQ195" s="794"/>
      <c r="BR195" s="794"/>
      <c r="BS195" s="122" t="s">
        <v>40</v>
      </c>
      <c r="BT195" s="59"/>
      <c r="BU195" s="59"/>
      <c r="BV195" s="59"/>
      <c r="BW195" s="59"/>
      <c r="BX195" s="59"/>
      <c r="BY195" s="59"/>
      <c r="BZ195" s="59"/>
      <c r="CA195" s="59"/>
      <c r="CB195" s="1"/>
      <c r="CC195" s="387"/>
      <c r="CI195" s="439"/>
    </row>
    <row r="196" spans="1:87" s="2" customFormat="1" ht="17.100000000000001" customHeight="1">
      <c r="A196" s="444" t="s">
        <v>1958</v>
      </c>
      <c r="B196" s="59"/>
      <c r="C196" s="59" t="s">
        <v>31</v>
      </c>
      <c r="D196" s="59"/>
      <c r="E196" s="59"/>
      <c r="F196" s="59"/>
      <c r="G196" s="59"/>
      <c r="H196" s="59"/>
      <c r="I196" s="59"/>
      <c r="J196" s="59"/>
      <c r="K196" s="59"/>
      <c r="L196" s="59"/>
      <c r="M196" s="59"/>
      <c r="N196" s="59"/>
      <c r="O196" s="59"/>
      <c r="P196" s="59"/>
      <c r="Q196" s="59"/>
      <c r="R196" s="59"/>
      <c r="S196" s="794"/>
      <c r="T196" s="794"/>
      <c r="U196" s="794"/>
      <c r="V196" s="794"/>
      <c r="W196" s="794"/>
      <c r="X196" s="794"/>
      <c r="Y196" s="794"/>
      <c r="Z196" s="794"/>
      <c r="AA196" s="794"/>
      <c r="AB196" s="794"/>
      <c r="AC196" s="794"/>
      <c r="AD196" s="794"/>
      <c r="AE196" s="794"/>
      <c r="AF196" s="794"/>
      <c r="AG196" s="794"/>
      <c r="AH196" s="794"/>
      <c r="AI196" s="794"/>
      <c r="AJ196" s="794"/>
      <c r="AK196" s="794"/>
      <c r="AL196" s="794"/>
      <c r="AM196" s="794"/>
      <c r="AN196" s="794"/>
      <c r="AO196" s="794"/>
      <c r="AP196" s="794"/>
      <c r="AQ196" s="794"/>
      <c r="AR196" s="794"/>
      <c r="AS196" s="794"/>
      <c r="AT196" s="794"/>
      <c r="AU196" s="794"/>
      <c r="AV196" s="794"/>
      <c r="AW196" s="794"/>
      <c r="AX196" s="794"/>
      <c r="AY196" s="794"/>
      <c r="AZ196" s="794"/>
      <c r="BA196" s="794"/>
      <c r="BB196" s="794"/>
      <c r="BC196" s="794"/>
      <c r="BD196" s="794"/>
      <c r="BE196" s="794"/>
      <c r="BF196" s="794"/>
      <c r="BG196" s="794"/>
      <c r="BH196" s="794"/>
      <c r="BI196" s="794"/>
      <c r="BJ196" s="794"/>
      <c r="BK196" s="794"/>
      <c r="BL196" s="794"/>
      <c r="BM196" s="794"/>
      <c r="BN196" s="794"/>
      <c r="BO196" s="794"/>
      <c r="BP196" s="794"/>
      <c r="BQ196" s="794"/>
      <c r="BR196" s="794"/>
      <c r="BS196" s="794"/>
      <c r="BT196" s="794"/>
      <c r="BU196" s="794"/>
      <c r="BV196" s="794"/>
      <c r="BW196" s="794"/>
      <c r="BX196" s="794"/>
      <c r="BY196" s="794"/>
      <c r="BZ196" s="794"/>
      <c r="CA196" s="794"/>
      <c r="CB196" s="1"/>
      <c r="CC196" s="387"/>
      <c r="CI196" s="439"/>
    </row>
    <row r="197" spans="1:87" s="2" customFormat="1" ht="17.100000000000001" customHeight="1">
      <c r="A197" s="444" t="s">
        <v>1958</v>
      </c>
      <c r="B197" s="59"/>
      <c r="C197" s="59" t="s">
        <v>42</v>
      </c>
      <c r="D197" s="59"/>
      <c r="E197" s="59"/>
      <c r="F197" s="59"/>
      <c r="G197" s="59"/>
      <c r="H197" s="59"/>
      <c r="I197" s="59"/>
      <c r="J197" s="59"/>
      <c r="K197" s="59"/>
      <c r="L197" s="59"/>
      <c r="M197" s="59"/>
      <c r="N197" s="59"/>
      <c r="O197" s="59"/>
      <c r="P197" s="59"/>
      <c r="Q197" s="59"/>
      <c r="R197" s="59"/>
      <c r="S197" s="59"/>
      <c r="T197" s="59" t="s">
        <v>37</v>
      </c>
      <c r="U197" s="59"/>
      <c r="V197" s="794"/>
      <c r="W197" s="794"/>
      <c r="X197" s="794"/>
      <c r="Y197" s="794"/>
      <c r="Z197" s="122" t="s">
        <v>43</v>
      </c>
      <c r="AA197" s="59"/>
      <c r="AB197" s="59"/>
      <c r="AC197" s="59"/>
      <c r="AD197" s="59"/>
      <c r="AE197" s="59"/>
      <c r="AF197" s="59"/>
      <c r="AG197" s="59"/>
      <c r="AH197" s="59"/>
      <c r="AI197" s="59"/>
      <c r="AJ197" s="59" t="s">
        <v>37</v>
      </c>
      <c r="AK197" s="59"/>
      <c r="AL197" s="823"/>
      <c r="AM197" s="823"/>
      <c r="AN197" s="823"/>
      <c r="AO197" s="823"/>
      <c r="AP197" s="823"/>
      <c r="AQ197" s="823"/>
      <c r="AR197" s="823"/>
      <c r="AS197" s="823"/>
      <c r="AT197" s="823"/>
      <c r="AU197" s="59" t="s">
        <v>44</v>
      </c>
      <c r="AV197" s="59"/>
      <c r="AW197" s="59"/>
      <c r="AX197" s="59"/>
      <c r="AY197" s="122"/>
      <c r="AZ197" s="59"/>
      <c r="BA197" s="59"/>
      <c r="BB197" s="59"/>
      <c r="BC197" s="59"/>
      <c r="BD197" s="59"/>
      <c r="BE197" s="59"/>
      <c r="BF197" s="59"/>
      <c r="BG197" s="794"/>
      <c r="BH197" s="794"/>
      <c r="BI197" s="794"/>
      <c r="BJ197" s="794"/>
      <c r="BK197" s="794"/>
      <c r="BL197" s="794"/>
      <c r="BM197" s="794"/>
      <c r="BN197" s="794"/>
      <c r="BO197" s="794"/>
      <c r="BP197" s="794"/>
      <c r="BQ197" s="794"/>
      <c r="BR197" s="794"/>
      <c r="BS197" s="122" t="s">
        <v>40</v>
      </c>
      <c r="BT197" s="59"/>
      <c r="BU197" s="59"/>
      <c r="BV197" s="59"/>
      <c r="BW197" s="59"/>
      <c r="BX197" s="59"/>
      <c r="BY197" s="59"/>
      <c r="BZ197" s="59"/>
      <c r="CA197" s="59"/>
      <c r="CB197" s="1"/>
      <c r="CC197" s="387"/>
      <c r="CI197" s="439"/>
    </row>
    <row r="198" spans="1:87" s="2" customFormat="1" ht="17.100000000000001" customHeight="1">
      <c r="A198" s="444" t="s">
        <v>1958</v>
      </c>
      <c r="B198" s="59"/>
      <c r="C198" s="59"/>
      <c r="D198" s="59"/>
      <c r="E198" s="59"/>
      <c r="F198" s="59"/>
      <c r="G198" s="59"/>
      <c r="H198" s="59"/>
      <c r="I198" s="59"/>
      <c r="J198" s="59"/>
      <c r="K198" s="59"/>
      <c r="L198" s="59"/>
      <c r="M198" s="59"/>
      <c r="N198" s="59"/>
      <c r="O198" s="59"/>
      <c r="P198" s="59"/>
      <c r="Q198" s="59"/>
      <c r="R198" s="59"/>
      <c r="S198" s="829"/>
      <c r="T198" s="829"/>
      <c r="U198" s="829"/>
      <c r="V198" s="829"/>
      <c r="W198" s="829"/>
      <c r="X198" s="829"/>
      <c r="Y198" s="829"/>
      <c r="Z198" s="829"/>
      <c r="AA198" s="829"/>
      <c r="AB198" s="829"/>
      <c r="AC198" s="829"/>
      <c r="AD198" s="829"/>
      <c r="AE198" s="829"/>
      <c r="AF198" s="829"/>
      <c r="AG198" s="829"/>
      <c r="AH198" s="829"/>
      <c r="AI198" s="829"/>
      <c r="AJ198" s="829"/>
      <c r="AK198" s="829"/>
      <c r="AL198" s="829"/>
      <c r="AM198" s="829"/>
      <c r="AN198" s="829"/>
      <c r="AO198" s="829"/>
      <c r="AP198" s="829"/>
      <c r="AQ198" s="829"/>
      <c r="AR198" s="829"/>
      <c r="AS198" s="829"/>
      <c r="AT198" s="829"/>
      <c r="AU198" s="829"/>
      <c r="AV198" s="829"/>
      <c r="AW198" s="829"/>
      <c r="AX198" s="829"/>
      <c r="AY198" s="829"/>
      <c r="AZ198" s="829"/>
      <c r="BA198" s="829"/>
      <c r="BB198" s="829"/>
      <c r="BC198" s="829"/>
      <c r="BD198" s="829"/>
      <c r="BE198" s="829"/>
      <c r="BF198" s="829"/>
      <c r="BG198" s="829"/>
      <c r="BH198" s="829"/>
      <c r="BI198" s="829"/>
      <c r="BJ198" s="829"/>
      <c r="BK198" s="829"/>
      <c r="BL198" s="829"/>
      <c r="BM198" s="829"/>
      <c r="BN198" s="829"/>
      <c r="BO198" s="829"/>
      <c r="BP198" s="829"/>
      <c r="BQ198" s="829"/>
      <c r="BR198" s="829"/>
      <c r="BS198" s="829"/>
      <c r="BT198" s="829"/>
      <c r="BU198" s="829"/>
      <c r="BV198" s="829"/>
      <c r="BW198" s="829"/>
      <c r="BX198" s="829"/>
      <c r="BY198" s="829"/>
      <c r="BZ198" s="829"/>
      <c r="CA198" s="829"/>
      <c r="CB198" s="1"/>
      <c r="CC198" s="387"/>
      <c r="CI198" s="439"/>
    </row>
    <row r="199" spans="1:87" s="2" customFormat="1" ht="17.100000000000001" customHeight="1">
      <c r="A199" s="444" t="s">
        <v>1958</v>
      </c>
      <c r="B199" s="59"/>
      <c r="C199" s="59" t="s">
        <v>47</v>
      </c>
      <c r="D199" s="59"/>
      <c r="E199" s="59"/>
      <c r="F199" s="59"/>
      <c r="G199" s="59"/>
      <c r="H199" s="59"/>
      <c r="I199" s="59"/>
      <c r="J199" s="59"/>
      <c r="K199" s="59"/>
      <c r="L199" s="59"/>
      <c r="M199" s="59"/>
      <c r="N199" s="59"/>
      <c r="O199" s="59"/>
      <c r="P199" s="59"/>
      <c r="Q199" s="59"/>
      <c r="R199" s="59"/>
      <c r="S199" s="801" t="s">
        <v>1253</v>
      </c>
      <c r="T199" s="801"/>
      <c r="U199" s="801"/>
      <c r="V199" s="829"/>
      <c r="W199" s="829"/>
      <c r="X199" s="829"/>
      <c r="Y199" s="829"/>
      <c r="Z199" s="829"/>
      <c r="AA199" s="829"/>
      <c r="AB199" s="829"/>
      <c r="AC199" s="829"/>
      <c r="AD199" s="829"/>
      <c r="AE199" s="829"/>
      <c r="AF199" s="829"/>
      <c r="AG199" s="829"/>
      <c r="AH199" s="829"/>
      <c r="AI199" s="829"/>
      <c r="AJ199" s="829"/>
      <c r="AK199" s="829"/>
      <c r="AL199" s="829"/>
      <c r="AM199" s="829"/>
      <c r="AN199" s="829"/>
      <c r="AO199" s="829"/>
      <c r="AP199" s="829"/>
      <c r="AQ199" s="829"/>
      <c r="AR199" s="829"/>
      <c r="AS199" s="829"/>
      <c r="AT199" s="829"/>
      <c r="AU199" s="829"/>
      <c r="AV199" s="829"/>
      <c r="AW199" s="829"/>
      <c r="AX199" s="829"/>
      <c r="AY199" s="829"/>
      <c r="AZ199" s="829"/>
      <c r="BA199" s="829"/>
      <c r="BB199" s="829"/>
      <c r="BC199" s="829"/>
      <c r="BD199" s="829"/>
      <c r="BE199" s="829"/>
      <c r="BF199" s="829"/>
      <c r="BG199" s="829"/>
      <c r="BH199" s="829"/>
      <c r="BI199" s="829"/>
      <c r="BJ199" s="829"/>
      <c r="BK199" s="829"/>
      <c r="BL199" s="829"/>
      <c r="BM199" s="829"/>
      <c r="BN199" s="829"/>
      <c r="BO199" s="829"/>
      <c r="BP199" s="829"/>
      <c r="BQ199" s="829"/>
      <c r="BR199" s="829"/>
      <c r="BS199" s="829"/>
      <c r="BT199" s="829"/>
      <c r="BU199" s="829"/>
      <c r="BV199" s="829"/>
      <c r="BW199" s="829"/>
      <c r="BX199" s="829"/>
      <c r="BY199" s="829"/>
      <c r="BZ199" s="829"/>
      <c r="CA199" s="829"/>
      <c r="CB199" s="1"/>
      <c r="CC199" s="387"/>
      <c r="CI199" s="439"/>
    </row>
    <row r="200" spans="1:87" s="2" customFormat="1" ht="17.100000000000001" customHeight="1">
      <c r="A200" s="444" t="s">
        <v>1958</v>
      </c>
      <c r="B200" s="59"/>
      <c r="C200" s="59" t="s">
        <v>48</v>
      </c>
      <c r="D200" s="59"/>
      <c r="E200" s="59"/>
      <c r="F200" s="59"/>
      <c r="G200" s="59"/>
      <c r="H200" s="59"/>
      <c r="I200" s="59"/>
      <c r="J200" s="59"/>
      <c r="K200" s="59"/>
      <c r="L200" s="59"/>
      <c r="M200" s="59"/>
      <c r="N200" s="59"/>
      <c r="O200" s="59"/>
      <c r="P200" s="59"/>
      <c r="Q200" s="59"/>
      <c r="R200" s="59"/>
      <c r="S200" s="794"/>
      <c r="T200" s="794"/>
      <c r="U200" s="794"/>
      <c r="V200" s="794"/>
      <c r="W200" s="794"/>
      <c r="X200" s="794"/>
      <c r="Y200" s="794"/>
      <c r="Z200" s="794"/>
      <c r="AA200" s="829"/>
      <c r="AB200" s="829"/>
      <c r="AC200" s="829"/>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29"/>
      <c r="AY200" s="829"/>
      <c r="AZ200" s="829"/>
      <c r="BA200" s="829"/>
      <c r="BB200" s="829"/>
      <c r="BC200" s="829"/>
      <c r="BD200" s="829"/>
      <c r="BE200" s="829"/>
      <c r="BF200" s="829"/>
      <c r="BG200" s="829"/>
      <c r="BH200" s="829"/>
      <c r="BI200" s="829"/>
      <c r="BJ200" s="829"/>
      <c r="BK200" s="829"/>
      <c r="BL200" s="829"/>
      <c r="BM200" s="829"/>
      <c r="BN200" s="829"/>
      <c r="BO200" s="829"/>
      <c r="BP200" s="829"/>
      <c r="BQ200" s="829"/>
      <c r="BR200" s="829"/>
      <c r="BS200" s="829"/>
      <c r="BT200" s="829"/>
      <c r="BU200" s="829"/>
      <c r="BV200" s="829"/>
      <c r="BW200" s="829"/>
      <c r="BX200" s="829"/>
      <c r="BY200" s="829"/>
      <c r="BZ200" s="829"/>
      <c r="CA200" s="829"/>
      <c r="CB200" s="1"/>
      <c r="CC200" s="387"/>
      <c r="CI200" s="439"/>
    </row>
    <row r="201" spans="1:87" s="2" customFormat="1" ht="17.100000000000001" customHeight="1">
      <c r="A201" s="444" t="s">
        <v>1958</v>
      </c>
      <c r="B201" s="59"/>
      <c r="C201" s="59" t="s">
        <v>49</v>
      </c>
      <c r="D201" s="59"/>
      <c r="E201" s="59"/>
      <c r="F201" s="59"/>
      <c r="G201" s="59"/>
      <c r="H201" s="59"/>
      <c r="I201" s="59"/>
      <c r="J201" s="59"/>
      <c r="K201" s="59"/>
      <c r="L201" s="59"/>
      <c r="M201" s="59"/>
      <c r="N201" s="59"/>
      <c r="O201" s="59"/>
      <c r="P201" s="59"/>
      <c r="Q201" s="59"/>
      <c r="R201" s="59"/>
      <c r="S201" s="829"/>
      <c r="T201" s="829"/>
      <c r="U201" s="829"/>
      <c r="V201" s="829"/>
      <c r="W201" s="829"/>
      <c r="X201" s="829"/>
      <c r="Y201" s="829"/>
      <c r="Z201" s="829"/>
      <c r="AA201" s="829"/>
      <c r="AB201" s="829"/>
      <c r="AC201" s="829"/>
      <c r="AD201" s="829"/>
      <c r="AE201" s="829"/>
      <c r="AF201" s="829"/>
      <c r="AG201" s="829"/>
      <c r="AH201" s="829"/>
      <c r="AI201" s="829"/>
      <c r="AJ201" s="829"/>
      <c r="AK201" s="829"/>
      <c r="AL201" s="829"/>
      <c r="AM201" s="829"/>
      <c r="AN201" s="829"/>
      <c r="AO201" s="829"/>
      <c r="AP201" s="829"/>
      <c r="AQ201" s="829"/>
      <c r="AR201" s="829"/>
      <c r="AS201" s="829"/>
      <c r="AT201" s="829"/>
      <c r="AU201" s="829"/>
      <c r="AV201" s="829"/>
      <c r="AW201" s="829"/>
      <c r="AX201" s="829"/>
      <c r="AY201" s="829"/>
      <c r="AZ201" s="829"/>
      <c r="BA201" s="829"/>
      <c r="BB201" s="829"/>
      <c r="BC201" s="829"/>
      <c r="BD201" s="829"/>
      <c r="BE201" s="829"/>
      <c r="BF201" s="829"/>
      <c r="BG201" s="829"/>
      <c r="BH201" s="829"/>
      <c r="BI201" s="829"/>
      <c r="BJ201" s="829"/>
      <c r="BK201" s="829"/>
      <c r="BL201" s="829"/>
      <c r="BM201" s="829"/>
      <c r="BN201" s="829"/>
      <c r="BO201" s="829"/>
      <c r="BP201" s="829"/>
      <c r="BQ201" s="829"/>
      <c r="BR201" s="829"/>
      <c r="BS201" s="829"/>
      <c r="BT201" s="829"/>
      <c r="BU201" s="829"/>
      <c r="BV201" s="829"/>
      <c r="BW201" s="829"/>
      <c r="BX201" s="829"/>
      <c r="BY201" s="829"/>
      <c r="BZ201" s="829"/>
      <c r="CA201" s="829"/>
      <c r="CB201" s="1"/>
      <c r="CC201" s="387"/>
      <c r="CI201" s="439"/>
    </row>
    <row r="202" spans="1:87" s="2" customFormat="1" ht="17.100000000000001" customHeight="1">
      <c r="A202" s="444" t="s">
        <v>1958</v>
      </c>
      <c r="B202" s="59"/>
      <c r="C202" s="59" t="s">
        <v>74</v>
      </c>
      <c r="D202" s="59"/>
      <c r="E202" s="59"/>
      <c r="F202" s="59"/>
      <c r="G202" s="59"/>
      <c r="H202" s="59"/>
      <c r="I202" s="59"/>
      <c r="J202" s="59"/>
      <c r="K202" s="59"/>
      <c r="L202" s="59"/>
      <c r="M202" s="59"/>
      <c r="N202" s="59"/>
      <c r="O202" s="59"/>
      <c r="P202" s="59"/>
      <c r="Q202" s="59"/>
      <c r="R202" s="59"/>
      <c r="S202" s="122"/>
      <c r="T202" s="122"/>
      <c r="U202" s="122"/>
      <c r="V202" s="59"/>
      <c r="W202" s="59"/>
      <c r="X202" s="59"/>
      <c r="Y202" s="59"/>
      <c r="Z202" s="829"/>
      <c r="AA202" s="829"/>
      <c r="AB202" s="829"/>
      <c r="AC202" s="829"/>
      <c r="AD202" s="829"/>
      <c r="AE202" s="829"/>
      <c r="AF202" s="829"/>
      <c r="AG202" s="829"/>
      <c r="AH202" s="829"/>
      <c r="AI202" s="829"/>
      <c r="AJ202" s="829"/>
      <c r="AK202" s="829"/>
      <c r="AL202" s="829"/>
      <c r="AM202" s="829"/>
      <c r="AN202" s="829"/>
      <c r="AO202" s="829"/>
      <c r="AP202" s="829"/>
      <c r="AQ202" s="829"/>
      <c r="AR202" s="829"/>
      <c r="AS202" s="829"/>
      <c r="AT202" s="829"/>
      <c r="AU202" s="829"/>
      <c r="AV202" s="829"/>
      <c r="AW202" s="829"/>
      <c r="AX202" s="829"/>
      <c r="AY202" s="829"/>
      <c r="AZ202" s="829"/>
      <c r="BA202" s="829"/>
      <c r="BB202" s="829"/>
      <c r="BC202" s="829"/>
      <c r="BD202" s="829"/>
      <c r="BE202" s="829"/>
      <c r="BF202" s="829"/>
      <c r="BG202" s="829"/>
      <c r="BH202" s="829"/>
      <c r="BI202" s="829"/>
      <c r="BJ202" s="829"/>
      <c r="BK202" s="829"/>
      <c r="BL202" s="829"/>
      <c r="BM202" s="829"/>
      <c r="BN202" s="829"/>
      <c r="BO202" s="829"/>
      <c r="BP202" s="829"/>
      <c r="BQ202" s="829"/>
      <c r="BR202" s="829"/>
      <c r="BS202" s="829"/>
      <c r="BT202" s="829"/>
      <c r="BU202" s="829"/>
      <c r="BV202" s="829"/>
      <c r="BW202" s="829"/>
      <c r="BX202" s="829"/>
      <c r="BY202" s="829"/>
      <c r="BZ202" s="829"/>
      <c r="CA202" s="829"/>
      <c r="CB202" s="1"/>
      <c r="CC202" s="387"/>
      <c r="CI202" s="439"/>
    </row>
    <row r="203" spans="1:87" s="2" customFormat="1" ht="4.5" customHeight="1">
      <c r="A203" s="444" t="s">
        <v>1958</v>
      </c>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1"/>
      <c r="CC203" s="387"/>
      <c r="CI203" s="439"/>
    </row>
    <row r="204" spans="1:87" s="2" customFormat="1" ht="5.0999999999999996" customHeight="1">
      <c r="A204" s="444" t="s">
        <v>1958</v>
      </c>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
      <c r="CC204" s="387"/>
      <c r="CI204" s="439"/>
    </row>
    <row r="205" spans="1:87" s="2" customFormat="1" ht="16.5" customHeight="1">
      <c r="A205" s="444" t="s">
        <v>1958</v>
      </c>
      <c r="B205" s="59"/>
      <c r="C205" s="59" t="s">
        <v>36</v>
      </c>
      <c r="D205" s="59"/>
      <c r="E205" s="59"/>
      <c r="F205" s="59"/>
      <c r="G205" s="59"/>
      <c r="H205" s="59"/>
      <c r="I205" s="59"/>
      <c r="J205" s="59"/>
      <c r="K205" s="59"/>
      <c r="L205" s="59"/>
      <c r="M205" s="59"/>
      <c r="N205" s="59"/>
      <c r="O205" s="59"/>
      <c r="P205" s="59"/>
      <c r="Q205" s="59"/>
      <c r="R205" s="59"/>
      <c r="S205" s="59"/>
      <c r="T205" s="59" t="s">
        <v>37</v>
      </c>
      <c r="U205" s="59"/>
      <c r="V205" s="794"/>
      <c r="W205" s="794"/>
      <c r="X205" s="794"/>
      <c r="Y205" s="794"/>
      <c r="Z205" s="122" t="s">
        <v>38</v>
      </c>
      <c r="AA205" s="59"/>
      <c r="AB205" s="59"/>
      <c r="AC205" s="59"/>
      <c r="AD205" s="59"/>
      <c r="AE205" s="59"/>
      <c r="AF205" s="59"/>
      <c r="AG205" s="59"/>
      <c r="AH205" s="59"/>
      <c r="AI205" s="59"/>
      <c r="AJ205" s="59" t="s">
        <v>37</v>
      </c>
      <c r="AK205" s="59"/>
      <c r="AL205" s="823"/>
      <c r="AM205" s="823"/>
      <c r="AN205" s="823"/>
      <c r="AO205" s="823"/>
      <c r="AP205" s="823"/>
      <c r="AQ205" s="823"/>
      <c r="AR205" s="823"/>
      <c r="AS205" s="823"/>
      <c r="AT205" s="823"/>
      <c r="AU205" s="823"/>
      <c r="AV205" s="823"/>
      <c r="AW205" s="823"/>
      <c r="AX205" s="122" t="s">
        <v>39</v>
      </c>
      <c r="AY205" s="59"/>
      <c r="AZ205" s="59"/>
      <c r="BA205" s="59"/>
      <c r="BB205" s="59"/>
      <c r="BC205" s="59"/>
      <c r="BD205" s="59"/>
      <c r="BE205" s="59"/>
      <c r="BF205" s="59"/>
      <c r="BG205" s="794"/>
      <c r="BH205" s="794"/>
      <c r="BI205" s="794"/>
      <c r="BJ205" s="794"/>
      <c r="BK205" s="794"/>
      <c r="BL205" s="794"/>
      <c r="BM205" s="794"/>
      <c r="BN205" s="794"/>
      <c r="BO205" s="794"/>
      <c r="BP205" s="794"/>
      <c r="BQ205" s="794"/>
      <c r="BR205" s="794"/>
      <c r="BS205" s="122" t="s">
        <v>40</v>
      </c>
      <c r="BT205" s="59"/>
      <c r="BU205" s="59"/>
      <c r="BV205" s="59"/>
      <c r="BW205" s="59"/>
      <c r="BX205" s="59"/>
      <c r="BY205" s="59"/>
      <c r="BZ205" s="59"/>
      <c r="CA205" s="59"/>
      <c r="CB205" s="1"/>
      <c r="CC205" s="387"/>
      <c r="CI205" s="439"/>
    </row>
    <row r="206" spans="1:87" s="2" customFormat="1" ht="17.100000000000001" customHeight="1">
      <c r="A206" s="444" t="s">
        <v>1958</v>
      </c>
      <c r="B206" s="59"/>
      <c r="C206" s="59" t="s">
        <v>31</v>
      </c>
      <c r="D206" s="59"/>
      <c r="E206" s="59"/>
      <c r="F206" s="59"/>
      <c r="G206" s="59"/>
      <c r="H206" s="59"/>
      <c r="I206" s="59"/>
      <c r="J206" s="59"/>
      <c r="K206" s="59"/>
      <c r="L206" s="59"/>
      <c r="M206" s="59"/>
      <c r="N206" s="59"/>
      <c r="O206" s="59"/>
      <c r="P206" s="59"/>
      <c r="Q206" s="59"/>
      <c r="R206" s="59"/>
      <c r="S206" s="794"/>
      <c r="T206" s="794"/>
      <c r="U206" s="794"/>
      <c r="V206" s="794"/>
      <c r="W206" s="794"/>
      <c r="X206" s="794"/>
      <c r="Y206" s="794"/>
      <c r="Z206" s="794"/>
      <c r="AA206" s="794"/>
      <c r="AB206" s="794"/>
      <c r="AC206" s="794"/>
      <c r="AD206" s="794"/>
      <c r="AE206" s="794"/>
      <c r="AF206" s="794"/>
      <c r="AG206" s="794"/>
      <c r="AH206" s="794"/>
      <c r="AI206" s="794"/>
      <c r="AJ206" s="794"/>
      <c r="AK206" s="794"/>
      <c r="AL206" s="794"/>
      <c r="AM206" s="794"/>
      <c r="AN206" s="794"/>
      <c r="AO206" s="794"/>
      <c r="AP206" s="794"/>
      <c r="AQ206" s="794"/>
      <c r="AR206" s="794"/>
      <c r="AS206" s="794"/>
      <c r="AT206" s="794"/>
      <c r="AU206" s="794"/>
      <c r="AV206" s="794"/>
      <c r="AW206" s="794"/>
      <c r="AX206" s="794"/>
      <c r="AY206" s="794"/>
      <c r="AZ206" s="794"/>
      <c r="BA206" s="794"/>
      <c r="BB206" s="794"/>
      <c r="BC206" s="794"/>
      <c r="BD206" s="794"/>
      <c r="BE206" s="794"/>
      <c r="BF206" s="794"/>
      <c r="BG206" s="794"/>
      <c r="BH206" s="794"/>
      <c r="BI206" s="794"/>
      <c r="BJ206" s="794"/>
      <c r="BK206" s="794"/>
      <c r="BL206" s="794"/>
      <c r="BM206" s="794"/>
      <c r="BN206" s="794"/>
      <c r="BO206" s="794"/>
      <c r="BP206" s="794"/>
      <c r="BQ206" s="794"/>
      <c r="BR206" s="794"/>
      <c r="BS206" s="794"/>
      <c r="BT206" s="794"/>
      <c r="BU206" s="794"/>
      <c r="BV206" s="794"/>
      <c r="BW206" s="794"/>
      <c r="BX206" s="794"/>
      <c r="BY206" s="794"/>
      <c r="BZ206" s="794"/>
      <c r="CA206" s="794"/>
      <c r="CB206" s="1"/>
      <c r="CC206" s="387"/>
      <c r="CI206" s="439"/>
    </row>
    <row r="207" spans="1:87" s="2" customFormat="1" ht="17.100000000000001" customHeight="1">
      <c r="A207" s="444" t="s">
        <v>1958</v>
      </c>
      <c r="B207" s="59"/>
      <c r="C207" s="59" t="s">
        <v>42</v>
      </c>
      <c r="D207" s="59"/>
      <c r="E207" s="59"/>
      <c r="F207" s="59"/>
      <c r="G207" s="59"/>
      <c r="H207" s="59"/>
      <c r="I207" s="59"/>
      <c r="J207" s="59"/>
      <c r="K207" s="59"/>
      <c r="L207" s="59"/>
      <c r="M207" s="59"/>
      <c r="N207" s="59"/>
      <c r="O207" s="59"/>
      <c r="P207" s="59"/>
      <c r="Q207" s="59"/>
      <c r="R207" s="59"/>
      <c r="S207" s="59"/>
      <c r="T207" s="59" t="s">
        <v>37</v>
      </c>
      <c r="U207" s="59"/>
      <c r="V207" s="794"/>
      <c r="W207" s="794"/>
      <c r="X207" s="794"/>
      <c r="Y207" s="794"/>
      <c r="Z207" s="122" t="s">
        <v>43</v>
      </c>
      <c r="AA207" s="59"/>
      <c r="AB207" s="59"/>
      <c r="AC207" s="59"/>
      <c r="AD207" s="59"/>
      <c r="AE207" s="59"/>
      <c r="AF207" s="59"/>
      <c r="AG207" s="59"/>
      <c r="AH207" s="59"/>
      <c r="AI207" s="59"/>
      <c r="AJ207" s="59" t="s">
        <v>37</v>
      </c>
      <c r="AK207" s="59"/>
      <c r="AL207" s="823"/>
      <c r="AM207" s="823"/>
      <c r="AN207" s="823"/>
      <c r="AO207" s="823"/>
      <c r="AP207" s="823"/>
      <c r="AQ207" s="823"/>
      <c r="AR207" s="823"/>
      <c r="AS207" s="823"/>
      <c r="AT207" s="823"/>
      <c r="AU207" s="59" t="s">
        <v>44</v>
      </c>
      <c r="AV207" s="59"/>
      <c r="AW207" s="59"/>
      <c r="AX207" s="59"/>
      <c r="AY207" s="122"/>
      <c r="AZ207" s="59"/>
      <c r="BA207" s="59"/>
      <c r="BB207" s="59"/>
      <c r="BC207" s="59"/>
      <c r="BD207" s="59"/>
      <c r="BE207" s="59"/>
      <c r="BF207" s="59"/>
      <c r="BG207" s="794"/>
      <c r="BH207" s="794"/>
      <c r="BI207" s="794"/>
      <c r="BJ207" s="794"/>
      <c r="BK207" s="794"/>
      <c r="BL207" s="794"/>
      <c r="BM207" s="794"/>
      <c r="BN207" s="794"/>
      <c r="BO207" s="794"/>
      <c r="BP207" s="794"/>
      <c r="BQ207" s="794"/>
      <c r="BR207" s="794"/>
      <c r="BS207" s="122" t="s">
        <v>40</v>
      </c>
      <c r="BT207" s="59"/>
      <c r="BU207" s="59"/>
      <c r="BV207" s="59"/>
      <c r="BW207" s="59"/>
      <c r="BX207" s="59"/>
      <c r="BY207" s="59"/>
      <c r="BZ207" s="59"/>
      <c r="CA207" s="59"/>
      <c r="CB207" s="1"/>
      <c r="CC207" s="387"/>
      <c r="CI207" s="439"/>
    </row>
    <row r="208" spans="1:87" s="2" customFormat="1" ht="17.100000000000001" customHeight="1">
      <c r="A208" s="444" t="s">
        <v>1958</v>
      </c>
      <c r="B208" s="59"/>
      <c r="C208" s="59"/>
      <c r="D208" s="59"/>
      <c r="E208" s="59"/>
      <c r="F208" s="59"/>
      <c r="G208" s="59"/>
      <c r="H208" s="59"/>
      <c r="I208" s="59"/>
      <c r="J208" s="59"/>
      <c r="K208" s="59"/>
      <c r="L208" s="59"/>
      <c r="M208" s="59"/>
      <c r="N208" s="59"/>
      <c r="O208" s="59"/>
      <c r="P208" s="59"/>
      <c r="Q208" s="59"/>
      <c r="R208" s="59"/>
      <c r="S208" s="829"/>
      <c r="T208" s="829"/>
      <c r="U208" s="829"/>
      <c r="V208" s="829"/>
      <c r="W208" s="829"/>
      <c r="X208" s="829"/>
      <c r="Y208" s="829"/>
      <c r="Z208" s="829"/>
      <c r="AA208" s="829"/>
      <c r="AB208" s="829"/>
      <c r="AC208" s="829"/>
      <c r="AD208" s="829"/>
      <c r="AE208" s="829"/>
      <c r="AF208" s="829"/>
      <c r="AG208" s="829"/>
      <c r="AH208" s="829"/>
      <c r="AI208" s="829"/>
      <c r="AJ208" s="829"/>
      <c r="AK208" s="829"/>
      <c r="AL208" s="829"/>
      <c r="AM208" s="829"/>
      <c r="AN208" s="829"/>
      <c r="AO208" s="829"/>
      <c r="AP208" s="829"/>
      <c r="AQ208" s="829"/>
      <c r="AR208" s="829"/>
      <c r="AS208" s="829"/>
      <c r="AT208" s="829"/>
      <c r="AU208" s="829"/>
      <c r="AV208" s="829"/>
      <c r="AW208" s="829"/>
      <c r="AX208" s="829"/>
      <c r="AY208" s="829"/>
      <c r="AZ208" s="829"/>
      <c r="BA208" s="829"/>
      <c r="BB208" s="829"/>
      <c r="BC208" s="829"/>
      <c r="BD208" s="829"/>
      <c r="BE208" s="829"/>
      <c r="BF208" s="829"/>
      <c r="BG208" s="829"/>
      <c r="BH208" s="829"/>
      <c r="BI208" s="829"/>
      <c r="BJ208" s="829"/>
      <c r="BK208" s="829"/>
      <c r="BL208" s="829"/>
      <c r="BM208" s="829"/>
      <c r="BN208" s="829"/>
      <c r="BO208" s="829"/>
      <c r="BP208" s="829"/>
      <c r="BQ208" s="829"/>
      <c r="BR208" s="829"/>
      <c r="BS208" s="829"/>
      <c r="BT208" s="829"/>
      <c r="BU208" s="829"/>
      <c r="BV208" s="829"/>
      <c r="BW208" s="829"/>
      <c r="BX208" s="829"/>
      <c r="BY208" s="829"/>
      <c r="BZ208" s="829"/>
      <c r="CA208" s="829"/>
      <c r="CB208" s="1"/>
      <c r="CC208" s="387"/>
      <c r="CI208" s="439"/>
    </row>
    <row r="209" spans="1:112" s="2" customFormat="1" ht="17.100000000000001" customHeight="1">
      <c r="A209" s="444" t="s">
        <v>1958</v>
      </c>
      <c r="B209" s="59"/>
      <c r="C209" s="59" t="s">
        <v>47</v>
      </c>
      <c r="D209" s="59"/>
      <c r="E209" s="59"/>
      <c r="F209" s="59"/>
      <c r="G209" s="59"/>
      <c r="H209" s="59"/>
      <c r="I209" s="59"/>
      <c r="J209" s="59"/>
      <c r="K209" s="59"/>
      <c r="L209" s="59"/>
      <c r="M209" s="59"/>
      <c r="N209" s="59"/>
      <c r="O209" s="59"/>
      <c r="P209" s="59"/>
      <c r="Q209" s="59"/>
      <c r="R209" s="59"/>
      <c r="S209" s="801" t="s">
        <v>1253</v>
      </c>
      <c r="T209" s="801"/>
      <c r="U209" s="801"/>
      <c r="V209" s="829"/>
      <c r="W209" s="829"/>
      <c r="X209" s="829"/>
      <c r="Y209" s="829"/>
      <c r="Z209" s="829"/>
      <c r="AA209" s="829"/>
      <c r="AB209" s="829"/>
      <c r="AC209" s="829"/>
      <c r="AD209" s="829"/>
      <c r="AE209" s="829"/>
      <c r="AF209" s="829"/>
      <c r="AG209" s="829"/>
      <c r="AH209" s="829"/>
      <c r="AI209" s="829"/>
      <c r="AJ209" s="829"/>
      <c r="AK209" s="829"/>
      <c r="AL209" s="829"/>
      <c r="AM209" s="829"/>
      <c r="AN209" s="829"/>
      <c r="AO209" s="829"/>
      <c r="AP209" s="829"/>
      <c r="AQ209" s="829"/>
      <c r="AR209" s="829"/>
      <c r="AS209" s="829"/>
      <c r="AT209" s="829"/>
      <c r="AU209" s="829"/>
      <c r="AV209" s="829"/>
      <c r="AW209" s="829"/>
      <c r="AX209" s="829"/>
      <c r="AY209" s="829"/>
      <c r="AZ209" s="829"/>
      <c r="BA209" s="829"/>
      <c r="BB209" s="829"/>
      <c r="BC209" s="829"/>
      <c r="BD209" s="829"/>
      <c r="BE209" s="829"/>
      <c r="BF209" s="829"/>
      <c r="BG209" s="829"/>
      <c r="BH209" s="829"/>
      <c r="BI209" s="829"/>
      <c r="BJ209" s="829"/>
      <c r="BK209" s="829"/>
      <c r="BL209" s="829"/>
      <c r="BM209" s="829"/>
      <c r="BN209" s="829"/>
      <c r="BO209" s="829"/>
      <c r="BP209" s="829"/>
      <c r="BQ209" s="829"/>
      <c r="BR209" s="829"/>
      <c r="BS209" s="829"/>
      <c r="BT209" s="829"/>
      <c r="BU209" s="829"/>
      <c r="BV209" s="829"/>
      <c r="BW209" s="829"/>
      <c r="BX209" s="829"/>
      <c r="BY209" s="829"/>
      <c r="BZ209" s="829"/>
      <c r="CA209" s="829"/>
      <c r="CB209" s="1"/>
      <c r="CC209" s="387"/>
      <c r="CI209" s="439"/>
    </row>
    <row r="210" spans="1:112" s="2" customFormat="1" ht="17.100000000000001" customHeight="1">
      <c r="A210" s="444" t="s">
        <v>1958</v>
      </c>
      <c r="B210" s="59"/>
      <c r="C210" s="59" t="s">
        <v>48</v>
      </c>
      <c r="D210" s="59"/>
      <c r="E210" s="59"/>
      <c r="F210" s="59"/>
      <c r="G210" s="59"/>
      <c r="H210" s="59"/>
      <c r="I210" s="59"/>
      <c r="J210" s="59"/>
      <c r="K210" s="59"/>
      <c r="L210" s="59"/>
      <c r="M210" s="59"/>
      <c r="N210" s="59"/>
      <c r="O210" s="59"/>
      <c r="P210" s="59"/>
      <c r="Q210" s="59"/>
      <c r="R210" s="59"/>
      <c r="S210" s="794"/>
      <c r="T210" s="794"/>
      <c r="U210" s="794"/>
      <c r="V210" s="794"/>
      <c r="W210" s="794"/>
      <c r="X210" s="794"/>
      <c r="Y210" s="794"/>
      <c r="Z210" s="794"/>
      <c r="AA210" s="829"/>
      <c r="AB210" s="829"/>
      <c r="AC210" s="829"/>
      <c r="AD210" s="829"/>
      <c r="AE210" s="829"/>
      <c r="AF210" s="829"/>
      <c r="AG210" s="829"/>
      <c r="AH210" s="829"/>
      <c r="AI210" s="829"/>
      <c r="AJ210" s="829"/>
      <c r="AK210" s="829"/>
      <c r="AL210" s="829"/>
      <c r="AM210" s="829"/>
      <c r="AN210" s="829"/>
      <c r="AO210" s="829"/>
      <c r="AP210" s="829"/>
      <c r="AQ210" s="829"/>
      <c r="AR210" s="829"/>
      <c r="AS210" s="829"/>
      <c r="AT210" s="829"/>
      <c r="AU210" s="829"/>
      <c r="AV210" s="829"/>
      <c r="AW210" s="829"/>
      <c r="AX210" s="829"/>
      <c r="AY210" s="829"/>
      <c r="AZ210" s="829"/>
      <c r="BA210" s="829"/>
      <c r="BB210" s="829"/>
      <c r="BC210" s="829"/>
      <c r="BD210" s="829"/>
      <c r="BE210" s="829"/>
      <c r="BF210" s="829"/>
      <c r="BG210" s="829"/>
      <c r="BH210" s="829"/>
      <c r="BI210" s="829"/>
      <c r="BJ210" s="829"/>
      <c r="BK210" s="829"/>
      <c r="BL210" s="829"/>
      <c r="BM210" s="829"/>
      <c r="BN210" s="829"/>
      <c r="BO210" s="829"/>
      <c r="BP210" s="829"/>
      <c r="BQ210" s="829"/>
      <c r="BR210" s="829"/>
      <c r="BS210" s="829"/>
      <c r="BT210" s="829"/>
      <c r="BU210" s="829"/>
      <c r="BV210" s="829"/>
      <c r="BW210" s="829"/>
      <c r="BX210" s="829"/>
      <c r="BY210" s="829"/>
      <c r="BZ210" s="829"/>
      <c r="CA210" s="829"/>
      <c r="CB210" s="1"/>
      <c r="CC210" s="387"/>
      <c r="CI210" s="439"/>
    </row>
    <row r="211" spans="1:112" s="2" customFormat="1" ht="17.100000000000001" customHeight="1">
      <c r="A211" s="444" t="s">
        <v>1958</v>
      </c>
      <c r="B211" s="59"/>
      <c r="C211" s="59" t="s">
        <v>49</v>
      </c>
      <c r="D211" s="59"/>
      <c r="E211" s="59"/>
      <c r="F211" s="59"/>
      <c r="G211" s="59"/>
      <c r="H211" s="59"/>
      <c r="I211" s="59"/>
      <c r="J211" s="59"/>
      <c r="K211" s="59"/>
      <c r="L211" s="59"/>
      <c r="M211" s="59"/>
      <c r="N211" s="59"/>
      <c r="O211" s="59"/>
      <c r="P211" s="59"/>
      <c r="Q211" s="59"/>
      <c r="R211" s="59"/>
      <c r="S211" s="829"/>
      <c r="T211" s="829"/>
      <c r="U211" s="829"/>
      <c r="V211" s="829"/>
      <c r="W211" s="829"/>
      <c r="X211" s="829"/>
      <c r="Y211" s="829"/>
      <c r="Z211" s="829"/>
      <c r="AA211" s="829"/>
      <c r="AB211" s="829"/>
      <c r="AC211" s="829"/>
      <c r="AD211" s="829"/>
      <c r="AE211" s="829"/>
      <c r="AF211" s="829"/>
      <c r="AG211" s="829"/>
      <c r="AH211" s="829"/>
      <c r="AI211" s="829"/>
      <c r="AJ211" s="829"/>
      <c r="AK211" s="829"/>
      <c r="AL211" s="829"/>
      <c r="AM211" s="829"/>
      <c r="AN211" s="829"/>
      <c r="AO211" s="829"/>
      <c r="AP211" s="829"/>
      <c r="AQ211" s="829"/>
      <c r="AR211" s="829"/>
      <c r="AS211" s="829"/>
      <c r="AT211" s="829"/>
      <c r="AU211" s="829"/>
      <c r="AV211" s="829"/>
      <c r="AW211" s="829"/>
      <c r="AX211" s="829"/>
      <c r="AY211" s="829"/>
      <c r="AZ211" s="829"/>
      <c r="BA211" s="829"/>
      <c r="BB211" s="829"/>
      <c r="BC211" s="829"/>
      <c r="BD211" s="829"/>
      <c r="BE211" s="829"/>
      <c r="BF211" s="829"/>
      <c r="BG211" s="829"/>
      <c r="BH211" s="829"/>
      <c r="BI211" s="829"/>
      <c r="BJ211" s="829"/>
      <c r="BK211" s="829"/>
      <c r="BL211" s="829"/>
      <c r="BM211" s="829"/>
      <c r="BN211" s="829"/>
      <c r="BO211" s="829"/>
      <c r="BP211" s="829"/>
      <c r="BQ211" s="829"/>
      <c r="BR211" s="829"/>
      <c r="BS211" s="829"/>
      <c r="BT211" s="829"/>
      <c r="BU211" s="829"/>
      <c r="BV211" s="829"/>
      <c r="BW211" s="829"/>
      <c r="BX211" s="829"/>
      <c r="BY211" s="829"/>
      <c r="BZ211" s="829"/>
      <c r="CA211" s="829"/>
      <c r="CB211" s="1"/>
      <c r="CC211" s="387"/>
      <c r="CI211" s="439"/>
    </row>
    <row r="212" spans="1:112" s="2" customFormat="1" ht="17.100000000000001" customHeight="1">
      <c r="A212" s="444" t="s">
        <v>1958</v>
      </c>
      <c r="B212" s="59"/>
      <c r="C212" s="59" t="s">
        <v>74</v>
      </c>
      <c r="D212" s="59"/>
      <c r="E212" s="59"/>
      <c r="F212" s="59"/>
      <c r="G212" s="59"/>
      <c r="H212" s="59"/>
      <c r="I212" s="59"/>
      <c r="J212" s="59"/>
      <c r="K212" s="59"/>
      <c r="L212" s="59"/>
      <c r="M212" s="59"/>
      <c r="N212" s="59"/>
      <c r="O212" s="59"/>
      <c r="P212" s="59"/>
      <c r="Q212" s="59"/>
      <c r="R212" s="59"/>
      <c r="S212" s="122"/>
      <c r="T212" s="122"/>
      <c r="U212" s="122"/>
      <c r="V212" s="59"/>
      <c r="W212" s="59"/>
      <c r="X212" s="59"/>
      <c r="Y212" s="59"/>
      <c r="Z212" s="829"/>
      <c r="AA212" s="829"/>
      <c r="AB212" s="829"/>
      <c r="AC212" s="829"/>
      <c r="AD212" s="829"/>
      <c r="AE212" s="829"/>
      <c r="AF212" s="829"/>
      <c r="AG212" s="829"/>
      <c r="AH212" s="829"/>
      <c r="AI212" s="829"/>
      <c r="AJ212" s="829"/>
      <c r="AK212" s="829"/>
      <c r="AL212" s="829"/>
      <c r="AM212" s="829"/>
      <c r="AN212" s="829"/>
      <c r="AO212" s="829"/>
      <c r="AP212" s="829"/>
      <c r="AQ212" s="829"/>
      <c r="AR212" s="829"/>
      <c r="AS212" s="829"/>
      <c r="AT212" s="829"/>
      <c r="AU212" s="829"/>
      <c r="AV212" s="829"/>
      <c r="AW212" s="829"/>
      <c r="AX212" s="829"/>
      <c r="AY212" s="829"/>
      <c r="AZ212" s="829"/>
      <c r="BA212" s="829"/>
      <c r="BB212" s="829"/>
      <c r="BC212" s="829"/>
      <c r="BD212" s="829"/>
      <c r="BE212" s="829"/>
      <c r="BF212" s="829"/>
      <c r="BG212" s="829"/>
      <c r="BH212" s="829"/>
      <c r="BI212" s="829"/>
      <c r="BJ212" s="829"/>
      <c r="BK212" s="829"/>
      <c r="BL212" s="829"/>
      <c r="BM212" s="829"/>
      <c r="BN212" s="829"/>
      <c r="BO212" s="829"/>
      <c r="BP212" s="829"/>
      <c r="BQ212" s="829"/>
      <c r="BR212" s="829"/>
      <c r="BS212" s="829"/>
      <c r="BT212" s="829"/>
      <c r="BU212" s="829"/>
      <c r="BV212" s="829"/>
      <c r="BW212" s="829"/>
      <c r="BX212" s="829"/>
      <c r="BY212" s="829"/>
      <c r="BZ212" s="829"/>
      <c r="CA212" s="829"/>
      <c r="CB212" s="1"/>
      <c r="CC212" s="387"/>
      <c r="CI212" s="439"/>
    </row>
    <row r="213" spans="1:112" s="2" customFormat="1" ht="4.5" customHeight="1">
      <c r="A213" s="444" t="s">
        <v>1958</v>
      </c>
      <c r="B213" s="63"/>
      <c r="C213" s="63"/>
      <c r="D213" s="63"/>
      <c r="E213" s="63"/>
      <c r="F213" s="63"/>
      <c r="G213" s="63"/>
      <c r="H213" s="63"/>
      <c r="I213" s="63"/>
      <c r="J213" s="63"/>
      <c r="K213" s="63"/>
      <c r="L213" s="63"/>
      <c r="M213" s="63"/>
      <c r="N213" s="63"/>
      <c r="O213" s="63"/>
      <c r="P213" s="63"/>
      <c r="Q213" s="63"/>
      <c r="R213" s="63"/>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9"/>
      <c r="CC213" s="507"/>
      <c r="CD213" s="5"/>
      <c r="CE213" s="5"/>
      <c r="CF213" s="5"/>
      <c r="CG213" s="5"/>
      <c r="CH213" s="5"/>
      <c r="CI213" s="409"/>
    </row>
    <row r="214" spans="1:112" s="2" customFormat="1" ht="5.0999999999999996" customHeight="1">
      <c r="A214" s="444" t="s">
        <v>1958</v>
      </c>
      <c r="B214" s="59"/>
      <c r="C214" s="59"/>
      <c r="D214" s="59"/>
      <c r="E214" s="59"/>
      <c r="F214" s="59"/>
      <c r="G214" s="59"/>
      <c r="H214" s="59"/>
      <c r="I214" s="59"/>
      <c r="J214" s="59"/>
      <c r="K214" s="59"/>
      <c r="L214" s="59"/>
      <c r="M214" s="59"/>
      <c r="N214" s="59"/>
      <c r="O214" s="59"/>
      <c r="P214" s="59"/>
      <c r="Q214" s="59"/>
      <c r="R214" s="59"/>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
      <c r="CC214" s="387"/>
      <c r="CI214" s="439"/>
    </row>
    <row r="215" spans="1:112" s="2" customFormat="1" ht="16.5" customHeight="1">
      <c r="A215" s="444" t="s">
        <v>1958</v>
      </c>
      <c r="B215" s="59" t="s">
        <v>76</v>
      </c>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1"/>
      <c r="CC215" s="387"/>
      <c r="CI215" s="439"/>
    </row>
    <row r="216" spans="1:112" s="2" customFormat="1" ht="17.100000000000001" customHeight="1">
      <c r="A216" s="444" t="s">
        <v>1958</v>
      </c>
      <c r="B216" s="59"/>
      <c r="C216" s="59" t="s">
        <v>66</v>
      </c>
      <c r="D216" s="59"/>
      <c r="E216" s="59"/>
      <c r="F216" s="59"/>
      <c r="G216" s="59"/>
      <c r="H216" s="59"/>
      <c r="I216" s="59"/>
      <c r="J216" s="59"/>
      <c r="K216" s="59"/>
      <c r="L216" s="59"/>
      <c r="M216" s="59"/>
      <c r="N216" s="59"/>
      <c r="O216" s="59"/>
      <c r="P216" s="59"/>
      <c r="Q216" s="59"/>
      <c r="R216" s="59"/>
      <c r="S216" s="829"/>
      <c r="T216" s="829"/>
      <c r="U216" s="829"/>
      <c r="V216" s="829"/>
      <c r="W216" s="829"/>
      <c r="X216" s="829"/>
      <c r="Y216" s="829"/>
      <c r="Z216" s="829"/>
      <c r="AA216" s="829"/>
      <c r="AB216" s="829"/>
      <c r="AC216" s="829"/>
      <c r="AD216" s="829"/>
      <c r="AE216" s="829"/>
      <c r="AF216" s="829"/>
      <c r="AG216" s="829"/>
      <c r="AH216" s="829"/>
      <c r="AI216" s="829"/>
      <c r="AJ216" s="829"/>
      <c r="AK216" s="829"/>
      <c r="AL216" s="829"/>
      <c r="AM216" s="829"/>
      <c r="AN216" s="829"/>
      <c r="AO216" s="829"/>
      <c r="AP216" s="829"/>
      <c r="AQ216" s="829"/>
      <c r="AR216" s="829"/>
      <c r="AS216" s="829"/>
      <c r="AT216" s="829"/>
      <c r="AU216" s="829"/>
      <c r="AV216" s="829"/>
      <c r="AW216" s="829"/>
      <c r="AX216" s="829"/>
      <c r="AY216" s="829"/>
      <c r="AZ216" s="829"/>
      <c r="BA216" s="829"/>
      <c r="BB216" s="829"/>
      <c r="BC216" s="829"/>
      <c r="BD216" s="829"/>
      <c r="BE216" s="829"/>
      <c r="BF216" s="829"/>
      <c r="BG216" s="829"/>
      <c r="BH216" s="829"/>
      <c r="BI216" s="829"/>
      <c r="BJ216" s="829"/>
      <c r="BK216" s="829"/>
      <c r="BL216" s="829"/>
      <c r="BM216" s="829"/>
      <c r="BN216" s="829"/>
      <c r="BO216" s="829"/>
      <c r="BP216" s="829"/>
      <c r="BQ216" s="829"/>
      <c r="BR216" s="829"/>
      <c r="BS216" s="829"/>
      <c r="BT216" s="829"/>
      <c r="BU216" s="829"/>
      <c r="BV216" s="829"/>
      <c r="BW216" s="829"/>
      <c r="BX216" s="829"/>
      <c r="BY216" s="829"/>
      <c r="BZ216" s="829"/>
      <c r="CA216" s="829"/>
      <c r="CB216" s="1" t="s">
        <v>1911</v>
      </c>
      <c r="CC216" s="387"/>
      <c r="CI216" s="439"/>
    </row>
    <row r="217" spans="1:112" s="2" customFormat="1" ht="17.100000000000001" customHeight="1">
      <c r="A217" s="444" t="s">
        <v>1958</v>
      </c>
      <c r="B217" s="59"/>
      <c r="C217" s="59" t="s">
        <v>77</v>
      </c>
      <c r="D217" s="59"/>
      <c r="E217" s="59"/>
      <c r="F217" s="59"/>
      <c r="G217" s="59"/>
      <c r="H217" s="59"/>
      <c r="I217" s="59"/>
      <c r="J217" s="59"/>
      <c r="K217" s="59"/>
      <c r="L217" s="59"/>
      <c r="M217" s="59"/>
      <c r="N217" s="59"/>
      <c r="O217" s="59" t="s">
        <v>78</v>
      </c>
      <c r="P217" s="59"/>
      <c r="Q217" s="59"/>
      <c r="R217" s="59"/>
      <c r="S217" s="59"/>
      <c r="T217" s="59"/>
      <c r="U217" s="59"/>
      <c r="V217" s="59"/>
      <c r="W217" s="59"/>
      <c r="X217" s="59"/>
      <c r="Y217" s="59"/>
      <c r="Z217" s="59" t="s">
        <v>79</v>
      </c>
      <c r="AA217" s="59"/>
      <c r="AB217" s="823"/>
      <c r="AC217" s="823"/>
      <c r="AD217" s="823"/>
      <c r="AE217" s="823"/>
      <c r="AF217" s="823"/>
      <c r="AG217" s="823"/>
      <c r="AH217" s="823"/>
      <c r="AI217" s="823"/>
      <c r="AJ217" s="823"/>
      <c r="AK217" s="823"/>
      <c r="AL217" s="823"/>
      <c r="AM217" s="823"/>
      <c r="AN217" s="823"/>
      <c r="AO217" s="59" t="s">
        <v>80</v>
      </c>
      <c r="AP217" s="59"/>
      <c r="AQ217" s="59"/>
      <c r="AR217" s="59"/>
      <c r="AS217" s="59"/>
      <c r="AT217" s="59" t="s">
        <v>81</v>
      </c>
      <c r="AU217" s="59"/>
      <c r="AV217" s="799"/>
      <c r="AW217" s="799"/>
      <c r="AX217" s="799"/>
      <c r="AY217" s="799"/>
      <c r="AZ217" s="799"/>
      <c r="BA217" s="801" t="s">
        <v>2250</v>
      </c>
      <c r="BB217" s="801"/>
      <c r="BC217" s="799"/>
      <c r="BD217" s="799"/>
      <c r="BE217" s="799"/>
      <c r="BF217" s="799"/>
      <c r="BG217" s="799"/>
      <c r="BH217" s="867"/>
      <c r="BI217" s="867"/>
      <c r="BJ217" s="867"/>
      <c r="BK217" s="867"/>
      <c r="BL217" s="867"/>
      <c r="BM217" s="867"/>
      <c r="BN217" s="867"/>
      <c r="BO217" s="867"/>
      <c r="BP217" s="867"/>
      <c r="BQ217" s="867"/>
      <c r="BR217" s="867"/>
      <c r="BS217" s="867"/>
      <c r="BT217" s="867"/>
      <c r="BU217" s="867"/>
      <c r="BV217" s="59" t="s">
        <v>40</v>
      </c>
      <c r="BW217" s="59"/>
      <c r="BX217" s="59"/>
      <c r="BY217" s="59"/>
      <c r="BZ217" s="59"/>
      <c r="CA217" s="59"/>
      <c r="CB217" s="1"/>
      <c r="CC217" s="387"/>
      <c r="CI217" s="439"/>
    </row>
    <row r="218" spans="1:112" s="2" customFormat="1" ht="17.100000000000001" customHeight="1">
      <c r="A218" s="444" t="s">
        <v>1958</v>
      </c>
      <c r="B218" s="59"/>
      <c r="C218" s="59"/>
      <c r="D218" s="59"/>
      <c r="E218" s="59"/>
      <c r="F218" s="59"/>
      <c r="G218" s="59"/>
      <c r="H218" s="59"/>
      <c r="I218" s="59"/>
      <c r="J218" s="59"/>
      <c r="K218" s="59"/>
      <c r="L218" s="59"/>
      <c r="M218" s="59"/>
      <c r="N218" s="59"/>
      <c r="O218" s="59"/>
      <c r="P218" s="59"/>
      <c r="Q218" s="59"/>
      <c r="R218" s="59"/>
      <c r="S218" s="829"/>
      <c r="T218" s="829"/>
      <c r="U218" s="829"/>
      <c r="V218" s="829"/>
      <c r="W218" s="829"/>
      <c r="X218" s="829"/>
      <c r="Y218" s="829"/>
      <c r="Z218" s="829"/>
      <c r="AA218" s="829"/>
      <c r="AB218" s="829"/>
      <c r="AC218" s="829"/>
      <c r="AD218" s="829"/>
      <c r="AE218" s="829"/>
      <c r="AF218" s="829"/>
      <c r="AG218" s="829"/>
      <c r="AH218" s="829"/>
      <c r="AI218" s="829"/>
      <c r="AJ218" s="829"/>
      <c r="AK218" s="829"/>
      <c r="AL218" s="829"/>
      <c r="AM218" s="829"/>
      <c r="AN218" s="829"/>
      <c r="AO218" s="829"/>
      <c r="AP218" s="829"/>
      <c r="AQ218" s="829"/>
      <c r="AR218" s="829"/>
      <c r="AS218" s="829"/>
      <c r="AT218" s="829"/>
      <c r="AU218" s="829"/>
      <c r="AV218" s="829"/>
      <c r="AW218" s="829"/>
      <c r="AX218" s="829"/>
      <c r="AY218" s="829"/>
      <c r="AZ218" s="829"/>
      <c r="BA218" s="829"/>
      <c r="BB218" s="829"/>
      <c r="BC218" s="829"/>
      <c r="BD218" s="829"/>
      <c r="BE218" s="829"/>
      <c r="BF218" s="829"/>
      <c r="BG218" s="829"/>
      <c r="BH218" s="829"/>
      <c r="BI218" s="829"/>
      <c r="BJ218" s="829"/>
      <c r="BK218" s="829"/>
      <c r="BL218" s="829"/>
      <c r="BM218" s="829"/>
      <c r="BN218" s="829"/>
      <c r="BO218" s="829"/>
      <c r="BP218" s="829"/>
      <c r="BQ218" s="829"/>
      <c r="BR218" s="829"/>
      <c r="BS218" s="829"/>
      <c r="BT218" s="829"/>
      <c r="BU218" s="829"/>
      <c r="BV218" s="829"/>
      <c r="BW218" s="829"/>
      <c r="BX218" s="829"/>
      <c r="BY218" s="829"/>
      <c r="BZ218" s="829"/>
      <c r="CA218" s="829"/>
      <c r="CB218" s="1"/>
      <c r="CC218" s="387"/>
      <c r="CI218" s="439"/>
    </row>
    <row r="219" spans="1:112" s="2" customFormat="1" ht="17.100000000000001" customHeight="1">
      <c r="A219" s="444" t="s">
        <v>1958</v>
      </c>
      <c r="B219" s="59"/>
      <c r="C219" s="59" t="s">
        <v>32</v>
      </c>
      <c r="D219" s="59"/>
      <c r="E219" s="59"/>
      <c r="F219" s="59"/>
      <c r="G219" s="59"/>
      <c r="H219" s="59"/>
      <c r="I219" s="59"/>
      <c r="J219" s="59"/>
      <c r="K219" s="59"/>
      <c r="L219" s="59"/>
      <c r="M219" s="59"/>
      <c r="N219" s="59"/>
      <c r="O219" s="59"/>
      <c r="P219" s="59"/>
      <c r="Q219" s="59"/>
      <c r="R219" s="59"/>
      <c r="S219" s="801" t="s">
        <v>1253</v>
      </c>
      <c r="T219" s="801"/>
      <c r="U219" s="801"/>
      <c r="V219" s="829"/>
      <c r="W219" s="829"/>
      <c r="X219" s="829"/>
      <c r="Y219" s="829"/>
      <c r="Z219" s="829"/>
      <c r="AA219" s="829"/>
      <c r="AB219" s="829"/>
      <c r="AC219" s="829"/>
      <c r="AD219" s="829"/>
      <c r="AE219" s="829"/>
      <c r="AF219" s="829"/>
      <c r="AG219" s="829"/>
      <c r="AH219" s="829"/>
      <c r="AI219" s="829"/>
      <c r="AJ219" s="829"/>
      <c r="AK219" s="829"/>
      <c r="AL219" s="829"/>
      <c r="AM219" s="829"/>
      <c r="AN219" s="829"/>
      <c r="AO219" s="829"/>
      <c r="AP219" s="829"/>
      <c r="AQ219" s="829"/>
      <c r="AR219" s="829"/>
      <c r="AS219" s="829"/>
      <c r="AT219" s="829"/>
      <c r="AU219" s="829"/>
      <c r="AV219" s="829"/>
      <c r="AW219" s="829"/>
      <c r="AX219" s="829"/>
      <c r="AY219" s="829"/>
      <c r="AZ219" s="829"/>
      <c r="BA219" s="829"/>
      <c r="BB219" s="829"/>
      <c r="BC219" s="829"/>
      <c r="BD219" s="829"/>
      <c r="BE219" s="829"/>
      <c r="BF219" s="829"/>
      <c r="BG219" s="829"/>
      <c r="BH219" s="829"/>
      <c r="BI219" s="829"/>
      <c r="BJ219" s="829"/>
      <c r="BK219" s="829"/>
      <c r="BL219" s="829"/>
      <c r="BM219" s="829"/>
      <c r="BN219" s="829"/>
      <c r="BO219" s="829"/>
      <c r="BP219" s="829"/>
      <c r="BQ219" s="829"/>
      <c r="BR219" s="829"/>
      <c r="BS219" s="829"/>
      <c r="BT219" s="829"/>
      <c r="BU219" s="829"/>
      <c r="BV219" s="829"/>
      <c r="BW219" s="829"/>
      <c r="BX219" s="829"/>
      <c r="BY219" s="829"/>
      <c r="BZ219" s="829"/>
      <c r="CA219" s="829"/>
      <c r="CB219" s="1"/>
      <c r="CC219" s="387"/>
      <c r="CI219" s="439"/>
    </row>
    <row r="220" spans="1:112" s="2" customFormat="1" ht="17.100000000000001" customHeight="1">
      <c r="A220" s="444" t="s">
        <v>1958</v>
      </c>
      <c r="B220" s="59"/>
      <c r="C220" s="59" t="s">
        <v>68</v>
      </c>
      <c r="D220" s="59"/>
      <c r="E220" s="59"/>
      <c r="F220" s="59"/>
      <c r="G220" s="59"/>
      <c r="H220" s="59"/>
      <c r="I220" s="59"/>
      <c r="J220" s="59"/>
      <c r="K220" s="59"/>
      <c r="L220" s="59"/>
      <c r="M220" s="59"/>
      <c r="N220" s="59"/>
      <c r="O220" s="59"/>
      <c r="P220" s="59"/>
      <c r="Q220" s="59"/>
      <c r="R220" s="59"/>
      <c r="S220" s="794"/>
      <c r="T220" s="794"/>
      <c r="U220" s="794"/>
      <c r="V220" s="794"/>
      <c r="W220" s="794"/>
      <c r="X220" s="794"/>
      <c r="Y220" s="794"/>
      <c r="Z220" s="794"/>
      <c r="AA220" s="829"/>
      <c r="AB220" s="829"/>
      <c r="AC220" s="829"/>
      <c r="AD220" s="829"/>
      <c r="AE220" s="829"/>
      <c r="AF220" s="829"/>
      <c r="AG220" s="829"/>
      <c r="AH220" s="829"/>
      <c r="AI220" s="829"/>
      <c r="AJ220" s="829"/>
      <c r="AK220" s="829"/>
      <c r="AL220" s="829"/>
      <c r="AM220" s="829"/>
      <c r="AN220" s="829"/>
      <c r="AO220" s="829"/>
      <c r="AP220" s="829"/>
      <c r="AQ220" s="829"/>
      <c r="AR220" s="829"/>
      <c r="AS220" s="829"/>
      <c r="AT220" s="829"/>
      <c r="AU220" s="829"/>
      <c r="AV220" s="829"/>
      <c r="AW220" s="829"/>
      <c r="AX220" s="829"/>
      <c r="AY220" s="829"/>
      <c r="AZ220" s="829"/>
      <c r="BA220" s="829"/>
      <c r="BB220" s="829"/>
      <c r="BC220" s="829"/>
      <c r="BD220" s="829"/>
      <c r="BE220" s="829"/>
      <c r="BF220" s="829"/>
      <c r="BG220" s="829"/>
      <c r="BH220" s="829"/>
      <c r="BI220" s="829"/>
      <c r="BJ220" s="829"/>
      <c r="BK220" s="829"/>
      <c r="BL220" s="829"/>
      <c r="BM220" s="829"/>
      <c r="BN220" s="829"/>
      <c r="BO220" s="829"/>
      <c r="BP220" s="829"/>
      <c r="BQ220" s="829"/>
      <c r="BR220" s="829"/>
      <c r="BS220" s="829"/>
      <c r="BT220" s="829"/>
      <c r="BU220" s="829"/>
      <c r="BV220" s="829"/>
      <c r="BW220" s="829"/>
      <c r="BX220" s="829"/>
      <c r="BY220" s="829"/>
      <c r="BZ220" s="829"/>
      <c r="CA220" s="829"/>
      <c r="CB220" s="1"/>
      <c r="CC220" s="387"/>
      <c r="CI220" s="439"/>
    </row>
    <row r="221" spans="1:112" s="2" customFormat="1" ht="17.100000000000001" customHeight="1">
      <c r="A221" s="444" t="s">
        <v>1958</v>
      </c>
      <c r="B221" s="59"/>
      <c r="C221" s="59" t="s">
        <v>34</v>
      </c>
      <c r="D221" s="59"/>
      <c r="E221" s="59"/>
      <c r="F221" s="59"/>
      <c r="G221" s="59"/>
      <c r="H221" s="59"/>
      <c r="I221" s="59"/>
      <c r="J221" s="59"/>
      <c r="K221" s="59"/>
      <c r="L221" s="59"/>
      <c r="M221" s="59"/>
      <c r="N221" s="59"/>
      <c r="O221" s="59"/>
      <c r="P221" s="59"/>
      <c r="Q221" s="59"/>
      <c r="R221" s="59"/>
      <c r="S221" s="829"/>
      <c r="T221" s="829"/>
      <c r="U221" s="829"/>
      <c r="V221" s="829"/>
      <c r="W221" s="829"/>
      <c r="X221" s="829"/>
      <c r="Y221" s="829"/>
      <c r="Z221" s="829"/>
      <c r="AA221" s="829"/>
      <c r="AB221" s="829"/>
      <c r="AC221" s="829"/>
      <c r="AD221" s="829"/>
      <c r="AE221" s="829"/>
      <c r="AF221" s="829"/>
      <c r="AG221" s="829"/>
      <c r="AH221" s="829"/>
      <c r="AI221" s="829"/>
      <c r="AJ221" s="829"/>
      <c r="AK221" s="829"/>
      <c r="AL221" s="829"/>
      <c r="AM221" s="829"/>
      <c r="AN221" s="829"/>
      <c r="AO221" s="829"/>
      <c r="AP221" s="829"/>
      <c r="AQ221" s="829"/>
      <c r="AR221" s="829"/>
      <c r="AS221" s="829"/>
      <c r="AT221" s="829"/>
      <c r="AU221" s="829"/>
      <c r="AV221" s="829"/>
      <c r="AW221" s="829"/>
      <c r="AX221" s="829"/>
      <c r="AY221" s="829"/>
      <c r="AZ221" s="829"/>
      <c r="BA221" s="829"/>
      <c r="BB221" s="829"/>
      <c r="BC221" s="829"/>
      <c r="BD221" s="829"/>
      <c r="BE221" s="829"/>
      <c r="BF221" s="829"/>
      <c r="BG221" s="829"/>
      <c r="BH221" s="829"/>
      <c r="BI221" s="829"/>
      <c r="BJ221" s="829"/>
      <c r="BK221" s="829"/>
      <c r="BL221" s="829"/>
      <c r="BM221" s="829"/>
      <c r="BN221" s="829"/>
      <c r="BO221" s="829"/>
      <c r="BP221" s="829"/>
      <c r="BQ221" s="829"/>
      <c r="BR221" s="829"/>
      <c r="BS221" s="829"/>
      <c r="BT221" s="829"/>
      <c r="BU221" s="829"/>
      <c r="BV221" s="829"/>
      <c r="BW221" s="829"/>
      <c r="BX221" s="829"/>
      <c r="BY221" s="829"/>
      <c r="BZ221" s="829"/>
      <c r="CA221" s="829"/>
      <c r="CB221" s="1"/>
      <c r="CC221" s="387"/>
      <c r="CI221" s="439"/>
    </row>
    <row r="222" spans="1:112" s="2" customFormat="1" ht="4.5" customHeight="1">
      <c r="A222" s="444" t="s">
        <v>1958</v>
      </c>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9"/>
      <c r="CC222" s="507"/>
      <c r="CD222" s="5"/>
      <c r="CE222" s="5"/>
      <c r="CF222" s="5"/>
      <c r="CG222" s="5"/>
      <c r="CH222" s="5"/>
      <c r="CI222" s="409"/>
    </row>
    <row r="223" spans="1:112" s="26" customFormat="1" ht="5.0999999999999996" customHeight="1">
      <c r="A223" s="444" t="s">
        <v>1958</v>
      </c>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385"/>
      <c r="CC223" s="385"/>
      <c r="CD223" s="27"/>
      <c r="CE223" s="27"/>
      <c r="CF223" s="27"/>
      <c r="CG223" s="27"/>
      <c r="CH223" s="27"/>
      <c r="CI223" s="475"/>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row>
    <row r="224" spans="1:112" s="26" customFormat="1" ht="16.5" customHeight="1">
      <c r="A224" s="444" t="s">
        <v>1958</v>
      </c>
      <c r="B224" s="77" t="s">
        <v>82</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385" t="s">
        <v>2311</v>
      </c>
      <c r="CC224" s="385"/>
      <c r="CD224" s="27"/>
      <c r="CE224" s="27"/>
      <c r="CF224" s="27"/>
      <c r="CG224" s="27"/>
      <c r="CH224" s="27"/>
      <c r="CI224" s="475"/>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row>
    <row r="225" spans="1:112" s="26" customFormat="1" ht="17.100000000000001" customHeight="1">
      <c r="A225" s="444" t="s">
        <v>1958</v>
      </c>
      <c r="B225" s="77"/>
      <c r="C225" s="77"/>
      <c r="D225" s="77"/>
      <c r="E225" s="77"/>
      <c r="F225" s="77"/>
      <c r="G225" s="77"/>
      <c r="H225" s="77"/>
      <c r="I225" s="77"/>
      <c r="J225" s="77"/>
      <c r="K225" s="77"/>
      <c r="L225" s="826" t="s">
        <v>56</v>
      </c>
      <c r="M225" s="826"/>
      <c r="N225" s="826"/>
      <c r="O225" s="77" t="s">
        <v>83</v>
      </c>
      <c r="P225" s="77"/>
      <c r="Q225" s="77"/>
      <c r="R225" s="77"/>
      <c r="S225" s="77"/>
      <c r="T225" s="77"/>
      <c r="U225" s="77"/>
      <c r="V225" s="77"/>
      <c r="W225" s="292" t="s">
        <v>84</v>
      </c>
      <c r="X225" s="827"/>
      <c r="Y225" s="827"/>
      <c r="Z225" s="827"/>
      <c r="AA225" s="827"/>
      <c r="AB225" s="827"/>
      <c r="AC225" s="827"/>
      <c r="AD225" s="827"/>
      <c r="AE225" s="827"/>
      <c r="AF225" s="827"/>
      <c r="AG225" s="827"/>
      <c r="AH225" s="827"/>
      <c r="AI225" s="827"/>
      <c r="AJ225" s="827"/>
      <c r="AK225" s="827"/>
      <c r="AL225" s="827"/>
      <c r="AM225" s="827"/>
      <c r="AN225" s="827"/>
      <c r="AO225" s="827"/>
      <c r="AP225" s="827"/>
      <c r="AQ225" s="827"/>
      <c r="AR225" s="827"/>
      <c r="AS225" s="827"/>
      <c r="AT225" s="827"/>
      <c r="AU225" s="827"/>
      <c r="AV225" s="827"/>
      <c r="AW225" s="827"/>
      <c r="AX225" s="827"/>
      <c r="AY225" s="827"/>
      <c r="AZ225" s="827"/>
      <c r="BA225" s="827"/>
      <c r="BB225" s="827"/>
      <c r="BC225" s="827"/>
      <c r="BD225" s="827"/>
      <c r="BE225" s="827"/>
      <c r="BF225" s="827"/>
      <c r="BG225" s="827"/>
      <c r="BH225" s="827"/>
      <c r="BI225" s="827"/>
      <c r="BJ225" s="827"/>
      <c r="BK225" s="827"/>
      <c r="BL225" s="827"/>
      <c r="BM225" s="827"/>
      <c r="BN225" s="827"/>
      <c r="BO225" s="827"/>
      <c r="BP225" s="827"/>
      <c r="BQ225" s="827"/>
      <c r="BR225" s="827"/>
      <c r="BS225" s="827"/>
      <c r="BT225" s="827"/>
      <c r="BU225" s="827"/>
      <c r="BV225" s="827"/>
      <c r="BW225" s="827"/>
      <c r="BX225" s="77" t="s">
        <v>85</v>
      </c>
      <c r="BY225" s="77"/>
      <c r="BZ225" s="77"/>
      <c r="CA225" s="77"/>
      <c r="CB225" s="385" t="s">
        <v>2207</v>
      </c>
      <c r="CC225" s="385"/>
      <c r="CD225" s="27"/>
      <c r="CE225" s="27"/>
      <c r="CF225" s="27"/>
      <c r="CG225" s="27"/>
      <c r="CH225" s="27"/>
      <c r="CI225" s="475"/>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row>
    <row r="226" spans="1:112" s="26" customFormat="1" ht="17.100000000000001" customHeight="1">
      <c r="A226" s="444" t="s">
        <v>1958</v>
      </c>
      <c r="B226" s="77"/>
      <c r="C226" s="77"/>
      <c r="D226" s="77"/>
      <c r="E226" s="77"/>
      <c r="F226" s="77"/>
      <c r="G226" s="77"/>
      <c r="H226" s="77"/>
      <c r="I226" s="77"/>
      <c r="J226" s="77"/>
      <c r="K226" s="77"/>
      <c r="L226" s="884" t="s">
        <v>56</v>
      </c>
      <c r="M226" s="884"/>
      <c r="N226" s="884"/>
      <c r="O226" s="77" t="s">
        <v>87</v>
      </c>
      <c r="P226" s="77"/>
      <c r="Q226" s="77"/>
      <c r="R226" s="77"/>
      <c r="S226" s="77"/>
      <c r="T226" s="77"/>
      <c r="U226" s="77"/>
      <c r="V226" s="77"/>
      <c r="W226" s="292" t="s">
        <v>84</v>
      </c>
      <c r="X226" s="886"/>
      <c r="Y226" s="886"/>
      <c r="Z226" s="886"/>
      <c r="AA226" s="886"/>
      <c r="AB226" s="886"/>
      <c r="AC226" s="886"/>
      <c r="AD226" s="886"/>
      <c r="AE226" s="886"/>
      <c r="AF226" s="886"/>
      <c r="AG226" s="886"/>
      <c r="AH226" s="886"/>
      <c r="AI226" s="886"/>
      <c r="AJ226" s="886"/>
      <c r="AK226" s="886"/>
      <c r="AL226" s="886"/>
      <c r="AM226" s="886"/>
      <c r="AN226" s="886"/>
      <c r="AO226" s="886"/>
      <c r="AP226" s="886"/>
      <c r="AQ226" s="886"/>
      <c r="AR226" s="886"/>
      <c r="AS226" s="886"/>
      <c r="AT226" s="886"/>
      <c r="AU226" s="886"/>
      <c r="AV226" s="886"/>
      <c r="AW226" s="886"/>
      <c r="AX226" s="886"/>
      <c r="AY226" s="886"/>
      <c r="AZ226" s="886"/>
      <c r="BA226" s="886"/>
      <c r="BB226" s="886"/>
      <c r="BC226" s="886"/>
      <c r="BD226" s="886"/>
      <c r="BE226" s="886"/>
      <c r="BF226" s="886"/>
      <c r="BG226" s="886"/>
      <c r="BH226" s="886"/>
      <c r="BI226" s="886"/>
      <c r="BJ226" s="886"/>
      <c r="BK226" s="886"/>
      <c r="BL226" s="886"/>
      <c r="BM226" s="886"/>
      <c r="BN226" s="886"/>
      <c r="BO226" s="886"/>
      <c r="BP226" s="886"/>
      <c r="BQ226" s="886"/>
      <c r="BR226" s="886"/>
      <c r="BS226" s="886"/>
      <c r="BT226" s="886"/>
      <c r="BU226" s="886"/>
      <c r="BV226" s="886"/>
      <c r="BW226" s="886"/>
      <c r="BX226" s="77" t="s">
        <v>85</v>
      </c>
      <c r="BY226" s="77"/>
      <c r="BZ226" s="77"/>
      <c r="CA226" s="77"/>
      <c r="CB226" s="385" t="s">
        <v>2310</v>
      </c>
      <c r="CC226" s="385"/>
      <c r="CD226" s="27"/>
      <c r="CE226" s="30"/>
      <c r="CF226" s="27"/>
      <c r="CG226" s="27"/>
      <c r="CH226" s="27"/>
      <c r="CI226" s="475"/>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row>
    <row r="227" spans="1:112" s="26" customFormat="1" ht="17.100000000000001" customHeight="1">
      <c r="A227" s="444" t="s">
        <v>1958</v>
      </c>
      <c r="B227" s="77"/>
      <c r="C227" s="77"/>
      <c r="D227" s="77"/>
      <c r="E227" s="77"/>
      <c r="F227" s="77"/>
      <c r="G227" s="77"/>
      <c r="H227" s="77"/>
      <c r="I227" s="77"/>
      <c r="J227" s="77"/>
      <c r="K227" s="77"/>
      <c r="L227" s="826" t="s">
        <v>56</v>
      </c>
      <c r="M227" s="826"/>
      <c r="N227" s="826"/>
      <c r="O227" s="77" t="s">
        <v>88</v>
      </c>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385"/>
      <c r="CC227" s="385"/>
      <c r="CD227" s="27"/>
      <c r="CE227" s="27"/>
      <c r="CF227" s="27"/>
      <c r="CG227" s="27"/>
      <c r="CH227" s="27"/>
      <c r="CI227" s="475"/>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row>
    <row r="228" spans="1:112" s="26" customFormat="1" ht="4.5" customHeight="1">
      <c r="A228" s="444" t="s">
        <v>1958</v>
      </c>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386"/>
      <c r="CC228" s="386"/>
      <c r="CD228" s="380"/>
      <c r="CE228" s="380"/>
      <c r="CF228" s="380"/>
      <c r="CG228" s="380"/>
      <c r="CH228" s="380"/>
      <c r="CI228" s="476"/>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row>
    <row r="229" spans="1:112" s="26" customFormat="1" ht="5.0999999999999996" customHeight="1">
      <c r="A229" s="444" t="s">
        <v>1958</v>
      </c>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385"/>
      <c r="CC229" s="385"/>
      <c r="CD229" s="27"/>
      <c r="CE229" s="27"/>
      <c r="CF229" s="27"/>
      <c r="CG229" s="27"/>
      <c r="CH229" s="27"/>
      <c r="CI229" s="475"/>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row>
    <row r="230" spans="1:112" s="26" customFormat="1" ht="16.5" customHeight="1">
      <c r="A230" s="444" t="s">
        <v>1958</v>
      </c>
      <c r="B230" s="77" t="s">
        <v>1264</v>
      </c>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385" t="s">
        <v>2311</v>
      </c>
      <c r="CC230" s="385"/>
      <c r="CD230" s="27"/>
      <c r="CE230" s="27"/>
      <c r="CF230" s="27"/>
      <c r="CG230" s="27"/>
      <c r="CH230" s="27"/>
      <c r="CI230" s="475"/>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row>
    <row r="231" spans="1:112" s="26" customFormat="1" ht="17.100000000000001" customHeight="1">
      <c r="A231" s="444" t="s">
        <v>1958</v>
      </c>
      <c r="B231" s="77"/>
      <c r="C231" s="77"/>
      <c r="D231" s="77"/>
      <c r="E231" s="77"/>
      <c r="F231" s="77"/>
      <c r="G231" s="77"/>
      <c r="H231" s="77"/>
      <c r="I231" s="77"/>
      <c r="J231" s="77"/>
      <c r="K231" s="77"/>
      <c r="L231" s="826" t="s">
        <v>56</v>
      </c>
      <c r="M231" s="826"/>
      <c r="N231" s="826"/>
      <c r="O231" s="77" t="s">
        <v>90</v>
      </c>
      <c r="P231" s="77"/>
      <c r="Q231" s="77"/>
      <c r="R231" s="77"/>
      <c r="S231" s="77"/>
      <c r="T231" s="77"/>
      <c r="U231" s="77"/>
      <c r="V231" s="77"/>
      <c r="W231" s="292" t="s">
        <v>84</v>
      </c>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7"/>
      <c r="AY231" s="827"/>
      <c r="AZ231" s="827"/>
      <c r="BA231" s="827"/>
      <c r="BB231" s="827"/>
      <c r="BC231" s="827"/>
      <c r="BD231" s="827"/>
      <c r="BE231" s="827"/>
      <c r="BF231" s="827"/>
      <c r="BG231" s="827"/>
      <c r="BH231" s="827"/>
      <c r="BI231" s="827"/>
      <c r="BJ231" s="827"/>
      <c r="BK231" s="827"/>
      <c r="BL231" s="827"/>
      <c r="BM231" s="827"/>
      <c r="BN231" s="827"/>
      <c r="BO231" s="827"/>
      <c r="BP231" s="827"/>
      <c r="BQ231" s="827"/>
      <c r="BR231" s="827"/>
      <c r="BS231" s="827"/>
      <c r="BT231" s="827"/>
      <c r="BU231" s="827"/>
      <c r="BV231" s="827"/>
      <c r="BW231" s="827"/>
      <c r="BX231" s="77" t="s">
        <v>85</v>
      </c>
      <c r="BY231" s="77"/>
      <c r="BZ231" s="77"/>
      <c r="CA231" s="77"/>
      <c r="CB231" s="385" t="s">
        <v>2206</v>
      </c>
      <c r="CC231" s="385"/>
      <c r="CD231" s="27"/>
      <c r="CE231" s="27"/>
      <c r="CF231" s="27"/>
      <c r="CG231" s="27"/>
      <c r="CH231" s="27"/>
      <c r="CI231" s="475"/>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row>
    <row r="232" spans="1:112" s="26" customFormat="1" ht="17.100000000000001" customHeight="1">
      <c r="A232" s="444" t="s">
        <v>1958</v>
      </c>
      <c r="B232" s="77"/>
      <c r="C232" s="77"/>
      <c r="D232" s="77"/>
      <c r="E232" s="77"/>
      <c r="F232" s="77"/>
      <c r="G232" s="77"/>
      <c r="H232" s="77"/>
      <c r="I232" s="77"/>
      <c r="J232" s="77"/>
      <c r="K232" s="77"/>
      <c r="L232" s="884" t="s">
        <v>56</v>
      </c>
      <c r="M232" s="884"/>
      <c r="N232" s="884"/>
      <c r="O232" s="77" t="s">
        <v>91</v>
      </c>
      <c r="P232" s="77"/>
      <c r="Q232" s="77"/>
      <c r="R232" s="77"/>
      <c r="S232" s="77"/>
      <c r="T232" s="77"/>
      <c r="U232" s="77"/>
      <c r="V232" s="77"/>
      <c r="W232" s="292" t="s">
        <v>84</v>
      </c>
      <c r="X232" s="886"/>
      <c r="Y232" s="886"/>
      <c r="Z232" s="886"/>
      <c r="AA232" s="886"/>
      <c r="AB232" s="886"/>
      <c r="AC232" s="886"/>
      <c r="AD232" s="886"/>
      <c r="AE232" s="886"/>
      <c r="AF232" s="886"/>
      <c r="AG232" s="886"/>
      <c r="AH232" s="886"/>
      <c r="AI232" s="886"/>
      <c r="AJ232" s="886"/>
      <c r="AK232" s="886"/>
      <c r="AL232" s="886"/>
      <c r="AM232" s="886"/>
      <c r="AN232" s="886"/>
      <c r="AO232" s="886"/>
      <c r="AP232" s="886"/>
      <c r="AQ232" s="886"/>
      <c r="AR232" s="886"/>
      <c r="AS232" s="886"/>
      <c r="AT232" s="886"/>
      <c r="AU232" s="886"/>
      <c r="AV232" s="886"/>
      <c r="AW232" s="886"/>
      <c r="AX232" s="886"/>
      <c r="AY232" s="886"/>
      <c r="AZ232" s="886"/>
      <c r="BA232" s="886"/>
      <c r="BB232" s="886"/>
      <c r="BC232" s="886"/>
      <c r="BD232" s="886"/>
      <c r="BE232" s="886"/>
      <c r="BF232" s="886"/>
      <c r="BG232" s="886"/>
      <c r="BH232" s="886"/>
      <c r="BI232" s="886"/>
      <c r="BJ232" s="886"/>
      <c r="BK232" s="886"/>
      <c r="BL232" s="886"/>
      <c r="BM232" s="886"/>
      <c r="BN232" s="886"/>
      <c r="BO232" s="886"/>
      <c r="BP232" s="886"/>
      <c r="BQ232" s="886"/>
      <c r="BR232" s="886"/>
      <c r="BS232" s="886"/>
      <c r="BT232" s="886"/>
      <c r="BU232" s="886"/>
      <c r="BV232" s="886"/>
      <c r="BW232" s="886"/>
      <c r="BX232" s="77" t="s">
        <v>85</v>
      </c>
      <c r="BY232" s="77"/>
      <c r="BZ232" s="77"/>
      <c r="CA232" s="77"/>
      <c r="CB232" s="385" t="s">
        <v>2309</v>
      </c>
      <c r="CC232" s="385"/>
      <c r="CD232" s="27"/>
      <c r="CE232" s="30"/>
      <c r="CF232" s="27"/>
      <c r="CG232" s="27"/>
      <c r="CH232" s="27"/>
      <c r="CI232" s="475"/>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row>
    <row r="233" spans="1:112" s="26" customFormat="1" ht="17.100000000000001" customHeight="1">
      <c r="A233" s="444" t="s">
        <v>1958</v>
      </c>
      <c r="B233" s="77"/>
      <c r="C233" s="77"/>
      <c r="D233" s="77"/>
      <c r="E233" s="77"/>
      <c r="F233" s="77"/>
      <c r="G233" s="77"/>
      <c r="H233" s="77"/>
      <c r="I233" s="77"/>
      <c r="J233" s="77"/>
      <c r="K233" s="77"/>
      <c r="L233" s="826" t="s">
        <v>56</v>
      </c>
      <c r="M233" s="826"/>
      <c r="N233" s="826"/>
      <c r="O233" s="77" t="s">
        <v>92</v>
      </c>
      <c r="P233" s="77"/>
      <c r="Q233" s="77"/>
      <c r="R233" s="77"/>
      <c r="S233" s="77"/>
      <c r="T233" s="77"/>
      <c r="U233" s="77"/>
      <c r="V233" s="77"/>
      <c r="W233" s="292" t="s">
        <v>84</v>
      </c>
      <c r="X233" s="885"/>
      <c r="Y233" s="885"/>
      <c r="Z233" s="885"/>
      <c r="AA233" s="885"/>
      <c r="AB233" s="885"/>
      <c r="AC233" s="885"/>
      <c r="AD233" s="885"/>
      <c r="AE233" s="885"/>
      <c r="AF233" s="885"/>
      <c r="AG233" s="885"/>
      <c r="AH233" s="885"/>
      <c r="AI233" s="885"/>
      <c r="AJ233" s="885"/>
      <c r="AK233" s="885"/>
      <c r="AL233" s="885"/>
      <c r="AM233" s="885"/>
      <c r="AN233" s="885"/>
      <c r="AO233" s="885"/>
      <c r="AP233" s="885"/>
      <c r="AQ233" s="885"/>
      <c r="AR233" s="885"/>
      <c r="AS233" s="885"/>
      <c r="AT233" s="885"/>
      <c r="AU233" s="885"/>
      <c r="AV233" s="885"/>
      <c r="AW233" s="885"/>
      <c r="AX233" s="885"/>
      <c r="AY233" s="885"/>
      <c r="AZ233" s="885"/>
      <c r="BA233" s="885"/>
      <c r="BB233" s="885"/>
      <c r="BC233" s="885"/>
      <c r="BD233" s="885"/>
      <c r="BE233" s="885"/>
      <c r="BF233" s="885"/>
      <c r="BG233" s="885"/>
      <c r="BH233" s="885"/>
      <c r="BI233" s="885"/>
      <c r="BJ233" s="885"/>
      <c r="BK233" s="885"/>
      <c r="BL233" s="885"/>
      <c r="BM233" s="885"/>
      <c r="BN233" s="885"/>
      <c r="BO233" s="885"/>
      <c r="BP233" s="885"/>
      <c r="BQ233" s="885"/>
      <c r="BR233" s="885"/>
      <c r="BS233" s="885"/>
      <c r="BT233" s="885"/>
      <c r="BU233" s="885"/>
      <c r="BV233" s="885"/>
      <c r="BW233" s="885"/>
      <c r="BX233" s="77" t="s">
        <v>85</v>
      </c>
      <c r="BY233" s="77"/>
      <c r="BZ233" s="77"/>
      <c r="CA233" s="77"/>
      <c r="CB233" s="510" t="str">
        <f>IF(L233="■","←提出不要を☑されたらその理由を選択してください。","")</f>
        <v/>
      </c>
      <c r="CC233" s="385"/>
      <c r="CD233" s="27"/>
      <c r="CE233" s="30"/>
      <c r="CF233" s="27"/>
      <c r="CG233" s="27"/>
      <c r="CH233" s="27"/>
      <c r="CI233" s="475"/>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row>
    <row r="234" spans="1:112" s="26" customFormat="1" ht="4.5" customHeight="1">
      <c r="A234" s="444" t="s">
        <v>1958</v>
      </c>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386"/>
      <c r="CC234" s="386"/>
      <c r="CD234" s="380"/>
      <c r="CE234" s="41"/>
      <c r="CF234" s="380"/>
      <c r="CG234" s="380"/>
      <c r="CH234" s="380"/>
      <c r="CI234" s="476"/>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row>
    <row r="235" spans="1:112" s="26" customFormat="1" ht="5.0999999999999996" customHeight="1">
      <c r="A235" s="444" t="s">
        <v>1958</v>
      </c>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385"/>
      <c r="CC235" s="385"/>
      <c r="CD235" s="27"/>
      <c r="CE235" s="27"/>
      <c r="CF235" s="27"/>
      <c r="CG235" s="27"/>
      <c r="CH235" s="27"/>
      <c r="CI235" s="475"/>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row>
    <row r="236" spans="1:112" s="26" customFormat="1" ht="16.5" customHeight="1">
      <c r="A236" s="444" t="s">
        <v>1958</v>
      </c>
      <c r="B236" s="77" t="s">
        <v>94</v>
      </c>
      <c r="C236" s="77"/>
      <c r="D236" s="77"/>
      <c r="E236" s="77"/>
      <c r="F236" s="77"/>
      <c r="G236" s="77"/>
      <c r="H236" s="77"/>
      <c r="I236" s="77"/>
      <c r="J236" s="77"/>
      <c r="K236" s="77"/>
      <c r="L236" s="77"/>
      <c r="M236" s="868"/>
      <c r="N236" s="868"/>
      <c r="O236" s="868"/>
      <c r="P236" s="868"/>
      <c r="Q236" s="868"/>
      <c r="R236" s="868"/>
      <c r="S236" s="868"/>
      <c r="T236" s="868"/>
      <c r="U236" s="868"/>
      <c r="V236" s="868"/>
      <c r="W236" s="868"/>
      <c r="X236" s="868"/>
      <c r="Y236" s="868"/>
      <c r="Z236" s="868"/>
      <c r="AA236" s="868"/>
      <c r="AB236" s="868"/>
      <c r="AC236" s="868"/>
      <c r="AD236" s="868"/>
      <c r="AE236" s="868"/>
      <c r="AF236" s="868"/>
      <c r="AG236" s="868"/>
      <c r="AH236" s="868"/>
      <c r="AI236" s="868"/>
      <c r="AJ236" s="868"/>
      <c r="AK236" s="868"/>
      <c r="AL236" s="868"/>
      <c r="AM236" s="868"/>
      <c r="AN236" s="868"/>
      <c r="AO236" s="868"/>
      <c r="AP236" s="868"/>
      <c r="AQ236" s="868"/>
      <c r="AR236" s="868"/>
      <c r="AS236" s="868"/>
      <c r="AT236" s="868"/>
      <c r="AU236" s="868"/>
      <c r="AV236" s="868"/>
      <c r="AW236" s="868"/>
      <c r="AX236" s="868"/>
      <c r="AY236" s="868"/>
      <c r="AZ236" s="868"/>
      <c r="BA236" s="868"/>
      <c r="BB236" s="868"/>
      <c r="BC236" s="868"/>
      <c r="BD236" s="868"/>
      <c r="BE236" s="868"/>
      <c r="BF236" s="868"/>
      <c r="BG236" s="868"/>
      <c r="BH236" s="868"/>
      <c r="BI236" s="868"/>
      <c r="BJ236" s="868"/>
      <c r="BK236" s="868"/>
      <c r="BL236" s="868"/>
      <c r="BM236" s="868"/>
      <c r="BN236" s="868"/>
      <c r="BO236" s="868"/>
      <c r="BP236" s="868"/>
      <c r="BQ236" s="868"/>
      <c r="BR236" s="868"/>
      <c r="BS236" s="868"/>
      <c r="BT236" s="868"/>
      <c r="BU236" s="868"/>
      <c r="BV236" s="868"/>
      <c r="BW236" s="868"/>
      <c r="BX236" s="868"/>
      <c r="BY236" s="868"/>
      <c r="BZ236" s="868"/>
      <c r="CA236" s="868"/>
      <c r="CB236" s="385" t="s">
        <v>1928</v>
      </c>
      <c r="CC236" s="385"/>
      <c r="CD236" s="27"/>
      <c r="CE236" s="27"/>
      <c r="CF236" s="27"/>
      <c r="CG236" s="27"/>
      <c r="CH236" s="27"/>
      <c r="CI236" s="475"/>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row>
    <row r="237" spans="1:112" s="27" customFormat="1" ht="17.100000000000001" customHeight="1">
      <c r="A237" s="444" t="s">
        <v>1958</v>
      </c>
      <c r="B237" s="77"/>
      <c r="C237" s="77"/>
      <c r="D237" s="77"/>
      <c r="E237" s="77"/>
      <c r="F237" s="77"/>
      <c r="G237" s="77"/>
      <c r="H237" s="77"/>
      <c r="I237" s="77"/>
      <c r="J237" s="77"/>
      <c r="K237" s="77"/>
      <c r="L237" s="77"/>
      <c r="M237" s="868"/>
      <c r="N237" s="868"/>
      <c r="O237" s="868"/>
      <c r="P237" s="868"/>
      <c r="Q237" s="868"/>
      <c r="R237" s="868"/>
      <c r="S237" s="868"/>
      <c r="T237" s="868"/>
      <c r="U237" s="868"/>
      <c r="V237" s="868"/>
      <c r="W237" s="868"/>
      <c r="X237" s="868"/>
      <c r="Y237" s="868"/>
      <c r="Z237" s="868"/>
      <c r="AA237" s="868"/>
      <c r="AB237" s="868"/>
      <c r="AC237" s="868"/>
      <c r="AD237" s="868"/>
      <c r="AE237" s="868"/>
      <c r="AF237" s="868"/>
      <c r="AG237" s="868"/>
      <c r="AH237" s="868"/>
      <c r="AI237" s="868"/>
      <c r="AJ237" s="868"/>
      <c r="AK237" s="868"/>
      <c r="AL237" s="868"/>
      <c r="AM237" s="868"/>
      <c r="AN237" s="868"/>
      <c r="AO237" s="868"/>
      <c r="AP237" s="868"/>
      <c r="AQ237" s="868"/>
      <c r="AR237" s="868"/>
      <c r="AS237" s="868"/>
      <c r="AT237" s="868"/>
      <c r="AU237" s="868"/>
      <c r="AV237" s="868"/>
      <c r="AW237" s="868"/>
      <c r="AX237" s="868"/>
      <c r="AY237" s="868"/>
      <c r="AZ237" s="868"/>
      <c r="BA237" s="868"/>
      <c r="BB237" s="868"/>
      <c r="BC237" s="868"/>
      <c r="BD237" s="868"/>
      <c r="BE237" s="868"/>
      <c r="BF237" s="868"/>
      <c r="BG237" s="868"/>
      <c r="BH237" s="868"/>
      <c r="BI237" s="868"/>
      <c r="BJ237" s="868"/>
      <c r="BK237" s="868"/>
      <c r="BL237" s="868"/>
      <c r="BM237" s="868"/>
      <c r="BN237" s="868"/>
      <c r="BO237" s="868"/>
      <c r="BP237" s="868"/>
      <c r="BQ237" s="868"/>
      <c r="BR237" s="868"/>
      <c r="BS237" s="868"/>
      <c r="BT237" s="868"/>
      <c r="BU237" s="868"/>
      <c r="BV237" s="868"/>
      <c r="BW237" s="868"/>
      <c r="BX237" s="868"/>
      <c r="BY237" s="868"/>
      <c r="BZ237" s="868"/>
      <c r="CA237" s="868"/>
      <c r="CB237" s="385"/>
      <c r="CC237" s="385"/>
      <c r="CI237" s="475"/>
    </row>
    <row r="238" spans="1:112" s="27" customFormat="1" ht="4.5" customHeight="1">
      <c r="A238" s="444" t="s">
        <v>1958</v>
      </c>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c r="BD238" s="293"/>
      <c r="BE238" s="293"/>
      <c r="BF238" s="293"/>
      <c r="BG238" s="293"/>
      <c r="BH238" s="293"/>
      <c r="BI238" s="293"/>
      <c r="BJ238" s="293"/>
      <c r="BK238" s="293"/>
      <c r="BL238" s="293"/>
      <c r="BM238" s="293"/>
      <c r="BN238" s="293"/>
      <c r="BO238" s="293"/>
      <c r="BP238" s="293"/>
      <c r="BQ238" s="293"/>
      <c r="BR238" s="293"/>
      <c r="BS238" s="293"/>
      <c r="BT238" s="293"/>
      <c r="BU238" s="293"/>
      <c r="BV238" s="293"/>
      <c r="BW238" s="293"/>
      <c r="BX238" s="293"/>
      <c r="BY238" s="293"/>
      <c r="BZ238" s="293"/>
      <c r="CA238" s="293"/>
      <c r="CB238" s="386"/>
      <c r="CC238" s="386"/>
      <c r="CD238" s="380"/>
      <c r="CE238" s="380"/>
      <c r="CF238" s="380"/>
      <c r="CG238" s="380"/>
      <c r="CH238" s="380"/>
      <c r="CI238" s="476"/>
    </row>
    <row r="239" spans="1:112" s="27" customFormat="1" ht="15.95" customHeight="1">
      <c r="A239" s="444" t="s">
        <v>1958</v>
      </c>
      <c r="B239" s="801" t="s">
        <v>95</v>
      </c>
      <c r="C239" s="801"/>
      <c r="D239" s="801"/>
      <c r="E239" s="801"/>
      <c r="F239" s="801"/>
      <c r="G239" s="801"/>
      <c r="H239" s="801"/>
      <c r="I239" s="801"/>
      <c r="J239" s="801"/>
      <c r="K239" s="801"/>
      <c r="L239" s="801"/>
      <c r="M239" s="801"/>
      <c r="N239" s="801"/>
      <c r="O239" s="801"/>
      <c r="P239" s="801"/>
      <c r="Q239" s="801"/>
      <c r="R239" s="801"/>
      <c r="S239" s="801"/>
      <c r="T239" s="801"/>
      <c r="U239" s="801"/>
      <c r="V239" s="801"/>
      <c r="W239" s="801"/>
      <c r="X239" s="801"/>
      <c r="Y239" s="801"/>
      <c r="Z239" s="801"/>
      <c r="AA239" s="801"/>
      <c r="AB239" s="801"/>
      <c r="AC239" s="801"/>
      <c r="AD239" s="801"/>
      <c r="AE239" s="801"/>
      <c r="AF239" s="801"/>
      <c r="AG239" s="801"/>
      <c r="AH239" s="801"/>
      <c r="AI239" s="801"/>
      <c r="AJ239" s="801"/>
      <c r="AK239" s="801"/>
      <c r="AL239" s="801"/>
      <c r="AM239" s="801"/>
      <c r="AN239" s="801"/>
      <c r="AO239" s="801"/>
      <c r="AP239" s="801"/>
      <c r="AQ239" s="801"/>
      <c r="AR239" s="801"/>
      <c r="AS239" s="801"/>
      <c r="AT239" s="801"/>
      <c r="AU239" s="801"/>
      <c r="AV239" s="801"/>
      <c r="AW239" s="801"/>
      <c r="AX239" s="801"/>
      <c r="AY239" s="801"/>
      <c r="AZ239" s="801"/>
      <c r="BA239" s="801"/>
      <c r="BB239" s="801"/>
      <c r="BC239" s="801"/>
      <c r="BD239" s="801"/>
      <c r="BE239" s="801"/>
      <c r="BF239" s="801"/>
      <c r="BG239" s="801"/>
      <c r="BH239" s="801"/>
      <c r="BI239" s="801"/>
      <c r="BJ239" s="801"/>
      <c r="BK239" s="801"/>
      <c r="BL239" s="801"/>
      <c r="BM239" s="801"/>
      <c r="BN239" s="801"/>
      <c r="BO239" s="801"/>
      <c r="BP239" s="801"/>
      <c r="BQ239" s="801"/>
      <c r="BR239" s="801"/>
      <c r="BS239" s="801"/>
      <c r="BT239" s="801"/>
      <c r="BU239" s="801"/>
      <c r="BV239" s="801"/>
      <c r="BW239" s="801"/>
      <c r="BX239" s="801"/>
      <c r="BY239" s="801"/>
      <c r="BZ239" s="801"/>
      <c r="CA239" s="801"/>
      <c r="CB239" s="385"/>
      <c r="CC239" s="385"/>
      <c r="CI239" s="475"/>
    </row>
    <row r="240" spans="1:112" s="2" customFormat="1" ht="14.1" customHeight="1">
      <c r="A240" s="444" t="s">
        <v>1958</v>
      </c>
      <c r="B240" s="63"/>
      <c r="C240" s="63" t="s">
        <v>96</v>
      </c>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1"/>
      <c r="CC240" s="387"/>
      <c r="CI240" s="439"/>
      <c r="CJ240" s="27"/>
    </row>
    <row r="241" spans="1:87" s="2" customFormat="1" ht="4.5" customHeight="1">
      <c r="A241" s="444" t="s">
        <v>1958</v>
      </c>
      <c r="B241" s="5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
      <c r="CC241" s="387"/>
      <c r="CI241" s="439"/>
    </row>
    <row r="242" spans="1:87" s="2" customFormat="1" ht="17.100000000000001" customHeight="1">
      <c r="A242" s="444" t="s">
        <v>1958</v>
      </c>
      <c r="B242" s="59"/>
      <c r="C242" s="59" t="s">
        <v>97</v>
      </c>
      <c r="D242" s="59"/>
      <c r="E242" s="59"/>
      <c r="F242" s="59"/>
      <c r="G242" s="59"/>
      <c r="H242" s="59"/>
      <c r="I242" s="59"/>
      <c r="J242" s="59"/>
      <c r="K242" s="59"/>
      <c r="L242" s="59"/>
      <c r="M242" s="59"/>
      <c r="N242" s="120"/>
      <c r="O242" s="120"/>
      <c r="P242" s="794"/>
      <c r="Q242" s="794"/>
      <c r="R242" s="794"/>
      <c r="S242" s="794"/>
      <c r="T242" s="794"/>
      <c r="U242" s="794"/>
      <c r="V242" s="794"/>
      <c r="W242" s="794"/>
      <c r="X242" s="794"/>
      <c r="Y242" s="794"/>
      <c r="Z242" s="794"/>
      <c r="AA242" s="794"/>
      <c r="AB242" s="794"/>
      <c r="AC242" s="794"/>
      <c r="AD242" s="794"/>
      <c r="AE242" s="794"/>
      <c r="AF242" s="794"/>
      <c r="AG242" s="794"/>
      <c r="AH242" s="794"/>
      <c r="AI242" s="794"/>
      <c r="AJ242" s="794"/>
      <c r="AK242" s="794"/>
      <c r="AL242" s="794"/>
      <c r="AM242" s="794"/>
      <c r="AN242" s="794"/>
      <c r="AO242" s="794"/>
      <c r="AP242" s="794"/>
      <c r="AQ242" s="794"/>
      <c r="AR242" s="794"/>
      <c r="AS242" s="794"/>
      <c r="AT242" s="794"/>
      <c r="AU242" s="794"/>
      <c r="AV242" s="794"/>
      <c r="AW242" s="794"/>
      <c r="AX242" s="794"/>
      <c r="AY242" s="794"/>
      <c r="AZ242" s="794"/>
      <c r="BA242" s="794"/>
      <c r="BB242" s="794"/>
      <c r="BC242" s="794"/>
      <c r="BD242" s="794"/>
      <c r="BE242" s="794"/>
      <c r="BF242" s="794"/>
      <c r="BG242" s="794"/>
      <c r="BH242" s="794"/>
      <c r="BI242" s="794"/>
      <c r="BJ242" s="794"/>
      <c r="BK242" s="794"/>
      <c r="BL242" s="794"/>
      <c r="BM242" s="794"/>
      <c r="BN242" s="794"/>
      <c r="BO242" s="794"/>
      <c r="BP242" s="794"/>
      <c r="BQ242" s="794"/>
      <c r="BR242" s="794"/>
      <c r="BS242" s="794"/>
      <c r="BT242" s="794"/>
      <c r="BU242" s="794"/>
      <c r="BV242" s="794"/>
      <c r="BW242" s="794"/>
      <c r="BX242" s="120"/>
      <c r="BY242" s="120"/>
      <c r="BZ242" s="120"/>
      <c r="CA242" s="120"/>
      <c r="CB242" s="1" t="s">
        <v>1920</v>
      </c>
      <c r="CC242" s="387"/>
      <c r="CI242" s="439"/>
    </row>
    <row r="243" spans="1:87" s="2" customFormat="1" ht="4.5" customHeight="1">
      <c r="A243" s="444" t="s">
        <v>1958</v>
      </c>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
      <c r="CC243" s="507"/>
      <c r="CD243" s="5"/>
      <c r="CE243" s="5"/>
      <c r="CF243" s="5"/>
      <c r="CG243" s="5"/>
      <c r="CH243" s="5"/>
      <c r="CI243" s="409"/>
    </row>
    <row r="244" spans="1:87" s="27" customFormat="1" ht="5.0999999999999996" customHeight="1">
      <c r="A244" s="444" t="s">
        <v>1958</v>
      </c>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A244" s="174"/>
      <c r="CB244" s="385"/>
      <c r="CC244" s="385"/>
      <c r="CI244" s="475"/>
    </row>
    <row r="245" spans="1:87" s="27" customFormat="1" ht="17.100000000000001" customHeight="1">
      <c r="A245" s="444" t="s">
        <v>1958</v>
      </c>
      <c r="B245" s="59"/>
      <c r="C245" s="59" t="s">
        <v>98</v>
      </c>
      <c r="D245" s="59"/>
      <c r="E245" s="59"/>
      <c r="F245" s="59"/>
      <c r="G245" s="59"/>
      <c r="H245" s="59"/>
      <c r="I245" s="59"/>
      <c r="J245" s="59"/>
      <c r="K245" s="59"/>
      <c r="L245" s="59"/>
      <c r="M245" s="59"/>
      <c r="N245" s="120"/>
      <c r="O245" s="120"/>
      <c r="P245" s="794"/>
      <c r="Q245" s="794"/>
      <c r="R245" s="794"/>
      <c r="S245" s="794"/>
      <c r="T245" s="794"/>
      <c r="U245" s="794"/>
      <c r="V245" s="794"/>
      <c r="W245" s="794"/>
      <c r="X245" s="794"/>
      <c r="Y245" s="794"/>
      <c r="Z245" s="794"/>
      <c r="AA245" s="794"/>
      <c r="AB245" s="794"/>
      <c r="AC245" s="794"/>
      <c r="AD245" s="794"/>
      <c r="AE245" s="794"/>
      <c r="AF245" s="794"/>
      <c r="AG245" s="794"/>
      <c r="AH245" s="794"/>
      <c r="AI245" s="794"/>
      <c r="AJ245" s="794"/>
      <c r="AK245" s="794"/>
      <c r="AL245" s="794"/>
      <c r="AM245" s="794"/>
      <c r="AN245" s="794"/>
      <c r="AO245" s="794"/>
      <c r="AP245" s="794"/>
      <c r="AQ245" s="794"/>
      <c r="AR245" s="794"/>
      <c r="AS245" s="794"/>
      <c r="AT245" s="794"/>
      <c r="AU245" s="794"/>
      <c r="AV245" s="794"/>
      <c r="AW245" s="794"/>
      <c r="AX245" s="794"/>
      <c r="AY245" s="794"/>
      <c r="AZ245" s="794"/>
      <c r="BA245" s="794"/>
      <c r="BB245" s="794"/>
      <c r="BC245" s="794"/>
      <c r="BD245" s="794"/>
      <c r="BE245" s="794"/>
      <c r="BF245" s="794"/>
      <c r="BG245" s="794"/>
      <c r="BH245" s="794"/>
      <c r="BI245" s="794"/>
      <c r="BJ245" s="794"/>
      <c r="BK245" s="794"/>
      <c r="BL245" s="794"/>
      <c r="BM245" s="794"/>
      <c r="BN245" s="794"/>
      <c r="BO245" s="794"/>
      <c r="BP245" s="794"/>
      <c r="BQ245" s="794"/>
      <c r="BR245" s="794"/>
      <c r="BS245" s="794"/>
      <c r="BT245" s="794"/>
      <c r="BU245" s="794"/>
      <c r="BV245" s="794"/>
      <c r="BW245" s="794"/>
      <c r="BX245" s="120"/>
      <c r="BY245" s="120"/>
      <c r="BZ245" s="120"/>
      <c r="CA245" s="120"/>
      <c r="CB245" s="514" t="s">
        <v>1929</v>
      </c>
      <c r="CC245" s="385"/>
      <c r="CI245" s="475"/>
    </row>
    <row r="246" spans="1:87" s="2" customFormat="1" ht="4.5" customHeight="1">
      <c r="A246" s="444" t="s">
        <v>1958</v>
      </c>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
      <c r="CC246" s="507"/>
      <c r="CD246" s="5"/>
      <c r="CE246" s="5"/>
      <c r="CF246" s="5"/>
      <c r="CG246" s="5"/>
      <c r="CH246" s="5"/>
      <c r="CI246" s="409"/>
    </row>
    <row r="247" spans="1:87" s="27" customFormat="1" ht="15.95" customHeight="1">
      <c r="A247" s="444" t="s">
        <v>1958</v>
      </c>
      <c r="B247" s="59"/>
      <c r="C247" s="59" t="s">
        <v>99</v>
      </c>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1"/>
      <c r="CC247" s="387" t="s">
        <v>2313</v>
      </c>
      <c r="CI247" s="475"/>
    </row>
    <row r="248" spans="1:87" s="2" customFormat="1" ht="17.100000000000001" customHeight="1">
      <c r="A248" s="444" t="s">
        <v>1958</v>
      </c>
      <c r="B248" s="59"/>
      <c r="C248" s="59"/>
      <c r="D248" s="59"/>
      <c r="E248" s="59"/>
      <c r="F248" s="59"/>
      <c r="G248" s="59"/>
      <c r="H248" s="799" t="s">
        <v>56</v>
      </c>
      <c r="I248" s="799"/>
      <c r="J248" s="799"/>
      <c r="K248" s="59"/>
      <c r="L248" s="59" t="s">
        <v>100</v>
      </c>
      <c r="M248" s="59"/>
      <c r="N248" s="59"/>
      <c r="O248" s="59"/>
      <c r="P248" s="59"/>
      <c r="Q248" s="59"/>
      <c r="R248" s="59"/>
      <c r="S248" s="59"/>
      <c r="T248" s="59"/>
      <c r="U248" s="59"/>
      <c r="V248" s="59"/>
      <c r="W248" s="59"/>
      <c r="X248" s="59"/>
      <c r="Y248" s="59" t="s">
        <v>37</v>
      </c>
      <c r="Z248" s="799" t="s">
        <v>56</v>
      </c>
      <c r="AA248" s="799"/>
      <c r="AB248" s="799"/>
      <c r="AC248" s="59"/>
      <c r="AD248" s="59" t="s">
        <v>101</v>
      </c>
      <c r="AE248" s="59"/>
      <c r="AF248" s="59"/>
      <c r="AG248" s="59"/>
      <c r="AH248" s="59"/>
      <c r="AI248" s="59"/>
      <c r="AJ248" s="59"/>
      <c r="AK248" s="59"/>
      <c r="AL248" s="799" t="s">
        <v>56</v>
      </c>
      <c r="AM248" s="799"/>
      <c r="AN248" s="799"/>
      <c r="AO248" s="59"/>
      <c r="AP248" s="59" t="s">
        <v>102</v>
      </c>
      <c r="AQ248" s="59"/>
      <c r="AR248" s="59"/>
      <c r="AS248" s="59"/>
      <c r="AT248" s="59"/>
      <c r="AU248" s="59"/>
      <c r="AV248" s="59"/>
      <c r="AW248" s="59"/>
      <c r="AX248" s="59"/>
      <c r="AY248" s="59"/>
      <c r="AZ248" s="59"/>
      <c r="BA248" s="799" t="s">
        <v>56</v>
      </c>
      <c r="BB248" s="799"/>
      <c r="BC248" s="799"/>
      <c r="BD248" s="59"/>
      <c r="BE248" s="59" t="s">
        <v>1265</v>
      </c>
      <c r="BF248" s="59"/>
      <c r="BG248" s="59"/>
      <c r="BH248" s="59"/>
      <c r="BI248" s="59"/>
      <c r="BJ248" s="59"/>
      <c r="BK248" s="59"/>
      <c r="BL248" s="59"/>
      <c r="BM248" s="59"/>
      <c r="BN248" s="59"/>
      <c r="BO248" s="59"/>
      <c r="BP248" s="59"/>
      <c r="BQ248" s="59"/>
      <c r="BR248" s="59"/>
      <c r="BS248" s="59"/>
      <c r="BT248" s="59"/>
      <c r="BU248" s="59"/>
      <c r="BV248" s="59"/>
      <c r="BW248" s="59"/>
      <c r="BX248" s="59"/>
      <c r="BY248" s="59"/>
      <c r="BZ248" s="59" t="s">
        <v>80</v>
      </c>
      <c r="CA248" s="59"/>
      <c r="CB248" s="387" t="s">
        <v>2312</v>
      </c>
      <c r="CC248" s="387"/>
      <c r="CI248" s="439"/>
    </row>
    <row r="249" spans="1:87" s="2" customFormat="1" ht="17.100000000000001" customHeight="1">
      <c r="A249" s="444" t="s">
        <v>1958</v>
      </c>
      <c r="B249" s="59"/>
      <c r="C249" s="59"/>
      <c r="D249" s="59"/>
      <c r="E249" s="59"/>
      <c r="F249" s="59"/>
      <c r="G249" s="59"/>
      <c r="H249" s="799" t="s">
        <v>56</v>
      </c>
      <c r="I249" s="799"/>
      <c r="J249" s="799"/>
      <c r="K249" s="59"/>
      <c r="L249" s="59" t="s">
        <v>104</v>
      </c>
      <c r="M249" s="59"/>
      <c r="N249" s="59"/>
      <c r="O249" s="59"/>
      <c r="P249" s="59"/>
      <c r="Q249" s="59"/>
      <c r="R249" s="59"/>
      <c r="S249" s="59"/>
      <c r="T249" s="59"/>
      <c r="U249" s="59"/>
      <c r="V249" s="59"/>
      <c r="W249" s="59"/>
      <c r="X249" s="59"/>
      <c r="Y249" s="59"/>
      <c r="Z249" s="59"/>
      <c r="AA249" s="59"/>
      <c r="AB249" s="59"/>
      <c r="AC249" s="59"/>
      <c r="AD249" s="59"/>
      <c r="AE249" s="799" t="s">
        <v>56</v>
      </c>
      <c r="AF249" s="799"/>
      <c r="AG249" s="799"/>
      <c r="AH249" s="59"/>
      <c r="AI249" s="59" t="s">
        <v>1266</v>
      </c>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1"/>
      <c r="CC249" s="387"/>
      <c r="CI249" s="439"/>
    </row>
    <row r="250" spans="1:87" s="2" customFormat="1" ht="4.5" customHeight="1">
      <c r="A250" s="444" t="s">
        <v>1958</v>
      </c>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
      <c r="CC250" s="507"/>
      <c r="CD250" s="5"/>
      <c r="CE250" s="5"/>
      <c r="CF250" s="5"/>
      <c r="CG250" s="5"/>
      <c r="CH250" s="5"/>
      <c r="CI250" s="409"/>
    </row>
    <row r="251" spans="1:87" s="27" customFormat="1" ht="5.0999999999999996" customHeight="1">
      <c r="A251" s="444" t="s">
        <v>1958</v>
      </c>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A251" s="174"/>
      <c r="CB251" s="385"/>
      <c r="CC251" s="385"/>
      <c r="CI251" s="475"/>
    </row>
    <row r="252" spans="1:87" s="27" customFormat="1" ht="16.5" customHeight="1">
      <c r="A252" s="444" t="s">
        <v>1958</v>
      </c>
      <c r="B252" s="59"/>
      <c r="C252" s="59" t="s">
        <v>106</v>
      </c>
      <c r="D252" s="59"/>
      <c r="E252" s="59"/>
      <c r="F252" s="59"/>
      <c r="G252" s="59"/>
      <c r="H252" s="59"/>
      <c r="I252" s="59"/>
      <c r="J252" s="59"/>
      <c r="K252" s="59"/>
      <c r="L252" s="59"/>
      <c r="M252" s="59"/>
      <c r="N252" s="59"/>
      <c r="O252" s="59"/>
      <c r="P252" s="799" t="s">
        <v>56</v>
      </c>
      <c r="Q252" s="799"/>
      <c r="R252" s="799"/>
      <c r="S252" s="59"/>
      <c r="T252" s="59" t="s">
        <v>107</v>
      </c>
      <c r="U252" s="59"/>
      <c r="V252" s="59"/>
      <c r="W252" s="59"/>
      <c r="X252" s="59"/>
      <c r="Y252" s="59"/>
      <c r="Z252" s="59"/>
      <c r="AA252" s="59"/>
      <c r="AB252" s="59"/>
      <c r="AC252" s="59"/>
      <c r="AD252" s="59"/>
      <c r="AE252" s="59"/>
      <c r="AF252" s="59"/>
      <c r="AG252" s="799" t="s">
        <v>56</v>
      </c>
      <c r="AH252" s="799"/>
      <c r="AI252" s="799"/>
      <c r="AJ252" s="59"/>
      <c r="AK252" s="59" t="s">
        <v>108</v>
      </c>
      <c r="AL252" s="59"/>
      <c r="AM252" s="59"/>
      <c r="AN252" s="59"/>
      <c r="AO252" s="59"/>
      <c r="AP252" s="59"/>
      <c r="AQ252" s="59"/>
      <c r="AR252" s="59"/>
      <c r="AS252" s="59"/>
      <c r="AT252" s="59"/>
      <c r="AU252" s="59"/>
      <c r="AV252" s="59"/>
      <c r="AW252" s="59"/>
      <c r="AX252" s="59"/>
      <c r="AY252" s="59"/>
      <c r="AZ252" s="59"/>
      <c r="BA252" s="799" t="s">
        <v>56</v>
      </c>
      <c r="BB252" s="799"/>
      <c r="BC252" s="799"/>
      <c r="BD252" s="59" t="s">
        <v>109</v>
      </c>
      <c r="BE252" s="59"/>
      <c r="BF252" s="59"/>
      <c r="BG252" s="59"/>
      <c r="BH252" s="59"/>
      <c r="BI252" s="59"/>
      <c r="BJ252" s="59"/>
      <c r="BK252" s="59"/>
      <c r="BL252" s="59"/>
      <c r="BM252" s="59"/>
      <c r="BN252" s="59"/>
      <c r="BO252" s="59"/>
      <c r="BP252" s="59"/>
      <c r="BQ252" s="59"/>
      <c r="BR252" s="95"/>
      <c r="BS252" s="59"/>
      <c r="BT252" s="59"/>
      <c r="BU252" s="59"/>
      <c r="BV252" s="59"/>
      <c r="BW252" s="59"/>
      <c r="BX252" s="59"/>
      <c r="BY252" s="59"/>
      <c r="BZ252" s="59"/>
      <c r="CA252" s="59"/>
      <c r="CB252" s="385" t="s">
        <v>1930</v>
      </c>
      <c r="CC252" s="385"/>
      <c r="CI252" s="475"/>
    </row>
    <row r="253" spans="1:87" s="2" customFormat="1" ht="4.5" customHeight="1">
      <c r="A253" s="444" t="s">
        <v>1958</v>
      </c>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507"/>
      <c r="CC253" s="507"/>
      <c r="CD253" s="5"/>
      <c r="CE253" s="5"/>
      <c r="CF253" s="5"/>
      <c r="CG253" s="5"/>
      <c r="CH253" s="5"/>
      <c r="CI253" s="409"/>
    </row>
    <row r="254" spans="1:87" s="27" customFormat="1" ht="16.5" customHeight="1">
      <c r="A254" s="444" t="s">
        <v>1958</v>
      </c>
      <c r="B254" s="59"/>
      <c r="C254" s="59" t="s">
        <v>110</v>
      </c>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794"/>
      <c r="AF254" s="794"/>
      <c r="AG254" s="794"/>
      <c r="AH254" s="794"/>
      <c r="AI254" s="794"/>
      <c r="AJ254" s="794"/>
      <c r="AK254" s="794"/>
      <c r="AL254" s="794"/>
      <c r="AM254" s="794"/>
      <c r="AN254" s="794"/>
      <c r="AO254" s="794"/>
      <c r="AP254" s="794"/>
      <c r="AQ254" s="794"/>
      <c r="AR254" s="794"/>
      <c r="AS254" s="794"/>
      <c r="AT254" s="794"/>
      <c r="AU254" s="794"/>
      <c r="AV254" s="794"/>
      <c r="AW254" s="794"/>
      <c r="AX254" s="794"/>
      <c r="AY254" s="794"/>
      <c r="AZ254" s="794"/>
      <c r="BA254" s="794"/>
      <c r="BB254" s="794"/>
      <c r="BC254" s="794"/>
      <c r="BD254" s="794"/>
      <c r="BE254" s="794"/>
      <c r="BF254" s="794"/>
      <c r="BG254" s="794"/>
      <c r="BH254" s="794"/>
      <c r="BI254" s="794"/>
      <c r="BJ254" s="794"/>
      <c r="BK254" s="794"/>
      <c r="BL254" s="794"/>
      <c r="BM254" s="794"/>
      <c r="BN254" s="794"/>
      <c r="BO254" s="794"/>
      <c r="BP254" s="794"/>
      <c r="BQ254" s="794"/>
      <c r="BR254" s="794"/>
      <c r="BS254" s="794"/>
      <c r="BT254" s="794"/>
      <c r="BU254" s="794"/>
      <c r="BV254" s="794"/>
      <c r="BW254" s="794"/>
      <c r="BX254" s="794"/>
      <c r="BY254" s="122"/>
      <c r="BZ254" s="122"/>
      <c r="CA254" s="122"/>
      <c r="CB254" s="385" t="s">
        <v>1942</v>
      </c>
      <c r="CC254" s="385"/>
      <c r="CI254" s="475"/>
    </row>
    <row r="255" spans="1:87" s="2" customFormat="1" ht="17.100000000000001" customHeight="1">
      <c r="A255" s="444" t="s">
        <v>1958</v>
      </c>
      <c r="B255" s="59"/>
      <c r="C255" s="59"/>
      <c r="D255" s="59"/>
      <c r="E255" s="59"/>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4"/>
      <c r="AY255" s="794"/>
      <c r="AZ255" s="794"/>
      <c r="BA255" s="794"/>
      <c r="BB255" s="794"/>
      <c r="BC255" s="794"/>
      <c r="BD255" s="794"/>
      <c r="BE255" s="794"/>
      <c r="BF255" s="794"/>
      <c r="BG255" s="794"/>
      <c r="BH255" s="794"/>
      <c r="BI255" s="794"/>
      <c r="BJ255" s="794"/>
      <c r="BK255" s="794"/>
      <c r="BL255" s="794"/>
      <c r="BM255" s="794"/>
      <c r="BN255" s="794"/>
      <c r="BO255" s="794"/>
      <c r="BP255" s="794"/>
      <c r="BQ255" s="794"/>
      <c r="BR255" s="794"/>
      <c r="BS255" s="794"/>
      <c r="BT255" s="794"/>
      <c r="BU255" s="794"/>
      <c r="BV255" s="794"/>
      <c r="BW255" s="794"/>
      <c r="BX255" s="794"/>
      <c r="BY255" s="122"/>
      <c r="BZ255" s="122"/>
      <c r="CA255" s="122"/>
      <c r="CB255" s="385"/>
      <c r="CC255" s="387"/>
      <c r="CI255" s="439"/>
    </row>
    <row r="256" spans="1:87" s="2" customFormat="1" ht="17.100000000000001" customHeight="1">
      <c r="A256" s="444" t="s">
        <v>1958</v>
      </c>
      <c r="B256" s="59"/>
      <c r="C256" s="59"/>
      <c r="D256" s="59"/>
      <c r="E256" s="59"/>
      <c r="F256" s="794"/>
      <c r="G256" s="794"/>
      <c r="H256" s="794"/>
      <c r="I256" s="794"/>
      <c r="J256" s="794"/>
      <c r="K256" s="794"/>
      <c r="L256" s="794"/>
      <c r="M256" s="794"/>
      <c r="N256" s="794"/>
      <c r="O256" s="794"/>
      <c r="P256" s="794"/>
      <c r="Q256" s="794"/>
      <c r="R256" s="794"/>
      <c r="S256" s="794"/>
      <c r="T256" s="794"/>
      <c r="U256" s="794"/>
      <c r="V256" s="794"/>
      <c r="W256" s="794"/>
      <c r="X256" s="794"/>
      <c r="Y256" s="794"/>
      <c r="Z256" s="794"/>
      <c r="AA256" s="794"/>
      <c r="AB256" s="794"/>
      <c r="AC256" s="794"/>
      <c r="AD256" s="794"/>
      <c r="AE256" s="794"/>
      <c r="AF256" s="794"/>
      <c r="AG256" s="794"/>
      <c r="AH256" s="794"/>
      <c r="AI256" s="794"/>
      <c r="AJ256" s="794"/>
      <c r="AK256" s="794"/>
      <c r="AL256" s="794"/>
      <c r="AM256" s="794"/>
      <c r="AN256" s="794"/>
      <c r="AO256" s="794"/>
      <c r="AP256" s="794"/>
      <c r="AQ256" s="794"/>
      <c r="AR256" s="794"/>
      <c r="AS256" s="794"/>
      <c r="AT256" s="794"/>
      <c r="AU256" s="794"/>
      <c r="AV256" s="794"/>
      <c r="AW256" s="794"/>
      <c r="AX256" s="794"/>
      <c r="AY256" s="794"/>
      <c r="AZ256" s="794"/>
      <c r="BA256" s="794"/>
      <c r="BB256" s="794"/>
      <c r="BC256" s="794"/>
      <c r="BD256" s="794"/>
      <c r="BE256" s="794"/>
      <c r="BF256" s="794"/>
      <c r="BG256" s="794"/>
      <c r="BH256" s="794"/>
      <c r="BI256" s="794"/>
      <c r="BJ256" s="794"/>
      <c r="BK256" s="794"/>
      <c r="BL256" s="794"/>
      <c r="BM256" s="794"/>
      <c r="BN256" s="794"/>
      <c r="BO256" s="794"/>
      <c r="BP256" s="794"/>
      <c r="BQ256" s="794"/>
      <c r="BR256" s="794"/>
      <c r="BS256" s="794"/>
      <c r="BT256" s="794"/>
      <c r="BU256" s="794"/>
      <c r="BV256" s="794"/>
      <c r="BW256" s="794"/>
      <c r="BX256" s="794"/>
      <c r="BY256" s="122"/>
      <c r="BZ256" s="122"/>
      <c r="CA256" s="122"/>
      <c r="CB256" s="385"/>
      <c r="CC256" s="387"/>
      <c r="CI256" s="439"/>
    </row>
    <row r="257" spans="1:87" s="2" customFormat="1" ht="17.100000000000001" customHeight="1">
      <c r="A257" s="444" t="s">
        <v>1958</v>
      </c>
      <c r="B257" s="59"/>
      <c r="C257" s="59"/>
      <c r="D257" s="59"/>
      <c r="E257" s="59"/>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4"/>
      <c r="AY257" s="794"/>
      <c r="AZ257" s="794"/>
      <c r="BA257" s="794"/>
      <c r="BB257" s="794"/>
      <c r="BC257" s="794"/>
      <c r="BD257" s="794"/>
      <c r="BE257" s="794"/>
      <c r="BF257" s="794"/>
      <c r="BG257" s="794"/>
      <c r="BH257" s="794"/>
      <c r="BI257" s="794"/>
      <c r="BJ257" s="794"/>
      <c r="BK257" s="794"/>
      <c r="BL257" s="794"/>
      <c r="BM257" s="794"/>
      <c r="BN257" s="794"/>
      <c r="BO257" s="794"/>
      <c r="BP257" s="794"/>
      <c r="BQ257" s="794"/>
      <c r="BR257" s="794"/>
      <c r="BS257" s="794"/>
      <c r="BT257" s="794"/>
      <c r="BU257" s="794"/>
      <c r="BV257" s="794"/>
      <c r="BW257" s="794"/>
      <c r="BX257" s="794"/>
      <c r="BY257" s="122"/>
      <c r="BZ257" s="122"/>
      <c r="CA257" s="122"/>
      <c r="CB257" s="385" t="s">
        <v>1898</v>
      </c>
      <c r="CC257" s="387"/>
      <c r="CI257" s="439"/>
    </row>
    <row r="258" spans="1:87" s="2" customFormat="1" ht="4.5" customHeight="1">
      <c r="A258" s="444" t="s">
        <v>1958</v>
      </c>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507"/>
      <c r="CC258" s="507"/>
      <c r="CD258" s="5"/>
      <c r="CE258" s="5"/>
      <c r="CF258" s="5"/>
      <c r="CG258" s="5"/>
      <c r="CH258" s="5"/>
      <c r="CI258" s="409"/>
    </row>
    <row r="259" spans="1:87" s="27" customFormat="1" ht="14.1" customHeight="1">
      <c r="A259" s="444" t="s">
        <v>1958</v>
      </c>
      <c r="B259" s="59"/>
      <c r="C259" s="59" t="s">
        <v>111</v>
      </c>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387" t="s">
        <v>2215</v>
      </c>
      <c r="CC259" s="385"/>
      <c r="CI259" s="475"/>
    </row>
    <row r="260" spans="1:87" s="2" customFormat="1" ht="17.100000000000001" customHeight="1">
      <c r="A260" s="444" t="s">
        <v>1958</v>
      </c>
      <c r="B260" s="59"/>
      <c r="C260" s="59"/>
      <c r="D260" s="59"/>
      <c r="E260" s="59" t="s">
        <v>112</v>
      </c>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825"/>
      <c r="AH260" s="825"/>
      <c r="AI260" s="825"/>
      <c r="AJ260" s="825"/>
      <c r="AK260" s="825"/>
      <c r="AL260" s="825"/>
      <c r="AM260" s="825"/>
      <c r="AN260" s="825"/>
      <c r="AO260" s="825"/>
      <c r="AP260" s="825"/>
      <c r="AQ260" s="825"/>
      <c r="AR260" s="825"/>
      <c r="AS260" s="825"/>
      <c r="AT260" s="825"/>
      <c r="AU260" s="825"/>
      <c r="AV260" s="825"/>
      <c r="AW260" s="825"/>
      <c r="AX260" s="825"/>
      <c r="AY260" s="825"/>
      <c r="AZ260" s="825"/>
      <c r="BA260" s="825"/>
      <c r="BB260" s="825"/>
      <c r="BC260" s="825"/>
      <c r="BD260" s="825"/>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387" t="s">
        <v>2216</v>
      </c>
      <c r="CC260" s="387"/>
      <c r="CI260" s="439"/>
    </row>
    <row r="261" spans="1:87" s="2" customFormat="1" ht="5.0999999999999996" customHeight="1">
      <c r="A261" s="444"/>
      <c r="B261" s="59"/>
      <c r="C261" s="59"/>
      <c r="D261" s="59"/>
      <c r="E261" s="59"/>
      <c r="F261" s="59"/>
      <c r="G261" s="59"/>
      <c r="H261" s="59"/>
      <c r="I261" s="59"/>
      <c r="J261" s="59"/>
      <c r="K261" s="59"/>
      <c r="L261" s="59"/>
      <c r="M261" s="59"/>
      <c r="N261" s="59"/>
      <c r="O261" s="59"/>
      <c r="P261" s="59"/>
      <c r="Q261" s="68"/>
      <c r="R261" s="68"/>
      <c r="S261" s="68"/>
      <c r="T261" s="68"/>
      <c r="U261" s="511"/>
      <c r="V261" s="511"/>
      <c r="W261" s="511"/>
      <c r="X261" s="511"/>
      <c r="Y261" s="511"/>
      <c r="Z261" s="511"/>
      <c r="AA261" s="511"/>
      <c r="AB261" s="511"/>
      <c r="AC261" s="511"/>
      <c r="AD261" s="69"/>
      <c r="AE261" s="69"/>
      <c r="AF261" s="70"/>
      <c r="AG261" s="71"/>
      <c r="AH261" s="71"/>
      <c r="AI261" s="511"/>
      <c r="AJ261" s="511"/>
      <c r="AK261" s="511"/>
      <c r="AL261" s="511"/>
      <c r="AM261" s="511"/>
      <c r="AN261" s="511"/>
      <c r="AO261" s="511"/>
      <c r="AP261" s="511"/>
      <c r="AQ261" s="511"/>
      <c r="AR261" s="69"/>
      <c r="AS261" s="69"/>
      <c r="AT261" s="70"/>
      <c r="AU261" s="71"/>
      <c r="AV261" s="71"/>
      <c r="AW261" s="511"/>
      <c r="AX261" s="511"/>
      <c r="AY261" s="511"/>
      <c r="AZ261" s="511"/>
      <c r="BA261" s="511"/>
      <c r="BB261" s="511"/>
      <c r="BC261" s="511"/>
      <c r="BD261" s="511"/>
      <c r="BE261" s="511"/>
      <c r="BF261" s="69"/>
      <c r="BG261" s="69"/>
      <c r="BH261" s="70"/>
      <c r="BI261" s="71"/>
      <c r="BJ261" s="71"/>
      <c r="BK261" s="511"/>
      <c r="BL261" s="511"/>
      <c r="BM261" s="511"/>
      <c r="BN261" s="511"/>
      <c r="BO261" s="511"/>
      <c r="BP261" s="511"/>
      <c r="BQ261" s="511"/>
      <c r="BR261" s="511"/>
      <c r="BS261" s="511"/>
      <c r="BT261" s="511"/>
      <c r="BU261" s="511"/>
      <c r="BV261" s="69"/>
      <c r="BW261" s="72"/>
      <c r="BX261" s="72"/>
      <c r="BY261" s="72"/>
      <c r="BZ261" s="72"/>
      <c r="CA261" s="72"/>
      <c r="CB261" s="387"/>
      <c r="CC261" s="387"/>
      <c r="CI261" s="439"/>
    </row>
    <row r="262" spans="1:87" s="2" customFormat="1" ht="17.100000000000001" customHeight="1">
      <c r="A262" s="444" t="s">
        <v>1958</v>
      </c>
      <c r="B262" s="59"/>
      <c r="C262" s="59"/>
      <c r="D262" s="59"/>
      <c r="E262" s="59" t="s">
        <v>113</v>
      </c>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825"/>
      <c r="AH262" s="825"/>
      <c r="AI262" s="825"/>
      <c r="AJ262" s="825"/>
      <c r="AK262" s="825"/>
      <c r="AL262" s="825"/>
      <c r="AM262" s="825"/>
      <c r="AN262" s="825"/>
      <c r="AO262" s="825"/>
      <c r="AP262" s="825"/>
      <c r="AQ262" s="825"/>
      <c r="AR262" s="825"/>
      <c r="AS262" s="825"/>
      <c r="AT262" s="825"/>
      <c r="AU262" s="825"/>
      <c r="AV262" s="825"/>
      <c r="AW262" s="825"/>
      <c r="AX262" s="825"/>
      <c r="AY262" s="825"/>
      <c r="AZ262" s="825"/>
      <c r="BA262" s="825"/>
      <c r="BB262" s="825"/>
      <c r="BC262" s="825"/>
      <c r="BD262" s="825"/>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387" t="s">
        <v>2217</v>
      </c>
      <c r="CC262" s="387"/>
      <c r="CI262" s="439"/>
    </row>
    <row r="263" spans="1:87" s="2" customFormat="1" ht="4.5" customHeight="1">
      <c r="A263" s="444" t="s">
        <v>1958</v>
      </c>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507"/>
      <c r="CC263" s="507"/>
      <c r="CD263" s="383"/>
      <c r="CE263" s="5"/>
      <c r="CF263" s="5"/>
      <c r="CG263" s="5"/>
      <c r="CH263" s="5"/>
      <c r="CI263" s="409"/>
    </row>
    <row r="264" spans="1:87" s="27" customFormat="1" ht="14.1" customHeight="1">
      <c r="A264" s="444" t="s">
        <v>1958</v>
      </c>
      <c r="B264" s="59"/>
      <c r="C264" s="59" t="s">
        <v>114</v>
      </c>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385"/>
      <c r="CC264" s="385"/>
      <c r="CI264" s="475"/>
    </row>
    <row r="265" spans="1:87" s="2" customFormat="1" ht="17.100000000000001" customHeight="1">
      <c r="A265" s="444" t="s">
        <v>1958</v>
      </c>
      <c r="B265" s="59"/>
      <c r="C265" s="59"/>
      <c r="D265" s="59"/>
      <c r="E265" s="61" t="s">
        <v>115</v>
      </c>
      <c r="F265" s="59"/>
      <c r="G265" s="59"/>
      <c r="H265" s="59"/>
      <c r="I265" s="59"/>
      <c r="J265" s="59"/>
      <c r="K265" s="59"/>
      <c r="L265" s="59"/>
      <c r="M265" s="59"/>
      <c r="N265" s="59"/>
      <c r="O265" s="59"/>
      <c r="P265" s="59"/>
      <c r="Q265" s="68" t="s">
        <v>116</v>
      </c>
      <c r="R265" s="68"/>
      <c r="S265" s="68"/>
      <c r="T265" s="68"/>
      <c r="U265" s="822"/>
      <c r="V265" s="822"/>
      <c r="W265" s="822"/>
      <c r="X265" s="822"/>
      <c r="Y265" s="822"/>
      <c r="Z265" s="822"/>
      <c r="AA265" s="822"/>
      <c r="AB265" s="822"/>
      <c r="AC265" s="822"/>
      <c r="AD265" s="69"/>
      <c r="AE265" s="69"/>
      <c r="AF265" s="70" t="s">
        <v>117</v>
      </c>
      <c r="AG265" s="71"/>
      <c r="AH265" s="71"/>
      <c r="AI265" s="822"/>
      <c r="AJ265" s="822"/>
      <c r="AK265" s="822"/>
      <c r="AL265" s="822"/>
      <c r="AM265" s="822"/>
      <c r="AN265" s="822"/>
      <c r="AO265" s="822"/>
      <c r="AP265" s="822"/>
      <c r="AQ265" s="822"/>
      <c r="AR265" s="69"/>
      <c r="AS265" s="69"/>
      <c r="AT265" s="70" t="s">
        <v>117</v>
      </c>
      <c r="AU265" s="71"/>
      <c r="AV265" s="71"/>
      <c r="AW265" s="822"/>
      <c r="AX265" s="822"/>
      <c r="AY265" s="822"/>
      <c r="AZ265" s="822"/>
      <c r="BA265" s="822"/>
      <c r="BB265" s="822"/>
      <c r="BC265" s="822"/>
      <c r="BD265" s="822"/>
      <c r="BE265" s="822"/>
      <c r="BF265" s="69"/>
      <c r="BG265" s="69"/>
      <c r="BH265" s="70" t="s">
        <v>117</v>
      </c>
      <c r="BI265" s="71"/>
      <c r="BJ265" s="71"/>
      <c r="BK265" s="822"/>
      <c r="BL265" s="822"/>
      <c r="BM265" s="822"/>
      <c r="BN265" s="822"/>
      <c r="BO265" s="822"/>
      <c r="BP265" s="822"/>
      <c r="BQ265" s="822"/>
      <c r="BR265" s="822"/>
      <c r="BS265" s="822"/>
      <c r="BT265" s="822"/>
      <c r="BU265" s="822"/>
      <c r="BV265" s="69"/>
      <c r="BW265" s="72" t="s">
        <v>85</v>
      </c>
      <c r="BX265" s="72"/>
      <c r="BY265" s="72"/>
      <c r="BZ265" s="72"/>
      <c r="CA265" s="72"/>
      <c r="CB265" s="387" t="s">
        <v>1931</v>
      </c>
      <c r="CC265" s="387"/>
      <c r="CI265" s="439"/>
    </row>
    <row r="266" spans="1:87" s="2" customFormat="1" ht="5.0999999999999996" customHeight="1">
      <c r="A266" s="444"/>
      <c r="B266" s="59"/>
      <c r="C266" s="59"/>
      <c r="D266" s="59"/>
      <c r="E266" s="59"/>
      <c r="F266" s="59"/>
      <c r="G266" s="59"/>
      <c r="H266" s="59"/>
      <c r="I266" s="59"/>
      <c r="J266" s="59"/>
      <c r="K266" s="59"/>
      <c r="L266" s="59"/>
      <c r="M266" s="59"/>
      <c r="N266" s="59"/>
      <c r="O266" s="59"/>
      <c r="P266" s="59"/>
      <c r="Q266" s="68"/>
      <c r="R266" s="68"/>
      <c r="S266" s="68"/>
      <c r="T266" s="68"/>
      <c r="U266" s="511"/>
      <c r="V266" s="511"/>
      <c r="W266" s="511"/>
      <c r="X266" s="511"/>
      <c r="Y266" s="511"/>
      <c r="Z266" s="511"/>
      <c r="AA266" s="511"/>
      <c r="AB266" s="511"/>
      <c r="AC266" s="511"/>
      <c r="AD266" s="69"/>
      <c r="AE266" s="69"/>
      <c r="AF266" s="70"/>
      <c r="AG266" s="71"/>
      <c r="AH266" s="71"/>
      <c r="AI266" s="511"/>
      <c r="AJ266" s="511"/>
      <c r="AK266" s="511"/>
      <c r="AL266" s="511"/>
      <c r="AM266" s="511"/>
      <c r="AN266" s="511"/>
      <c r="AO266" s="511"/>
      <c r="AP266" s="511"/>
      <c r="AQ266" s="511"/>
      <c r="AR266" s="69"/>
      <c r="AS266" s="69"/>
      <c r="AT266" s="70"/>
      <c r="AU266" s="71"/>
      <c r="AV266" s="71"/>
      <c r="AW266" s="511"/>
      <c r="AX266" s="511"/>
      <c r="AY266" s="511"/>
      <c r="AZ266" s="511"/>
      <c r="BA266" s="511"/>
      <c r="BB266" s="511"/>
      <c r="BC266" s="511"/>
      <c r="BD266" s="511"/>
      <c r="BE266" s="511"/>
      <c r="BF266" s="69"/>
      <c r="BG266" s="69"/>
      <c r="BH266" s="70"/>
      <c r="BI266" s="71"/>
      <c r="BJ266" s="71"/>
      <c r="BK266" s="511"/>
      <c r="BL266" s="511"/>
      <c r="BM266" s="511"/>
      <c r="BN266" s="511"/>
      <c r="BO266" s="511"/>
      <c r="BP266" s="511"/>
      <c r="BQ266" s="511"/>
      <c r="BR266" s="511"/>
      <c r="BS266" s="511"/>
      <c r="BT266" s="511"/>
      <c r="BU266" s="511"/>
      <c r="BV266" s="69"/>
      <c r="BW266" s="72"/>
      <c r="BX266" s="72"/>
      <c r="BY266" s="72"/>
      <c r="BZ266" s="72"/>
      <c r="CA266" s="72"/>
      <c r="CB266" s="387"/>
      <c r="CC266" s="387"/>
      <c r="CI266" s="439"/>
    </row>
    <row r="267" spans="1:87" s="2" customFormat="1" ht="17.100000000000001" customHeight="1">
      <c r="A267" s="444" t="s">
        <v>1958</v>
      </c>
      <c r="B267" s="59"/>
      <c r="C267" s="59"/>
      <c r="D267" s="59"/>
      <c r="E267" s="59"/>
      <c r="F267" s="59"/>
      <c r="G267" s="59"/>
      <c r="H267" s="59"/>
      <c r="I267" s="59"/>
      <c r="J267" s="59"/>
      <c r="K267" s="59"/>
      <c r="L267" s="59"/>
      <c r="M267" s="59"/>
      <c r="N267" s="59"/>
      <c r="O267" s="59"/>
      <c r="P267" s="59"/>
      <c r="Q267" s="68" t="s">
        <v>119</v>
      </c>
      <c r="R267" s="68"/>
      <c r="S267" s="68"/>
      <c r="T267" s="68"/>
      <c r="U267" s="889"/>
      <c r="V267" s="889"/>
      <c r="W267" s="889"/>
      <c r="X267" s="889"/>
      <c r="Y267" s="889"/>
      <c r="Z267" s="889"/>
      <c r="AA267" s="889"/>
      <c r="AB267" s="889"/>
      <c r="AC267" s="889"/>
      <c r="AD267" s="69"/>
      <c r="AE267" s="69"/>
      <c r="AF267" s="70" t="s">
        <v>117</v>
      </c>
      <c r="AG267" s="71"/>
      <c r="AH267" s="71"/>
      <c r="AI267" s="889"/>
      <c r="AJ267" s="889"/>
      <c r="AK267" s="889"/>
      <c r="AL267" s="889"/>
      <c r="AM267" s="889"/>
      <c r="AN267" s="889"/>
      <c r="AO267" s="889"/>
      <c r="AP267" s="889"/>
      <c r="AQ267" s="889"/>
      <c r="AR267" s="69"/>
      <c r="AS267" s="69"/>
      <c r="AT267" s="70" t="s">
        <v>117</v>
      </c>
      <c r="AU267" s="71"/>
      <c r="AV267" s="71"/>
      <c r="AW267" s="889"/>
      <c r="AX267" s="889"/>
      <c r="AY267" s="889"/>
      <c r="AZ267" s="889"/>
      <c r="BA267" s="889"/>
      <c r="BB267" s="889"/>
      <c r="BC267" s="889"/>
      <c r="BD267" s="889"/>
      <c r="BE267" s="889"/>
      <c r="BF267" s="69"/>
      <c r="BG267" s="69"/>
      <c r="BH267" s="70" t="s">
        <v>117</v>
      </c>
      <c r="BI267" s="71"/>
      <c r="BJ267" s="71"/>
      <c r="BK267" s="889"/>
      <c r="BL267" s="889"/>
      <c r="BM267" s="889"/>
      <c r="BN267" s="889"/>
      <c r="BO267" s="889"/>
      <c r="BP267" s="889"/>
      <c r="BQ267" s="889"/>
      <c r="BR267" s="889"/>
      <c r="BS267" s="889"/>
      <c r="BT267" s="889"/>
      <c r="BU267" s="889"/>
      <c r="BV267" s="69"/>
      <c r="BW267" s="72" t="s">
        <v>85</v>
      </c>
      <c r="BX267" s="72"/>
      <c r="BY267" s="72"/>
      <c r="BZ267" s="72"/>
      <c r="CA267" s="72"/>
      <c r="CB267" s="387" t="s">
        <v>2229</v>
      </c>
      <c r="CC267" s="387"/>
      <c r="CI267" s="439"/>
    </row>
    <row r="268" spans="1:87" s="2" customFormat="1" ht="5.0999999999999996" customHeight="1">
      <c r="A268" s="444"/>
      <c r="B268" s="59"/>
      <c r="C268" s="59"/>
      <c r="D268" s="59"/>
      <c r="E268" s="59"/>
      <c r="F268" s="59"/>
      <c r="G268" s="59"/>
      <c r="H268" s="59"/>
      <c r="I268" s="59"/>
      <c r="J268" s="59"/>
      <c r="K268" s="59"/>
      <c r="L268" s="59"/>
      <c r="M268" s="59"/>
      <c r="N268" s="59"/>
      <c r="O268" s="59"/>
      <c r="P268" s="59"/>
      <c r="Q268" s="68"/>
      <c r="R268" s="68"/>
      <c r="S268" s="68"/>
      <c r="T268" s="68"/>
      <c r="U268" s="511"/>
      <c r="V268" s="511"/>
      <c r="W268" s="511"/>
      <c r="X268" s="511"/>
      <c r="Y268" s="511"/>
      <c r="Z268" s="511"/>
      <c r="AA268" s="511"/>
      <c r="AB268" s="511"/>
      <c r="AC268" s="511"/>
      <c r="AD268" s="69"/>
      <c r="AE268" s="69"/>
      <c r="AF268" s="70"/>
      <c r="AG268" s="71"/>
      <c r="AH268" s="71"/>
      <c r="AI268" s="511"/>
      <c r="AJ268" s="511"/>
      <c r="AK268" s="511"/>
      <c r="AL268" s="511"/>
      <c r="AM268" s="511"/>
      <c r="AN268" s="511"/>
      <c r="AO268" s="511"/>
      <c r="AP268" s="511"/>
      <c r="AQ268" s="511"/>
      <c r="AR268" s="69"/>
      <c r="AS268" s="69"/>
      <c r="AT268" s="70"/>
      <c r="AU268" s="71"/>
      <c r="AV268" s="71"/>
      <c r="AW268" s="511"/>
      <c r="AX268" s="511"/>
      <c r="AY268" s="511"/>
      <c r="AZ268" s="511"/>
      <c r="BA268" s="511"/>
      <c r="BB268" s="511"/>
      <c r="BC268" s="511"/>
      <c r="BD268" s="511"/>
      <c r="BE268" s="511"/>
      <c r="BF268" s="69"/>
      <c r="BG268" s="69"/>
      <c r="BH268" s="70"/>
      <c r="BI268" s="71"/>
      <c r="BJ268" s="71"/>
      <c r="BK268" s="511"/>
      <c r="BL268" s="511"/>
      <c r="BM268" s="511"/>
      <c r="BN268" s="511"/>
      <c r="BO268" s="511"/>
      <c r="BP268" s="511"/>
      <c r="BQ268" s="511"/>
      <c r="BR268" s="511"/>
      <c r="BS268" s="511"/>
      <c r="BT268" s="511"/>
      <c r="BU268" s="511"/>
      <c r="BV268" s="69"/>
      <c r="BW268" s="72"/>
      <c r="BX268" s="72"/>
      <c r="BY268" s="72"/>
      <c r="BZ268" s="72"/>
      <c r="CA268" s="72"/>
      <c r="CB268" s="387"/>
      <c r="CC268" s="387"/>
      <c r="CI268" s="439"/>
    </row>
    <row r="269" spans="1:87" s="2" customFormat="1" ht="17.100000000000001" customHeight="1">
      <c r="A269" s="444" t="s">
        <v>1958</v>
      </c>
      <c r="B269" s="59"/>
      <c r="C269" s="59"/>
      <c r="D269" s="59"/>
      <c r="E269" s="880" t="s">
        <v>120</v>
      </c>
      <c r="F269" s="880"/>
      <c r="G269" s="880"/>
      <c r="H269" s="880"/>
      <c r="I269" s="880"/>
      <c r="J269" s="880"/>
      <c r="K269" s="880"/>
      <c r="L269" s="880"/>
      <c r="M269" s="880"/>
      <c r="N269" s="880"/>
      <c r="O269" s="880"/>
      <c r="P269" s="880"/>
      <c r="Q269" s="880"/>
      <c r="R269" s="880"/>
      <c r="S269" s="59" t="s">
        <v>37</v>
      </c>
      <c r="T269" s="823"/>
      <c r="U269" s="823"/>
      <c r="V269" s="823"/>
      <c r="W269" s="823"/>
      <c r="X269" s="823"/>
      <c r="Y269" s="823"/>
      <c r="Z269" s="823"/>
      <c r="AA269" s="823"/>
      <c r="AB269" s="823"/>
      <c r="AC269" s="823"/>
      <c r="AD269" s="823"/>
      <c r="AE269" s="73"/>
      <c r="AF269" s="70" t="s">
        <v>117</v>
      </c>
      <c r="AG269" s="71"/>
      <c r="AH269" s="823"/>
      <c r="AI269" s="823"/>
      <c r="AJ269" s="823"/>
      <c r="AK269" s="823"/>
      <c r="AL269" s="823"/>
      <c r="AM269" s="823"/>
      <c r="AN269" s="823"/>
      <c r="AO269" s="823"/>
      <c r="AP269" s="823"/>
      <c r="AQ269" s="823"/>
      <c r="AR269" s="823"/>
      <c r="AS269" s="73"/>
      <c r="AT269" s="70" t="s">
        <v>117</v>
      </c>
      <c r="AU269" s="71"/>
      <c r="AV269" s="823"/>
      <c r="AW269" s="823"/>
      <c r="AX269" s="823"/>
      <c r="AY269" s="823"/>
      <c r="AZ269" s="823"/>
      <c r="BA269" s="823"/>
      <c r="BB269" s="823"/>
      <c r="BC269" s="823"/>
      <c r="BD269" s="823"/>
      <c r="BE269" s="823"/>
      <c r="BF269" s="823"/>
      <c r="BG269" s="73"/>
      <c r="BH269" s="70" t="s">
        <v>117</v>
      </c>
      <c r="BI269" s="71"/>
      <c r="BJ269" s="824"/>
      <c r="BK269" s="824"/>
      <c r="BL269" s="824"/>
      <c r="BM269" s="824"/>
      <c r="BN269" s="824"/>
      <c r="BO269" s="824"/>
      <c r="BP269" s="824"/>
      <c r="BQ269" s="824"/>
      <c r="BR269" s="824"/>
      <c r="BS269" s="824"/>
      <c r="BT269" s="824"/>
      <c r="BU269" s="824"/>
      <c r="BV269" s="73"/>
      <c r="BW269" s="72" t="s">
        <v>85</v>
      </c>
      <c r="BX269" s="72"/>
      <c r="BY269" s="72"/>
      <c r="BZ269" s="72"/>
      <c r="CA269" s="72"/>
      <c r="CB269" s="387" t="s">
        <v>1932</v>
      </c>
      <c r="CC269" s="387"/>
      <c r="CI269" s="439"/>
    </row>
    <row r="270" spans="1:87" s="2" customFormat="1" ht="20.100000000000001" customHeight="1">
      <c r="A270" s="444" t="s">
        <v>1958</v>
      </c>
      <c r="B270" s="59"/>
      <c r="C270" s="59"/>
      <c r="D270" s="59"/>
      <c r="E270" s="61" t="s">
        <v>122</v>
      </c>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387"/>
      <c r="CC270" s="387"/>
      <c r="CI270" s="439"/>
    </row>
    <row r="271" spans="1:87" s="2" customFormat="1" ht="17.100000000000001" customHeight="1">
      <c r="A271" s="444" t="s">
        <v>1958</v>
      </c>
      <c r="B271" s="59"/>
      <c r="C271" s="59"/>
      <c r="D271" s="59"/>
      <c r="E271" s="59"/>
      <c r="F271" s="59"/>
      <c r="G271" s="59"/>
      <c r="H271" s="59"/>
      <c r="I271" s="59"/>
      <c r="J271" s="59"/>
      <c r="K271" s="59"/>
      <c r="L271" s="59"/>
      <c r="M271" s="59"/>
      <c r="N271" s="59"/>
      <c r="O271" s="59"/>
      <c r="P271" s="59"/>
      <c r="Q271" s="59"/>
      <c r="R271" s="59"/>
      <c r="S271" s="59" t="s">
        <v>37</v>
      </c>
      <c r="T271" s="59"/>
      <c r="U271" s="821"/>
      <c r="V271" s="821"/>
      <c r="W271" s="821"/>
      <c r="X271" s="821"/>
      <c r="Y271" s="821"/>
      <c r="Z271" s="821"/>
      <c r="AA271" s="821"/>
      <c r="AB271" s="821"/>
      <c r="AC271" s="821"/>
      <c r="AD271" s="74"/>
      <c r="AE271" s="74"/>
      <c r="AF271" s="70" t="s">
        <v>117</v>
      </c>
      <c r="AG271" s="71"/>
      <c r="AH271" s="71"/>
      <c r="AI271" s="821"/>
      <c r="AJ271" s="821"/>
      <c r="AK271" s="821"/>
      <c r="AL271" s="821"/>
      <c r="AM271" s="821"/>
      <c r="AN271" s="821"/>
      <c r="AO271" s="821"/>
      <c r="AP271" s="821"/>
      <c r="AQ271" s="821"/>
      <c r="AR271" s="74"/>
      <c r="AS271" s="74"/>
      <c r="AT271" s="70" t="s">
        <v>117</v>
      </c>
      <c r="AU271" s="71"/>
      <c r="AV271" s="71"/>
      <c r="AW271" s="821"/>
      <c r="AX271" s="821"/>
      <c r="AY271" s="821"/>
      <c r="AZ271" s="821"/>
      <c r="BA271" s="821"/>
      <c r="BB271" s="821"/>
      <c r="BC271" s="821"/>
      <c r="BD271" s="821"/>
      <c r="BE271" s="821"/>
      <c r="BF271" s="74"/>
      <c r="BG271" s="74"/>
      <c r="BH271" s="70" t="s">
        <v>117</v>
      </c>
      <c r="BI271" s="71"/>
      <c r="BJ271" s="71"/>
      <c r="BK271" s="821"/>
      <c r="BL271" s="821"/>
      <c r="BM271" s="821"/>
      <c r="BN271" s="821"/>
      <c r="BO271" s="821"/>
      <c r="BP271" s="821"/>
      <c r="BQ271" s="821"/>
      <c r="BR271" s="821"/>
      <c r="BS271" s="821"/>
      <c r="BT271" s="821"/>
      <c r="BU271" s="821"/>
      <c r="BV271" s="74"/>
      <c r="BW271" s="72" t="s">
        <v>85</v>
      </c>
      <c r="BX271" s="72"/>
      <c r="BY271" s="72"/>
      <c r="BZ271" s="72"/>
      <c r="CA271" s="72"/>
      <c r="CB271" s="387" t="s">
        <v>2218</v>
      </c>
      <c r="CC271" s="387"/>
      <c r="CI271" s="439"/>
    </row>
    <row r="272" spans="1:87" s="2" customFormat="1" ht="17.100000000000001" customHeight="1">
      <c r="A272" s="444" t="s">
        <v>1958</v>
      </c>
      <c r="B272" s="59"/>
      <c r="C272" s="59"/>
      <c r="D272" s="59"/>
      <c r="E272" s="61" t="s">
        <v>125</v>
      </c>
      <c r="F272" s="61"/>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387"/>
      <c r="CC272" s="387"/>
      <c r="CI272" s="439"/>
    </row>
    <row r="273" spans="1:87" s="2" customFormat="1" ht="17.100000000000001" customHeight="1">
      <c r="A273" s="444" t="s">
        <v>1958</v>
      </c>
      <c r="B273" s="59"/>
      <c r="C273" s="59"/>
      <c r="D273" s="59"/>
      <c r="E273" s="59"/>
      <c r="F273" s="59"/>
      <c r="G273" s="59"/>
      <c r="H273" s="59"/>
      <c r="I273" s="59"/>
      <c r="J273" s="59"/>
      <c r="K273" s="59"/>
      <c r="L273" s="59"/>
      <c r="M273" s="59"/>
      <c r="N273" s="59"/>
      <c r="O273" s="59"/>
      <c r="P273" s="59"/>
      <c r="Q273" s="59"/>
      <c r="R273" s="59"/>
      <c r="S273" s="59" t="s">
        <v>37</v>
      </c>
      <c r="T273" s="59"/>
      <c r="U273" s="821"/>
      <c r="V273" s="821"/>
      <c r="W273" s="821"/>
      <c r="X273" s="821"/>
      <c r="Y273" s="821"/>
      <c r="Z273" s="821"/>
      <c r="AA273" s="821"/>
      <c r="AB273" s="821"/>
      <c r="AC273" s="821"/>
      <c r="AD273" s="74"/>
      <c r="AE273" s="74"/>
      <c r="AF273" s="70" t="s">
        <v>117</v>
      </c>
      <c r="AG273" s="71"/>
      <c r="AH273" s="71"/>
      <c r="AI273" s="821"/>
      <c r="AJ273" s="821"/>
      <c r="AK273" s="821"/>
      <c r="AL273" s="821"/>
      <c r="AM273" s="821"/>
      <c r="AN273" s="821"/>
      <c r="AO273" s="821"/>
      <c r="AP273" s="821"/>
      <c r="AQ273" s="821"/>
      <c r="AR273" s="74"/>
      <c r="AS273" s="74"/>
      <c r="AT273" s="70" t="s">
        <v>117</v>
      </c>
      <c r="AU273" s="71"/>
      <c r="AV273" s="71"/>
      <c r="AW273" s="821"/>
      <c r="AX273" s="821"/>
      <c r="AY273" s="821"/>
      <c r="AZ273" s="821"/>
      <c r="BA273" s="821"/>
      <c r="BB273" s="821"/>
      <c r="BC273" s="821"/>
      <c r="BD273" s="821"/>
      <c r="BE273" s="821"/>
      <c r="BF273" s="74"/>
      <c r="BG273" s="74"/>
      <c r="BH273" s="70" t="s">
        <v>117</v>
      </c>
      <c r="BI273" s="71"/>
      <c r="BJ273" s="71"/>
      <c r="BK273" s="821"/>
      <c r="BL273" s="821"/>
      <c r="BM273" s="821"/>
      <c r="BN273" s="821"/>
      <c r="BO273" s="821"/>
      <c r="BP273" s="821"/>
      <c r="BQ273" s="821"/>
      <c r="BR273" s="821"/>
      <c r="BS273" s="821"/>
      <c r="BT273" s="821"/>
      <c r="BU273" s="821"/>
      <c r="BV273" s="74"/>
      <c r="BW273" s="72" t="s">
        <v>85</v>
      </c>
      <c r="BX273" s="72"/>
      <c r="BY273" s="72"/>
      <c r="BZ273" s="72"/>
      <c r="CA273" s="72"/>
      <c r="CB273" s="387" t="s">
        <v>1988</v>
      </c>
      <c r="CC273" s="387"/>
      <c r="CI273" s="439"/>
    </row>
    <row r="274" spans="1:87" s="2" customFormat="1" ht="17.100000000000001" customHeight="1">
      <c r="A274" s="444" t="s">
        <v>1958</v>
      </c>
      <c r="B274" s="59"/>
      <c r="C274" s="59"/>
      <c r="D274" s="59"/>
      <c r="E274" s="59" t="s">
        <v>128</v>
      </c>
      <c r="F274" s="59"/>
      <c r="G274" s="59"/>
      <c r="H274" s="59"/>
      <c r="I274" s="59"/>
      <c r="J274" s="59"/>
      <c r="K274" s="59"/>
      <c r="L274" s="59"/>
      <c r="M274" s="59"/>
      <c r="N274" s="59"/>
      <c r="O274" s="59"/>
      <c r="P274" s="59"/>
      <c r="Q274" s="59"/>
      <c r="R274" s="59"/>
      <c r="S274" s="59"/>
      <c r="T274" s="59"/>
      <c r="U274" s="59"/>
      <c r="V274" s="59"/>
      <c r="W274" s="68" t="s">
        <v>129</v>
      </c>
      <c r="X274" s="59"/>
      <c r="Y274" s="59"/>
      <c r="Z274" s="59"/>
      <c r="AA274" s="59"/>
      <c r="AB274" s="59"/>
      <c r="AC274" s="820">
        <f>shinsei_build_SHIKITI_MENSEKI_1A+shinsei_build_SHIKITI_MENSEKI_1B+shinsei_build_SHIKITI_MENSEKI_1C+shinsei_build_SHIKITI_MENSEKI_1D</f>
        <v>0</v>
      </c>
      <c r="AD274" s="820"/>
      <c r="AE274" s="820"/>
      <c r="AF274" s="820"/>
      <c r="AG274" s="820"/>
      <c r="AH274" s="820"/>
      <c r="AI274" s="820"/>
      <c r="AJ274" s="820"/>
      <c r="AK274" s="820"/>
      <c r="AL274" s="820"/>
      <c r="AM274" s="820"/>
      <c r="AN274" s="820"/>
      <c r="AO274" s="820"/>
      <c r="AP274" s="820"/>
      <c r="AQ274" s="820"/>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387"/>
      <c r="CC274" s="387"/>
      <c r="CI274" s="439"/>
    </row>
    <row r="275" spans="1:87" s="2" customFormat="1" ht="17.100000000000001" customHeight="1">
      <c r="A275" s="444" t="s">
        <v>1958</v>
      </c>
      <c r="B275" s="59"/>
      <c r="C275" s="59"/>
      <c r="D275" s="59"/>
      <c r="E275" s="59"/>
      <c r="F275" s="59"/>
      <c r="G275" s="59"/>
      <c r="H275" s="59"/>
      <c r="I275" s="59"/>
      <c r="J275" s="59"/>
      <c r="K275" s="59"/>
      <c r="L275" s="59"/>
      <c r="M275" s="59"/>
      <c r="N275" s="59"/>
      <c r="O275" s="59"/>
      <c r="P275" s="59"/>
      <c r="Q275" s="59"/>
      <c r="R275" s="59"/>
      <c r="S275" s="59"/>
      <c r="T275" s="59"/>
      <c r="U275" s="59"/>
      <c r="V275" s="59"/>
      <c r="W275" s="68" t="s">
        <v>131</v>
      </c>
      <c r="X275" s="59"/>
      <c r="Y275" s="59"/>
      <c r="Z275" s="59"/>
      <c r="AA275" s="59"/>
      <c r="AB275" s="59"/>
      <c r="AC275" s="820">
        <f>shinsei_build_SHIKITI_MENSEKI_2A+shinsei_build_SHIKITI_MENSEKI_2B+shinsei_build_SHIKITI_MENSEKI_2C+shinsei_build_SHIKITI_MENSEKI_2D</f>
        <v>0</v>
      </c>
      <c r="AD275" s="820"/>
      <c r="AE275" s="820"/>
      <c r="AF275" s="820"/>
      <c r="AG275" s="820"/>
      <c r="AH275" s="820"/>
      <c r="AI275" s="820"/>
      <c r="AJ275" s="820"/>
      <c r="AK275" s="820"/>
      <c r="AL275" s="820"/>
      <c r="AM275" s="75"/>
      <c r="AN275" s="75"/>
      <c r="AO275" s="75"/>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387"/>
      <c r="CC275" s="387"/>
      <c r="CI275" s="439"/>
    </row>
    <row r="276" spans="1:87" s="2" customFormat="1" ht="17.100000000000001" customHeight="1">
      <c r="A276" s="444" t="s">
        <v>1958</v>
      </c>
      <c r="B276" s="59"/>
      <c r="C276" s="59"/>
      <c r="D276" s="59"/>
      <c r="E276" s="61" t="s">
        <v>2233</v>
      </c>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76"/>
      <c r="AT276" s="76"/>
      <c r="AU276" s="76"/>
      <c r="AV276" s="76"/>
      <c r="AW276" s="76"/>
      <c r="AX276" s="76"/>
      <c r="AY276" s="76"/>
      <c r="AZ276" s="76"/>
      <c r="BA276" s="76"/>
      <c r="BB276" s="76"/>
      <c r="BC276" s="76"/>
      <c r="BD276" s="76"/>
      <c r="BE276" s="76"/>
      <c r="BF276" s="59"/>
      <c r="BG276" s="59"/>
      <c r="BH276" s="59"/>
      <c r="BI276" s="59"/>
      <c r="BJ276" s="59"/>
      <c r="BK276" s="59"/>
      <c r="BL276" s="59"/>
      <c r="BM276" s="821" t="str">
        <f>IF(AC274=0,"",ROUNDDOWN((shinsei_build_SHIKITI_MENSEKI_1A*shinsei_build_YOUSEKI_RITU_A+shinsei_build_SHIKITI_MENSEKI_1B*shinsei_build_YOUSEKI_RITU_B+shinsei_build_SHIKITI_MENSEKI_1C*shinsei_build_YOUSEKI_RITU_C+shinsei_build_SHIKITI_MENSEKI_1D*shinsei_build_YOUSEKI_RITU_D)/AC274,2))</f>
        <v/>
      </c>
      <c r="BN276" s="821"/>
      <c r="BO276" s="821"/>
      <c r="BP276" s="821"/>
      <c r="BQ276" s="821"/>
      <c r="BR276" s="821"/>
      <c r="BS276" s="821"/>
      <c r="BT276" s="821"/>
      <c r="BU276" s="821"/>
      <c r="BV276" s="59"/>
      <c r="BW276" s="59"/>
      <c r="BX276" s="59"/>
      <c r="BY276" s="59"/>
      <c r="BZ276" s="59"/>
      <c r="CA276" s="59"/>
      <c r="CB276" s="510" t="s">
        <v>2235</v>
      </c>
      <c r="CC276" s="387"/>
      <c r="CI276" s="439"/>
    </row>
    <row r="277" spans="1:87" s="2" customFormat="1" ht="5.0999999999999996" customHeight="1">
      <c r="A277" s="444"/>
      <c r="B277" s="59"/>
      <c r="C277" s="59"/>
      <c r="D277" s="59"/>
      <c r="E277" s="59"/>
      <c r="F277" s="59"/>
      <c r="G277" s="59"/>
      <c r="H277" s="59"/>
      <c r="I277" s="59"/>
      <c r="J277" s="59"/>
      <c r="K277" s="59"/>
      <c r="L277" s="59"/>
      <c r="M277" s="59"/>
      <c r="N277" s="59"/>
      <c r="O277" s="59"/>
      <c r="P277" s="59"/>
      <c r="Q277" s="68"/>
      <c r="R277" s="68"/>
      <c r="S277" s="68"/>
      <c r="T277" s="68"/>
      <c r="U277" s="511"/>
      <c r="V277" s="511"/>
      <c r="W277" s="511"/>
      <c r="X277" s="511"/>
      <c r="Y277" s="511"/>
      <c r="Z277" s="511"/>
      <c r="AA277" s="511"/>
      <c r="AB277" s="511"/>
      <c r="AC277" s="511"/>
      <c r="AD277" s="69"/>
      <c r="AE277" s="69"/>
      <c r="AF277" s="70"/>
      <c r="AG277" s="71"/>
      <c r="AH277" s="71"/>
      <c r="AI277" s="511"/>
      <c r="AJ277" s="511"/>
      <c r="AK277" s="511"/>
      <c r="AL277" s="511"/>
      <c r="AM277" s="511"/>
      <c r="AN277" s="511"/>
      <c r="AO277" s="511"/>
      <c r="AP277" s="511"/>
      <c r="AQ277" s="511"/>
      <c r="AR277" s="69"/>
      <c r="AS277" s="69"/>
      <c r="AT277" s="70"/>
      <c r="AU277" s="71"/>
      <c r="AV277" s="71"/>
      <c r="AW277" s="511"/>
      <c r="AX277" s="511"/>
      <c r="AY277" s="511"/>
      <c r="AZ277" s="511"/>
      <c r="BA277" s="511"/>
      <c r="BB277" s="511"/>
      <c r="BC277" s="511"/>
      <c r="BD277" s="511"/>
      <c r="BE277" s="511"/>
      <c r="BF277" s="69"/>
      <c r="BG277" s="69"/>
      <c r="BH277" s="70"/>
      <c r="BI277" s="71"/>
      <c r="BJ277" s="71"/>
      <c r="BK277" s="511"/>
      <c r="BL277" s="511"/>
      <c r="BM277" s="511"/>
      <c r="BN277" s="511"/>
      <c r="BO277" s="511"/>
      <c r="BP277" s="511"/>
      <c r="BQ277" s="511"/>
      <c r="BR277" s="511"/>
      <c r="BS277" s="511"/>
      <c r="BT277" s="511"/>
      <c r="BU277" s="511"/>
      <c r="BV277" s="69"/>
      <c r="BW277" s="72"/>
      <c r="BX277" s="72"/>
      <c r="BY277" s="72"/>
      <c r="BZ277" s="72"/>
      <c r="CA277" s="72"/>
      <c r="CB277" s="387"/>
      <c r="CC277" s="387"/>
      <c r="CI277" s="439"/>
    </row>
    <row r="278" spans="1:87" s="2" customFormat="1" ht="17.100000000000001" customHeight="1">
      <c r="A278" s="444" t="s">
        <v>1958</v>
      </c>
      <c r="B278" s="59"/>
      <c r="C278" s="59"/>
      <c r="D278" s="59"/>
      <c r="E278" s="61" t="s">
        <v>2232</v>
      </c>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76"/>
      <c r="AT278" s="76"/>
      <c r="AU278" s="76"/>
      <c r="AV278" s="76"/>
      <c r="AW278" s="76"/>
      <c r="AX278" s="76"/>
      <c r="AY278" s="76"/>
      <c r="AZ278" s="76"/>
      <c r="BA278" s="76"/>
      <c r="BB278" s="76"/>
      <c r="BC278" s="76"/>
      <c r="BD278" s="76"/>
      <c r="BE278" s="76"/>
      <c r="BF278" s="59"/>
      <c r="BG278" s="59"/>
      <c r="BH278" s="59"/>
      <c r="BI278" s="59"/>
      <c r="BJ278" s="59"/>
      <c r="BK278" s="59"/>
      <c r="BL278" s="59"/>
      <c r="BM278" s="821" t="str">
        <f>IF(AC274=0,"",ROUNDDOWN((shinsei_build_SHIKITI_MENSEKI_1A*shinsei_build_KENPEI_RITU_A+shinsei_build_SHIKITI_MENSEKI_1B*shinsei_build_KENPEI_RITU_B+shinsei_build_SHIKITI_MENSEKI_1C*shinsei_build_KENPEI_RITU_C+shinsei_build_SHIKITI_MENSEKI_1D*shinsei_build_KENPEI_RITU_D)/AC274,2))</f>
        <v/>
      </c>
      <c r="BN278" s="821"/>
      <c r="BO278" s="821"/>
      <c r="BP278" s="821"/>
      <c r="BQ278" s="821"/>
      <c r="BR278" s="821"/>
      <c r="BS278" s="821"/>
      <c r="BT278" s="821"/>
      <c r="BU278" s="821"/>
      <c r="BV278" s="59"/>
      <c r="BW278" s="59"/>
      <c r="BX278" s="59"/>
      <c r="BY278" s="59"/>
      <c r="BZ278" s="59"/>
      <c r="CA278" s="59"/>
      <c r="CB278" s="510" t="s">
        <v>2234</v>
      </c>
      <c r="CC278" s="387"/>
      <c r="CI278" s="439"/>
    </row>
    <row r="279" spans="1:87" s="2" customFormat="1" ht="5.0999999999999996" customHeight="1">
      <c r="A279" s="444"/>
      <c r="B279" s="59"/>
      <c r="C279" s="59"/>
      <c r="D279" s="59"/>
      <c r="E279" s="59"/>
      <c r="F279" s="59"/>
      <c r="G279" s="59"/>
      <c r="H279" s="59"/>
      <c r="I279" s="59"/>
      <c r="J279" s="59"/>
      <c r="K279" s="59"/>
      <c r="L279" s="59"/>
      <c r="M279" s="59"/>
      <c r="N279" s="59"/>
      <c r="O279" s="59"/>
      <c r="P279" s="59"/>
      <c r="Q279" s="68"/>
      <c r="R279" s="68"/>
      <c r="S279" s="68"/>
      <c r="T279" s="68"/>
      <c r="U279" s="511"/>
      <c r="V279" s="511"/>
      <c r="W279" s="511"/>
      <c r="X279" s="511"/>
      <c r="Y279" s="511"/>
      <c r="Z279" s="511"/>
      <c r="AA279" s="511"/>
      <c r="AB279" s="511"/>
      <c r="AC279" s="511"/>
      <c r="AD279" s="69"/>
      <c r="AE279" s="69"/>
      <c r="AF279" s="70"/>
      <c r="AG279" s="71"/>
      <c r="AH279" s="71"/>
      <c r="AI279" s="511"/>
      <c r="AJ279" s="511"/>
      <c r="AK279" s="511"/>
      <c r="AL279" s="511"/>
      <c r="AM279" s="511"/>
      <c r="AN279" s="511"/>
      <c r="AO279" s="511"/>
      <c r="AP279" s="511"/>
      <c r="AQ279" s="511"/>
      <c r="AR279" s="69"/>
      <c r="AS279" s="69"/>
      <c r="AT279" s="70"/>
      <c r="AU279" s="71"/>
      <c r="AV279" s="71"/>
      <c r="AW279" s="511"/>
      <c r="AX279" s="511"/>
      <c r="AY279" s="511"/>
      <c r="AZ279" s="511"/>
      <c r="BA279" s="511"/>
      <c r="BB279" s="511"/>
      <c r="BC279" s="511"/>
      <c r="BD279" s="511"/>
      <c r="BE279" s="511"/>
      <c r="BF279" s="69"/>
      <c r="BG279" s="69"/>
      <c r="BH279" s="70"/>
      <c r="BI279" s="71"/>
      <c r="BJ279" s="71"/>
      <c r="BK279" s="511"/>
      <c r="BL279" s="511"/>
      <c r="BM279" s="511"/>
      <c r="BN279" s="511"/>
      <c r="BO279" s="511"/>
      <c r="BP279" s="511"/>
      <c r="BQ279" s="511"/>
      <c r="BR279" s="511"/>
      <c r="BS279" s="511"/>
      <c r="BT279" s="511"/>
      <c r="BU279" s="511"/>
      <c r="BV279" s="69"/>
      <c r="BW279" s="72"/>
      <c r="BX279" s="72"/>
      <c r="BY279" s="72"/>
      <c r="BZ279" s="72"/>
      <c r="CA279" s="72"/>
      <c r="CB279" s="387"/>
      <c r="CC279" s="387"/>
      <c r="CI279" s="439"/>
    </row>
    <row r="280" spans="1:87" s="2" customFormat="1" ht="17.100000000000001" customHeight="1">
      <c r="A280" s="444" t="s">
        <v>1958</v>
      </c>
      <c r="B280" s="59"/>
      <c r="C280" s="59"/>
      <c r="D280" s="59"/>
      <c r="E280" s="59" t="s">
        <v>137</v>
      </c>
      <c r="F280" s="59"/>
      <c r="G280" s="59"/>
      <c r="H280" s="59"/>
      <c r="I280" s="59"/>
      <c r="J280" s="59"/>
      <c r="K280" s="59"/>
      <c r="L280" s="59"/>
      <c r="M280" s="59"/>
      <c r="N280" s="59"/>
      <c r="O280" s="59"/>
      <c r="P280" s="794"/>
      <c r="Q280" s="794"/>
      <c r="R280" s="794"/>
      <c r="S280" s="794"/>
      <c r="T280" s="794"/>
      <c r="U280" s="794"/>
      <c r="V280" s="794"/>
      <c r="W280" s="794"/>
      <c r="X280" s="794"/>
      <c r="Y280" s="794"/>
      <c r="Z280" s="794"/>
      <c r="AA280" s="794"/>
      <c r="AB280" s="794"/>
      <c r="AC280" s="794"/>
      <c r="AD280" s="794"/>
      <c r="AE280" s="794"/>
      <c r="AF280" s="794"/>
      <c r="AG280" s="794"/>
      <c r="AH280" s="794"/>
      <c r="AI280" s="794"/>
      <c r="AJ280" s="794"/>
      <c r="AK280" s="794"/>
      <c r="AL280" s="794"/>
      <c r="AM280" s="794"/>
      <c r="AN280" s="794"/>
      <c r="AO280" s="794"/>
      <c r="AP280" s="794"/>
      <c r="AQ280" s="794"/>
      <c r="AR280" s="794"/>
      <c r="AS280" s="794"/>
      <c r="AT280" s="794"/>
      <c r="AU280" s="794"/>
      <c r="AV280" s="794"/>
      <c r="AW280" s="794"/>
      <c r="AX280" s="794"/>
      <c r="AY280" s="794"/>
      <c r="AZ280" s="794"/>
      <c r="BA280" s="794"/>
      <c r="BB280" s="794"/>
      <c r="BC280" s="794"/>
      <c r="BD280" s="794"/>
      <c r="BE280" s="794"/>
      <c r="BF280" s="794"/>
      <c r="BG280" s="794"/>
      <c r="BH280" s="794"/>
      <c r="BI280" s="794"/>
      <c r="BJ280" s="794"/>
      <c r="BK280" s="794"/>
      <c r="BL280" s="794"/>
      <c r="BM280" s="794"/>
      <c r="BN280" s="794"/>
      <c r="BO280" s="794"/>
      <c r="BP280" s="794"/>
      <c r="BQ280" s="794"/>
      <c r="BR280" s="794"/>
      <c r="BS280" s="794"/>
      <c r="BT280" s="794"/>
      <c r="BU280" s="794"/>
      <c r="BV280" s="120"/>
      <c r="BW280" s="120"/>
      <c r="BX280" s="120"/>
      <c r="BY280" s="120"/>
      <c r="BZ280" s="120"/>
      <c r="CA280" s="120"/>
      <c r="CB280" s="387" t="s">
        <v>2230</v>
      </c>
      <c r="CC280" s="387"/>
      <c r="CI280" s="439"/>
    </row>
    <row r="281" spans="1:87" s="2" customFormat="1" ht="17.100000000000001" customHeight="1">
      <c r="A281" s="444" t="s">
        <v>1958</v>
      </c>
      <c r="B281" s="59"/>
      <c r="C281" s="59"/>
      <c r="D281" s="59"/>
      <c r="E281" s="59"/>
      <c r="F281" s="59"/>
      <c r="G281" s="59"/>
      <c r="H281" s="59"/>
      <c r="I281" s="59"/>
      <c r="J281" s="59"/>
      <c r="K281" s="59"/>
      <c r="L281" s="59"/>
      <c r="M281" s="59"/>
      <c r="N281" s="59"/>
      <c r="O281" s="59"/>
      <c r="P281" s="794"/>
      <c r="Q281" s="794"/>
      <c r="R281" s="794"/>
      <c r="S281" s="794"/>
      <c r="T281" s="794"/>
      <c r="U281" s="794"/>
      <c r="V281" s="794"/>
      <c r="W281" s="794"/>
      <c r="X281" s="794"/>
      <c r="Y281" s="794"/>
      <c r="Z281" s="794"/>
      <c r="AA281" s="794"/>
      <c r="AB281" s="794"/>
      <c r="AC281" s="794"/>
      <c r="AD281" s="794"/>
      <c r="AE281" s="794"/>
      <c r="AF281" s="794"/>
      <c r="AG281" s="794"/>
      <c r="AH281" s="794"/>
      <c r="AI281" s="794"/>
      <c r="AJ281" s="794"/>
      <c r="AK281" s="794"/>
      <c r="AL281" s="794"/>
      <c r="AM281" s="794"/>
      <c r="AN281" s="794"/>
      <c r="AO281" s="794"/>
      <c r="AP281" s="794"/>
      <c r="AQ281" s="794"/>
      <c r="AR281" s="794"/>
      <c r="AS281" s="794"/>
      <c r="AT281" s="794"/>
      <c r="AU281" s="794"/>
      <c r="AV281" s="794"/>
      <c r="AW281" s="794"/>
      <c r="AX281" s="794"/>
      <c r="AY281" s="794"/>
      <c r="AZ281" s="794"/>
      <c r="BA281" s="794"/>
      <c r="BB281" s="794"/>
      <c r="BC281" s="794"/>
      <c r="BD281" s="794"/>
      <c r="BE281" s="794"/>
      <c r="BF281" s="794"/>
      <c r="BG281" s="794"/>
      <c r="BH281" s="794"/>
      <c r="BI281" s="794"/>
      <c r="BJ281" s="794"/>
      <c r="BK281" s="794"/>
      <c r="BL281" s="794"/>
      <c r="BM281" s="794"/>
      <c r="BN281" s="794"/>
      <c r="BO281" s="794"/>
      <c r="BP281" s="794"/>
      <c r="BQ281" s="794"/>
      <c r="BR281" s="794"/>
      <c r="BS281" s="794"/>
      <c r="BT281" s="794"/>
      <c r="BU281" s="794"/>
      <c r="BV281" s="120"/>
      <c r="BW281" s="120"/>
      <c r="BX281" s="120"/>
      <c r="BY281" s="120"/>
      <c r="BZ281" s="120"/>
      <c r="CA281" s="120"/>
      <c r="CB281" s="387" t="s">
        <v>2231</v>
      </c>
      <c r="CC281" s="387"/>
      <c r="CI281" s="439"/>
    </row>
    <row r="282" spans="1:87" s="2" customFormat="1" ht="5.0999999999999996" customHeight="1">
      <c r="A282" s="444" t="s">
        <v>1958</v>
      </c>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1"/>
      <c r="CC282" s="387"/>
      <c r="CI282" s="439"/>
    </row>
    <row r="283" spans="1:87" s="27" customFormat="1" ht="5.0999999999999996" customHeight="1">
      <c r="A283" s="444" t="s">
        <v>1958</v>
      </c>
      <c r="B283" s="174"/>
      <c r="C283" s="174"/>
      <c r="D283" s="174"/>
      <c r="E283" s="174"/>
      <c r="F283" s="174"/>
      <c r="G283" s="174"/>
      <c r="H283" s="174"/>
      <c r="I283" s="174"/>
      <c r="J283" s="174"/>
      <c r="K283" s="174"/>
      <c r="L283" s="174"/>
      <c r="M283" s="174"/>
      <c r="N283" s="174"/>
      <c r="O283" s="174"/>
      <c r="P283" s="508"/>
      <c r="Q283" s="508"/>
      <c r="R283" s="508"/>
      <c r="S283" s="508"/>
      <c r="T283" s="812"/>
      <c r="U283" s="812"/>
      <c r="V283" s="812"/>
      <c r="W283" s="812"/>
      <c r="X283" s="812"/>
      <c r="Y283" s="812"/>
      <c r="Z283" s="812"/>
      <c r="AA283" s="812"/>
      <c r="AB283" s="812"/>
      <c r="AC283" s="812"/>
      <c r="AD283" s="812"/>
      <c r="AE283" s="812"/>
      <c r="AF283" s="812"/>
      <c r="AG283" s="812"/>
      <c r="AH283" s="812"/>
      <c r="AI283" s="812"/>
      <c r="AJ283" s="812"/>
      <c r="AK283" s="812"/>
      <c r="AL283" s="812"/>
      <c r="AM283" s="812"/>
      <c r="AN283" s="812"/>
      <c r="AO283" s="812"/>
      <c r="AP283" s="812"/>
      <c r="AQ283" s="812"/>
      <c r="AR283" s="812"/>
      <c r="AS283" s="812"/>
      <c r="AT283" s="812"/>
      <c r="AU283" s="812"/>
      <c r="AV283" s="812"/>
      <c r="AW283" s="812"/>
      <c r="AX283" s="812"/>
      <c r="AY283" s="812"/>
      <c r="AZ283" s="812"/>
      <c r="BA283" s="812"/>
      <c r="BB283" s="812"/>
      <c r="BC283" s="812"/>
      <c r="BD283" s="812"/>
      <c r="BE283" s="812"/>
      <c r="BF283" s="812"/>
      <c r="BG283" s="812"/>
      <c r="BH283" s="812"/>
      <c r="BI283" s="812"/>
      <c r="BJ283" s="812"/>
      <c r="BK283" s="812"/>
      <c r="BL283" s="812"/>
      <c r="BM283" s="812"/>
      <c r="BN283" s="812"/>
      <c r="BO283" s="812"/>
      <c r="BP283" s="812"/>
      <c r="BQ283" s="812"/>
      <c r="BR283" s="812"/>
      <c r="BS283" s="812"/>
      <c r="BT283" s="812"/>
      <c r="BU283" s="812"/>
      <c r="BV283" s="812"/>
      <c r="BW283" s="812"/>
      <c r="BX283" s="812"/>
      <c r="BY283" s="812"/>
      <c r="BZ283" s="812"/>
      <c r="CA283" s="508"/>
      <c r="CB283" s="888"/>
      <c r="CC283" s="888"/>
      <c r="CD283" s="888"/>
      <c r="CI283" s="475"/>
    </row>
    <row r="284" spans="1:87" s="27" customFormat="1" ht="16.899999999999999" customHeight="1">
      <c r="A284" s="444"/>
      <c r="B284" s="66"/>
      <c r="C284" s="59" t="s">
        <v>2034</v>
      </c>
      <c r="D284" s="66"/>
      <c r="E284" s="66"/>
      <c r="F284" s="66"/>
      <c r="G284" s="66"/>
      <c r="H284" s="66"/>
      <c r="I284" s="66"/>
      <c r="J284" s="66"/>
      <c r="K284" s="66"/>
      <c r="L284" s="66"/>
      <c r="M284" s="66"/>
      <c r="N284" s="66"/>
      <c r="O284" s="66"/>
      <c r="P284" s="66"/>
      <c r="Q284" s="66"/>
      <c r="R284" s="66"/>
      <c r="S284" s="66"/>
      <c r="T284" s="794" t="s">
        <v>2046</v>
      </c>
      <c r="U284" s="794"/>
      <c r="V284" s="794"/>
      <c r="W284" s="794"/>
      <c r="X284" s="794"/>
      <c r="Y284" s="794"/>
      <c r="Z284" s="794"/>
      <c r="AA284" s="794"/>
      <c r="AB284" s="794"/>
      <c r="AC284" s="794"/>
      <c r="AD284" s="794"/>
      <c r="AE284" s="794"/>
      <c r="AF284" s="794"/>
      <c r="AG284" s="794"/>
      <c r="AH284" s="794"/>
      <c r="AI284" s="794"/>
      <c r="AJ284" s="794"/>
      <c r="AK284" s="794"/>
      <c r="AL284" s="794"/>
      <c r="AM284" s="794"/>
      <c r="AN284" s="794"/>
      <c r="AO284" s="794"/>
      <c r="AP284" s="794"/>
      <c r="AQ284" s="794"/>
      <c r="AR284" s="794"/>
      <c r="AS284" s="794"/>
      <c r="AT284" s="794"/>
      <c r="AU284" s="794"/>
      <c r="AV284" s="794"/>
      <c r="AW284" s="794"/>
      <c r="AX284" s="794"/>
      <c r="AY284" s="794"/>
      <c r="AZ284" s="794"/>
      <c r="BA284" s="794"/>
      <c r="BB284" s="794"/>
      <c r="BC284" s="794"/>
      <c r="BD284" s="794"/>
      <c r="BE284" s="794"/>
      <c r="BF284" s="794"/>
      <c r="BG284" s="794"/>
      <c r="BH284" s="794"/>
      <c r="BI284" s="794"/>
      <c r="BJ284" s="794"/>
      <c r="BK284" s="794"/>
      <c r="BL284" s="794"/>
      <c r="BM284" s="794"/>
      <c r="BN284" s="794"/>
      <c r="BO284" s="794"/>
      <c r="BP284" s="794"/>
      <c r="BQ284" s="794"/>
      <c r="BR284" s="794"/>
      <c r="BS284" s="794"/>
      <c r="BT284" s="794"/>
      <c r="BU284" s="794"/>
      <c r="BV284" s="794"/>
      <c r="BW284" s="794"/>
      <c r="BX284" s="794"/>
      <c r="BY284" s="794"/>
      <c r="BZ284" s="794"/>
      <c r="CA284" s="66"/>
      <c r="CB284" s="387" t="s">
        <v>2054</v>
      </c>
      <c r="CC284" s="387"/>
      <c r="CD284" s="472"/>
      <c r="CE284" s="387"/>
      <c r="CI284" s="475"/>
    </row>
    <row r="285" spans="1:87" s="27" customFormat="1" ht="17.100000000000001" customHeight="1">
      <c r="A285" s="444"/>
      <c r="B285" s="66"/>
      <c r="C285" s="59"/>
      <c r="D285" s="66"/>
      <c r="E285" s="66"/>
      <c r="F285" s="66"/>
      <c r="G285" s="66"/>
      <c r="H285" s="66"/>
      <c r="I285" s="66"/>
      <c r="J285" s="66"/>
      <c r="K285" s="66"/>
      <c r="L285" s="66"/>
      <c r="M285" s="66"/>
      <c r="N285" s="66"/>
      <c r="O285" s="66"/>
      <c r="P285" s="66"/>
      <c r="Q285" s="66"/>
      <c r="R285" s="66"/>
      <c r="S285" s="66"/>
      <c r="T285" s="794"/>
      <c r="U285" s="794"/>
      <c r="V285" s="794"/>
      <c r="W285" s="794"/>
      <c r="X285" s="794"/>
      <c r="Y285" s="794"/>
      <c r="Z285" s="794"/>
      <c r="AA285" s="794"/>
      <c r="AB285" s="794"/>
      <c r="AC285" s="794"/>
      <c r="AD285" s="794"/>
      <c r="AE285" s="794"/>
      <c r="AF285" s="794"/>
      <c r="AG285" s="794"/>
      <c r="AH285" s="794"/>
      <c r="AI285" s="794"/>
      <c r="AJ285" s="794"/>
      <c r="AK285" s="794"/>
      <c r="AL285" s="794"/>
      <c r="AM285" s="794"/>
      <c r="AN285" s="794"/>
      <c r="AO285" s="794"/>
      <c r="AP285" s="794"/>
      <c r="AQ285" s="794"/>
      <c r="AR285" s="794"/>
      <c r="AS285" s="794"/>
      <c r="AT285" s="794"/>
      <c r="AU285" s="794"/>
      <c r="AV285" s="794"/>
      <c r="AW285" s="794"/>
      <c r="AX285" s="794"/>
      <c r="AY285" s="794"/>
      <c r="AZ285" s="794"/>
      <c r="BA285" s="794"/>
      <c r="BB285" s="794"/>
      <c r="BC285" s="794"/>
      <c r="BD285" s="794"/>
      <c r="BE285" s="794"/>
      <c r="BF285" s="794"/>
      <c r="BG285" s="794"/>
      <c r="BH285" s="794"/>
      <c r="BI285" s="794"/>
      <c r="BJ285" s="794"/>
      <c r="BK285" s="794"/>
      <c r="BL285" s="794"/>
      <c r="BM285" s="794"/>
      <c r="BN285" s="794"/>
      <c r="BO285" s="794"/>
      <c r="BP285" s="794"/>
      <c r="BQ285" s="794"/>
      <c r="BR285" s="794"/>
      <c r="BS285" s="794"/>
      <c r="BT285" s="794"/>
      <c r="BU285" s="794"/>
      <c r="BV285" s="794"/>
      <c r="BW285" s="794"/>
      <c r="BX285" s="794"/>
      <c r="BY285" s="794"/>
      <c r="BZ285" s="794"/>
      <c r="CA285" s="66"/>
      <c r="CB285" s="387" t="s">
        <v>2208</v>
      </c>
      <c r="CC285" s="387"/>
      <c r="CD285" s="104"/>
      <c r="CI285" s="475"/>
    </row>
    <row r="286" spans="1:87" s="27" customFormat="1" ht="17.100000000000001" customHeight="1">
      <c r="A286" s="444" t="s">
        <v>1958</v>
      </c>
      <c r="B286" s="59"/>
      <c r="C286" s="59"/>
      <c r="D286" s="59"/>
      <c r="E286" s="59"/>
      <c r="F286" s="59"/>
      <c r="G286" s="59"/>
      <c r="H286" s="59"/>
      <c r="I286" s="59"/>
      <c r="J286" s="59"/>
      <c r="K286" s="59"/>
      <c r="L286" s="59"/>
      <c r="M286" s="59"/>
      <c r="N286" s="59"/>
      <c r="O286" s="59"/>
      <c r="P286" s="59"/>
      <c r="Q286" s="59"/>
      <c r="R286" s="59"/>
      <c r="S286" s="68"/>
      <c r="T286" s="794"/>
      <c r="U286" s="794"/>
      <c r="V286" s="794"/>
      <c r="W286" s="794"/>
      <c r="X286" s="794"/>
      <c r="Y286" s="794"/>
      <c r="Z286" s="794"/>
      <c r="AA286" s="794"/>
      <c r="AB286" s="794"/>
      <c r="AC286" s="794"/>
      <c r="AD286" s="794"/>
      <c r="AE286" s="794"/>
      <c r="AF286" s="794"/>
      <c r="AG286" s="794"/>
      <c r="AH286" s="794"/>
      <c r="AI286" s="794"/>
      <c r="AJ286" s="794"/>
      <c r="AK286" s="794"/>
      <c r="AL286" s="794"/>
      <c r="AM286" s="794"/>
      <c r="AN286" s="794"/>
      <c r="AO286" s="794"/>
      <c r="AP286" s="794"/>
      <c r="AQ286" s="794"/>
      <c r="AR286" s="794"/>
      <c r="AS286" s="794"/>
      <c r="AT286" s="794"/>
      <c r="AU286" s="794"/>
      <c r="AV286" s="794"/>
      <c r="AW286" s="794"/>
      <c r="AX286" s="794"/>
      <c r="AY286" s="794"/>
      <c r="AZ286" s="794"/>
      <c r="BA286" s="794"/>
      <c r="BB286" s="794"/>
      <c r="BC286" s="794"/>
      <c r="BD286" s="794"/>
      <c r="BE286" s="794"/>
      <c r="BF286" s="794"/>
      <c r="BG286" s="794"/>
      <c r="BH286" s="794"/>
      <c r="BI286" s="794"/>
      <c r="BJ286" s="794"/>
      <c r="BK286" s="794"/>
      <c r="BL286" s="794"/>
      <c r="BM286" s="794"/>
      <c r="BN286" s="794"/>
      <c r="BO286" s="794"/>
      <c r="BP286" s="794"/>
      <c r="BQ286" s="794"/>
      <c r="BR286" s="794"/>
      <c r="BS286" s="794"/>
      <c r="BT286" s="794"/>
      <c r="BU286" s="794"/>
      <c r="BV286" s="794"/>
      <c r="BW286" s="794"/>
      <c r="BX286" s="794"/>
      <c r="BY286" s="794"/>
      <c r="BZ286" s="794"/>
      <c r="CA286" s="122"/>
      <c r="CB286" s="385"/>
      <c r="CC286" s="385" t="s">
        <v>2073</v>
      </c>
      <c r="CD286" s="385"/>
      <c r="CI286" s="475"/>
    </row>
    <row r="287" spans="1:87" s="2" customFormat="1" ht="14.1" customHeight="1">
      <c r="A287" s="444" t="s">
        <v>1958</v>
      </c>
      <c r="B287" s="66"/>
      <c r="C287" s="66"/>
      <c r="D287" s="66"/>
      <c r="E287" s="66"/>
      <c r="F287" s="66"/>
      <c r="G287" s="66"/>
      <c r="H287" s="66"/>
      <c r="I287" s="66"/>
      <c r="J287" s="66"/>
      <c r="K287" s="66"/>
      <c r="L287" s="66"/>
      <c r="M287" s="66"/>
      <c r="N287" s="66"/>
      <c r="O287" s="66"/>
      <c r="P287" s="66"/>
      <c r="Q287" s="66"/>
      <c r="R287" s="66"/>
      <c r="S287" s="66"/>
      <c r="T287" s="794"/>
      <c r="U287" s="794"/>
      <c r="V287" s="794"/>
      <c r="W287" s="794"/>
      <c r="X287" s="794"/>
      <c r="Y287" s="794"/>
      <c r="Z287" s="794"/>
      <c r="AA287" s="794"/>
      <c r="AB287" s="794"/>
      <c r="AC287" s="794"/>
      <c r="AD287" s="794"/>
      <c r="AE287" s="794"/>
      <c r="AF287" s="794"/>
      <c r="AG287" s="794"/>
      <c r="AH287" s="794"/>
      <c r="AI287" s="794"/>
      <c r="AJ287" s="794"/>
      <c r="AK287" s="794"/>
      <c r="AL287" s="794"/>
      <c r="AM287" s="794"/>
      <c r="AN287" s="794"/>
      <c r="AO287" s="794"/>
      <c r="AP287" s="794"/>
      <c r="AQ287" s="794"/>
      <c r="AR287" s="794"/>
      <c r="AS287" s="794"/>
      <c r="AT287" s="794"/>
      <c r="AU287" s="794"/>
      <c r="AV287" s="794"/>
      <c r="AW287" s="794"/>
      <c r="AX287" s="794"/>
      <c r="AY287" s="794"/>
      <c r="AZ287" s="794"/>
      <c r="BA287" s="794"/>
      <c r="BB287" s="794"/>
      <c r="BC287" s="794"/>
      <c r="BD287" s="794"/>
      <c r="BE287" s="794"/>
      <c r="BF287" s="794"/>
      <c r="BG287" s="794"/>
      <c r="BH287" s="794"/>
      <c r="BI287" s="794"/>
      <c r="BJ287" s="794"/>
      <c r="BK287" s="794"/>
      <c r="BL287" s="794"/>
      <c r="BM287" s="794"/>
      <c r="BN287" s="794"/>
      <c r="BO287" s="794"/>
      <c r="BP287" s="794"/>
      <c r="BQ287" s="794"/>
      <c r="BR287" s="794"/>
      <c r="BS287" s="794"/>
      <c r="BT287" s="794"/>
      <c r="BU287" s="794"/>
      <c r="BV287" s="794"/>
      <c r="BW287" s="794"/>
      <c r="BX287" s="794"/>
      <c r="BY287" s="794"/>
      <c r="BZ287" s="794"/>
      <c r="CA287" s="66"/>
      <c r="CB287" s="1"/>
      <c r="CC287" s="385" t="s">
        <v>2209</v>
      </c>
      <c r="CI287" s="439"/>
    </row>
    <row r="288" spans="1:87" s="2" customFormat="1" ht="14.1" customHeight="1">
      <c r="A288" s="444" t="s">
        <v>1958</v>
      </c>
      <c r="B288" s="66"/>
      <c r="C288" s="66"/>
      <c r="D288" s="66"/>
      <c r="E288" s="66"/>
      <c r="F288" s="66"/>
      <c r="G288" s="66"/>
      <c r="H288" s="66"/>
      <c r="I288" s="66"/>
      <c r="J288" s="66"/>
      <c r="K288" s="66"/>
      <c r="L288" s="66"/>
      <c r="M288" s="66"/>
      <c r="N288" s="66"/>
      <c r="O288" s="66"/>
      <c r="P288" s="66"/>
      <c r="Q288" s="66"/>
      <c r="R288" s="66"/>
      <c r="S288" s="66"/>
      <c r="T288" s="794"/>
      <c r="U288" s="794"/>
      <c r="V288" s="794"/>
      <c r="W288" s="794"/>
      <c r="X288" s="794"/>
      <c r="Y288" s="794"/>
      <c r="Z288" s="794"/>
      <c r="AA288" s="794"/>
      <c r="AB288" s="794"/>
      <c r="AC288" s="794"/>
      <c r="AD288" s="794"/>
      <c r="AE288" s="794"/>
      <c r="AF288" s="794"/>
      <c r="AG288" s="794"/>
      <c r="AH288" s="794"/>
      <c r="AI288" s="794"/>
      <c r="AJ288" s="794"/>
      <c r="AK288" s="794"/>
      <c r="AL288" s="794"/>
      <c r="AM288" s="794"/>
      <c r="AN288" s="794"/>
      <c r="AO288" s="794"/>
      <c r="AP288" s="794"/>
      <c r="AQ288" s="794"/>
      <c r="AR288" s="794"/>
      <c r="AS288" s="794"/>
      <c r="AT288" s="794"/>
      <c r="AU288" s="794"/>
      <c r="AV288" s="794"/>
      <c r="AW288" s="794"/>
      <c r="AX288" s="794"/>
      <c r="AY288" s="794"/>
      <c r="AZ288" s="794"/>
      <c r="BA288" s="794"/>
      <c r="BB288" s="794"/>
      <c r="BC288" s="794"/>
      <c r="BD288" s="794"/>
      <c r="BE288" s="794"/>
      <c r="BF288" s="794"/>
      <c r="BG288" s="794"/>
      <c r="BH288" s="794"/>
      <c r="BI288" s="794"/>
      <c r="BJ288" s="794"/>
      <c r="BK288" s="794"/>
      <c r="BL288" s="794"/>
      <c r="BM288" s="794"/>
      <c r="BN288" s="794"/>
      <c r="BO288" s="794"/>
      <c r="BP288" s="794"/>
      <c r="BQ288" s="794"/>
      <c r="BR288" s="794"/>
      <c r="BS288" s="794"/>
      <c r="BT288" s="794"/>
      <c r="BU288" s="794"/>
      <c r="BV288" s="794"/>
      <c r="BW288" s="794"/>
      <c r="BX288" s="794"/>
      <c r="BY288" s="794"/>
      <c r="BZ288" s="794"/>
      <c r="CA288" s="66"/>
      <c r="CB288" s="1"/>
      <c r="CC288" s="385" t="s">
        <v>2209</v>
      </c>
      <c r="CI288" s="439"/>
    </row>
    <row r="289" spans="1:87" s="27" customFormat="1" ht="5.0999999999999996" customHeight="1">
      <c r="A289" s="444" t="s">
        <v>1958</v>
      </c>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385"/>
      <c r="CC289" s="385"/>
      <c r="CI289" s="475"/>
    </row>
    <row r="290" spans="1:87" s="27" customFormat="1" ht="15.95" customHeight="1">
      <c r="A290" s="444" t="s">
        <v>1958</v>
      </c>
      <c r="B290" s="59"/>
      <c r="C290" s="59" t="s">
        <v>141</v>
      </c>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385"/>
      <c r="CC290" s="385"/>
      <c r="CI290" s="475"/>
    </row>
    <row r="291" spans="1:87" s="2" customFormat="1" ht="17.100000000000001" customHeight="1">
      <c r="A291" s="444" t="s">
        <v>1958</v>
      </c>
      <c r="B291" s="59"/>
      <c r="C291" s="59"/>
      <c r="D291" s="59"/>
      <c r="E291" s="799" t="s">
        <v>56</v>
      </c>
      <c r="F291" s="799"/>
      <c r="G291" s="799"/>
      <c r="H291" s="59" t="s">
        <v>143</v>
      </c>
      <c r="I291" s="59"/>
      <c r="J291" s="59"/>
      <c r="K291" s="59"/>
      <c r="L291" s="59"/>
      <c r="M291" s="799" t="s">
        <v>56</v>
      </c>
      <c r="N291" s="799"/>
      <c r="O291" s="799"/>
      <c r="P291" s="59" t="s">
        <v>144</v>
      </c>
      <c r="Q291" s="59"/>
      <c r="R291" s="59"/>
      <c r="S291" s="59"/>
      <c r="T291" s="59"/>
      <c r="U291" s="799" t="s">
        <v>56</v>
      </c>
      <c r="V291" s="799"/>
      <c r="W291" s="799"/>
      <c r="X291" s="59" t="s">
        <v>145</v>
      </c>
      <c r="Y291" s="59"/>
      <c r="Z291" s="59"/>
      <c r="AA291" s="59"/>
      <c r="AB291" s="59"/>
      <c r="AC291" s="799" t="s">
        <v>56</v>
      </c>
      <c r="AD291" s="799"/>
      <c r="AE291" s="799"/>
      <c r="AF291" s="59" t="s">
        <v>146</v>
      </c>
      <c r="AG291" s="59"/>
      <c r="AH291" s="59"/>
      <c r="AI291" s="59"/>
      <c r="AJ291" s="59"/>
      <c r="AK291" s="799" t="s">
        <v>56</v>
      </c>
      <c r="AL291" s="799"/>
      <c r="AM291" s="799"/>
      <c r="AN291" s="59" t="s">
        <v>147</v>
      </c>
      <c r="AO291" s="59"/>
      <c r="AP291" s="59"/>
      <c r="AQ291" s="59"/>
      <c r="AR291" s="59"/>
      <c r="AS291" s="59"/>
      <c r="AT291" s="59"/>
      <c r="AU291" s="59"/>
      <c r="AV291" s="799" t="s">
        <v>56</v>
      </c>
      <c r="AW291" s="799"/>
      <c r="AX291" s="799"/>
      <c r="AY291" s="59" t="s">
        <v>148</v>
      </c>
      <c r="AZ291" s="59"/>
      <c r="BA291" s="59"/>
      <c r="BB291" s="59"/>
      <c r="BC291" s="59"/>
      <c r="BD291" s="59"/>
      <c r="BE291" s="59"/>
      <c r="BF291" s="59"/>
      <c r="BG291" s="59"/>
      <c r="BH291" s="59"/>
      <c r="BI291" s="59"/>
      <c r="BJ291" s="799" t="s">
        <v>56</v>
      </c>
      <c r="BK291" s="799"/>
      <c r="BL291" s="799"/>
      <c r="BM291" s="59" t="s">
        <v>149</v>
      </c>
      <c r="BN291" s="59"/>
      <c r="BO291" s="59"/>
      <c r="BP291" s="59"/>
      <c r="BQ291" s="59"/>
      <c r="BR291" s="59"/>
      <c r="BS291" s="59"/>
      <c r="BT291" s="59"/>
      <c r="BU291" s="59"/>
      <c r="BV291" s="59"/>
      <c r="BW291" s="59"/>
      <c r="BX291" s="59"/>
      <c r="BY291" s="59"/>
      <c r="BZ291" s="59"/>
      <c r="CA291" s="59"/>
      <c r="CB291" s="1"/>
      <c r="CC291" s="387"/>
      <c r="CI291" s="439"/>
    </row>
    <row r="292" spans="1:87" s="2" customFormat="1" ht="4.5" customHeight="1">
      <c r="A292" s="444" t="s">
        <v>1958</v>
      </c>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1"/>
      <c r="CC292" s="387"/>
      <c r="CI292" s="439"/>
    </row>
    <row r="293" spans="1:87" s="27" customFormat="1" ht="16.5" customHeight="1">
      <c r="A293" s="444" t="s">
        <v>1958</v>
      </c>
      <c r="B293" s="59"/>
      <c r="C293" s="59" t="s">
        <v>150</v>
      </c>
      <c r="D293" s="59"/>
      <c r="E293" s="59"/>
      <c r="F293" s="59"/>
      <c r="G293" s="59"/>
      <c r="H293" s="59"/>
      <c r="I293" s="59"/>
      <c r="J293" s="59"/>
      <c r="K293" s="59"/>
      <c r="L293" s="59"/>
      <c r="M293" s="59"/>
      <c r="N293" s="59"/>
      <c r="O293" s="59"/>
      <c r="P293" s="59"/>
      <c r="Q293" s="59"/>
      <c r="R293" s="59"/>
      <c r="S293" s="59"/>
      <c r="T293" s="59"/>
      <c r="U293" s="59"/>
      <c r="V293" s="59"/>
      <c r="W293" s="59" t="s">
        <v>151</v>
      </c>
      <c r="X293" s="59"/>
      <c r="Y293" s="59"/>
      <c r="Z293" s="59"/>
      <c r="AA293" s="59"/>
      <c r="AB293" s="59"/>
      <c r="AC293" s="59"/>
      <c r="AD293" s="59"/>
      <c r="AE293" s="59"/>
      <c r="AF293" s="59"/>
      <c r="AG293" s="59"/>
      <c r="AH293" s="59"/>
      <c r="AI293" s="59"/>
      <c r="AJ293" s="59"/>
      <c r="AK293" s="59"/>
      <c r="AL293" s="59"/>
      <c r="AM293" s="59" t="s">
        <v>152</v>
      </c>
      <c r="AN293" s="59"/>
      <c r="AO293" s="59"/>
      <c r="AP293" s="59"/>
      <c r="AQ293" s="59"/>
      <c r="AR293" s="59"/>
      <c r="AS293" s="59"/>
      <c r="AT293" s="59"/>
      <c r="AU293" s="59"/>
      <c r="AV293" s="59"/>
      <c r="AW293" s="59"/>
      <c r="AX293" s="59"/>
      <c r="AY293" s="59"/>
      <c r="AZ293" s="59"/>
      <c r="BA293" s="59"/>
      <c r="BB293" s="59"/>
      <c r="BC293" s="59"/>
      <c r="BD293" s="59" t="s">
        <v>153</v>
      </c>
      <c r="BE293" s="59"/>
      <c r="BF293" s="59"/>
      <c r="BG293" s="59"/>
      <c r="BH293" s="59"/>
      <c r="BI293" s="59"/>
      <c r="BJ293" s="59"/>
      <c r="BK293" s="59"/>
      <c r="BL293" s="59"/>
      <c r="BM293" s="59"/>
      <c r="BN293" s="59"/>
      <c r="BO293" s="59"/>
      <c r="BP293" s="59"/>
      <c r="BQ293" s="59"/>
      <c r="BR293" s="59"/>
      <c r="BS293" s="59"/>
      <c r="BT293" s="59"/>
      <c r="BU293" s="59"/>
      <c r="BV293" s="59" t="s">
        <v>85</v>
      </c>
      <c r="BW293" s="59"/>
      <c r="BX293" s="59"/>
      <c r="BY293" s="59"/>
      <c r="BZ293" s="59"/>
      <c r="CA293" s="59"/>
      <c r="CB293" s="385" t="s">
        <v>1934</v>
      </c>
      <c r="CC293" s="385"/>
      <c r="CI293" s="475"/>
    </row>
    <row r="294" spans="1:87" s="2" customFormat="1" ht="17.100000000000001" customHeight="1">
      <c r="A294" s="444" t="s">
        <v>1958</v>
      </c>
      <c r="B294" s="59"/>
      <c r="C294" s="59"/>
      <c r="D294" s="59"/>
      <c r="E294" s="59" t="s">
        <v>1621</v>
      </c>
      <c r="F294" s="59"/>
      <c r="G294" s="59"/>
      <c r="H294" s="59"/>
      <c r="I294" s="59"/>
      <c r="J294" s="59"/>
      <c r="K294" s="59"/>
      <c r="L294" s="59"/>
      <c r="M294" s="59"/>
      <c r="N294" s="59"/>
      <c r="O294" s="59"/>
      <c r="P294" s="59"/>
      <c r="Q294" s="59"/>
      <c r="R294" s="59"/>
      <c r="S294" s="59"/>
      <c r="T294" s="59"/>
      <c r="U294" s="59"/>
      <c r="V294" s="59"/>
      <c r="W294" s="59" t="s">
        <v>37</v>
      </c>
      <c r="X294" s="123"/>
      <c r="Y294" s="817"/>
      <c r="Z294" s="817"/>
      <c r="AA294" s="817"/>
      <c r="AB294" s="817"/>
      <c r="AC294" s="817"/>
      <c r="AD294" s="817"/>
      <c r="AE294" s="817"/>
      <c r="AF294" s="817"/>
      <c r="AG294" s="817"/>
      <c r="AH294" s="817"/>
      <c r="AI294" s="817"/>
      <c r="AJ294" s="817"/>
      <c r="AK294" s="817"/>
      <c r="AL294" s="123"/>
      <c r="AM294" s="59" t="s">
        <v>117</v>
      </c>
      <c r="AN294" s="59"/>
      <c r="AO294" s="123"/>
      <c r="AP294" s="817"/>
      <c r="AQ294" s="817"/>
      <c r="AR294" s="817"/>
      <c r="AS294" s="817"/>
      <c r="AT294" s="817"/>
      <c r="AU294" s="817"/>
      <c r="AV294" s="817"/>
      <c r="AW294" s="817"/>
      <c r="AX294" s="817"/>
      <c r="AY294" s="817"/>
      <c r="AZ294" s="817"/>
      <c r="BA294" s="817"/>
      <c r="BB294" s="817"/>
      <c r="BC294" s="123"/>
      <c r="BD294" s="59" t="s">
        <v>117</v>
      </c>
      <c r="BE294" s="59"/>
      <c r="BF294" s="871">
        <f>ROUNDUP((Y294+AP294),2)</f>
        <v>0</v>
      </c>
      <c r="BG294" s="871"/>
      <c r="BH294" s="871"/>
      <c r="BI294" s="871"/>
      <c r="BJ294" s="871"/>
      <c r="BK294" s="871"/>
      <c r="BL294" s="871"/>
      <c r="BM294" s="871"/>
      <c r="BN294" s="871"/>
      <c r="BO294" s="871"/>
      <c r="BP294" s="871"/>
      <c r="BQ294" s="871"/>
      <c r="BR294" s="871"/>
      <c r="BS294" s="871"/>
      <c r="BT294" s="871"/>
      <c r="BU294" s="123"/>
      <c r="BV294" s="119" t="s">
        <v>85</v>
      </c>
      <c r="BW294" s="119"/>
      <c r="BX294" s="119"/>
      <c r="BY294" s="119"/>
      <c r="BZ294" s="119"/>
      <c r="CA294" s="59"/>
      <c r="CB294" s="387" t="s">
        <v>1935</v>
      </c>
      <c r="CC294" s="387"/>
      <c r="CI294" s="439"/>
    </row>
    <row r="295" spans="1:87" s="2" customFormat="1" ht="15.95" customHeight="1">
      <c r="A295" s="444" t="s">
        <v>1958</v>
      </c>
      <c r="B295" s="59"/>
      <c r="C295" s="59"/>
      <c r="D295" s="59"/>
      <c r="E295" s="59" t="s">
        <v>1645</v>
      </c>
      <c r="F295" s="77"/>
      <c r="G295" s="59"/>
      <c r="H295" s="59"/>
      <c r="I295" s="59"/>
      <c r="J295" s="59"/>
      <c r="K295" s="59"/>
      <c r="L295" s="59"/>
      <c r="M295" s="59"/>
      <c r="N295" s="59"/>
      <c r="O295" s="59"/>
      <c r="P295" s="59"/>
      <c r="Q295" s="59"/>
      <c r="R295" s="59"/>
      <c r="S295" s="59"/>
      <c r="T295" s="59"/>
      <c r="U295" s="59"/>
      <c r="V295" s="59"/>
      <c r="W295" s="59"/>
      <c r="X295" s="123"/>
      <c r="Y295" s="124"/>
      <c r="Z295" s="124"/>
      <c r="AA295" s="124"/>
      <c r="AB295" s="124"/>
      <c r="AC295" s="124"/>
      <c r="AD295" s="124"/>
      <c r="AE295" s="124"/>
      <c r="AF295" s="124"/>
      <c r="AG295" s="124"/>
      <c r="AH295" s="124"/>
      <c r="AI295" s="124"/>
      <c r="AJ295" s="124"/>
      <c r="AK295" s="124"/>
      <c r="AL295" s="123"/>
      <c r="AM295" s="59"/>
      <c r="AN295" s="59"/>
      <c r="AO295" s="123"/>
      <c r="AP295" s="124"/>
      <c r="AQ295" s="124"/>
      <c r="AR295" s="124"/>
      <c r="AS295" s="124"/>
      <c r="AT295" s="124"/>
      <c r="AU295" s="124"/>
      <c r="AV295" s="124"/>
      <c r="AW295" s="124"/>
      <c r="AX295" s="124"/>
      <c r="AY295" s="124"/>
      <c r="AZ295" s="124"/>
      <c r="BA295" s="124"/>
      <c r="BB295" s="124"/>
      <c r="BC295" s="123"/>
      <c r="BD295" s="59"/>
      <c r="BE295" s="59"/>
      <c r="BF295" s="123"/>
      <c r="BG295" s="124"/>
      <c r="BH295" s="124"/>
      <c r="BI295" s="124"/>
      <c r="BJ295" s="124"/>
      <c r="BK295" s="124"/>
      <c r="BL295" s="124"/>
      <c r="BM295" s="124"/>
      <c r="BN295" s="124"/>
      <c r="BO295" s="124"/>
      <c r="BP295" s="124"/>
      <c r="BQ295" s="124"/>
      <c r="BR295" s="124"/>
      <c r="BS295" s="124"/>
      <c r="BT295" s="124"/>
      <c r="BU295" s="123"/>
      <c r="BV295" s="119"/>
      <c r="BW295" s="119"/>
      <c r="BX295" s="119"/>
      <c r="BY295" s="119"/>
      <c r="BZ295" s="119"/>
      <c r="CA295" s="59"/>
      <c r="CB295" s="55"/>
      <c r="CC295" s="387"/>
      <c r="CI295" s="439"/>
    </row>
    <row r="296" spans="1:87" s="2" customFormat="1" ht="17.100000000000001" customHeight="1">
      <c r="A296" s="444" t="s">
        <v>1958</v>
      </c>
      <c r="B296" s="59"/>
      <c r="C296" s="59"/>
      <c r="D296" s="59"/>
      <c r="E296" s="59"/>
      <c r="F296" s="59"/>
      <c r="G296" s="59"/>
      <c r="H296" s="59"/>
      <c r="I296" s="59"/>
      <c r="J296" s="59"/>
      <c r="K296" s="59"/>
      <c r="L296" s="59"/>
      <c r="M296" s="59"/>
      <c r="N296" s="59"/>
      <c r="O296" s="59"/>
      <c r="P296" s="59"/>
      <c r="Q296" s="59"/>
      <c r="R296" s="59"/>
      <c r="S296" s="59"/>
      <c r="T296" s="59"/>
      <c r="U296" s="59"/>
      <c r="V296" s="59"/>
      <c r="W296" s="59" t="s">
        <v>37</v>
      </c>
      <c r="X296" s="123"/>
      <c r="Y296" s="817"/>
      <c r="Z296" s="817"/>
      <c r="AA296" s="817"/>
      <c r="AB296" s="817"/>
      <c r="AC296" s="817"/>
      <c r="AD296" s="817"/>
      <c r="AE296" s="817"/>
      <c r="AF296" s="817"/>
      <c r="AG296" s="817"/>
      <c r="AH296" s="817"/>
      <c r="AI296" s="817"/>
      <c r="AJ296" s="817"/>
      <c r="AK296" s="817"/>
      <c r="AL296" s="123"/>
      <c r="AM296" s="59" t="s">
        <v>117</v>
      </c>
      <c r="AN296" s="59"/>
      <c r="AO296" s="123"/>
      <c r="AP296" s="817"/>
      <c r="AQ296" s="817"/>
      <c r="AR296" s="817"/>
      <c r="AS296" s="817"/>
      <c r="AT296" s="817"/>
      <c r="AU296" s="817"/>
      <c r="AV296" s="817"/>
      <c r="AW296" s="817"/>
      <c r="AX296" s="817"/>
      <c r="AY296" s="817"/>
      <c r="AZ296" s="817"/>
      <c r="BA296" s="817"/>
      <c r="BB296" s="817"/>
      <c r="BC296" s="123"/>
      <c r="BD296" s="59" t="s">
        <v>117</v>
      </c>
      <c r="BE296" s="59"/>
      <c r="BF296" s="820">
        <f>kenpeiritsunosanteimenseki1+kenpeiritsunosanteimenseki2</f>
        <v>0</v>
      </c>
      <c r="BG296" s="820"/>
      <c r="BH296" s="820"/>
      <c r="BI296" s="820"/>
      <c r="BJ296" s="820"/>
      <c r="BK296" s="820"/>
      <c r="BL296" s="820"/>
      <c r="BM296" s="820"/>
      <c r="BN296" s="820"/>
      <c r="BO296" s="820"/>
      <c r="BP296" s="820"/>
      <c r="BQ296" s="820"/>
      <c r="BR296" s="820"/>
      <c r="BS296" s="820"/>
      <c r="BT296" s="820"/>
      <c r="BU296" s="123"/>
      <c r="BV296" s="119" t="s">
        <v>85</v>
      </c>
      <c r="BW296" s="59"/>
      <c r="BX296" s="59"/>
      <c r="BY296" s="59"/>
      <c r="BZ296" s="59"/>
      <c r="CA296" s="59"/>
      <c r="CB296" s="387" t="s">
        <v>2210</v>
      </c>
      <c r="CC296" s="387"/>
      <c r="CI296" s="439"/>
    </row>
    <row r="297" spans="1:87" s="2" customFormat="1" ht="17.100000000000001" customHeight="1">
      <c r="A297" s="444" t="s">
        <v>1958</v>
      </c>
      <c r="B297" s="59"/>
      <c r="C297" s="59"/>
      <c r="D297" s="59"/>
      <c r="E297" s="59" t="s">
        <v>1620</v>
      </c>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818" t="str">
        <f>IF(AC274,ROUNDUP(BF296/AC274,4),IF(AC275,ROUNDUP(BF296/AC275,4),""))</f>
        <v/>
      </c>
      <c r="BG297" s="818"/>
      <c r="BH297" s="818"/>
      <c r="BI297" s="818"/>
      <c r="BJ297" s="818"/>
      <c r="BK297" s="818"/>
      <c r="BL297" s="818"/>
      <c r="BM297" s="818"/>
      <c r="BN297" s="818"/>
      <c r="BO297" s="818"/>
      <c r="BP297" s="818"/>
      <c r="BQ297" s="818"/>
      <c r="BR297" s="818"/>
      <c r="BS297" s="818"/>
      <c r="BT297" s="818"/>
      <c r="BU297" s="59"/>
      <c r="BV297" s="59"/>
      <c r="BW297" s="59"/>
      <c r="BX297" s="59"/>
      <c r="BY297" s="59"/>
      <c r="BZ297" s="59"/>
      <c r="CA297" s="59"/>
      <c r="CB297" s="387" t="s">
        <v>2242</v>
      </c>
      <c r="CC297" s="387"/>
      <c r="CI297" s="439"/>
    </row>
    <row r="298" spans="1:87" s="2" customFormat="1" ht="4.5" customHeight="1">
      <c r="A298" s="444" t="s">
        <v>1958</v>
      </c>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1"/>
      <c r="CC298" s="387"/>
      <c r="CI298" s="439"/>
    </row>
    <row r="299" spans="1:87" s="27" customFormat="1" ht="3.95" customHeight="1">
      <c r="A299" s="444" t="s">
        <v>1958</v>
      </c>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c r="BW299" s="174"/>
      <c r="BX299" s="174"/>
      <c r="BY299" s="174"/>
      <c r="BZ299" s="174"/>
      <c r="CA299" s="174"/>
      <c r="CB299" s="388"/>
      <c r="CC299" s="388"/>
      <c r="CD299" s="280"/>
      <c r="CE299" s="280"/>
      <c r="CF299" s="280"/>
      <c r="CG299" s="280"/>
      <c r="CH299" s="280"/>
      <c r="CI299" s="477"/>
    </row>
    <row r="300" spans="1:87" s="27" customFormat="1" ht="15.95" customHeight="1">
      <c r="A300" s="444" t="s">
        <v>1958</v>
      </c>
      <c r="B300" s="59"/>
      <c r="C300" s="59" t="s">
        <v>156</v>
      </c>
      <c r="D300" s="59"/>
      <c r="E300" s="59"/>
      <c r="F300" s="59"/>
      <c r="G300" s="59"/>
      <c r="H300" s="59"/>
      <c r="I300" s="59"/>
      <c r="J300" s="59"/>
      <c r="K300" s="59"/>
      <c r="L300" s="59"/>
      <c r="M300" s="59"/>
      <c r="N300" s="59"/>
      <c r="O300" s="59"/>
      <c r="P300" s="59"/>
      <c r="Q300" s="59"/>
      <c r="R300" s="59"/>
      <c r="S300" s="59"/>
      <c r="T300" s="59"/>
      <c r="U300" s="59"/>
      <c r="V300" s="59"/>
      <c r="W300" s="59" t="s">
        <v>151</v>
      </c>
      <c r="X300" s="59"/>
      <c r="Y300" s="59"/>
      <c r="Z300" s="59"/>
      <c r="AA300" s="59"/>
      <c r="AB300" s="59"/>
      <c r="AC300" s="59"/>
      <c r="AD300" s="59"/>
      <c r="AE300" s="59"/>
      <c r="AF300" s="59"/>
      <c r="AG300" s="59"/>
      <c r="AH300" s="59"/>
      <c r="AI300" s="59"/>
      <c r="AJ300" s="59"/>
      <c r="AK300" s="59"/>
      <c r="AL300" s="59"/>
      <c r="AM300" s="59" t="s">
        <v>152</v>
      </c>
      <c r="AN300" s="59"/>
      <c r="AO300" s="59"/>
      <c r="AP300" s="59"/>
      <c r="AQ300" s="59"/>
      <c r="AR300" s="59"/>
      <c r="AS300" s="59"/>
      <c r="AT300" s="59"/>
      <c r="AU300" s="59"/>
      <c r="AV300" s="59"/>
      <c r="AW300" s="59"/>
      <c r="AX300" s="59"/>
      <c r="AY300" s="59"/>
      <c r="AZ300" s="59"/>
      <c r="BA300" s="59"/>
      <c r="BB300" s="59"/>
      <c r="BC300" s="59"/>
      <c r="BD300" s="59" t="s">
        <v>153</v>
      </c>
      <c r="BE300" s="59"/>
      <c r="BF300" s="59"/>
      <c r="BG300" s="59"/>
      <c r="BH300" s="59"/>
      <c r="BI300" s="59"/>
      <c r="BJ300" s="59"/>
      <c r="BK300" s="59"/>
      <c r="BL300" s="59"/>
      <c r="BM300" s="59"/>
      <c r="BN300" s="59"/>
      <c r="BO300" s="59"/>
      <c r="BP300" s="59"/>
      <c r="BQ300" s="59"/>
      <c r="BR300" s="59"/>
      <c r="BS300" s="59"/>
      <c r="BT300" s="59"/>
      <c r="BU300" s="59"/>
      <c r="BV300" s="59" t="s">
        <v>85</v>
      </c>
      <c r="BW300" s="59"/>
      <c r="BX300" s="59"/>
      <c r="BY300" s="59"/>
      <c r="BZ300" s="59"/>
      <c r="CA300" s="59"/>
      <c r="CB300" s="386" t="s">
        <v>2211</v>
      </c>
      <c r="CC300" s="386"/>
      <c r="CD300" s="380"/>
      <c r="CE300" s="380"/>
      <c r="CF300" s="380"/>
      <c r="CG300" s="380"/>
      <c r="CH300" s="380"/>
      <c r="CI300" s="476"/>
    </row>
    <row r="301" spans="1:87" s="2" customFormat="1" ht="17.100000000000001" customHeight="1">
      <c r="A301" s="444" t="s">
        <v>1958</v>
      </c>
      <c r="B301" s="59"/>
      <c r="C301" s="59"/>
      <c r="D301" s="59"/>
      <c r="E301" s="59" t="s">
        <v>157</v>
      </c>
      <c r="F301" s="59"/>
      <c r="G301" s="59"/>
      <c r="H301" s="59"/>
      <c r="I301" s="59"/>
      <c r="J301" s="59"/>
      <c r="K301" s="59"/>
      <c r="L301" s="59"/>
      <c r="M301" s="59"/>
      <c r="N301" s="59"/>
      <c r="O301" s="59"/>
      <c r="P301" s="59"/>
      <c r="Q301" s="59"/>
      <c r="R301" s="59"/>
      <c r="S301" s="59"/>
      <c r="T301" s="59"/>
      <c r="U301" s="59"/>
      <c r="V301" s="59"/>
      <c r="W301" s="59" t="s">
        <v>37</v>
      </c>
      <c r="X301" s="123"/>
      <c r="Y301" s="817"/>
      <c r="Z301" s="817"/>
      <c r="AA301" s="817"/>
      <c r="AB301" s="817"/>
      <c r="AC301" s="817"/>
      <c r="AD301" s="817"/>
      <c r="AE301" s="817"/>
      <c r="AF301" s="817"/>
      <c r="AG301" s="817"/>
      <c r="AH301" s="817"/>
      <c r="AI301" s="817"/>
      <c r="AJ301" s="817"/>
      <c r="AK301" s="817"/>
      <c r="AL301" s="123"/>
      <c r="AM301" s="59" t="s">
        <v>117</v>
      </c>
      <c r="AN301" s="59"/>
      <c r="AO301" s="123"/>
      <c r="AP301" s="817"/>
      <c r="AQ301" s="817"/>
      <c r="AR301" s="817"/>
      <c r="AS301" s="817"/>
      <c r="AT301" s="817"/>
      <c r="AU301" s="817"/>
      <c r="AV301" s="817"/>
      <c r="AW301" s="817"/>
      <c r="AX301" s="817"/>
      <c r="AY301" s="817"/>
      <c r="AZ301" s="817"/>
      <c r="BA301" s="817"/>
      <c r="BB301" s="817"/>
      <c r="BC301" s="123"/>
      <c r="BD301" s="59" t="s">
        <v>117</v>
      </c>
      <c r="BE301" s="59"/>
      <c r="BF301" s="123">
        <f>X301+AO301</f>
        <v>0</v>
      </c>
      <c r="BG301" s="871">
        <f>Y301+AP301</f>
        <v>0</v>
      </c>
      <c r="BH301" s="871"/>
      <c r="BI301" s="871"/>
      <c r="BJ301" s="871"/>
      <c r="BK301" s="871"/>
      <c r="BL301" s="871"/>
      <c r="BM301" s="871"/>
      <c r="BN301" s="871"/>
      <c r="BO301" s="871"/>
      <c r="BP301" s="871"/>
      <c r="BQ301" s="871"/>
      <c r="BR301" s="871"/>
      <c r="BS301" s="871"/>
      <c r="BT301" s="871"/>
      <c r="BU301" s="123"/>
      <c r="BV301" s="119" t="s">
        <v>85</v>
      </c>
      <c r="BW301" s="119"/>
      <c r="BX301" s="119"/>
      <c r="BY301" s="119"/>
      <c r="BZ301" s="119"/>
      <c r="CA301" s="59"/>
      <c r="CB301" s="502" t="s">
        <v>1933</v>
      </c>
      <c r="CC301" s="502"/>
      <c r="CD301" s="7"/>
      <c r="CE301" s="7"/>
      <c r="CF301" s="7"/>
      <c r="CG301" s="7"/>
      <c r="CH301" s="7"/>
      <c r="CI301" s="478"/>
    </row>
    <row r="302" spans="1:87" s="2" customFormat="1" ht="15.95" customHeight="1">
      <c r="A302" s="444" t="s">
        <v>1958</v>
      </c>
      <c r="B302" s="59"/>
      <c r="C302" s="59"/>
      <c r="D302" s="59"/>
      <c r="E302" s="59" t="s">
        <v>1275</v>
      </c>
      <c r="F302" s="77"/>
      <c r="G302" s="59"/>
      <c r="H302" s="59"/>
      <c r="I302" s="59"/>
      <c r="J302" s="59"/>
      <c r="K302" s="59"/>
      <c r="L302" s="59"/>
      <c r="M302" s="59"/>
      <c r="N302" s="59"/>
      <c r="O302" s="59"/>
      <c r="P302" s="59"/>
      <c r="Q302" s="59"/>
      <c r="R302" s="59"/>
      <c r="S302" s="59"/>
      <c r="T302" s="59"/>
      <c r="U302" s="59"/>
      <c r="V302" s="59"/>
      <c r="W302" s="59"/>
      <c r="X302" s="123"/>
      <c r="Y302" s="124"/>
      <c r="Z302" s="124"/>
      <c r="AA302" s="124"/>
      <c r="AB302" s="124"/>
      <c r="AC302" s="124"/>
      <c r="AD302" s="124"/>
      <c r="AE302" s="124"/>
      <c r="AF302" s="124"/>
      <c r="AG302" s="124"/>
      <c r="AH302" s="124"/>
      <c r="AI302" s="124"/>
      <c r="AJ302" s="124"/>
      <c r="AK302" s="124"/>
      <c r="AL302" s="123"/>
      <c r="AM302" s="59"/>
      <c r="AN302" s="59"/>
      <c r="AO302" s="123"/>
      <c r="AP302" s="124"/>
      <c r="AQ302" s="124"/>
      <c r="AR302" s="124"/>
      <c r="AS302" s="124"/>
      <c r="AT302" s="124"/>
      <c r="AU302" s="124"/>
      <c r="AV302" s="124"/>
      <c r="AW302" s="124"/>
      <c r="AX302" s="124"/>
      <c r="AY302" s="124"/>
      <c r="AZ302" s="124"/>
      <c r="BA302" s="124"/>
      <c r="BB302" s="124"/>
      <c r="BC302" s="123"/>
      <c r="BD302" s="59"/>
      <c r="BE302" s="59"/>
      <c r="BF302" s="123"/>
      <c r="BG302" s="124"/>
      <c r="BH302" s="124"/>
      <c r="BI302" s="124"/>
      <c r="BJ302" s="124"/>
      <c r="BK302" s="124"/>
      <c r="BL302" s="124"/>
      <c r="BM302" s="124"/>
      <c r="BN302" s="124"/>
      <c r="BO302" s="124"/>
      <c r="BP302" s="124"/>
      <c r="BQ302" s="124"/>
      <c r="BR302" s="124"/>
      <c r="BS302" s="124"/>
      <c r="BT302" s="124"/>
      <c r="BU302" s="123"/>
      <c r="BV302" s="119"/>
      <c r="BW302" s="119"/>
      <c r="BX302" s="119"/>
      <c r="BY302" s="119"/>
      <c r="BZ302" s="119"/>
      <c r="CA302" s="59"/>
      <c r="CB302" s="872" t="s">
        <v>2153</v>
      </c>
      <c r="CC302" s="387"/>
      <c r="CI302" s="439"/>
    </row>
    <row r="303" spans="1:87" s="2" customFormat="1" ht="17.100000000000001" customHeight="1">
      <c r="A303" s="444" t="s">
        <v>1958</v>
      </c>
      <c r="B303" s="59"/>
      <c r="C303" s="59"/>
      <c r="D303" s="59"/>
      <c r="E303" s="59"/>
      <c r="F303" s="59"/>
      <c r="G303" s="59"/>
      <c r="H303" s="59"/>
      <c r="I303" s="59"/>
      <c r="J303" s="59"/>
      <c r="K303" s="59"/>
      <c r="L303" s="59"/>
      <c r="M303" s="59"/>
      <c r="N303" s="59"/>
      <c r="O303" s="59"/>
      <c r="P303" s="59"/>
      <c r="Q303" s="59"/>
      <c r="R303" s="59"/>
      <c r="S303" s="59"/>
      <c r="T303" s="59"/>
      <c r="U303" s="59"/>
      <c r="V303" s="59"/>
      <c r="W303" s="59" t="s">
        <v>37</v>
      </c>
      <c r="X303" s="123"/>
      <c r="Y303" s="817"/>
      <c r="Z303" s="817"/>
      <c r="AA303" s="817"/>
      <c r="AB303" s="817"/>
      <c r="AC303" s="817"/>
      <c r="AD303" s="817"/>
      <c r="AE303" s="817"/>
      <c r="AF303" s="817"/>
      <c r="AG303" s="817"/>
      <c r="AH303" s="817"/>
      <c r="AI303" s="817"/>
      <c r="AJ303" s="817"/>
      <c r="AK303" s="817"/>
      <c r="AL303" s="123"/>
      <c r="AM303" s="59" t="s">
        <v>117</v>
      </c>
      <c r="AN303" s="59"/>
      <c r="AO303" s="123"/>
      <c r="AP303" s="817"/>
      <c r="AQ303" s="817"/>
      <c r="AR303" s="817"/>
      <c r="AS303" s="817"/>
      <c r="AT303" s="817"/>
      <c r="AU303" s="817"/>
      <c r="AV303" s="817"/>
      <c r="AW303" s="817"/>
      <c r="AX303" s="817"/>
      <c r="AY303" s="817"/>
      <c r="AZ303" s="817"/>
      <c r="BA303" s="817"/>
      <c r="BB303" s="817"/>
      <c r="BC303" s="123"/>
      <c r="BD303" s="59" t="s">
        <v>117</v>
      </c>
      <c r="BE303" s="59"/>
      <c r="BF303" s="123">
        <f>X303+AO303</f>
        <v>0</v>
      </c>
      <c r="BG303" s="871">
        <f>Y303+AP303</f>
        <v>0</v>
      </c>
      <c r="BH303" s="871"/>
      <c r="BI303" s="871"/>
      <c r="BJ303" s="871"/>
      <c r="BK303" s="871"/>
      <c r="BL303" s="871"/>
      <c r="BM303" s="871"/>
      <c r="BN303" s="871"/>
      <c r="BO303" s="871"/>
      <c r="BP303" s="871"/>
      <c r="BQ303" s="871"/>
      <c r="BR303" s="871"/>
      <c r="BS303" s="871"/>
      <c r="BT303" s="871"/>
      <c r="BU303" s="123"/>
      <c r="BV303" s="119" t="s">
        <v>85</v>
      </c>
      <c r="BW303" s="59"/>
      <c r="BX303" s="59"/>
      <c r="BY303" s="59"/>
      <c r="BZ303" s="59"/>
      <c r="CA303" s="59"/>
      <c r="CB303" s="873"/>
      <c r="CC303" s="387" t="s">
        <v>2151</v>
      </c>
      <c r="CI303" s="439"/>
    </row>
    <row r="304" spans="1:87" s="2" customFormat="1" ht="15.95" customHeight="1">
      <c r="A304" s="444" t="s">
        <v>1958</v>
      </c>
      <c r="B304" s="59"/>
      <c r="C304" s="59"/>
      <c r="D304" s="59"/>
      <c r="E304" s="59" t="s">
        <v>159</v>
      </c>
      <c r="F304" s="59"/>
      <c r="G304" s="59"/>
      <c r="H304" s="59"/>
      <c r="I304" s="59"/>
      <c r="J304" s="59"/>
      <c r="K304" s="59"/>
      <c r="L304" s="59"/>
      <c r="M304" s="59"/>
      <c r="N304" s="59"/>
      <c r="O304" s="59"/>
      <c r="P304" s="59"/>
      <c r="Q304" s="59"/>
      <c r="R304" s="59"/>
      <c r="S304" s="59"/>
      <c r="T304" s="59"/>
      <c r="U304" s="59"/>
      <c r="V304" s="59"/>
      <c r="W304" s="59"/>
      <c r="X304" s="123"/>
      <c r="Y304" s="123"/>
      <c r="Z304" s="123"/>
      <c r="AA304" s="123"/>
      <c r="AB304" s="123"/>
      <c r="AC304" s="123"/>
      <c r="AD304" s="123"/>
      <c r="AE304" s="123"/>
      <c r="AF304" s="123"/>
      <c r="AG304" s="123"/>
      <c r="AH304" s="123"/>
      <c r="AI304" s="123"/>
      <c r="AJ304" s="123"/>
      <c r="AK304" s="123"/>
      <c r="AL304" s="123"/>
      <c r="AM304" s="59"/>
      <c r="AN304" s="59"/>
      <c r="AO304" s="123"/>
      <c r="AP304" s="123"/>
      <c r="AQ304" s="123"/>
      <c r="AR304" s="123"/>
      <c r="AS304" s="123"/>
      <c r="AT304" s="123"/>
      <c r="AU304" s="123"/>
      <c r="AV304" s="123"/>
      <c r="AW304" s="123"/>
      <c r="AX304" s="123"/>
      <c r="AY304" s="123"/>
      <c r="AZ304" s="123"/>
      <c r="BA304" s="123"/>
      <c r="BB304" s="123"/>
      <c r="BC304" s="123"/>
      <c r="BD304" s="59"/>
      <c r="BE304" s="59"/>
      <c r="BF304" s="123"/>
      <c r="BG304" s="123"/>
      <c r="BH304" s="123"/>
      <c r="BI304" s="123"/>
      <c r="BJ304" s="123"/>
      <c r="BK304" s="123"/>
      <c r="BL304" s="123"/>
      <c r="BM304" s="123"/>
      <c r="BN304" s="123"/>
      <c r="BO304" s="123"/>
      <c r="BP304" s="123"/>
      <c r="BQ304" s="123"/>
      <c r="BR304" s="123"/>
      <c r="BS304" s="123"/>
      <c r="BT304" s="123"/>
      <c r="BU304" s="123"/>
      <c r="BV304" s="119"/>
      <c r="BW304" s="59"/>
      <c r="BX304" s="59"/>
      <c r="BY304" s="59"/>
      <c r="BZ304" s="59"/>
      <c r="CA304" s="59"/>
      <c r="CB304" s="873"/>
      <c r="CC304" s="387"/>
      <c r="CI304" s="439"/>
    </row>
    <row r="305" spans="1:90" s="2" customFormat="1" ht="17.100000000000001" customHeight="1">
      <c r="A305" s="444" t="s">
        <v>1958</v>
      </c>
      <c r="B305" s="59"/>
      <c r="C305" s="59"/>
      <c r="D305" s="59"/>
      <c r="E305" s="59"/>
      <c r="F305" s="59"/>
      <c r="G305" s="59"/>
      <c r="H305" s="59"/>
      <c r="I305" s="59"/>
      <c r="J305" s="59"/>
      <c r="K305" s="59"/>
      <c r="L305" s="59"/>
      <c r="M305" s="59"/>
      <c r="N305" s="59"/>
      <c r="O305" s="59"/>
      <c r="P305" s="59"/>
      <c r="Q305" s="59"/>
      <c r="R305" s="59"/>
      <c r="S305" s="59"/>
      <c r="T305" s="59"/>
      <c r="U305" s="59"/>
      <c r="V305" s="59"/>
      <c r="W305" s="59" t="s">
        <v>37</v>
      </c>
      <c r="X305" s="123"/>
      <c r="Y305" s="817"/>
      <c r="Z305" s="817"/>
      <c r="AA305" s="817"/>
      <c r="AB305" s="817"/>
      <c r="AC305" s="817"/>
      <c r="AD305" s="817"/>
      <c r="AE305" s="817"/>
      <c r="AF305" s="817"/>
      <c r="AG305" s="817"/>
      <c r="AH305" s="817"/>
      <c r="AI305" s="817"/>
      <c r="AJ305" s="817"/>
      <c r="AK305" s="817"/>
      <c r="AL305" s="123"/>
      <c r="AM305" s="59" t="s">
        <v>117</v>
      </c>
      <c r="AN305" s="59"/>
      <c r="AO305" s="123"/>
      <c r="AP305" s="817"/>
      <c r="AQ305" s="817"/>
      <c r="AR305" s="817"/>
      <c r="AS305" s="817"/>
      <c r="AT305" s="817"/>
      <c r="AU305" s="817"/>
      <c r="AV305" s="817"/>
      <c r="AW305" s="817"/>
      <c r="AX305" s="817"/>
      <c r="AY305" s="817"/>
      <c r="AZ305" s="817"/>
      <c r="BA305" s="817"/>
      <c r="BB305" s="817"/>
      <c r="BC305" s="123"/>
      <c r="BD305" s="59" t="s">
        <v>117</v>
      </c>
      <c r="BE305" s="59"/>
      <c r="BF305" s="123">
        <f>X305+AO305</f>
        <v>0</v>
      </c>
      <c r="BG305" s="871">
        <f>Y305+AP305</f>
        <v>0</v>
      </c>
      <c r="BH305" s="871"/>
      <c r="BI305" s="871"/>
      <c r="BJ305" s="871"/>
      <c r="BK305" s="871"/>
      <c r="BL305" s="871"/>
      <c r="BM305" s="871"/>
      <c r="BN305" s="871"/>
      <c r="BO305" s="871"/>
      <c r="BP305" s="871"/>
      <c r="BQ305" s="871"/>
      <c r="BR305" s="871"/>
      <c r="BS305" s="871"/>
      <c r="BT305" s="871"/>
      <c r="BU305" s="123"/>
      <c r="BV305" s="119" t="s">
        <v>85</v>
      </c>
      <c r="BW305" s="59"/>
      <c r="BX305" s="59"/>
      <c r="BY305" s="59"/>
      <c r="BZ305" s="59"/>
      <c r="CA305" s="59"/>
      <c r="CB305" s="873"/>
      <c r="CC305" s="387"/>
      <c r="CI305" s="439"/>
    </row>
    <row r="306" spans="1:90" s="2" customFormat="1" ht="15.95" customHeight="1">
      <c r="A306" s="444" t="s">
        <v>1958</v>
      </c>
      <c r="B306" s="59"/>
      <c r="C306" s="59"/>
      <c r="D306" s="59"/>
      <c r="E306" s="59" t="s">
        <v>1280</v>
      </c>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873"/>
      <c r="CC306" s="387"/>
      <c r="CI306" s="439"/>
    </row>
    <row r="307" spans="1:90" s="2" customFormat="1" ht="17.100000000000001" customHeight="1">
      <c r="A307" s="444" t="s">
        <v>1958</v>
      </c>
      <c r="B307" s="59"/>
      <c r="C307" s="59"/>
      <c r="D307" s="59"/>
      <c r="E307" s="59"/>
      <c r="F307" s="59"/>
      <c r="G307" s="59"/>
      <c r="H307" s="59"/>
      <c r="I307" s="59"/>
      <c r="J307" s="59"/>
      <c r="K307" s="59"/>
      <c r="L307" s="59"/>
      <c r="M307" s="59"/>
      <c r="N307" s="59"/>
      <c r="O307" s="59"/>
      <c r="P307" s="59"/>
      <c r="Q307" s="59"/>
      <c r="R307" s="59"/>
      <c r="S307" s="59"/>
      <c r="T307" s="59"/>
      <c r="U307" s="59"/>
      <c r="V307" s="59"/>
      <c r="W307" s="59" t="s">
        <v>37</v>
      </c>
      <c r="X307" s="123"/>
      <c r="Y307" s="817"/>
      <c r="Z307" s="817"/>
      <c r="AA307" s="817"/>
      <c r="AB307" s="817"/>
      <c r="AC307" s="817"/>
      <c r="AD307" s="817"/>
      <c r="AE307" s="817"/>
      <c r="AF307" s="817"/>
      <c r="AG307" s="817"/>
      <c r="AH307" s="817"/>
      <c r="AI307" s="817"/>
      <c r="AJ307" s="817"/>
      <c r="AK307" s="817"/>
      <c r="AL307" s="123"/>
      <c r="AM307" s="59" t="s">
        <v>117</v>
      </c>
      <c r="AN307" s="59"/>
      <c r="AO307" s="123"/>
      <c r="AP307" s="817"/>
      <c r="AQ307" s="817"/>
      <c r="AR307" s="817"/>
      <c r="AS307" s="817"/>
      <c r="AT307" s="817"/>
      <c r="AU307" s="817"/>
      <c r="AV307" s="817"/>
      <c r="AW307" s="817"/>
      <c r="AX307" s="817"/>
      <c r="AY307" s="817"/>
      <c r="AZ307" s="817"/>
      <c r="BA307" s="817"/>
      <c r="BB307" s="817"/>
      <c r="BC307" s="123"/>
      <c r="BD307" s="59" t="s">
        <v>117</v>
      </c>
      <c r="BE307" s="59"/>
      <c r="BF307" s="123">
        <f t="shared" ref="BF307:BF315" si="0">X307+AO307</f>
        <v>0</v>
      </c>
      <c r="BG307" s="871">
        <f>Y307+AP307</f>
        <v>0</v>
      </c>
      <c r="BH307" s="871"/>
      <c r="BI307" s="871"/>
      <c r="BJ307" s="871"/>
      <c r="BK307" s="871"/>
      <c r="BL307" s="871"/>
      <c r="BM307" s="871"/>
      <c r="BN307" s="871"/>
      <c r="BO307" s="871"/>
      <c r="BP307" s="871"/>
      <c r="BQ307" s="871"/>
      <c r="BR307" s="871"/>
      <c r="BS307" s="871"/>
      <c r="BT307" s="871"/>
      <c r="BU307" s="123"/>
      <c r="BV307" s="119" t="s">
        <v>85</v>
      </c>
      <c r="BW307" s="119"/>
      <c r="BX307" s="119"/>
      <c r="BY307" s="119"/>
      <c r="BZ307" s="119"/>
      <c r="CA307" s="59"/>
      <c r="CB307" s="873"/>
      <c r="CC307" s="387"/>
      <c r="CI307" s="439"/>
    </row>
    <row r="308" spans="1:90" s="2" customFormat="1" ht="4.1500000000000004" customHeight="1">
      <c r="A308" s="444"/>
      <c r="B308" s="59"/>
      <c r="C308" s="59"/>
      <c r="D308" s="59"/>
      <c r="E308" s="59"/>
      <c r="F308" s="59"/>
      <c r="G308" s="59"/>
      <c r="H308" s="59"/>
      <c r="I308" s="59"/>
      <c r="J308" s="59"/>
      <c r="K308" s="59"/>
      <c r="L308" s="59"/>
      <c r="M308" s="59"/>
      <c r="N308" s="59"/>
      <c r="O308" s="59"/>
      <c r="P308" s="59"/>
      <c r="Q308" s="59"/>
      <c r="R308" s="59"/>
      <c r="S308" s="59"/>
      <c r="T308" s="59"/>
      <c r="U308" s="59"/>
      <c r="V308" s="59"/>
      <c r="W308" s="59"/>
      <c r="X308" s="512"/>
      <c r="Y308" s="512"/>
      <c r="Z308" s="512"/>
      <c r="AA308" s="512"/>
      <c r="AB308" s="512"/>
      <c r="AC308" s="512"/>
      <c r="AD308" s="512"/>
      <c r="AE308" s="512"/>
      <c r="AF308" s="512"/>
      <c r="AG308" s="512"/>
      <c r="AH308" s="512"/>
      <c r="AI308" s="512"/>
      <c r="AJ308" s="512"/>
      <c r="AK308" s="512"/>
      <c r="AL308" s="512"/>
      <c r="AM308" s="59"/>
      <c r="AN308" s="59"/>
      <c r="AO308" s="512"/>
      <c r="AP308" s="512"/>
      <c r="AQ308" s="512"/>
      <c r="AR308" s="512"/>
      <c r="AS308" s="512"/>
      <c r="AT308" s="512"/>
      <c r="AU308" s="512"/>
      <c r="AV308" s="512"/>
      <c r="AW308" s="512"/>
      <c r="AX308" s="512"/>
      <c r="AY308" s="512"/>
      <c r="AZ308" s="512"/>
      <c r="BA308" s="512"/>
      <c r="BB308" s="512"/>
      <c r="BC308" s="512"/>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873"/>
      <c r="CC308" s="387"/>
      <c r="CE308" s="11"/>
      <c r="CF308" s="11"/>
      <c r="CG308" s="11"/>
      <c r="CH308" s="11"/>
      <c r="CI308" s="479"/>
      <c r="CJ308" s="11"/>
      <c r="CK308" s="11"/>
      <c r="CL308" s="11"/>
    </row>
    <row r="309" spans="1:90" s="2" customFormat="1" ht="17.100000000000001" customHeight="1">
      <c r="A309" s="444" t="s">
        <v>1958</v>
      </c>
      <c r="B309" s="59"/>
      <c r="C309" s="59"/>
      <c r="D309" s="59"/>
      <c r="E309" s="59" t="s">
        <v>1625</v>
      </c>
      <c r="F309" s="59"/>
      <c r="G309" s="59"/>
      <c r="H309" s="59"/>
      <c r="I309" s="59"/>
      <c r="J309" s="59"/>
      <c r="K309" s="59"/>
      <c r="L309" s="59"/>
      <c r="M309" s="59"/>
      <c r="N309" s="59"/>
      <c r="O309" s="59"/>
      <c r="P309" s="59"/>
      <c r="Q309" s="59"/>
      <c r="R309" s="59"/>
      <c r="S309" s="59"/>
      <c r="T309" s="59"/>
      <c r="U309" s="59"/>
      <c r="V309" s="59"/>
      <c r="W309" s="59" t="s">
        <v>37</v>
      </c>
      <c r="X309" s="123"/>
      <c r="Y309" s="817"/>
      <c r="Z309" s="817"/>
      <c r="AA309" s="817"/>
      <c r="AB309" s="817"/>
      <c r="AC309" s="817"/>
      <c r="AD309" s="817"/>
      <c r="AE309" s="817"/>
      <c r="AF309" s="817"/>
      <c r="AG309" s="817"/>
      <c r="AH309" s="817"/>
      <c r="AI309" s="817"/>
      <c r="AJ309" s="817"/>
      <c r="AK309" s="817"/>
      <c r="AL309" s="123"/>
      <c r="AM309" s="59" t="s">
        <v>117</v>
      </c>
      <c r="AN309" s="59"/>
      <c r="AO309" s="123"/>
      <c r="AP309" s="817"/>
      <c r="AQ309" s="817"/>
      <c r="AR309" s="817"/>
      <c r="AS309" s="817"/>
      <c r="AT309" s="817"/>
      <c r="AU309" s="817"/>
      <c r="AV309" s="817"/>
      <c r="AW309" s="817"/>
      <c r="AX309" s="817"/>
      <c r="AY309" s="817"/>
      <c r="AZ309" s="817"/>
      <c r="BA309" s="817"/>
      <c r="BB309" s="817"/>
      <c r="BC309" s="123"/>
      <c r="BD309" s="59" t="s">
        <v>117</v>
      </c>
      <c r="BE309" s="59"/>
      <c r="BF309" s="123">
        <f t="shared" si="0"/>
        <v>0</v>
      </c>
      <c r="BG309" s="871">
        <f>Y309+AP309</f>
        <v>0</v>
      </c>
      <c r="BH309" s="871"/>
      <c r="BI309" s="871"/>
      <c r="BJ309" s="871"/>
      <c r="BK309" s="871"/>
      <c r="BL309" s="871"/>
      <c r="BM309" s="871"/>
      <c r="BN309" s="871"/>
      <c r="BO309" s="871"/>
      <c r="BP309" s="871"/>
      <c r="BQ309" s="871"/>
      <c r="BR309" s="871"/>
      <c r="BS309" s="871"/>
      <c r="BT309" s="871"/>
      <c r="BU309" s="123"/>
      <c r="BV309" s="119" t="s">
        <v>85</v>
      </c>
      <c r="BW309" s="119"/>
      <c r="BX309" s="119"/>
      <c r="BY309" s="119"/>
      <c r="BZ309" s="119"/>
      <c r="CA309" s="59"/>
      <c r="CB309" s="873"/>
      <c r="CC309" s="387"/>
      <c r="CI309" s="439"/>
    </row>
    <row r="310" spans="1:90" s="2" customFormat="1" ht="4.1500000000000004" customHeight="1">
      <c r="A310" s="444"/>
      <c r="B310" s="59"/>
      <c r="C310" s="59"/>
      <c r="D310" s="59"/>
      <c r="E310" s="59"/>
      <c r="F310" s="59"/>
      <c r="G310" s="59"/>
      <c r="H310" s="59"/>
      <c r="I310" s="59"/>
      <c r="J310" s="59"/>
      <c r="K310" s="59"/>
      <c r="L310" s="59"/>
      <c r="M310" s="59"/>
      <c r="N310" s="59"/>
      <c r="O310" s="59"/>
      <c r="P310" s="59"/>
      <c r="Q310" s="59"/>
      <c r="R310" s="59"/>
      <c r="S310" s="59"/>
      <c r="T310" s="59"/>
      <c r="U310" s="59"/>
      <c r="V310" s="59"/>
      <c r="W310" s="59"/>
      <c r="X310" s="512"/>
      <c r="Y310" s="512"/>
      <c r="Z310" s="512"/>
      <c r="AA310" s="512"/>
      <c r="AB310" s="512"/>
      <c r="AC310" s="512"/>
      <c r="AD310" s="512"/>
      <c r="AE310" s="512"/>
      <c r="AF310" s="512"/>
      <c r="AG310" s="512"/>
      <c r="AH310" s="512"/>
      <c r="AI310" s="512"/>
      <c r="AJ310" s="512"/>
      <c r="AK310" s="512"/>
      <c r="AL310" s="512"/>
      <c r="AM310" s="59"/>
      <c r="AN310" s="59"/>
      <c r="AO310" s="512"/>
      <c r="AP310" s="512"/>
      <c r="AQ310" s="512"/>
      <c r="AR310" s="512"/>
      <c r="AS310" s="512"/>
      <c r="AT310" s="512"/>
      <c r="AU310" s="512"/>
      <c r="AV310" s="512"/>
      <c r="AW310" s="512"/>
      <c r="AX310" s="512"/>
      <c r="AY310" s="512"/>
      <c r="AZ310" s="512"/>
      <c r="BA310" s="512"/>
      <c r="BB310" s="512"/>
      <c r="BC310" s="512"/>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873"/>
      <c r="CC310" s="387"/>
      <c r="CE310" s="11"/>
      <c r="CF310" s="11"/>
      <c r="CG310" s="11"/>
      <c r="CH310" s="11"/>
      <c r="CI310" s="479"/>
      <c r="CJ310" s="11"/>
      <c r="CK310" s="11"/>
      <c r="CL310" s="11"/>
    </row>
    <row r="311" spans="1:90" s="2" customFormat="1" ht="17.100000000000001" customHeight="1">
      <c r="A311" s="444" t="s">
        <v>1958</v>
      </c>
      <c r="B311" s="59"/>
      <c r="C311" s="59"/>
      <c r="D311" s="59"/>
      <c r="E311" s="59" t="s">
        <v>1626</v>
      </c>
      <c r="F311" s="59"/>
      <c r="G311" s="59"/>
      <c r="H311" s="59"/>
      <c r="I311" s="59"/>
      <c r="J311" s="59"/>
      <c r="K311" s="59"/>
      <c r="L311" s="59"/>
      <c r="M311" s="59"/>
      <c r="N311" s="59"/>
      <c r="O311" s="59"/>
      <c r="P311" s="59"/>
      <c r="Q311" s="59"/>
      <c r="R311" s="59"/>
      <c r="S311" s="59"/>
      <c r="T311" s="59"/>
      <c r="U311" s="59"/>
      <c r="V311" s="59"/>
      <c r="W311" s="59" t="s">
        <v>37</v>
      </c>
      <c r="X311" s="123"/>
      <c r="Y311" s="817"/>
      <c r="Z311" s="817"/>
      <c r="AA311" s="817"/>
      <c r="AB311" s="817"/>
      <c r="AC311" s="817"/>
      <c r="AD311" s="817"/>
      <c r="AE311" s="817"/>
      <c r="AF311" s="817"/>
      <c r="AG311" s="817"/>
      <c r="AH311" s="817"/>
      <c r="AI311" s="817"/>
      <c r="AJ311" s="817"/>
      <c r="AK311" s="817"/>
      <c r="AL311" s="123"/>
      <c r="AM311" s="59" t="s">
        <v>117</v>
      </c>
      <c r="AN311" s="59"/>
      <c r="AO311" s="123"/>
      <c r="AP311" s="817"/>
      <c r="AQ311" s="817"/>
      <c r="AR311" s="817"/>
      <c r="AS311" s="817"/>
      <c r="AT311" s="817"/>
      <c r="AU311" s="817"/>
      <c r="AV311" s="817"/>
      <c r="AW311" s="817"/>
      <c r="AX311" s="817"/>
      <c r="AY311" s="817"/>
      <c r="AZ311" s="817"/>
      <c r="BA311" s="817"/>
      <c r="BB311" s="817"/>
      <c r="BC311" s="123"/>
      <c r="BD311" s="59" t="s">
        <v>117</v>
      </c>
      <c r="BE311" s="59"/>
      <c r="BF311" s="123">
        <f t="shared" si="0"/>
        <v>0</v>
      </c>
      <c r="BG311" s="871">
        <f>Y311+AP311</f>
        <v>0</v>
      </c>
      <c r="BH311" s="871"/>
      <c r="BI311" s="871"/>
      <c r="BJ311" s="871"/>
      <c r="BK311" s="871"/>
      <c r="BL311" s="871"/>
      <c r="BM311" s="871"/>
      <c r="BN311" s="871"/>
      <c r="BO311" s="871"/>
      <c r="BP311" s="871"/>
      <c r="BQ311" s="871"/>
      <c r="BR311" s="871"/>
      <c r="BS311" s="871"/>
      <c r="BT311" s="871"/>
      <c r="BU311" s="123"/>
      <c r="BV311" s="119" t="s">
        <v>85</v>
      </c>
      <c r="BW311" s="119"/>
      <c r="BX311" s="119"/>
      <c r="BY311" s="119"/>
      <c r="BZ311" s="119"/>
      <c r="CA311" s="59"/>
      <c r="CB311" s="873"/>
      <c r="CC311" s="503" t="s">
        <v>2147</v>
      </c>
      <c r="CE311" s="2">
        <f>+shinsei_build_NOBE_MENSEKI_BILL_SHINSEI_TOTAL/5</f>
        <v>0</v>
      </c>
      <c r="CI311" s="439"/>
    </row>
    <row r="312" spans="1:90" s="2" customFormat="1" ht="4.1500000000000004" customHeight="1">
      <c r="A312" s="444"/>
      <c r="B312" s="59"/>
      <c r="C312" s="59"/>
      <c r="D312" s="59"/>
      <c r="E312" s="59"/>
      <c r="F312" s="59"/>
      <c r="G312" s="59"/>
      <c r="H312" s="59"/>
      <c r="I312" s="59"/>
      <c r="J312" s="59"/>
      <c r="K312" s="59"/>
      <c r="L312" s="59"/>
      <c r="M312" s="59"/>
      <c r="N312" s="59"/>
      <c r="O312" s="59"/>
      <c r="P312" s="59"/>
      <c r="Q312" s="59"/>
      <c r="R312" s="59"/>
      <c r="S312" s="59"/>
      <c r="T312" s="59"/>
      <c r="U312" s="59"/>
      <c r="V312" s="59"/>
      <c r="W312" s="59"/>
      <c r="X312" s="512"/>
      <c r="Y312" s="512"/>
      <c r="Z312" s="512"/>
      <c r="AA312" s="512"/>
      <c r="AB312" s="512"/>
      <c r="AC312" s="512"/>
      <c r="AD312" s="512"/>
      <c r="AE312" s="512"/>
      <c r="AF312" s="512"/>
      <c r="AG312" s="512"/>
      <c r="AH312" s="512"/>
      <c r="AI312" s="512"/>
      <c r="AJ312" s="512"/>
      <c r="AK312" s="512"/>
      <c r="AL312" s="512"/>
      <c r="AM312" s="59"/>
      <c r="AN312" s="59"/>
      <c r="AO312" s="512"/>
      <c r="AP312" s="512"/>
      <c r="AQ312" s="512"/>
      <c r="AR312" s="512"/>
      <c r="AS312" s="512"/>
      <c r="AT312" s="512"/>
      <c r="AU312" s="512"/>
      <c r="AV312" s="512"/>
      <c r="AW312" s="512"/>
      <c r="AX312" s="512"/>
      <c r="AY312" s="512"/>
      <c r="AZ312" s="512"/>
      <c r="BA312" s="512"/>
      <c r="BB312" s="512"/>
      <c r="BC312" s="512"/>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873"/>
      <c r="CC312" s="387"/>
      <c r="CE312" s="11"/>
      <c r="CF312" s="11"/>
      <c r="CG312" s="11"/>
      <c r="CH312" s="11"/>
      <c r="CI312" s="479"/>
      <c r="CJ312" s="11"/>
      <c r="CK312" s="11"/>
      <c r="CL312" s="11"/>
    </row>
    <row r="313" spans="1:90" s="2" customFormat="1" ht="17.100000000000001" customHeight="1">
      <c r="A313" s="444" t="s">
        <v>1958</v>
      </c>
      <c r="B313" s="59"/>
      <c r="C313" s="59"/>
      <c r="D313" s="59"/>
      <c r="E313" s="59" t="s">
        <v>1634</v>
      </c>
      <c r="F313" s="59"/>
      <c r="G313" s="59"/>
      <c r="H313" s="59"/>
      <c r="I313" s="59"/>
      <c r="J313" s="59"/>
      <c r="K313" s="59"/>
      <c r="L313" s="59"/>
      <c r="M313" s="59"/>
      <c r="N313" s="59"/>
      <c r="O313" s="59"/>
      <c r="P313" s="59"/>
      <c r="Q313" s="59"/>
      <c r="R313" s="59"/>
      <c r="S313" s="59"/>
      <c r="T313" s="59"/>
      <c r="U313" s="59"/>
      <c r="V313" s="59"/>
      <c r="W313" s="59" t="s">
        <v>37</v>
      </c>
      <c r="X313" s="123"/>
      <c r="Y313" s="817"/>
      <c r="Z313" s="817"/>
      <c r="AA313" s="817"/>
      <c r="AB313" s="817"/>
      <c r="AC313" s="817"/>
      <c r="AD313" s="817"/>
      <c r="AE313" s="817"/>
      <c r="AF313" s="817"/>
      <c r="AG313" s="817"/>
      <c r="AH313" s="817"/>
      <c r="AI313" s="817"/>
      <c r="AJ313" s="817"/>
      <c r="AK313" s="817"/>
      <c r="AL313" s="123"/>
      <c r="AM313" s="59" t="s">
        <v>117</v>
      </c>
      <c r="AN313" s="59"/>
      <c r="AO313" s="123"/>
      <c r="AP313" s="817"/>
      <c r="AQ313" s="817"/>
      <c r="AR313" s="817"/>
      <c r="AS313" s="817"/>
      <c r="AT313" s="817"/>
      <c r="AU313" s="817"/>
      <c r="AV313" s="817"/>
      <c r="AW313" s="817"/>
      <c r="AX313" s="817"/>
      <c r="AY313" s="817"/>
      <c r="AZ313" s="817"/>
      <c r="BA313" s="817"/>
      <c r="BB313" s="817"/>
      <c r="BC313" s="123"/>
      <c r="BD313" s="59" t="s">
        <v>117</v>
      </c>
      <c r="BE313" s="59"/>
      <c r="BF313" s="123">
        <f t="shared" ref="BF313" si="1">X313+AO313</f>
        <v>0</v>
      </c>
      <c r="BG313" s="871">
        <f>Y313+AP313</f>
        <v>0</v>
      </c>
      <c r="BH313" s="871"/>
      <c r="BI313" s="871"/>
      <c r="BJ313" s="871"/>
      <c r="BK313" s="871"/>
      <c r="BL313" s="871"/>
      <c r="BM313" s="871"/>
      <c r="BN313" s="871"/>
      <c r="BO313" s="871"/>
      <c r="BP313" s="871"/>
      <c r="BQ313" s="871"/>
      <c r="BR313" s="871"/>
      <c r="BS313" s="871"/>
      <c r="BT313" s="871"/>
      <c r="BU313" s="123"/>
      <c r="BV313" s="119" t="s">
        <v>85</v>
      </c>
      <c r="BW313" s="119"/>
      <c r="BX313" s="119"/>
      <c r="BY313" s="119"/>
      <c r="BZ313" s="119"/>
      <c r="CA313" s="59"/>
      <c r="CB313" s="873"/>
      <c r="CC313" s="503" t="s">
        <v>2148</v>
      </c>
      <c r="CE313" s="2">
        <f>+shinsei_build_NOBE_MENSEKI_BILL_SHINSEI_TOTAL/50</f>
        <v>0</v>
      </c>
      <c r="CI313" s="439"/>
    </row>
    <row r="314" spans="1:90" s="2" customFormat="1" ht="4.1500000000000004" customHeight="1">
      <c r="A314" s="444"/>
      <c r="B314" s="59"/>
      <c r="C314" s="59"/>
      <c r="D314" s="59"/>
      <c r="E314" s="59"/>
      <c r="F314" s="59"/>
      <c r="G314" s="59"/>
      <c r="H314" s="59"/>
      <c r="I314" s="59"/>
      <c r="J314" s="59"/>
      <c r="K314" s="59"/>
      <c r="L314" s="59"/>
      <c r="M314" s="59"/>
      <c r="N314" s="59"/>
      <c r="O314" s="59"/>
      <c r="P314" s="59"/>
      <c r="Q314" s="59"/>
      <c r="R314" s="59"/>
      <c r="S314" s="59"/>
      <c r="T314" s="59"/>
      <c r="U314" s="59"/>
      <c r="V314" s="59"/>
      <c r="W314" s="59"/>
      <c r="X314" s="512"/>
      <c r="Y314" s="512"/>
      <c r="Z314" s="512"/>
      <c r="AA314" s="512"/>
      <c r="AB314" s="512"/>
      <c r="AC314" s="512"/>
      <c r="AD314" s="512"/>
      <c r="AE314" s="512"/>
      <c r="AF314" s="512"/>
      <c r="AG314" s="512"/>
      <c r="AH314" s="512"/>
      <c r="AI314" s="512"/>
      <c r="AJ314" s="512"/>
      <c r="AK314" s="512"/>
      <c r="AL314" s="512"/>
      <c r="AM314" s="59"/>
      <c r="AN314" s="59"/>
      <c r="AO314" s="512"/>
      <c r="AP314" s="512"/>
      <c r="AQ314" s="512"/>
      <c r="AR314" s="512"/>
      <c r="AS314" s="512"/>
      <c r="AT314" s="512"/>
      <c r="AU314" s="512"/>
      <c r="AV314" s="512"/>
      <c r="AW314" s="512"/>
      <c r="AX314" s="512"/>
      <c r="AY314" s="512"/>
      <c r="AZ314" s="512"/>
      <c r="BA314" s="512"/>
      <c r="BB314" s="512"/>
      <c r="BC314" s="512"/>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873"/>
      <c r="CC314" s="387"/>
      <c r="CE314" s="11"/>
      <c r="CF314" s="11"/>
      <c r="CG314" s="11"/>
      <c r="CH314" s="11"/>
      <c r="CI314" s="479"/>
      <c r="CJ314" s="11"/>
      <c r="CK314" s="11"/>
      <c r="CL314" s="11"/>
    </row>
    <row r="315" spans="1:90" s="2" customFormat="1" ht="17.100000000000001" customHeight="1">
      <c r="A315" s="444" t="s">
        <v>1958</v>
      </c>
      <c r="B315" s="59"/>
      <c r="C315" s="59"/>
      <c r="D315" s="59"/>
      <c r="E315" s="59" t="s">
        <v>1627</v>
      </c>
      <c r="F315" s="59"/>
      <c r="G315" s="59"/>
      <c r="H315" s="59"/>
      <c r="I315" s="59"/>
      <c r="J315" s="59"/>
      <c r="K315" s="59"/>
      <c r="L315" s="59"/>
      <c r="M315" s="59"/>
      <c r="N315" s="59"/>
      <c r="O315" s="59"/>
      <c r="P315" s="59"/>
      <c r="Q315" s="59"/>
      <c r="R315" s="59"/>
      <c r="S315" s="59"/>
      <c r="T315" s="59"/>
      <c r="U315" s="59"/>
      <c r="V315" s="59"/>
      <c r="W315" s="59" t="s">
        <v>37</v>
      </c>
      <c r="X315" s="123"/>
      <c r="Y315" s="817"/>
      <c r="Z315" s="817"/>
      <c r="AA315" s="817"/>
      <c r="AB315" s="817"/>
      <c r="AC315" s="817"/>
      <c r="AD315" s="817"/>
      <c r="AE315" s="817"/>
      <c r="AF315" s="817"/>
      <c r="AG315" s="817"/>
      <c r="AH315" s="817"/>
      <c r="AI315" s="817"/>
      <c r="AJ315" s="817"/>
      <c r="AK315" s="817"/>
      <c r="AL315" s="123"/>
      <c r="AM315" s="59" t="s">
        <v>117</v>
      </c>
      <c r="AN315" s="59"/>
      <c r="AO315" s="123"/>
      <c r="AP315" s="817"/>
      <c r="AQ315" s="817"/>
      <c r="AR315" s="817"/>
      <c r="AS315" s="817"/>
      <c r="AT315" s="817"/>
      <c r="AU315" s="817"/>
      <c r="AV315" s="817"/>
      <c r="AW315" s="817"/>
      <c r="AX315" s="817"/>
      <c r="AY315" s="817"/>
      <c r="AZ315" s="817"/>
      <c r="BA315" s="817"/>
      <c r="BB315" s="817"/>
      <c r="BC315" s="123"/>
      <c r="BD315" s="59" t="s">
        <v>117</v>
      </c>
      <c r="BE315" s="59"/>
      <c r="BF315" s="123">
        <f t="shared" si="0"/>
        <v>0</v>
      </c>
      <c r="BG315" s="871">
        <f>Y315+AP315</f>
        <v>0</v>
      </c>
      <c r="BH315" s="871"/>
      <c r="BI315" s="871"/>
      <c r="BJ315" s="871"/>
      <c r="BK315" s="871"/>
      <c r="BL315" s="871"/>
      <c r="BM315" s="871"/>
      <c r="BN315" s="871"/>
      <c r="BO315" s="871"/>
      <c r="BP315" s="871"/>
      <c r="BQ315" s="871"/>
      <c r="BR315" s="871"/>
      <c r="BS315" s="871"/>
      <c r="BT315" s="871"/>
      <c r="BU315" s="123"/>
      <c r="BV315" s="119" t="s">
        <v>85</v>
      </c>
      <c r="BW315" s="119"/>
      <c r="BX315" s="119"/>
      <c r="BY315" s="119"/>
      <c r="BZ315" s="119"/>
      <c r="CA315" s="59"/>
      <c r="CB315" s="873"/>
      <c r="CC315" s="503" t="s">
        <v>2148</v>
      </c>
      <c r="CE315" s="2">
        <f>+shinsei_build_NOBE_MENSEKI_BILL_SHINSEI_TOTAL/50</f>
        <v>0</v>
      </c>
      <c r="CI315" s="439"/>
    </row>
    <row r="316" spans="1:90" s="2" customFormat="1" ht="15.95" customHeight="1">
      <c r="A316" s="444" t="s">
        <v>1958</v>
      </c>
      <c r="B316" s="59"/>
      <c r="C316" s="59"/>
      <c r="D316" s="59"/>
      <c r="E316" s="59" t="s">
        <v>1628</v>
      </c>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119"/>
      <c r="BY316" s="119"/>
      <c r="BZ316" s="119"/>
      <c r="CA316" s="59"/>
      <c r="CB316" s="873"/>
      <c r="CC316" s="387"/>
      <c r="CI316" s="439"/>
    </row>
    <row r="317" spans="1:90" s="2" customFormat="1" ht="17.100000000000001" customHeight="1">
      <c r="A317" s="444" t="s">
        <v>1958</v>
      </c>
      <c r="B317" s="59"/>
      <c r="C317" s="59"/>
      <c r="D317" s="59"/>
      <c r="E317" s="59"/>
      <c r="F317" s="59"/>
      <c r="G317" s="59"/>
      <c r="H317" s="59"/>
      <c r="I317" s="59"/>
      <c r="J317" s="59"/>
      <c r="K317" s="59"/>
      <c r="L317" s="59"/>
      <c r="M317" s="59"/>
      <c r="N317" s="59"/>
      <c r="O317" s="59"/>
      <c r="P317" s="59"/>
      <c r="Q317" s="59"/>
      <c r="R317" s="59"/>
      <c r="S317" s="59"/>
      <c r="T317" s="59"/>
      <c r="U317" s="59"/>
      <c r="V317" s="59"/>
      <c r="W317" s="59" t="s">
        <v>37</v>
      </c>
      <c r="X317" s="123"/>
      <c r="Y317" s="817"/>
      <c r="Z317" s="817"/>
      <c r="AA317" s="817"/>
      <c r="AB317" s="817"/>
      <c r="AC317" s="817"/>
      <c r="AD317" s="817"/>
      <c r="AE317" s="817"/>
      <c r="AF317" s="817"/>
      <c r="AG317" s="817"/>
      <c r="AH317" s="817"/>
      <c r="AI317" s="817"/>
      <c r="AJ317" s="817"/>
      <c r="AK317" s="817"/>
      <c r="AL317" s="123"/>
      <c r="AM317" s="59" t="s">
        <v>117</v>
      </c>
      <c r="AN317" s="59"/>
      <c r="AO317" s="123"/>
      <c r="AP317" s="817"/>
      <c r="AQ317" s="817"/>
      <c r="AR317" s="817"/>
      <c r="AS317" s="817"/>
      <c r="AT317" s="817"/>
      <c r="AU317" s="817"/>
      <c r="AV317" s="817"/>
      <c r="AW317" s="817"/>
      <c r="AX317" s="817"/>
      <c r="AY317" s="817"/>
      <c r="AZ317" s="817"/>
      <c r="BA317" s="817"/>
      <c r="BB317" s="817"/>
      <c r="BC317" s="123"/>
      <c r="BD317" s="59" t="s">
        <v>117</v>
      </c>
      <c r="BE317" s="59"/>
      <c r="BF317" s="123">
        <f t="shared" ref="BF317:BF325" si="2">X317+AO317</f>
        <v>0</v>
      </c>
      <c r="BG317" s="871">
        <f t="shared" ref="BG317:BG327" si="3">Y317+AP317</f>
        <v>0</v>
      </c>
      <c r="BH317" s="871"/>
      <c r="BI317" s="871"/>
      <c r="BJ317" s="871"/>
      <c r="BK317" s="871"/>
      <c r="BL317" s="871"/>
      <c r="BM317" s="871"/>
      <c r="BN317" s="871"/>
      <c r="BO317" s="871"/>
      <c r="BP317" s="871"/>
      <c r="BQ317" s="871"/>
      <c r="BR317" s="871"/>
      <c r="BS317" s="871"/>
      <c r="BT317" s="871"/>
      <c r="BU317" s="123"/>
      <c r="BV317" s="119" t="s">
        <v>85</v>
      </c>
      <c r="BW317" s="119"/>
      <c r="BX317" s="119"/>
      <c r="BY317" s="119"/>
      <c r="BZ317" s="119"/>
      <c r="CA317" s="59"/>
      <c r="CB317" s="873"/>
      <c r="CC317" s="503" t="s">
        <v>2149</v>
      </c>
      <c r="CE317" s="2">
        <f>+shinsei_build_NOBE_MENSEKI_BILL_SHINSEI_TOTAL/100</f>
        <v>0</v>
      </c>
      <c r="CI317" s="439"/>
    </row>
    <row r="318" spans="1:90" s="2" customFormat="1" ht="4.1500000000000004" customHeight="1">
      <c r="A318" s="444"/>
      <c r="B318" s="59"/>
      <c r="C318" s="59"/>
      <c r="D318" s="59"/>
      <c r="E318" s="59"/>
      <c r="F318" s="59"/>
      <c r="G318" s="59"/>
      <c r="H318" s="59"/>
      <c r="I318" s="59"/>
      <c r="J318" s="59"/>
      <c r="K318" s="59"/>
      <c r="L318" s="59"/>
      <c r="M318" s="59"/>
      <c r="N318" s="59"/>
      <c r="O318" s="59"/>
      <c r="P318" s="59"/>
      <c r="Q318" s="59"/>
      <c r="R318" s="59"/>
      <c r="S318" s="59"/>
      <c r="T318" s="59"/>
      <c r="U318" s="59"/>
      <c r="V318" s="59"/>
      <c r="W318" s="59"/>
      <c r="X318" s="512"/>
      <c r="Y318" s="512"/>
      <c r="Z318" s="512"/>
      <c r="AA318" s="512"/>
      <c r="AB318" s="512"/>
      <c r="AC318" s="512"/>
      <c r="AD318" s="512"/>
      <c r="AE318" s="512"/>
      <c r="AF318" s="512"/>
      <c r="AG318" s="512"/>
      <c r="AH318" s="512"/>
      <c r="AI318" s="512"/>
      <c r="AJ318" s="512"/>
      <c r="AK318" s="512"/>
      <c r="AL318" s="512"/>
      <c r="AM318" s="59"/>
      <c r="AN318" s="59"/>
      <c r="AO318" s="512"/>
      <c r="AP318" s="512"/>
      <c r="AQ318" s="512"/>
      <c r="AR318" s="512"/>
      <c r="AS318" s="512"/>
      <c r="AT318" s="512"/>
      <c r="AU318" s="512"/>
      <c r="AV318" s="512"/>
      <c r="AW318" s="512"/>
      <c r="AX318" s="512"/>
      <c r="AY318" s="512"/>
      <c r="AZ318" s="512"/>
      <c r="BA318" s="512"/>
      <c r="BB318" s="512"/>
      <c r="BC318" s="512"/>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873"/>
      <c r="CC318" s="387"/>
      <c r="CE318" s="11"/>
      <c r="CF318" s="11"/>
      <c r="CG318" s="11"/>
      <c r="CH318" s="11"/>
      <c r="CI318" s="479"/>
      <c r="CJ318" s="11"/>
      <c r="CK318" s="11"/>
      <c r="CL318" s="11"/>
    </row>
    <row r="319" spans="1:90" s="2" customFormat="1" ht="17.100000000000001" customHeight="1">
      <c r="A319" s="444" t="s">
        <v>1958</v>
      </c>
      <c r="B319" s="59"/>
      <c r="C319" s="59"/>
      <c r="D319" s="59"/>
      <c r="E319" s="59" t="s">
        <v>1629</v>
      </c>
      <c r="F319" s="59"/>
      <c r="G319" s="59"/>
      <c r="H319" s="59"/>
      <c r="I319" s="59"/>
      <c r="J319" s="59"/>
      <c r="K319" s="59"/>
      <c r="L319" s="59"/>
      <c r="M319" s="59"/>
      <c r="N319" s="59"/>
      <c r="O319" s="59"/>
      <c r="P319" s="59"/>
      <c r="Q319" s="59"/>
      <c r="R319" s="59"/>
      <c r="S319" s="59"/>
      <c r="T319" s="59"/>
      <c r="U319" s="59"/>
      <c r="V319" s="59"/>
      <c r="W319" s="59" t="s">
        <v>37</v>
      </c>
      <c r="X319" s="123"/>
      <c r="Y319" s="817"/>
      <c r="Z319" s="817"/>
      <c r="AA319" s="817"/>
      <c r="AB319" s="817"/>
      <c r="AC319" s="817"/>
      <c r="AD319" s="817"/>
      <c r="AE319" s="817"/>
      <c r="AF319" s="817"/>
      <c r="AG319" s="817"/>
      <c r="AH319" s="817"/>
      <c r="AI319" s="817"/>
      <c r="AJ319" s="817"/>
      <c r="AK319" s="817"/>
      <c r="AL319" s="123"/>
      <c r="AM319" s="59" t="s">
        <v>117</v>
      </c>
      <c r="AN319" s="59"/>
      <c r="AO319" s="123"/>
      <c r="AP319" s="817"/>
      <c r="AQ319" s="817"/>
      <c r="AR319" s="817"/>
      <c r="AS319" s="817"/>
      <c r="AT319" s="817"/>
      <c r="AU319" s="817"/>
      <c r="AV319" s="817"/>
      <c r="AW319" s="817"/>
      <c r="AX319" s="817"/>
      <c r="AY319" s="817"/>
      <c r="AZ319" s="817"/>
      <c r="BA319" s="817"/>
      <c r="BB319" s="817"/>
      <c r="BC319" s="123"/>
      <c r="BD319" s="59" t="s">
        <v>117</v>
      </c>
      <c r="BE319" s="59"/>
      <c r="BF319" s="123">
        <f t="shared" si="2"/>
        <v>0</v>
      </c>
      <c r="BG319" s="871">
        <f t="shared" si="3"/>
        <v>0</v>
      </c>
      <c r="BH319" s="871"/>
      <c r="BI319" s="871"/>
      <c r="BJ319" s="871"/>
      <c r="BK319" s="871"/>
      <c r="BL319" s="871"/>
      <c r="BM319" s="871"/>
      <c r="BN319" s="871"/>
      <c r="BO319" s="871"/>
      <c r="BP319" s="871"/>
      <c r="BQ319" s="871"/>
      <c r="BR319" s="871"/>
      <c r="BS319" s="871"/>
      <c r="BT319" s="871"/>
      <c r="BU319" s="123"/>
      <c r="BV319" s="119" t="s">
        <v>85</v>
      </c>
      <c r="BW319" s="119"/>
      <c r="BX319" s="119"/>
      <c r="BY319" s="119"/>
      <c r="BZ319" s="119"/>
      <c r="CA319" s="59"/>
      <c r="CB319" s="873"/>
      <c r="CC319" s="503" t="s">
        <v>2149</v>
      </c>
      <c r="CE319" s="2">
        <f>+shinsei_build_NOBE_MENSEKI_BILL_SHINSEI_TOTAL/100</f>
        <v>0</v>
      </c>
      <c r="CI319" s="439"/>
    </row>
    <row r="320" spans="1:90" s="2" customFormat="1" ht="4.1500000000000004" customHeight="1">
      <c r="A320" s="444"/>
      <c r="B320" s="59"/>
      <c r="C320" s="59"/>
      <c r="D320" s="59"/>
      <c r="E320" s="59"/>
      <c r="F320" s="59"/>
      <c r="G320" s="59"/>
      <c r="H320" s="59"/>
      <c r="I320" s="59"/>
      <c r="J320" s="59"/>
      <c r="K320" s="59"/>
      <c r="L320" s="59"/>
      <c r="M320" s="59"/>
      <c r="N320" s="59"/>
      <c r="O320" s="59"/>
      <c r="P320" s="59"/>
      <c r="Q320" s="59"/>
      <c r="R320" s="59"/>
      <c r="S320" s="59"/>
      <c r="T320" s="59"/>
      <c r="U320" s="59"/>
      <c r="V320" s="59"/>
      <c r="W320" s="59"/>
      <c r="X320" s="512"/>
      <c r="Y320" s="512"/>
      <c r="Z320" s="512"/>
      <c r="AA320" s="512"/>
      <c r="AB320" s="512"/>
      <c r="AC320" s="512"/>
      <c r="AD320" s="512"/>
      <c r="AE320" s="512"/>
      <c r="AF320" s="512"/>
      <c r="AG320" s="512"/>
      <c r="AH320" s="512"/>
      <c r="AI320" s="512"/>
      <c r="AJ320" s="512"/>
      <c r="AK320" s="512"/>
      <c r="AL320" s="512"/>
      <c r="AM320" s="59"/>
      <c r="AN320" s="59"/>
      <c r="AO320" s="512"/>
      <c r="AP320" s="512"/>
      <c r="AQ320" s="512"/>
      <c r="AR320" s="512"/>
      <c r="AS320" s="512"/>
      <c r="AT320" s="512"/>
      <c r="AU320" s="512"/>
      <c r="AV320" s="512"/>
      <c r="AW320" s="512"/>
      <c r="AX320" s="512"/>
      <c r="AY320" s="512"/>
      <c r="AZ320" s="512"/>
      <c r="BA320" s="512"/>
      <c r="BB320" s="512"/>
      <c r="BC320" s="512"/>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873"/>
      <c r="CC320" s="387"/>
      <c r="CE320" s="11"/>
      <c r="CF320" s="11"/>
      <c r="CG320" s="11"/>
      <c r="CH320" s="11"/>
      <c r="CI320" s="479"/>
      <c r="CJ320" s="11"/>
      <c r="CK320" s="11"/>
      <c r="CL320" s="11"/>
    </row>
    <row r="321" spans="1:90" s="2" customFormat="1" ht="15.95" customHeight="1">
      <c r="A321" s="444" t="s">
        <v>1958</v>
      </c>
      <c r="B321" s="59"/>
      <c r="C321" s="59"/>
      <c r="D321" s="59"/>
      <c r="E321" s="59" t="s">
        <v>1630</v>
      </c>
      <c r="F321" s="59"/>
      <c r="G321" s="59"/>
      <c r="H321" s="59"/>
      <c r="I321" s="59"/>
      <c r="J321" s="59"/>
      <c r="K321" s="59"/>
      <c r="L321" s="59"/>
      <c r="M321" s="59"/>
      <c r="N321" s="59"/>
      <c r="O321" s="59"/>
      <c r="P321" s="59"/>
      <c r="Q321" s="59"/>
      <c r="R321" s="59"/>
      <c r="S321" s="59"/>
      <c r="T321" s="59"/>
      <c r="U321" s="59"/>
      <c r="V321" s="59"/>
      <c r="W321" s="59" t="s">
        <v>37</v>
      </c>
      <c r="X321" s="123"/>
      <c r="Y321" s="817"/>
      <c r="Z321" s="817"/>
      <c r="AA321" s="817"/>
      <c r="AB321" s="817"/>
      <c r="AC321" s="817"/>
      <c r="AD321" s="817"/>
      <c r="AE321" s="817"/>
      <c r="AF321" s="817"/>
      <c r="AG321" s="817"/>
      <c r="AH321" s="817"/>
      <c r="AI321" s="817"/>
      <c r="AJ321" s="817"/>
      <c r="AK321" s="817"/>
      <c r="AL321" s="123"/>
      <c r="AM321" s="59" t="s">
        <v>117</v>
      </c>
      <c r="AN321" s="59"/>
      <c r="AO321" s="123"/>
      <c r="AP321" s="817"/>
      <c r="AQ321" s="817"/>
      <c r="AR321" s="817"/>
      <c r="AS321" s="817"/>
      <c r="AT321" s="817"/>
      <c r="AU321" s="817"/>
      <c r="AV321" s="817"/>
      <c r="AW321" s="817"/>
      <c r="AX321" s="817"/>
      <c r="AY321" s="817"/>
      <c r="AZ321" s="817"/>
      <c r="BA321" s="817"/>
      <c r="BB321" s="817"/>
      <c r="BC321" s="123"/>
      <c r="BD321" s="59" t="s">
        <v>117</v>
      </c>
      <c r="BE321" s="59"/>
      <c r="BF321" s="123">
        <f t="shared" si="2"/>
        <v>0</v>
      </c>
      <c r="BG321" s="871">
        <f t="shared" si="3"/>
        <v>0</v>
      </c>
      <c r="BH321" s="871"/>
      <c r="BI321" s="871"/>
      <c r="BJ321" s="871"/>
      <c r="BK321" s="871"/>
      <c r="BL321" s="871"/>
      <c r="BM321" s="871"/>
      <c r="BN321" s="871"/>
      <c r="BO321" s="871"/>
      <c r="BP321" s="871"/>
      <c r="BQ321" s="871"/>
      <c r="BR321" s="871"/>
      <c r="BS321" s="871"/>
      <c r="BT321" s="871"/>
      <c r="BU321" s="123"/>
      <c r="BV321" s="119" t="s">
        <v>85</v>
      </c>
      <c r="BW321" s="119"/>
      <c r="BX321" s="119"/>
      <c r="BY321" s="119"/>
      <c r="BZ321" s="119"/>
      <c r="CA321" s="59"/>
      <c r="CB321" s="873"/>
      <c r="CC321" s="503" t="s">
        <v>2149</v>
      </c>
      <c r="CE321" s="2">
        <f>+shinsei_build_NOBE_MENSEKI_BILL_SHINSEI_TOTAL/100</f>
        <v>0</v>
      </c>
      <c r="CF321" s="11"/>
      <c r="CG321" s="11"/>
      <c r="CH321" s="11"/>
      <c r="CI321" s="479"/>
      <c r="CJ321" s="11"/>
      <c r="CK321" s="11"/>
      <c r="CL321" s="11"/>
    </row>
    <row r="322" spans="1:90" s="2" customFormat="1" ht="4.1500000000000004" customHeight="1">
      <c r="A322" s="444"/>
      <c r="B322" s="59"/>
      <c r="C322" s="59"/>
      <c r="D322" s="59"/>
      <c r="E322" s="59"/>
      <c r="F322" s="59"/>
      <c r="G322" s="59"/>
      <c r="H322" s="59"/>
      <c r="I322" s="59"/>
      <c r="J322" s="59"/>
      <c r="K322" s="59"/>
      <c r="L322" s="59"/>
      <c r="M322" s="59"/>
      <c r="N322" s="59"/>
      <c r="O322" s="59"/>
      <c r="P322" s="59"/>
      <c r="Q322" s="59"/>
      <c r="R322" s="59"/>
      <c r="S322" s="59"/>
      <c r="T322" s="59"/>
      <c r="U322" s="59"/>
      <c r="V322" s="59"/>
      <c r="W322" s="59"/>
      <c r="X322" s="512"/>
      <c r="Y322" s="512"/>
      <c r="Z322" s="512"/>
      <c r="AA322" s="512"/>
      <c r="AB322" s="512"/>
      <c r="AC322" s="512"/>
      <c r="AD322" s="512"/>
      <c r="AE322" s="512"/>
      <c r="AF322" s="512"/>
      <c r="AG322" s="512"/>
      <c r="AH322" s="512"/>
      <c r="AI322" s="512"/>
      <c r="AJ322" s="512"/>
      <c r="AK322" s="512"/>
      <c r="AL322" s="512"/>
      <c r="AM322" s="59"/>
      <c r="AN322" s="59"/>
      <c r="AO322" s="512"/>
      <c r="AP322" s="512"/>
      <c r="AQ322" s="512"/>
      <c r="AR322" s="512"/>
      <c r="AS322" s="512"/>
      <c r="AT322" s="512"/>
      <c r="AU322" s="512"/>
      <c r="AV322" s="512"/>
      <c r="AW322" s="512"/>
      <c r="AX322" s="512"/>
      <c r="AY322" s="512"/>
      <c r="AZ322" s="512"/>
      <c r="BA322" s="512"/>
      <c r="BB322" s="512"/>
      <c r="BC322" s="512"/>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873"/>
      <c r="CC322" s="387"/>
      <c r="CE322" s="11"/>
      <c r="CF322" s="11"/>
      <c r="CG322" s="11"/>
      <c r="CH322" s="11"/>
      <c r="CI322" s="479"/>
      <c r="CJ322" s="11"/>
      <c r="CK322" s="11"/>
      <c r="CL322" s="11"/>
    </row>
    <row r="323" spans="1:90" s="2" customFormat="1" ht="17.100000000000001" customHeight="1">
      <c r="A323" s="444" t="s">
        <v>1958</v>
      </c>
      <c r="B323" s="59"/>
      <c r="C323" s="59"/>
      <c r="D323" s="59"/>
      <c r="E323" s="59" t="s">
        <v>1637</v>
      </c>
      <c r="F323" s="59"/>
      <c r="G323" s="59"/>
      <c r="H323" s="59"/>
      <c r="I323" s="59"/>
      <c r="J323" s="59"/>
      <c r="K323" s="59"/>
      <c r="L323" s="59"/>
      <c r="M323" s="59"/>
      <c r="N323" s="59"/>
      <c r="O323" s="59"/>
      <c r="P323" s="59"/>
      <c r="Q323" s="59"/>
      <c r="R323" s="59"/>
      <c r="S323" s="59"/>
      <c r="T323" s="59"/>
      <c r="U323" s="59"/>
      <c r="V323" s="59"/>
      <c r="W323" s="59" t="s">
        <v>37</v>
      </c>
      <c r="X323" s="123"/>
      <c r="Y323" s="817"/>
      <c r="Z323" s="817"/>
      <c r="AA323" s="817"/>
      <c r="AB323" s="817"/>
      <c r="AC323" s="817"/>
      <c r="AD323" s="817"/>
      <c r="AE323" s="817"/>
      <c r="AF323" s="817"/>
      <c r="AG323" s="817"/>
      <c r="AH323" s="817"/>
      <c r="AI323" s="817"/>
      <c r="AJ323" s="817"/>
      <c r="AK323" s="817"/>
      <c r="AL323" s="123"/>
      <c r="AM323" s="59" t="s">
        <v>117</v>
      </c>
      <c r="AN323" s="59"/>
      <c r="AO323" s="123"/>
      <c r="AP323" s="817"/>
      <c r="AQ323" s="817"/>
      <c r="AR323" s="817"/>
      <c r="AS323" s="817"/>
      <c r="AT323" s="817"/>
      <c r="AU323" s="817"/>
      <c r="AV323" s="817"/>
      <c r="AW323" s="817"/>
      <c r="AX323" s="817"/>
      <c r="AY323" s="817"/>
      <c r="AZ323" s="817"/>
      <c r="BA323" s="817"/>
      <c r="BB323" s="817"/>
      <c r="BC323" s="123"/>
      <c r="BD323" s="59" t="s">
        <v>117</v>
      </c>
      <c r="BE323" s="59"/>
      <c r="BF323" s="123">
        <f>X323+AO323</f>
        <v>0</v>
      </c>
      <c r="BG323" s="871">
        <f t="shared" ref="BG323" si="4">Y323+AP323</f>
        <v>0</v>
      </c>
      <c r="BH323" s="871"/>
      <c r="BI323" s="871"/>
      <c r="BJ323" s="871"/>
      <c r="BK323" s="871"/>
      <c r="BL323" s="871"/>
      <c r="BM323" s="871"/>
      <c r="BN323" s="871"/>
      <c r="BO323" s="871"/>
      <c r="BP323" s="871"/>
      <c r="BQ323" s="871"/>
      <c r="BR323" s="871"/>
      <c r="BS323" s="871"/>
      <c r="BT323" s="871"/>
      <c r="BU323" s="123"/>
      <c r="BV323" s="119" t="s">
        <v>85</v>
      </c>
      <c r="BW323" s="119"/>
      <c r="BX323" s="119"/>
      <c r="BY323" s="119"/>
      <c r="BZ323" s="119"/>
      <c r="CA323" s="59"/>
      <c r="CB323" s="874"/>
      <c r="CC323" s="507"/>
      <c r="CD323" s="5"/>
      <c r="CE323" s="383"/>
      <c r="CF323" s="383"/>
      <c r="CG323" s="383"/>
      <c r="CH323" s="383"/>
      <c r="CI323" s="480"/>
      <c r="CJ323" s="11"/>
      <c r="CK323" s="11"/>
      <c r="CL323" s="11"/>
    </row>
    <row r="324" spans="1:90" s="2" customFormat="1" ht="4.1500000000000004" customHeight="1">
      <c r="A324" s="444"/>
      <c r="B324" s="59"/>
      <c r="C324" s="59"/>
      <c r="D324" s="59"/>
      <c r="E324" s="59"/>
      <c r="F324" s="59"/>
      <c r="G324" s="59"/>
      <c r="H324" s="59"/>
      <c r="I324" s="59"/>
      <c r="J324" s="59"/>
      <c r="K324" s="59"/>
      <c r="L324" s="59"/>
      <c r="M324" s="59"/>
      <c r="N324" s="59"/>
      <c r="O324" s="59"/>
      <c r="P324" s="59"/>
      <c r="Q324" s="59"/>
      <c r="R324" s="59"/>
      <c r="S324" s="59"/>
      <c r="T324" s="59"/>
      <c r="U324" s="59"/>
      <c r="V324" s="59"/>
      <c r="W324" s="59"/>
      <c r="X324" s="512"/>
      <c r="Y324" s="512"/>
      <c r="Z324" s="512"/>
      <c r="AA324" s="512"/>
      <c r="AB324" s="512"/>
      <c r="AC324" s="512"/>
      <c r="AD324" s="512"/>
      <c r="AE324" s="512"/>
      <c r="AF324" s="512"/>
      <c r="AG324" s="512"/>
      <c r="AH324" s="512"/>
      <c r="AI324" s="512"/>
      <c r="AJ324" s="512"/>
      <c r="AK324" s="512"/>
      <c r="AL324" s="512"/>
      <c r="AM324" s="59"/>
      <c r="AN324" s="59"/>
      <c r="AO324" s="512"/>
      <c r="AP324" s="512"/>
      <c r="AQ324" s="512"/>
      <c r="AR324" s="512"/>
      <c r="AS324" s="512"/>
      <c r="AT324" s="512"/>
      <c r="AU324" s="512"/>
      <c r="AV324" s="512"/>
      <c r="AW324" s="512"/>
      <c r="AX324" s="512"/>
      <c r="AY324" s="512"/>
      <c r="AZ324" s="512"/>
      <c r="BA324" s="512"/>
      <c r="BB324" s="512"/>
      <c r="BC324" s="512"/>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872" t="s">
        <v>1996</v>
      </c>
      <c r="CC324" s="387"/>
      <c r="CE324" s="11"/>
      <c r="CF324" s="11"/>
      <c r="CG324" s="11"/>
      <c r="CH324" s="11"/>
      <c r="CI324" s="479"/>
      <c r="CJ324" s="11"/>
      <c r="CK324" s="11"/>
      <c r="CL324" s="11"/>
    </row>
    <row r="325" spans="1:90" s="2" customFormat="1" ht="17.100000000000001" customHeight="1">
      <c r="A325" s="444" t="s">
        <v>1958</v>
      </c>
      <c r="B325" s="59"/>
      <c r="C325" s="59"/>
      <c r="D325" s="59"/>
      <c r="E325" s="59" t="s">
        <v>1638</v>
      </c>
      <c r="F325" s="59"/>
      <c r="G325" s="59"/>
      <c r="H325" s="59"/>
      <c r="I325" s="59"/>
      <c r="J325" s="59"/>
      <c r="K325" s="59"/>
      <c r="L325" s="59"/>
      <c r="M325" s="59"/>
      <c r="N325" s="59"/>
      <c r="O325" s="59"/>
      <c r="P325" s="59"/>
      <c r="Q325" s="59"/>
      <c r="R325" s="59"/>
      <c r="S325" s="59"/>
      <c r="T325" s="59"/>
      <c r="U325" s="59"/>
      <c r="V325" s="59"/>
      <c r="W325" s="59" t="s">
        <v>37</v>
      </c>
      <c r="X325" s="123"/>
      <c r="Y325" s="817"/>
      <c r="Z325" s="817"/>
      <c r="AA325" s="817"/>
      <c r="AB325" s="817"/>
      <c r="AC325" s="817"/>
      <c r="AD325" s="817"/>
      <c r="AE325" s="817"/>
      <c r="AF325" s="817"/>
      <c r="AG325" s="817"/>
      <c r="AH325" s="817"/>
      <c r="AI325" s="817"/>
      <c r="AJ325" s="817"/>
      <c r="AK325" s="817"/>
      <c r="AL325" s="123"/>
      <c r="AM325" s="59" t="s">
        <v>117</v>
      </c>
      <c r="AN325" s="59"/>
      <c r="AO325" s="123"/>
      <c r="AP325" s="817"/>
      <c r="AQ325" s="817"/>
      <c r="AR325" s="817"/>
      <c r="AS325" s="817"/>
      <c r="AT325" s="817"/>
      <c r="AU325" s="817"/>
      <c r="AV325" s="817"/>
      <c r="AW325" s="817"/>
      <c r="AX325" s="817"/>
      <c r="AY325" s="817"/>
      <c r="AZ325" s="817"/>
      <c r="BA325" s="817"/>
      <c r="BB325" s="817"/>
      <c r="BC325" s="123"/>
      <c r="BD325" s="59" t="s">
        <v>117</v>
      </c>
      <c r="BE325" s="59"/>
      <c r="BF325" s="123">
        <f t="shared" si="2"/>
        <v>0</v>
      </c>
      <c r="BG325" s="871">
        <f t="shared" si="3"/>
        <v>0</v>
      </c>
      <c r="BH325" s="871"/>
      <c r="BI325" s="871"/>
      <c r="BJ325" s="871"/>
      <c r="BK325" s="871"/>
      <c r="BL325" s="871"/>
      <c r="BM325" s="871"/>
      <c r="BN325" s="871"/>
      <c r="BO325" s="871"/>
      <c r="BP325" s="871"/>
      <c r="BQ325" s="871"/>
      <c r="BR325" s="871"/>
      <c r="BS325" s="871"/>
      <c r="BT325" s="871"/>
      <c r="BU325" s="123"/>
      <c r="BV325" s="119" t="s">
        <v>85</v>
      </c>
      <c r="BW325" s="119"/>
      <c r="BX325" s="119"/>
      <c r="BY325" s="119"/>
      <c r="BZ325" s="119"/>
      <c r="CA325" s="59"/>
      <c r="CB325" s="873"/>
      <c r="CC325" s="387" t="s">
        <v>2150</v>
      </c>
      <c r="CE325" s="11"/>
      <c r="CF325" s="11"/>
      <c r="CG325" s="11"/>
      <c r="CH325" s="11"/>
      <c r="CI325" s="479"/>
      <c r="CJ325" s="11"/>
      <c r="CK325" s="11"/>
      <c r="CL325" s="11"/>
    </row>
    <row r="326" spans="1:90" s="2" customFormat="1" ht="4.1500000000000004" customHeight="1">
      <c r="A326" s="444"/>
      <c r="B326" s="59"/>
      <c r="C326" s="59"/>
      <c r="D326" s="59"/>
      <c r="E326" s="59"/>
      <c r="F326" s="59"/>
      <c r="G326" s="59"/>
      <c r="H326" s="59"/>
      <c r="I326" s="59"/>
      <c r="J326" s="59"/>
      <c r="K326" s="59"/>
      <c r="L326" s="59"/>
      <c r="M326" s="59"/>
      <c r="N326" s="59"/>
      <c r="O326" s="59"/>
      <c r="P326" s="59"/>
      <c r="Q326" s="59"/>
      <c r="R326" s="59"/>
      <c r="S326" s="59"/>
      <c r="T326" s="59"/>
      <c r="U326" s="59"/>
      <c r="V326" s="59"/>
      <c r="W326" s="59"/>
      <c r="X326" s="512"/>
      <c r="Y326" s="512"/>
      <c r="Z326" s="512"/>
      <c r="AA326" s="512"/>
      <c r="AB326" s="512"/>
      <c r="AC326" s="512"/>
      <c r="AD326" s="512"/>
      <c r="AE326" s="512"/>
      <c r="AF326" s="512"/>
      <c r="AG326" s="512"/>
      <c r="AH326" s="512"/>
      <c r="AI326" s="512"/>
      <c r="AJ326" s="512"/>
      <c r="AK326" s="512"/>
      <c r="AL326" s="512"/>
      <c r="AM326" s="59"/>
      <c r="AN326" s="59"/>
      <c r="AO326" s="512"/>
      <c r="AP326" s="512"/>
      <c r="AQ326" s="512"/>
      <c r="AR326" s="512"/>
      <c r="AS326" s="512"/>
      <c r="AT326" s="512"/>
      <c r="AU326" s="512"/>
      <c r="AV326" s="512"/>
      <c r="AW326" s="512"/>
      <c r="AX326" s="512"/>
      <c r="AY326" s="512"/>
      <c r="AZ326" s="512"/>
      <c r="BA326" s="512"/>
      <c r="BB326" s="512"/>
      <c r="BC326" s="512"/>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873"/>
      <c r="CC326" s="387"/>
      <c r="CE326" s="11"/>
      <c r="CF326" s="11"/>
      <c r="CG326" s="11"/>
      <c r="CH326" s="11"/>
      <c r="CI326" s="479"/>
      <c r="CJ326" s="11"/>
      <c r="CK326" s="11"/>
      <c r="CL326" s="11"/>
    </row>
    <row r="327" spans="1:90" s="2" customFormat="1" ht="17.100000000000001" customHeight="1">
      <c r="A327" s="444" t="s">
        <v>1958</v>
      </c>
      <c r="B327" s="59"/>
      <c r="C327" s="59"/>
      <c r="D327" s="59"/>
      <c r="E327" s="59" t="s">
        <v>1631</v>
      </c>
      <c r="F327" s="59"/>
      <c r="G327" s="59"/>
      <c r="H327" s="59"/>
      <c r="I327" s="59"/>
      <c r="J327" s="59"/>
      <c r="K327" s="59"/>
      <c r="L327" s="59"/>
      <c r="M327" s="59"/>
      <c r="N327" s="59"/>
      <c r="O327" s="59"/>
      <c r="P327" s="59"/>
      <c r="Q327" s="59"/>
      <c r="R327" s="59"/>
      <c r="S327" s="59"/>
      <c r="T327" s="59"/>
      <c r="U327" s="59"/>
      <c r="V327" s="59"/>
      <c r="W327" s="59" t="s">
        <v>37</v>
      </c>
      <c r="X327" s="123"/>
      <c r="Y327" s="817"/>
      <c r="Z327" s="817"/>
      <c r="AA327" s="817"/>
      <c r="AB327" s="817"/>
      <c r="AC327" s="817"/>
      <c r="AD327" s="817"/>
      <c r="AE327" s="817"/>
      <c r="AF327" s="817"/>
      <c r="AG327" s="817"/>
      <c r="AH327" s="817"/>
      <c r="AI327" s="817"/>
      <c r="AJ327" s="817"/>
      <c r="AK327" s="817"/>
      <c r="AL327" s="123"/>
      <c r="AM327" s="59" t="s">
        <v>117</v>
      </c>
      <c r="AN327" s="59"/>
      <c r="AO327" s="123"/>
      <c r="AP327" s="817"/>
      <c r="AQ327" s="817"/>
      <c r="AR327" s="817"/>
      <c r="AS327" s="817"/>
      <c r="AT327" s="817"/>
      <c r="AU327" s="817"/>
      <c r="AV327" s="817"/>
      <c r="AW327" s="817"/>
      <c r="AX327" s="817"/>
      <c r="AY327" s="817"/>
      <c r="AZ327" s="817"/>
      <c r="BA327" s="817"/>
      <c r="BB327" s="817"/>
      <c r="BC327" s="123"/>
      <c r="BD327" s="59" t="s">
        <v>117</v>
      </c>
      <c r="BE327" s="59"/>
      <c r="BF327" s="123">
        <f>X327+AO327</f>
        <v>0</v>
      </c>
      <c r="BG327" s="871">
        <f t="shared" si="3"/>
        <v>0</v>
      </c>
      <c r="BH327" s="871"/>
      <c r="BI327" s="871"/>
      <c r="BJ327" s="871"/>
      <c r="BK327" s="871"/>
      <c r="BL327" s="871"/>
      <c r="BM327" s="871"/>
      <c r="BN327" s="871"/>
      <c r="BO327" s="871"/>
      <c r="BP327" s="871"/>
      <c r="BQ327" s="871"/>
      <c r="BR327" s="871"/>
      <c r="BS327" s="871"/>
      <c r="BT327" s="871"/>
      <c r="BU327" s="123"/>
      <c r="BV327" s="119" t="s">
        <v>85</v>
      </c>
      <c r="BW327" s="119"/>
      <c r="BX327" s="119"/>
      <c r="BY327" s="119"/>
      <c r="BZ327" s="119"/>
      <c r="CA327" s="59"/>
      <c r="CB327" s="874"/>
      <c r="CC327" s="504" t="s">
        <v>2152</v>
      </c>
      <c r="CD327" s="5"/>
      <c r="CE327" s="383"/>
      <c r="CF327" s="383"/>
      <c r="CG327" s="383"/>
      <c r="CH327" s="383"/>
      <c r="CI327" s="480"/>
      <c r="CJ327" s="11"/>
      <c r="CK327" s="11"/>
      <c r="CL327" s="11"/>
    </row>
    <row r="328" spans="1:90" s="2" customFormat="1" ht="17.100000000000001" customHeight="1">
      <c r="A328" s="444" t="s">
        <v>1958</v>
      </c>
      <c r="B328" s="59"/>
      <c r="C328" s="59"/>
      <c r="D328" s="59"/>
      <c r="E328" s="59" t="s">
        <v>1632</v>
      </c>
      <c r="F328" s="59"/>
      <c r="G328" s="59"/>
      <c r="H328" s="59"/>
      <c r="I328" s="59"/>
      <c r="J328" s="59"/>
      <c r="K328" s="59"/>
      <c r="L328" s="59"/>
      <c r="M328" s="59"/>
      <c r="N328" s="59"/>
      <c r="O328" s="59"/>
      <c r="P328" s="59"/>
      <c r="Q328" s="59"/>
      <c r="R328" s="59"/>
      <c r="S328" s="59"/>
      <c r="T328" s="59"/>
      <c r="U328" s="59"/>
      <c r="V328" s="59"/>
      <c r="W328" s="59"/>
      <c r="X328" s="123"/>
      <c r="Y328" s="123"/>
      <c r="Z328" s="123"/>
      <c r="AA328" s="123"/>
      <c r="AB328" s="123"/>
      <c r="AC328" s="123"/>
      <c r="AD328" s="123"/>
      <c r="AE328" s="123"/>
      <c r="AF328" s="123"/>
      <c r="AG328" s="123"/>
      <c r="AH328" s="123"/>
      <c r="AI328" s="123"/>
      <c r="AJ328" s="123"/>
      <c r="AK328" s="123"/>
      <c r="AL328" s="123"/>
      <c r="AM328" s="59"/>
      <c r="AN328" s="59"/>
      <c r="AO328" s="123"/>
      <c r="AP328" s="123"/>
      <c r="AQ328" s="123"/>
      <c r="AR328" s="123"/>
      <c r="AS328" s="123"/>
      <c r="AT328" s="123"/>
      <c r="AU328" s="123"/>
      <c r="AV328" s="123"/>
      <c r="AW328" s="123"/>
      <c r="AX328" s="123"/>
      <c r="AY328" s="123"/>
      <c r="AZ328" s="123"/>
      <c r="BA328" s="123"/>
      <c r="BB328" s="123"/>
      <c r="BC328" s="123"/>
      <c r="BD328" s="59"/>
      <c r="BE328" s="59"/>
      <c r="BF328" s="817">
        <f>shinsei_build_NOBE_MENSEKI_BILL_SHINSEI_TOTAL-shinsei_build_NOBE_MENSEKI_TIKAI_SHINSEI_TOTAL-shinsei_build_NOBE_MENSEKI_SYOUKOURO_TOTAL-shinsei_build_NOBE_MENSEKI_KYOYOU_SHINSEI_TOTAL-shinsei_build_NOBE_MENSEKI_NINTEIKIKAISHITSU_SHINSEI_TOTAL-shinsei_build_NOBE_MENSEKI_SYAKO_SHINSEI_TOTAL-shinsei_build_NOBE_MENSEKI_BITIKUSOUKO_TOTAL-shinsei_build_NOBE_MENSEKI_TIKUDENTI_TOTAL-shinsei_build_NOBE_MENSEKI_JIKAHATUDEN_TOTAL-shinsei_build_NOBE_MENSEKI_CHOSUISOU_TOTAL-BG321-shinsei_build_NOBE_MENSEKI_HUSAN_SHINSEI_TOTAL</f>
        <v>0</v>
      </c>
      <c r="BG328" s="817"/>
      <c r="BH328" s="817"/>
      <c r="BI328" s="817"/>
      <c r="BJ328" s="817"/>
      <c r="BK328" s="817"/>
      <c r="BL328" s="817"/>
      <c r="BM328" s="817"/>
      <c r="BN328" s="817"/>
      <c r="BO328" s="817"/>
      <c r="BP328" s="817"/>
      <c r="BQ328" s="817"/>
      <c r="BR328" s="817"/>
      <c r="BS328" s="817"/>
      <c r="BT328" s="817"/>
      <c r="BU328" s="123"/>
      <c r="BV328" s="119"/>
      <c r="BW328" s="119"/>
      <c r="BX328" s="119"/>
      <c r="BY328" s="119"/>
      <c r="BZ328" s="119"/>
      <c r="CA328" s="59"/>
      <c r="CB328" s="875" t="s">
        <v>1936</v>
      </c>
      <c r="CC328" s="387" t="s">
        <v>2212</v>
      </c>
      <c r="CE328" s="11"/>
      <c r="CF328" s="11"/>
      <c r="CG328" s="11"/>
      <c r="CH328" s="11"/>
      <c r="CI328" s="479"/>
      <c r="CJ328" s="11"/>
      <c r="CK328" s="11"/>
      <c r="CL328" s="11"/>
    </row>
    <row r="329" spans="1:90" s="2" customFormat="1" ht="17.100000000000001" customHeight="1">
      <c r="A329" s="444" t="s">
        <v>1958</v>
      </c>
      <c r="B329" s="59"/>
      <c r="C329" s="59"/>
      <c r="D329" s="59"/>
      <c r="E329" s="59" t="s">
        <v>1633</v>
      </c>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818" t="str">
        <f>IF(AC274,ROUNDUP(BF328/AC274,4),IF(AC275,ROUNDUP(BF328/AC275,4),""))</f>
        <v/>
      </c>
      <c r="BG329" s="818"/>
      <c r="BH329" s="818"/>
      <c r="BI329" s="818"/>
      <c r="BJ329" s="818"/>
      <c r="BK329" s="818"/>
      <c r="BL329" s="818"/>
      <c r="BM329" s="818"/>
      <c r="BN329" s="818"/>
      <c r="BO329" s="818"/>
      <c r="BP329" s="818"/>
      <c r="BQ329" s="818"/>
      <c r="BR329" s="818"/>
      <c r="BS329" s="818"/>
      <c r="BT329" s="818"/>
      <c r="BU329" s="59"/>
      <c r="BV329" s="59"/>
      <c r="BW329" s="59"/>
      <c r="BX329" s="59"/>
      <c r="BY329" s="59"/>
      <c r="BZ329" s="59"/>
      <c r="CA329" s="59"/>
      <c r="CB329" s="876"/>
      <c r="CC329" s="505" t="s">
        <v>2219</v>
      </c>
      <c r="CE329" s="11"/>
      <c r="CF329" s="11"/>
      <c r="CG329" s="11"/>
      <c r="CH329" s="11"/>
      <c r="CI329" s="479"/>
      <c r="CJ329" s="11"/>
      <c r="CK329" s="11"/>
      <c r="CL329" s="11"/>
    </row>
    <row r="330" spans="1:90" s="2" customFormat="1" ht="3.95" customHeight="1">
      <c r="A330" s="444" t="s">
        <v>1958</v>
      </c>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877"/>
      <c r="CC330" s="504"/>
      <c r="CD330" s="5"/>
      <c r="CE330" s="383"/>
      <c r="CF330" s="383"/>
      <c r="CG330" s="383"/>
      <c r="CH330" s="383"/>
      <c r="CI330" s="480"/>
      <c r="CJ330" s="11"/>
      <c r="CK330" s="11"/>
      <c r="CL330" s="11"/>
    </row>
    <row r="331" spans="1:90" s="27" customFormat="1" ht="3.95" customHeight="1">
      <c r="A331" s="444" t="s">
        <v>1958</v>
      </c>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4"/>
      <c r="BJ331" s="174"/>
      <c r="BK331" s="174"/>
      <c r="BL331" s="174"/>
      <c r="BM331" s="174"/>
      <c r="BN331" s="174"/>
      <c r="BO331" s="174"/>
      <c r="BP331" s="174"/>
      <c r="BQ331" s="174"/>
      <c r="BR331" s="174"/>
      <c r="BS331" s="174"/>
      <c r="BT331" s="174"/>
      <c r="BU331" s="174"/>
      <c r="BV331" s="174"/>
      <c r="BW331" s="174"/>
      <c r="BX331" s="174"/>
      <c r="BY331" s="174"/>
      <c r="BZ331" s="174"/>
      <c r="CA331" s="174"/>
      <c r="CB331" s="390"/>
      <c r="CC331" s="385"/>
      <c r="CE331" s="11"/>
      <c r="CF331" s="11"/>
      <c r="CG331" s="11"/>
      <c r="CH331" s="11"/>
      <c r="CI331" s="479"/>
      <c r="CJ331" s="11"/>
      <c r="CK331" s="11"/>
      <c r="CL331" s="11"/>
    </row>
    <row r="332" spans="1:90" s="27" customFormat="1" ht="17.100000000000001" customHeight="1">
      <c r="A332" s="444" t="s">
        <v>1958</v>
      </c>
      <c r="B332" s="59"/>
      <c r="C332" s="59" t="s">
        <v>170</v>
      </c>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391"/>
      <c r="CC332" s="385"/>
      <c r="CE332" s="11"/>
      <c r="CF332" s="11"/>
      <c r="CG332" s="11"/>
      <c r="CH332" s="11"/>
      <c r="CI332" s="479"/>
      <c r="CJ332" s="11"/>
      <c r="CK332" s="11"/>
      <c r="CL332" s="11"/>
    </row>
    <row r="333" spans="1:90" s="2" customFormat="1" ht="15.95" customHeight="1">
      <c r="A333" s="444" t="s">
        <v>1958</v>
      </c>
      <c r="B333" s="59"/>
      <c r="C333" s="59"/>
      <c r="D333" s="59"/>
      <c r="E333" s="59" t="s">
        <v>171</v>
      </c>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799"/>
      <c r="AJ333" s="799"/>
      <c r="AK333" s="799"/>
      <c r="AL333" s="121"/>
      <c r="AM333" s="121"/>
      <c r="AN333" s="121"/>
      <c r="AO333" s="121"/>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392" t="s">
        <v>1921</v>
      </c>
      <c r="CC333" s="387" t="s">
        <v>2213</v>
      </c>
      <c r="CE333" s="11"/>
      <c r="CF333" s="11"/>
      <c r="CG333" s="11"/>
      <c r="CH333" s="11"/>
      <c r="CI333" s="479"/>
      <c r="CJ333" s="11"/>
      <c r="CK333" s="11"/>
      <c r="CL333" s="11"/>
    </row>
    <row r="334" spans="1:90" s="2" customFormat="1" ht="17.100000000000001" customHeight="1">
      <c r="A334" s="444" t="s">
        <v>1958</v>
      </c>
      <c r="B334" s="59"/>
      <c r="C334" s="59"/>
      <c r="D334" s="59"/>
      <c r="E334" s="59" t="s">
        <v>172</v>
      </c>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797"/>
      <c r="AJ334" s="797"/>
      <c r="AK334" s="797"/>
      <c r="AL334" s="93"/>
      <c r="AM334" s="93"/>
      <c r="AN334" s="93"/>
      <c r="AO334" s="93"/>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392"/>
      <c r="CC334" s="387" t="s">
        <v>2306</v>
      </c>
      <c r="CE334" s="11"/>
      <c r="CF334" s="11"/>
      <c r="CG334" s="11"/>
      <c r="CH334" s="11"/>
      <c r="CI334" s="479"/>
      <c r="CJ334" s="11"/>
      <c r="CK334" s="11"/>
      <c r="CL334" s="11"/>
    </row>
    <row r="335" spans="1:90" s="2" customFormat="1" ht="3.95" customHeight="1">
      <c r="A335" s="444" t="s">
        <v>1958</v>
      </c>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393"/>
      <c r="CC335" s="507"/>
      <c r="CD335" s="5"/>
      <c r="CE335" s="383"/>
      <c r="CF335" s="383"/>
      <c r="CG335" s="383"/>
      <c r="CH335" s="383"/>
      <c r="CI335" s="480"/>
      <c r="CJ335" s="11"/>
      <c r="CK335" s="11"/>
      <c r="CL335" s="11"/>
    </row>
    <row r="336" spans="1:90" s="27" customFormat="1" ht="3.95" customHeight="1">
      <c r="A336" s="444" t="s">
        <v>1958</v>
      </c>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390"/>
      <c r="CC336" s="385"/>
      <c r="CE336" s="11"/>
      <c r="CF336" s="11"/>
      <c r="CG336" s="11"/>
      <c r="CH336" s="11"/>
      <c r="CI336" s="479"/>
      <c r="CJ336" s="11"/>
      <c r="CK336" s="11"/>
      <c r="CL336" s="11"/>
    </row>
    <row r="337" spans="1:90" s="27" customFormat="1" ht="17.100000000000001" customHeight="1">
      <c r="A337" s="444" t="s">
        <v>1958</v>
      </c>
      <c r="B337" s="59"/>
      <c r="C337" s="59" t="s">
        <v>174</v>
      </c>
      <c r="D337" s="59"/>
      <c r="E337" s="59"/>
      <c r="F337" s="59"/>
      <c r="G337" s="59"/>
      <c r="H337" s="59"/>
      <c r="I337" s="59"/>
      <c r="J337" s="59"/>
      <c r="K337" s="59"/>
      <c r="L337" s="59"/>
      <c r="M337" s="59"/>
      <c r="N337" s="59"/>
      <c r="O337" s="59"/>
      <c r="P337" s="59"/>
      <c r="Q337" s="59"/>
      <c r="R337" s="59"/>
      <c r="S337" s="59"/>
      <c r="T337" s="59"/>
      <c r="U337" s="59"/>
      <c r="V337" s="59"/>
      <c r="W337" s="59" t="s">
        <v>1293</v>
      </c>
      <c r="X337" s="59"/>
      <c r="Y337" s="59"/>
      <c r="Z337" s="59"/>
      <c r="AA337" s="59"/>
      <c r="AB337" s="59"/>
      <c r="AC337" s="59"/>
      <c r="AD337" s="59"/>
      <c r="AE337" s="59"/>
      <c r="AF337" s="59"/>
      <c r="AG337" s="59"/>
      <c r="AH337" s="59"/>
      <c r="AI337" s="59"/>
      <c r="AJ337" s="59"/>
      <c r="AK337" s="59"/>
      <c r="AL337" s="59"/>
      <c r="AM337" s="59" t="s">
        <v>176</v>
      </c>
      <c r="AN337" s="59"/>
      <c r="AO337" s="59"/>
      <c r="AP337" s="59"/>
      <c r="AQ337" s="59"/>
      <c r="AR337" s="59"/>
      <c r="AS337" s="59"/>
      <c r="AT337" s="59"/>
      <c r="AU337" s="59"/>
      <c r="AV337" s="59"/>
      <c r="AW337" s="59"/>
      <c r="AX337" s="59"/>
      <c r="AY337" s="59"/>
      <c r="AZ337" s="59"/>
      <c r="BA337" s="59"/>
      <c r="BB337" s="59"/>
      <c r="BC337" s="59"/>
      <c r="BD337" s="59" t="s">
        <v>85</v>
      </c>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392" t="s">
        <v>1897</v>
      </c>
      <c r="CC337" s="387" t="s">
        <v>1922</v>
      </c>
      <c r="CE337" s="11"/>
      <c r="CF337" s="11"/>
      <c r="CG337" s="11"/>
      <c r="CH337" s="11"/>
      <c r="CI337" s="479"/>
      <c r="CJ337" s="11"/>
      <c r="CK337" s="11"/>
      <c r="CL337" s="11"/>
    </row>
    <row r="338" spans="1:90" s="2" customFormat="1" ht="15.95" customHeight="1">
      <c r="A338" s="444" t="s">
        <v>1958</v>
      </c>
      <c r="B338" s="59"/>
      <c r="C338" s="59"/>
      <c r="D338" s="59"/>
      <c r="E338" s="59" t="s">
        <v>177</v>
      </c>
      <c r="F338" s="59"/>
      <c r="G338" s="59"/>
      <c r="H338" s="59"/>
      <c r="I338" s="59"/>
      <c r="J338" s="59"/>
      <c r="K338" s="59"/>
      <c r="L338" s="59"/>
      <c r="M338" s="59"/>
      <c r="N338" s="59"/>
      <c r="O338" s="59"/>
      <c r="P338" s="59"/>
      <c r="Q338" s="59"/>
      <c r="R338" s="59"/>
      <c r="S338" s="59"/>
      <c r="T338" s="59"/>
      <c r="U338" s="59"/>
      <c r="V338" s="59"/>
      <c r="W338" s="59" t="s">
        <v>37</v>
      </c>
      <c r="X338" s="792"/>
      <c r="Y338" s="792"/>
      <c r="Z338" s="792"/>
      <c r="AA338" s="792"/>
      <c r="AB338" s="792"/>
      <c r="AC338" s="792"/>
      <c r="AD338" s="792"/>
      <c r="AE338" s="792"/>
      <c r="AF338" s="792"/>
      <c r="AG338" s="792"/>
      <c r="AH338" s="792"/>
      <c r="AI338" s="792"/>
      <c r="AJ338" s="792"/>
      <c r="AK338" s="792"/>
      <c r="AL338" s="792"/>
      <c r="AM338" s="59" t="s">
        <v>117</v>
      </c>
      <c r="AN338" s="59"/>
      <c r="AO338" s="792"/>
      <c r="AP338" s="792"/>
      <c r="AQ338" s="792"/>
      <c r="AR338" s="792"/>
      <c r="AS338" s="792"/>
      <c r="AT338" s="792"/>
      <c r="AU338" s="792"/>
      <c r="AV338" s="792"/>
      <c r="AW338" s="792"/>
      <c r="AX338" s="792"/>
      <c r="AY338" s="792"/>
      <c r="AZ338" s="792"/>
      <c r="BA338" s="792"/>
      <c r="BB338" s="792"/>
      <c r="BC338" s="792"/>
      <c r="BD338" s="59" t="s">
        <v>85</v>
      </c>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392" t="s">
        <v>1921</v>
      </c>
      <c r="CC338" s="387" t="s">
        <v>1937</v>
      </c>
      <c r="CE338" s="11"/>
      <c r="CF338" s="11"/>
      <c r="CG338" s="11"/>
      <c r="CH338" s="11"/>
      <c r="CI338" s="479"/>
      <c r="CJ338" s="11"/>
      <c r="CK338" s="11"/>
      <c r="CL338" s="11"/>
    </row>
    <row r="339" spans="1:90" s="2" customFormat="1" ht="4.1500000000000004" customHeight="1">
      <c r="A339" s="444"/>
      <c r="B339" s="59"/>
      <c r="C339" s="59"/>
      <c r="D339" s="59"/>
      <c r="E339" s="59"/>
      <c r="F339" s="59"/>
      <c r="G339" s="59"/>
      <c r="H339" s="59"/>
      <c r="I339" s="59"/>
      <c r="J339" s="59"/>
      <c r="K339" s="59"/>
      <c r="L339" s="59"/>
      <c r="M339" s="59"/>
      <c r="N339" s="59"/>
      <c r="O339" s="59"/>
      <c r="P339" s="59"/>
      <c r="Q339" s="59"/>
      <c r="R339" s="59"/>
      <c r="S339" s="59"/>
      <c r="T339" s="59"/>
      <c r="U339" s="59"/>
      <c r="V339" s="59"/>
      <c r="W339" s="59"/>
      <c r="X339" s="512"/>
      <c r="Y339" s="512"/>
      <c r="Z339" s="512"/>
      <c r="AA339" s="512"/>
      <c r="AB339" s="512"/>
      <c r="AC339" s="512"/>
      <c r="AD339" s="512"/>
      <c r="AE339" s="512"/>
      <c r="AF339" s="512"/>
      <c r="AG339" s="512"/>
      <c r="AH339" s="512"/>
      <c r="AI339" s="512"/>
      <c r="AJ339" s="512"/>
      <c r="AK339" s="512"/>
      <c r="AL339" s="512"/>
      <c r="AM339" s="59"/>
      <c r="AN339" s="59"/>
      <c r="AO339" s="512"/>
      <c r="AP339" s="512"/>
      <c r="AQ339" s="512"/>
      <c r="AR339" s="512"/>
      <c r="AS339" s="512"/>
      <c r="AT339" s="512"/>
      <c r="AU339" s="512"/>
      <c r="AV339" s="512"/>
      <c r="AW339" s="512"/>
      <c r="AX339" s="512"/>
      <c r="AY339" s="512"/>
      <c r="AZ339" s="512"/>
      <c r="BA339" s="512"/>
      <c r="BB339" s="512"/>
      <c r="BC339" s="512"/>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392"/>
      <c r="CC339" s="387"/>
      <c r="CE339" s="11"/>
      <c r="CF339" s="11"/>
      <c r="CG339" s="11"/>
      <c r="CH339" s="11"/>
      <c r="CI339" s="479"/>
      <c r="CJ339" s="11"/>
      <c r="CK339" s="11"/>
      <c r="CL339" s="11"/>
    </row>
    <row r="340" spans="1:90" s="2" customFormat="1" ht="17.100000000000001" customHeight="1">
      <c r="A340" s="444" t="s">
        <v>1958</v>
      </c>
      <c r="B340" s="59"/>
      <c r="C340" s="59"/>
      <c r="D340" s="59"/>
      <c r="E340" s="59" t="s">
        <v>178</v>
      </c>
      <c r="F340" s="59"/>
      <c r="G340" s="59"/>
      <c r="H340" s="59"/>
      <c r="I340" s="59"/>
      <c r="J340" s="59"/>
      <c r="K340" s="59"/>
      <c r="L340" s="59"/>
      <c r="M340" s="59"/>
      <c r="N340" s="59"/>
      <c r="O340" s="59"/>
      <c r="P340" s="59"/>
      <c r="Q340" s="59"/>
      <c r="R340" s="59"/>
      <c r="S340" s="59"/>
      <c r="T340" s="59"/>
      <c r="U340" s="59"/>
      <c r="V340" s="59"/>
      <c r="W340" s="59" t="s">
        <v>37</v>
      </c>
      <c r="X340" s="816"/>
      <c r="Y340" s="816"/>
      <c r="Z340" s="816"/>
      <c r="AA340" s="816"/>
      <c r="AB340" s="816"/>
      <c r="AC340" s="816"/>
      <c r="AD340" s="816"/>
      <c r="AE340" s="816"/>
      <c r="AF340" s="816"/>
      <c r="AG340" s="816"/>
      <c r="AH340" s="816"/>
      <c r="AI340" s="816"/>
      <c r="AJ340" s="816"/>
      <c r="AK340" s="816"/>
      <c r="AL340" s="816"/>
      <c r="AM340" s="59" t="s">
        <v>117</v>
      </c>
      <c r="AN340" s="59"/>
      <c r="AO340" s="816"/>
      <c r="AP340" s="816"/>
      <c r="AQ340" s="816"/>
      <c r="AR340" s="816"/>
      <c r="AS340" s="816"/>
      <c r="AT340" s="816"/>
      <c r="AU340" s="816"/>
      <c r="AV340" s="816"/>
      <c r="AW340" s="816"/>
      <c r="AX340" s="816"/>
      <c r="AY340" s="816"/>
      <c r="AZ340" s="816"/>
      <c r="BA340" s="816"/>
      <c r="BB340" s="816"/>
      <c r="BC340" s="816"/>
      <c r="BD340" s="59" t="s">
        <v>85</v>
      </c>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392"/>
      <c r="CC340" s="387"/>
      <c r="CE340" s="11"/>
      <c r="CF340" s="11"/>
      <c r="CG340" s="11"/>
      <c r="CH340" s="11"/>
      <c r="CI340" s="479"/>
      <c r="CJ340" s="11"/>
      <c r="CK340" s="11"/>
      <c r="CL340" s="11"/>
    </row>
    <row r="341" spans="1:90" s="2" customFormat="1" ht="4.1500000000000004" customHeight="1">
      <c r="A341" s="444"/>
      <c r="B341" s="59"/>
      <c r="C341" s="59"/>
      <c r="D341" s="59"/>
      <c r="E341" s="59"/>
      <c r="F341" s="59"/>
      <c r="G341" s="59"/>
      <c r="H341" s="59"/>
      <c r="I341" s="59"/>
      <c r="J341" s="59"/>
      <c r="K341" s="59"/>
      <c r="L341" s="59"/>
      <c r="M341" s="59"/>
      <c r="N341" s="59"/>
      <c r="O341" s="59"/>
      <c r="P341" s="59"/>
      <c r="Q341" s="59"/>
      <c r="R341" s="59"/>
      <c r="S341" s="59"/>
      <c r="T341" s="59"/>
      <c r="U341" s="59"/>
      <c r="V341" s="59"/>
      <c r="W341" s="59"/>
      <c r="X341" s="512"/>
      <c r="Y341" s="512"/>
      <c r="Z341" s="512"/>
      <c r="AA341" s="512"/>
      <c r="AB341" s="512"/>
      <c r="AC341" s="512"/>
      <c r="AD341" s="512"/>
      <c r="AE341" s="512"/>
      <c r="AF341" s="512"/>
      <c r="AG341" s="512"/>
      <c r="AH341" s="512"/>
      <c r="AI341" s="512"/>
      <c r="AJ341" s="512"/>
      <c r="AK341" s="512"/>
      <c r="AL341" s="512"/>
      <c r="AM341" s="59"/>
      <c r="AN341" s="59"/>
      <c r="AO341" s="512"/>
      <c r="AP341" s="512"/>
      <c r="AQ341" s="512"/>
      <c r="AR341" s="512"/>
      <c r="AS341" s="512"/>
      <c r="AT341" s="512"/>
      <c r="AU341" s="512"/>
      <c r="AV341" s="512"/>
      <c r="AW341" s="512"/>
      <c r="AX341" s="512"/>
      <c r="AY341" s="512"/>
      <c r="AZ341" s="512"/>
      <c r="BA341" s="512"/>
      <c r="BB341" s="512"/>
      <c r="BC341" s="512"/>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392"/>
      <c r="CC341" s="387"/>
      <c r="CE341" s="11"/>
      <c r="CF341" s="11"/>
      <c r="CG341" s="11"/>
      <c r="CH341" s="11"/>
      <c r="CI341" s="479"/>
      <c r="CJ341" s="11"/>
      <c r="CK341" s="11"/>
      <c r="CL341" s="11"/>
    </row>
    <row r="342" spans="1:90" s="2" customFormat="1" ht="4.1500000000000004" customHeight="1">
      <c r="A342" s="444"/>
      <c r="B342" s="59"/>
      <c r="C342" s="59"/>
      <c r="D342" s="59"/>
      <c r="E342" s="59"/>
      <c r="F342" s="59"/>
      <c r="G342" s="59"/>
      <c r="H342" s="59"/>
      <c r="I342" s="59"/>
      <c r="J342" s="59"/>
      <c r="K342" s="59"/>
      <c r="L342" s="59"/>
      <c r="M342" s="59"/>
      <c r="N342" s="59"/>
      <c r="O342" s="59"/>
      <c r="P342" s="59"/>
      <c r="Q342" s="59"/>
      <c r="R342" s="59"/>
      <c r="S342" s="59"/>
      <c r="T342" s="59"/>
      <c r="U342" s="59"/>
      <c r="V342" s="59"/>
      <c r="W342" s="59"/>
      <c r="X342" s="512"/>
      <c r="Y342" s="512"/>
      <c r="Z342" s="512"/>
      <c r="AA342" s="512"/>
      <c r="AB342" s="512"/>
      <c r="AC342" s="512"/>
      <c r="AD342" s="512"/>
      <c r="AE342" s="512"/>
      <c r="AF342" s="512"/>
      <c r="AG342" s="512"/>
      <c r="AH342" s="512"/>
      <c r="AI342" s="512"/>
      <c r="AJ342" s="512"/>
      <c r="AK342" s="512"/>
      <c r="AL342" s="512"/>
      <c r="AM342" s="59"/>
      <c r="AN342" s="59"/>
      <c r="AO342" s="512"/>
      <c r="AP342" s="512"/>
      <c r="AQ342" s="512"/>
      <c r="AR342" s="512"/>
      <c r="AS342" s="512"/>
      <c r="AT342" s="512"/>
      <c r="AU342" s="512"/>
      <c r="AV342" s="512"/>
      <c r="AW342" s="512"/>
      <c r="AX342" s="512"/>
      <c r="AY342" s="512"/>
      <c r="AZ342" s="512"/>
      <c r="BA342" s="512"/>
      <c r="BB342" s="512"/>
      <c r="BC342" s="512"/>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392"/>
      <c r="CC342" s="387"/>
      <c r="CE342" s="11"/>
      <c r="CF342" s="11"/>
      <c r="CG342" s="11"/>
      <c r="CH342" s="11"/>
      <c r="CI342" s="479"/>
      <c r="CJ342" s="11"/>
      <c r="CK342" s="11"/>
      <c r="CL342" s="11"/>
    </row>
    <row r="343" spans="1:90" s="2" customFormat="1" ht="17.100000000000001" customHeight="1">
      <c r="A343" s="444" t="s">
        <v>1958</v>
      </c>
      <c r="B343" s="59"/>
      <c r="C343" s="59"/>
      <c r="D343" s="59"/>
      <c r="E343" s="59" t="s">
        <v>179</v>
      </c>
      <c r="F343" s="59"/>
      <c r="G343" s="59"/>
      <c r="H343" s="59"/>
      <c r="I343" s="59"/>
      <c r="J343" s="59"/>
      <c r="K343" s="59"/>
      <c r="L343" s="59"/>
      <c r="M343" s="59"/>
      <c r="N343" s="59"/>
      <c r="O343" s="59"/>
      <c r="P343" s="59"/>
      <c r="Q343" s="59"/>
      <c r="R343" s="59"/>
      <c r="S343" s="59"/>
      <c r="T343" s="59"/>
      <c r="U343" s="59"/>
      <c r="V343" s="59"/>
      <c r="W343" s="59" t="s">
        <v>37</v>
      </c>
      <c r="X343" s="816"/>
      <c r="Y343" s="816"/>
      <c r="Z343" s="816"/>
      <c r="AA343" s="816"/>
      <c r="AB343" s="816"/>
      <c r="AC343" s="816"/>
      <c r="AD343" s="816"/>
      <c r="AE343" s="816"/>
      <c r="AF343" s="816"/>
      <c r="AG343" s="816"/>
      <c r="AH343" s="816"/>
      <c r="AI343" s="816"/>
      <c r="AJ343" s="816"/>
      <c r="AK343" s="816"/>
      <c r="AL343" s="816"/>
      <c r="AM343" s="59" t="s">
        <v>117</v>
      </c>
      <c r="AN343" s="59"/>
      <c r="AO343" s="816"/>
      <c r="AP343" s="816"/>
      <c r="AQ343" s="816"/>
      <c r="AR343" s="816"/>
      <c r="AS343" s="816"/>
      <c r="AT343" s="816"/>
      <c r="AU343" s="816"/>
      <c r="AV343" s="816"/>
      <c r="AW343" s="816"/>
      <c r="AX343" s="816"/>
      <c r="AY343" s="816"/>
      <c r="AZ343" s="816"/>
      <c r="BA343" s="816"/>
      <c r="BB343" s="816"/>
      <c r="BC343" s="816"/>
      <c r="BD343" s="59" t="s">
        <v>85</v>
      </c>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392" t="s">
        <v>1897</v>
      </c>
      <c r="CC343" s="387" t="s">
        <v>2315</v>
      </c>
      <c r="CE343" s="11"/>
      <c r="CF343" s="11"/>
      <c r="CG343" s="11"/>
      <c r="CH343" s="11"/>
      <c r="CI343" s="479"/>
      <c r="CJ343" s="11"/>
      <c r="CK343" s="11"/>
      <c r="CL343" s="11"/>
    </row>
    <row r="344" spans="1:90" s="2" customFormat="1" ht="4.1500000000000004" customHeight="1">
      <c r="A344" s="444"/>
      <c r="B344" s="59"/>
      <c r="C344" s="59"/>
      <c r="D344" s="59"/>
      <c r="E344" s="59"/>
      <c r="F344" s="59"/>
      <c r="G344" s="59"/>
      <c r="H344" s="59"/>
      <c r="I344" s="59"/>
      <c r="J344" s="59"/>
      <c r="K344" s="59"/>
      <c r="L344" s="59"/>
      <c r="M344" s="59"/>
      <c r="N344" s="59"/>
      <c r="O344" s="59"/>
      <c r="P344" s="59"/>
      <c r="Q344" s="59"/>
      <c r="R344" s="59"/>
      <c r="S344" s="59"/>
      <c r="T344" s="59"/>
      <c r="U344" s="59"/>
      <c r="V344" s="59"/>
      <c r="W344" s="59"/>
      <c r="X344" s="512"/>
      <c r="Y344" s="512"/>
      <c r="Z344" s="512"/>
      <c r="AA344" s="512"/>
      <c r="AB344" s="512"/>
      <c r="AC344" s="512"/>
      <c r="AD344" s="512"/>
      <c r="AE344" s="512"/>
      <c r="AF344" s="512"/>
      <c r="AG344" s="512"/>
      <c r="AH344" s="512"/>
      <c r="AI344" s="512"/>
      <c r="AJ344" s="512"/>
      <c r="AK344" s="512"/>
      <c r="AL344" s="512"/>
      <c r="AM344" s="59"/>
      <c r="AN344" s="59"/>
      <c r="AO344" s="512"/>
      <c r="AP344" s="512"/>
      <c r="AQ344" s="512"/>
      <c r="AR344" s="512"/>
      <c r="AS344" s="512"/>
      <c r="AT344" s="512"/>
      <c r="AU344" s="512"/>
      <c r="AV344" s="512"/>
      <c r="AW344" s="512"/>
      <c r="AX344" s="512"/>
      <c r="AY344" s="512"/>
      <c r="AZ344" s="512"/>
      <c r="BA344" s="512"/>
      <c r="BB344" s="512"/>
      <c r="BC344" s="512"/>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392"/>
      <c r="CC344" s="387"/>
      <c r="CE344" s="11"/>
      <c r="CF344" s="11"/>
      <c r="CG344" s="11"/>
      <c r="CH344" s="11"/>
      <c r="CI344" s="479"/>
      <c r="CJ344" s="11"/>
      <c r="CK344" s="11"/>
      <c r="CL344" s="11"/>
    </row>
    <row r="345" spans="1:90" s="2" customFormat="1" ht="17.100000000000001" customHeight="1">
      <c r="A345" s="444" t="s">
        <v>1958</v>
      </c>
      <c r="B345" s="59"/>
      <c r="C345" s="59"/>
      <c r="D345" s="59"/>
      <c r="E345" s="59" t="s">
        <v>180</v>
      </c>
      <c r="F345" s="59"/>
      <c r="G345" s="59"/>
      <c r="H345" s="59"/>
      <c r="I345" s="59"/>
      <c r="J345" s="59"/>
      <c r="K345" s="59"/>
      <c r="L345" s="59"/>
      <c r="M345" s="59"/>
      <c r="N345" s="59"/>
      <c r="O345" s="59"/>
      <c r="P345" s="59"/>
      <c r="Q345" s="59"/>
      <c r="R345" s="823"/>
      <c r="S345" s="823"/>
      <c r="T345" s="823"/>
      <c r="U345" s="823"/>
      <c r="V345" s="823"/>
      <c r="W345" s="823"/>
      <c r="X345" s="823"/>
      <c r="Y345" s="823"/>
      <c r="Z345" s="823"/>
      <c r="AA345" s="823"/>
      <c r="AB345" s="823"/>
      <c r="AC345" s="823"/>
      <c r="AD345" s="823"/>
      <c r="AE345" s="823"/>
      <c r="AF345" s="823"/>
      <c r="AG345" s="823"/>
      <c r="AH345" s="823"/>
      <c r="AI345" s="823"/>
      <c r="AJ345" s="823"/>
      <c r="AK345" s="823"/>
      <c r="AL345" s="823"/>
      <c r="AM345" s="823"/>
      <c r="AN345" s="823"/>
      <c r="AO345" s="823"/>
      <c r="AP345" s="59" t="s">
        <v>2051</v>
      </c>
      <c r="AQ345" s="59"/>
      <c r="AR345" s="59"/>
      <c r="AS345" s="59"/>
      <c r="AT345" s="59"/>
      <c r="AU345" s="823"/>
      <c r="AV345" s="823"/>
      <c r="AW345" s="823"/>
      <c r="AX345" s="823"/>
      <c r="AY345" s="823"/>
      <c r="AZ345" s="823"/>
      <c r="BA345" s="823"/>
      <c r="BB345" s="823"/>
      <c r="BC345" s="823"/>
      <c r="BD345" s="823"/>
      <c r="BE345" s="823"/>
      <c r="BF345" s="823"/>
      <c r="BG345" s="823"/>
      <c r="BH345" s="823"/>
      <c r="BI345" s="823"/>
      <c r="BJ345" s="823"/>
      <c r="BK345" s="823"/>
      <c r="BL345" s="823"/>
      <c r="BM345" s="823"/>
      <c r="BN345" s="823"/>
      <c r="BO345" s="823"/>
      <c r="BP345" s="823"/>
      <c r="BQ345" s="59"/>
      <c r="BR345" s="59"/>
      <c r="BS345" s="59"/>
      <c r="BT345" s="59"/>
      <c r="BU345" s="59"/>
      <c r="BV345" s="59"/>
      <c r="BW345" s="59"/>
      <c r="BX345" s="59"/>
      <c r="BY345" s="59"/>
      <c r="BZ345" s="59"/>
      <c r="CA345" s="59"/>
      <c r="CB345" s="392" t="s">
        <v>1897</v>
      </c>
      <c r="CC345" s="387" t="s">
        <v>2314</v>
      </c>
      <c r="CE345" s="11"/>
      <c r="CF345" s="11"/>
      <c r="CG345" s="11"/>
      <c r="CH345" s="11"/>
      <c r="CI345" s="479"/>
      <c r="CJ345" s="11"/>
      <c r="CK345" s="11"/>
      <c r="CL345" s="11"/>
    </row>
    <row r="346" spans="1:90" s="2" customFormat="1" ht="4.1500000000000004" customHeight="1">
      <c r="A346" s="444"/>
      <c r="B346" s="59"/>
      <c r="C346" s="59"/>
      <c r="D346" s="59"/>
      <c r="E346" s="59"/>
      <c r="F346" s="59"/>
      <c r="G346" s="59"/>
      <c r="H346" s="59"/>
      <c r="I346" s="59"/>
      <c r="J346" s="59"/>
      <c r="K346" s="59"/>
      <c r="L346" s="59"/>
      <c r="M346" s="59"/>
      <c r="N346" s="59"/>
      <c r="O346" s="59"/>
      <c r="P346" s="59"/>
      <c r="Q346" s="59"/>
      <c r="R346" s="59"/>
      <c r="S346" s="59"/>
      <c r="T346" s="59"/>
      <c r="U346" s="59"/>
      <c r="V346" s="59"/>
      <c r="W346" s="59"/>
      <c r="X346" s="512"/>
      <c r="Y346" s="512"/>
      <c r="Z346" s="512"/>
      <c r="AA346" s="512"/>
      <c r="AB346" s="512"/>
      <c r="AC346" s="512"/>
      <c r="AD346" s="512"/>
      <c r="AE346" s="512"/>
      <c r="AF346" s="512"/>
      <c r="AG346" s="512"/>
      <c r="AH346" s="512"/>
      <c r="AI346" s="512"/>
      <c r="AJ346" s="512"/>
      <c r="AK346" s="512"/>
      <c r="AL346" s="512"/>
      <c r="AM346" s="59"/>
      <c r="AN346" s="59"/>
      <c r="AO346" s="512"/>
      <c r="AP346" s="512"/>
      <c r="AQ346" s="512"/>
      <c r="AR346" s="512"/>
      <c r="AS346" s="512"/>
      <c r="AT346" s="512"/>
      <c r="AU346" s="512"/>
      <c r="AV346" s="512"/>
      <c r="AW346" s="512"/>
      <c r="AX346" s="512"/>
      <c r="AY346" s="512"/>
      <c r="AZ346" s="512"/>
      <c r="BA346" s="512"/>
      <c r="BB346" s="512"/>
      <c r="BC346" s="512"/>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392"/>
      <c r="CC346" s="387"/>
      <c r="CE346" s="11"/>
      <c r="CF346" s="11"/>
      <c r="CG346" s="11"/>
      <c r="CH346" s="11"/>
      <c r="CI346" s="479"/>
      <c r="CJ346" s="11"/>
      <c r="CK346" s="11"/>
      <c r="CL346" s="11"/>
    </row>
    <row r="347" spans="1:90" s="2" customFormat="1" ht="17.100000000000001" customHeight="1">
      <c r="A347" s="444" t="s">
        <v>1958</v>
      </c>
      <c r="B347" s="59"/>
      <c r="C347" s="59"/>
      <c r="D347" s="59"/>
      <c r="E347" s="59" t="s">
        <v>183</v>
      </c>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799" t="s">
        <v>56</v>
      </c>
      <c r="AW347" s="799"/>
      <c r="AX347" s="59"/>
      <c r="AY347" s="59" t="s">
        <v>184</v>
      </c>
      <c r="AZ347" s="59"/>
      <c r="BA347" s="59"/>
      <c r="BB347" s="59"/>
      <c r="BC347" s="59"/>
      <c r="BD347" s="799" t="s">
        <v>56</v>
      </c>
      <c r="BE347" s="799"/>
      <c r="BF347" s="59"/>
      <c r="BG347" s="59" t="s">
        <v>185</v>
      </c>
      <c r="BH347" s="59"/>
      <c r="BI347" s="59"/>
      <c r="BJ347" s="59"/>
      <c r="BK347" s="59"/>
      <c r="BL347" s="59"/>
      <c r="BM347" s="59"/>
      <c r="BN347" s="59"/>
      <c r="BO347" s="59"/>
      <c r="BP347" s="59"/>
      <c r="BQ347" s="59"/>
      <c r="BR347" s="59"/>
      <c r="BS347" s="59"/>
      <c r="BT347" s="59"/>
      <c r="BU347" s="59"/>
      <c r="BV347" s="59"/>
      <c r="BW347" s="59"/>
      <c r="BX347" s="59"/>
      <c r="BY347" s="59"/>
      <c r="BZ347" s="59"/>
      <c r="CA347" s="59"/>
      <c r="CB347" s="392" t="s">
        <v>1897</v>
      </c>
      <c r="CC347" s="387" t="s">
        <v>1987</v>
      </c>
      <c r="CE347" s="11"/>
      <c r="CF347" s="11"/>
      <c r="CG347" s="11"/>
      <c r="CH347" s="11"/>
      <c r="CI347" s="479"/>
      <c r="CJ347" s="11"/>
      <c r="CK347" s="11"/>
      <c r="CL347" s="11"/>
    </row>
    <row r="348" spans="1:90" s="2" customFormat="1" ht="17.100000000000001" customHeight="1">
      <c r="A348" s="444" t="s">
        <v>1958</v>
      </c>
      <c r="B348" s="59"/>
      <c r="C348" s="59"/>
      <c r="D348" s="59"/>
      <c r="E348" s="59" t="s">
        <v>186</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392"/>
      <c r="CC348" s="387"/>
      <c r="CI348" s="439"/>
    </row>
    <row r="349" spans="1:90" s="2" customFormat="1" ht="17.100000000000001" customHeight="1">
      <c r="A349" s="444" t="s">
        <v>1958</v>
      </c>
      <c r="B349" s="59"/>
      <c r="C349" s="59"/>
      <c r="D349" s="59"/>
      <c r="E349" s="59"/>
      <c r="F349" s="59"/>
      <c r="G349" s="59"/>
      <c r="H349" s="59"/>
      <c r="I349" s="59"/>
      <c r="J349" s="59"/>
      <c r="K349" s="59"/>
      <c r="L349" s="59"/>
      <c r="M349" s="59"/>
      <c r="N349" s="799" t="s">
        <v>56</v>
      </c>
      <c r="O349" s="799"/>
      <c r="P349" s="59"/>
      <c r="Q349" s="59" t="s">
        <v>187</v>
      </c>
      <c r="R349" s="59"/>
      <c r="S349" s="59"/>
      <c r="T349" s="59"/>
      <c r="U349" s="59"/>
      <c r="V349" s="59"/>
      <c r="W349" s="59"/>
      <c r="X349" s="59"/>
      <c r="Y349" s="59"/>
      <c r="Z349" s="59"/>
      <c r="AA349" s="59"/>
      <c r="AB349" s="59"/>
      <c r="AC349" s="59"/>
      <c r="AD349" s="59"/>
      <c r="AE349" s="59"/>
      <c r="AF349" s="59"/>
      <c r="AG349" s="799" t="s">
        <v>56</v>
      </c>
      <c r="AH349" s="799"/>
      <c r="AI349" s="59"/>
      <c r="AJ349" s="59" t="s">
        <v>188</v>
      </c>
      <c r="AK349" s="59"/>
      <c r="AL349" s="59"/>
      <c r="AM349" s="59"/>
      <c r="AN349" s="59"/>
      <c r="AO349" s="59"/>
      <c r="AP349" s="59"/>
      <c r="AQ349" s="59"/>
      <c r="AR349" s="59"/>
      <c r="AS349" s="59"/>
      <c r="AT349" s="59"/>
      <c r="AU349" s="59"/>
      <c r="AV349" s="59"/>
      <c r="AW349" s="59"/>
      <c r="AX349" s="59"/>
      <c r="AY349" s="799" t="s">
        <v>56</v>
      </c>
      <c r="AZ349" s="799"/>
      <c r="BA349" s="59"/>
      <c r="BB349" s="59" t="s">
        <v>189</v>
      </c>
      <c r="BC349" s="59"/>
      <c r="BD349" s="59"/>
      <c r="BE349" s="59"/>
      <c r="BF349" s="59"/>
      <c r="BG349" s="59"/>
      <c r="BH349" s="59"/>
      <c r="BI349" s="59"/>
      <c r="BJ349" s="59"/>
      <c r="BK349" s="59"/>
      <c r="BL349" s="59"/>
      <c r="BM349" s="59"/>
      <c r="BN349" s="59"/>
      <c r="BO349" s="59"/>
      <c r="BP349" s="59"/>
      <c r="BQ349" s="59"/>
      <c r="BR349" s="86"/>
      <c r="BS349" s="59"/>
      <c r="BT349" s="59"/>
      <c r="BU349" s="59"/>
      <c r="BV349" s="59"/>
      <c r="BW349" s="59"/>
      <c r="BX349" s="59"/>
      <c r="BY349" s="59"/>
      <c r="BZ349" s="59"/>
      <c r="CA349" s="59"/>
      <c r="CB349" s="392" t="s">
        <v>1897</v>
      </c>
      <c r="CC349" s="387" t="s">
        <v>1943</v>
      </c>
      <c r="CI349" s="439"/>
    </row>
    <row r="350" spans="1:90" s="2" customFormat="1" ht="3.95" customHeight="1">
      <c r="A350" s="444" t="s">
        <v>1958</v>
      </c>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393"/>
      <c r="CC350" s="507"/>
      <c r="CD350" s="5"/>
      <c r="CE350" s="5"/>
      <c r="CF350" s="5"/>
      <c r="CG350" s="5"/>
      <c r="CH350" s="5"/>
      <c r="CI350" s="409"/>
    </row>
    <row r="351" spans="1:90" s="27" customFormat="1" ht="3.95" customHeight="1">
      <c r="A351" s="444" t="s">
        <v>1958</v>
      </c>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A351" s="174"/>
      <c r="CB351" s="390"/>
      <c r="CC351" s="385"/>
      <c r="CI351" s="475"/>
    </row>
    <row r="352" spans="1:90" s="27" customFormat="1" ht="17.100000000000001" customHeight="1">
      <c r="A352" s="444" t="s">
        <v>1958</v>
      </c>
      <c r="B352" s="59"/>
      <c r="C352" s="59" t="s">
        <v>190</v>
      </c>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878" t="s">
        <v>1924</v>
      </c>
      <c r="CC352" s="387" t="s">
        <v>1923</v>
      </c>
      <c r="CI352" s="475"/>
    </row>
    <row r="353" spans="1:87" s="2" customFormat="1" ht="15.95" customHeight="1">
      <c r="A353" s="444" t="s">
        <v>1958</v>
      </c>
      <c r="B353" s="59"/>
      <c r="C353" s="59"/>
      <c r="D353" s="59"/>
      <c r="E353" s="59"/>
      <c r="F353" s="794"/>
      <c r="G353" s="794"/>
      <c r="H353" s="794"/>
      <c r="I353" s="794"/>
      <c r="J353" s="794"/>
      <c r="K353" s="794"/>
      <c r="L353" s="794"/>
      <c r="M353" s="794"/>
      <c r="N353" s="794"/>
      <c r="O353" s="794"/>
      <c r="P353" s="794"/>
      <c r="Q353" s="794"/>
      <c r="R353" s="794"/>
      <c r="S353" s="794"/>
      <c r="T353" s="794"/>
      <c r="U353" s="794"/>
      <c r="V353" s="794"/>
      <c r="W353" s="794"/>
      <c r="X353" s="794"/>
      <c r="Y353" s="794"/>
      <c r="Z353" s="794"/>
      <c r="AA353" s="794"/>
      <c r="AB353" s="794"/>
      <c r="AC353" s="794"/>
      <c r="AD353" s="794"/>
      <c r="AE353" s="794"/>
      <c r="AF353" s="794"/>
      <c r="AG353" s="794"/>
      <c r="AH353" s="794"/>
      <c r="AI353" s="794"/>
      <c r="AJ353" s="794"/>
      <c r="AK353" s="794"/>
      <c r="AL353" s="794"/>
      <c r="AM353" s="794"/>
      <c r="AN353" s="794"/>
      <c r="AO353" s="794"/>
      <c r="AP353" s="794"/>
      <c r="AQ353" s="794"/>
      <c r="AR353" s="794"/>
      <c r="AS353" s="794"/>
      <c r="AT353" s="794"/>
      <c r="AU353" s="794"/>
      <c r="AV353" s="794"/>
      <c r="AW353" s="794"/>
      <c r="AX353" s="794"/>
      <c r="AY353" s="794"/>
      <c r="AZ353" s="794"/>
      <c r="BA353" s="794"/>
      <c r="BB353" s="794"/>
      <c r="BC353" s="794"/>
      <c r="BD353" s="794"/>
      <c r="BE353" s="794"/>
      <c r="BF353" s="794"/>
      <c r="BG353" s="794"/>
      <c r="BH353" s="794"/>
      <c r="BI353" s="794"/>
      <c r="BJ353" s="794"/>
      <c r="BK353" s="794"/>
      <c r="BL353" s="794"/>
      <c r="BM353" s="794"/>
      <c r="BN353" s="794"/>
      <c r="BO353" s="794"/>
      <c r="BP353" s="794"/>
      <c r="BQ353" s="794"/>
      <c r="BR353" s="794"/>
      <c r="BS353" s="794"/>
      <c r="BT353" s="794"/>
      <c r="BU353" s="794"/>
      <c r="BV353" s="794"/>
      <c r="BW353" s="794"/>
      <c r="BX353" s="794"/>
      <c r="BY353" s="794"/>
      <c r="BZ353" s="59"/>
      <c r="CA353" s="59"/>
      <c r="CB353" s="878"/>
      <c r="CC353" s="504" t="s">
        <v>1927</v>
      </c>
      <c r="CD353" s="5"/>
      <c r="CE353" s="5"/>
      <c r="CF353" s="5"/>
      <c r="CG353" s="5"/>
      <c r="CH353" s="5"/>
      <c r="CI353" s="409"/>
    </row>
    <row r="354" spans="1:87" s="2" customFormat="1" ht="17.100000000000001" customHeight="1">
      <c r="A354" s="444" t="s">
        <v>1958</v>
      </c>
      <c r="B354" s="59"/>
      <c r="C354" s="59"/>
      <c r="D354" s="59"/>
      <c r="E354" s="59"/>
      <c r="F354" s="794"/>
      <c r="G354" s="794"/>
      <c r="H354" s="794"/>
      <c r="I354" s="794"/>
      <c r="J354" s="794"/>
      <c r="K354" s="794"/>
      <c r="L354" s="794"/>
      <c r="M354" s="794"/>
      <c r="N354" s="794"/>
      <c r="O354" s="794"/>
      <c r="P354" s="794"/>
      <c r="Q354" s="794"/>
      <c r="R354" s="794"/>
      <c r="S354" s="794"/>
      <c r="T354" s="794"/>
      <c r="U354" s="794"/>
      <c r="V354" s="794"/>
      <c r="W354" s="794"/>
      <c r="X354" s="794"/>
      <c r="Y354" s="794"/>
      <c r="Z354" s="794"/>
      <c r="AA354" s="794"/>
      <c r="AB354" s="794"/>
      <c r="AC354" s="794"/>
      <c r="AD354" s="794"/>
      <c r="AE354" s="794"/>
      <c r="AF354" s="794"/>
      <c r="AG354" s="794"/>
      <c r="AH354" s="794"/>
      <c r="AI354" s="794"/>
      <c r="AJ354" s="794"/>
      <c r="AK354" s="794"/>
      <c r="AL354" s="794"/>
      <c r="AM354" s="794"/>
      <c r="AN354" s="794"/>
      <c r="AO354" s="794"/>
      <c r="AP354" s="794"/>
      <c r="AQ354" s="794"/>
      <c r="AR354" s="794"/>
      <c r="AS354" s="794"/>
      <c r="AT354" s="794"/>
      <c r="AU354" s="794"/>
      <c r="AV354" s="794"/>
      <c r="AW354" s="794"/>
      <c r="AX354" s="794"/>
      <c r="AY354" s="794"/>
      <c r="AZ354" s="794"/>
      <c r="BA354" s="794"/>
      <c r="BB354" s="794"/>
      <c r="BC354" s="794"/>
      <c r="BD354" s="794"/>
      <c r="BE354" s="794"/>
      <c r="BF354" s="794"/>
      <c r="BG354" s="794"/>
      <c r="BH354" s="794"/>
      <c r="BI354" s="794"/>
      <c r="BJ354" s="794"/>
      <c r="BK354" s="794"/>
      <c r="BL354" s="794"/>
      <c r="BM354" s="794"/>
      <c r="BN354" s="794"/>
      <c r="BO354" s="794"/>
      <c r="BP354" s="794"/>
      <c r="BQ354" s="794"/>
      <c r="BR354" s="794"/>
      <c r="BS354" s="794"/>
      <c r="BT354" s="794"/>
      <c r="BU354" s="794"/>
      <c r="BV354" s="794"/>
      <c r="BW354" s="794"/>
      <c r="BX354" s="794"/>
      <c r="BY354" s="794"/>
      <c r="BZ354" s="59"/>
      <c r="CA354" s="59"/>
      <c r="CB354" s="878"/>
      <c r="CC354" s="387" t="s">
        <v>2053</v>
      </c>
      <c r="CI354" s="439"/>
    </row>
    <row r="355" spans="1:87" s="2" customFormat="1" ht="17.100000000000001" customHeight="1">
      <c r="A355" s="444" t="s">
        <v>1958</v>
      </c>
      <c r="B355" s="59"/>
      <c r="C355" s="59"/>
      <c r="D355" s="59"/>
      <c r="E355" s="59"/>
      <c r="F355" s="794"/>
      <c r="G355" s="794"/>
      <c r="H355" s="794"/>
      <c r="I355" s="794"/>
      <c r="J355" s="794"/>
      <c r="K355" s="794"/>
      <c r="L355" s="794"/>
      <c r="M355" s="794"/>
      <c r="N355" s="794"/>
      <c r="O355" s="794"/>
      <c r="P355" s="794"/>
      <c r="Q355" s="794"/>
      <c r="R355" s="794"/>
      <c r="S355" s="794"/>
      <c r="T355" s="794"/>
      <c r="U355" s="794"/>
      <c r="V355" s="794"/>
      <c r="W355" s="794"/>
      <c r="X355" s="794"/>
      <c r="Y355" s="794"/>
      <c r="Z355" s="794"/>
      <c r="AA355" s="794"/>
      <c r="AB355" s="794"/>
      <c r="AC355" s="794"/>
      <c r="AD355" s="794"/>
      <c r="AE355" s="794"/>
      <c r="AF355" s="794"/>
      <c r="AG355" s="794"/>
      <c r="AH355" s="794"/>
      <c r="AI355" s="794"/>
      <c r="AJ355" s="794"/>
      <c r="AK355" s="794"/>
      <c r="AL355" s="794"/>
      <c r="AM355" s="794"/>
      <c r="AN355" s="794"/>
      <c r="AO355" s="794"/>
      <c r="AP355" s="794"/>
      <c r="AQ355" s="794"/>
      <c r="AR355" s="794"/>
      <c r="AS355" s="794"/>
      <c r="AT355" s="794"/>
      <c r="AU355" s="794"/>
      <c r="AV355" s="794"/>
      <c r="AW355" s="794"/>
      <c r="AX355" s="794"/>
      <c r="AY355" s="794"/>
      <c r="AZ355" s="794"/>
      <c r="BA355" s="794"/>
      <c r="BB355" s="794"/>
      <c r="BC355" s="794"/>
      <c r="BD355" s="794"/>
      <c r="BE355" s="794"/>
      <c r="BF355" s="794"/>
      <c r="BG355" s="794"/>
      <c r="BH355" s="794"/>
      <c r="BI355" s="794"/>
      <c r="BJ355" s="794"/>
      <c r="BK355" s="794"/>
      <c r="BL355" s="794"/>
      <c r="BM355" s="794"/>
      <c r="BN355" s="794"/>
      <c r="BO355" s="794"/>
      <c r="BP355" s="794"/>
      <c r="BQ355" s="794"/>
      <c r="BR355" s="794"/>
      <c r="BS355" s="794"/>
      <c r="BT355" s="794"/>
      <c r="BU355" s="794"/>
      <c r="BV355" s="794"/>
      <c r="BW355" s="794"/>
      <c r="BX355" s="794"/>
      <c r="BY355" s="794"/>
      <c r="BZ355" s="59"/>
      <c r="CA355" s="59"/>
      <c r="CB355" s="878"/>
      <c r="CC355" s="387" t="s">
        <v>1925</v>
      </c>
      <c r="CI355" s="439"/>
    </row>
    <row r="356" spans="1:87" s="2" customFormat="1" ht="17.100000000000001" customHeight="1">
      <c r="A356" s="444" t="s">
        <v>1958</v>
      </c>
      <c r="B356" s="59"/>
      <c r="C356" s="59"/>
      <c r="D356" s="59"/>
      <c r="E356" s="59"/>
      <c r="F356" s="794"/>
      <c r="G356" s="794"/>
      <c r="H356" s="794"/>
      <c r="I356" s="794"/>
      <c r="J356" s="794"/>
      <c r="K356" s="794"/>
      <c r="L356" s="794"/>
      <c r="M356" s="794"/>
      <c r="N356" s="794"/>
      <c r="O356" s="794"/>
      <c r="P356" s="794"/>
      <c r="Q356" s="794"/>
      <c r="R356" s="794"/>
      <c r="S356" s="794"/>
      <c r="T356" s="794"/>
      <c r="U356" s="794"/>
      <c r="V356" s="794"/>
      <c r="W356" s="794"/>
      <c r="X356" s="794"/>
      <c r="Y356" s="794"/>
      <c r="Z356" s="794"/>
      <c r="AA356" s="794"/>
      <c r="AB356" s="794"/>
      <c r="AC356" s="794"/>
      <c r="AD356" s="794"/>
      <c r="AE356" s="794"/>
      <c r="AF356" s="794"/>
      <c r="AG356" s="794"/>
      <c r="AH356" s="794"/>
      <c r="AI356" s="794"/>
      <c r="AJ356" s="794"/>
      <c r="AK356" s="794"/>
      <c r="AL356" s="794"/>
      <c r="AM356" s="794"/>
      <c r="AN356" s="794"/>
      <c r="AO356" s="794"/>
      <c r="AP356" s="794"/>
      <c r="AQ356" s="794"/>
      <c r="AR356" s="794"/>
      <c r="AS356" s="794"/>
      <c r="AT356" s="794"/>
      <c r="AU356" s="794"/>
      <c r="AV356" s="794"/>
      <c r="AW356" s="794"/>
      <c r="AX356" s="794"/>
      <c r="AY356" s="794"/>
      <c r="AZ356" s="794"/>
      <c r="BA356" s="794"/>
      <c r="BB356" s="794"/>
      <c r="BC356" s="794"/>
      <c r="BD356" s="794"/>
      <c r="BE356" s="794"/>
      <c r="BF356" s="794"/>
      <c r="BG356" s="794"/>
      <c r="BH356" s="794"/>
      <c r="BI356" s="794"/>
      <c r="BJ356" s="794"/>
      <c r="BK356" s="794"/>
      <c r="BL356" s="794"/>
      <c r="BM356" s="794"/>
      <c r="BN356" s="794"/>
      <c r="BO356" s="794"/>
      <c r="BP356" s="794"/>
      <c r="BQ356" s="794"/>
      <c r="BR356" s="794"/>
      <c r="BS356" s="794"/>
      <c r="BT356" s="794"/>
      <c r="BU356" s="794"/>
      <c r="BV356" s="794"/>
      <c r="BW356" s="794"/>
      <c r="BX356" s="794"/>
      <c r="BY356" s="794"/>
      <c r="BZ356" s="59"/>
      <c r="CA356" s="59"/>
      <c r="CB356" s="878"/>
      <c r="CC356" s="505" t="s">
        <v>1926</v>
      </c>
      <c r="CI356" s="439"/>
    </row>
    <row r="357" spans="1:87" s="2" customFormat="1" ht="17.100000000000001" customHeight="1">
      <c r="A357" s="444" t="s">
        <v>1958</v>
      </c>
      <c r="B357" s="59"/>
      <c r="C357" s="59"/>
      <c r="D357" s="59"/>
      <c r="E357" s="59"/>
      <c r="F357" s="794"/>
      <c r="G357" s="794"/>
      <c r="H357" s="794"/>
      <c r="I357" s="794"/>
      <c r="J357" s="794"/>
      <c r="K357" s="794"/>
      <c r="L357" s="794"/>
      <c r="M357" s="794"/>
      <c r="N357" s="794"/>
      <c r="O357" s="794"/>
      <c r="P357" s="794"/>
      <c r="Q357" s="794"/>
      <c r="R357" s="794"/>
      <c r="S357" s="794"/>
      <c r="T357" s="794"/>
      <c r="U357" s="794"/>
      <c r="V357" s="794"/>
      <c r="W357" s="794"/>
      <c r="X357" s="794"/>
      <c r="Y357" s="794"/>
      <c r="Z357" s="794"/>
      <c r="AA357" s="794"/>
      <c r="AB357" s="794"/>
      <c r="AC357" s="794"/>
      <c r="AD357" s="794"/>
      <c r="AE357" s="794"/>
      <c r="AF357" s="794"/>
      <c r="AG357" s="794"/>
      <c r="AH357" s="794"/>
      <c r="AI357" s="794"/>
      <c r="AJ357" s="794"/>
      <c r="AK357" s="794"/>
      <c r="AL357" s="794"/>
      <c r="AM357" s="794"/>
      <c r="AN357" s="794"/>
      <c r="AO357" s="794"/>
      <c r="AP357" s="794"/>
      <c r="AQ357" s="794"/>
      <c r="AR357" s="794"/>
      <c r="AS357" s="794"/>
      <c r="AT357" s="794"/>
      <c r="AU357" s="794"/>
      <c r="AV357" s="794"/>
      <c r="AW357" s="794"/>
      <c r="AX357" s="794"/>
      <c r="AY357" s="794"/>
      <c r="AZ357" s="794"/>
      <c r="BA357" s="794"/>
      <c r="BB357" s="794"/>
      <c r="BC357" s="794"/>
      <c r="BD357" s="794"/>
      <c r="BE357" s="794"/>
      <c r="BF357" s="794"/>
      <c r="BG357" s="794"/>
      <c r="BH357" s="794"/>
      <c r="BI357" s="794"/>
      <c r="BJ357" s="794"/>
      <c r="BK357" s="794"/>
      <c r="BL357" s="794"/>
      <c r="BM357" s="794"/>
      <c r="BN357" s="794"/>
      <c r="BO357" s="794"/>
      <c r="BP357" s="794"/>
      <c r="BQ357" s="794"/>
      <c r="BR357" s="794"/>
      <c r="BS357" s="794"/>
      <c r="BT357" s="794"/>
      <c r="BU357" s="794"/>
      <c r="BV357" s="794"/>
      <c r="BW357" s="794"/>
      <c r="BX357" s="794"/>
      <c r="BY357" s="794"/>
      <c r="BZ357" s="59"/>
      <c r="CA357" s="59"/>
      <c r="CB357" s="878"/>
      <c r="CC357" s="504"/>
      <c r="CD357" s="5"/>
      <c r="CE357" s="5"/>
      <c r="CF357" s="5"/>
      <c r="CG357" s="5"/>
      <c r="CH357" s="5"/>
      <c r="CI357" s="409"/>
    </row>
    <row r="358" spans="1:87" s="2" customFormat="1" ht="17.100000000000001" customHeight="1">
      <c r="A358" s="444" t="s">
        <v>1958</v>
      </c>
      <c r="B358" s="59"/>
      <c r="C358" s="59"/>
      <c r="D358" s="59"/>
      <c r="E358" s="59"/>
      <c r="F358" s="794"/>
      <c r="G358" s="794"/>
      <c r="H358" s="794"/>
      <c r="I358" s="794"/>
      <c r="J358" s="794"/>
      <c r="K358" s="794"/>
      <c r="L358" s="794"/>
      <c r="M358" s="794"/>
      <c r="N358" s="794"/>
      <c r="O358" s="794"/>
      <c r="P358" s="794"/>
      <c r="Q358" s="794"/>
      <c r="R358" s="794"/>
      <c r="S358" s="794"/>
      <c r="T358" s="794"/>
      <c r="U358" s="794"/>
      <c r="V358" s="794"/>
      <c r="W358" s="794"/>
      <c r="X358" s="794"/>
      <c r="Y358" s="794"/>
      <c r="Z358" s="794"/>
      <c r="AA358" s="794"/>
      <c r="AB358" s="794"/>
      <c r="AC358" s="794"/>
      <c r="AD358" s="794"/>
      <c r="AE358" s="794"/>
      <c r="AF358" s="794"/>
      <c r="AG358" s="794"/>
      <c r="AH358" s="794"/>
      <c r="AI358" s="794"/>
      <c r="AJ358" s="794"/>
      <c r="AK358" s="794"/>
      <c r="AL358" s="794"/>
      <c r="AM358" s="794"/>
      <c r="AN358" s="794"/>
      <c r="AO358" s="794"/>
      <c r="AP358" s="794"/>
      <c r="AQ358" s="794"/>
      <c r="AR358" s="794"/>
      <c r="AS358" s="794"/>
      <c r="AT358" s="794"/>
      <c r="AU358" s="794"/>
      <c r="AV358" s="794"/>
      <c r="AW358" s="794"/>
      <c r="AX358" s="794"/>
      <c r="AY358" s="794"/>
      <c r="AZ358" s="794"/>
      <c r="BA358" s="794"/>
      <c r="BB358" s="794"/>
      <c r="BC358" s="794"/>
      <c r="BD358" s="794"/>
      <c r="BE358" s="794"/>
      <c r="BF358" s="794"/>
      <c r="BG358" s="794"/>
      <c r="BH358" s="794"/>
      <c r="BI358" s="794"/>
      <c r="BJ358" s="794"/>
      <c r="BK358" s="794"/>
      <c r="BL358" s="794"/>
      <c r="BM358" s="794"/>
      <c r="BN358" s="794"/>
      <c r="BO358" s="794"/>
      <c r="BP358" s="794"/>
      <c r="BQ358" s="794"/>
      <c r="BR358" s="794"/>
      <c r="BS358" s="794"/>
      <c r="BT358" s="794"/>
      <c r="BU358" s="794"/>
      <c r="BV358" s="794"/>
      <c r="BW358" s="794"/>
      <c r="BX358" s="794"/>
      <c r="BY358" s="794"/>
      <c r="BZ358" s="59"/>
      <c r="CA358" s="59"/>
      <c r="CB358" s="879"/>
      <c r="CC358" s="504"/>
      <c r="CD358" s="5"/>
      <c r="CE358" s="5"/>
      <c r="CF358" s="5"/>
      <c r="CG358" s="5"/>
      <c r="CH358" s="5"/>
      <c r="CI358" s="409"/>
    </row>
    <row r="359" spans="1:87" s="2" customFormat="1" ht="0.95" customHeight="1">
      <c r="A359" s="444" t="s">
        <v>1958</v>
      </c>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1"/>
      <c r="CC359" s="387"/>
      <c r="CI359" s="439"/>
    </row>
    <row r="360" spans="1:87" s="2" customFormat="1" ht="0.95" customHeight="1">
      <c r="A360" s="444" t="s">
        <v>1958</v>
      </c>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
      <c r="CC360" s="387"/>
      <c r="CI360" s="439"/>
    </row>
    <row r="361" spans="1:87" s="2" customFormat="1" ht="17.100000000000001" customHeight="1">
      <c r="A361" s="444" t="s">
        <v>1958</v>
      </c>
      <c r="B361" s="59"/>
      <c r="C361" s="59" t="s">
        <v>191</v>
      </c>
      <c r="D361" s="122"/>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1"/>
      <c r="CC361" s="387"/>
      <c r="CI361" s="439"/>
    </row>
    <row r="362" spans="1:87" s="2" customFormat="1" ht="15.95" customHeight="1">
      <c r="A362" s="444" t="s">
        <v>1958</v>
      </c>
      <c r="B362" s="59"/>
      <c r="C362" s="59"/>
      <c r="D362" s="59"/>
      <c r="E362" s="59"/>
      <c r="F362" s="59"/>
      <c r="G362" s="59"/>
      <c r="H362" s="59"/>
      <c r="I362" s="59"/>
      <c r="J362" s="59"/>
      <c r="K362" s="59"/>
      <c r="L362" s="59"/>
      <c r="M362" s="59"/>
      <c r="N362" s="59"/>
      <c r="O362" s="59"/>
      <c r="P362" s="59"/>
      <c r="Q362" s="59"/>
      <c r="R362" s="59"/>
      <c r="S362" s="59"/>
      <c r="T362" s="59"/>
      <c r="U362" s="59"/>
      <c r="V362" s="59"/>
      <c r="W362" s="801" t="s">
        <v>1217</v>
      </c>
      <c r="X362" s="814"/>
      <c r="Y362" s="814"/>
      <c r="Z362" s="814"/>
      <c r="AA362" s="799"/>
      <c r="AB362" s="815"/>
      <c r="AC362" s="815"/>
      <c r="AD362" s="801" t="s">
        <v>12</v>
      </c>
      <c r="AE362" s="801"/>
      <c r="AF362" s="799"/>
      <c r="AG362" s="799"/>
      <c r="AH362" s="799"/>
      <c r="AI362" s="801" t="s">
        <v>13</v>
      </c>
      <c r="AJ362" s="801"/>
      <c r="AK362" s="799"/>
      <c r="AL362" s="799"/>
      <c r="AM362" s="799"/>
      <c r="AN362" s="801" t="s">
        <v>14</v>
      </c>
      <c r="AO362" s="801"/>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1"/>
      <c r="CC362" s="387"/>
      <c r="CI362" s="439"/>
    </row>
    <row r="363" spans="1:87" s="2" customFormat="1" ht="3.95" customHeight="1">
      <c r="A363" s="444" t="s">
        <v>1958</v>
      </c>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 t="str">
        <f>IF(AND(AA362&lt;&gt;"",AF362&lt;&gt;"",AK362&lt;&gt;""),"令和"&amp;AA362&amp;"年"&amp;AF362&amp;"月"&amp;AK362&amp;"日","")</f>
        <v/>
      </c>
      <c r="CC363" s="507"/>
      <c r="CD363" s="5"/>
      <c r="CE363" s="5"/>
      <c r="CF363" s="5"/>
      <c r="CG363" s="5"/>
      <c r="CH363" s="5"/>
      <c r="CI363" s="409"/>
    </row>
    <row r="364" spans="1:87" s="2" customFormat="1" ht="3.95" customHeight="1">
      <c r="A364" s="444" t="s">
        <v>1958</v>
      </c>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c r="CA364" s="174"/>
      <c r="CB364" s="1"/>
      <c r="CC364" s="387"/>
      <c r="CI364" s="439"/>
    </row>
    <row r="365" spans="1:87" s="2" customFormat="1" ht="17.100000000000001" customHeight="1">
      <c r="A365" s="444" t="s">
        <v>1958</v>
      </c>
      <c r="B365" s="59"/>
      <c r="C365" s="59" t="s">
        <v>192</v>
      </c>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1"/>
      <c r="CC365" s="387"/>
      <c r="CI365" s="439"/>
    </row>
    <row r="366" spans="1:87" s="2" customFormat="1" ht="15.95" customHeight="1">
      <c r="A366" s="444" t="s">
        <v>1958</v>
      </c>
      <c r="B366" s="59"/>
      <c r="C366" s="59"/>
      <c r="D366" s="59"/>
      <c r="E366" s="59"/>
      <c r="F366" s="59"/>
      <c r="G366" s="59"/>
      <c r="H366" s="59"/>
      <c r="I366" s="59"/>
      <c r="J366" s="59"/>
      <c r="K366" s="59"/>
      <c r="L366" s="59"/>
      <c r="M366" s="59"/>
      <c r="N366" s="59"/>
      <c r="O366" s="59"/>
      <c r="P366" s="59"/>
      <c r="Q366" s="59"/>
      <c r="R366" s="59"/>
      <c r="S366" s="59"/>
      <c r="T366" s="59"/>
      <c r="U366" s="59"/>
      <c r="V366" s="59"/>
      <c r="W366" s="801" t="s">
        <v>1217</v>
      </c>
      <c r="X366" s="814"/>
      <c r="Y366" s="814"/>
      <c r="Z366" s="814"/>
      <c r="AA366" s="799"/>
      <c r="AB366" s="815"/>
      <c r="AC366" s="815"/>
      <c r="AD366" s="801" t="s">
        <v>12</v>
      </c>
      <c r="AE366" s="801"/>
      <c r="AF366" s="799"/>
      <c r="AG366" s="799"/>
      <c r="AH366" s="799"/>
      <c r="AI366" s="801" t="s">
        <v>13</v>
      </c>
      <c r="AJ366" s="801"/>
      <c r="AK366" s="799"/>
      <c r="AL366" s="799"/>
      <c r="AM366" s="799"/>
      <c r="AN366" s="801" t="s">
        <v>14</v>
      </c>
      <c r="AO366" s="801"/>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1"/>
      <c r="CC366" s="387"/>
      <c r="CI366" s="439"/>
    </row>
    <row r="367" spans="1:87" s="2" customFormat="1" ht="3.95" customHeight="1">
      <c r="A367" s="444" t="s">
        <v>1958</v>
      </c>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 t="str">
        <f>IF(AND(AA366&lt;&gt;"",AF366&lt;&gt;"",AK366&lt;&gt;""),"令和"&amp;AA366&amp;"年"&amp;AF366&amp;"月"&amp;AK366&amp;"日","")</f>
        <v/>
      </c>
      <c r="CC367" s="507"/>
      <c r="CD367" s="5"/>
      <c r="CE367" s="5"/>
      <c r="CF367" s="5"/>
      <c r="CG367" s="5"/>
      <c r="CH367" s="5"/>
      <c r="CI367" s="409"/>
    </row>
    <row r="368" spans="1:87" s="2" customFormat="1" ht="4.5" customHeight="1">
      <c r="A368" s="444" t="s">
        <v>1958</v>
      </c>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4"/>
      <c r="BJ368" s="174"/>
      <c r="BK368" s="174"/>
      <c r="BL368" s="174"/>
      <c r="BM368" s="174"/>
      <c r="BN368" s="174"/>
      <c r="BO368" s="174"/>
      <c r="BP368" s="174"/>
      <c r="BQ368" s="174"/>
      <c r="BR368" s="174"/>
      <c r="BS368" s="174"/>
      <c r="BT368" s="174"/>
      <c r="BU368" s="174"/>
      <c r="BV368" s="174"/>
      <c r="BW368" s="174"/>
      <c r="BX368" s="174"/>
      <c r="BY368" s="174"/>
      <c r="BZ368" s="174"/>
      <c r="CA368" s="174"/>
      <c r="CB368" s="1"/>
      <c r="CC368" s="387"/>
      <c r="CI368" s="439"/>
    </row>
    <row r="369" spans="1:87" s="2" customFormat="1" ht="17.100000000000001" customHeight="1">
      <c r="A369" s="444" t="s">
        <v>1958</v>
      </c>
      <c r="B369" s="59"/>
      <c r="C369" s="59" t="s">
        <v>193</v>
      </c>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t="s">
        <v>194</v>
      </c>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1"/>
      <c r="CC369" s="387"/>
      <c r="CI369" s="439"/>
    </row>
    <row r="370" spans="1:87" s="2" customFormat="1" ht="15.95" customHeight="1">
      <c r="A370" s="444" t="s">
        <v>1958</v>
      </c>
      <c r="B370" s="59"/>
      <c r="C370" s="59"/>
      <c r="D370" s="59"/>
      <c r="E370" s="59"/>
      <c r="F370" s="801" t="s">
        <v>195</v>
      </c>
      <c r="G370" s="801"/>
      <c r="H370" s="801"/>
      <c r="I370" s="799"/>
      <c r="J370" s="799"/>
      <c r="K370" s="801" t="s">
        <v>196</v>
      </c>
      <c r="L370" s="801"/>
      <c r="M370" s="801"/>
      <c r="N370" s="59"/>
      <c r="O370" s="59"/>
      <c r="P370" s="801" t="s">
        <v>1217</v>
      </c>
      <c r="Q370" s="814"/>
      <c r="R370" s="814"/>
      <c r="S370" s="814"/>
      <c r="T370" s="799"/>
      <c r="U370" s="815"/>
      <c r="V370" s="815"/>
      <c r="W370" s="801" t="s">
        <v>12</v>
      </c>
      <c r="X370" s="801"/>
      <c r="Y370" s="799"/>
      <c r="Z370" s="799"/>
      <c r="AA370" s="799"/>
      <c r="AB370" s="801" t="s">
        <v>13</v>
      </c>
      <c r="AC370" s="801"/>
      <c r="AD370" s="799"/>
      <c r="AE370" s="799"/>
      <c r="AF370" s="799"/>
      <c r="AG370" s="801" t="s">
        <v>14</v>
      </c>
      <c r="AH370" s="801"/>
      <c r="AI370" s="59"/>
      <c r="AJ370" s="59"/>
      <c r="AK370" s="59" t="s">
        <v>37</v>
      </c>
      <c r="AL370" s="59"/>
      <c r="AM370" s="794"/>
      <c r="AN370" s="794"/>
      <c r="AO370" s="794"/>
      <c r="AP370" s="794"/>
      <c r="AQ370" s="794"/>
      <c r="AR370" s="794"/>
      <c r="AS370" s="794"/>
      <c r="AT370" s="794"/>
      <c r="AU370" s="794"/>
      <c r="AV370" s="794"/>
      <c r="AW370" s="794"/>
      <c r="AX370" s="794"/>
      <c r="AY370" s="794"/>
      <c r="AZ370" s="794"/>
      <c r="BA370" s="794"/>
      <c r="BB370" s="794"/>
      <c r="BC370" s="794"/>
      <c r="BD370" s="794"/>
      <c r="BE370" s="794"/>
      <c r="BF370" s="794"/>
      <c r="BG370" s="794"/>
      <c r="BH370" s="794"/>
      <c r="BI370" s="794"/>
      <c r="BJ370" s="794"/>
      <c r="BK370" s="794"/>
      <c r="BL370" s="794"/>
      <c r="BM370" s="794"/>
      <c r="BN370" s="794"/>
      <c r="BO370" s="794"/>
      <c r="BP370" s="794"/>
      <c r="BQ370" s="794"/>
      <c r="BR370" s="794"/>
      <c r="BS370" s="794"/>
      <c r="BT370" s="794"/>
      <c r="BU370" s="794"/>
      <c r="BV370" s="794"/>
      <c r="BW370" s="794"/>
      <c r="BX370" s="813"/>
      <c r="BY370" s="813"/>
      <c r="BZ370" s="120"/>
      <c r="CA370" s="59" t="s">
        <v>85</v>
      </c>
      <c r="CB370" s="1" t="s">
        <v>1944</v>
      </c>
      <c r="CC370" s="387"/>
      <c r="CI370" s="439"/>
    </row>
    <row r="371" spans="1:87" s="2" customFormat="1" ht="17.100000000000001" customHeight="1">
      <c r="A371" s="444" t="s">
        <v>1958</v>
      </c>
      <c r="B371" s="59"/>
      <c r="C371" s="59"/>
      <c r="D371" s="59"/>
      <c r="E371" s="59"/>
      <c r="F371" s="801" t="s">
        <v>195</v>
      </c>
      <c r="G371" s="801"/>
      <c r="H371" s="801"/>
      <c r="I371" s="799"/>
      <c r="J371" s="799"/>
      <c r="K371" s="801" t="s">
        <v>196</v>
      </c>
      <c r="L371" s="801"/>
      <c r="M371" s="801"/>
      <c r="N371" s="59"/>
      <c r="O371" s="59"/>
      <c r="P371" s="801" t="s">
        <v>1217</v>
      </c>
      <c r="Q371" s="814"/>
      <c r="R371" s="814"/>
      <c r="S371" s="814"/>
      <c r="T371" s="799"/>
      <c r="U371" s="815"/>
      <c r="V371" s="815"/>
      <c r="W371" s="801" t="s">
        <v>12</v>
      </c>
      <c r="X371" s="801"/>
      <c r="Y371" s="799"/>
      <c r="Z371" s="799"/>
      <c r="AA371" s="799"/>
      <c r="AB371" s="801" t="s">
        <v>13</v>
      </c>
      <c r="AC371" s="801"/>
      <c r="AD371" s="799"/>
      <c r="AE371" s="799"/>
      <c r="AF371" s="799"/>
      <c r="AG371" s="801" t="s">
        <v>14</v>
      </c>
      <c r="AH371" s="801"/>
      <c r="AI371" s="59"/>
      <c r="AJ371" s="59"/>
      <c r="AK371" s="59" t="s">
        <v>37</v>
      </c>
      <c r="AL371" s="59"/>
      <c r="AM371" s="794"/>
      <c r="AN371" s="794"/>
      <c r="AO371" s="794"/>
      <c r="AP371" s="794"/>
      <c r="AQ371" s="794"/>
      <c r="AR371" s="794"/>
      <c r="AS371" s="794"/>
      <c r="AT371" s="794"/>
      <c r="AU371" s="794"/>
      <c r="AV371" s="794"/>
      <c r="AW371" s="794"/>
      <c r="AX371" s="794"/>
      <c r="AY371" s="794"/>
      <c r="AZ371" s="794"/>
      <c r="BA371" s="794"/>
      <c r="BB371" s="794"/>
      <c r="BC371" s="794"/>
      <c r="BD371" s="794"/>
      <c r="BE371" s="794"/>
      <c r="BF371" s="794"/>
      <c r="BG371" s="794"/>
      <c r="BH371" s="794"/>
      <c r="BI371" s="794"/>
      <c r="BJ371" s="794"/>
      <c r="BK371" s="794"/>
      <c r="BL371" s="794"/>
      <c r="BM371" s="794"/>
      <c r="BN371" s="794"/>
      <c r="BO371" s="794"/>
      <c r="BP371" s="794"/>
      <c r="BQ371" s="794"/>
      <c r="BR371" s="794"/>
      <c r="BS371" s="794"/>
      <c r="BT371" s="794"/>
      <c r="BU371" s="794"/>
      <c r="BV371" s="794"/>
      <c r="BW371" s="794"/>
      <c r="BX371" s="813"/>
      <c r="BY371" s="813"/>
      <c r="BZ371" s="120"/>
      <c r="CA371" s="59" t="s">
        <v>85</v>
      </c>
      <c r="CB371" s="1" t="str">
        <f>IF(AND(T370&lt;&gt;"",Y370&lt;&gt;"",AD370&lt;&gt;""),"令和"&amp;T370&amp;"年"&amp;Y370&amp;"月"&amp;AD370&amp;"日","")</f>
        <v/>
      </c>
      <c r="CC371" s="387"/>
      <c r="CI371" s="439"/>
    </row>
    <row r="372" spans="1:87" s="2" customFormat="1" ht="17.100000000000001" customHeight="1">
      <c r="A372" s="444" t="s">
        <v>1958</v>
      </c>
      <c r="B372" s="59"/>
      <c r="C372" s="59"/>
      <c r="D372" s="59"/>
      <c r="E372" s="59"/>
      <c r="F372" s="801" t="s">
        <v>195</v>
      </c>
      <c r="G372" s="801"/>
      <c r="H372" s="801"/>
      <c r="I372" s="799"/>
      <c r="J372" s="799"/>
      <c r="K372" s="801" t="s">
        <v>196</v>
      </c>
      <c r="L372" s="801"/>
      <c r="M372" s="801"/>
      <c r="N372" s="59"/>
      <c r="O372" s="59"/>
      <c r="P372" s="801" t="s">
        <v>1217</v>
      </c>
      <c r="Q372" s="814"/>
      <c r="R372" s="814"/>
      <c r="S372" s="814"/>
      <c r="T372" s="799"/>
      <c r="U372" s="815"/>
      <c r="V372" s="815"/>
      <c r="W372" s="801" t="s">
        <v>12</v>
      </c>
      <c r="X372" s="801"/>
      <c r="Y372" s="799"/>
      <c r="Z372" s="799"/>
      <c r="AA372" s="799"/>
      <c r="AB372" s="801" t="s">
        <v>13</v>
      </c>
      <c r="AC372" s="801"/>
      <c r="AD372" s="799"/>
      <c r="AE372" s="799"/>
      <c r="AF372" s="799"/>
      <c r="AG372" s="801" t="s">
        <v>14</v>
      </c>
      <c r="AH372" s="801"/>
      <c r="AI372" s="59"/>
      <c r="AJ372" s="59"/>
      <c r="AK372" s="59" t="s">
        <v>37</v>
      </c>
      <c r="AL372" s="59"/>
      <c r="AM372" s="794"/>
      <c r="AN372" s="794"/>
      <c r="AO372" s="794"/>
      <c r="AP372" s="794"/>
      <c r="AQ372" s="794"/>
      <c r="AR372" s="794"/>
      <c r="AS372" s="794"/>
      <c r="AT372" s="794"/>
      <c r="AU372" s="794"/>
      <c r="AV372" s="794"/>
      <c r="AW372" s="794"/>
      <c r="AX372" s="794"/>
      <c r="AY372" s="794"/>
      <c r="AZ372" s="794"/>
      <c r="BA372" s="794"/>
      <c r="BB372" s="794"/>
      <c r="BC372" s="794"/>
      <c r="BD372" s="794"/>
      <c r="BE372" s="794"/>
      <c r="BF372" s="794"/>
      <c r="BG372" s="794"/>
      <c r="BH372" s="794"/>
      <c r="BI372" s="794"/>
      <c r="BJ372" s="794"/>
      <c r="BK372" s="794"/>
      <c r="BL372" s="794"/>
      <c r="BM372" s="794"/>
      <c r="BN372" s="794"/>
      <c r="BO372" s="794"/>
      <c r="BP372" s="794"/>
      <c r="BQ372" s="794"/>
      <c r="BR372" s="794"/>
      <c r="BS372" s="794"/>
      <c r="BT372" s="794"/>
      <c r="BU372" s="794"/>
      <c r="BV372" s="794"/>
      <c r="BW372" s="794"/>
      <c r="BX372" s="813"/>
      <c r="BY372" s="813"/>
      <c r="BZ372" s="120"/>
      <c r="CA372" s="59" t="s">
        <v>85</v>
      </c>
      <c r="CB372" s="1" t="str">
        <f>IF(AND(T371&lt;&gt;"",Y371&lt;&gt;"",AD371&lt;&gt;""),"令和"&amp;T371&amp;"年"&amp;Y371&amp;"月"&amp;AD371&amp;"日","")</f>
        <v/>
      </c>
      <c r="CC372" s="387"/>
      <c r="CI372" s="439"/>
    </row>
    <row r="373" spans="1:87" s="2" customFormat="1" ht="3.95" customHeight="1">
      <c r="A373" s="444" t="s">
        <v>1958</v>
      </c>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 t="str">
        <f>IF(AND(T372&lt;&gt;"",Y372&lt;&gt;"",AD372&lt;&gt;""),"令和"&amp;T372&amp;"年"&amp;Y372&amp;"月"&amp;AD372&amp;"日","")</f>
        <v/>
      </c>
      <c r="CC373" s="507"/>
      <c r="CD373" s="5"/>
      <c r="CE373" s="5"/>
      <c r="CF373" s="5"/>
      <c r="CG373" s="5"/>
      <c r="CH373" s="5"/>
      <c r="CI373" s="409"/>
    </row>
    <row r="374" spans="1:87" s="2" customFormat="1" ht="5.0999999999999996" customHeight="1">
      <c r="A374" s="444" t="s">
        <v>1958</v>
      </c>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A374" s="174"/>
      <c r="CB374" s="1"/>
      <c r="CC374" s="387"/>
      <c r="CI374" s="439"/>
    </row>
    <row r="375" spans="1:87" s="2" customFormat="1" ht="17.100000000000001" customHeight="1">
      <c r="A375" s="444" t="s">
        <v>1958</v>
      </c>
      <c r="B375" s="66"/>
      <c r="C375" s="68" t="s">
        <v>1668</v>
      </c>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869" t="s">
        <v>2243</v>
      </c>
      <c r="CC375" s="869"/>
      <c r="CD375" s="869"/>
      <c r="CE375" s="869"/>
      <c r="CF375" s="869"/>
      <c r="CG375" s="869"/>
      <c r="CH375" s="869"/>
      <c r="CI375" s="870"/>
    </row>
    <row r="376" spans="1:87" s="2" customFormat="1" ht="17.100000000000001" customHeight="1">
      <c r="A376" s="444" t="s">
        <v>1958</v>
      </c>
      <c r="B376" s="66"/>
      <c r="C376" s="66"/>
      <c r="D376" s="66"/>
      <c r="E376" s="66" t="s">
        <v>1664</v>
      </c>
      <c r="F376" s="66"/>
      <c r="G376" s="66"/>
      <c r="H376" s="66"/>
      <c r="I376" s="66"/>
      <c r="J376" s="66"/>
      <c r="K376" s="66"/>
      <c r="L376" s="66"/>
      <c r="M376" s="66"/>
      <c r="N376" s="66"/>
      <c r="O376" s="66"/>
      <c r="P376" s="66"/>
      <c r="Q376" s="66"/>
      <c r="R376" s="66"/>
      <c r="S376" s="799" t="s">
        <v>56</v>
      </c>
      <c r="T376" s="799"/>
      <c r="U376" s="799"/>
      <c r="V376" s="59" t="s">
        <v>184</v>
      </c>
      <c r="W376" s="66"/>
      <c r="X376" s="66"/>
      <c r="Y376" s="799" t="s">
        <v>56</v>
      </c>
      <c r="Z376" s="799"/>
      <c r="AA376" s="799"/>
      <c r="AB376" s="59" t="s">
        <v>185</v>
      </c>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869"/>
      <c r="CC376" s="869"/>
      <c r="CD376" s="869"/>
      <c r="CE376" s="869"/>
      <c r="CF376" s="869"/>
      <c r="CG376" s="869"/>
      <c r="CH376" s="869"/>
      <c r="CI376" s="870"/>
    </row>
    <row r="377" spans="1:87" s="2" customFormat="1" ht="17.100000000000001" customHeight="1">
      <c r="A377" s="444" t="s">
        <v>1958</v>
      </c>
      <c r="B377" s="66"/>
      <c r="C377" s="66"/>
      <c r="D377" s="66"/>
      <c r="E377" s="66" t="s">
        <v>1669</v>
      </c>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869"/>
      <c r="CC377" s="869"/>
      <c r="CD377" s="869"/>
      <c r="CE377" s="869"/>
      <c r="CF377" s="869"/>
      <c r="CG377" s="869"/>
      <c r="CH377" s="869"/>
      <c r="CI377" s="870"/>
    </row>
    <row r="378" spans="1:87" s="2" customFormat="1" ht="17.100000000000001" customHeight="1">
      <c r="A378" s="444" t="s">
        <v>1958</v>
      </c>
      <c r="B378" s="66"/>
      <c r="C378" s="66"/>
      <c r="D378" s="66"/>
      <c r="E378" s="66"/>
      <c r="F378" s="66"/>
      <c r="G378" s="66"/>
      <c r="H378" s="799" t="s">
        <v>56</v>
      </c>
      <c r="I378" s="799"/>
      <c r="J378" s="799"/>
      <c r="K378" s="59" t="s">
        <v>1670</v>
      </c>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387" t="s">
        <v>1971</v>
      </c>
      <c r="CC378" s="387"/>
      <c r="CI378" s="439"/>
    </row>
    <row r="379" spans="1:87" s="2" customFormat="1" ht="17.100000000000001" customHeight="1">
      <c r="A379" s="444" t="s">
        <v>1958</v>
      </c>
      <c r="B379" s="94"/>
      <c r="C379" s="94"/>
      <c r="D379" s="94"/>
      <c r="E379" s="94"/>
      <c r="F379" s="94"/>
      <c r="G379" s="94"/>
      <c r="H379" s="887" t="s">
        <v>56</v>
      </c>
      <c r="I379" s="887"/>
      <c r="J379" s="887"/>
      <c r="K379" s="63" t="s">
        <v>1325</v>
      </c>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387" t="s">
        <v>2303</v>
      </c>
      <c r="CC379" s="387"/>
      <c r="CI379" s="439"/>
    </row>
    <row r="380" spans="1:87" s="2" customFormat="1" ht="17.100000000000001" customHeight="1">
      <c r="A380" s="444" t="s">
        <v>1958</v>
      </c>
      <c r="B380" s="59"/>
      <c r="C380" s="59" t="s">
        <v>1671</v>
      </c>
      <c r="D380" s="59"/>
      <c r="E380" s="59"/>
      <c r="F380" s="59"/>
      <c r="G380" s="59"/>
      <c r="H380" s="59"/>
      <c r="I380" s="59"/>
      <c r="J380" s="59"/>
      <c r="K380" s="59"/>
      <c r="L380" s="59"/>
      <c r="M380" s="59"/>
      <c r="N380" s="59"/>
      <c r="O380" s="59"/>
      <c r="P380" s="59"/>
      <c r="Q380" s="59"/>
      <c r="R380" s="59"/>
      <c r="S380" s="59"/>
      <c r="T380" s="812"/>
      <c r="U380" s="812"/>
      <c r="V380" s="812"/>
      <c r="W380" s="812"/>
      <c r="X380" s="812"/>
      <c r="Y380" s="812"/>
      <c r="Z380" s="812"/>
      <c r="AA380" s="812"/>
      <c r="AB380" s="812"/>
      <c r="AC380" s="812"/>
      <c r="AD380" s="812"/>
      <c r="AE380" s="812"/>
      <c r="AF380" s="812"/>
      <c r="AG380" s="812"/>
      <c r="AH380" s="812"/>
      <c r="AI380" s="812"/>
      <c r="AJ380" s="812"/>
      <c r="AK380" s="812"/>
      <c r="AL380" s="812"/>
      <c r="AM380" s="812"/>
      <c r="AN380" s="812"/>
      <c r="AO380" s="812"/>
      <c r="AP380" s="812"/>
      <c r="AQ380" s="812"/>
      <c r="AR380" s="812"/>
      <c r="AS380" s="812"/>
      <c r="AT380" s="812"/>
      <c r="AU380" s="812"/>
      <c r="AV380" s="812"/>
      <c r="AW380" s="812"/>
      <c r="AX380" s="812"/>
      <c r="AY380" s="812"/>
      <c r="AZ380" s="812"/>
      <c r="BA380" s="812"/>
      <c r="BB380" s="812"/>
      <c r="BC380" s="812"/>
      <c r="BD380" s="812"/>
      <c r="BE380" s="812"/>
      <c r="BF380" s="812"/>
      <c r="BG380" s="812"/>
      <c r="BH380" s="812"/>
      <c r="BI380" s="812"/>
      <c r="BJ380" s="812"/>
      <c r="BK380" s="812"/>
      <c r="BL380" s="812"/>
      <c r="BM380" s="812"/>
      <c r="BN380" s="812"/>
      <c r="BO380" s="812"/>
      <c r="BP380" s="812"/>
      <c r="BQ380" s="812"/>
      <c r="BR380" s="812"/>
      <c r="BS380" s="812"/>
      <c r="BT380" s="812"/>
      <c r="BU380" s="812"/>
      <c r="BV380" s="812"/>
      <c r="BW380" s="812"/>
      <c r="BX380" s="812"/>
      <c r="BY380" s="812"/>
      <c r="BZ380" s="812"/>
      <c r="CA380" s="812"/>
      <c r="CB380" s="1"/>
      <c r="CC380" s="387" t="s">
        <v>2304</v>
      </c>
      <c r="CI380" s="439"/>
    </row>
    <row r="381" spans="1:87" s="2" customFormat="1" ht="15.95" customHeight="1">
      <c r="A381" s="444" t="s">
        <v>1958</v>
      </c>
      <c r="B381" s="59"/>
      <c r="C381" s="59"/>
      <c r="D381" s="59"/>
      <c r="E381" s="59"/>
      <c r="F381" s="794"/>
      <c r="G381" s="794"/>
      <c r="H381" s="794"/>
      <c r="I381" s="794"/>
      <c r="J381" s="794"/>
      <c r="K381" s="794"/>
      <c r="L381" s="794"/>
      <c r="M381" s="794"/>
      <c r="N381" s="794"/>
      <c r="O381" s="794"/>
      <c r="P381" s="794"/>
      <c r="Q381" s="794"/>
      <c r="R381" s="794"/>
      <c r="S381" s="794"/>
      <c r="T381" s="794"/>
      <c r="U381" s="794"/>
      <c r="V381" s="794"/>
      <c r="W381" s="794"/>
      <c r="X381" s="794"/>
      <c r="Y381" s="794"/>
      <c r="Z381" s="794"/>
      <c r="AA381" s="794"/>
      <c r="AB381" s="794"/>
      <c r="AC381" s="794"/>
      <c r="AD381" s="794"/>
      <c r="AE381" s="794"/>
      <c r="AF381" s="794"/>
      <c r="AG381" s="794"/>
      <c r="AH381" s="794"/>
      <c r="AI381" s="794"/>
      <c r="AJ381" s="794"/>
      <c r="AK381" s="794"/>
      <c r="AL381" s="794"/>
      <c r="AM381" s="794"/>
      <c r="AN381" s="794"/>
      <c r="AO381" s="794"/>
      <c r="AP381" s="794"/>
      <c r="AQ381" s="794"/>
      <c r="AR381" s="794"/>
      <c r="AS381" s="794"/>
      <c r="AT381" s="794"/>
      <c r="AU381" s="794"/>
      <c r="AV381" s="794"/>
      <c r="AW381" s="794"/>
      <c r="AX381" s="794"/>
      <c r="AY381" s="794"/>
      <c r="AZ381" s="794"/>
      <c r="BA381" s="794"/>
      <c r="BB381" s="794"/>
      <c r="BC381" s="794"/>
      <c r="BD381" s="794"/>
      <c r="BE381" s="794"/>
      <c r="BF381" s="794"/>
      <c r="BG381" s="794"/>
      <c r="BH381" s="794"/>
      <c r="BI381" s="794"/>
      <c r="BJ381" s="794"/>
      <c r="BK381" s="794"/>
      <c r="BL381" s="794"/>
      <c r="BM381" s="794"/>
      <c r="BN381" s="794"/>
      <c r="BO381" s="794"/>
      <c r="BP381" s="794"/>
      <c r="BQ381" s="794"/>
      <c r="BR381" s="794"/>
      <c r="BS381" s="794"/>
      <c r="BT381" s="794"/>
      <c r="BU381" s="794"/>
      <c r="BV381" s="794"/>
      <c r="BW381" s="794"/>
      <c r="BX381" s="794"/>
      <c r="BY381" s="794"/>
      <c r="BZ381" s="82"/>
      <c r="CA381" s="82"/>
      <c r="CB381" s="387"/>
      <c r="CC381" s="387"/>
      <c r="CI381" s="439"/>
    </row>
    <row r="382" spans="1:87" s="2" customFormat="1" ht="17.100000000000001" customHeight="1">
      <c r="A382" s="444" t="s">
        <v>1958</v>
      </c>
      <c r="B382" s="59"/>
      <c r="C382" s="59"/>
      <c r="D382" s="59"/>
      <c r="E382" s="59"/>
      <c r="F382" s="794"/>
      <c r="G382" s="794"/>
      <c r="H382" s="794"/>
      <c r="I382" s="794"/>
      <c r="J382" s="794"/>
      <c r="K382" s="794"/>
      <c r="L382" s="794"/>
      <c r="M382" s="794"/>
      <c r="N382" s="794"/>
      <c r="O382" s="794"/>
      <c r="P382" s="794"/>
      <c r="Q382" s="794"/>
      <c r="R382" s="794"/>
      <c r="S382" s="794"/>
      <c r="T382" s="794"/>
      <c r="U382" s="794"/>
      <c r="V382" s="794"/>
      <c r="W382" s="794"/>
      <c r="X382" s="794"/>
      <c r="Y382" s="794"/>
      <c r="Z382" s="794"/>
      <c r="AA382" s="794"/>
      <c r="AB382" s="794"/>
      <c r="AC382" s="794"/>
      <c r="AD382" s="794"/>
      <c r="AE382" s="794"/>
      <c r="AF382" s="794"/>
      <c r="AG382" s="794"/>
      <c r="AH382" s="794"/>
      <c r="AI382" s="794"/>
      <c r="AJ382" s="794"/>
      <c r="AK382" s="794"/>
      <c r="AL382" s="794"/>
      <c r="AM382" s="794"/>
      <c r="AN382" s="794"/>
      <c r="AO382" s="794"/>
      <c r="AP382" s="794"/>
      <c r="AQ382" s="794"/>
      <c r="AR382" s="794"/>
      <c r="AS382" s="794"/>
      <c r="AT382" s="794"/>
      <c r="AU382" s="794"/>
      <c r="AV382" s="794"/>
      <c r="AW382" s="794"/>
      <c r="AX382" s="794"/>
      <c r="AY382" s="794"/>
      <c r="AZ382" s="794"/>
      <c r="BA382" s="794"/>
      <c r="BB382" s="794"/>
      <c r="BC382" s="794"/>
      <c r="BD382" s="794"/>
      <c r="BE382" s="794"/>
      <c r="BF382" s="794"/>
      <c r="BG382" s="794"/>
      <c r="BH382" s="794"/>
      <c r="BI382" s="794"/>
      <c r="BJ382" s="794"/>
      <c r="BK382" s="794"/>
      <c r="BL382" s="794"/>
      <c r="BM382" s="794"/>
      <c r="BN382" s="794"/>
      <c r="BO382" s="794"/>
      <c r="BP382" s="794"/>
      <c r="BQ382" s="794"/>
      <c r="BR382" s="794"/>
      <c r="BS382" s="794"/>
      <c r="BT382" s="794"/>
      <c r="BU382" s="794"/>
      <c r="BV382" s="794"/>
      <c r="BW382" s="794"/>
      <c r="BX382" s="794"/>
      <c r="BY382" s="794"/>
      <c r="BZ382" s="82"/>
      <c r="CA382" s="82"/>
      <c r="CB382" s="387" t="s">
        <v>2214</v>
      </c>
      <c r="CC382" s="387"/>
      <c r="CI382" s="439"/>
    </row>
    <row r="383" spans="1:87" s="2" customFormat="1" ht="17.100000000000001" customHeight="1">
      <c r="A383" s="444" t="s">
        <v>1958</v>
      </c>
      <c r="B383" s="59"/>
      <c r="C383" s="59"/>
      <c r="D383" s="59"/>
      <c r="E383" s="59"/>
      <c r="F383" s="794"/>
      <c r="G383" s="794"/>
      <c r="H383" s="794"/>
      <c r="I383" s="794"/>
      <c r="J383" s="794"/>
      <c r="K383" s="794"/>
      <c r="L383" s="794"/>
      <c r="M383" s="794"/>
      <c r="N383" s="794"/>
      <c r="O383" s="794"/>
      <c r="P383" s="794"/>
      <c r="Q383" s="794"/>
      <c r="R383" s="794"/>
      <c r="S383" s="794"/>
      <c r="T383" s="794"/>
      <c r="U383" s="794"/>
      <c r="V383" s="794"/>
      <c r="W383" s="794"/>
      <c r="X383" s="794"/>
      <c r="Y383" s="794"/>
      <c r="Z383" s="794"/>
      <c r="AA383" s="794"/>
      <c r="AB383" s="794"/>
      <c r="AC383" s="794"/>
      <c r="AD383" s="794"/>
      <c r="AE383" s="794"/>
      <c r="AF383" s="794"/>
      <c r="AG383" s="794"/>
      <c r="AH383" s="794"/>
      <c r="AI383" s="794"/>
      <c r="AJ383" s="794"/>
      <c r="AK383" s="794"/>
      <c r="AL383" s="794"/>
      <c r="AM383" s="794"/>
      <c r="AN383" s="794"/>
      <c r="AO383" s="794"/>
      <c r="AP383" s="794"/>
      <c r="AQ383" s="794"/>
      <c r="AR383" s="794"/>
      <c r="AS383" s="794"/>
      <c r="AT383" s="794"/>
      <c r="AU383" s="794"/>
      <c r="AV383" s="794"/>
      <c r="AW383" s="794"/>
      <c r="AX383" s="794"/>
      <c r="AY383" s="794"/>
      <c r="AZ383" s="794"/>
      <c r="BA383" s="794"/>
      <c r="BB383" s="794"/>
      <c r="BC383" s="794"/>
      <c r="BD383" s="794"/>
      <c r="BE383" s="794"/>
      <c r="BF383" s="794"/>
      <c r="BG383" s="794"/>
      <c r="BH383" s="794"/>
      <c r="BI383" s="794"/>
      <c r="BJ383" s="794"/>
      <c r="BK383" s="794"/>
      <c r="BL383" s="794"/>
      <c r="BM383" s="794"/>
      <c r="BN383" s="794"/>
      <c r="BO383" s="794"/>
      <c r="BP383" s="794"/>
      <c r="BQ383" s="794"/>
      <c r="BR383" s="794"/>
      <c r="BS383" s="794"/>
      <c r="BT383" s="794"/>
      <c r="BU383" s="794"/>
      <c r="BV383" s="794"/>
      <c r="BW383" s="794"/>
      <c r="BX383" s="794"/>
      <c r="BY383" s="794"/>
      <c r="BZ383" s="82"/>
      <c r="CA383" s="82"/>
      <c r="CB383" s="1"/>
      <c r="CC383" s="387" t="s">
        <v>2220</v>
      </c>
      <c r="CI383" s="439"/>
    </row>
    <row r="384" spans="1:87" s="2" customFormat="1" ht="17.100000000000001" customHeight="1">
      <c r="A384" s="444" t="s">
        <v>1958</v>
      </c>
      <c r="B384" s="59"/>
      <c r="C384" s="59"/>
      <c r="D384" s="59"/>
      <c r="E384" s="59"/>
      <c r="F384" s="794"/>
      <c r="G384" s="794"/>
      <c r="H384" s="794"/>
      <c r="I384" s="794"/>
      <c r="J384" s="794"/>
      <c r="K384" s="794"/>
      <c r="L384" s="794"/>
      <c r="M384" s="794"/>
      <c r="N384" s="794"/>
      <c r="O384" s="794"/>
      <c r="P384" s="794"/>
      <c r="Q384" s="794"/>
      <c r="R384" s="794"/>
      <c r="S384" s="794"/>
      <c r="T384" s="794"/>
      <c r="U384" s="794"/>
      <c r="V384" s="794"/>
      <c r="W384" s="794"/>
      <c r="X384" s="794"/>
      <c r="Y384" s="794"/>
      <c r="Z384" s="794"/>
      <c r="AA384" s="794"/>
      <c r="AB384" s="794"/>
      <c r="AC384" s="794"/>
      <c r="AD384" s="794"/>
      <c r="AE384" s="794"/>
      <c r="AF384" s="794"/>
      <c r="AG384" s="794"/>
      <c r="AH384" s="794"/>
      <c r="AI384" s="794"/>
      <c r="AJ384" s="794"/>
      <c r="AK384" s="794"/>
      <c r="AL384" s="794"/>
      <c r="AM384" s="794"/>
      <c r="AN384" s="794"/>
      <c r="AO384" s="794"/>
      <c r="AP384" s="794"/>
      <c r="AQ384" s="794"/>
      <c r="AR384" s="794"/>
      <c r="AS384" s="794"/>
      <c r="AT384" s="794"/>
      <c r="AU384" s="794"/>
      <c r="AV384" s="794"/>
      <c r="AW384" s="794"/>
      <c r="AX384" s="794"/>
      <c r="AY384" s="794"/>
      <c r="AZ384" s="794"/>
      <c r="BA384" s="794"/>
      <c r="BB384" s="794"/>
      <c r="BC384" s="794"/>
      <c r="BD384" s="794"/>
      <c r="BE384" s="794"/>
      <c r="BF384" s="794"/>
      <c r="BG384" s="794"/>
      <c r="BH384" s="794"/>
      <c r="BI384" s="794"/>
      <c r="BJ384" s="794"/>
      <c r="BK384" s="794"/>
      <c r="BL384" s="794"/>
      <c r="BM384" s="794"/>
      <c r="BN384" s="794"/>
      <c r="BO384" s="794"/>
      <c r="BP384" s="794"/>
      <c r="BQ384" s="794"/>
      <c r="BR384" s="794"/>
      <c r="BS384" s="794"/>
      <c r="BT384" s="794"/>
      <c r="BU384" s="794"/>
      <c r="BV384" s="794"/>
      <c r="BW384" s="794"/>
      <c r="BX384" s="794"/>
      <c r="BY384" s="794"/>
      <c r="BZ384" s="82"/>
      <c r="CA384" s="82"/>
      <c r="CB384" s="1"/>
      <c r="CC384" s="387" t="s">
        <v>2305</v>
      </c>
      <c r="CI384" s="439"/>
    </row>
    <row r="385" spans="1:87" s="2" customFormat="1" ht="17.100000000000001" customHeight="1">
      <c r="A385" s="444" t="s">
        <v>1958</v>
      </c>
      <c r="B385" s="59"/>
      <c r="C385" s="59"/>
      <c r="D385" s="59"/>
      <c r="E385" s="59"/>
      <c r="F385" s="794"/>
      <c r="G385" s="794"/>
      <c r="H385" s="794"/>
      <c r="I385" s="794"/>
      <c r="J385" s="794"/>
      <c r="K385" s="794"/>
      <c r="L385" s="794"/>
      <c r="M385" s="794"/>
      <c r="N385" s="794"/>
      <c r="O385" s="794"/>
      <c r="P385" s="794"/>
      <c r="Q385" s="794"/>
      <c r="R385" s="794"/>
      <c r="S385" s="794"/>
      <c r="T385" s="794"/>
      <c r="U385" s="794"/>
      <c r="V385" s="794"/>
      <c r="W385" s="794"/>
      <c r="X385" s="794"/>
      <c r="Y385" s="794"/>
      <c r="Z385" s="794"/>
      <c r="AA385" s="794"/>
      <c r="AB385" s="794"/>
      <c r="AC385" s="794"/>
      <c r="AD385" s="794"/>
      <c r="AE385" s="794"/>
      <c r="AF385" s="794"/>
      <c r="AG385" s="794"/>
      <c r="AH385" s="794"/>
      <c r="AI385" s="794"/>
      <c r="AJ385" s="794"/>
      <c r="AK385" s="794"/>
      <c r="AL385" s="794"/>
      <c r="AM385" s="794"/>
      <c r="AN385" s="794"/>
      <c r="AO385" s="794"/>
      <c r="AP385" s="794"/>
      <c r="AQ385" s="794"/>
      <c r="AR385" s="794"/>
      <c r="AS385" s="794"/>
      <c r="AT385" s="794"/>
      <c r="AU385" s="794"/>
      <c r="AV385" s="794"/>
      <c r="AW385" s="794"/>
      <c r="AX385" s="794"/>
      <c r="AY385" s="794"/>
      <c r="AZ385" s="794"/>
      <c r="BA385" s="794"/>
      <c r="BB385" s="794"/>
      <c r="BC385" s="794"/>
      <c r="BD385" s="794"/>
      <c r="BE385" s="794"/>
      <c r="BF385" s="794"/>
      <c r="BG385" s="794"/>
      <c r="BH385" s="794"/>
      <c r="BI385" s="794"/>
      <c r="BJ385" s="794"/>
      <c r="BK385" s="794"/>
      <c r="BL385" s="794"/>
      <c r="BM385" s="794"/>
      <c r="BN385" s="794"/>
      <c r="BO385" s="794"/>
      <c r="BP385" s="794"/>
      <c r="BQ385" s="794"/>
      <c r="BR385" s="794"/>
      <c r="BS385" s="794"/>
      <c r="BT385" s="794"/>
      <c r="BU385" s="794"/>
      <c r="BV385" s="794"/>
      <c r="BW385" s="794"/>
      <c r="BX385" s="794"/>
      <c r="BY385" s="794"/>
      <c r="BZ385" s="82"/>
      <c r="CA385" s="82"/>
      <c r="CB385" s="1"/>
      <c r="CC385" s="387" t="s">
        <v>2307</v>
      </c>
      <c r="CI385" s="439"/>
    </row>
    <row r="386" spans="1:87" s="2" customFormat="1" ht="17.100000000000001" customHeight="1">
      <c r="A386" s="444" t="s">
        <v>1958</v>
      </c>
      <c r="B386" s="59"/>
      <c r="C386" s="59"/>
      <c r="D386" s="59"/>
      <c r="E386" s="59"/>
      <c r="F386" s="794"/>
      <c r="G386" s="794"/>
      <c r="H386" s="794"/>
      <c r="I386" s="794"/>
      <c r="J386" s="794"/>
      <c r="K386" s="794"/>
      <c r="L386" s="794"/>
      <c r="M386" s="794"/>
      <c r="N386" s="794"/>
      <c r="O386" s="794"/>
      <c r="P386" s="794"/>
      <c r="Q386" s="794"/>
      <c r="R386" s="794"/>
      <c r="S386" s="794"/>
      <c r="T386" s="794"/>
      <c r="U386" s="794"/>
      <c r="V386" s="794"/>
      <c r="W386" s="794"/>
      <c r="X386" s="794"/>
      <c r="Y386" s="794"/>
      <c r="Z386" s="794"/>
      <c r="AA386" s="794"/>
      <c r="AB386" s="794"/>
      <c r="AC386" s="794"/>
      <c r="AD386" s="794"/>
      <c r="AE386" s="794"/>
      <c r="AF386" s="794"/>
      <c r="AG386" s="794"/>
      <c r="AH386" s="794"/>
      <c r="AI386" s="794"/>
      <c r="AJ386" s="794"/>
      <c r="AK386" s="794"/>
      <c r="AL386" s="794"/>
      <c r="AM386" s="794"/>
      <c r="AN386" s="794"/>
      <c r="AO386" s="794"/>
      <c r="AP386" s="794"/>
      <c r="AQ386" s="794"/>
      <c r="AR386" s="794"/>
      <c r="AS386" s="794"/>
      <c r="AT386" s="794"/>
      <c r="AU386" s="794"/>
      <c r="AV386" s="794"/>
      <c r="AW386" s="794"/>
      <c r="AX386" s="794"/>
      <c r="AY386" s="794"/>
      <c r="AZ386" s="794"/>
      <c r="BA386" s="794"/>
      <c r="BB386" s="794"/>
      <c r="BC386" s="794"/>
      <c r="BD386" s="794"/>
      <c r="BE386" s="794"/>
      <c r="BF386" s="794"/>
      <c r="BG386" s="794"/>
      <c r="BH386" s="794"/>
      <c r="BI386" s="794"/>
      <c r="BJ386" s="794"/>
      <c r="BK386" s="794"/>
      <c r="BL386" s="794"/>
      <c r="BM386" s="794"/>
      <c r="BN386" s="794"/>
      <c r="BO386" s="794"/>
      <c r="BP386" s="794"/>
      <c r="BQ386" s="794"/>
      <c r="BR386" s="794"/>
      <c r="BS386" s="794"/>
      <c r="BT386" s="794"/>
      <c r="BU386" s="794"/>
      <c r="BV386" s="794"/>
      <c r="BW386" s="794"/>
      <c r="BX386" s="794"/>
      <c r="BY386" s="794"/>
      <c r="BZ386" s="82"/>
      <c r="CA386" s="82"/>
      <c r="CB386" s="1"/>
      <c r="CC386" s="387"/>
      <c r="CI386" s="439"/>
    </row>
    <row r="387" spans="1:87" s="2" customFormat="1" ht="17.100000000000001" customHeight="1">
      <c r="A387" s="444" t="s">
        <v>1958</v>
      </c>
      <c r="B387" s="59"/>
      <c r="C387" s="59"/>
      <c r="D387" s="59"/>
      <c r="E387" s="59"/>
      <c r="F387" s="794"/>
      <c r="G387" s="794"/>
      <c r="H387" s="794"/>
      <c r="I387" s="794"/>
      <c r="J387" s="794"/>
      <c r="K387" s="794"/>
      <c r="L387" s="794"/>
      <c r="M387" s="794"/>
      <c r="N387" s="794"/>
      <c r="O387" s="794"/>
      <c r="P387" s="794"/>
      <c r="Q387" s="794"/>
      <c r="R387" s="794"/>
      <c r="S387" s="794"/>
      <c r="T387" s="794"/>
      <c r="U387" s="794"/>
      <c r="V387" s="794"/>
      <c r="W387" s="794"/>
      <c r="X387" s="794"/>
      <c r="Y387" s="794"/>
      <c r="Z387" s="794"/>
      <c r="AA387" s="794"/>
      <c r="AB387" s="794"/>
      <c r="AC387" s="794"/>
      <c r="AD387" s="794"/>
      <c r="AE387" s="794"/>
      <c r="AF387" s="794"/>
      <c r="AG387" s="794"/>
      <c r="AH387" s="794"/>
      <c r="AI387" s="794"/>
      <c r="AJ387" s="794"/>
      <c r="AK387" s="794"/>
      <c r="AL387" s="794"/>
      <c r="AM387" s="794"/>
      <c r="AN387" s="794"/>
      <c r="AO387" s="794"/>
      <c r="AP387" s="794"/>
      <c r="AQ387" s="794"/>
      <c r="AR387" s="794"/>
      <c r="AS387" s="794"/>
      <c r="AT387" s="794"/>
      <c r="AU387" s="794"/>
      <c r="AV387" s="794"/>
      <c r="AW387" s="794"/>
      <c r="AX387" s="794"/>
      <c r="AY387" s="794"/>
      <c r="AZ387" s="794"/>
      <c r="BA387" s="794"/>
      <c r="BB387" s="794"/>
      <c r="BC387" s="794"/>
      <c r="BD387" s="794"/>
      <c r="BE387" s="794"/>
      <c r="BF387" s="794"/>
      <c r="BG387" s="794"/>
      <c r="BH387" s="794"/>
      <c r="BI387" s="794"/>
      <c r="BJ387" s="794"/>
      <c r="BK387" s="794"/>
      <c r="BL387" s="794"/>
      <c r="BM387" s="794"/>
      <c r="BN387" s="794"/>
      <c r="BO387" s="794"/>
      <c r="BP387" s="794"/>
      <c r="BQ387" s="794"/>
      <c r="BR387" s="794"/>
      <c r="BS387" s="794"/>
      <c r="BT387" s="794"/>
      <c r="BU387" s="794"/>
      <c r="BV387" s="794"/>
      <c r="BW387" s="794"/>
      <c r="BX387" s="794"/>
      <c r="BY387" s="794"/>
      <c r="BZ387" s="82"/>
      <c r="CA387" s="82"/>
      <c r="CB387" s="1"/>
      <c r="CC387" s="387"/>
      <c r="CI387" s="439"/>
    </row>
    <row r="388" spans="1:87" s="2" customFormat="1" ht="17.100000000000001" customHeight="1">
      <c r="A388" s="444" t="s">
        <v>1958</v>
      </c>
      <c r="B388" s="59"/>
      <c r="C388" s="59"/>
      <c r="D388" s="59"/>
      <c r="E388" s="59"/>
      <c r="F388" s="794"/>
      <c r="G388" s="794"/>
      <c r="H388" s="794"/>
      <c r="I388" s="794"/>
      <c r="J388" s="794"/>
      <c r="K388" s="794"/>
      <c r="L388" s="794"/>
      <c r="M388" s="794"/>
      <c r="N388" s="794"/>
      <c r="O388" s="794"/>
      <c r="P388" s="794"/>
      <c r="Q388" s="794"/>
      <c r="R388" s="794"/>
      <c r="S388" s="794"/>
      <c r="T388" s="794"/>
      <c r="U388" s="794"/>
      <c r="V388" s="794"/>
      <c r="W388" s="794"/>
      <c r="X388" s="794"/>
      <c r="Y388" s="794"/>
      <c r="Z388" s="794"/>
      <c r="AA388" s="794"/>
      <c r="AB388" s="794"/>
      <c r="AC388" s="794"/>
      <c r="AD388" s="794"/>
      <c r="AE388" s="794"/>
      <c r="AF388" s="794"/>
      <c r="AG388" s="794"/>
      <c r="AH388" s="794"/>
      <c r="AI388" s="794"/>
      <c r="AJ388" s="794"/>
      <c r="AK388" s="794"/>
      <c r="AL388" s="794"/>
      <c r="AM388" s="794"/>
      <c r="AN388" s="794"/>
      <c r="AO388" s="794"/>
      <c r="AP388" s="794"/>
      <c r="AQ388" s="794"/>
      <c r="AR388" s="794"/>
      <c r="AS388" s="794"/>
      <c r="AT388" s="794"/>
      <c r="AU388" s="794"/>
      <c r="AV388" s="794"/>
      <c r="AW388" s="794"/>
      <c r="AX388" s="794"/>
      <c r="AY388" s="794"/>
      <c r="AZ388" s="794"/>
      <c r="BA388" s="794"/>
      <c r="BB388" s="794"/>
      <c r="BC388" s="794"/>
      <c r="BD388" s="794"/>
      <c r="BE388" s="794"/>
      <c r="BF388" s="794"/>
      <c r="BG388" s="794"/>
      <c r="BH388" s="794"/>
      <c r="BI388" s="794"/>
      <c r="BJ388" s="794"/>
      <c r="BK388" s="794"/>
      <c r="BL388" s="794"/>
      <c r="BM388" s="794"/>
      <c r="BN388" s="794"/>
      <c r="BO388" s="794"/>
      <c r="BP388" s="794"/>
      <c r="BQ388" s="794"/>
      <c r="BR388" s="794"/>
      <c r="BS388" s="794"/>
      <c r="BT388" s="794"/>
      <c r="BU388" s="794"/>
      <c r="BV388" s="794"/>
      <c r="BW388" s="794"/>
      <c r="BX388" s="794"/>
      <c r="BY388" s="794"/>
      <c r="BZ388" s="82"/>
      <c r="CA388" s="82"/>
      <c r="CB388" s="1"/>
      <c r="CC388" s="387"/>
      <c r="CI388" s="439"/>
    </row>
    <row r="389" spans="1:87" s="2" customFormat="1" ht="17.100000000000001" customHeight="1">
      <c r="A389" s="444" t="s">
        <v>1958</v>
      </c>
      <c r="B389" s="59"/>
      <c r="C389" s="59"/>
      <c r="D389" s="59"/>
      <c r="E389" s="59"/>
      <c r="F389" s="794"/>
      <c r="G389" s="794"/>
      <c r="H389" s="794"/>
      <c r="I389" s="794"/>
      <c r="J389" s="794"/>
      <c r="K389" s="794"/>
      <c r="L389" s="794"/>
      <c r="M389" s="794"/>
      <c r="N389" s="794"/>
      <c r="O389" s="794"/>
      <c r="P389" s="794"/>
      <c r="Q389" s="794"/>
      <c r="R389" s="794"/>
      <c r="S389" s="794"/>
      <c r="T389" s="794"/>
      <c r="U389" s="794"/>
      <c r="V389" s="794"/>
      <c r="W389" s="794"/>
      <c r="X389" s="794"/>
      <c r="Y389" s="794"/>
      <c r="Z389" s="794"/>
      <c r="AA389" s="794"/>
      <c r="AB389" s="794"/>
      <c r="AC389" s="794"/>
      <c r="AD389" s="794"/>
      <c r="AE389" s="794"/>
      <c r="AF389" s="794"/>
      <c r="AG389" s="794"/>
      <c r="AH389" s="794"/>
      <c r="AI389" s="794"/>
      <c r="AJ389" s="794"/>
      <c r="AK389" s="794"/>
      <c r="AL389" s="794"/>
      <c r="AM389" s="794"/>
      <c r="AN389" s="794"/>
      <c r="AO389" s="794"/>
      <c r="AP389" s="794"/>
      <c r="AQ389" s="794"/>
      <c r="AR389" s="794"/>
      <c r="AS389" s="794"/>
      <c r="AT389" s="794"/>
      <c r="AU389" s="794"/>
      <c r="AV389" s="794"/>
      <c r="AW389" s="794"/>
      <c r="AX389" s="794"/>
      <c r="AY389" s="794"/>
      <c r="AZ389" s="794"/>
      <c r="BA389" s="794"/>
      <c r="BB389" s="794"/>
      <c r="BC389" s="794"/>
      <c r="BD389" s="794"/>
      <c r="BE389" s="794"/>
      <c r="BF389" s="794"/>
      <c r="BG389" s="794"/>
      <c r="BH389" s="794"/>
      <c r="BI389" s="794"/>
      <c r="BJ389" s="794"/>
      <c r="BK389" s="794"/>
      <c r="BL389" s="794"/>
      <c r="BM389" s="794"/>
      <c r="BN389" s="794"/>
      <c r="BO389" s="794"/>
      <c r="BP389" s="794"/>
      <c r="BQ389" s="794"/>
      <c r="BR389" s="794"/>
      <c r="BS389" s="794"/>
      <c r="BT389" s="794"/>
      <c r="BU389" s="794"/>
      <c r="BV389" s="794"/>
      <c r="BW389" s="794"/>
      <c r="BX389" s="794"/>
      <c r="BY389" s="794"/>
      <c r="BZ389" s="82"/>
      <c r="CA389" s="82"/>
      <c r="CB389" s="1"/>
      <c r="CC389" s="387"/>
      <c r="CI389" s="439"/>
    </row>
    <row r="390" spans="1:87" s="2" customFormat="1" ht="17.100000000000001" customHeight="1">
      <c r="A390" s="444" t="s">
        <v>1958</v>
      </c>
      <c r="B390" s="59"/>
      <c r="C390" s="59"/>
      <c r="D390" s="59"/>
      <c r="E390" s="59"/>
      <c r="F390" s="794"/>
      <c r="G390" s="794"/>
      <c r="H390" s="794"/>
      <c r="I390" s="794"/>
      <c r="J390" s="794"/>
      <c r="K390" s="794"/>
      <c r="L390" s="794"/>
      <c r="M390" s="794"/>
      <c r="N390" s="794"/>
      <c r="O390" s="794"/>
      <c r="P390" s="794"/>
      <c r="Q390" s="794"/>
      <c r="R390" s="794"/>
      <c r="S390" s="794"/>
      <c r="T390" s="794"/>
      <c r="U390" s="794"/>
      <c r="V390" s="794"/>
      <c r="W390" s="794"/>
      <c r="X390" s="794"/>
      <c r="Y390" s="794"/>
      <c r="Z390" s="794"/>
      <c r="AA390" s="794"/>
      <c r="AB390" s="794"/>
      <c r="AC390" s="794"/>
      <c r="AD390" s="794"/>
      <c r="AE390" s="794"/>
      <c r="AF390" s="794"/>
      <c r="AG390" s="794"/>
      <c r="AH390" s="794"/>
      <c r="AI390" s="794"/>
      <c r="AJ390" s="794"/>
      <c r="AK390" s="794"/>
      <c r="AL390" s="794"/>
      <c r="AM390" s="794"/>
      <c r="AN390" s="794"/>
      <c r="AO390" s="794"/>
      <c r="AP390" s="794"/>
      <c r="AQ390" s="794"/>
      <c r="AR390" s="794"/>
      <c r="AS390" s="794"/>
      <c r="AT390" s="794"/>
      <c r="AU390" s="794"/>
      <c r="AV390" s="794"/>
      <c r="AW390" s="794"/>
      <c r="AX390" s="794"/>
      <c r="AY390" s="794"/>
      <c r="AZ390" s="794"/>
      <c r="BA390" s="794"/>
      <c r="BB390" s="794"/>
      <c r="BC390" s="794"/>
      <c r="BD390" s="794"/>
      <c r="BE390" s="794"/>
      <c r="BF390" s="794"/>
      <c r="BG390" s="794"/>
      <c r="BH390" s="794"/>
      <c r="BI390" s="794"/>
      <c r="BJ390" s="794"/>
      <c r="BK390" s="794"/>
      <c r="BL390" s="794"/>
      <c r="BM390" s="794"/>
      <c r="BN390" s="794"/>
      <c r="BO390" s="794"/>
      <c r="BP390" s="794"/>
      <c r="BQ390" s="794"/>
      <c r="BR390" s="794"/>
      <c r="BS390" s="794"/>
      <c r="BT390" s="794"/>
      <c r="BU390" s="794"/>
      <c r="BV390" s="794"/>
      <c r="BW390" s="794"/>
      <c r="BX390" s="794"/>
      <c r="BY390" s="794"/>
      <c r="BZ390" s="82"/>
      <c r="CA390" s="82"/>
      <c r="CB390" s="1"/>
      <c r="CC390" s="387"/>
      <c r="CI390" s="439"/>
    </row>
    <row r="391" spans="1:87" s="2" customFormat="1" ht="3.95" customHeight="1">
      <c r="A391" s="444" t="s">
        <v>1958</v>
      </c>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
      <c r="CC391" s="507"/>
      <c r="CD391" s="5"/>
      <c r="CE391" s="5"/>
      <c r="CF391" s="5"/>
      <c r="CG391" s="5"/>
      <c r="CH391" s="5"/>
      <c r="CI391" s="409"/>
    </row>
    <row r="392" spans="1:87" s="2" customFormat="1" ht="5.0999999999999996" customHeight="1">
      <c r="A392" s="444" t="s">
        <v>1958</v>
      </c>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A392" s="174"/>
      <c r="CB392" s="1"/>
      <c r="CC392" s="387"/>
      <c r="CI392" s="439"/>
    </row>
    <row r="393" spans="1:87" s="2" customFormat="1" ht="17.100000000000001" customHeight="1">
      <c r="A393" s="444" t="s">
        <v>1958</v>
      </c>
      <c r="B393" s="59"/>
      <c r="C393" s="59" t="s">
        <v>1672</v>
      </c>
      <c r="D393" s="59"/>
      <c r="E393" s="59"/>
      <c r="F393" s="59"/>
      <c r="G393" s="59"/>
      <c r="H393" s="59"/>
      <c r="I393" s="59"/>
      <c r="J393" s="59"/>
      <c r="K393" s="59"/>
      <c r="L393" s="59"/>
      <c r="M393" s="59"/>
      <c r="N393" s="59"/>
      <c r="O393" s="59"/>
      <c r="P393" s="59"/>
      <c r="Q393" s="59"/>
      <c r="R393" s="59"/>
      <c r="S393" s="59"/>
      <c r="T393" s="812"/>
      <c r="U393" s="812"/>
      <c r="V393" s="812"/>
      <c r="W393" s="812"/>
      <c r="X393" s="812"/>
      <c r="Y393" s="812"/>
      <c r="Z393" s="812"/>
      <c r="AA393" s="812"/>
      <c r="AB393" s="812"/>
      <c r="AC393" s="812"/>
      <c r="AD393" s="812"/>
      <c r="AE393" s="812"/>
      <c r="AF393" s="812"/>
      <c r="AG393" s="812"/>
      <c r="AH393" s="812"/>
      <c r="AI393" s="812"/>
      <c r="AJ393" s="812"/>
      <c r="AK393" s="812"/>
      <c r="AL393" s="812"/>
      <c r="AM393" s="812"/>
      <c r="AN393" s="812"/>
      <c r="AO393" s="812"/>
      <c r="AP393" s="812"/>
      <c r="AQ393" s="812"/>
      <c r="AR393" s="812"/>
      <c r="AS393" s="812"/>
      <c r="AT393" s="812"/>
      <c r="AU393" s="812"/>
      <c r="AV393" s="812"/>
      <c r="AW393" s="812"/>
      <c r="AX393" s="812"/>
      <c r="AY393" s="812"/>
      <c r="AZ393" s="812"/>
      <c r="BA393" s="812"/>
      <c r="BB393" s="812"/>
      <c r="BC393" s="812"/>
      <c r="BD393" s="812"/>
      <c r="BE393" s="812"/>
      <c r="BF393" s="812"/>
      <c r="BG393" s="812"/>
      <c r="BH393" s="812"/>
      <c r="BI393" s="812"/>
      <c r="BJ393" s="812"/>
      <c r="BK393" s="812"/>
      <c r="BL393" s="812"/>
      <c r="BM393" s="812"/>
      <c r="BN393" s="812"/>
      <c r="BO393" s="812"/>
      <c r="BP393" s="812"/>
      <c r="BQ393" s="812"/>
      <c r="BR393" s="812"/>
      <c r="BS393" s="812"/>
      <c r="BT393" s="812"/>
      <c r="BU393" s="812"/>
      <c r="BV393" s="812"/>
      <c r="BW393" s="812"/>
      <c r="BX393" s="812"/>
      <c r="BY393" s="812"/>
      <c r="BZ393" s="812"/>
      <c r="CA393" s="812"/>
      <c r="CB393" s="1"/>
      <c r="CC393" s="387"/>
      <c r="CI393" s="439"/>
    </row>
    <row r="394" spans="1:87" s="2" customFormat="1" ht="15.95" customHeight="1">
      <c r="A394" s="444" t="s">
        <v>1958</v>
      </c>
      <c r="B394" s="59"/>
      <c r="C394" s="59"/>
      <c r="D394" s="59"/>
      <c r="E394" s="59"/>
      <c r="F394" s="794"/>
      <c r="G394" s="794"/>
      <c r="H394" s="794"/>
      <c r="I394" s="794"/>
      <c r="J394" s="794"/>
      <c r="K394" s="794"/>
      <c r="L394" s="794"/>
      <c r="M394" s="794"/>
      <c r="N394" s="794"/>
      <c r="O394" s="794"/>
      <c r="P394" s="794"/>
      <c r="Q394" s="794"/>
      <c r="R394" s="794"/>
      <c r="S394" s="794"/>
      <c r="T394" s="794"/>
      <c r="U394" s="794"/>
      <c r="V394" s="794"/>
      <c r="W394" s="794"/>
      <c r="X394" s="794"/>
      <c r="Y394" s="794"/>
      <c r="Z394" s="794"/>
      <c r="AA394" s="794"/>
      <c r="AB394" s="794"/>
      <c r="AC394" s="794"/>
      <c r="AD394" s="794"/>
      <c r="AE394" s="794"/>
      <c r="AF394" s="794"/>
      <c r="AG394" s="794"/>
      <c r="AH394" s="794"/>
      <c r="AI394" s="794"/>
      <c r="AJ394" s="794"/>
      <c r="AK394" s="794"/>
      <c r="AL394" s="794"/>
      <c r="AM394" s="794"/>
      <c r="AN394" s="794"/>
      <c r="AO394" s="794"/>
      <c r="AP394" s="794"/>
      <c r="AQ394" s="794"/>
      <c r="AR394" s="794"/>
      <c r="AS394" s="794"/>
      <c r="AT394" s="794"/>
      <c r="AU394" s="794"/>
      <c r="AV394" s="794"/>
      <c r="AW394" s="794"/>
      <c r="AX394" s="794"/>
      <c r="AY394" s="794"/>
      <c r="AZ394" s="794"/>
      <c r="BA394" s="794"/>
      <c r="BB394" s="794"/>
      <c r="BC394" s="794"/>
      <c r="BD394" s="794"/>
      <c r="BE394" s="794"/>
      <c r="BF394" s="794"/>
      <c r="BG394" s="794"/>
      <c r="BH394" s="794"/>
      <c r="BI394" s="794"/>
      <c r="BJ394" s="794"/>
      <c r="BK394" s="794"/>
      <c r="BL394" s="794"/>
      <c r="BM394" s="794"/>
      <c r="BN394" s="794"/>
      <c r="BO394" s="794"/>
      <c r="BP394" s="794"/>
      <c r="BQ394" s="794"/>
      <c r="BR394" s="794"/>
      <c r="BS394" s="794"/>
      <c r="BT394" s="794"/>
      <c r="BU394" s="794"/>
      <c r="BV394" s="794"/>
      <c r="BW394" s="794"/>
      <c r="BX394" s="794"/>
      <c r="BY394" s="794"/>
      <c r="BZ394" s="82"/>
      <c r="CA394" s="82"/>
      <c r="CB394" s="387" t="s">
        <v>2244</v>
      </c>
      <c r="CC394" s="387"/>
      <c r="CI394" s="439"/>
    </row>
    <row r="395" spans="1:87" s="2" customFormat="1" ht="17.100000000000001" customHeight="1">
      <c r="A395" s="444" t="s">
        <v>1958</v>
      </c>
      <c r="B395" s="59"/>
      <c r="C395" s="59"/>
      <c r="D395" s="59"/>
      <c r="E395" s="59"/>
      <c r="F395" s="794"/>
      <c r="G395" s="794"/>
      <c r="H395" s="794"/>
      <c r="I395" s="794"/>
      <c r="J395" s="794"/>
      <c r="K395" s="794"/>
      <c r="L395" s="794"/>
      <c r="M395" s="794"/>
      <c r="N395" s="794"/>
      <c r="O395" s="794"/>
      <c r="P395" s="794"/>
      <c r="Q395" s="794"/>
      <c r="R395" s="794"/>
      <c r="S395" s="794"/>
      <c r="T395" s="794"/>
      <c r="U395" s="794"/>
      <c r="V395" s="794"/>
      <c r="W395" s="794"/>
      <c r="X395" s="794"/>
      <c r="Y395" s="794"/>
      <c r="Z395" s="794"/>
      <c r="AA395" s="794"/>
      <c r="AB395" s="794"/>
      <c r="AC395" s="794"/>
      <c r="AD395" s="794"/>
      <c r="AE395" s="794"/>
      <c r="AF395" s="794"/>
      <c r="AG395" s="794"/>
      <c r="AH395" s="794"/>
      <c r="AI395" s="794"/>
      <c r="AJ395" s="794"/>
      <c r="AK395" s="794"/>
      <c r="AL395" s="794"/>
      <c r="AM395" s="794"/>
      <c r="AN395" s="794"/>
      <c r="AO395" s="794"/>
      <c r="AP395" s="794"/>
      <c r="AQ395" s="794"/>
      <c r="AR395" s="794"/>
      <c r="AS395" s="794"/>
      <c r="AT395" s="794"/>
      <c r="AU395" s="794"/>
      <c r="AV395" s="794"/>
      <c r="AW395" s="794"/>
      <c r="AX395" s="794"/>
      <c r="AY395" s="794"/>
      <c r="AZ395" s="794"/>
      <c r="BA395" s="794"/>
      <c r="BB395" s="794"/>
      <c r="BC395" s="794"/>
      <c r="BD395" s="794"/>
      <c r="BE395" s="794"/>
      <c r="BF395" s="794"/>
      <c r="BG395" s="794"/>
      <c r="BH395" s="794"/>
      <c r="BI395" s="794"/>
      <c r="BJ395" s="794"/>
      <c r="BK395" s="794"/>
      <c r="BL395" s="794"/>
      <c r="BM395" s="794"/>
      <c r="BN395" s="794"/>
      <c r="BO395" s="794"/>
      <c r="BP395" s="794"/>
      <c r="BQ395" s="794"/>
      <c r="BR395" s="794"/>
      <c r="BS395" s="794"/>
      <c r="BT395" s="794"/>
      <c r="BU395" s="794"/>
      <c r="BV395" s="794"/>
      <c r="BW395" s="794"/>
      <c r="BX395" s="794"/>
      <c r="BY395" s="794"/>
      <c r="BZ395" s="82"/>
      <c r="CA395" s="82"/>
      <c r="CB395" s="387"/>
      <c r="CC395" s="387"/>
      <c r="CI395" s="439"/>
    </row>
    <row r="396" spans="1:87" s="2" customFormat="1" ht="17.100000000000001" customHeight="1">
      <c r="A396" s="444" t="s">
        <v>1958</v>
      </c>
      <c r="B396" s="59"/>
      <c r="C396" s="59"/>
      <c r="D396" s="59"/>
      <c r="E396" s="59"/>
      <c r="F396" s="794"/>
      <c r="G396" s="794"/>
      <c r="H396" s="794"/>
      <c r="I396" s="794"/>
      <c r="J396" s="794"/>
      <c r="K396" s="794"/>
      <c r="L396" s="794"/>
      <c r="M396" s="794"/>
      <c r="N396" s="794"/>
      <c r="O396" s="794"/>
      <c r="P396" s="794"/>
      <c r="Q396" s="794"/>
      <c r="R396" s="794"/>
      <c r="S396" s="794"/>
      <c r="T396" s="794"/>
      <c r="U396" s="794"/>
      <c r="V396" s="794"/>
      <c r="W396" s="794"/>
      <c r="X396" s="794"/>
      <c r="Y396" s="794"/>
      <c r="Z396" s="794"/>
      <c r="AA396" s="794"/>
      <c r="AB396" s="794"/>
      <c r="AC396" s="794"/>
      <c r="AD396" s="794"/>
      <c r="AE396" s="794"/>
      <c r="AF396" s="794"/>
      <c r="AG396" s="794"/>
      <c r="AH396" s="794"/>
      <c r="AI396" s="794"/>
      <c r="AJ396" s="794"/>
      <c r="AK396" s="794"/>
      <c r="AL396" s="794"/>
      <c r="AM396" s="794"/>
      <c r="AN396" s="794"/>
      <c r="AO396" s="794"/>
      <c r="AP396" s="794"/>
      <c r="AQ396" s="794"/>
      <c r="AR396" s="794"/>
      <c r="AS396" s="794"/>
      <c r="AT396" s="794"/>
      <c r="AU396" s="794"/>
      <c r="AV396" s="794"/>
      <c r="AW396" s="794"/>
      <c r="AX396" s="794"/>
      <c r="AY396" s="794"/>
      <c r="AZ396" s="794"/>
      <c r="BA396" s="794"/>
      <c r="BB396" s="794"/>
      <c r="BC396" s="794"/>
      <c r="BD396" s="794"/>
      <c r="BE396" s="794"/>
      <c r="BF396" s="794"/>
      <c r="BG396" s="794"/>
      <c r="BH396" s="794"/>
      <c r="BI396" s="794"/>
      <c r="BJ396" s="794"/>
      <c r="BK396" s="794"/>
      <c r="BL396" s="794"/>
      <c r="BM396" s="794"/>
      <c r="BN396" s="794"/>
      <c r="BO396" s="794"/>
      <c r="BP396" s="794"/>
      <c r="BQ396" s="794"/>
      <c r="BR396" s="794"/>
      <c r="BS396" s="794"/>
      <c r="BT396" s="794"/>
      <c r="BU396" s="794"/>
      <c r="BV396" s="794"/>
      <c r="BW396" s="794"/>
      <c r="BX396" s="794"/>
      <c r="BY396" s="794"/>
      <c r="BZ396" s="82"/>
      <c r="CA396" s="82"/>
      <c r="CB396" s="1"/>
      <c r="CC396" s="387"/>
      <c r="CI396" s="439"/>
    </row>
    <row r="397" spans="1:87" s="2" customFormat="1" ht="6" customHeight="1">
      <c r="A397" s="444" t="s">
        <v>1958</v>
      </c>
      <c r="B397" s="63"/>
      <c r="C397" s="63"/>
      <c r="D397" s="63"/>
      <c r="E397" s="63"/>
      <c r="F397" s="63"/>
      <c r="G397" s="63"/>
      <c r="H397" s="63"/>
      <c r="I397" s="63"/>
      <c r="J397" s="63"/>
      <c r="K397" s="63"/>
      <c r="L397" s="63"/>
      <c r="M397" s="63"/>
      <c r="N397" s="63"/>
      <c r="O397" s="63"/>
      <c r="P397" s="63"/>
      <c r="Q397" s="63"/>
      <c r="R397" s="63"/>
      <c r="S397" s="6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9"/>
      <c r="CC397" s="507"/>
      <c r="CD397" s="5"/>
      <c r="CE397" s="5"/>
      <c r="CF397" s="5"/>
      <c r="CG397" s="5"/>
      <c r="CH397" s="5"/>
      <c r="CI397" s="409"/>
    </row>
    <row r="398" spans="1:87" s="2" customFormat="1" ht="4.5" customHeight="1">
      <c r="A398" s="444" t="s">
        <v>1958</v>
      </c>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c r="AS398" s="294"/>
      <c r="AT398" s="294"/>
      <c r="AU398" s="294"/>
      <c r="AV398" s="294"/>
      <c r="AW398" s="294"/>
      <c r="AX398" s="294"/>
      <c r="AY398" s="294"/>
      <c r="AZ398" s="294"/>
      <c r="BA398" s="294"/>
      <c r="BB398" s="294"/>
      <c r="BC398" s="294"/>
      <c r="BD398" s="294"/>
      <c r="BE398" s="294"/>
      <c r="BF398" s="294"/>
      <c r="BG398" s="294"/>
      <c r="BH398" s="294"/>
      <c r="BI398" s="294"/>
      <c r="BJ398" s="294"/>
      <c r="BK398" s="294"/>
      <c r="BL398" s="294"/>
      <c r="BM398" s="294"/>
      <c r="BN398" s="294"/>
      <c r="BO398" s="294"/>
      <c r="BP398" s="294"/>
      <c r="BQ398" s="294"/>
      <c r="BR398" s="294"/>
      <c r="BS398" s="294"/>
      <c r="BT398" s="294"/>
      <c r="BU398" s="294"/>
      <c r="BV398" s="294"/>
      <c r="BW398" s="294"/>
      <c r="BX398" s="294"/>
      <c r="BY398" s="294"/>
      <c r="BZ398" s="294"/>
      <c r="CA398" s="294"/>
      <c r="CB398" s="1"/>
      <c r="CC398" s="387"/>
      <c r="CI398" s="439"/>
    </row>
    <row r="399" spans="1:87" s="31" customFormat="1" ht="17.100000000000001" customHeight="1">
      <c r="A399" s="444" t="s">
        <v>1958</v>
      </c>
      <c r="B399" s="303"/>
      <c r="C399" s="303"/>
      <c r="D399" s="303"/>
      <c r="E399" s="303"/>
      <c r="F399" s="788"/>
      <c r="G399" s="788"/>
      <c r="H399" s="788"/>
      <c r="I399" s="788"/>
      <c r="J399" s="788"/>
      <c r="K399" s="788"/>
      <c r="L399" s="788"/>
      <c r="M399" s="788"/>
      <c r="N399" s="788"/>
      <c r="O399" s="788"/>
      <c r="P399" s="788"/>
      <c r="Q399" s="788"/>
      <c r="R399" s="788"/>
      <c r="S399" s="788"/>
      <c r="T399" s="788"/>
      <c r="U399" s="788"/>
      <c r="V399" s="788"/>
      <c r="W399" s="788"/>
      <c r="X399" s="788"/>
      <c r="Y399" s="788"/>
      <c r="Z399" s="788"/>
      <c r="AA399" s="788"/>
      <c r="AB399" s="788"/>
      <c r="AC399" s="788"/>
      <c r="AD399" s="788"/>
      <c r="AE399" s="788"/>
      <c r="AF399" s="788"/>
      <c r="AG399" s="788"/>
      <c r="AH399" s="788"/>
      <c r="AI399" s="788"/>
      <c r="AJ399" s="788"/>
      <c r="AK399" s="788"/>
      <c r="AL399" s="788"/>
      <c r="AM399" s="788"/>
      <c r="AN399" s="788"/>
      <c r="AO399" s="788"/>
      <c r="AP399" s="788"/>
      <c r="AQ399" s="788"/>
      <c r="AR399" s="788"/>
      <c r="AS399" s="788"/>
      <c r="AT399" s="788"/>
      <c r="AU399" s="788"/>
      <c r="AV399" s="788"/>
      <c r="AW399" s="788"/>
      <c r="AX399" s="788"/>
      <c r="AY399" s="788"/>
      <c r="AZ399" s="788"/>
      <c r="BA399" s="788"/>
      <c r="BB399" s="788"/>
      <c r="BC399" s="788"/>
      <c r="BD399" s="788"/>
      <c r="BE399" s="788"/>
      <c r="BF399" s="788"/>
      <c r="BG399" s="788"/>
      <c r="BH399" s="788"/>
      <c r="BI399" s="788"/>
      <c r="BJ399" s="788"/>
      <c r="BK399" s="788"/>
      <c r="BL399" s="788"/>
      <c r="BM399" s="788"/>
      <c r="BN399" s="788"/>
      <c r="BO399" s="788"/>
      <c r="BP399" s="788"/>
      <c r="BQ399" s="788"/>
      <c r="BR399" s="788"/>
      <c r="BS399" s="788"/>
      <c r="BT399" s="788"/>
      <c r="BU399" s="788"/>
      <c r="BV399" s="788"/>
      <c r="BW399" s="788"/>
      <c r="BX399" s="788"/>
      <c r="BY399" s="788"/>
      <c r="BZ399" s="788"/>
      <c r="CA399" s="303"/>
      <c r="CB399" s="394"/>
      <c r="CC399" s="394"/>
      <c r="CI399" s="481"/>
    </row>
    <row r="400" spans="1:87" s="31" customFormat="1" ht="17.100000000000001" customHeight="1">
      <c r="A400" s="444" t="s">
        <v>1958</v>
      </c>
      <c r="B400" s="303"/>
      <c r="C400" s="303"/>
      <c r="D400" s="303"/>
      <c r="E400" s="303"/>
      <c r="F400" s="788"/>
      <c r="G400" s="788"/>
      <c r="H400" s="788"/>
      <c r="I400" s="788"/>
      <c r="J400" s="788"/>
      <c r="K400" s="788"/>
      <c r="L400" s="788"/>
      <c r="M400" s="788"/>
      <c r="N400" s="788"/>
      <c r="O400" s="788"/>
      <c r="P400" s="788"/>
      <c r="Q400" s="788"/>
      <c r="R400" s="788"/>
      <c r="S400" s="788"/>
      <c r="T400" s="788"/>
      <c r="U400" s="788"/>
      <c r="V400" s="788"/>
      <c r="W400" s="788"/>
      <c r="X400" s="788"/>
      <c r="Y400" s="788"/>
      <c r="Z400" s="788"/>
      <c r="AA400" s="788"/>
      <c r="AB400" s="788"/>
      <c r="AC400" s="788"/>
      <c r="AD400" s="788"/>
      <c r="AE400" s="788"/>
      <c r="AF400" s="788"/>
      <c r="AG400" s="788"/>
      <c r="AH400" s="788"/>
      <c r="AI400" s="788"/>
      <c r="AJ400" s="788"/>
      <c r="AK400" s="788"/>
      <c r="AL400" s="788"/>
      <c r="AM400" s="788"/>
      <c r="AN400" s="788"/>
      <c r="AO400" s="788"/>
      <c r="AP400" s="788"/>
      <c r="AQ400" s="788"/>
      <c r="AR400" s="788"/>
      <c r="AS400" s="788"/>
      <c r="AT400" s="788"/>
      <c r="AU400" s="788"/>
      <c r="AV400" s="788"/>
      <c r="AW400" s="788"/>
      <c r="AX400" s="788"/>
      <c r="AY400" s="788"/>
      <c r="AZ400" s="788"/>
      <c r="BA400" s="788"/>
      <c r="BB400" s="788"/>
      <c r="BC400" s="788"/>
      <c r="BD400" s="788"/>
      <c r="BE400" s="788"/>
      <c r="BF400" s="788"/>
      <c r="BG400" s="788"/>
      <c r="BH400" s="788"/>
      <c r="BI400" s="788"/>
      <c r="BJ400" s="788"/>
      <c r="BK400" s="788"/>
      <c r="BL400" s="788"/>
      <c r="BM400" s="788"/>
      <c r="BN400" s="788"/>
      <c r="BO400" s="788"/>
      <c r="BP400" s="788"/>
      <c r="BQ400" s="788"/>
      <c r="BR400" s="788"/>
      <c r="BS400" s="788"/>
      <c r="BT400" s="788"/>
      <c r="BU400" s="788"/>
      <c r="BV400" s="788"/>
      <c r="BW400" s="788"/>
      <c r="BX400" s="788"/>
      <c r="BY400" s="788"/>
      <c r="BZ400" s="788"/>
      <c r="CA400" s="303"/>
      <c r="CB400" s="394"/>
      <c r="CC400" s="394"/>
      <c r="CI400" s="481"/>
    </row>
    <row r="401" spans="1:87" s="31" customFormat="1" ht="17.100000000000001" customHeight="1">
      <c r="A401" s="444" t="s">
        <v>1958</v>
      </c>
      <c r="B401" s="303"/>
      <c r="C401" s="303"/>
      <c r="D401" s="303"/>
      <c r="E401" s="303"/>
      <c r="F401" s="788"/>
      <c r="G401" s="788"/>
      <c r="H401" s="788"/>
      <c r="I401" s="788"/>
      <c r="J401" s="788"/>
      <c r="K401" s="788"/>
      <c r="L401" s="788"/>
      <c r="M401" s="788"/>
      <c r="N401" s="788"/>
      <c r="O401" s="788"/>
      <c r="P401" s="788"/>
      <c r="Q401" s="788"/>
      <c r="R401" s="788"/>
      <c r="S401" s="788"/>
      <c r="T401" s="788"/>
      <c r="U401" s="788"/>
      <c r="V401" s="788"/>
      <c r="W401" s="788"/>
      <c r="X401" s="788"/>
      <c r="Y401" s="788"/>
      <c r="Z401" s="788"/>
      <c r="AA401" s="788"/>
      <c r="AB401" s="788"/>
      <c r="AC401" s="788"/>
      <c r="AD401" s="788"/>
      <c r="AE401" s="788"/>
      <c r="AF401" s="788"/>
      <c r="AG401" s="788"/>
      <c r="AH401" s="788"/>
      <c r="AI401" s="788"/>
      <c r="AJ401" s="788"/>
      <c r="AK401" s="788"/>
      <c r="AL401" s="788"/>
      <c r="AM401" s="788"/>
      <c r="AN401" s="788"/>
      <c r="AO401" s="788"/>
      <c r="AP401" s="788"/>
      <c r="AQ401" s="788"/>
      <c r="AR401" s="788"/>
      <c r="AS401" s="788"/>
      <c r="AT401" s="788"/>
      <c r="AU401" s="788"/>
      <c r="AV401" s="788"/>
      <c r="AW401" s="788"/>
      <c r="AX401" s="788"/>
      <c r="AY401" s="788"/>
      <c r="AZ401" s="788"/>
      <c r="BA401" s="788"/>
      <c r="BB401" s="788"/>
      <c r="BC401" s="788"/>
      <c r="BD401" s="788"/>
      <c r="BE401" s="788"/>
      <c r="BF401" s="788"/>
      <c r="BG401" s="788"/>
      <c r="BH401" s="788"/>
      <c r="BI401" s="788"/>
      <c r="BJ401" s="788"/>
      <c r="BK401" s="788"/>
      <c r="BL401" s="788"/>
      <c r="BM401" s="788"/>
      <c r="BN401" s="788"/>
      <c r="BO401" s="788"/>
      <c r="BP401" s="788"/>
      <c r="BQ401" s="788"/>
      <c r="BR401" s="788"/>
      <c r="BS401" s="788"/>
      <c r="BT401" s="788"/>
      <c r="BU401" s="788"/>
      <c r="BV401" s="788"/>
      <c r="BW401" s="788"/>
      <c r="BX401" s="788"/>
      <c r="BY401" s="788"/>
      <c r="BZ401" s="788"/>
      <c r="CA401" s="303"/>
      <c r="CB401" s="394"/>
      <c r="CC401" s="394"/>
      <c r="CI401" s="481"/>
    </row>
    <row r="402" spans="1:87" s="1" customFormat="1" ht="17.100000000000001" customHeight="1">
      <c r="A402" s="444" t="s">
        <v>1958</v>
      </c>
      <c r="B402" s="59"/>
      <c r="C402" s="59"/>
      <c r="D402" s="59"/>
      <c r="E402" s="59"/>
      <c r="F402" s="788"/>
      <c r="G402" s="788"/>
      <c r="H402" s="788"/>
      <c r="I402" s="788"/>
      <c r="J402" s="788"/>
      <c r="K402" s="788"/>
      <c r="L402" s="788"/>
      <c r="M402" s="788"/>
      <c r="N402" s="788"/>
      <c r="O402" s="788"/>
      <c r="P402" s="788"/>
      <c r="Q402" s="788"/>
      <c r="R402" s="788"/>
      <c r="S402" s="788"/>
      <c r="T402" s="788"/>
      <c r="U402" s="788"/>
      <c r="V402" s="788"/>
      <c r="W402" s="788"/>
      <c r="X402" s="788"/>
      <c r="Y402" s="788"/>
      <c r="Z402" s="788"/>
      <c r="AA402" s="788"/>
      <c r="AB402" s="788"/>
      <c r="AC402" s="788"/>
      <c r="AD402" s="788"/>
      <c r="AE402" s="788"/>
      <c r="AF402" s="788"/>
      <c r="AG402" s="788"/>
      <c r="AH402" s="788"/>
      <c r="AI402" s="788"/>
      <c r="AJ402" s="788"/>
      <c r="AK402" s="788"/>
      <c r="AL402" s="788"/>
      <c r="AM402" s="788"/>
      <c r="AN402" s="788"/>
      <c r="AO402" s="788"/>
      <c r="AP402" s="788"/>
      <c r="AQ402" s="788"/>
      <c r="AR402" s="788"/>
      <c r="AS402" s="788"/>
      <c r="AT402" s="788"/>
      <c r="AU402" s="788"/>
      <c r="AV402" s="788"/>
      <c r="AW402" s="788"/>
      <c r="AX402" s="788"/>
      <c r="AY402" s="788"/>
      <c r="AZ402" s="788"/>
      <c r="BA402" s="788"/>
      <c r="BB402" s="788"/>
      <c r="BC402" s="788"/>
      <c r="BD402" s="788"/>
      <c r="BE402" s="788"/>
      <c r="BF402" s="788"/>
      <c r="BG402" s="788"/>
      <c r="BH402" s="788"/>
      <c r="BI402" s="788"/>
      <c r="BJ402" s="788"/>
      <c r="BK402" s="788"/>
      <c r="BL402" s="788"/>
      <c r="BM402" s="788"/>
      <c r="BN402" s="788"/>
      <c r="BO402" s="788"/>
      <c r="BP402" s="788"/>
      <c r="BQ402" s="788"/>
      <c r="BR402" s="788"/>
      <c r="BS402" s="788"/>
      <c r="BT402" s="788"/>
      <c r="BU402" s="788"/>
      <c r="BV402" s="788"/>
      <c r="BW402" s="788"/>
      <c r="BX402" s="788"/>
      <c r="BY402" s="788"/>
      <c r="BZ402" s="788"/>
      <c r="CA402" s="60"/>
      <c r="CC402" s="387"/>
      <c r="CI402" s="392"/>
    </row>
    <row r="403" spans="1:87" s="1" customFormat="1" ht="17.100000000000001" customHeight="1">
      <c r="A403" s="444" t="s">
        <v>1958</v>
      </c>
      <c r="B403" s="59"/>
      <c r="C403" s="59"/>
      <c r="D403" s="59"/>
      <c r="E403" s="59"/>
      <c r="F403" s="788"/>
      <c r="G403" s="788"/>
      <c r="H403" s="788"/>
      <c r="I403" s="788"/>
      <c r="J403" s="788"/>
      <c r="K403" s="788"/>
      <c r="L403" s="788"/>
      <c r="M403" s="788"/>
      <c r="N403" s="788"/>
      <c r="O403" s="788"/>
      <c r="P403" s="788"/>
      <c r="Q403" s="788"/>
      <c r="R403" s="788"/>
      <c r="S403" s="788"/>
      <c r="T403" s="788"/>
      <c r="U403" s="788"/>
      <c r="V403" s="788"/>
      <c r="W403" s="788"/>
      <c r="X403" s="788"/>
      <c r="Y403" s="788"/>
      <c r="Z403" s="788"/>
      <c r="AA403" s="788"/>
      <c r="AB403" s="788"/>
      <c r="AC403" s="788"/>
      <c r="AD403" s="788"/>
      <c r="AE403" s="788"/>
      <c r="AF403" s="788"/>
      <c r="AG403" s="788"/>
      <c r="AH403" s="788"/>
      <c r="AI403" s="788"/>
      <c r="AJ403" s="788"/>
      <c r="AK403" s="788"/>
      <c r="AL403" s="788"/>
      <c r="AM403" s="788"/>
      <c r="AN403" s="788"/>
      <c r="AO403" s="788"/>
      <c r="AP403" s="788"/>
      <c r="AQ403" s="788"/>
      <c r="AR403" s="788"/>
      <c r="AS403" s="788"/>
      <c r="AT403" s="788"/>
      <c r="AU403" s="788"/>
      <c r="AV403" s="788"/>
      <c r="AW403" s="788"/>
      <c r="AX403" s="788"/>
      <c r="AY403" s="788"/>
      <c r="AZ403" s="788"/>
      <c r="BA403" s="788"/>
      <c r="BB403" s="788"/>
      <c r="BC403" s="788"/>
      <c r="BD403" s="788"/>
      <c r="BE403" s="788"/>
      <c r="BF403" s="788"/>
      <c r="BG403" s="788"/>
      <c r="BH403" s="788"/>
      <c r="BI403" s="788"/>
      <c r="BJ403" s="788"/>
      <c r="BK403" s="788"/>
      <c r="BL403" s="788"/>
      <c r="BM403" s="788"/>
      <c r="BN403" s="788"/>
      <c r="BO403" s="788"/>
      <c r="BP403" s="788"/>
      <c r="BQ403" s="788"/>
      <c r="BR403" s="788"/>
      <c r="BS403" s="788"/>
      <c r="BT403" s="788"/>
      <c r="BU403" s="788"/>
      <c r="BV403" s="788"/>
      <c r="BW403" s="788"/>
      <c r="BX403" s="788"/>
      <c r="BY403" s="788"/>
      <c r="BZ403" s="788"/>
      <c r="CA403" s="60"/>
      <c r="CC403" s="387"/>
      <c r="CI403" s="392"/>
    </row>
    <row r="404" spans="1:87" s="1" customFormat="1" ht="17.100000000000001" customHeight="1">
      <c r="A404" s="444" t="s">
        <v>1958</v>
      </c>
      <c r="B404" s="59"/>
      <c r="C404" s="59"/>
      <c r="D404" s="59"/>
      <c r="E404" s="59"/>
      <c r="F404" s="788"/>
      <c r="G404" s="788"/>
      <c r="H404" s="788"/>
      <c r="I404" s="788"/>
      <c r="J404" s="788"/>
      <c r="K404" s="788"/>
      <c r="L404" s="788"/>
      <c r="M404" s="788"/>
      <c r="N404" s="788"/>
      <c r="O404" s="788"/>
      <c r="P404" s="788"/>
      <c r="Q404" s="788"/>
      <c r="R404" s="788"/>
      <c r="S404" s="788"/>
      <c r="T404" s="788"/>
      <c r="U404" s="788"/>
      <c r="V404" s="788"/>
      <c r="W404" s="788"/>
      <c r="X404" s="788"/>
      <c r="Y404" s="788"/>
      <c r="Z404" s="788"/>
      <c r="AA404" s="788"/>
      <c r="AB404" s="788"/>
      <c r="AC404" s="788"/>
      <c r="AD404" s="788"/>
      <c r="AE404" s="788"/>
      <c r="AF404" s="788"/>
      <c r="AG404" s="788"/>
      <c r="AH404" s="788"/>
      <c r="AI404" s="788"/>
      <c r="AJ404" s="788"/>
      <c r="AK404" s="788"/>
      <c r="AL404" s="788"/>
      <c r="AM404" s="788"/>
      <c r="AN404" s="788"/>
      <c r="AO404" s="788"/>
      <c r="AP404" s="788"/>
      <c r="AQ404" s="788"/>
      <c r="AR404" s="788"/>
      <c r="AS404" s="788"/>
      <c r="AT404" s="788"/>
      <c r="AU404" s="788"/>
      <c r="AV404" s="788"/>
      <c r="AW404" s="788"/>
      <c r="AX404" s="788"/>
      <c r="AY404" s="788"/>
      <c r="AZ404" s="788"/>
      <c r="BA404" s="788"/>
      <c r="BB404" s="788"/>
      <c r="BC404" s="788"/>
      <c r="BD404" s="788"/>
      <c r="BE404" s="788"/>
      <c r="BF404" s="788"/>
      <c r="BG404" s="788"/>
      <c r="BH404" s="788"/>
      <c r="BI404" s="788"/>
      <c r="BJ404" s="788"/>
      <c r="BK404" s="788"/>
      <c r="BL404" s="788"/>
      <c r="BM404" s="788"/>
      <c r="BN404" s="788"/>
      <c r="BO404" s="788"/>
      <c r="BP404" s="788"/>
      <c r="BQ404" s="788"/>
      <c r="BR404" s="788"/>
      <c r="BS404" s="788"/>
      <c r="BT404" s="788"/>
      <c r="BU404" s="788"/>
      <c r="BV404" s="788"/>
      <c r="BW404" s="788"/>
      <c r="BX404" s="788"/>
      <c r="BY404" s="788"/>
      <c r="BZ404" s="788"/>
      <c r="CA404" s="60"/>
      <c r="CC404" s="387"/>
      <c r="CI404" s="392"/>
    </row>
    <row r="405" spans="1:87" s="1" customFormat="1" ht="17.100000000000001" customHeight="1">
      <c r="A405" s="444" t="s">
        <v>1958</v>
      </c>
      <c r="B405" s="59"/>
      <c r="C405" s="59"/>
      <c r="D405" s="59"/>
      <c r="E405" s="59"/>
      <c r="F405" s="788"/>
      <c r="G405" s="788"/>
      <c r="H405" s="788"/>
      <c r="I405" s="788"/>
      <c r="J405" s="788"/>
      <c r="K405" s="788"/>
      <c r="L405" s="788"/>
      <c r="M405" s="788"/>
      <c r="N405" s="788"/>
      <c r="O405" s="788"/>
      <c r="P405" s="788"/>
      <c r="Q405" s="788"/>
      <c r="R405" s="788"/>
      <c r="S405" s="788"/>
      <c r="T405" s="788"/>
      <c r="U405" s="788"/>
      <c r="V405" s="788"/>
      <c r="W405" s="788"/>
      <c r="X405" s="788"/>
      <c r="Y405" s="788"/>
      <c r="Z405" s="788"/>
      <c r="AA405" s="788"/>
      <c r="AB405" s="788"/>
      <c r="AC405" s="788"/>
      <c r="AD405" s="788"/>
      <c r="AE405" s="788"/>
      <c r="AF405" s="788"/>
      <c r="AG405" s="788"/>
      <c r="AH405" s="788"/>
      <c r="AI405" s="788"/>
      <c r="AJ405" s="788"/>
      <c r="AK405" s="788"/>
      <c r="AL405" s="788"/>
      <c r="AM405" s="788"/>
      <c r="AN405" s="788"/>
      <c r="AO405" s="788"/>
      <c r="AP405" s="788"/>
      <c r="AQ405" s="788"/>
      <c r="AR405" s="788"/>
      <c r="AS405" s="788"/>
      <c r="AT405" s="788"/>
      <c r="AU405" s="788"/>
      <c r="AV405" s="788"/>
      <c r="AW405" s="788"/>
      <c r="AX405" s="788"/>
      <c r="AY405" s="788"/>
      <c r="AZ405" s="788"/>
      <c r="BA405" s="788"/>
      <c r="BB405" s="788"/>
      <c r="BC405" s="788"/>
      <c r="BD405" s="788"/>
      <c r="BE405" s="788"/>
      <c r="BF405" s="788"/>
      <c r="BG405" s="788"/>
      <c r="BH405" s="788"/>
      <c r="BI405" s="788"/>
      <c r="BJ405" s="788"/>
      <c r="BK405" s="788"/>
      <c r="BL405" s="788"/>
      <c r="BM405" s="788"/>
      <c r="BN405" s="788"/>
      <c r="BO405" s="788"/>
      <c r="BP405" s="788"/>
      <c r="BQ405" s="788"/>
      <c r="BR405" s="788"/>
      <c r="BS405" s="788"/>
      <c r="BT405" s="788"/>
      <c r="BU405" s="788"/>
      <c r="BV405" s="788"/>
      <c r="BW405" s="788"/>
      <c r="BX405" s="788"/>
      <c r="BY405" s="788"/>
      <c r="BZ405" s="788"/>
      <c r="CA405" s="60"/>
      <c r="CC405" s="387"/>
      <c r="CI405" s="392"/>
    </row>
    <row r="406" spans="1:87" s="1" customFormat="1" ht="17.100000000000001" customHeight="1">
      <c r="A406" s="444" t="s">
        <v>1958</v>
      </c>
      <c r="B406" s="59"/>
      <c r="C406" s="59"/>
      <c r="D406" s="59"/>
      <c r="E406" s="59"/>
      <c r="F406" s="788"/>
      <c r="G406" s="788"/>
      <c r="H406" s="788"/>
      <c r="I406" s="788"/>
      <c r="J406" s="788"/>
      <c r="K406" s="788"/>
      <c r="L406" s="788"/>
      <c r="M406" s="788"/>
      <c r="N406" s="788"/>
      <c r="O406" s="788"/>
      <c r="P406" s="788"/>
      <c r="Q406" s="788"/>
      <c r="R406" s="788"/>
      <c r="S406" s="788"/>
      <c r="T406" s="788"/>
      <c r="U406" s="788"/>
      <c r="V406" s="788"/>
      <c r="W406" s="788"/>
      <c r="X406" s="788"/>
      <c r="Y406" s="788"/>
      <c r="Z406" s="788"/>
      <c r="AA406" s="788"/>
      <c r="AB406" s="788"/>
      <c r="AC406" s="788"/>
      <c r="AD406" s="788"/>
      <c r="AE406" s="788"/>
      <c r="AF406" s="788"/>
      <c r="AG406" s="788"/>
      <c r="AH406" s="788"/>
      <c r="AI406" s="788"/>
      <c r="AJ406" s="788"/>
      <c r="AK406" s="788"/>
      <c r="AL406" s="788"/>
      <c r="AM406" s="788"/>
      <c r="AN406" s="788"/>
      <c r="AO406" s="788"/>
      <c r="AP406" s="788"/>
      <c r="AQ406" s="788"/>
      <c r="AR406" s="788"/>
      <c r="AS406" s="788"/>
      <c r="AT406" s="788"/>
      <c r="AU406" s="788"/>
      <c r="AV406" s="788"/>
      <c r="AW406" s="788"/>
      <c r="AX406" s="788"/>
      <c r="AY406" s="788"/>
      <c r="AZ406" s="788"/>
      <c r="BA406" s="788"/>
      <c r="BB406" s="788"/>
      <c r="BC406" s="788"/>
      <c r="BD406" s="788"/>
      <c r="BE406" s="788"/>
      <c r="BF406" s="788"/>
      <c r="BG406" s="788"/>
      <c r="BH406" s="788"/>
      <c r="BI406" s="788"/>
      <c r="BJ406" s="788"/>
      <c r="BK406" s="788"/>
      <c r="BL406" s="788"/>
      <c r="BM406" s="788"/>
      <c r="BN406" s="788"/>
      <c r="BO406" s="788"/>
      <c r="BP406" s="788"/>
      <c r="BQ406" s="788"/>
      <c r="BR406" s="788"/>
      <c r="BS406" s="788"/>
      <c r="BT406" s="788"/>
      <c r="BU406" s="788"/>
      <c r="BV406" s="788"/>
      <c r="BW406" s="788"/>
      <c r="BX406" s="788"/>
      <c r="BY406" s="788"/>
      <c r="BZ406" s="788"/>
      <c r="CA406" s="60"/>
      <c r="CC406" s="387"/>
      <c r="CI406" s="392"/>
    </row>
    <row r="407" spans="1:87" s="1" customFormat="1" ht="17.100000000000001" customHeight="1">
      <c r="A407" s="444" t="s">
        <v>1958</v>
      </c>
      <c r="B407" s="59"/>
      <c r="C407" s="59"/>
      <c r="D407" s="59"/>
      <c r="E407" s="59"/>
      <c r="F407" s="788"/>
      <c r="G407" s="788"/>
      <c r="H407" s="788"/>
      <c r="I407" s="788"/>
      <c r="J407" s="788"/>
      <c r="K407" s="788"/>
      <c r="L407" s="788"/>
      <c r="M407" s="788"/>
      <c r="N407" s="788"/>
      <c r="O407" s="788"/>
      <c r="P407" s="788"/>
      <c r="Q407" s="788"/>
      <c r="R407" s="788"/>
      <c r="S407" s="788"/>
      <c r="T407" s="788"/>
      <c r="U407" s="788"/>
      <c r="V407" s="788"/>
      <c r="W407" s="788"/>
      <c r="X407" s="788"/>
      <c r="Y407" s="788"/>
      <c r="Z407" s="788"/>
      <c r="AA407" s="788"/>
      <c r="AB407" s="788"/>
      <c r="AC407" s="788"/>
      <c r="AD407" s="788"/>
      <c r="AE407" s="788"/>
      <c r="AF407" s="788"/>
      <c r="AG407" s="788"/>
      <c r="AH407" s="788"/>
      <c r="AI407" s="788"/>
      <c r="AJ407" s="788"/>
      <c r="AK407" s="788"/>
      <c r="AL407" s="788"/>
      <c r="AM407" s="788"/>
      <c r="AN407" s="788"/>
      <c r="AO407" s="788"/>
      <c r="AP407" s="788"/>
      <c r="AQ407" s="788"/>
      <c r="AR407" s="788"/>
      <c r="AS407" s="788"/>
      <c r="AT407" s="788"/>
      <c r="AU407" s="788"/>
      <c r="AV407" s="788"/>
      <c r="AW407" s="788"/>
      <c r="AX407" s="788"/>
      <c r="AY407" s="788"/>
      <c r="AZ407" s="788"/>
      <c r="BA407" s="788"/>
      <c r="BB407" s="788"/>
      <c r="BC407" s="788"/>
      <c r="BD407" s="788"/>
      <c r="BE407" s="788"/>
      <c r="BF407" s="788"/>
      <c r="BG407" s="788"/>
      <c r="BH407" s="788"/>
      <c r="BI407" s="788"/>
      <c r="BJ407" s="788"/>
      <c r="BK407" s="788"/>
      <c r="BL407" s="788"/>
      <c r="BM407" s="788"/>
      <c r="BN407" s="788"/>
      <c r="BO407" s="788"/>
      <c r="BP407" s="788"/>
      <c r="BQ407" s="788"/>
      <c r="BR407" s="788"/>
      <c r="BS407" s="788"/>
      <c r="BT407" s="788"/>
      <c r="BU407" s="788"/>
      <c r="BV407" s="788"/>
      <c r="BW407" s="788"/>
      <c r="BX407" s="788"/>
      <c r="BY407" s="788"/>
      <c r="BZ407" s="788"/>
      <c r="CA407" s="60"/>
      <c r="CC407" s="387"/>
      <c r="CI407" s="392"/>
    </row>
    <row r="408" spans="1:87" s="1" customFormat="1" ht="17.100000000000001" customHeight="1">
      <c r="A408" s="444" t="s">
        <v>1958</v>
      </c>
      <c r="B408" s="59"/>
      <c r="C408" s="59"/>
      <c r="D408" s="59"/>
      <c r="E408" s="59"/>
      <c r="F408" s="788"/>
      <c r="G408" s="788"/>
      <c r="H408" s="788"/>
      <c r="I408" s="788"/>
      <c r="J408" s="788"/>
      <c r="K408" s="788"/>
      <c r="L408" s="788"/>
      <c r="M408" s="788"/>
      <c r="N408" s="788"/>
      <c r="O408" s="788"/>
      <c r="P408" s="788"/>
      <c r="Q408" s="788"/>
      <c r="R408" s="788"/>
      <c r="S408" s="788"/>
      <c r="T408" s="788"/>
      <c r="U408" s="788"/>
      <c r="V408" s="788"/>
      <c r="W408" s="788"/>
      <c r="X408" s="788"/>
      <c r="Y408" s="788"/>
      <c r="Z408" s="788"/>
      <c r="AA408" s="788"/>
      <c r="AB408" s="788"/>
      <c r="AC408" s="788"/>
      <c r="AD408" s="788"/>
      <c r="AE408" s="788"/>
      <c r="AF408" s="788"/>
      <c r="AG408" s="788"/>
      <c r="AH408" s="788"/>
      <c r="AI408" s="788"/>
      <c r="AJ408" s="788"/>
      <c r="AK408" s="788"/>
      <c r="AL408" s="788"/>
      <c r="AM408" s="788"/>
      <c r="AN408" s="788"/>
      <c r="AO408" s="788"/>
      <c r="AP408" s="788"/>
      <c r="AQ408" s="788"/>
      <c r="AR408" s="788"/>
      <c r="AS408" s="788"/>
      <c r="AT408" s="788"/>
      <c r="AU408" s="788"/>
      <c r="AV408" s="788"/>
      <c r="AW408" s="788"/>
      <c r="AX408" s="788"/>
      <c r="AY408" s="788"/>
      <c r="AZ408" s="788"/>
      <c r="BA408" s="788"/>
      <c r="BB408" s="788"/>
      <c r="BC408" s="788"/>
      <c r="BD408" s="788"/>
      <c r="BE408" s="788"/>
      <c r="BF408" s="788"/>
      <c r="BG408" s="788"/>
      <c r="BH408" s="788"/>
      <c r="BI408" s="788"/>
      <c r="BJ408" s="788"/>
      <c r="BK408" s="788"/>
      <c r="BL408" s="788"/>
      <c r="BM408" s="788"/>
      <c r="BN408" s="788"/>
      <c r="BO408" s="788"/>
      <c r="BP408" s="788"/>
      <c r="BQ408" s="788"/>
      <c r="BR408" s="788"/>
      <c r="BS408" s="788"/>
      <c r="BT408" s="788"/>
      <c r="BU408" s="788"/>
      <c r="BV408" s="788"/>
      <c r="BW408" s="788"/>
      <c r="BX408" s="788"/>
      <c r="BY408" s="788"/>
      <c r="BZ408" s="788"/>
      <c r="CA408" s="60"/>
      <c r="CC408" s="387"/>
      <c r="CI408" s="392"/>
    </row>
    <row r="409" spans="1:87" s="1" customFormat="1" ht="17.100000000000001" customHeight="1">
      <c r="A409" s="444" t="s">
        <v>1958</v>
      </c>
      <c r="B409" s="59"/>
      <c r="C409" s="59"/>
      <c r="D409" s="59"/>
      <c r="E409" s="59"/>
      <c r="F409" s="788"/>
      <c r="G409" s="788"/>
      <c r="H409" s="788"/>
      <c r="I409" s="788"/>
      <c r="J409" s="788"/>
      <c r="K409" s="788"/>
      <c r="L409" s="788"/>
      <c r="M409" s="788"/>
      <c r="N409" s="788"/>
      <c r="O409" s="788"/>
      <c r="P409" s="788"/>
      <c r="Q409" s="788"/>
      <c r="R409" s="788"/>
      <c r="S409" s="788"/>
      <c r="T409" s="788"/>
      <c r="U409" s="788"/>
      <c r="V409" s="788"/>
      <c r="W409" s="788"/>
      <c r="X409" s="788"/>
      <c r="Y409" s="788"/>
      <c r="Z409" s="788"/>
      <c r="AA409" s="788"/>
      <c r="AB409" s="788"/>
      <c r="AC409" s="788"/>
      <c r="AD409" s="788"/>
      <c r="AE409" s="788"/>
      <c r="AF409" s="788"/>
      <c r="AG409" s="788"/>
      <c r="AH409" s="788"/>
      <c r="AI409" s="788"/>
      <c r="AJ409" s="788"/>
      <c r="AK409" s="788"/>
      <c r="AL409" s="788"/>
      <c r="AM409" s="788"/>
      <c r="AN409" s="788"/>
      <c r="AO409" s="788"/>
      <c r="AP409" s="788"/>
      <c r="AQ409" s="788"/>
      <c r="AR409" s="788"/>
      <c r="AS409" s="788"/>
      <c r="AT409" s="788"/>
      <c r="AU409" s="788"/>
      <c r="AV409" s="788"/>
      <c r="AW409" s="788"/>
      <c r="AX409" s="788"/>
      <c r="AY409" s="788"/>
      <c r="AZ409" s="788"/>
      <c r="BA409" s="788"/>
      <c r="BB409" s="788"/>
      <c r="BC409" s="788"/>
      <c r="BD409" s="788"/>
      <c r="BE409" s="788"/>
      <c r="BF409" s="788"/>
      <c r="BG409" s="788"/>
      <c r="BH409" s="788"/>
      <c r="BI409" s="788"/>
      <c r="BJ409" s="788"/>
      <c r="BK409" s="788"/>
      <c r="BL409" s="788"/>
      <c r="BM409" s="788"/>
      <c r="BN409" s="788"/>
      <c r="BO409" s="788"/>
      <c r="BP409" s="788"/>
      <c r="BQ409" s="788"/>
      <c r="BR409" s="788"/>
      <c r="BS409" s="788"/>
      <c r="BT409" s="788"/>
      <c r="BU409" s="788"/>
      <c r="BV409" s="788"/>
      <c r="BW409" s="788"/>
      <c r="BX409" s="788"/>
      <c r="BY409" s="788"/>
      <c r="BZ409" s="788"/>
      <c r="CA409" s="60"/>
      <c r="CC409" s="387"/>
      <c r="CI409" s="392"/>
    </row>
    <row r="410" spans="1:87" s="2" customFormat="1" ht="15.75" customHeight="1">
      <c r="A410" s="444" t="s">
        <v>1958</v>
      </c>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c r="BP410" s="77"/>
      <c r="BQ410" s="77"/>
      <c r="BR410" s="77"/>
      <c r="BS410" s="77"/>
      <c r="BT410" s="77"/>
      <c r="BU410" s="77"/>
      <c r="BV410" s="77"/>
      <c r="BW410" s="77"/>
      <c r="BX410" s="77"/>
      <c r="BY410" s="77"/>
      <c r="BZ410" s="77"/>
      <c r="CA410" s="77"/>
      <c r="CB410" s="1"/>
      <c r="CC410" s="387"/>
      <c r="CI410" s="439"/>
    </row>
    <row r="411" spans="1:87" ht="17.100000000000001" customHeight="1">
      <c r="A411" s="444" t="s">
        <v>1958</v>
      </c>
    </row>
  </sheetData>
  <sheetProtection algorithmName="SHA-512" hashValue="6mTbd8SDVCNUJKqXn862O6m7EjPEZF7tgsR3A1wsMDHR2deBjRxAgBDS1T7LWMQ9CQ22M2lKFQKqVVucrIRZ7Q==" saltValue="RfwQxLUOxP48lM22+9+FgA==" spinCount="100000" sheet="1" formatCells="0" selectLockedCells="1"/>
  <mergeCells count="469">
    <mergeCell ref="AC275:AL275"/>
    <mergeCell ref="BK267:BU267"/>
    <mergeCell ref="AE254:BX254"/>
    <mergeCell ref="U267:AC267"/>
    <mergeCell ref="F255:BX255"/>
    <mergeCell ref="AG260:BD260"/>
    <mergeCell ref="AI362:AJ362"/>
    <mergeCell ref="AK362:AM362"/>
    <mergeCell ref="AF366:AH366"/>
    <mergeCell ref="BK273:BU273"/>
    <mergeCell ref="AC274:AQ274"/>
    <mergeCell ref="F353:BY353"/>
    <mergeCell ref="F354:BY354"/>
    <mergeCell ref="F355:BY355"/>
    <mergeCell ref="N349:O349"/>
    <mergeCell ref="AG349:AH349"/>
    <mergeCell ref="Y294:AK294"/>
    <mergeCell ref="AP294:BB294"/>
    <mergeCell ref="Y315:AK315"/>
    <mergeCell ref="U291:W291"/>
    <mergeCell ref="E291:G291"/>
    <mergeCell ref="BG309:BT309"/>
    <mergeCell ref="BF294:BT294"/>
    <mergeCell ref="AI366:AJ366"/>
    <mergeCell ref="H248:J248"/>
    <mergeCell ref="BA252:BC252"/>
    <mergeCell ref="Z248:AB248"/>
    <mergeCell ref="F257:BX257"/>
    <mergeCell ref="AM371:BY371"/>
    <mergeCell ref="AM372:BY372"/>
    <mergeCell ref="X343:AL343"/>
    <mergeCell ref="AN366:AO366"/>
    <mergeCell ref="AF362:AH362"/>
    <mergeCell ref="AI267:AQ267"/>
    <mergeCell ref="AW267:BE267"/>
    <mergeCell ref="K372:M372"/>
    <mergeCell ref="AD370:AF370"/>
    <mergeCell ref="AP305:BB305"/>
    <mergeCell ref="AO343:BC343"/>
    <mergeCell ref="AV347:AW347"/>
    <mergeCell ref="H249:J249"/>
    <mergeCell ref="AN362:AO362"/>
    <mergeCell ref="P252:R252"/>
    <mergeCell ref="AG252:AI252"/>
    <mergeCell ref="AE249:AG249"/>
    <mergeCell ref="P280:BU280"/>
    <mergeCell ref="BG301:BT301"/>
    <mergeCell ref="Y303:AK303"/>
    <mergeCell ref="CB283:CD283"/>
    <mergeCell ref="S210:Z210"/>
    <mergeCell ref="S211:CA211"/>
    <mergeCell ref="Z212:CA212"/>
    <mergeCell ref="S216:CA216"/>
    <mergeCell ref="AB217:AN217"/>
    <mergeCell ref="P370:S370"/>
    <mergeCell ref="T370:V370"/>
    <mergeCell ref="Y305:AK305"/>
    <mergeCell ref="BG313:BT313"/>
    <mergeCell ref="Y319:AK319"/>
    <mergeCell ref="AP319:BB319"/>
    <mergeCell ref="BG319:BT319"/>
    <mergeCell ref="Y309:AK309"/>
    <mergeCell ref="AP309:BB309"/>
    <mergeCell ref="BG315:BT315"/>
    <mergeCell ref="BG303:BT303"/>
    <mergeCell ref="T269:AD269"/>
    <mergeCell ref="AH269:AR269"/>
    <mergeCell ref="BD347:BE347"/>
    <mergeCell ref="AM370:BY370"/>
    <mergeCell ref="X226:BW226"/>
    <mergeCell ref="X231:BW231"/>
    <mergeCell ref="AP303:BB303"/>
    <mergeCell ref="F381:BY381"/>
    <mergeCell ref="P372:S372"/>
    <mergeCell ref="AB371:AC371"/>
    <mergeCell ref="F382:BY382"/>
    <mergeCell ref="F407:BZ407"/>
    <mergeCell ref="F408:BZ408"/>
    <mergeCell ref="F409:BZ409"/>
    <mergeCell ref="F399:BZ399"/>
    <mergeCell ref="F400:BZ400"/>
    <mergeCell ref="F401:BZ401"/>
    <mergeCell ref="F404:BZ404"/>
    <mergeCell ref="F405:BZ405"/>
    <mergeCell ref="F406:BZ406"/>
    <mergeCell ref="F402:BZ402"/>
    <mergeCell ref="F403:BZ403"/>
    <mergeCell ref="T393:CA393"/>
    <mergeCell ref="H378:J378"/>
    <mergeCell ref="H379:J379"/>
    <mergeCell ref="F390:BY390"/>
    <mergeCell ref="F396:BY396"/>
    <mergeCell ref="F394:BY394"/>
    <mergeCell ref="F395:BY395"/>
    <mergeCell ref="F384:BY384"/>
    <mergeCell ref="F383:BY383"/>
    <mergeCell ref="Y370:AA370"/>
    <mergeCell ref="AG370:AH370"/>
    <mergeCell ref="F372:H372"/>
    <mergeCell ref="I372:J372"/>
    <mergeCell ref="AB370:AC370"/>
    <mergeCell ref="AG372:AH372"/>
    <mergeCell ref="T380:CA380"/>
    <mergeCell ref="AD371:AF371"/>
    <mergeCell ref="K371:M371"/>
    <mergeCell ref="W371:X371"/>
    <mergeCell ref="Y371:AA371"/>
    <mergeCell ref="AG371:AH371"/>
    <mergeCell ref="P371:S371"/>
    <mergeCell ref="T371:V371"/>
    <mergeCell ref="AD372:AF372"/>
    <mergeCell ref="T372:V372"/>
    <mergeCell ref="Y372:AA372"/>
    <mergeCell ref="K370:M370"/>
    <mergeCell ref="AB372:AC372"/>
    <mergeCell ref="I371:J371"/>
    <mergeCell ref="F370:H370"/>
    <mergeCell ref="I370:J370"/>
    <mergeCell ref="W372:X372"/>
    <mergeCell ref="W370:X370"/>
    <mergeCell ref="S208:CA208"/>
    <mergeCell ref="T284:BZ284"/>
    <mergeCell ref="T283:BZ283"/>
    <mergeCell ref="T287:BZ287"/>
    <mergeCell ref="BG325:BT325"/>
    <mergeCell ref="Y323:AK323"/>
    <mergeCell ref="AP323:BB323"/>
    <mergeCell ref="BG323:BT323"/>
    <mergeCell ref="AC291:AE291"/>
    <mergeCell ref="AK291:AM291"/>
    <mergeCell ref="AP311:BB311"/>
    <mergeCell ref="Y321:AK321"/>
    <mergeCell ref="AP321:BB321"/>
    <mergeCell ref="BG321:BT321"/>
    <mergeCell ref="BG317:BT317"/>
    <mergeCell ref="AP315:BB315"/>
    <mergeCell ref="T285:BZ285"/>
    <mergeCell ref="BA248:BC248"/>
    <mergeCell ref="AL248:AN248"/>
    <mergeCell ref="AV291:AX291"/>
    <mergeCell ref="AP307:BB307"/>
    <mergeCell ref="BG307:BT307"/>
    <mergeCell ref="S220:Z220"/>
    <mergeCell ref="P242:BW242"/>
    <mergeCell ref="L226:N226"/>
    <mergeCell ref="L227:N227"/>
    <mergeCell ref="S209:U209"/>
    <mergeCell ref="AA210:CA210"/>
    <mergeCell ref="BK271:BU271"/>
    <mergeCell ref="AV269:BF269"/>
    <mergeCell ref="BJ269:BU269"/>
    <mergeCell ref="P245:BW245"/>
    <mergeCell ref="B239:CA239"/>
    <mergeCell ref="L233:N233"/>
    <mergeCell ref="X233:BW233"/>
    <mergeCell ref="L232:N232"/>
    <mergeCell ref="U271:AC271"/>
    <mergeCell ref="AI271:AQ271"/>
    <mergeCell ref="AW271:BE271"/>
    <mergeCell ref="S218:CA218"/>
    <mergeCell ref="V209:CA209"/>
    <mergeCell ref="S219:U219"/>
    <mergeCell ref="S221:CA221"/>
    <mergeCell ref="AA220:CA220"/>
    <mergeCell ref="V219:CA219"/>
    <mergeCell ref="L231:N231"/>
    <mergeCell ref="X225:BW225"/>
    <mergeCell ref="X232:BW232"/>
    <mergeCell ref="S188:CA188"/>
    <mergeCell ref="S191:CA191"/>
    <mergeCell ref="V189:CA189"/>
    <mergeCell ref="AA190:CA190"/>
    <mergeCell ref="S190:Z190"/>
    <mergeCell ref="Z192:CA192"/>
    <mergeCell ref="S206:CA206"/>
    <mergeCell ref="V207:Y207"/>
    <mergeCell ref="V205:Y205"/>
    <mergeCell ref="AL205:AW205"/>
    <mergeCell ref="BG205:BR205"/>
    <mergeCell ref="AL207:AT207"/>
    <mergeCell ref="BG207:BR207"/>
    <mergeCell ref="BG197:BR197"/>
    <mergeCell ref="S198:CA198"/>
    <mergeCell ref="S201:CA201"/>
    <mergeCell ref="S189:U189"/>
    <mergeCell ref="Z202:CA202"/>
    <mergeCell ref="S199:U199"/>
    <mergeCell ref="V199:CA199"/>
    <mergeCell ref="AA200:CA200"/>
    <mergeCell ref="S200:Z200"/>
    <mergeCell ref="V195:Y195"/>
    <mergeCell ref="AL195:AW195"/>
    <mergeCell ref="BG195:BR195"/>
    <mergeCell ref="S196:CA196"/>
    <mergeCell ref="V197:Y197"/>
    <mergeCell ref="AL197:AT197"/>
    <mergeCell ref="V165:CA165"/>
    <mergeCell ref="AA166:CA166"/>
    <mergeCell ref="S167:CA167"/>
    <mergeCell ref="V185:Y185"/>
    <mergeCell ref="AL185:AW185"/>
    <mergeCell ref="BG185:BR185"/>
    <mergeCell ref="S186:CA186"/>
    <mergeCell ref="V187:Y187"/>
    <mergeCell ref="AL187:AT187"/>
    <mergeCell ref="BG187:BR187"/>
    <mergeCell ref="S177:CA177"/>
    <mergeCell ref="S180:CA180"/>
    <mergeCell ref="Z181:CA181"/>
    <mergeCell ref="BG174:BR174"/>
    <mergeCell ref="V178:CA178"/>
    <mergeCell ref="AA179:CA179"/>
    <mergeCell ref="S179:Z179"/>
    <mergeCell ref="S178:U178"/>
    <mergeCell ref="S175:CA175"/>
    <mergeCell ref="V176:Y176"/>
    <mergeCell ref="AL176:AT176"/>
    <mergeCell ref="BG176:BR176"/>
    <mergeCell ref="V174:Y174"/>
    <mergeCell ref="AL174:AW174"/>
    <mergeCell ref="S166:Z166"/>
    <mergeCell ref="S165:U165"/>
    <mergeCell ref="Y169:CA169"/>
    <mergeCell ref="Y151:CA151"/>
    <mergeCell ref="S154:CA154"/>
    <mergeCell ref="S155:CA155"/>
    <mergeCell ref="S156:U156"/>
    <mergeCell ref="V156:CA156"/>
    <mergeCell ref="Y141:CA141"/>
    <mergeCell ref="S145:CA145"/>
    <mergeCell ref="S146:CA146"/>
    <mergeCell ref="S168:CA168"/>
    <mergeCell ref="S158:CA158"/>
    <mergeCell ref="AA157:CA157"/>
    <mergeCell ref="S157:Z157"/>
    <mergeCell ref="Y160:CA160"/>
    <mergeCell ref="S163:CA163"/>
    <mergeCell ref="S164:CA164"/>
    <mergeCell ref="S159:CA159"/>
    <mergeCell ref="S149:CA149"/>
    <mergeCell ref="S70:CA70"/>
    <mergeCell ref="S73:CA73"/>
    <mergeCell ref="AB74:CA74"/>
    <mergeCell ref="V71:CA71"/>
    <mergeCell ref="C124:D124"/>
    <mergeCell ref="S135:CA135"/>
    <mergeCell ref="S136:CA136"/>
    <mergeCell ref="M127:AI127"/>
    <mergeCell ref="M129:AI129"/>
    <mergeCell ref="AG128:AQ128"/>
    <mergeCell ref="AG130:AQ130"/>
    <mergeCell ref="AG126:AQ126"/>
    <mergeCell ref="C110:D110"/>
    <mergeCell ref="C113:D113"/>
    <mergeCell ref="AL88:AW88"/>
    <mergeCell ref="BG88:BR88"/>
    <mergeCell ref="S102:U102"/>
    <mergeCell ref="S94:CA94"/>
    <mergeCell ref="AB95:CA95"/>
    <mergeCell ref="V98:Y98"/>
    <mergeCell ref="AA103:CA103"/>
    <mergeCell ref="AB105:CA105"/>
    <mergeCell ref="M118:AI118"/>
    <mergeCell ref="M120:AI120"/>
    <mergeCell ref="BJ17:BL17"/>
    <mergeCell ref="BM17:BO17"/>
    <mergeCell ref="BP17:BR17"/>
    <mergeCell ref="BS17:BU17"/>
    <mergeCell ref="AH22:AO22"/>
    <mergeCell ref="AH23:AO23"/>
    <mergeCell ref="V60:CA60"/>
    <mergeCell ref="BD17:BF17"/>
    <mergeCell ref="AZ17:BC17"/>
    <mergeCell ref="AP27:BZ27"/>
    <mergeCell ref="AP28:BZ28"/>
    <mergeCell ref="AP23:BZ23"/>
    <mergeCell ref="AP26:BZ26"/>
    <mergeCell ref="AP29:BZ29"/>
    <mergeCell ref="AP30:BZ30"/>
    <mergeCell ref="AP31:BZ31"/>
    <mergeCell ref="AP32:BZ32"/>
    <mergeCell ref="AP19:BZ19"/>
    <mergeCell ref="AP20:BZ20"/>
    <mergeCell ref="BE39:CA40"/>
    <mergeCell ref="B37:X38"/>
    <mergeCell ref="Y37:AP42"/>
    <mergeCell ref="AQ37:BD42"/>
    <mergeCell ref="BE37:CA38"/>
    <mergeCell ref="B2:CA2"/>
    <mergeCell ref="B4:CA4"/>
    <mergeCell ref="BG17:BI17"/>
    <mergeCell ref="M125:AI125"/>
    <mergeCell ref="AG112:AQ112"/>
    <mergeCell ref="AG119:AQ119"/>
    <mergeCell ref="AG121:AQ121"/>
    <mergeCell ref="AG123:AQ123"/>
    <mergeCell ref="AH28:AO28"/>
    <mergeCell ref="B35:X36"/>
    <mergeCell ref="Y35:AP36"/>
    <mergeCell ref="AQ35:BD36"/>
    <mergeCell ref="BE35:CA36"/>
    <mergeCell ref="AH29:AO29"/>
    <mergeCell ref="S57:CA57"/>
    <mergeCell ref="V58:Y58"/>
    <mergeCell ref="AL58:AT58"/>
    <mergeCell ref="BG58:BR58"/>
    <mergeCell ref="S59:CA59"/>
    <mergeCell ref="V50:CA50"/>
    <mergeCell ref="AL56:AW56"/>
    <mergeCell ref="BG56:BR56"/>
    <mergeCell ref="AA51:CA51"/>
    <mergeCell ref="BG78:BR78"/>
    <mergeCell ref="B41:X42"/>
    <mergeCell ref="BE41:CA42"/>
    <mergeCell ref="V56:Y56"/>
    <mergeCell ref="S92:U92"/>
    <mergeCell ref="AA93:CA93"/>
    <mergeCell ref="S93:Z93"/>
    <mergeCell ref="V102:CA102"/>
    <mergeCell ref="AL98:AW98"/>
    <mergeCell ref="BG98:BR98"/>
    <mergeCell ref="S99:CA99"/>
    <mergeCell ref="V100:Y100"/>
    <mergeCell ref="AL100:AT100"/>
    <mergeCell ref="BG100:BR100"/>
    <mergeCell ref="S79:CA79"/>
    <mergeCell ref="V80:Y80"/>
    <mergeCell ref="AL80:AT80"/>
    <mergeCell ref="S49:CA49"/>
    <mergeCell ref="AL78:AW78"/>
    <mergeCell ref="S68:CA68"/>
    <mergeCell ref="BG67:BR67"/>
    <mergeCell ref="AA83:CA83"/>
    <mergeCell ref="S83:Z83"/>
    <mergeCell ref="V82:CA82"/>
    <mergeCell ref="S82:U82"/>
    <mergeCell ref="AG115:AQ115"/>
    <mergeCell ref="Y325:AK325"/>
    <mergeCell ref="AP325:BB325"/>
    <mergeCell ref="T286:BZ286"/>
    <mergeCell ref="M111:AI111"/>
    <mergeCell ref="M114:AI114"/>
    <mergeCell ref="S71:U71"/>
    <mergeCell ref="S137:U137"/>
    <mergeCell ref="S140:CA140"/>
    <mergeCell ref="V137:CA137"/>
    <mergeCell ref="AA138:CA138"/>
    <mergeCell ref="S138:Z138"/>
    <mergeCell ref="S147:U147"/>
    <mergeCell ref="S101:CA101"/>
    <mergeCell ref="S104:CA104"/>
    <mergeCell ref="S89:CA89"/>
    <mergeCell ref="V90:Y90"/>
    <mergeCell ref="AL90:AT90"/>
    <mergeCell ref="BG90:BR90"/>
    <mergeCell ref="S91:CA91"/>
    <mergeCell ref="V92:CA92"/>
    <mergeCell ref="S84:CA84"/>
    <mergeCell ref="AB85:CA85"/>
    <mergeCell ref="V88:Y88"/>
    <mergeCell ref="AP21:BZ21"/>
    <mergeCell ref="AP22:BZ22"/>
    <mergeCell ref="AP24:BZ24"/>
    <mergeCell ref="AP25:BZ25"/>
    <mergeCell ref="BK265:BU265"/>
    <mergeCell ref="BM276:BU276"/>
    <mergeCell ref="X21:AO21"/>
    <mergeCell ref="X27:AO27"/>
    <mergeCell ref="B44:CA44"/>
    <mergeCell ref="S48:CA48"/>
    <mergeCell ref="S51:Z51"/>
    <mergeCell ref="S52:CA52"/>
    <mergeCell ref="L225:N225"/>
    <mergeCell ref="AW273:BE273"/>
    <mergeCell ref="U273:AC273"/>
    <mergeCell ref="AI273:AQ273"/>
    <mergeCell ref="S61:Z61"/>
    <mergeCell ref="S62:CA62"/>
    <mergeCell ref="V67:Y67"/>
    <mergeCell ref="AA72:CA72"/>
    <mergeCell ref="S72:Z72"/>
    <mergeCell ref="AL67:AW67"/>
    <mergeCell ref="C117:D117"/>
    <mergeCell ref="B39:X40"/>
    <mergeCell ref="Y317:AK317"/>
    <mergeCell ref="X338:AL338"/>
    <mergeCell ref="AO338:BC338"/>
    <mergeCell ref="Y327:AK327"/>
    <mergeCell ref="AP327:BB327"/>
    <mergeCell ref="BG327:BT327"/>
    <mergeCell ref="W362:Z362"/>
    <mergeCell ref="AD366:AE366"/>
    <mergeCell ref="AD362:AE362"/>
    <mergeCell ref="AA366:AC366"/>
    <mergeCell ref="X340:AL340"/>
    <mergeCell ref="AO340:BC340"/>
    <mergeCell ref="AA362:AC362"/>
    <mergeCell ref="CB328:CB330"/>
    <mergeCell ref="CB352:CB358"/>
    <mergeCell ref="S50:U50"/>
    <mergeCell ref="BG80:BR80"/>
    <mergeCell ref="V69:Y69"/>
    <mergeCell ref="AL69:AT69"/>
    <mergeCell ref="BG69:BR69"/>
    <mergeCell ref="M122:AI122"/>
    <mergeCell ref="S150:CA150"/>
    <mergeCell ref="V147:CA147"/>
    <mergeCell ref="AA148:CA148"/>
    <mergeCell ref="S148:Z148"/>
    <mergeCell ref="AA61:CA61"/>
    <mergeCell ref="S60:U60"/>
    <mergeCell ref="S81:CA81"/>
    <mergeCell ref="V78:Y78"/>
    <mergeCell ref="CB135:CI140"/>
    <mergeCell ref="E269:R269"/>
    <mergeCell ref="F358:BY358"/>
    <mergeCell ref="S103:Z103"/>
    <mergeCell ref="S139:CA139"/>
    <mergeCell ref="M291:O291"/>
    <mergeCell ref="BG311:BT311"/>
    <mergeCell ref="Y307:AK307"/>
    <mergeCell ref="CB375:CI377"/>
    <mergeCell ref="R345:AO345"/>
    <mergeCell ref="AU345:BP345"/>
    <mergeCell ref="F371:H371"/>
    <mergeCell ref="AI333:AK333"/>
    <mergeCell ref="P281:BU281"/>
    <mergeCell ref="Y296:AK296"/>
    <mergeCell ref="AG262:BD262"/>
    <mergeCell ref="U265:AC265"/>
    <mergeCell ref="AI265:AQ265"/>
    <mergeCell ref="AW265:BE265"/>
    <mergeCell ref="BM278:BU278"/>
    <mergeCell ref="BG305:BT305"/>
    <mergeCell ref="Y311:AK311"/>
    <mergeCell ref="Y376:AA376"/>
    <mergeCell ref="BJ291:BL291"/>
    <mergeCell ref="BF297:BT297"/>
    <mergeCell ref="Y301:AK301"/>
    <mergeCell ref="AP296:BB296"/>
    <mergeCell ref="BF296:BT296"/>
    <mergeCell ref="Y313:AK313"/>
    <mergeCell ref="AP313:BB313"/>
    <mergeCell ref="CB302:CB323"/>
    <mergeCell ref="CB324:CB327"/>
    <mergeCell ref="F386:BY386"/>
    <mergeCell ref="F387:BY387"/>
    <mergeCell ref="F388:BY388"/>
    <mergeCell ref="F389:BY389"/>
    <mergeCell ref="AV217:AZ217"/>
    <mergeCell ref="BA217:BB217"/>
    <mergeCell ref="BC217:BG217"/>
    <mergeCell ref="BH217:BU217"/>
    <mergeCell ref="F385:BY385"/>
    <mergeCell ref="M236:CA236"/>
    <mergeCell ref="M237:CA237"/>
    <mergeCell ref="T288:BZ288"/>
    <mergeCell ref="F356:BY356"/>
    <mergeCell ref="F256:BX256"/>
    <mergeCell ref="F357:BY357"/>
    <mergeCell ref="S376:U376"/>
    <mergeCell ref="AP301:BB301"/>
    <mergeCell ref="AP317:BB317"/>
    <mergeCell ref="AI334:AK334"/>
    <mergeCell ref="BF328:BT328"/>
    <mergeCell ref="BF329:BT329"/>
    <mergeCell ref="AY349:AZ349"/>
    <mergeCell ref="W366:Z366"/>
    <mergeCell ref="AK366:AM366"/>
  </mergeCells>
  <phoneticPr fontId="3"/>
  <dataValidations count="5">
    <dataValidation type="list" showDropDown="1" showInputMessage="1" showErrorMessage="1" sqref="BV269 AE269 AS269 BG269" xr:uid="{00000000-0002-0000-0300-000001000000}">
      <formula1>用途地域</formula1>
    </dataValidation>
    <dataValidation type="list" allowBlank="1" showInputMessage="1" showErrorMessage="1" sqref="L231:N233 C124:D124 L225:N227 C110:D110 C113:D113 C117:D117 P252 M291 AE249 AL248 E291 BA252 BA248 Z248 U291 N349:O349 AV347:AW347 BD347:BE347 AC291 AK291 AV291 BJ291 AG252 Y376 H248:H249 AG349:AH349 AY349:AZ349 H378:H379 S376" xr:uid="{00000000-0002-0000-0300-000002000000}">
      <formula1>"□,■"</formula1>
    </dataValidation>
    <dataValidation allowBlank="1" showInputMessage="1" sqref="O225:V227 O231:V233" xr:uid="{00000000-0002-0000-0300-00000E000000}"/>
    <dataValidation type="list" allowBlank="1" showInputMessage="1" showErrorMessage="1" sqref="BJ269:BU269" xr:uid="{00000000-0002-0000-0300-000003000000}">
      <formula1>#REF!</formula1>
    </dataValidation>
    <dataValidation type="list" allowBlank="1" showInputMessage="1" sqref="AU345" xr:uid="{56CEAE26-E87C-4EF6-AAA7-DEC5B63BE9EB}">
      <formula1>#REF!</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43" min="1" max="78" man="1"/>
    <brk id="96" min="1" max="78" man="1"/>
    <brk id="142" min="1" max="78" man="1"/>
    <brk id="193" min="1" max="78" man="1"/>
    <brk id="238" min="1" max="78" man="1"/>
    <brk id="298" min="1" max="78" man="1"/>
    <brk id="360" min="1" max="78"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29EA82E6-06AD-429D-B905-20436C195D59}">
          <x14:formula1>
            <xm:f>リスト!$F$5:$F$18</xm:f>
          </x14:formula1>
          <xm:sqref>X233:BW233</xm:sqref>
        </x14:dataValidation>
        <x14:dataValidation type="list" allowBlank="1" showInputMessage="1" xr:uid="{6A09FB74-E59E-45EF-A8DF-37392DD44CFE}">
          <x14:formula1>
            <xm:f>リスト!$K$4:$K$17</xm:f>
          </x14:formula1>
          <xm:sqref>R345:AO345</xm:sqref>
        </x14:dataValidation>
        <x14:dataValidation type="list" allowBlank="1" showInputMessage="1" showErrorMessage="1" xr:uid="{0AF67F2A-8FC0-4442-ACA4-05942351E61F}">
          <x14:formula1>
            <xm:f>リスト!$C$4:$C$49</xm:f>
          </x14:formula1>
          <xm:sqref>S51:Z51 S61:Z61 S72:Z72 S83:Z83 S103:Z103 S157:Z157 S148:Z148 S138:Z138 S220:Z220 S200:Z200 S210:Z210 S190:Z190 S179:Z179 S166:Z166 S93:Z93</xm:sqref>
        </x14:dataValidation>
        <x14:dataValidation type="list" allowBlank="1" showInputMessage="1" xr:uid="{2E42CF3F-0E91-4769-BBEE-7D69E0025101}">
          <x14:formula1>
            <xm:f>リスト!$A$4:$A$6</xm:f>
          </x14:formula1>
          <xm:sqref>V58:Y58 V56:Y56 V197:Y197 V195:Y195 V69:Y69 V67:Y67 V80:Y80 V78:Y78 V90:Y90 V88:Y88 V100:Y100 V98:Y98 V176:Y176 V174:Y174 V187:Y187 V185:Y185 V207:Y207 V205:Y205</xm:sqref>
        </x14:dataValidation>
        <x14:dataValidation type="list" allowBlank="1" showInputMessage="1" showErrorMessage="1" xr:uid="{78B375D4-1134-4E1E-9D5F-7612E48A3860}">
          <x14:formula1>
            <xm:f>リスト!$B$4:$B$49</xm:f>
          </x14:formula1>
          <xm:sqref>AL56:AW56 AL67:AW67 AL78:AW78 AL88:AW88 AL98:AW98 AL174:AW174 AL185:AW185 AL195:AW195 AL205:AW205 AB217:AN217</xm:sqref>
        </x14:dataValidation>
        <x14:dataValidation type="list" allowBlank="1" showInputMessage="1" showErrorMessage="1" xr:uid="{25F42D63-B2B4-441E-B765-336310EDBBA7}">
          <x14:formula1>
            <xm:f>リスト!$B$5:$B$49</xm:f>
          </x14:formula1>
          <xm:sqref>AL58:AT58 AL69:AT69 AL80:AT80 AL90:AT90 AL100:AT100 AL176:AT176 AL187:AT187 AL197:AT197 AL207:AT207</xm:sqref>
        </x14:dataValidation>
        <x14:dataValidation type="list" allowBlank="1" showInputMessage="1" xr:uid="{CC336318-21DE-491E-B9D1-1BEB084989A1}">
          <x14:formula1>
            <xm:f>リスト!$J$4:$J$96</xm:f>
          </x14:formula1>
          <xm:sqref>T283:BZ288</xm:sqref>
        </x14:dataValidation>
        <x14:dataValidation type="list" allowBlank="1" showInputMessage="1" xr:uid="{9B1BC761-B7C2-46C2-884C-E5A5F9C705D1}">
          <x14:formula1>
            <xm:f>リスト!$G$4:$G$18</xm:f>
          </x14:formula1>
          <xm:sqref>T269:AD269 AH269:AR269 AV269:BF269</xm:sqref>
        </x14:dataValidation>
        <x14:dataValidation type="list" allowBlank="1" showInputMessage="1" showErrorMessage="1" xr:uid="{C828A811-4200-402B-B9B0-33BB04615DDE}">
          <x14:formula1>
            <xm:f>リスト!$D$4:$D$6</xm:f>
          </x14:formula1>
          <xm:sqref>AV217:AZ217</xm:sqref>
        </x14:dataValidation>
        <x14:dataValidation type="list" allowBlank="1" showInputMessage="1" showErrorMessage="1" xr:uid="{1DCBDBC5-D08F-4408-8EB7-75A9913DFACF}">
          <x14:formula1>
            <xm:f>リスト!$E$4:$E$25</xm:f>
          </x14:formula1>
          <xm:sqref>BC217:BG217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B154-A108-47DE-A354-FA836DB8D1D8}">
  <sheetPr>
    <tabColor rgb="FF92D050"/>
  </sheetPr>
  <dimension ref="B1:EN1127"/>
  <sheetViews>
    <sheetView view="pageBreakPreview" zoomScaleNormal="100" zoomScaleSheetLayoutView="100" workbookViewId="0">
      <selection activeCell="P5" sqref="P5:W5"/>
    </sheetView>
  </sheetViews>
  <sheetFormatPr defaultRowHeight="15" customHeight="1"/>
  <cols>
    <col min="1" max="1" width="2.875" customWidth="1"/>
    <col min="2" max="2" width="6.875" style="485" customWidth="1"/>
    <col min="3" max="44" width="1.125" style="4" customWidth="1"/>
    <col min="45" max="80" width="1.125" customWidth="1"/>
    <col min="81" max="81" width="6.875" customWidth="1"/>
    <col min="82" max="82" width="9" customWidth="1"/>
    <col min="83" max="83" width="13.25" customWidth="1"/>
    <col min="84" max="87" width="9" customWidth="1"/>
    <col min="88" max="88" width="9" style="41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484" t="s">
        <v>2142</v>
      </c>
      <c r="C1" s="801" t="s">
        <v>199</v>
      </c>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1"/>
      <c r="BJ1" s="801"/>
      <c r="BK1" s="801"/>
      <c r="BL1" s="801"/>
      <c r="BM1" s="801"/>
      <c r="BN1" s="801"/>
      <c r="BO1" s="801"/>
      <c r="BP1" s="801"/>
      <c r="BQ1" s="801"/>
      <c r="BR1" s="801"/>
      <c r="BS1" s="801"/>
      <c r="BT1" s="801"/>
      <c r="BU1" s="801"/>
      <c r="BV1" s="801"/>
      <c r="BW1" s="801"/>
      <c r="BX1" s="801"/>
      <c r="BY1" s="801"/>
      <c r="BZ1" s="801"/>
      <c r="CA1" s="801"/>
      <c r="CB1" s="801"/>
      <c r="CC1" s="484" t="s">
        <v>2142</v>
      </c>
      <c r="CD1" s="890"/>
      <c r="CE1" s="890"/>
      <c r="CF1" s="890"/>
      <c r="CG1" s="890"/>
      <c r="CH1" s="890"/>
      <c r="CJ1" s="99"/>
    </row>
    <row r="2" spans="2:88" s="2" customFormat="1" ht="15.95" customHeight="1">
      <c r="B2" s="891" t="s">
        <v>2179</v>
      </c>
      <c r="C2" s="59"/>
      <c r="D2" s="59" t="s">
        <v>200</v>
      </c>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462"/>
      <c r="CD2" s="890"/>
      <c r="CE2" s="890"/>
      <c r="CF2" s="890"/>
      <c r="CG2" s="890"/>
      <c r="CH2" s="890"/>
      <c r="CJ2" s="99"/>
    </row>
    <row r="3" spans="2:88" s="2" customFormat="1" ht="3.95" customHeight="1">
      <c r="B3" s="891"/>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1"/>
      <c r="CD3" s="890"/>
      <c r="CE3" s="890"/>
      <c r="CF3" s="890"/>
      <c r="CG3" s="890"/>
      <c r="CH3" s="890"/>
      <c r="CJ3" s="99"/>
    </row>
    <row r="4" spans="2:88" s="2" customFormat="1" ht="3.95" customHeight="1">
      <c r="B4" s="891"/>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
      <c r="CD4" s="1"/>
      <c r="CJ4" s="99"/>
    </row>
    <row r="5" spans="2:88" s="2" customFormat="1" ht="17.100000000000001" customHeight="1">
      <c r="B5" s="891"/>
      <c r="C5" s="59"/>
      <c r="D5" s="59" t="s">
        <v>201</v>
      </c>
      <c r="E5" s="59"/>
      <c r="F5" s="59"/>
      <c r="G5" s="59"/>
      <c r="H5" s="59"/>
      <c r="I5" s="59"/>
      <c r="J5" s="59"/>
      <c r="K5" s="59"/>
      <c r="L5" s="59"/>
      <c r="M5" s="59"/>
      <c r="N5" s="59"/>
      <c r="O5" s="59"/>
      <c r="P5" s="799"/>
      <c r="Q5" s="799"/>
      <c r="R5" s="799"/>
      <c r="S5" s="799"/>
      <c r="T5" s="799"/>
      <c r="U5" s="799"/>
      <c r="V5" s="799"/>
      <c r="W5" s="79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1" t="s">
        <v>2145</v>
      </c>
      <c r="CD5" s="1"/>
      <c r="CJ5" s="99"/>
    </row>
    <row r="6" spans="2:88" s="2" customFormat="1" ht="24" customHeight="1">
      <c r="B6" s="891"/>
      <c r="C6" s="59"/>
      <c r="D6" s="59" t="s">
        <v>202</v>
      </c>
      <c r="E6" s="59"/>
      <c r="F6" s="59"/>
      <c r="G6" s="59"/>
      <c r="H6" s="59"/>
      <c r="I6" s="59"/>
      <c r="J6" s="59"/>
      <c r="K6" s="59"/>
      <c r="L6" s="59"/>
      <c r="M6" s="59"/>
      <c r="N6" s="59"/>
      <c r="O6" s="801" t="s">
        <v>2048</v>
      </c>
      <c r="P6" s="801"/>
      <c r="Q6" s="801"/>
      <c r="R6" s="801"/>
      <c r="S6" s="801"/>
      <c r="T6" s="811" t="s">
        <v>2045</v>
      </c>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c r="BJ6" s="811"/>
      <c r="BK6" s="811"/>
      <c r="BL6" s="811"/>
      <c r="BM6" s="811"/>
      <c r="BN6" s="811"/>
      <c r="BO6" s="811"/>
      <c r="BP6" s="811"/>
      <c r="BQ6" s="811"/>
      <c r="BR6" s="811"/>
      <c r="BS6" s="811"/>
      <c r="BT6" s="811"/>
      <c r="BU6" s="811"/>
      <c r="BV6" s="811"/>
      <c r="BW6" s="811"/>
      <c r="BX6" s="811"/>
      <c r="BY6" s="811"/>
      <c r="BZ6" s="811"/>
      <c r="CA6" s="59"/>
      <c r="CB6" s="59"/>
      <c r="CC6" s="1"/>
      <c r="CD6" s="1"/>
      <c r="CJ6" s="99"/>
    </row>
    <row r="7" spans="2:88" s="2" customFormat="1" ht="24" customHeight="1">
      <c r="B7" s="891"/>
      <c r="C7" s="59"/>
      <c r="D7" s="59"/>
      <c r="E7" s="59"/>
      <c r="F7" s="59"/>
      <c r="G7" s="59"/>
      <c r="H7" s="59"/>
      <c r="I7" s="59"/>
      <c r="J7" s="59"/>
      <c r="K7" s="59"/>
      <c r="L7" s="59"/>
      <c r="M7" s="59"/>
      <c r="N7" s="59"/>
      <c r="O7" s="801" t="s">
        <v>2048</v>
      </c>
      <c r="P7" s="801"/>
      <c r="Q7" s="801"/>
      <c r="R7" s="801"/>
      <c r="S7" s="80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1"/>
      <c r="AY7" s="811"/>
      <c r="AZ7" s="811"/>
      <c r="BA7" s="811"/>
      <c r="BB7" s="811"/>
      <c r="BC7" s="811"/>
      <c r="BD7" s="811"/>
      <c r="BE7" s="811"/>
      <c r="BF7" s="811"/>
      <c r="BG7" s="811"/>
      <c r="BH7" s="811"/>
      <c r="BI7" s="811"/>
      <c r="BJ7" s="811"/>
      <c r="BK7" s="811"/>
      <c r="BL7" s="811"/>
      <c r="BM7" s="811"/>
      <c r="BN7" s="811"/>
      <c r="BO7" s="811"/>
      <c r="BP7" s="811"/>
      <c r="BQ7" s="811"/>
      <c r="BR7" s="811"/>
      <c r="BS7" s="811"/>
      <c r="BT7" s="811"/>
      <c r="BU7" s="811"/>
      <c r="BV7" s="811"/>
      <c r="BW7" s="811"/>
      <c r="BX7" s="811"/>
      <c r="BY7" s="811"/>
      <c r="BZ7" s="811"/>
      <c r="CA7" s="59"/>
      <c r="CB7" s="59"/>
      <c r="CC7" s="1"/>
      <c r="CD7" s="1"/>
      <c r="CJ7" s="99"/>
    </row>
    <row r="8" spans="2:88" s="2" customFormat="1" ht="24" customHeight="1">
      <c r="B8" s="891"/>
      <c r="C8" s="59"/>
      <c r="D8" s="59"/>
      <c r="E8" s="59"/>
      <c r="F8" s="59"/>
      <c r="G8" s="59"/>
      <c r="H8" s="59"/>
      <c r="I8" s="59"/>
      <c r="J8" s="59"/>
      <c r="K8" s="59"/>
      <c r="L8" s="59"/>
      <c r="M8" s="59"/>
      <c r="N8" s="59"/>
      <c r="O8" s="801" t="s">
        <v>2048</v>
      </c>
      <c r="P8" s="801"/>
      <c r="Q8" s="801"/>
      <c r="R8" s="801"/>
      <c r="S8" s="80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1"/>
      <c r="AY8" s="811"/>
      <c r="AZ8" s="811"/>
      <c r="BA8" s="811"/>
      <c r="BB8" s="811"/>
      <c r="BC8" s="811"/>
      <c r="BD8" s="811"/>
      <c r="BE8" s="811"/>
      <c r="BF8" s="811"/>
      <c r="BG8" s="811"/>
      <c r="BH8" s="811"/>
      <c r="BI8" s="811"/>
      <c r="BJ8" s="811"/>
      <c r="BK8" s="811"/>
      <c r="BL8" s="811"/>
      <c r="BM8" s="811"/>
      <c r="BN8" s="811"/>
      <c r="BO8" s="811"/>
      <c r="BP8" s="811"/>
      <c r="BQ8" s="811"/>
      <c r="BR8" s="811"/>
      <c r="BS8" s="811"/>
      <c r="BT8" s="811"/>
      <c r="BU8" s="811"/>
      <c r="BV8" s="811"/>
      <c r="BW8" s="811"/>
      <c r="BX8" s="811"/>
      <c r="BY8" s="811"/>
      <c r="BZ8" s="811"/>
      <c r="CA8" s="59"/>
      <c r="CB8" s="59"/>
      <c r="CC8" s="1"/>
      <c r="CD8" s="1"/>
      <c r="CJ8" s="99"/>
    </row>
    <row r="9" spans="2:88" s="2" customFormat="1" ht="24" customHeight="1">
      <c r="B9" s="891"/>
      <c r="C9" s="59"/>
      <c r="D9" s="59"/>
      <c r="E9" s="59"/>
      <c r="F9" s="59"/>
      <c r="G9" s="59"/>
      <c r="H9" s="59"/>
      <c r="I9" s="59"/>
      <c r="J9" s="59"/>
      <c r="K9" s="59"/>
      <c r="L9" s="59"/>
      <c r="M9" s="59"/>
      <c r="N9" s="59"/>
      <c r="O9" s="801" t="s">
        <v>2048</v>
      </c>
      <c r="P9" s="801"/>
      <c r="Q9" s="801"/>
      <c r="R9" s="801"/>
      <c r="S9" s="80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811"/>
      <c r="AZ9" s="811"/>
      <c r="BA9" s="811"/>
      <c r="BB9" s="811"/>
      <c r="BC9" s="811"/>
      <c r="BD9" s="811"/>
      <c r="BE9" s="811"/>
      <c r="BF9" s="811"/>
      <c r="BG9" s="811"/>
      <c r="BH9" s="811"/>
      <c r="BI9" s="811"/>
      <c r="BJ9" s="811"/>
      <c r="BK9" s="811"/>
      <c r="BL9" s="811"/>
      <c r="BM9" s="811"/>
      <c r="BN9" s="811"/>
      <c r="BO9" s="811"/>
      <c r="BP9" s="811"/>
      <c r="BQ9" s="811"/>
      <c r="BR9" s="811"/>
      <c r="BS9" s="811"/>
      <c r="BT9" s="811"/>
      <c r="BU9" s="811"/>
      <c r="BV9" s="811"/>
      <c r="BW9" s="811"/>
      <c r="BX9" s="811"/>
      <c r="BY9" s="811"/>
      <c r="BZ9" s="811"/>
      <c r="CA9" s="59"/>
      <c r="CB9" s="59"/>
      <c r="CC9" s="1"/>
      <c r="CD9" s="1"/>
      <c r="CJ9" s="99"/>
    </row>
    <row r="10" spans="2:88" s="2" customFormat="1" ht="24" customHeight="1">
      <c r="B10" s="891"/>
      <c r="C10" s="59"/>
      <c r="D10" s="59"/>
      <c r="E10" s="59"/>
      <c r="F10" s="59"/>
      <c r="G10" s="59"/>
      <c r="H10" s="59"/>
      <c r="I10" s="59"/>
      <c r="J10" s="59"/>
      <c r="K10" s="59"/>
      <c r="L10" s="59"/>
      <c r="M10" s="59"/>
      <c r="N10" s="59"/>
      <c r="O10" s="801" t="s">
        <v>2048</v>
      </c>
      <c r="P10" s="801"/>
      <c r="Q10" s="801"/>
      <c r="R10" s="801"/>
      <c r="S10" s="80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1"/>
      <c r="AY10" s="811"/>
      <c r="AZ10" s="811"/>
      <c r="BA10" s="811"/>
      <c r="BB10" s="811"/>
      <c r="BC10" s="811"/>
      <c r="BD10" s="811"/>
      <c r="BE10" s="811"/>
      <c r="BF10" s="811"/>
      <c r="BG10" s="811"/>
      <c r="BH10" s="811"/>
      <c r="BI10" s="811"/>
      <c r="BJ10" s="811"/>
      <c r="BK10" s="811"/>
      <c r="BL10" s="811"/>
      <c r="BM10" s="811"/>
      <c r="BN10" s="811"/>
      <c r="BO10" s="811"/>
      <c r="BP10" s="811"/>
      <c r="BQ10" s="811"/>
      <c r="BR10" s="811"/>
      <c r="BS10" s="811"/>
      <c r="BT10" s="811"/>
      <c r="BU10" s="811"/>
      <c r="BV10" s="811"/>
      <c r="BW10" s="811"/>
      <c r="BX10" s="811"/>
      <c r="BY10" s="811"/>
      <c r="BZ10" s="811"/>
      <c r="CA10" s="59"/>
      <c r="CB10" s="59"/>
      <c r="CC10" s="1"/>
      <c r="CD10" s="1"/>
      <c r="CJ10" s="99"/>
    </row>
    <row r="11" spans="2:88" s="2" customFormat="1" ht="3.95" customHeight="1">
      <c r="B11" s="891"/>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
      <c r="CD11" s="1"/>
      <c r="CJ11" s="99"/>
    </row>
    <row r="12" spans="2:88" s="2" customFormat="1" ht="3.95" customHeight="1">
      <c r="B12" s="891"/>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
      <c r="CD12" s="1"/>
      <c r="CJ12" s="99"/>
    </row>
    <row r="13" spans="2:88" s="2" customFormat="1" ht="17.100000000000001" customHeight="1">
      <c r="B13" s="891"/>
      <c r="C13" s="59"/>
      <c r="D13" s="59" t="s">
        <v>204</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1"/>
      <c r="CD13" s="1"/>
      <c r="CJ13" s="99"/>
    </row>
    <row r="14" spans="2:88" s="2" customFormat="1" ht="15.95" customHeight="1">
      <c r="B14" s="891"/>
      <c r="C14" s="59"/>
      <c r="D14" s="59"/>
      <c r="E14" s="59"/>
      <c r="F14" s="59"/>
      <c r="G14" s="799" t="s">
        <v>56</v>
      </c>
      <c r="H14" s="799"/>
      <c r="I14" s="59" t="s">
        <v>143</v>
      </c>
      <c r="J14" s="59"/>
      <c r="K14" s="59"/>
      <c r="L14" s="59"/>
      <c r="M14" s="59"/>
      <c r="N14" s="59"/>
      <c r="O14" s="799" t="s">
        <v>56</v>
      </c>
      <c r="P14" s="799"/>
      <c r="Q14" s="59" t="s">
        <v>144</v>
      </c>
      <c r="R14" s="59"/>
      <c r="S14" s="59"/>
      <c r="T14" s="59"/>
      <c r="U14" s="59"/>
      <c r="V14" s="59"/>
      <c r="W14" s="799" t="s">
        <v>56</v>
      </c>
      <c r="X14" s="799"/>
      <c r="Y14" s="59" t="s">
        <v>145</v>
      </c>
      <c r="Z14" s="59"/>
      <c r="AA14" s="59"/>
      <c r="AB14" s="59"/>
      <c r="AC14" s="59"/>
      <c r="AD14" s="59"/>
      <c r="AE14" s="799" t="s">
        <v>56</v>
      </c>
      <c r="AF14" s="799"/>
      <c r="AG14" s="59" t="s">
        <v>146</v>
      </c>
      <c r="AH14" s="59"/>
      <c r="AI14" s="59"/>
      <c r="AJ14" s="59"/>
      <c r="AK14" s="59"/>
      <c r="AL14" s="59"/>
      <c r="AM14" s="799" t="s">
        <v>56</v>
      </c>
      <c r="AN14" s="799"/>
      <c r="AO14" s="59" t="s">
        <v>147</v>
      </c>
      <c r="AP14" s="59"/>
      <c r="AQ14" s="59"/>
      <c r="AR14" s="59"/>
      <c r="AS14" s="59"/>
      <c r="AT14" s="59"/>
      <c r="AU14" s="59"/>
      <c r="AV14" s="59"/>
      <c r="AW14" s="59"/>
      <c r="AX14" s="799" t="s">
        <v>56</v>
      </c>
      <c r="AY14" s="799"/>
      <c r="AZ14" s="59" t="s">
        <v>148</v>
      </c>
      <c r="BA14" s="59"/>
      <c r="BB14" s="59"/>
      <c r="BC14" s="59"/>
      <c r="BD14" s="59"/>
      <c r="BE14" s="59"/>
      <c r="BF14" s="59"/>
      <c r="BG14" s="59"/>
      <c r="BH14" s="59"/>
      <c r="BI14" s="59"/>
      <c r="BJ14" s="59"/>
      <c r="BK14" s="59"/>
      <c r="BL14" s="799" t="s">
        <v>56</v>
      </c>
      <c r="BM14" s="799"/>
      <c r="BN14" s="59" t="s">
        <v>149</v>
      </c>
      <c r="BO14" s="59"/>
      <c r="BP14" s="59"/>
      <c r="BQ14" s="59"/>
      <c r="BR14" s="59"/>
      <c r="BS14" s="59"/>
      <c r="BT14" s="59"/>
      <c r="BU14" s="59"/>
      <c r="BV14" s="59"/>
      <c r="BW14" s="59"/>
      <c r="BX14" s="59"/>
      <c r="BY14" s="59"/>
      <c r="BZ14" s="59"/>
      <c r="CA14" s="59"/>
      <c r="CB14" s="59"/>
      <c r="CC14" s="1"/>
      <c r="CD14" s="1"/>
      <c r="CJ14" s="99"/>
    </row>
    <row r="15" spans="2:88" s="2" customFormat="1" ht="3.95" customHeight="1">
      <c r="B15" s="891"/>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1"/>
      <c r="CD15" s="1"/>
      <c r="CJ15" s="99"/>
    </row>
    <row r="16" spans="2:88" s="2" customFormat="1" ht="5.0999999999999996" customHeight="1">
      <c r="B16" s="891"/>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
      <c r="CD16" s="1"/>
      <c r="CJ16" s="99"/>
    </row>
    <row r="17" spans="2:144" s="2" customFormat="1" ht="17.100000000000001" customHeight="1">
      <c r="B17" s="891"/>
      <c r="C17" s="59"/>
      <c r="D17" s="59" t="s">
        <v>205</v>
      </c>
      <c r="E17" s="59"/>
      <c r="F17" s="59"/>
      <c r="G17" s="59"/>
      <c r="H17" s="59"/>
      <c r="I17" s="59"/>
      <c r="J17" s="59"/>
      <c r="K17" s="59"/>
      <c r="L17" s="59"/>
      <c r="M17" s="59"/>
      <c r="N17" s="59"/>
      <c r="O17" s="59"/>
      <c r="P17" s="59"/>
      <c r="Q17" s="59"/>
      <c r="R17" s="59"/>
      <c r="S17" s="823" t="s">
        <v>2049</v>
      </c>
      <c r="T17" s="823"/>
      <c r="U17" s="823"/>
      <c r="V17" s="823"/>
      <c r="W17" s="823"/>
      <c r="X17" s="823"/>
      <c r="Y17" s="823"/>
      <c r="Z17" s="823"/>
      <c r="AA17" s="823"/>
      <c r="AB17" s="823"/>
      <c r="AC17" s="823"/>
      <c r="AD17" s="823"/>
      <c r="AE17" s="823"/>
      <c r="AF17" s="823"/>
      <c r="AG17" s="823"/>
      <c r="AH17" s="823"/>
      <c r="AI17" s="823"/>
      <c r="AJ17" s="823"/>
      <c r="AK17" s="823"/>
      <c r="AL17" s="823"/>
      <c r="AM17" s="823"/>
      <c r="AN17" s="823"/>
      <c r="AO17" s="823"/>
      <c r="AP17" s="823"/>
      <c r="AQ17" s="59"/>
      <c r="AR17" s="59" t="s">
        <v>1606</v>
      </c>
      <c r="AS17" s="59"/>
      <c r="AT17" s="59"/>
      <c r="AU17" s="59"/>
      <c r="AV17" s="823"/>
      <c r="AW17" s="823"/>
      <c r="AX17" s="823"/>
      <c r="AY17" s="823"/>
      <c r="AZ17" s="823"/>
      <c r="BA17" s="823"/>
      <c r="BB17" s="823"/>
      <c r="BC17" s="823"/>
      <c r="BD17" s="823"/>
      <c r="BE17" s="823"/>
      <c r="BF17" s="823"/>
      <c r="BG17" s="823"/>
      <c r="BH17" s="823"/>
      <c r="BI17" s="823"/>
      <c r="BJ17" s="823"/>
      <c r="BK17" s="823"/>
      <c r="BL17" s="823"/>
      <c r="BM17" s="823"/>
      <c r="BN17" s="823"/>
      <c r="BO17" s="823"/>
      <c r="BP17" s="823"/>
      <c r="BQ17" s="823"/>
      <c r="BR17" s="59"/>
      <c r="BS17" s="59"/>
      <c r="BT17" s="59"/>
      <c r="BU17" s="59"/>
      <c r="BV17" s="59"/>
      <c r="BW17" s="59"/>
      <c r="BX17" s="59"/>
      <c r="BY17" s="59"/>
      <c r="BZ17" s="59"/>
      <c r="CA17" s="59"/>
      <c r="CB17" s="59"/>
      <c r="CC17" s="1" t="s">
        <v>2316</v>
      </c>
      <c r="CD17" s="1"/>
      <c r="CJ17" s="99"/>
    </row>
    <row r="18" spans="2:144" s="2" customFormat="1" ht="3.95" customHeight="1">
      <c r="B18" s="891"/>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1"/>
      <c r="CD18" s="1"/>
      <c r="CJ18" s="99"/>
    </row>
    <row r="19" spans="2:144" s="2" customFormat="1" ht="3.95" customHeight="1">
      <c r="B19" s="891"/>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
      <c r="CD19" s="1"/>
      <c r="CJ19" s="99"/>
    </row>
    <row r="20" spans="2:144" s="2" customFormat="1" ht="17.100000000000001" customHeight="1">
      <c r="B20" s="891"/>
      <c r="C20" s="59"/>
      <c r="D20" s="59" t="s">
        <v>1315</v>
      </c>
      <c r="E20" s="59"/>
      <c r="F20" s="59"/>
      <c r="G20" s="59"/>
      <c r="H20" s="59"/>
      <c r="I20" s="59"/>
      <c r="J20" s="59"/>
      <c r="K20" s="59"/>
      <c r="L20" s="59"/>
      <c r="M20" s="59"/>
      <c r="N20" s="59"/>
      <c r="O20" s="59"/>
      <c r="P20" s="59"/>
      <c r="Q20" s="59"/>
      <c r="R20" s="59"/>
      <c r="S20" s="810"/>
      <c r="T20" s="810"/>
      <c r="U20" s="810"/>
      <c r="V20" s="810"/>
      <c r="W20" s="810"/>
      <c r="X20" s="810"/>
      <c r="Y20" s="810"/>
      <c r="Z20" s="810"/>
      <c r="AA20" s="810"/>
      <c r="AB20" s="810"/>
      <c r="AC20" s="810"/>
      <c r="AD20" s="810"/>
      <c r="AE20" s="810"/>
      <c r="AF20" s="810"/>
      <c r="AG20" s="810"/>
      <c r="AH20" s="810"/>
      <c r="AI20" s="810"/>
      <c r="AJ20" s="810"/>
      <c r="AK20" s="810"/>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1"/>
      <c r="CD20" s="1"/>
      <c r="CJ20" s="99"/>
    </row>
    <row r="21" spans="2:144" s="2" customFormat="1" ht="15.95" customHeight="1">
      <c r="B21" s="891"/>
      <c r="C21" s="90"/>
      <c r="D21" s="90"/>
      <c r="E21" s="90"/>
      <c r="F21" s="90"/>
      <c r="G21" s="805" t="s">
        <v>56</v>
      </c>
      <c r="H21" s="805"/>
      <c r="I21" s="68" t="s">
        <v>1646</v>
      </c>
      <c r="J21" s="68"/>
      <c r="K21" s="68"/>
      <c r="L21" s="68"/>
      <c r="M21" s="68"/>
      <c r="N21" s="68"/>
      <c r="O21" s="68"/>
      <c r="P21" s="68"/>
      <c r="Q21" s="68"/>
      <c r="R21" s="68"/>
      <c r="S21" s="61"/>
      <c r="T21" s="61"/>
      <c r="U21" s="61"/>
      <c r="V21" s="61"/>
      <c r="W21" s="90"/>
      <c r="X21" s="90"/>
      <c r="Y21" s="90"/>
      <c r="Z21" s="90"/>
      <c r="AA21" s="90"/>
      <c r="AB21" s="90"/>
      <c r="AC21" s="90"/>
      <c r="AD21" s="68"/>
      <c r="AE21" s="68"/>
      <c r="AF21" s="68"/>
      <c r="AG21" s="68"/>
      <c r="AH21" s="90"/>
      <c r="AI21" s="90"/>
      <c r="AJ21" s="90"/>
      <c r="AK21" s="90"/>
      <c r="AL21" s="90"/>
      <c r="AM21" s="90"/>
      <c r="AN21" s="90"/>
      <c r="AO21" s="90"/>
      <c r="AP21" s="90"/>
      <c r="AQ21" s="90"/>
      <c r="AR21" s="68"/>
      <c r="AS21" s="68"/>
      <c r="AT21" s="68"/>
      <c r="AU21" s="68"/>
      <c r="AV21" s="68"/>
      <c r="AW21" s="68"/>
      <c r="AX21" s="68"/>
      <c r="AY21" s="68"/>
      <c r="AZ21" s="68"/>
      <c r="BA21" s="68"/>
      <c r="BB21" s="68"/>
      <c r="BC21" s="68"/>
      <c r="BD21" s="68"/>
      <c r="BE21" s="61"/>
      <c r="BF21" s="61"/>
      <c r="BG21" s="61"/>
      <c r="BH21" s="61"/>
      <c r="BI21" s="90"/>
      <c r="BJ21" s="90"/>
      <c r="BK21" s="90"/>
      <c r="BL21" s="90"/>
      <c r="BM21" s="68"/>
      <c r="BN21" s="68"/>
      <c r="BO21" s="68"/>
      <c r="BP21" s="68"/>
      <c r="BQ21" s="68"/>
      <c r="BR21" s="68"/>
      <c r="BS21" s="68"/>
      <c r="BT21" s="68"/>
      <c r="BU21" s="68"/>
      <c r="BV21" s="68"/>
      <c r="BW21" s="68"/>
      <c r="BX21" s="61"/>
      <c r="BY21" s="90"/>
      <c r="BZ21" s="90"/>
      <c r="CA21" s="90"/>
      <c r="CB21" s="90"/>
      <c r="CC21" s="1" t="s">
        <v>2287</v>
      </c>
      <c r="CD21" s="1"/>
      <c r="CJ21" s="99"/>
    </row>
    <row r="22" spans="2:144" s="2" customFormat="1" ht="15.95" customHeight="1">
      <c r="B22" s="891"/>
      <c r="C22" s="90"/>
      <c r="D22" s="90"/>
      <c r="E22" s="90"/>
      <c r="F22" s="90"/>
      <c r="G22" s="805" t="s">
        <v>56</v>
      </c>
      <c r="H22" s="805"/>
      <c r="I22" s="68" t="s">
        <v>1647</v>
      </c>
      <c r="J22" s="68"/>
      <c r="K22" s="68"/>
      <c r="L22" s="68"/>
      <c r="M22" s="68"/>
      <c r="N22" s="68"/>
      <c r="O22" s="68"/>
      <c r="P22" s="68"/>
      <c r="Q22" s="68"/>
      <c r="R22" s="68"/>
      <c r="S22" s="61"/>
      <c r="T22" s="61"/>
      <c r="U22" s="61"/>
      <c r="V22" s="61"/>
      <c r="W22" s="90"/>
      <c r="X22" s="90"/>
      <c r="Y22" s="90"/>
      <c r="Z22" s="90"/>
      <c r="AA22" s="90"/>
      <c r="AB22" s="90"/>
      <c r="AC22" s="90"/>
      <c r="AD22" s="68"/>
      <c r="AE22" s="68"/>
      <c r="AF22" s="68"/>
      <c r="AG22" s="68"/>
      <c r="AH22" s="90"/>
      <c r="AI22" s="90"/>
      <c r="AJ22" s="90"/>
      <c r="AK22" s="90"/>
      <c r="AL22" s="90"/>
      <c r="AM22" s="90"/>
      <c r="AN22" s="90"/>
      <c r="AO22" s="90"/>
      <c r="AP22" s="90"/>
      <c r="AQ22" s="90"/>
      <c r="AR22" s="68"/>
      <c r="AS22" s="68"/>
      <c r="AT22" s="68"/>
      <c r="AU22" s="68"/>
      <c r="AV22" s="68"/>
      <c r="AW22" s="68"/>
      <c r="AX22" s="68"/>
      <c r="AY22" s="68"/>
      <c r="AZ22" s="68"/>
      <c r="BA22" s="68"/>
      <c r="BB22" s="68"/>
      <c r="BC22" s="68"/>
      <c r="BD22" s="68"/>
      <c r="BE22" s="61"/>
      <c r="BF22" s="61"/>
      <c r="BG22" s="61"/>
      <c r="BH22" s="61"/>
      <c r="BI22" s="90"/>
      <c r="BJ22" s="90"/>
      <c r="BK22" s="90"/>
      <c r="BL22" s="90"/>
      <c r="BM22" s="68"/>
      <c r="BN22" s="68"/>
      <c r="BO22" s="68"/>
      <c r="BP22" s="68"/>
      <c r="BQ22" s="68"/>
      <c r="BR22" s="68"/>
      <c r="BS22" s="68"/>
      <c r="BT22" s="68"/>
      <c r="BU22" s="68"/>
      <c r="BV22" s="68"/>
      <c r="BW22" s="68"/>
      <c r="BX22" s="61"/>
      <c r="BY22" s="90"/>
      <c r="BZ22" s="90"/>
      <c r="CA22" s="90"/>
      <c r="CB22" s="90"/>
      <c r="CC22" s="1" t="s">
        <v>2300</v>
      </c>
      <c r="CD22" s="1"/>
      <c r="CJ22" s="99"/>
    </row>
    <row r="23" spans="2:144" s="91" customFormat="1" ht="17.100000000000001" customHeight="1">
      <c r="B23" s="891"/>
      <c r="C23" s="90"/>
      <c r="D23" s="90"/>
      <c r="E23" s="90"/>
      <c r="F23" s="90"/>
      <c r="G23" s="805" t="s">
        <v>56</v>
      </c>
      <c r="H23" s="805"/>
      <c r="I23" s="68" t="s">
        <v>1648</v>
      </c>
      <c r="J23" s="90"/>
      <c r="K23" s="68"/>
      <c r="L23" s="68"/>
      <c r="M23" s="68"/>
      <c r="N23" s="68"/>
      <c r="O23" s="68"/>
      <c r="P23" s="68"/>
      <c r="Q23" s="68"/>
      <c r="R23" s="68"/>
      <c r="S23" s="61"/>
      <c r="T23" s="61"/>
      <c r="U23" s="61"/>
      <c r="V23" s="61"/>
      <c r="W23" s="90"/>
      <c r="X23" s="78"/>
      <c r="Y23" s="78"/>
      <c r="Z23" s="68"/>
      <c r="AA23" s="90"/>
      <c r="AB23" s="90"/>
      <c r="AC23" s="90"/>
      <c r="AD23" s="68"/>
      <c r="AE23" s="68"/>
      <c r="AF23" s="68"/>
      <c r="AG23" s="68"/>
      <c r="AH23" s="90"/>
      <c r="AI23" s="90"/>
      <c r="AJ23" s="90"/>
      <c r="AK23" s="90"/>
      <c r="AL23" s="90"/>
      <c r="AM23" s="90"/>
      <c r="AN23" s="90"/>
      <c r="AO23" s="90"/>
      <c r="AP23" s="90"/>
      <c r="AQ23" s="90"/>
      <c r="AR23" s="68"/>
      <c r="AS23" s="68"/>
      <c r="AT23" s="68"/>
      <c r="AU23" s="68"/>
      <c r="AV23" s="68"/>
      <c r="AW23" s="68"/>
      <c r="AX23" s="68"/>
      <c r="AY23" s="68"/>
      <c r="AZ23" s="68"/>
      <c r="BA23" s="68"/>
      <c r="BB23" s="68"/>
      <c r="BC23" s="68"/>
      <c r="BD23" s="68"/>
      <c r="BE23" s="61"/>
      <c r="BF23" s="61"/>
      <c r="BG23" s="61"/>
      <c r="BH23" s="61"/>
      <c r="BI23" s="78"/>
      <c r="BJ23" s="78"/>
      <c r="BK23" s="68"/>
      <c r="BL23" s="68"/>
      <c r="BM23" s="68"/>
      <c r="BN23" s="68"/>
      <c r="BO23" s="68"/>
      <c r="BP23" s="68"/>
      <c r="BQ23" s="68"/>
      <c r="BR23" s="68"/>
      <c r="BS23" s="68"/>
      <c r="BT23" s="68"/>
      <c r="BU23" s="68"/>
      <c r="BV23" s="68"/>
      <c r="BW23" s="68"/>
      <c r="BX23" s="61"/>
      <c r="BY23" s="90"/>
      <c r="BZ23" s="90"/>
      <c r="CA23" s="90"/>
      <c r="CB23" s="90"/>
      <c r="CC23" s="1" t="s">
        <v>2301</v>
      </c>
      <c r="CD23" s="387"/>
      <c r="CE23" s="4"/>
      <c r="CF23" s="4"/>
      <c r="CG23" s="4"/>
      <c r="CH23" s="4"/>
      <c r="CI23" s="4"/>
      <c r="CJ23" s="42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row>
    <row r="24" spans="2:144" s="91" customFormat="1" ht="17.100000000000001" customHeight="1">
      <c r="B24" s="891"/>
      <c r="C24" s="90"/>
      <c r="D24" s="90"/>
      <c r="E24" s="90"/>
      <c r="F24" s="90"/>
      <c r="G24" s="805" t="s">
        <v>56</v>
      </c>
      <c r="H24" s="805"/>
      <c r="I24" s="68" t="s">
        <v>970</v>
      </c>
      <c r="J24" s="90"/>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90"/>
      <c r="AJ24" s="68"/>
      <c r="AK24" s="90"/>
      <c r="AL24" s="90"/>
      <c r="AM24" s="90"/>
      <c r="AN24" s="90"/>
      <c r="AO24" s="90"/>
      <c r="AP24" s="90"/>
      <c r="AQ24" s="90"/>
      <c r="AR24" s="68"/>
      <c r="AS24" s="68"/>
      <c r="AT24" s="68"/>
      <c r="AU24" s="68"/>
      <c r="AV24" s="68"/>
      <c r="AW24" s="68"/>
      <c r="AX24" s="68"/>
      <c r="AY24" s="68"/>
      <c r="AZ24" s="68"/>
      <c r="BA24" s="68"/>
      <c r="BB24" s="68"/>
      <c r="BC24" s="68"/>
      <c r="BD24" s="68"/>
      <c r="BE24" s="61"/>
      <c r="BF24" s="61"/>
      <c r="BG24" s="61"/>
      <c r="BH24" s="61"/>
      <c r="BI24" s="78"/>
      <c r="BJ24" s="78"/>
      <c r="BK24" s="68"/>
      <c r="BL24" s="68"/>
      <c r="BM24" s="68"/>
      <c r="BN24" s="68"/>
      <c r="BO24" s="68"/>
      <c r="BP24" s="68"/>
      <c r="BQ24" s="68"/>
      <c r="BR24" s="68"/>
      <c r="BS24" s="68"/>
      <c r="BT24" s="68"/>
      <c r="BU24" s="68"/>
      <c r="BV24" s="68"/>
      <c r="BW24" s="68"/>
      <c r="BX24" s="61"/>
      <c r="BY24" s="90"/>
      <c r="BZ24" s="90"/>
      <c r="CA24" s="90"/>
      <c r="CB24" s="90"/>
      <c r="CC24" s="387" t="s">
        <v>2288</v>
      </c>
      <c r="CD24" s="387"/>
      <c r="CE24" s="4"/>
      <c r="CF24" s="4"/>
      <c r="CG24" s="4"/>
      <c r="CH24" s="4"/>
      <c r="CI24" s="4"/>
      <c r="CJ24" s="42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row>
    <row r="25" spans="2:144" s="91" customFormat="1" ht="17.100000000000001" customHeight="1">
      <c r="B25" s="891"/>
      <c r="C25" s="90"/>
      <c r="D25" s="90"/>
      <c r="E25" s="90"/>
      <c r="F25" s="90"/>
      <c r="G25" s="805" t="s">
        <v>56</v>
      </c>
      <c r="H25" s="805"/>
      <c r="I25" s="68" t="s">
        <v>1316</v>
      </c>
      <c r="J25" s="68"/>
      <c r="K25" s="68"/>
      <c r="L25" s="68"/>
      <c r="M25" s="68"/>
      <c r="N25" s="68"/>
      <c r="O25" s="68"/>
      <c r="P25" s="68"/>
      <c r="Q25" s="68"/>
      <c r="R25" s="68"/>
      <c r="S25" s="61"/>
      <c r="T25" s="61"/>
      <c r="U25" s="61"/>
      <c r="V25" s="61"/>
      <c r="W25" s="90"/>
      <c r="X25" s="78"/>
      <c r="Y25" s="78"/>
      <c r="Z25" s="68"/>
      <c r="AA25" s="90"/>
      <c r="AB25" s="90"/>
      <c r="AC25" s="90"/>
      <c r="AD25" s="68"/>
      <c r="AE25" s="68"/>
      <c r="AF25" s="68"/>
      <c r="AG25" s="68"/>
      <c r="AH25" s="90"/>
      <c r="AI25" s="90"/>
      <c r="AJ25" s="90"/>
      <c r="AK25" s="90"/>
      <c r="AL25" s="90"/>
      <c r="AM25" s="90"/>
      <c r="AN25" s="90"/>
      <c r="AO25" s="90"/>
      <c r="AP25" s="90"/>
      <c r="AQ25" s="90"/>
      <c r="AR25" s="68"/>
      <c r="AS25" s="68"/>
      <c r="AT25" s="68"/>
      <c r="AU25" s="68"/>
      <c r="AV25" s="68"/>
      <c r="AW25" s="68"/>
      <c r="AX25" s="68"/>
      <c r="AY25" s="68"/>
      <c r="AZ25" s="68"/>
      <c r="BA25" s="68"/>
      <c r="BB25" s="68"/>
      <c r="BC25" s="68"/>
      <c r="BD25" s="68"/>
      <c r="BE25" s="61"/>
      <c r="BF25" s="61"/>
      <c r="BG25" s="61"/>
      <c r="BH25" s="61"/>
      <c r="BI25" s="78"/>
      <c r="BJ25" s="78"/>
      <c r="BK25" s="68"/>
      <c r="BL25" s="68"/>
      <c r="BM25" s="68"/>
      <c r="BN25" s="68"/>
      <c r="BO25" s="68"/>
      <c r="BP25" s="68"/>
      <c r="BQ25" s="68"/>
      <c r="BR25" s="68"/>
      <c r="BS25" s="68"/>
      <c r="BT25" s="68"/>
      <c r="BU25" s="68"/>
      <c r="BV25" s="68"/>
      <c r="BW25" s="68"/>
      <c r="BX25" s="61"/>
      <c r="BY25" s="90"/>
      <c r="BZ25" s="90"/>
      <c r="CA25" s="90"/>
      <c r="CB25" s="90"/>
      <c r="CC25" s="387" t="s">
        <v>2289</v>
      </c>
      <c r="CD25" s="387"/>
      <c r="CE25" s="4"/>
      <c r="CF25" s="4"/>
      <c r="CG25" s="4"/>
      <c r="CH25" s="4"/>
      <c r="CI25" s="4"/>
      <c r="CJ25" s="42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row>
    <row r="26" spans="2:144" s="91" customFormat="1" ht="17.100000000000001" customHeight="1">
      <c r="B26" s="891"/>
      <c r="C26" s="90"/>
      <c r="D26" s="90"/>
      <c r="E26" s="90"/>
      <c r="F26" s="90"/>
      <c r="G26" s="805" t="s">
        <v>56</v>
      </c>
      <c r="H26" s="805"/>
      <c r="I26" s="68" t="s">
        <v>1317</v>
      </c>
      <c r="J26" s="68"/>
      <c r="K26" s="68"/>
      <c r="L26" s="68"/>
      <c r="M26" s="68"/>
      <c r="N26" s="68"/>
      <c r="O26" s="68"/>
      <c r="P26" s="68"/>
      <c r="Q26" s="68"/>
      <c r="R26" s="68"/>
      <c r="S26" s="68"/>
      <c r="T26" s="68"/>
      <c r="U26" s="68"/>
      <c r="V26" s="68"/>
      <c r="W26" s="68"/>
      <c r="X26" s="78"/>
      <c r="Y26" s="78"/>
      <c r="Z26" s="68"/>
      <c r="AA26" s="90"/>
      <c r="AB26" s="90"/>
      <c r="AC26" s="90"/>
      <c r="AD26" s="68"/>
      <c r="AE26" s="68"/>
      <c r="AF26" s="68"/>
      <c r="AG26" s="68"/>
      <c r="AH26" s="90"/>
      <c r="AI26" s="90"/>
      <c r="AJ26" s="90"/>
      <c r="AK26" s="90"/>
      <c r="AL26" s="90"/>
      <c r="AM26" s="90"/>
      <c r="AN26" s="90"/>
      <c r="AO26" s="90"/>
      <c r="AP26" s="90"/>
      <c r="AQ26" s="90"/>
      <c r="AR26" s="68"/>
      <c r="AS26" s="68"/>
      <c r="AT26" s="68"/>
      <c r="AU26" s="68"/>
      <c r="AV26" s="68"/>
      <c r="AW26" s="68"/>
      <c r="AX26" s="68"/>
      <c r="AY26" s="68"/>
      <c r="AZ26" s="68"/>
      <c r="BA26" s="68"/>
      <c r="BB26" s="68"/>
      <c r="BC26" s="68"/>
      <c r="BD26" s="68"/>
      <c r="BE26" s="68"/>
      <c r="BF26" s="68"/>
      <c r="BG26" s="68"/>
      <c r="BH26" s="68"/>
      <c r="BI26" s="78"/>
      <c r="BJ26" s="78"/>
      <c r="BK26" s="68"/>
      <c r="BL26" s="68"/>
      <c r="BM26" s="68"/>
      <c r="BN26" s="61"/>
      <c r="BO26" s="61"/>
      <c r="BP26" s="61"/>
      <c r="BQ26" s="90"/>
      <c r="BR26" s="90"/>
      <c r="BS26" s="90"/>
      <c r="BT26" s="68"/>
      <c r="BU26" s="68"/>
      <c r="BV26" s="68"/>
      <c r="BW26" s="68"/>
      <c r="BX26" s="68"/>
      <c r="BY26" s="90"/>
      <c r="BZ26" s="90"/>
      <c r="CA26" s="90"/>
      <c r="CB26" s="90"/>
      <c r="CC26" s="387" t="s">
        <v>2290</v>
      </c>
      <c r="CD26" s="387"/>
      <c r="CE26" s="4"/>
      <c r="CF26" s="4"/>
      <c r="CG26" s="4"/>
      <c r="CH26" s="4"/>
      <c r="CI26" s="4"/>
      <c r="CJ26" s="42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row>
    <row r="27" spans="2:144" s="91" customFormat="1" ht="17.100000000000001" customHeight="1">
      <c r="B27" s="891"/>
      <c r="C27" s="90"/>
      <c r="D27" s="90"/>
      <c r="E27" s="90"/>
      <c r="F27" s="90"/>
      <c r="G27" s="805" t="s">
        <v>56</v>
      </c>
      <c r="H27" s="805"/>
      <c r="I27" s="68" t="s">
        <v>700</v>
      </c>
      <c r="J27" s="68"/>
      <c r="K27" s="68"/>
      <c r="L27" s="68"/>
      <c r="M27" s="68"/>
      <c r="N27" s="68"/>
      <c r="O27" s="68"/>
      <c r="P27" s="68"/>
      <c r="Q27" s="68"/>
      <c r="R27" s="68"/>
      <c r="S27" s="68"/>
      <c r="T27" s="68"/>
      <c r="U27" s="68"/>
      <c r="V27" s="68"/>
      <c r="W27" s="68"/>
      <c r="X27" s="78"/>
      <c r="Y27" s="78"/>
      <c r="Z27" s="68"/>
      <c r="AA27" s="90"/>
      <c r="AB27" s="90"/>
      <c r="AC27" s="90"/>
      <c r="AD27" s="68"/>
      <c r="AE27" s="68"/>
      <c r="AF27" s="68"/>
      <c r="AG27" s="68"/>
      <c r="AH27" s="90"/>
      <c r="AI27" s="90"/>
      <c r="AJ27" s="90"/>
      <c r="AK27" s="90"/>
      <c r="AL27" s="90"/>
      <c r="AM27" s="90"/>
      <c r="AN27" s="90"/>
      <c r="AO27" s="90"/>
      <c r="AP27" s="90"/>
      <c r="AQ27" s="90"/>
      <c r="AR27" s="68"/>
      <c r="AS27" s="68"/>
      <c r="AT27" s="68"/>
      <c r="AU27" s="68"/>
      <c r="AV27" s="68"/>
      <c r="AW27" s="68"/>
      <c r="AX27" s="68"/>
      <c r="AY27" s="68"/>
      <c r="AZ27" s="68"/>
      <c r="BA27" s="68"/>
      <c r="BB27" s="68"/>
      <c r="BC27" s="68"/>
      <c r="BD27" s="68"/>
      <c r="BE27" s="68"/>
      <c r="BF27" s="68"/>
      <c r="BG27" s="68"/>
      <c r="BH27" s="68"/>
      <c r="BI27" s="78"/>
      <c r="BJ27" s="78"/>
      <c r="BK27" s="68"/>
      <c r="BL27" s="68"/>
      <c r="BM27" s="68"/>
      <c r="BN27" s="61"/>
      <c r="BO27" s="61"/>
      <c r="BP27" s="61"/>
      <c r="BQ27" s="90"/>
      <c r="BR27" s="90"/>
      <c r="BS27" s="90"/>
      <c r="BT27" s="68"/>
      <c r="BU27" s="68"/>
      <c r="BV27" s="68"/>
      <c r="BW27" s="68"/>
      <c r="BX27" s="68"/>
      <c r="BY27" s="90"/>
      <c r="BZ27" s="90"/>
      <c r="CA27" s="90"/>
      <c r="CB27" s="90"/>
      <c r="CC27" s="387"/>
      <c r="CD27" s="387"/>
      <c r="CE27" s="4"/>
      <c r="CF27" s="4"/>
      <c r="CG27" s="4"/>
      <c r="CH27" s="4"/>
      <c r="CI27" s="4"/>
      <c r="CJ27" s="42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row>
    <row r="28" spans="2:144" s="2" customFormat="1" ht="3.95" customHeight="1">
      <c r="B28" s="891"/>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1"/>
      <c r="CD28" s="1"/>
      <c r="CJ28" s="99"/>
    </row>
    <row r="29" spans="2:144" s="2" customFormat="1" ht="3.95" customHeight="1">
      <c r="B29" s="891"/>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
      <c r="CD29" s="1"/>
      <c r="CJ29" s="99"/>
    </row>
    <row r="30" spans="2:144" s="2" customFormat="1" ht="17.100000000000001" customHeight="1">
      <c r="B30" s="891"/>
      <c r="C30" s="59"/>
      <c r="D30" s="59" t="s">
        <v>1318</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1"/>
      <c r="CD30" s="1"/>
      <c r="CJ30" s="99"/>
    </row>
    <row r="31" spans="2:144" s="91" customFormat="1" ht="15.95" customHeight="1">
      <c r="B31" s="891"/>
      <c r="C31" s="90"/>
      <c r="D31" s="90"/>
      <c r="E31" s="90"/>
      <c r="F31" s="90"/>
      <c r="G31" s="805" t="s">
        <v>56</v>
      </c>
      <c r="H31" s="805"/>
      <c r="I31" s="68" t="s">
        <v>1319</v>
      </c>
      <c r="J31" s="68"/>
      <c r="K31" s="68"/>
      <c r="L31" s="68"/>
      <c r="M31" s="68"/>
      <c r="N31" s="68"/>
      <c r="O31" s="68"/>
      <c r="P31" s="68"/>
      <c r="Q31" s="61"/>
      <c r="R31" s="61"/>
      <c r="S31" s="61"/>
      <c r="T31" s="61"/>
      <c r="U31" s="90"/>
      <c r="V31" s="90"/>
      <c r="W31" s="90"/>
      <c r="X31" s="90"/>
      <c r="Y31" s="90"/>
      <c r="Z31" s="90"/>
      <c r="AA31" s="90"/>
      <c r="AB31" s="68"/>
      <c r="AC31" s="68"/>
      <c r="AD31" s="68"/>
      <c r="AE31" s="68"/>
      <c r="AF31" s="68"/>
      <c r="AG31" s="68"/>
      <c r="AH31" s="90"/>
      <c r="AI31" s="90"/>
      <c r="AJ31" s="90"/>
      <c r="AK31" s="90"/>
      <c r="AL31" s="90"/>
      <c r="AM31" s="90"/>
      <c r="AN31" s="90"/>
      <c r="AO31" s="90"/>
      <c r="AP31" s="90"/>
      <c r="AQ31" s="90"/>
      <c r="AR31" s="68"/>
      <c r="AS31" s="68"/>
      <c r="AT31" s="68"/>
      <c r="AU31" s="68"/>
      <c r="AV31" s="68"/>
      <c r="AW31" s="68"/>
      <c r="AX31" s="68"/>
      <c r="AY31" s="68"/>
      <c r="AZ31" s="68"/>
      <c r="BA31" s="68"/>
      <c r="BB31" s="68"/>
      <c r="BC31" s="68"/>
      <c r="BD31" s="68"/>
      <c r="BE31" s="61"/>
      <c r="BF31" s="61"/>
      <c r="BG31" s="61"/>
      <c r="BH31" s="61"/>
      <c r="BI31" s="90"/>
      <c r="BJ31" s="90"/>
      <c r="BK31" s="90"/>
      <c r="BL31" s="90"/>
      <c r="BM31" s="68"/>
      <c r="BN31" s="68"/>
      <c r="BO31" s="68"/>
      <c r="BP31" s="68"/>
      <c r="BQ31" s="68"/>
      <c r="BR31" s="68"/>
      <c r="BS31" s="68"/>
      <c r="BT31" s="68"/>
      <c r="BU31" s="68"/>
      <c r="BV31" s="68"/>
      <c r="BW31" s="68"/>
      <c r="BX31" s="61"/>
      <c r="BY31" s="90"/>
      <c r="BZ31" s="90"/>
      <c r="CA31" s="90"/>
      <c r="CB31" s="90"/>
      <c r="CC31" s="387" t="s">
        <v>2292</v>
      </c>
      <c r="CD31" s="387"/>
      <c r="CE31" s="4"/>
      <c r="CF31" s="4"/>
      <c r="CG31" s="4"/>
      <c r="CH31" s="4"/>
      <c r="CI31" s="4"/>
      <c r="CJ31" s="42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row>
    <row r="32" spans="2:144" s="91" customFormat="1" ht="17.100000000000001" customHeight="1">
      <c r="B32" s="891"/>
      <c r="C32" s="90"/>
      <c r="D32" s="90"/>
      <c r="E32" s="90"/>
      <c r="F32" s="90"/>
      <c r="G32" s="805" t="s">
        <v>56</v>
      </c>
      <c r="H32" s="805"/>
      <c r="I32" s="68" t="s">
        <v>1320</v>
      </c>
      <c r="J32" s="90"/>
      <c r="K32" s="68"/>
      <c r="L32" s="68"/>
      <c r="M32" s="68"/>
      <c r="N32" s="68"/>
      <c r="O32" s="68"/>
      <c r="P32" s="68"/>
      <c r="Q32" s="61"/>
      <c r="R32" s="61"/>
      <c r="S32" s="61"/>
      <c r="T32" s="61"/>
      <c r="U32" s="90"/>
      <c r="V32" s="78"/>
      <c r="W32" s="78"/>
      <c r="X32" s="68"/>
      <c r="Y32" s="90"/>
      <c r="Z32" s="90"/>
      <c r="AA32" s="90"/>
      <c r="AB32" s="68"/>
      <c r="AC32" s="68"/>
      <c r="AD32" s="68"/>
      <c r="AE32" s="68"/>
      <c r="AF32" s="68"/>
      <c r="AG32" s="68"/>
      <c r="AH32" s="90"/>
      <c r="AI32" s="90"/>
      <c r="AJ32" s="90"/>
      <c r="AK32" s="90"/>
      <c r="AL32" s="90"/>
      <c r="AM32" s="90"/>
      <c r="AN32" s="90"/>
      <c r="AO32" s="90"/>
      <c r="AP32" s="90"/>
      <c r="AQ32" s="90"/>
      <c r="AR32" s="68"/>
      <c r="AS32" s="68"/>
      <c r="AT32" s="68"/>
      <c r="AU32" s="68"/>
      <c r="AV32" s="68"/>
      <c r="AW32" s="68"/>
      <c r="AX32" s="68"/>
      <c r="AY32" s="68"/>
      <c r="AZ32" s="68"/>
      <c r="BA32" s="68"/>
      <c r="BB32" s="68"/>
      <c r="BC32" s="68"/>
      <c r="BD32" s="68"/>
      <c r="BE32" s="61"/>
      <c r="BF32" s="61"/>
      <c r="BG32" s="61"/>
      <c r="BH32" s="61"/>
      <c r="BI32" s="78"/>
      <c r="BJ32" s="78"/>
      <c r="BK32" s="68"/>
      <c r="BL32" s="68"/>
      <c r="BM32" s="68"/>
      <c r="BN32" s="68"/>
      <c r="BO32" s="68"/>
      <c r="BP32" s="68"/>
      <c r="BQ32" s="68"/>
      <c r="BR32" s="68"/>
      <c r="BS32" s="68"/>
      <c r="BT32" s="68"/>
      <c r="BU32" s="68"/>
      <c r="BV32" s="68"/>
      <c r="BW32" s="68"/>
      <c r="BX32" s="61"/>
      <c r="BY32" s="90"/>
      <c r="BZ32" s="90"/>
      <c r="CA32" s="90"/>
      <c r="CB32" s="90"/>
      <c r="CC32" s="387" t="s">
        <v>2291</v>
      </c>
      <c r="CD32" s="387"/>
      <c r="CE32" s="4"/>
      <c r="CF32" s="4"/>
      <c r="CG32" s="4"/>
      <c r="CH32" s="4"/>
      <c r="CI32" s="4"/>
      <c r="CJ32" s="42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row>
    <row r="33" spans="2:144" s="91" customFormat="1" ht="17.100000000000001" customHeight="1">
      <c r="B33" s="891"/>
      <c r="C33" s="90"/>
      <c r="D33" s="90"/>
      <c r="E33" s="90"/>
      <c r="F33" s="90"/>
      <c r="G33" s="805" t="s">
        <v>56</v>
      </c>
      <c r="H33" s="805"/>
      <c r="I33" s="68" t="s">
        <v>1649</v>
      </c>
      <c r="J33" s="90"/>
      <c r="K33" s="68"/>
      <c r="L33" s="68"/>
      <c r="M33" s="68"/>
      <c r="N33" s="68"/>
      <c r="O33" s="68"/>
      <c r="P33" s="68"/>
      <c r="Q33" s="61"/>
      <c r="R33" s="61"/>
      <c r="S33" s="61"/>
      <c r="T33" s="61"/>
      <c r="U33" s="61"/>
      <c r="V33" s="61"/>
      <c r="W33" s="61"/>
      <c r="X33" s="61"/>
      <c r="Y33" s="61"/>
      <c r="Z33" s="61"/>
      <c r="AA33" s="61"/>
      <c r="AB33" s="61"/>
      <c r="AC33" s="61"/>
      <c r="AD33" s="61"/>
      <c r="AE33" s="61"/>
      <c r="AF33" s="61"/>
      <c r="AG33" s="61"/>
      <c r="AH33" s="90"/>
      <c r="AI33" s="90"/>
      <c r="AJ33" s="90"/>
      <c r="AK33" s="90"/>
      <c r="AL33" s="90"/>
      <c r="AM33" s="90"/>
      <c r="AN33" s="90"/>
      <c r="AO33" s="90"/>
      <c r="AP33" s="90"/>
      <c r="AQ33" s="90"/>
      <c r="AR33" s="68"/>
      <c r="AS33" s="68"/>
      <c r="AT33" s="68"/>
      <c r="AU33" s="68"/>
      <c r="AV33" s="68"/>
      <c r="AW33" s="68"/>
      <c r="AX33" s="68"/>
      <c r="AY33" s="68"/>
      <c r="AZ33" s="68"/>
      <c r="BA33" s="68"/>
      <c r="BB33" s="68"/>
      <c r="BC33" s="68"/>
      <c r="BD33" s="68"/>
      <c r="BE33" s="61"/>
      <c r="BF33" s="61"/>
      <c r="BG33" s="61"/>
      <c r="BH33" s="61"/>
      <c r="BI33" s="78"/>
      <c r="BJ33" s="78"/>
      <c r="BK33" s="68"/>
      <c r="BL33" s="68"/>
      <c r="BM33" s="68"/>
      <c r="BN33" s="68"/>
      <c r="BO33" s="68"/>
      <c r="BP33" s="68"/>
      <c r="BQ33" s="68"/>
      <c r="BR33" s="68"/>
      <c r="BS33" s="68"/>
      <c r="BT33" s="68"/>
      <c r="BU33" s="68"/>
      <c r="BV33" s="68"/>
      <c r="BW33" s="68"/>
      <c r="BX33" s="61"/>
      <c r="BY33" s="90"/>
      <c r="BZ33" s="90"/>
      <c r="CA33" s="90"/>
      <c r="CB33" s="90"/>
      <c r="CC33" s="387" t="s">
        <v>2293</v>
      </c>
      <c r="CD33" s="387"/>
      <c r="CE33" s="4"/>
      <c r="CF33" s="4"/>
      <c r="CG33" s="4"/>
      <c r="CH33" s="4"/>
      <c r="CI33" s="4"/>
      <c r="CJ33" s="42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2:144" s="91" customFormat="1" ht="17.100000000000001" customHeight="1">
      <c r="B34" s="891"/>
      <c r="C34" s="90"/>
      <c r="D34" s="90"/>
      <c r="E34" s="90"/>
      <c r="F34" s="90"/>
      <c r="G34" s="805" t="s">
        <v>56</v>
      </c>
      <c r="H34" s="805"/>
      <c r="I34" s="68" t="s">
        <v>1321</v>
      </c>
      <c r="J34" s="90"/>
      <c r="K34" s="68"/>
      <c r="L34" s="68"/>
      <c r="M34" s="68"/>
      <c r="N34" s="68"/>
      <c r="O34" s="68"/>
      <c r="P34" s="68"/>
      <c r="Q34" s="61"/>
      <c r="R34" s="61"/>
      <c r="S34" s="61"/>
      <c r="T34" s="61"/>
      <c r="U34" s="61"/>
      <c r="V34" s="61"/>
      <c r="W34" s="61"/>
      <c r="X34" s="61"/>
      <c r="Y34" s="61"/>
      <c r="Z34" s="61"/>
      <c r="AA34" s="61"/>
      <c r="AB34" s="61"/>
      <c r="AC34" s="61"/>
      <c r="AD34" s="61"/>
      <c r="AE34" s="61"/>
      <c r="AF34" s="61"/>
      <c r="AG34" s="61"/>
      <c r="AH34" s="90"/>
      <c r="AI34" s="90"/>
      <c r="AJ34" s="90"/>
      <c r="AK34" s="90"/>
      <c r="AL34" s="90"/>
      <c r="AM34" s="90"/>
      <c r="AN34" s="90"/>
      <c r="AO34" s="90"/>
      <c r="AP34" s="90"/>
      <c r="AQ34" s="90"/>
      <c r="AR34" s="68"/>
      <c r="AS34" s="68"/>
      <c r="AT34" s="68"/>
      <c r="AU34" s="68"/>
      <c r="AV34" s="68"/>
      <c r="AW34" s="68"/>
      <c r="AX34" s="68"/>
      <c r="AY34" s="68"/>
      <c r="AZ34" s="68"/>
      <c r="BA34" s="68"/>
      <c r="BB34" s="68"/>
      <c r="BC34" s="68"/>
      <c r="BD34" s="68"/>
      <c r="BE34" s="61"/>
      <c r="BF34" s="61"/>
      <c r="BG34" s="61"/>
      <c r="BH34" s="61"/>
      <c r="BI34" s="78"/>
      <c r="BJ34" s="78"/>
      <c r="BK34" s="68"/>
      <c r="BL34" s="68"/>
      <c r="BM34" s="68"/>
      <c r="BN34" s="68"/>
      <c r="BO34" s="68"/>
      <c r="BP34" s="68"/>
      <c r="BQ34" s="68"/>
      <c r="BR34" s="68"/>
      <c r="BS34" s="68"/>
      <c r="BT34" s="68"/>
      <c r="BU34" s="68"/>
      <c r="BV34" s="68"/>
      <c r="BW34" s="68"/>
      <c r="BX34" s="61"/>
      <c r="BY34" s="90"/>
      <c r="BZ34" s="90"/>
      <c r="CA34" s="90"/>
      <c r="CB34" s="90"/>
      <c r="CC34" s="387" t="s">
        <v>2302</v>
      </c>
      <c r="CD34" s="387"/>
      <c r="CE34" s="4"/>
      <c r="CF34" s="4"/>
      <c r="CG34" s="4"/>
      <c r="CH34" s="4"/>
      <c r="CI34" s="4"/>
      <c r="CJ34" s="42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2:144" s="2" customFormat="1" ht="16.5" customHeight="1">
      <c r="B35" s="891"/>
      <c r="C35" s="90"/>
      <c r="D35" s="90"/>
      <c r="E35" s="90"/>
      <c r="F35" s="90"/>
      <c r="G35" s="805" t="s">
        <v>56</v>
      </c>
      <c r="H35" s="805"/>
      <c r="I35" s="68" t="s">
        <v>700</v>
      </c>
      <c r="J35" s="90"/>
      <c r="K35" s="68"/>
      <c r="L35" s="68"/>
      <c r="M35" s="68"/>
      <c r="N35" s="68"/>
      <c r="O35" s="68"/>
      <c r="P35" s="68"/>
      <c r="Q35" s="61"/>
      <c r="R35" s="61"/>
      <c r="S35" s="61"/>
      <c r="T35" s="61"/>
      <c r="U35" s="61"/>
      <c r="V35" s="61"/>
      <c r="W35" s="61"/>
      <c r="X35" s="61"/>
      <c r="Y35" s="61"/>
      <c r="Z35" s="61"/>
      <c r="AA35" s="61"/>
      <c r="AB35" s="61"/>
      <c r="AC35" s="61"/>
      <c r="AD35" s="61"/>
      <c r="AE35" s="61"/>
      <c r="AF35" s="61"/>
      <c r="AG35" s="61"/>
      <c r="AH35" s="90"/>
      <c r="AI35" s="90"/>
      <c r="AJ35" s="90"/>
      <c r="AK35" s="90"/>
      <c r="AL35" s="90"/>
      <c r="AM35" s="90"/>
      <c r="AN35" s="90"/>
      <c r="AO35" s="90"/>
      <c r="AP35" s="90"/>
      <c r="AQ35" s="90"/>
      <c r="AR35" s="68"/>
      <c r="AS35" s="68"/>
      <c r="AT35" s="68"/>
      <c r="AU35" s="68"/>
      <c r="AV35" s="68"/>
      <c r="AW35" s="68"/>
      <c r="AX35" s="68"/>
      <c r="AY35" s="68"/>
      <c r="AZ35" s="68"/>
      <c r="BA35" s="68"/>
      <c r="BB35" s="68"/>
      <c r="BC35" s="68"/>
      <c r="BD35" s="68"/>
      <c r="BE35" s="61"/>
      <c r="BF35" s="61"/>
      <c r="BG35" s="61"/>
      <c r="BH35" s="61"/>
      <c r="BI35" s="78"/>
      <c r="BJ35" s="78"/>
      <c r="BK35" s="68"/>
      <c r="BL35" s="68"/>
      <c r="BM35" s="68"/>
      <c r="BN35" s="68"/>
      <c r="BO35" s="68"/>
      <c r="BP35" s="68"/>
      <c r="BQ35" s="68"/>
      <c r="BR35" s="68"/>
      <c r="BS35" s="68"/>
      <c r="BT35" s="68"/>
      <c r="BU35" s="68"/>
      <c r="BV35" s="68"/>
      <c r="BW35" s="68"/>
      <c r="BX35" s="61"/>
      <c r="BY35" s="90"/>
      <c r="BZ35" s="90"/>
      <c r="CA35" s="90"/>
      <c r="CB35" s="90"/>
      <c r="CC35" s="1" t="s">
        <v>2296</v>
      </c>
      <c r="CD35" s="1"/>
      <c r="CJ35" s="99"/>
    </row>
    <row r="36" spans="2:144" s="2" customFormat="1" ht="16.5" customHeight="1">
      <c r="B36" s="891"/>
      <c r="C36" s="90"/>
      <c r="D36" s="90"/>
      <c r="E36" s="90"/>
      <c r="F36" s="90"/>
      <c r="G36" s="805" t="s">
        <v>56</v>
      </c>
      <c r="H36" s="805"/>
      <c r="I36" s="68" t="s">
        <v>1322</v>
      </c>
      <c r="J36" s="90"/>
      <c r="K36" s="68"/>
      <c r="L36" s="68"/>
      <c r="M36" s="68"/>
      <c r="N36" s="68"/>
      <c r="O36" s="68"/>
      <c r="P36" s="68"/>
      <c r="Q36" s="61"/>
      <c r="R36" s="61"/>
      <c r="S36" s="61"/>
      <c r="T36" s="61"/>
      <c r="U36" s="61"/>
      <c r="V36" s="61"/>
      <c r="W36" s="61"/>
      <c r="X36" s="61"/>
      <c r="Y36" s="61"/>
      <c r="Z36" s="61"/>
      <c r="AA36" s="61"/>
      <c r="AB36" s="61"/>
      <c r="AC36" s="61"/>
      <c r="AD36" s="61"/>
      <c r="AE36" s="61"/>
      <c r="AF36" s="61"/>
      <c r="AG36" s="61"/>
      <c r="AH36" s="90"/>
      <c r="AI36" s="90"/>
      <c r="AJ36" s="90"/>
      <c r="AK36" s="90"/>
      <c r="AL36" s="90"/>
      <c r="AM36" s="90"/>
      <c r="AN36" s="90"/>
      <c r="AO36" s="90"/>
      <c r="AP36" s="90"/>
      <c r="AQ36" s="90"/>
      <c r="AR36" s="68"/>
      <c r="AS36" s="68"/>
      <c r="AT36" s="68"/>
      <c r="AU36" s="68"/>
      <c r="AV36" s="68"/>
      <c r="AW36" s="68"/>
      <c r="AX36" s="68"/>
      <c r="AY36" s="68"/>
      <c r="AZ36" s="68"/>
      <c r="BA36" s="68"/>
      <c r="BB36" s="68"/>
      <c r="BC36" s="68"/>
      <c r="BD36" s="68"/>
      <c r="BE36" s="61"/>
      <c r="BF36" s="61"/>
      <c r="BG36" s="61"/>
      <c r="BH36" s="61"/>
      <c r="BI36" s="78"/>
      <c r="BJ36" s="78"/>
      <c r="BK36" s="68"/>
      <c r="BL36" s="68"/>
      <c r="BM36" s="68"/>
      <c r="BN36" s="68"/>
      <c r="BO36" s="68"/>
      <c r="BP36" s="68"/>
      <c r="BQ36" s="68"/>
      <c r="BR36" s="68"/>
      <c r="BS36" s="68"/>
      <c r="BT36" s="68"/>
      <c r="BU36" s="68"/>
      <c r="BV36" s="68"/>
      <c r="BW36" s="68"/>
      <c r="BX36" s="61"/>
      <c r="BY36" s="90"/>
      <c r="BZ36" s="90"/>
      <c r="CA36" s="90"/>
      <c r="CB36" s="90"/>
      <c r="CC36" s="1" t="s">
        <v>2295</v>
      </c>
      <c r="CD36" s="1"/>
      <c r="CJ36" s="99"/>
    </row>
    <row r="37" spans="2:144" s="2" customFormat="1" ht="3.95" customHeight="1">
      <c r="B37" s="891"/>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
      <c r="CD37" s="1"/>
      <c r="CJ37" s="421"/>
    </row>
    <row r="38" spans="2:144" s="2" customFormat="1" ht="3.95" customHeight="1">
      <c r="B38" s="891"/>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
      <c r="CD38" s="1"/>
      <c r="CJ38" s="99"/>
    </row>
    <row r="39" spans="2:144" s="2" customFormat="1" ht="17.100000000000001" customHeight="1">
      <c r="B39" s="891"/>
      <c r="C39" s="59"/>
      <c r="D39" s="59" t="s">
        <v>1323</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1"/>
      <c r="CD39" s="1"/>
      <c r="CJ39" s="99"/>
    </row>
    <row r="40" spans="2:144" s="91" customFormat="1" ht="15.95" customHeight="1">
      <c r="B40" s="891"/>
      <c r="C40" s="90"/>
      <c r="D40" s="90"/>
      <c r="E40" s="90"/>
      <c r="F40" s="90"/>
      <c r="G40" s="805" t="s">
        <v>56</v>
      </c>
      <c r="H40" s="805"/>
      <c r="I40" s="68" t="s">
        <v>993</v>
      </c>
      <c r="J40" s="68"/>
      <c r="K40" s="68"/>
      <c r="L40" s="68"/>
      <c r="M40" s="68"/>
      <c r="N40" s="68"/>
      <c r="O40" s="68"/>
      <c r="P40" s="68"/>
      <c r="Q40" s="61"/>
      <c r="R40" s="61"/>
      <c r="S40" s="61"/>
      <c r="T40" s="61"/>
      <c r="U40" s="90"/>
      <c r="V40" s="90"/>
      <c r="W40" s="90"/>
      <c r="X40" s="90"/>
      <c r="Y40" s="90"/>
      <c r="Z40" s="90"/>
      <c r="AA40" s="90"/>
      <c r="AB40" s="68"/>
      <c r="AC40" s="68"/>
      <c r="AD40" s="68"/>
      <c r="AE40" s="68"/>
      <c r="AF40" s="68"/>
      <c r="AG40" s="68"/>
      <c r="AH40" s="90"/>
      <c r="AI40" s="90"/>
      <c r="AJ40" s="90"/>
      <c r="AK40" s="90"/>
      <c r="AL40" s="90"/>
      <c r="AM40" s="90"/>
      <c r="AN40" s="90"/>
      <c r="AO40" s="90"/>
      <c r="AP40" s="90"/>
      <c r="AQ40" s="90"/>
      <c r="AR40" s="68"/>
      <c r="AS40" s="68"/>
      <c r="AT40" s="68"/>
      <c r="AU40" s="68"/>
      <c r="AV40" s="68"/>
      <c r="AW40" s="68"/>
      <c r="AX40" s="68"/>
      <c r="AY40" s="68"/>
      <c r="AZ40" s="68"/>
      <c r="BA40" s="68"/>
      <c r="BB40" s="68"/>
      <c r="BC40" s="68"/>
      <c r="BD40" s="68"/>
      <c r="BE40" s="61"/>
      <c r="BF40" s="61"/>
      <c r="BG40" s="61"/>
      <c r="BH40" s="61"/>
      <c r="BI40" s="90"/>
      <c r="BJ40" s="90"/>
      <c r="BK40" s="90"/>
      <c r="BL40" s="90"/>
      <c r="BM40" s="68"/>
      <c r="BN40" s="68"/>
      <c r="BO40" s="68"/>
      <c r="BP40" s="68"/>
      <c r="BQ40" s="68"/>
      <c r="BR40" s="68"/>
      <c r="BS40" s="68"/>
      <c r="BT40" s="68"/>
      <c r="BU40" s="68"/>
      <c r="BV40" s="68"/>
      <c r="BW40" s="68"/>
      <c r="BX40" s="61"/>
      <c r="BY40" s="90"/>
      <c r="BZ40" s="90"/>
      <c r="CA40" s="90"/>
      <c r="CB40" s="90"/>
      <c r="CC40" s="387"/>
      <c r="CD40" s="387"/>
      <c r="CE40" s="4"/>
      <c r="CF40" s="4"/>
      <c r="CG40" s="4"/>
      <c r="CH40" s="4"/>
      <c r="CI40" s="4"/>
      <c r="CJ40" s="42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2:144" s="91" customFormat="1" ht="17.100000000000001" customHeight="1">
      <c r="B41" s="891"/>
      <c r="C41" s="90"/>
      <c r="D41" s="90"/>
      <c r="E41" s="90"/>
      <c r="F41" s="90"/>
      <c r="G41" s="805" t="s">
        <v>56</v>
      </c>
      <c r="H41" s="805"/>
      <c r="I41" s="68" t="s">
        <v>995</v>
      </c>
      <c r="J41" s="90"/>
      <c r="K41" s="68"/>
      <c r="L41" s="68"/>
      <c r="M41" s="68"/>
      <c r="N41" s="68"/>
      <c r="O41" s="68"/>
      <c r="P41" s="68"/>
      <c r="Q41" s="61"/>
      <c r="R41" s="61"/>
      <c r="S41" s="61"/>
      <c r="T41" s="61"/>
      <c r="U41" s="90"/>
      <c r="V41" s="78"/>
      <c r="W41" s="78"/>
      <c r="X41" s="68"/>
      <c r="Y41" s="90"/>
      <c r="Z41" s="90"/>
      <c r="AA41" s="90"/>
      <c r="AB41" s="68"/>
      <c r="AC41" s="68"/>
      <c r="AD41" s="68"/>
      <c r="AE41" s="68"/>
      <c r="AF41" s="68"/>
      <c r="AG41" s="68"/>
      <c r="AH41" s="90"/>
      <c r="AI41" s="90"/>
      <c r="AJ41" s="90"/>
      <c r="AK41" s="90"/>
      <c r="AL41" s="90"/>
      <c r="AM41" s="90"/>
      <c r="AN41" s="90"/>
      <c r="AO41" s="90"/>
      <c r="AP41" s="90"/>
      <c r="AQ41" s="90"/>
      <c r="AR41" s="68"/>
      <c r="AS41" s="68"/>
      <c r="AT41" s="68"/>
      <c r="AU41" s="68"/>
      <c r="AV41" s="68"/>
      <c r="AW41" s="68"/>
      <c r="AX41" s="68"/>
      <c r="AY41" s="68"/>
      <c r="AZ41" s="68"/>
      <c r="BA41" s="68"/>
      <c r="BB41" s="68"/>
      <c r="BC41" s="68"/>
      <c r="BD41" s="68"/>
      <c r="BE41" s="61"/>
      <c r="BF41" s="61"/>
      <c r="BG41" s="61"/>
      <c r="BH41" s="61"/>
      <c r="BI41" s="78"/>
      <c r="BJ41" s="78"/>
      <c r="BK41" s="68"/>
      <c r="BL41" s="68"/>
      <c r="BM41" s="68"/>
      <c r="BN41" s="68"/>
      <c r="BO41" s="68"/>
      <c r="BP41" s="68"/>
      <c r="BQ41" s="68"/>
      <c r="BR41" s="68"/>
      <c r="BS41" s="68"/>
      <c r="BT41" s="68"/>
      <c r="BU41" s="68"/>
      <c r="BV41" s="68"/>
      <c r="BW41" s="68"/>
      <c r="BX41" s="61"/>
      <c r="BY41" s="90"/>
      <c r="BZ41" s="90"/>
      <c r="CA41" s="90"/>
      <c r="CB41" s="90"/>
      <c r="CC41" s="387"/>
      <c r="CD41" s="387"/>
      <c r="CE41" s="4"/>
      <c r="CF41" s="4"/>
      <c r="CG41" s="4"/>
      <c r="CH41" s="4"/>
      <c r="CI41" s="4"/>
      <c r="CJ41" s="42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row>
    <row r="42" spans="2:144" s="91" customFormat="1" ht="17.100000000000001" customHeight="1">
      <c r="B42" s="891"/>
      <c r="C42" s="90"/>
      <c r="D42" s="90"/>
      <c r="E42" s="90"/>
      <c r="F42" s="90"/>
      <c r="G42" s="805" t="s">
        <v>56</v>
      </c>
      <c r="H42" s="805"/>
      <c r="I42" s="68" t="s">
        <v>996</v>
      </c>
      <c r="J42" s="68"/>
      <c r="K42" s="68"/>
      <c r="L42" s="68"/>
      <c r="M42" s="68"/>
      <c r="N42" s="68"/>
      <c r="O42" s="68"/>
      <c r="P42" s="68"/>
      <c r="Q42" s="61"/>
      <c r="R42" s="61"/>
      <c r="S42" s="61"/>
      <c r="T42" s="61"/>
      <c r="U42" s="90"/>
      <c r="V42" s="90"/>
      <c r="W42" s="90"/>
      <c r="X42" s="90"/>
      <c r="Y42" s="90"/>
      <c r="Z42" s="90"/>
      <c r="AA42" s="90"/>
      <c r="AB42" s="68"/>
      <c r="AC42" s="68"/>
      <c r="AD42" s="68"/>
      <c r="AE42" s="68"/>
      <c r="AF42" s="68"/>
      <c r="AG42" s="68"/>
      <c r="AH42" s="90"/>
      <c r="AI42" s="90"/>
      <c r="AJ42" s="90"/>
      <c r="AK42" s="90"/>
      <c r="AL42" s="90"/>
      <c r="AM42" s="90"/>
      <c r="AN42" s="90"/>
      <c r="AO42" s="90"/>
      <c r="AP42" s="90"/>
      <c r="AQ42" s="90"/>
      <c r="AR42" s="68"/>
      <c r="AS42" s="68"/>
      <c r="AT42" s="68"/>
      <c r="AU42" s="68"/>
      <c r="AV42" s="68"/>
      <c r="AW42" s="68"/>
      <c r="AX42" s="68"/>
      <c r="AY42" s="68"/>
      <c r="AZ42" s="68"/>
      <c r="BA42" s="68"/>
      <c r="BB42" s="68"/>
      <c r="BC42" s="68"/>
      <c r="BD42" s="68"/>
      <c r="BE42" s="61"/>
      <c r="BF42" s="61"/>
      <c r="BG42" s="61"/>
      <c r="BH42" s="61"/>
      <c r="BI42" s="90"/>
      <c r="BJ42" s="90"/>
      <c r="BK42" s="90"/>
      <c r="BL42" s="90"/>
      <c r="BM42" s="68"/>
      <c r="BN42" s="68"/>
      <c r="BO42" s="68"/>
      <c r="BP42" s="68"/>
      <c r="BQ42" s="68"/>
      <c r="BR42" s="68"/>
      <c r="BS42" s="68"/>
      <c r="BT42" s="68"/>
      <c r="BU42" s="68"/>
      <c r="BV42" s="68"/>
      <c r="BW42" s="68"/>
      <c r="BX42" s="61"/>
      <c r="BY42" s="90"/>
      <c r="BZ42" s="90"/>
      <c r="CA42" s="90"/>
      <c r="CB42" s="90"/>
      <c r="CC42" s="387"/>
      <c r="CD42" s="387"/>
      <c r="CE42" s="4"/>
      <c r="CF42" s="4"/>
      <c r="CG42" s="4"/>
      <c r="CH42" s="4"/>
      <c r="CI42" s="4"/>
      <c r="CJ42" s="42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row>
    <row r="43" spans="2:144" s="91" customFormat="1" ht="17.100000000000001" customHeight="1">
      <c r="B43" s="891"/>
      <c r="C43" s="90"/>
      <c r="D43" s="90"/>
      <c r="E43" s="90"/>
      <c r="F43" s="90"/>
      <c r="G43" s="805" t="s">
        <v>56</v>
      </c>
      <c r="H43" s="805"/>
      <c r="I43" s="68" t="s">
        <v>1324</v>
      </c>
      <c r="J43" s="90"/>
      <c r="K43" s="68"/>
      <c r="L43" s="68"/>
      <c r="M43" s="68"/>
      <c r="N43" s="68"/>
      <c r="O43" s="68"/>
      <c r="P43" s="68"/>
      <c r="Q43" s="61"/>
      <c r="R43" s="61"/>
      <c r="S43" s="61"/>
      <c r="T43" s="61"/>
      <c r="U43" s="61"/>
      <c r="V43" s="61"/>
      <c r="W43" s="61"/>
      <c r="X43" s="61"/>
      <c r="Y43" s="61"/>
      <c r="Z43" s="61"/>
      <c r="AA43" s="61"/>
      <c r="AB43" s="61"/>
      <c r="AC43" s="61"/>
      <c r="AD43" s="61"/>
      <c r="AE43" s="61"/>
      <c r="AF43" s="61"/>
      <c r="AG43" s="61"/>
      <c r="AH43" s="90"/>
      <c r="AI43" s="90"/>
      <c r="AJ43" s="90"/>
      <c r="AK43" s="90"/>
      <c r="AL43" s="90"/>
      <c r="AM43" s="90"/>
      <c r="AN43" s="90"/>
      <c r="AO43" s="90"/>
      <c r="AP43" s="90"/>
      <c r="AQ43" s="90"/>
      <c r="AR43" s="68"/>
      <c r="AS43" s="68"/>
      <c r="AT43" s="68"/>
      <c r="AU43" s="68"/>
      <c r="AV43" s="68"/>
      <c r="AW43" s="68"/>
      <c r="AX43" s="68"/>
      <c r="AY43" s="68"/>
      <c r="AZ43" s="68"/>
      <c r="BA43" s="68"/>
      <c r="BB43" s="68"/>
      <c r="BC43" s="68"/>
      <c r="BD43" s="68"/>
      <c r="BE43" s="61"/>
      <c r="BF43" s="61"/>
      <c r="BG43" s="61"/>
      <c r="BH43" s="61"/>
      <c r="BI43" s="78"/>
      <c r="BJ43" s="78"/>
      <c r="BK43" s="68"/>
      <c r="BL43" s="68"/>
      <c r="BM43" s="68"/>
      <c r="BN43" s="68"/>
      <c r="BO43" s="68"/>
      <c r="BP43" s="68"/>
      <c r="BQ43" s="68"/>
      <c r="BR43" s="68"/>
      <c r="BS43" s="68"/>
      <c r="BT43" s="68"/>
      <c r="BU43" s="68"/>
      <c r="BV43" s="68"/>
      <c r="BW43" s="68"/>
      <c r="BX43" s="61"/>
      <c r="BY43" s="90"/>
      <c r="BZ43" s="90"/>
      <c r="CA43" s="90"/>
      <c r="CB43" s="90"/>
      <c r="CC43" s="387"/>
      <c r="CD43" s="387"/>
      <c r="CE43" s="2"/>
      <c r="CF43" s="4"/>
      <c r="CG43" s="4"/>
      <c r="CH43" s="4"/>
      <c r="CI43" s="4"/>
      <c r="CJ43" s="42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row>
    <row r="44" spans="2:144" s="2" customFormat="1" ht="17.100000000000001" customHeight="1">
      <c r="B44" s="891"/>
      <c r="C44" s="90"/>
      <c r="D44" s="90"/>
      <c r="E44" s="90"/>
      <c r="F44" s="90"/>
      <c r="G44" s="805" t="s">
        <v>56</v>
      </c>
      <c r="H44" s="805"/>
      <c r="I44" s="68" t="s">
        <v>1325</v>
      </c>
      <c r="J44" s="90"/>
      <c r="K44" s="68"/>
      <c r="L44" s="68"/>
      <c r="M44" s="68"/>
      <c r="N44" s="68"/>
      <c r="O44" s="68"/>
      <c r="P44" s="68"/>
      <c r="Q44" s="61"/>
      <c r="R44" s="61"/>
      <c r="S44" s="61"/>
      <c r="T44" s="61"/>
      <c r="U44" s="90"/>
      <c r="V44" s="78"/>
      <c r="W44" s="78"/>
      <c r="X44" s="68"/>
      <c r="Y44" s="90"/>
      <c r="Z44" s="90"/>
      <c r="AA44" s="90"/>
      <c r="AB44" s="68"/>
      <c r="AC44" s="68"/>
      <c r="AD44" s="68"/>
      <c r="AE44" s="68"/>
      <c r="AF44" s="68"/>
      <c r="AG44" s="68"/>
      <c r="AH44" s="90"/>
      <c r="AI44" s="90"/>
      <c r="AJ44" s="90"/>
      <c r="AK44" s="90"/>
      <c r="AL44" s="90"/>
      <c r="AM44" s="90"/>
      <c r="AN44" s="90"/>
      <c r="AO44" s="90"/>
      <c r="AP44" s="90"/>
      <c r="AQ44" s="90"/>
      <c r="AR44" s="68"/>
      <c r="AS44" s="68"/>
      <c r="AT44" s="68"/>
      <c r="AU44" s="68"/>
      <c r="AV44" s="68"/>
      <c r="AW44" s="68"/>
      <c r="AX44" s="68"/>
      <c r="AY44" s="68"/>
      <c r="AZ44" s="68"/>
      <c r="BA44" s="68"/>
      <c r="BB44" s="68"/>
      <c r="BC44" s="68"/>
      <c r="BD44" s="68"/>
      <c r="BE44" s="61"/>
      <c r="BF44" s="61"/>
      <c r="BG44" s="61"/>
      <c r="BH44" s="61"/>
      <c r="BI44" s="78"/>
      <c r="BJ44" s="78"/>
      <c r="BK44" s="68"/>
      <c r="BL44" s="68"/>
      <c r="BM44" s="68"/>
      <c r="BN44" s="68"/>
      <c r="BO44" s="68"/>
      <c r="BP44" s="68"/>
      <c r="BQ44" s="68"/>
      <c r="BR44" s="68"/>
      <c r="BS44" s="68"/>
      <c r="BT44" s="68"/>
      <c r="BU44" s="68"/>
      <c r="BV44" s="68"/>
      <c r="BW44" s="68"/>
      <c r="BX44" s="61"/>
      <c r="BY44" s="90"/>
      <c r="BZ44" s="90"/>
      <c r="CA44" s="90"/>
      <c r="CB44" s="90"/>
      <c r="CC44" s="387"/>
      <c r="CD44" s="1"/>
      <c r="CJ44" s="99"/>
    </row>
    <row r="45" spans="2:144" s="91" customFormat="1" ht="17.100000000000001" customHeight="1">
      <c r="B45" s="891"/>
      <c r="C45" s="90"/>
      <c r="D45" s="90"/>
      <c r="E45" s="90"/>
      <c r="F45" s="90"/>
      <c r="G45" s="805" t="s">
        <v>56</v>
      </c>
      <c r="H45" s="805"/>
      <c r="I45" s="68" t="s">
        <v>1326</v>
      </c>
      <c r="J45" s="90"/>
      <c r="K45" s="68"/>
      <c r="L45" s="68"/>
      <c r="M45" s="68"/>
      <c r="N45" s="68"/>
      <c r="O45" s="68"/>
      <c r="P45" s="68"/>
      <c r="Q45" s="61"/>
      <c r="R45" s="61"/>
      <c r="S45" s="61"/>
      <c r="T45" s="61"/>
      <c r="U45" s="61"/>
      <c r="V45" s="61"/>
      <c r="W45" s="61"/>
      <c r="X45" s="61"/>
      <c r="Y45" s="61"/>
      <c r="Z45" s="61"/>
      <c r="AA45" s="61"/>
      <c r="AB45" s="61"/>
      <c r="AC45" s="61"/>
      <c r="AD45" s="61"/>
      <c r="AE45" s="61"/>
      <c r="AF45" s="61"/>
      <c r="AG45" s="61"/>
      <c r="AH45" s="90"/>
      <c r="AI45" s="90"/>
      <c r="AJ45" s="90"/>
      <c r="AK45" s="90"/>
      <c r="AL45" s="90"/>
      <c r="AM45" s="90"/>
      <c r="AN45" s="90"/>
      <c r="AO45" s="90"/>
      <c r="AP45" s="90"/>
      <c r="AQ45" s="90"/>
      <c r="AR45" s="68"/>
      <c r="AS45" s="68"/>
      <c r="AT45" s="68"/>
      <c r="AU45" s="68"/>
      <c r="AV45" s="68"/>
      <c r="AW45" s="68"/>
      <c r="AX45" s="68"/>
      <c r="AY45" s="68"/>
      <c r="AZ45" s="68"/>
      <c r="BA45" s="68"/>
      <c r="BB45" s="68"/>
      <c r="BC45" s="68"/>
      <c r="BD45" s="68"/>
      <c r="BE45" s="61"/>
      <c r="BF45" s="61"/>
      <c r="BG45" s="61"/>
      <c r="BH45" s="61"/>
      <c r="BI45" s="78"/>
      <c r="BJ45" s="78"/>
      <c r="BK45" s="68"/>
      <c r="BL45" s="68"/>
      <c r="BM45" s="68"/>
      <c r="BN45" s="68"/>
      <c r="BO45" s="68"/>
      <c r="BP45" s="68"/>
      <c r="BQ45" s="68"/>
      <c r="BR45" s="68"/>
      <c r="BS45" s="68"/>
      <c r="BT45" s="68"/>
      <c r="BU45" s="68"/>
      <c r="BV45" s="68"/>
      <c r="BW45" s="68"/>
      <c r="BX45" s="61"/>
      <c r="BY45" s="90"/>
      <c r="BZ45" s="90"/>
      <c r="CA45" s="90"/>
      <c r="CB45" s="90"/>
      <c r="CC45" s="387" t="s">
        <v>2146</v>
      </c>
      <c r="CD45" s="387"/>
      <c r="CE45" s="4"/>
      <c r="CF45" s="4"/>
      <c r="CG45" s="4"/>
      <c r="CH45" s="4"/>
      <c r="CI45" s="4"/>
      <c r="CJ45" s="42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row>
    <row r="46" spans="2:144" s="2" customFormat="1" ht="3.95" customHeight="1">
      <c r="B46" s="891"/>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387"/>
      <c r="CD46" s="1"/>
      <c r="CJ46" s="421"/>
    </row>
    <row r="47" spans="2:144" s="2" customFormat="1" ht="3.95" customHeight="1">
      <c r="B47" s="891"/>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
      <c r="CD47" s="1"/>
      <c r="CJ47" s="99"/>
    </row>
    <row r="48" spans="2:144" s="2" customFormat="1" ht="17.100000000000001" customHeight="1">
      <c r="B48" s="891"/>
      <c r="C48" s="59"/>
      <c r="D48" s="59" t="s">
        <v>1327</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1" t="s">
        <v>2275</v>
      </c>
      <c r="CD48" s="1"/>
      <c r="CJ48" s="99"/>
    </row>
    <row r="49" spans="2:88" s="2" customFormat="1" ht="15.95" customHeight="1">
      <c r="B49" s="891"/>
      <c r="C49" s="59"/>
      <c r="D49" s="59"/>
      <c r="E49" s="59"/>
      <c r="F49" s="59" t="s">
        <v>217</v>
      </c>
      <c r="G49" s="59"/>
      <c r="H49" s="59"/>
      <c r="I49" s="59"/>
      <c r="J49" s="59"/>
      <c r="K49" s="59"/>
      <c r="L49" s="59"/>
      <c r="M49" s="59"/>
      <c r="N49" s="59"/>
      <c r="O49" s="59"/>
      <c r="P49" s="59"/>
      <c r="Q49" s="59"/>
      <c r="R49" s="59"/>
      <c r="S49" s="59"/>
      <c r="T49" s="59"/>
      <c r="U49" s="59"/>
      <c r="V49" s="59"/>
      <c r="W49" s="59"/>
      <c r="X49" s="59"/>
      <c r="Y49" s="59"/>
      <c r="Z49" s="59"/>
      <c r="AA49" s="59"/>
      <c r="AB49" s="807"/>
      <c r="AC49" s="807"/>
      <c r="AD49" s="807"/>
      <c r="AE49" s="807"/>
      <c r="AF49" s="807"/>
      <c r="AG49" s="807"/>
      <c r="AH49" s="807"/>
      <c r="AI49" s="807"/>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1"/>
      <c r="CD49" s="1"/>
      <c r="CJ49" s="99"/>
    </row>
    <row r="50" spans="2:88" s="2" customFormat="1" ht="17.100000000000001" customHeight="1">
      <c r="B50" s="891"/>
      <c r="C50" s="59"/>
      <c r="D50" s="59"/>
      <c r="E50" s="59"/>
      <c r="F50" s="59" t="s">
        <v>218</v>
      </c>
      <c r="G50" s="59"/>
      <c r="H50" s="59"/>
      <c r="I50" s="59"/>
      <c r="J50" s="59"/>
      <c r="K50" s="59"/>
      <c r="L50" s="59"/>
      <c r="M50" s="59"/>
      <c r="N50" s="59"/>
      <c r="O50" s="59"/>
      <c r="P50" s="59"/>
      <c r="Q50" s="59"/>
      <c r="R50" s="59"/>
      <c r="S50" s="59"/>
      <c r="T50" s="59"/>
      <c r="U50" s="59"/>
      <c r="V50" s="59"/>
      <c r="W50" s="59"/>
      <c r="X50" s="59"/>
      <c r="Y50" s="59"/>
      <c r="Z50" s="59"/>
      <c r="AA50" s="59"/>
      <c r="AB50" s="807"/>
      <c r="AC50" s="807"/>
      <c r="AD50" s="807"/>
      <c r="AE50" s="807"/>
      <c r="AF50" s="807"/>
      <c r="AG50" s="807"/>
      <c r="AH50" s="807"/>
      <c r="AI50" s="807"/>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1"/>
      <c r="CD50" s="1" t="s">
        <v>2273</v>
      </c>
      <c r="CJ50" s="99"/>
    </row>
    <row r="51" spans="2:88" s="2" customFormat="1" ht="17.100000000000001" customHeight="1">
      <c r="B51" s="482" t="s">
        <v>2144</v>
      </c>
      <c r="C51" s="59"/>
      <c r="D51" s="59"/>
      <c r="E51" s="59"/>
      <c r="F51" s="59" t="s">
        <v>219</v>
      </c>
      <c r="G51" s="59"/>
      <c r="H51" s="59"/>
      <c r="I51" s="59"/>
      <c r="J51" s="59"/>
      <c r="K51" s="59"/>
      <c r="L51" s="59"/>
      <c r="M51" s="59"/>
      <c r="N51" s="59"/>
      <c r="O51" s="59"/>
      <c r="P51" s="59"/>
      <c r="Q51" s="59"/>
      <c r="R51" s="59"/>
      <c r="S51" s="59"/>
      <c r="T51" s="59"/>
      <c r="U51" s="59"/>
      <c r="V51" s="59"/>
      <c r="W51" s="59"/>
      <c r="X51" s="59"/>
      <c r="Y51" s="59"/>
      <c r="Z51" s="59"/>
      <c r="AA51" s="59"/>
      <c r="AB51" s="807"/>
      <c r="AC51" s="807"/>
      <c r="AD51" s="807"/>
      <c r="AE51" s="807"/>
      <c r="AF51" s="807"/>
      <c r="AG51" s="807"/>
      <c r="AH51" s="807"/>
      <c r="AI51" s="807"/>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461" t="s">
        <v>2144</v>
      </c>
      <c r="CD51" s="1" t="s">
        <v>2274</v>
      </c>
      <c r="CJ51" s="99"/>
    </row>
    <row r="52" spans="2:88" s="1" customFormat="1" ht="17.100000000000001" customHeight="1" thickBot="1">
      <c r="B52" s="483" t="s">
        <v>2141</v>
      </c>
      <c r="C52" s="59"/>
      <c r="D52" s="59"/>
      <c r="E52" s="59"/>
      <c r="F52" s="59" t="s">
        <v>220</v>
      </c>
      <c r="G52" s="59"/>
      <c r="H52" s="59"/>
      <c r="I52" s="59"/>
      <c r="J52" s="59"/>
      <c r="K52" s="59"/>
      <c r="L52" s="59"/>
      <c r="M52" s="59"/>
      <c r="N52" s="59"/>
      <c r="O52" s="59"/>
      <c r="P52" s="59"/>
      <c r="Q52" s="59"/>
      <c r="R52" s="59"/>
      <c r="S52" s="59"/>
      <c r="T52" s="59"/>
      <c r="U52" s="59"/>
      <c r="V52" s="59"/>
      <c r="W52" s="59"/>
      <c r="X52" s="59"/>
      <c r="Y52" s="59"/>
      <c r="Z52" s="59"/>
      <c r="AA52" s="59"/>
      <c r="AB52" s="807"/>
      <c r="AC52" s="807"/>
      <c r="AD52" s="807"/>
      <c r="AE52" s="807"/>
      <c r="AF52" s="807"/>
      <c r="AG52" s="807"/>
      <c r="AH52" s="807"/>
      <c r="AI52" s="807"/>
      <c r="AJ52" s="59"/>
      <c r="AK52" s="59"/>
      <c r="AL52" s="59"/>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463" t="s">
        <v>2141</v>
      </c>
      <c r="CD52" s="1" t="s">
        <v>2272</v>
      </c>
      <c r="CJ52" s="420"/>
    </row>
    <row r="53" spans="2:88" s="1" customFormat="1" ht="17.100000000000001" customHeight="1">
      <c r="B53" s="484" t="s">
        <v>2142</v>
      </c>
      <c r="C53" s="59"/>
      <c r="D53" s="59" t="s">
        <v>1328</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464" t="s">
        <v>2142</v>
      </c>
      <c r="CD53" s="462"/>
      <c r="CE53" s="462"/>
      <c r="CF53" s="462"/>
      <c r="CJ53" s="420"/>
    </row>
    <row r="54" spans="2:88" s="1" customFormat="1" ht="15.95" customHeight="1">
      <c r="B54" s="891" t="s">
        <v>2176</v>
      </c>
      <c r="C54" s="59"/>
      <c r="D54" s="59"/>
      <c r="E54" s="59"/>
      <c r="F54" s="59" t="s">
        <v>177</v>
      </c>
      <c r="G54" s="59"/>
      <c r="H54" s="59"/>
      <c r="I54" s="59"/>
      <c r="J54" s="59"/>
      <c r="K54" s="59"/>
      <c r="L54" s="59"/>
      <c r="M54" s="59"/>
      <c r="N54" s="59"/>
      <c r="O54" s="59"/>
      <c r="P54" s="59"/>
      <c r="Q54" s="59"/>
      <c r="R54" s="59"/>
      <c r="S54" s="59"/>
      <c r="T54" s="59"/>
      <c r="U54" s="59"/>
      <c r="V54" s="59"/>
      <c r="W54" s="59"/>
      <c r="X54" s="59"/>
      <c r="Y54" s="59"/>
      <c r="Z54" s="59"/>
      <c r="AA54" s="59"/>
      <c r="AB54" s="792"/>
      <c r="AC54" s="792"/>
      <c r="AD54" s="792"/>
      <c r="AE54" s="792"/>
      <c r="AF54" s="792"/>
      <c r="AG54" s="792"/>
      <c r="AH54" s="792"/>
      <c r="AI54" s="792"/>
      <c r="AJ54" s="792"/>
      <c r="AK54" s="792"/>
      <c r="AL54" s="792"/>
      <c r="AM54" s="792"/>
      <c r="AN54" s="792"/>
      <c r="AO54" s="792"/>
      <c r="AP54" s="792"/>
      <c r="AQ54" s="59"/>
      <c r="AR54" s="59"/>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462"/>
      <c r="CD54" s="462"/>
      <c r="CE54" s="462"/>
      <c r="CF54" s="462"/>
      <c r="CJ54" s="420"/>
    </row>
    <row r="55" spans="2:88" s="1" customFormat="1" ht="17.100000000000001" customHeight="1">
      <c r="B55" s="891"/>
      <c r="C55" s="59"/>
      <c r="D55" s="59"/>
      <c r="E55" s="59"/>
      <c r="F55" s="59" t="s">
        <v>222</v>
      </c>
      <c r="G55" s="59"/>
      <c r="H55" s="59"/>
      <c r="I55" s="59"/>
      <c r="J55" s="59"/>
      <c r="K55" s="59"/>
      <c r="L55" s="59"/>
      <c r="M55" s="59"/>
      <c r="N55" s="59"/>
      <c r="O55" s="59"/>
      <c r="P55" s="59"/>
      <c r="Q55" s="59"/>
      <c r="R55" s="59"/>
      <c r="S55" s="59"/>
      <c r="T55" s="59"/>
      <c r="U55" s="59"/>
      <c r="V55" s="59"/>
      <c r="W55" s="59"/>
      <c r="X55" s="59"/>
      <c r="Y55" s="59"/>
      <c r="Z55" s="59"/>
      <c r="AA55" s="59"/>
      <c r="AB55" s="792"/>
      <c r="AC55" s="792"/>
      <c r="AD55" s="792"/>
      <c r="AE55" s="792"/>
      <c r="AF55" s="792"/>
      <c r="AG55" s="792"/>
      <c r="AH55" s="792"/>
      <c r="AI55" s="792"/>
      <c r="AJ55" s="792"/>
      <c r="AK55" s="792"/>
      <c r="AL55" s="792"/>
      <c r="AM55" s="792"/>
      <c r="AN55" s="792"/>
      <c r="AO55" s="792"/>
      <c r="AP55" s="792"/>
      <c r="AQ55" s="59"/>
      <c r="AR55" s="59"/>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1" t="s">
        <v>2143</v>
      </c>
      <c r="CJ55" s="420"/>
    </row>
    <row r="56" spans="2:88" s="2" customFormat="1" ht="3.95" customHeight="1">
      <c r="B56" s="891"/>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1"/>
      <c r="CD56" s="1"/>
      <c r="CJ56" s="421"/>
    </row>
    <row r="57" spans="2:88" s="2" customFormat="1" ht="3.95" customHeight="1">
      <c r="B57" s="891"/>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
      <c r="CD57" s="1"/>
      <c r="CJ57" s="99"/>
    </row>
    <row r="58" spans="2:88" s="1" customFormat="1" ht="17.100000000000001" customHeight="1">
      <c r="B58" s="891"/>
      <c r="C58" s="59"/>
      <c r="D58" s="59" t="s">
        <v>1329</v>
      </c>
      <c r="E58" s="59"/>
      <c r="F58" s="59"/>
      <c r="G58" s="59"/>
      <c r="H58" s="59"/>
      <c r="I58" s="59"/>
      <c r="J58" s="59"/>
      <c r="K58" s="59"/>
      <c r="L58" s="59"/>
      <c r="M58" s="59"/>
      <c r="N58" s="59"/>
      <c r="O58" s="59"/>
      <c r="P58" s="59"/>
      <c r="Q58" s="59"/>
      <c r="R58" s="59"/>
      <c r="S58" s="59"/>
      <c r="T58" s="59"/>
      <c r="U58" s="59"/>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8"/>
      <c r="AY58" s="808"/>
      <c r="AZ58" s="808"/>
      <c r="BA58" s="808"/>
      <c r="BB58" s="808"/>
      <c r="BC58" s="808"/>
      <c r="BD58" s="808"/>
      <c r="BE58" s="808"/>
      <c r="BF58" s="808"/>
      <c r="BG58" s="808"/>
      <c r="BH58" s="808"/>
      <c r="BI58" s="808"/>
      <c r="BJ58" s="808"/>
      <c r="BK58" s="808"/>
      <c r="BL58" s="808"/>
      <c r="BM58" s="808"/>
      <c r="BN58" s="808"/>
      <c r="BO58" s="808"/>
      <c r="BP58" s="808"/>
      <c r="BQ58" s="808"/>
      <c r="BR58" s="808"/>
      <c r="BS58" s="808"/>
      <c r="BT58" s="808"/>
      <c r="BU58" s="808"/>
      <c r="BV58" s="808"/>
      <c r="BW58" s="808"/>
      <c r="BX58" s="808"/>
      <c r="BY58" s="808"/>
      <c r="BZ58" s="808"/>
      <c r="CA58" s="808"/>
      <c r="CB58" s="808"/>
      <c r="CC58" s="1" t="s">
        <v>1941</v>
      </c>
      <c r="CJ58" s="420"/>
    </row>
    <row r="59" spans="2:88" s="2" customFormat="1" ht="3.95" customHeight="1">
      <c r="B59" s="891"/>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1"/>
      <c r="CD59" s="1"/>
      <c r="CJ59" s="421"/>
    </row>
    <row r="60" spans="2:88" s="2" customFormat="1" ht="3.95" customHeight="1">
      <c r="B60" s="891"/>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
      <c r="CD60" s="1"/>
      <c r="CJ60" s="99"/>
    </row>
    <row r="61" spans="2:88" s="1" customFormat="1" ht="17.100000000000001" customHeight="1">
      <c r="B61" s="891"/>
      <c r="C61" s="59"/>
      <c r="D61" s="78" t="s">
        <v>1330</v>
      </c>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J61" s="420"/>
    </row>
    <row r="62" spans="2:88" s="1" customFormat="1" ht="17.100000000000001" customHeight="1">
      <c r="B62" s="891"/>
      <c r="C62" s="59"/>
      <c r="D62" s="78"/>
      <c r="E62" s="78"/>
      <c r="F62" s="78" t="s">
        <v>225</v>
      </c>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J62" s="420"/>
    </row>
    <row r="63" spans="2:88" s="1" customFormat="1" ht="17.100000000000001" customHeight="1">
      <c r="B63" s="891"/>
      <c r="C63" s="59"/>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9"/>
      <c r="AT63" s="79"/>
      <c r="AU63" s="79"/>
      <c r="AV63" s="79"/>
      <c r="AW63" s="79"/>
      <c r="AX63" s="79"/>
      <c r="AY63" s="79"/>
      <c r="AZ63" s="79"/>
      <c r="BA63" s="79"/>
      <c r="BB63" s="79"/>
      <c r="BC63" s="79"/>
      <c r="BD63" s="79"/>
      <c r="BE63" s="805" t="s">
        <v>56</v>
      </c>
      <c r="BF63" s="805"/>
      <c r="BG63" s="78"/>
      <c r="BH63" s="78" t="s">
        <v>184</v>
      </c>
      <c r="BI63" s="78"/>
      <c r="BJ63" s="78"/>
      <c r="BK63" s="78"/>
      <c r="BL63" s="78"/>
      <c r="BM63" s="805" t="s">
        <v>56</v>
      </c>
      <c r="BN63" s="805"/>
      <c r="BO63" s="78"/>
      <c r="BP63" s="78" t="s">
        <v>185</v>
      </c>
      <c r="BQ63" s="78"/>
      <c r="BR63" s="78"/>
      <c r="BS63" s="78"/>
      <c r="BT63" s="78"/>
      <c r="BU63" s="79"/>
      <c r="BV63" s="79"/>
      <c r="BW63" s="79"/>
      <c r="BX63" s="79"/>
      <c r="BY63" s="79"/>
      <c r="BZ63" s="79"/>
      <c r="CA63" s="79"/>
      <c r="CB63" s="79"/>
      <c r="CC63" s="1" t="s">
        <v>1907</v>
      </c>
      <c r="CJ63" s="420"/>
    </row>
    <row r="64" spans="2:88" s="1" customFormat="1" ht="17.100000000000001" customHeight="1">
      <c r="B64" s="891"/>
      <c r="C64" s="59"/>
      <c r="D64" s="78"/>
      <c r="E64" s="78"/>
      <c r="F64" s="78" t="s">
        <v>1673</v>
      </c>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9"/>
      <c r="AT64" s="79"/>
      <c r="AU64" s="79"/>
      <c r="AV64" s="79"/>
      <c r="AW64" s="79"/>
      <c r="AX64" s="79"/>
      <c r="AY64" s="79"/>
      <c r="AZ64" s="79"/>
      <c r="BA64" s="79"/>
      <c r="BB64" s="79"/>
      <c r="BC64" s="79"/>
      <c r="BD64" s="79"/>
      <c r="BE64" s="62"/>
      <c r="BF64" s="62"/>
      <c r="BG64" s="78"/>
      <c r="BH64" s="78"/>
      <c r="BI64" s="78"/>
      <c r="BJ64" s="78"/>
      <c r="BK64" s="78"/>
      <c r="BL64" s="78"/>
      <c r="BM64" s="62"/>
      <c r="BN64" s="62"/>
      <c r="BO64" s="78"/>
      <c r="BP64" s="78"/>
      <c r="BQ64" s="78"/>
      <c r="BR64" s="78"/>
      <c r="BS64" s="78"/>
      <c r="BT64" s="78"/>
      <c r="BU64" s="79"/>
      <c r="BV64" s="79"/>
      <c r="BW64" s="79"/>
      <c r="BX64" s="79"/>
      <c r="BY64" s="79"/>
      <c r="BZ64" s="79"/>
      <c r="CA64" s="79"/>
      <c r="CB64" s="79"/>
      <c r="CJ64" s="420"/>
    </row>
    <row r="65" spans="2:91" s="1" customFormat="1" ht="17.100000000000001" customHeight="1">
      <c r="B65" s="891"/>
      <c r="C65" s="59"/>
      <c r="D65" s="78"/>
      <c r="E65" s="78"/>
      <c r="F65" s="78"/>
      <c r="G65" s="78"/>
      <c r="H65" s="78"/>
      <c r="I65" s="805" t="s">
        <v>56</v>
      </c>
      <c r="J65" s="805"/>
      <c r="K65" s="78" t="s">
        <v>1677</v>
      </c>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9"/>
      <c r="AT65" s="79"/>
      <c r="AU65" s="79"/>
      <c r="AV65" s="79"/>
      <c r="AW65" s="79"/>
      <c r="AX65" s="79"/>
      <c r="AY65" s="79"/>
      <c r="AZ65" s="79"/>
      <c r="BA65" s="79"/>
      <c r="BB65" s="79"/>
      <c r="BC65" s="79"/>
      <c r="BD65" s="79"/>
      <c r="BE65" s="62"/>
      <c r="BF65" s="62"/>
      <c r="BG65" s="62"/>
      <c r="BH65" s="62"/>
      <c r="BI65" s="62"/>
      <c r="BJ65" s="62"/>
      <c r="BK65" s="62"/>
      <c r="BL65" s="62"/>
      <c r="BM65" s="62"/>
      <c r="BN65" s="62"/>
      <c r="BO65" s="78"/>
      <c r="BP65" s="78"/>
      <c r="BQ65" s="78"/>
      <c r="BR65" s="78"/>
      <c r="BS65" s="78"/>
      <c r="BT65" s="78"/>
      <c r="BU65" s="79"/>
      <c r="BV65" s="79"/>
      <c r="BW65" s="79"/>
      <c r="BX65" s="79"/>
      <c r="BY65" s="79"/>
      <c r="BZ65" s="79"/>
      <c r="CA65" s="79"/>
      <c r="CB65" s="79"/>
      <c r="CC65" s="1" t="s">
        <v>1907</v>
      </c>
      <c r="CJ65" s="420"/>
    </row>
    <row r="66" spans="2:91" s="1" customFormat="1" ht="17.100000000000001" customHeight="1">
      <c r="B66" s="891"/>
      <c r="C66" s="59"/>
      <c r="D66" s="78"/>
      <c r="E66" s="78"/>
      <c r="F66" s="78"/>
      <c r="G66" s="78"/>
      <c r="H66" s="78"/>
      <c r="I66" s="382"/>
      <c r="J66" s="382"/>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9"/>
      <c r="AT66" s="79"/>
      <c r="AU66" s="79"/>
      <c r="AV66" s="79"/>
      <c r="AW66" s="79"/>
      <c r="AX66" s="79"/>
      <c r="AY66" s="79"/>
      <c r="AZ66" s="79"/>
      <c r="BA66" s="79"/>
      <c r="BB66" s="79"/>
      <c r="BC66" s="79"/>
      <c r="BD66" s="79"/>
      <c r="BE66" s="62"/>
      <c r="BF66" s="62"/>
      <c r="BG66" s="62"/>
      <c r="BH66" s="62"/>
      <c r="BI66" s="62"/>
      <c r="BJ66" s="62"/>
      <c r="BK66" s="62"/>
      <c r="BL66" s="62"/>
      <c r="BM66" s="62"/>
      <c r="BN66" s="62"/>
      <c r="BO66" s="78"/>
      <c r="BP66" s="78"/>
      <c r="BQ66" s="78"/>
      <c r="BR66" s="78"/>
      <c r="BS66" s="78"/>
      <c r="BT66" s="78"/>
      <c r="BU66" s="79"/>
      <c r="BV66" s="79"/>
      <c r="BW66" s="79"/>
      <c r="BX66" s="79"/>
      <c r="BY66" s="79"/>
      <c r="BZ66" s="79"/>
      <c r="CA66" s="79"/>
      <c r="CB66" s="79"/>
      <c r="CJ66" s="420"/>
    </row>
    <row r="67" spans="2:91" s="1" customFormat="1" ht="17.100000000000001" customHeight="1">
      <c r="B67" s="891"/>
      <c r="C67" s="59"/>
      <c r="D67" s="78"/>
      <c r="E67" s="78"/>
      <c r="F67" s="78"/>
      <c r="G67" s="78"/>
      <c r="H67" s="78"/>
      <c r="I67" s="805" t="s">
        <v>56</v>
      </c>
      <c r="J67" s="805"/>
      <c r="K67" s="78" t="s">
        <v>1678</v>
      </c>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9"/>
      <c r="AT67" s="79"/>
      <c r="AU67" s="79"/>
      <c r="AV67" s="79"/>
      <c r="AW67" s="79"/>
      <c r="AX67" s="79"/>
      <c r="AY67" s="79"/>
      <c r="AZ67" s="79"/>
      <c r="BA67" s="79"/>
      <c r="BB67" s="79"/>
      <c r="BC67" s="79"/>
      <c r="BD67" s="79"/>
      <c r="BE67" s="62"/>
      <c r="BF67" s="62"/>
      <c r="BG67" s="62"/>
      <c r="BH67" s="62"/>
      <c r="BI67" s="62"/>
      <c r="BJ67" s="62"/>
      <c r="BK67" s="62"/>
      <c r="BL67" s="62"/>
      <c r="BM67" s="62"/>
      <c r="BN67" s="62"/>
      <c r="BO67" s="78"/>
      <c r="BP67" s="78"/>
      <c r="BQ67" s="78"/>
      <c r="BR67" s="78"/>
      <c r="BS67" s="78"/>
      <c r="BT67" s="78"/>
      <c r="BU67" s="79"/>
      <c r="BV67" s="79"/>
      <c r="BW67" s="79"/>
      <c r="BX67" s="79"/>
      <c r="BY67" s="79"/>
      <c r="BZ67" s="79"/>
      <c r="CA67" s="79"/>
      <c r="CB67" s="79"/>
      <c r="CC67" s="1" t="s">
        <v>1908</v>
      </c>
      <c r="CJ67" s="420"/>
    </row>
    <row r="68" spans="2:91" s="1" customFormat="1" ht="17.100000000000001" customHeight="1">
      <c r="B68" s="891"/>
      <c r="C68" s="59"/>
      <c r="D68" s="78"/>
      <c r="E68" s="78"/>
      <c r="F68" s="78"/>
      <c r="G68" s="78"/>
      <c r="H68" s="78"/>
      <c r="I68" s="78"/>
      <c r="J68" s="78"/>
      <c r="K68" s="78" t="s">
        <v>1674</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9"/>
      <c r="AT68" s="79"/>
      <c r="AU68" s="79"/>
      <c r="AV68" s="79"/>
      <c r="AW68" s="79"/>
      <c r="AX68" s="79"/>
      <c r="AY68" s="79"/>
      <c r="AZ68" s="79"/>
      <c r="BA68" s="79"/>
      <c r="BB68" s="79"/>
      <c r="BC68" s="79"/>
      <c r="BD68" s="79"/>
      <c r="BE68" s="62"/>
      <c r="BF68" s="62"/>
      <c r="BG68" s="62"/>
      <c r="BH68" s="62"/>
      <c r="BI68" s="62"/>
      <c r="BJ68" s="62"/>
      <c r="BK68" s="62"/>
      <c r="BL68" s="62"/>
      <c r="BM68" s="62"/>
      <c r="BN68" s="62"/>
      <c r="BO68" s="78"/>
      <c r="BP68" s="78"/>
      <c r="BQ68" s="78"/>
      <c r="BR68" s="78"/>
      <c r="BS68" s="78"/>
      <c r="BT68" s="78"/>
      <c r="BU68" s="79"/>
      <c r="BV68" s="79"/>
      <c r="BW68" s="79"/>
      <c r="BX68" s="79"/>
      <c r="BY68" s="79"/>
      <c r="BZ68" s="79"/>
      <c r="CA68" s="79"/>
      <c r="CB68" s="79"/>
      <c r="CJ68" s="420"/>
    </row>
    <row r="69" spans="2:91" s="1" customFormat="1" ht="17.100000000000001" customHeight="1">
      <c r="B69" s="891"/>
      <c r="C69" s="59"/>
      <c r="D69" s="78"/>
      <c r="E69" s="78"/>
      <c r="F69" s="78"/>
      <c r="G69" s="78"/>
      <c r="H69" s="78"/>
      <c r="I69" s="78"/>
      <c r="J69" s="78"/>
      <c r="K69" s="78" t="s">
        <v>1675</v>
      </c>
      <c r="L69" s="78"/>
      <c r="M69" s="78"/>
      <c r="N69" s="78"/>
      <c r="O69" s="78"/>
      <c r="P69" s="78"/>
      <c r="Q69" s="78"/>
      <c r="R69" s="805"/>
      <c r="S69" s="805"/>
      <c r="T69" s="805"/>
      <c r="U69" s="805"/>
      <c r="V69" s="805"/>
      <c r="W69" s="805"/>
      <c r="X69" s="805"/>
      <c r="Y69" s="805"/>
      <c r="Z69" s="805"/>
      <c r="AA69" s="805"/>
      <c r="AB69" s="805"/>
      <c r="AC69" s="805"/>
      <c r="AD69" s="805"/>
      <c r="AE69" s="78"/>
      <c r="AF69" s="78"/>
      <c r="AG69" s="78"/>
      <c r="AH69" s="78"/>
      <c r="AI69" s="78"/>
      <c r="AJ69" s="78"/>
      <c r="AK69" s="78"/>
      <c r="AL69" s="78"/>
      <c r="AM69" s="78"/>
      <c r="AN69" s="78"/>
      <c r="AO69" s="78"/>
      <c r="AP69" s="78"/>
      <c r="AQ69" s="78"/>
      <c r="AR69" s="78"/>
      <c r="AS69" s="79"/>
      <c r="AT69" s="79"/>
      <c r="AU69" s="79"/>
      <c r="AV69" s="79"/>
      <c r="AW69" s="79"/>
      <c r="AX69" s="79"/>
      <c r="AY69" s="79"/>
      <c r="AZ69" s="79"/>
      <c r="BA69" s="79"/>
      <c r="BB69" s="79"/>
      <c r="BC69" s="79"/>
      <c r="BD69" s="79"/>
      <c r="BE69" s="62"/>
      <c r="BF69" s="62"/>
      <c r="BG69" s="62"/>
      <c r="BH69" s="62"/>
      <c r="BI69" s="62"/>
      <c r="BJ69" s="62"/>
      <c r="BK69" s="62"/>
      <c r="BL69" s="62"/>
      <c r="BM69" s="62"/>
      <c r="BN69" s="62"/>
      <c r="BO69" s="78"/>
      <c r="BP69" s="78"/>
      <c r="BQ69" s="78"/>
      <c r="BR69" s="78"/>
      <c r="BS69" s="78"/>
      <c r="BT69" s="78"/>
      <c r="BU69" s="79"/>
      <c r="BV69" s="79"/>
      <c r="BW69" s="79"/>
      <c r="BX69" s="79"/>
      <c r="BY69" s="79"/>
      <c r="BZ69" s="79"/>
      <c r="CA69" s="79"/>
      <c r="CB69" s="79"/>
      <c r="CC69" s="1" t="s">
        <v>1909</v>
      </c>
      <c r="CJ69" s="420"/>
    </row>
    <row r="70" spans="2:91" s="1" customFormat="1" ht="17.100000000000001" customHeight="1">
      <c r="B70" s="891"/>
      <c r="C70" s="59"/>
      <c r="D70" s="78"/>
      <c r="E70" s="78"/>
      <c r="F70" s="78"/>
      <c r="G70" s="78"/>
      <c r="H70" s="78"/>
      <c r="I70" s="78"/>
      <c r="J70" s="78"/>
      <c r="K70" s="78" t="s">
        <v>1676</v>
      </c>
      <c r="L70" s="78"/>
      <c r="M70" s="78"/>
      <c r="N70" s="78"/>
      <c r="O70" s="78"/>
      <c r="P70" s="78"/>
      <c r="Q70" s="78"/>
      <c r="R70" s="78"/>
      <c r="S70" s="78"/>
      <c r="T70" s="78"/>
      <c r="U70" s="78"/>
      <c r="V70" s="78"/>
      <c r="W70" s="78"/>
      <c r="X70" s="78"/>
      <c r="Y70" s="78"/>
      <c r="Z70" s="78"/>
      <c r="AA70" s="78"/>
      <c r="AB70" s="78"/>
      <c r="AC70" s="78"/>
      <c r="AD70" s="78"/>
      <c r="AE70" s="78"/>
      <c r="AF70" s="78"/>
      <c r="AG70" s="78"/>
      <c r="AH70" s="806"/>
      <c r="AI70" s="806"/>
      <c r="AJ70" s="806"/>
      <c r="AK70" s="806"/>
      <c r="AL70" s="806"/>
      <c r="AM70" s="806"/>
      <c r="AN70" s="806"/>
      <c r="AO70" s="806"/>
      <c r="AP70" s="806"/>
      <c r="AQ70" s="806"/>
      <c r="AR70" s="806"/>
      <c r="AS70" s="79"/>
      <c r="AT70" s="79" t="s">
        <v>40</v>
      </c>
      <c r="AU70" s="79"/>
      <c r="AV70" s="79"/>
      <c r="AW70" s="79"/>
      <c r="AX70" s="79"/>
      <c r="AY70" s="79"/>
      <c r="AZ70" s="79"/>
      <c r="BA70" s="79"/>
      <c r="BB70" s="79"/>
      <c r="BC70" s="79"/>
      <c r="BD70" s="79"/>
      <c r="BE70" s="62"/>
      <c r="BF70" s="62"/>
      <c r="BG70" s="62"/>
      <c r="BH70" s="62"/>
      <c r="BI70" s="62"/>
      <c r="BJ70" s="62"/>
      <c r="BK70" s="62"/>
      <c r="BL70" s="62"/>
      <c r="BM70" s="62"/>
      <c r="BN70" s="62"/>
      <c r="BO70" s="78"/>
      <c r="BP70" s="78"/>
      <c r="BQ70" s="78"/>
      <c r="BR70" s="78"/>
      <c r="BS70" s="78"/>
      <c r="BT70" s="78"/>
      <c r="BU70" s="79"/>
      <c r="BV70" s="79"/>
      <c r="BW70" s="79"/>
      <c r="BX70" s="79"/>
      <c r="BY70" s="79"/>
      <c r="BZ70" s="79"/>
      <c r="CA70" s="79"/>
      <c r="CB70" s="79"/>
      <c r="CJ70" s="420"/>
    </row>
    <row r="71" spans="2:91" s="1" customFormat="1" ht="17.100000000000001" customHeight="1">
      <c r="B71" s="891"/>
      <c r="C71" s="59"/>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381"/>
      <c r="AI71" s="381"/>
      <c r="AJ71" s="381"/>
      <c r="AK71" s="381"/>
      <c r="AL71" s="381"/>
      <c r="AM71" s="381"/>
      <c r="AN71" s="381"/>
      <c r="AO71" s="381"/>
      <c r="AP71" s="381"/>
      <c r="AQ71" s="381"/>
      <c r="AR71" s="381"/>
      <c r="AS71" s="79"/>
      <c r="AT71" s="79"/>
      <c r="AU71" s="79"/>
      <c r="AV71" s="79"/>
      <c r="AW71" s="79"/>
      <c r="AX71" s="79"/>
      <c r="AY71" s="79"/>
      <c r="AZ71" s="79"/>
      <c r="BA71" s="79"/>
      <c r="BB71" s="79"/>
      <c r="BC71" s="79"/>
      <c r="BD71" s="79"/>
      <c r="BE71" s="62"/>
      <c r="BF71" s="62"/>
      <c r="BG71" s="62"/>
      <c r="BH71" s="62"/>
      <c r="BI71" s="62"/>
      <c r="BJ71" s="62"/>
      <c r="BK71" s="62"/>
      <c r="BL71" s="62"/>
      <c r="BM71" s="62"/>
      <c r="BN71" s="62"/>
      <c r="BO71" s="78"/>
      <c r="BP71" s="78"/>
      <c r="BQ71" s="78"/>
      <c r="BR71" s="78"/>
      <c r="BS71" s="78"/>
      <c r="BT71" s="78"/>
      <c r="BU71" s="79"/>
      <c r="BV71" s="79"/>
      <c r="BW71" s="79"/>
      <c r="BX71" s="79"/>
      <c r="BY71" s="79"/>
      <c r="BZ71" s="79"/>
      <c r="CA71" s="79"/>
      <c r="CB71" s="79"/>
      <c r="CC71" s="9" t="s">
        <v>1982</v>
      </c>
      <c r="CD71" s="9"/>
      <c r="CE71" s="9"/>
      <c r="CF71" s="9"/>
      <c r="CG71" s="9"/>
      <c r="CH71" s="9"/>
      <c r="CI71" s="9"/>
      <c r="CJ71" s="425"/>
      <c r="CK71" s="9"/>
      <c r="CL71" s="9"/>
      <c r="CM71" s="9"/>
    </row>
    <row r="72" spans="2:91" s="1" customFormat="1" ht="17.100000000000001" customHeight="1">
      <c r="B72" s="891"/>
      <c r="C72" s="59"/>
      <c r="D72" s="78"/>
      <c r="E72" s="78"/>
      <c r="F72" s="78" t="s">
        <v>1679</v>
      </c>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9"/>
      <c r="AT72" s="79"/>
      <c r="AU72" s="79"/>
      <c r="AV72" s="79"/>
      <c r="AW72" s="79"/>
      <c r="AX72" s="79"/>
      <c r="AY72" s="79"/>
      <c r="AZ72" s="79"/>
      <c r="BA72" s="79"/>
      <c r="BB72" s="79"/>
      <c r="BC72" s="79"/>
      <c r="BD72" s="79"/>
      <c r="BE72" s="805" t="s">
        <v>56</v>
      </c>
      <c r="BF72" s="805"/>
      <c r="BG72" s="78"/>
      <c r="BH72" s="78" t="s">
        <v>184</v>
      </c>
      <c r="BI72" s="78"/>
      <c r="BJ72" s="78"/>
      <c r="BK72" s="78"/>
      <c r="BL72" s="78"/>
      <c r="BM72" s="805" t="s">
        <v>56</v>
      </c>
      <c r="BN72" s="805"/>
      <c r="BO72" s="78"/>
      <c r="BP72" s="78" t="s">
        <v>185</v>
      </c>
      <c r="BQ72" s="78"/>
      <c r="BR72" s="78"/>
      <c r="BS72" s="78"/>
      <c r="BT72" s="78"/>
      <c r="BU72" s="79"/>
      <c r="BV72" s="79"/>
      <c r="BW72" s="79"/>
      <c r="BX72" s="79"/>
      <c r="BY72" s="79"/>
      <c r="BZ72" s="79"/>
      <c r="CA72" s="79"/>
      <c r="CB72" s="79"/>
      <c r="CC72" s="9" t="s">
        <v>1910</v>
      </c>
      <c r="CD72" s="9"/>
      <c r="CE72" s="9"/>
      <c r="CF72" s="9"/>
      <c r="CG72" s="393"/>
      <c r="CH72" s="406" t="s">
        <v>1976</v>
      </c>
      <c r="CI72" s="285"/>
      <c r="CJ72" s="468"/>
      <c r="CK72" s="285"/>
      <c r="CL72" s="285"/>
      <c r="CM72" s="408"/>
    </row>
    <row r="73" spans="2:91" s="1" customFormat="1" ht="17.100000000000001" customHeight="1">
      <c r="B73" s="891"/>
      <c r="C73" s="59"/>
      <c r="D73" s="78"/>
      <c r="E73" s="78"/>
      <c r="F73" s="78" t="s">
        <v>1680</v>
      </c>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9"/>
      <c r="AT73" s="79"/>
      <c r="AU73" s="79"/>
      <c r="AV73" s="79"/>
      <c r="AW73" s="79"/>
      <c r="AX73" s="78" t="s">
        <v>81</v>
      </c>
      <c r="AY73" s="78"/>
      <c r="AZ73" s="806"/>
      <c r="BA73" s="806"/>
      <c r="BB73" s="806"/>
      <c r="BC73" s="806"/>
      <c r="BD73" s="806"/>
      <c r="BE73" s="806"/>
      <c r="BF73" s="806"/>
      <c r="BG73" s="806"/>
      <c r="BH73" s="806"/>
      <c r="BI73" s="806"/>
      <c r="BJ73" s="806"/>
      <c r="BK73" s="78" t="s">
        <v>40</v>
      </c>
      <c r="BL73" s="79"/>
      <c r="BM73" s="79"/>
      <c r="BN73" s="79"/>
      <c r="BO73" s="79"/>
      <c r="BP73" s="79"/>
      <c r="BQ73" s="79"/>
      <c r="BR73" s="79"/>
      <c r="BS73" s="79"/>
      <c r="BT73" s="79"/>
      <c r="BU73" s="79"/>
      <c r="BV73" s="79"/>
      <c r="BW73" s="79"/>
      <c r="BX73" s="79"/>
      <c r="BY73" s="79"/>
      <c r="BZ73" s="79"/>
      <c r="CA73" s="79"/>
      <c r="CB73" s="79"/>
      <c r="CC73" s="1" t="s">
        <v>1981</v>
      </c>
      <c r="CH73" s="389" t="s">
        <v>1973</v>
      </c>
      <c r="CJ73" s="420"/>
      <c r="CM73" s="392"/>
    </row>
    <row r="74" spans="2:91" s="1" customFormat="1" ht="17.100000000000001" customHeight="1">
      <c r="B74" s="891"/>
      <c r="C74" s="59"/>
      <c r="D74" s="78"/>
      <c r="E74" s="78"/>
      <c r="F74" s="78" t="s">
        <v>1681</v>
      </c>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t="s">
        <v>81</v>
      </c>
      <c r="AL74" s="78"/>
      <c r="AM74" s="806"/>
      <c r="AN74" s="806"/>
      <c r="AO74" s="806"/>
      <c r="AP74" s="806"/>
      <c r="AQ74" s="806"/>
      <c r="AR74" s="806"/>
      <c r="AS74" s="806"/>
      <c r="AT74" s="806"/>
      <c r="AU74" s="806"/>
      <c r="AV74" s="806"/>
      <c r="AW74" s="806"/>
      <c r="AX74" s="78" t="s">
        <v>40</v>
      </c>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1" t="s">
        <v>1978</v>
      </c>
      <c r="CH74" s="389" t="s">
        <v>1972</v>
      </c>
      <c r="CJ74" s="420"/>
      <c r="CM74" s="392"/>
    </row>
    <row r="75" spans="2:91" s="1" customFormat="1" ht="17.100000000000001" customHeight="1">
      <c r="B75" s="891"/>
      <c r="C75" s="59"/>
      <c r="D75" s="78"/>
      <c r="E75" s="78"/>
      <c r="F75" s="78" t="s">
        <v>1682</v>
      </c>
      <c r="G75" s="78"/>
      <c r="H75" s="78"/>
      <c r="I75" s="78"/>
      <c r="J75" s="78"/>
      <c r="K75" s="78"/>
      <c r="L75" s="78"/>
      <c r="M75" s="78"/>
      <c r="N75" s="78"/>
      <c r="O75" s="78"/>
      <c r="P75" s="78"/>
      <c r="Q75" s="78"/>
      <c r="R75" s="78"/>
      <c r="S75" s="78"/>
      <c r="T75" s="78"/>
      <c r="U75" s="78"/>
      <c r="V75" s="78"/>
      <c r="W75" s="78"/>
      <c r="X75" s="78"/>
      <c r="Y75" s="78"/>
      <c r="Z75" s="78"/>
      <c r="AA75" s="78"/>
      <c r="AB75" s="78"/>
      <c r="AC75" s="78"/>
      <c r="AD75" s="805" t="s">
        <v>56</v>
      </c>
      <c r="AE75" s="805"/>
      <c r="AF75" s="78"/>
      <c r="AG75" s="78" t="s">
        <v>230</v>
      </c>
      <c r="AH75" s="78"/>
      <c r="AI75" s="78"/>
      <c r="AJ75" s="78"/>
      <c r="AK75" s="60"/>
      <c r="AL75" s="60"/>
      <c r="AM75" s="60"/>
      <c r="AN75" s="60"/>
      <c r="AO75" s="60"/>
      <c r="AP75" s="60"/>
      <c r="AQ75" s="60"/>
      <c r="AR75" s="60"/>
      <c r="AS75" s="60"/>
      <c r="AT75" s="60"/>
      <c r="AU75" s="60"/>
      <c r="AV75" s="60"/>
      <c r="AW75" s="60"/>
      <c r="AX75" s="60"/>
      <c r="AY75" s="60"/>
      <c r="AZ75" s="60"/>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408"/>
      <c r="CD75" s="1" t="s">
        <v>1979</v>
      </c>
      <c r="CH75" s="389" t="s">
        <v>1974</v>
      </c>
      <c r="CJ75" s="420"/>
      <c r="CM75" s="392"/>
    </row>
    <row r="76" spans="2:91" s="1" customFormat="1" ht="17.100000000000001" customHeight="1">
      <c r="B76" s="891"/>
      <c r="C76" s="59"/>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805" t="s">
        <v>56</v>
      </c>
      <c r="AE76" s="805"/>
      <c r="AF76" s="78"/>
      <c r="AG76" s="78" t="s">
        <v>231</v>
      </c>
      <c r="AH76" s="78"/>
      <c r="AI76" s="78"/>
      <c r="AJ76" s="78"/>
      <c r="AK76" s="78"/>
      <c r="AL76" s="78"/>
      <c r="AM76" s="80"/>
      <c r="AN76" s="80"/>
      <c r="AO76" s="80"/>
      <c r="AP76" s="80"/>
      <c r="AQ76" s="80"/>
      <c r="AR76" s="80"/>
      <c r="AS76" s="80"/>
      <c r="AT76" s="80"/>
      <c r="AU76" s="80"/>
      <c r="AV76" s="80"/>
      <c r="AW76" s="80"/>
      <c r="AX76" s="78"/>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1" t="s">
        <v>1986</v>
      </c>
      <c r="CD76" s="285"/>
      <c r="CE76" s="285"/>
      <c r="CF76" s="285"/>
      <c r="CG76" s="408"/>
      <c r="CH76" s="389" t="s">
        <v>1975</v>
      </c>
      <c r="CJ76" s="420"/>
      <c r="CM76" s="392"/>
    </row>
    <row r="77" spans="2:91" s="1" customFormat="1" ht="17.100000000000001" customHeight="1">
      <c r="B77" s="891"/>
      <c r="C77" s="59"/>
      <c r="D77" s="78"/>
      <c r="E77" s="78"/>
      <c r="F77" s="78" t="s">
        <v>1683</v>
      </c>
      <c r="G77" s="78"/>
      <c r="H77" s="78"/>
      <c r="I77" s="78"/>
      <c r="J77" s="78"/>
      <c r="K77" s="78"/>
      <c r="L77" s="78"/>
      <c r="M77" s="78"/>
      <c r="N77" s="78"/>
      <c r="O77" s="78"/>
      <c r="P77" s="78"/>
      <c r="Q77" s="78"/>
      <c r="R77" s="78"/>
      <c r="S77" s="78"/>
      <c r="T77" s="78"/>
      <c r="U77" s="78"/>
      <c r="V77" s="78"/>
      <c r="W77" s="78"/>
      <c r="X77" s="78"/>
      <c r="Y77" s="78"/>
      <c r="Z77" s="78"/>
      <c r="AA77" s="78"/>
      <c r="AB77" s="78"/>
      <c r="AC77" s="78"/>
      <c r="AD77" s="804"/>
      <c r="AE77" s="804"/>
      <c r="AF77" s="804"/>
      <c r="AG77" s="804"/>
      <c r="AH77" s="804"/>
      <c r="AI77" s="804"/>
      <c r="AJ77" s="804"/>
      <c r="AK77" s="804"/>
      <c r="AL77" s="804"/>
      <c r="AM77" s="804"/>
      <c r="AN77" s="804"/>
      <c r="AO77" s="804"/>
      <c r="AP77" s="804"/>
      <c r="AQ77" s="804"/>
      <c r="AR77" s="804"/>
      <c r="AS77" s="804"/>
      <c r="AT77" s="804"/>
      <c r="AU77" s="804"/>
      <c r="AV77" s="804"/>
      <c r="AW77" s="804"/>
      <c r="AX77" s="804"/>
      <c r="AY77" s="804"/>
      <c r="AZ77" s="804"/>
      <c r="BA77" s="804"/>
      <c r="BB77" s="804"/>
      <c r="BC77" s="804"/>
      <c r="BD77" s="804"/>
      <c r="BE77" s="804"/>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1" t="s">
        <v>1980</v>
      </c>
      <c r="CG77" s="392"/>
      <c r="CH77" s="389"/>
      <c r="CJ77" s="420"/>
      <c r="CM77" s="392"/>
    </row>
    <row r="78" spans="2:91" s="1" customFormat="1" ht="2.1" customHeight="1">
      <c r="B78" s="891"/>
      <c r="C78" s="59"/>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G78" s="392"/>
      <c r="CH78" s="389"/>
      <c r="CJ78" s="420"/>
      <c r="CM78" s="392"/>
    </row>
    <row r="79" spans="2:91" s="2" customFormat="1" ht="5.0999999999999996" customHeight="1">
      <c r="B79" s="891"/>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
      <c r="CD79" s="9"/>
      <c r="CE79" s="5"/>
      <c r="CF79" s="5"/>
      <c r="CG79" s="409"/>
      <c r="CH79" s="407"/>
      <c r="CI79" s="5"/>
      <c r="CJ79" s="421"/>
      <c r="CK79" s="5"/>
      <c r="CL79" s="5"/>
      <c r="CM79" s="409"/>
    </row>
    <row r="80" spans="2:91" s="2" customFormat="1" ht="4.5" customHeight="1">
      <c r="B80" s="891"/>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
      <c r="CD80" s="1"/>
      <c r="CJ80" s="99"/>
    </row>
    <row r="81" spans="2:88" s="1" customFormat="1" ht="17.100000000000001" customHeight="1">
      <c r="B81" s="891"/>
      <c r="C81" s="59"/>
      <c r="D81" s="59" t="s">
        <v>1332</v>
      </c>
      <c r="E81" s="59"/>
      <c r="F81" s="59"/>
      <c r="G81" s="59"/>
      <c r="H81" s="59"/>
      <c r="I81" s="59"/>
      <c r="J81" s="59"/>
      <c r="K81" s="59"/>
      <c r="L81" s="59"/>
      <c r="M81" s="59"/>
      <c r="N81" s="59"/>
      <c r="O81" s="59"/>
      <c r="P81" s="59"/>
      <c r="Q81" s="59"/>
      <c r="R81" s="59"/>
      <c r="S81" s="59"/>
      <c r="T81" s="59"/>
      <c r="U81" s="59"/>
      <c r="V81" s="59"/>
      <c r="W81" s="59"/>
      <c r="X81" s="59" t="s">
        <v>151</v>
      </c>
      <c r="Y81" s="59"/>
      <c r="Z81" s="59"/>
      <c r="AA81" s="59"/>
      <c r="AB81" s="59"/>
      <c r="AC81" s="59"/>
      <c r="AD81" s="59"/>
      <c r="AE81" s="59"/>
      <c r="AF81" s="59"/>
      <c r="AG81" s="59"/>
      <c r="AH81" s="59"/>
      <c r="AI81" s="59"/>
      <c r="AJ81" s="59"/>
      <c r="AK81" s="59"/>
      <c r="AL81" s="59"/>
      <c r="AM81" s="59"/>
      <c r="AN81" s="59" t="s">
        <v>152</v>
      </c>
      <c r="AO81" s="59"/>
      <c r="AP81" s="59"/>
      <c r="AQ81" s="59"/>
      <c r="AR81" s="59"/>
      <c r="AS81" s="59"/>
      <c r="AT81" s="59"/>
      <c r="AU81" s="59"/>
      <c r="AV81" s="59"/>
      <c r="AW81" s="59"/>
      <c r="AX81" s="59"/>
      <c r="AY81" s="59"/>
      <c r="AZ81" s="59"/>
      <c r="BA81" s="59"/>
      <c r="BB81" s="59"/>
      <c r="BC81" s="59"/>
      <c r="BD81" s="59"/>
      <c r="BE81" s="59" t="s">
        <v>153</v>
      </c>
      <c r="BF81" s="59"/>
      <c r="BG81" s="59"/>
      <c r="BH81" s="59"/>
      <c r="BI81" s="59"/>
      <c r="BJ81" s="59"/>
      <c r="BK81" s="59"/>
      <c r="BL81" s="59"/>
      <c r="BM81" s="59"/>
      <c r="BN81" s="59"/>
      <c r="BO81" s="59"/>
      <c r="BP81" s="59"/>
      <c r="BQ81" s="59"/>
      <c r="BR81" s="59"/>
      <c r="BS81" s="59"/>
      <c r="BT81" s="59"/>
      <c r="BU81" s="59"/>
      <c r="BV81" s="59"/>
      <c r="BW81" s="59" t="s">
        <v>85</v>
      </c>
      <c r="BX81" s="59"/>
      <c r="BY81" s="59"/>
      <c r="BZ81" s="59"/>
      <c r="CA81" s="59"/>
      <c r="CB81" s="59"/>
      <c r="CJ81" s="420"/>
    </row>
    <row r="82" spans="2:88" s="1" customFormat="1" ht="17.100000000000001" customHeight="1">
      <c r="B82" s="891"/>
      <c r="C82" s="59"/>
      <c r="D82" s="59"/>
      <c r="E82" s="59"/>
      <c r="F82" s="798" t="s">
        <v>234</v>
      </c>
      <c r="G82" s="798"/>
      <c r="H82" s="798"/>
      <c r="I82" s="798"/>
      <c r="J82" s="798"/>
      <c r="K82" s="798"/>
      <c r="L82" s="798"/>
      <c r="M82" s="798"/>
      <c r="N82" s="59" t="s">
        <v>37</v>
      </c>
      <c r="O82" s="59"/>
      <c r="P82" s="802"/>
      <c r="Q82" s="802"/>
      <c r="R82" s="802"/>
      <c r="S82" s="802"/>
      <c r="T82" s="801" t="s">
        <v>235</v>
      </c>
      <c r="U82" s="801"/>
      <c r="V82" s="801"/>
      <c r="W82" s="59"/>
      <c r="X82" s="59" t="s">
        <v>37</v>
      </c>
      <c r="Y82" s="796"/>
      <c r="Z82" s="796"/>
      <c r="AA82" s="796"/>
      <c r="AB82" s="796"/>
      <c r="AC82" s="796"/>
      <c r="AD82" s="796"/>
      <c r="AE82" s="796"/>
      <c r="AF82" s="796"/>
      <c r="AG82" s="796"/>
      <c r="AH82" s="796"/>
      <c r="AI82" s="796"/>
      <c r="AJ82" s="796"/>
      <c r="AK82" s="796"/>
      <c r="AL82" s="796"/>
      <c r="AM82" s="796"/>
      <c r="AN82" s="59" t="s">
        <v>117</v>
      </c>
      <c r="AO82" s="59"/>
      <c r="AP82" s="796"/>
      <c r="AQ82" s="796"/>
      <c r="AR82" s="796"/>
      <c r="AS82" s="796"/>
      <c r="AT82" s="796"/>
      <c r="AU82" s="796"/>
      <c r="AV82" s="796"/>
      <c r="AW82" s="796"/>
      <c r="AX82" s="796"/>
      <c r="AY82" s="796"/>
      <c r="AZ82" s="796"/>
      <c r="BA82" s="796"/>
      <c r="BB82" s="796"/>
      <c r="BC82" s="796"/>
      <c r="BD82" s="796"/>
      <c r="BE82" s="59" t="s">
        <v>117</v>
      </c>
      <c r="BF82" s="59"/>
      <c r="BG82" s="803">
        <f>Y82+AP82</f>
        <v>0</v>
      </c>
      <c r="BH82" s="803"/>
      <c r="BI82" s="803"/>
      <c r="BJ82" s="803"/>
      <c r="BK82" s="803"/>
      <c r="BL82" s="803"/>
      <c r="BM82" s="803"/>
      <c r="BN82" s="803"/>
      <c r="BO82" s="803"/>
      <c r="BP82" s="803"/>
      <c r="BQ82" s="803"/>
      <c r="BR82" s="803"/>
      <c r="BS82" s="803"/>
      <c r="BT82" s="803"/>
      <c r="BU82" s="803"/>
      <c r="BV82" s="123"/>
      <c r="BW82" s="119" t="s">
        <v>85</v>
      </c>
      <c r="BX82" s="119"/>
      <c r="BY82" s="119"/>
      <c r="BZ82" s="119"/>
      <c r="CA82" s="119"/>
      <c r="CB82" s="59"/>
      <c r="CC82" s="1" t="s">
        <v>2276</v>
      </c>
      <c r="CJ82" s="420"/>
    </row>
    <row r="83" spans="2:88" s="1" customFormat="1" ht="17.100000000000001" customHeight="1">
      <c r="B83" s="891"/>
      <c r="C83" s="59"/>
      <c r="D83" s="59"/>
      <c r="E83" s="59"/>
      <c r="F83" s="59"/>
      <c r="G83" s="59"/>
      <c r="H83" s="59"/>
      <c r="I83" s="59"/>
      <c r="J83" s="59"/>
      <c r="K83" s="59"/>
      <c r="L83" s="59"/>
      <c r="M83" s="59"/>
      <c r="N83" s="59" t="s">
        <v>37</v>
      </c>
      <c r="O83" s="59"/>
      <c r="P83" s="802"/>
      <c r="Q83" s="802"/>
      <c r="R83" s="802"/>
      <c r="S83" s="802"/>
      <c r="T83" s="801" t="s">
        <v>235</v>
      </c>
      <c r="U83" s="801"/>
      <c r="V83" s="801"/>
      <c r="W83" s="59"/>
      <c r="X83" s="59" t="s">
        <v>37</v>
      </c>
      <c r="Y83" s="796"/>
      <c r="Z83" s="796"/>
      <c r="AA83" s="796"/>
      <c r="AB83" s="796"/>
      <c r="AC83" s="796"/>
      <c r="AD83" s="796"/>
      <c r="AE83" s="796"/>
      <c r="AF83" s="796"/>
      <c r="AG83" s="796"/>
      <c r="AH83" s="796"/>
      <c r="AI83" s="796"/>
      <c r="AJ83" s="796"/>
      <c r="AK83" s="796"/>
      <c r="AL83" s="796"/>
      <c r="AM83" s="796"/>
      <c r="AN83" s="59" t="s">
        <v>117</v>
      </c>
      <c r="AO83" s="59"/>
      <c r="AP83" s="796"/>
      <c r="AQ83" s="796"/>
      <c r="AR83" s="796"/>
      <c r="AS83" s="796"/>
      <c r="AT83" s="796"/>
      <c r="AU83" s="796"/>
      <c r="AV83" s="796"/>
      <c r="AW83" s="796"/>
      <c r="AX83" s="796"/>
      <c r="AY83" s="796"/>
      <c r="AZ83" s="796"/>
      <c r="BA83" s="796"/>
      <c r="BB83" s="796"/>
      <c r="BC83" s="796"/>
      <c r="BD83" s="796"/>
      <c r="BE83" s="59" t="s">
        <v>117</v>
      </c>
      <c r="BF83" s="59"/>
      <c r="BG83" s="803">
        <f t="shared" ref="BG83:BG90" si="0">Y83+AP83</f>
        <v>0</v>
      </c>
      <c r="BH83" s="803"/>
      <c r="BI83" s="803"/>
      <c r="BJ83" s="803"/>
      <c r="BK83" s="803"/>
      <c r="BL83" s="803"/>
      <c r="BM83" s="803"/>
      <c r="BN83" s="803"/>
      <c r="BO83" s="803"/>
      <c r="BP83" s="803"/>
      <c r="BQ83" s="803"/>
      <c r="BR83" s="803"/>
      <c r="BS83" s="803"/>
      <c r="BT83" s="803"/>
      <c r="BU83" s="803"/>
      <c r="BV83" s="123"/>
      <c r="BW83" s="119" t="s">
        <v>85</v>
      </c>
      <c r="BX83" s="119"/>
      <c r="BY83" s="119"/>
      <c r="BZ83" s="119"/>
      <c r="CA83" s="119"/>
      <c r="CB83" s="59"/>
      <c r="CJ83" s="420"/>
    </row>
    <row r="84" spans="2:88" s="1" customFormat="1" ht="17.100000000000001" customHeight="1">
      <c r="B84" s="891"/>
      <c r="C84" s="59"/>
      <c r="D84" s="59"/>
      <c r="E84" s="59"/>
      <c r="F84" s="59"/>
      <c r="G84" s="59"/>
      <c r="H84" s="59"/>
      <c r="I84" s="59"/>
      <c r="J84" s="59"/>
      <c r="K84" s="59"/>
      <c r="L84" s="59"/>
      <c r="M84" s="59"/>
      <c r="N84" s="59" t="s">
        <v>37</v>
      </c>
      <c r="O84" s="59"/>
      <c r="P84" s="802"/>
      <c r="Q84" s="802"/>
      <c r="R84" s="802"/>
      <c r="S84" s="802"/>
      <c r="T84" s="801" t="s">
        <v>235</v>
      </c>
      <c r="U84" s="801"/>
      <c r="V84" s="801"/>
      <c r="W84" s="59"/>
      <c r="X84" s="59" t="s">
        <v>37</v>
      </c>
      <c r="Y84" s="796"/>
      <c r="Z84" s="796"/>
      <c r="AA84" s="796"/>
      <c r="AB84" s="796"/>
      <c r="AC84" s="796"/>
      <c r="AD84" s="796"/>
      <c r="AE84" s="796"/>
      <c r="AF84" s="796"/>
      <c r="AG84" s="796"/>
      <c r="AH84" s="796"/>
      <c r="AI84" s="796"/>
      <c r="AJ84" s="796"/>
      <c r="AK84" s="796"/>
      <c r="AL84" s="796"/>
      <c r="AM84" s="796"/>
      <c r="AN84" s="59" t="s">
        <v>117</v>
      </c>
      <c r="AO84" s="59"/>
      <c r="AP84" s="796"/>
      <c r="AQ84" s="796"/>
      <c r="AR84" s="796"/>
      <c r="AS84" s="796"/>
      <c r="AT84" s="796"/>
      <c r="AU84" s="796"/>
      <c r="AV84" s="796"/>
      <c r="AW84" s="796"/>
      <c r="AX84" s="796"/>
      <c r="AY84" s="796"/>
      <c r="AZ84" s="796"/>
      <c r="BA84" s="796"/>
      <c r="BB84" s="796"/>
      <c r="BC84" s="796"/>
      <c r="BD84" s="796"/>
      <c r="BE84" s="59" t="s">
        <v>117</v>
      </c>
      <c r="BF84" s="59"/>
      <c r="BG84" s="803">
        <f t="shared" si="0"/>
        <v>0</v>
      </c>
      <c r="BH84" s="803"/>
      <c r="BI84" s="803"/>
      <c r="BJ84" s="803"/>
      <c r="BK84" s="803"/>
      <c r="BL84" s="803"/>
      <c r="BM84" s="803"/>
      <c r="BN84" s="803"/>
      <c r="BO84" s="803"/>
      <c r="BP84" s="803"/>
      <c r="BQ84" s="803"/>
      <c r="BR84" s="803"/>
      <c r="BS84" s="803"/>
      <c r="BT84" s="803"/>
      <c r="BU84" s="803"/>
      <c r="BV84" s="123"/>
      <c r="BW84" s="119" t="s">
        <v>85</v>
      </c>
      <c r="BX84" s="119"/>
      <c r="BY84" s="119"/>
      <c r="BZ84" s="119"/>
      <c r="CA84" s="119"/>
      <c r="CB84" s="59"/>
      <c r="CJ84" s="420"/>
    </row>
    <row r="85" spans="2:88" s="1" customFormat="1" ht="17.100000000000001" customHeight="1">
      <c r="B85" s="891"/>
      <c r="C85" s="59"/>
      <c r="D85" s="59"/>
      <c r="E85" s="59"/>
      <c r="F85" s="59"/>
      <c r="G85" s="59"/>
      <c r="H85" s="59"/>
      <c r="I85" s="59"/>
      <c r="J85" s="59"/>
      <c r="K85" s="59"/>
      <c r="L85" s="59"/>
      <c r="M85" s="59"/>
      <c r="N85" s="59" t="s">
        <v>37</v>
      </c>
      <c r="O85" s="59"/>
      <c r="P85" s="802"/>
      <c r="Q85" s="802"/>
      <c r="R85" s="802"/>
      <c r="S85" s="802"/>
      <c r="T85" s="801" t="s">
        <v>235</v>
      </c>
      <c r="U85" s="801"/>
      <c r="V85" s="801"/>
      <c r="W85" s="59"/>
      <c r="X85" s="59" t="s">
        <v>37</v>
      </c>
      <c r="Y85" s="796"/>
      <c r="Z85" s="796"/>
      <c r="AA85" s="796"/>
      <c r="AB85" s="796"/>
      <c r="AC85" s="796"/>
      <c r="AD85" s="796"/>
      <c r="AE85" s="796"/>
      <c r="AF85" s="796"/>
      <c r="AG85" s="796"/>
      <c r="AH85" s="796"/>
      <c r="AI85" s="796"/>
      <c r="AJ85" s="796"/>
      <c r="AK85" s="796"/>
      <c r="AL85" s="796"/>
      <c r="AM85" s="796"/>
      <c r="AN85" s="59" t="s">
        <v>117</v>
      </c>
      <c r="AO85" s="59"/>
      <c r="AP85" s="796"/>
      <c r="AQ85" s="796"/>
      <c r="AR85" s="796"/>
      <c r="AS85" s="796"/>
      <c r="AT85" s="796"/>
      <c r="AU85" s="796"/>
      <c r="AV85" s="796"/>
      <c r="AW85" s="796"/>
      <c r="AX85" s="796"/>
      <c r="AY85" s="796"/>
      <c r="AZ85" s="796"/>
      <c r="BA85" s="796"/>
      <c r="BB85" s="796"/>
      <c r="BC85" s="796"/>
      <c r="BD85" s="796"/>
      <c r="BE85" s="59" t="s">
        <v>117</v>
      </c>
      <c r="BF85" s="59"/>
      <c r="BG85" s="803">
        <f t="shared" si="0"/>
        <v>0</v>
      </c>
      <c r="BH85" s="803"/>
      <c r="BI85" s="803"/>
      <c r="BJ85" s="803"/>
      <c r="BK85" s="803"/>
      <c r="BL85" s="803"/>
      <c r="BM85" s="803"/>
      <c r="BN85" s="803"/>
      <c r="BO85" s="803"/>
      <c r="BP85" s="803"/>
      <c r="BQ85" s="803"/>
      <c r="BR85" s="803"/>
      <c r="BS85" s="803"/>
      <c r="BT85" s="803"/>
      <c r="BU85" s="803"/>
      <c r="BV85" s="123"/>
      <c r="BW85" s="119" t="s">
        <v>85</v>
      </c>
      <c r="BX85" s="119"/>
      <c r="BY85" s="119"/>
      <c r="BZ85" s="119"/>
      <c r="CA85" s="119"/>
      <c r="CB85" s="59"/>
      <c r="CC85" s="446" t="s">
        <v>2096</v>
      </c>
      <c r="CJ85" s="420"/>
    </row>
    <row r="86" spans="2:88" s="1" customFormat="1" ht="17.100000000000001" customHeight="1">
      <c r="B86" s="891"/>
      <c r="C86" s="59"/>
      <c r="D86" s="59"/>
      <c r="E86" s="59"/>
      <c r="F86" s="59"/>
      <c r="G86" s="59"/>
      <c r="H86" s="59"/>
      <c r="I86" s="59"/>
      <c r="J86" s="59"/>
      <c r="K86" s="59"/>
      <c r="L86" s="59"/>
      <c r="M86" s="59"/>
      <c r="N86" s="59" t="s">
        <v>37</v>
      </c>
      <c r="O86" s="59"/>
      <c r="P86" s="802"/>
      <c r="Q86" s="802"/>
      <c r="R86" s="802"/>
      <c r="S86" s="802"/>
      <c r="T86" s="801" t="s">
        <v>235</v>
      </c>
      <c r="U86" s="801"/>
      <c r="V86" s="801"/>
      <c r="W86" s="59"/>
      <c r="X86" s="59" t="s">
        <v>37</v>
      </c>
      <c r="Y86" s="796"/>
      <c r="Z86" s="796"/>
      <c r="AA86" s="796"/>
      <c r="AB86" s="796"/>
      <c r="AC86" s="796"/>
      <c r="AD86" s="796"/>
      <c r="AE86" s="796"/>
      <c r="AF86" s="796"/>
      <c r="AG86" s="796"/>
      <c r="AH86" s="796"/>
      <c r="AI86" s="796"/>
      <c r="AJ86" s="796"/>
      <c r="AK86" s="796"/>
      <c r="AL86" s="796"/>
      <c r="AM86" s="796"/>
      <c r="AN86" s="59" t="s">
        <v>117</v>
      </c>
      <c r="AO86" s="59"/>
      <c r="AP86" s="796"/>
      <c r="AQ86" s="796"/>
      <c r="AR86" s="796"/>
      <c r="AS86" s="796"/>
      <c r="AT86" s="796"/>
      <c r="AU86" s="796"/>
      <c r="AV86" s="796"/>
      <c r="AW86" s="796"/>
      <c r="AX86" s="796"/>
      <c r="AY86" s="796"/>
      <c r="AZ86" s="796"/>
      <c r="BA86" s="796"/>
      <c r="BB86" s="796"/>
      <c r="BC86" s="796"/>
      <c r="BD86" s="796"/>
      <c r="BE86" s="59" t="s">
        <v>117</v>
      </c>
      <c r="BF86" s="59"/>
      <c r="BG86" s="803">
        <f t="shared" si="0"/>
        <v>0</v>
      </c>
      <c r="BH86" s="803"/>
      <c r="BI86" s="803"/>
      <c r="BJ86" s="803"/>
      <c r="BK86" s="803"/>
      <c r="BL86" s="803"/>
      <c r="BM86" s="803"/>
      <c r="BN86" s="803"/>
      <c r="BO86" s="803"/>
      <c r="BP86" s="803"/>
      <c r="BQ86" s="803"/>
      <c r="BR86" s="803"/>
      <c r="BS86" s="803"/>
      <c r="BT86" s="803"/>
      <c r="BU86" s="803"/>
      <c r="BV86" s="123"/>
      <c r="BW86" s="119" t="s">
        <v>85</v>
      </c>
      <c r="BX86" s="119"/>
      <c r="BY86" s="119"/>
      <c r="BZ86" s="119"/>
      <c r="CA86" s="119"/>
      <c r="CB86" s="59"/>
      <c r="CC86" s="446" t="s">
        <v>2097</v>
      </c>
      <c r="CJ86" s="420"/>
    </row>
    <row r="87" spans="2:88" s="1" customFormat="1" ht="17.100000000000001" customHeight="1">
      <c r="B87" s="891"/>
      <c r="C87" s="59"/>
      <c r="D87" s="59"/>
      <c r="E87" s="59"/>
      <c r="F87" s="59"/>
      <c r="G87" s="59"/>
      <c r="H87" s="59"/>
      <c r="I87" s="59"/>
      <c r="J87" s="59"/>
      <c r="K87" s="59"/>
      <c r="L87" s="59"/>
      <c r="M87" s="59"/>
      <c r="N87" s="59" t="s">
        <v>37</v>
      </c>
      <c r="O87" s="59"/>
      <c r="P87" s="802"/>
      <c r="Q87" s="802"/>
      <c r="R87" s="802"/>
      <c r="S87" s="802"/>
      <c r="T87" s="801" t="s">
        <v>235</v>
      </c>
      <c r="U87" s="801"/>
      <c r="V87" s="801"/>
      <c r="W87" s="59"/>
      <c r="X87" s="59" t="s">
        <v>37</v>
      </c>
      <c r="Y87" s="796"/>
      <c r="Z87" s="796"/>
      <c r="AA87" s="796"/>
      <c r="AB87" s="796"/>
      <c r="AC87" s="796"/>
      <c r="AD87" s="796"/>
      <c r="AE87" s="796"/>
      <c r="AF87" s="796"/>
      <c r="AG87" s="796"/>
      <c r="AH87" s="796"/>
      <c r="AI87" s="796"/>
      <c r="AJ87" s="796"/>
      <c r="AK87" s="796"/>
      <c r="AL87" s="796"/>
      <c r="AM87" s="796"/>
      <c r="AN87" s="59" t="s">
        <v>117</v>
      </c>
      <c r="AO87" s="59"/>
      <c r="AP87" s="796"/>
      <c r="AQ87" s="796"/>
      <c r="AR87" s="796"/>
      <c r="AS87" s="796"/>
      <c r="AT87" s="796"/>
      <c r="AU87" s="796"/>
      <c r="AV87" s="796"/>
      <c r="AW87" s="796"/>
      <c r="AX87" s="796"/>
      <c r="AY87" s="796"/>
      <c r="AZ87" s="796"/>
      <c r="BA87" s="796"/>
      <c r="BB87" s="796"/>
      <c r="BC87" s="796"/>
      <c r="BD87" s="796"/>
      <c r="BE87" s="59" t="s">
        <v>117</v>
      </c>
      <c r="BF87" s="59"/>
      <c r="BG87" s="803">
        <f t="shared" si="0"/>
        <v>0</v>
      </c>
      <c r="BH87" s="803"/>
      <c r="BI87" s="803"/>
      <c r="BJ87" s="803"/>
      <c r="BK87" s="803"/>
      <c r="BL87" s="803"/>
      <c r="BM87" s="803"/>
      <c r="BN87" s="803"/>
      <c r="BO87" s="803"/>
      <c r="BP87" s="803"/>
      <c r="BQ87" s="803"/>
      <c r="BR87" s="803"/>
      <c r="BS87" s="803"/>
      <c r="BT87" s="803"/>
      <c r="BU87" s="803"/>
      <c r="BV87" s="123"/>
      <c r="BW87" s="119" t="s">
        <v>85</v>
      </c>
      <c r="BX87" s="119"/>
      <c r="BY87" s="119"/>
      <c r="BZ87" s="119"/>
      <c r="CA87" s="119"/>
      <c r="CB87" s="59"/>
      <c r="CE87" s="1" t="s">
        <v>1940</v>
      </c>
      <c r="CJ87" s="420"/>
    </row>
    <row r="88" spans="2:88" s="1" customFormat="1" ht="17.100000000000001" customHeight="1">
      <c r="B88" s="891"/>
      <c r="C88" s="59"/>
      <c r="D88" s="59"/>
      <c r="E88" s="59"/>
      <c r="F88" s="59"/>
      <c r="G88" s="59"/>
      <c r="H88" s="59"/>
      <c r="I88" s="59"/>
      <c r="J88" s="59"/>
      <c r="K88" s="59"/>
      <c r="L88" s="59"/>
      <c r="M88" s="59"/>
      <c r="N88" s="59" t="s">
        <v>37</v>
      </c>
      <c r="O88" s="59"/>
      <c r="P88" s="802"/>
      <c r="Q88" s="802"/>
      <c r="R88" s="802"/>
      <c r="S88" s="802"/>
      <c r="T88" s="801" t="s">
        <v>235</v>
      </c>
      <c r="U88" s="801"/>
      <c r="V88" s="801"/>
      <c r="W88" s="59"/>
      <c r="X88" s="59" t="s">
        <v>37</v>
      </c>
      <c r="Y88" s="796"/>
      <c r="Z88" s="796"/>
      <c r="AA88" s="796"/>
      <c r="AB88" s="796"/>
      <c r="AC88" s="796"/>
      <c r="AD88" s="796"/>
      <c r="AE88" s="796"/>
      <c r="AF88" s="796"/>
      <c r="AG88" s="796"/>
      <c r="AH88" s="796"/>
      <c r="AI88" s="796"/>
      <c r="AJ88" s="796"/>
      <c r="AK88" s="796"/>
      <c r="AL88" s="796"/>
      <c r="AM88" s="796"/>
      <c r="AN88" s="59" t="s">
        <v>117</v>
      </c>
      <c r="AO88" s="59"/>
      <c r="AP88" s="796"/>
      <c r="AQ88" s="796"/>
      <c r="AR88" s="796"/>
      <c r="AS88" s="796"/>
      <c r="AT88" s="796"/>
      <c r="AU88" s="796"/>
      <c r="AV88" s="796"/>
      <c r="AW88" s="796"/>
      <c r="AX88" s="796"/>
      <c r="AY88" s="796"/>
      <c r="AZ88" s="796"/>
      <c r="BA88" s="796"/>
      <c r="BB88" s="796"/>
      <c r="BC88" s="796"/>
      <c r="BD88" s="796"/>
      <c r="BE88" s="59" t="s">
        <v>117</v>
      </c>
      <c r="BF88" s="59"/>
      <c r="BG88" s="803">
        <f t="shared" si="0"/>
        <v>0</v>
      </c>
      <c r="BH88" s="803"/>
      <c r="BI88" s="803"/>
      <c r="BJ88" s="803"/>
      <c r="BK88" s="803"/>
      <c r="BL88" s="803"/>
      <c r="BM88" s="803"/>
      <c r="BN88" s="803"/>
      <c r="BO88" s="803"/>
      <c r="BP88" s="803"/>
      <c r="BQ88" s="803"/>
      <c r="BR88" s="803"/>
      <c r="BS88" s="803"/>
      <c r="BT88" s="803"/>
      <c r="BU88" s="803"/>
      <c r="BV88" s="123"/>
      <c r="BW88" s="119" t="s">
        <v>85</v>
      </c>
      <c r="BX88" s="119"/>
      <c r="BY88" s="119"/>
      <c r="BZ88" s="119"/>
      <c r="CA88" s="119"/>
      <c r="CB88" s="59"/>
      <c r="CJ88" s="420"/>
    </row>
    <row r="89" spans="2:88" s="1" customFormat="1" ht="17.100000000000001" customHeight="1">
      <c r="B89" s="891"/>
      <c r="C89" s="59"/>
      <c r="D89" s="59"/>
      <c r="E89" s="59"/>
      <c r="F89" s="59"/>
      <c r="G89" s="59"/>
      <c r="H89" s="59"/>
      <c r="I89" s="59"/>
      <c r="J89" s="59"/>
      <c r="K89" s="59"/>
      <c r="L89" s="59"/>
      <c r="M89" s="59"/>
      <c r="N89" s="59" t="s">
        <v>37</v>
      </c>
      <c r="O89" s="59"/>
      <c r="P89" s="802"/>
      <c r="Q89" s="802"/>
      <c r="R89" s="802"/>
      <c r="S89" s="802"/>
      <c r="T89" s="801" t="s">
        <v>235</v>
      </c>
      <c r="U89" s="801"/>
      <c r="V89" s="801"/>
      <c r="W89" s="59"/>
      <c r="X89" s="59" t="s">
        <v>37</v>
      </c>
      <c r="Y89" s="796"/>
      <c r="Z89" s="796"/>
      <c r="AA89" s="796"/>
      <c r="AB89" s="796"/>
      <c r="AC89" s="796"/>
      <c r="AD89" s="796"/>
      <c r="AE89" s="796"/>
      <c r="AF89" s="796"/>
      <c r="AG89" s="796"/>
      <c r="AH89" s="796"/>
      <c r="AI89" s="796"/>
      <c r="AJ89" s="796"/>
      <c r="AK89" s="796"/>
      <c r="AL89" s="796"/>
      <c r="AM89" s="796"/>
      <c r="AN89" s="59" t="s">
        <v>117</v>
      </c>
      <c r="AO89" s="59"/>
      <c r="AP89" s="796"/>
      <c r="AQ89" s="796"/>
      <c r="AR89" s="796"/>
      <c r="AS89" s="796"/>
      <c r="AT89" s="796"/>
      <c r="AU89" s="796"/>
      <c r="AV89" s="796"/>
      <c r="AW89" s="796"/>
      <c r="AX89" s="796"/>
      <c r="AY89" s="796"/>
      <c r="AZ89" s="796"/>
      <c r="BA89" s="796"/>
      <c r="BB89" s="796"/>
      <c r="BC89" s="796"/>
      <c r="BD89" s="796"/>
      <c r="BE89" s="59" t="s">
        <v>117</v>
      </c>
      <c r="BF89" s="59"/>
      <c r="BG89" s="803">
        <f t="shared" si="0"/>
        <v>0</v>
      </c>
      <c r="BH89" s="803"/>
      <c r="BI89" s="803"/>
      <c r="BJ89" s="803"/>
      <c r="BK89" s="803"/>
      <c r="BL89" s="803"/>
      <c r="BM89" s="803"/>
      <c r="BN89" s="803"/>
      <c r="BO89" s="803"/>
      <c r="BP89" s="803"/>
      <c r="BQ89" s="803"/>
      <c r="BR89" s="803"/>
      <c r="BS89" s="803"/>
      <c r="BT89" s="803"/>
      <c r="BU89" s="803"/>
      <c r="BV89" s="123"/>
      <c r="BW89" s="119" t="s">
        <v>85</v>
      </c>
      <c r="BX89" s="119"/>
      <c r="BY89" s="119"/>
      <c r="BZ89" s="119"/>
      <c r="CA89" s="119"/>
      <c r="CB89" s="59"/>
      <c r="CJ89" s="420"/>
    </row>
    <row r="90" spans="2:88" s="1" customFormat="1" ht="17.100000000000001" customHeight="1">
      <c r="B90" s="891"/>
      <c r="C90" s="59"/>
      <c r="D90" s="59"/>
      <c r="E90" s="59"/>
      <c r="F90" s="59"/>
      <c r="G90" s="59"/>
      <c r="H90" s="59"/>
      <c r="I90" s="59"/>
      <c r="J90" s="59"/>
      <c r="K90" s="59"/>
      <c r="L90" s="59"/>
      <c r="M90" s="59"/>
      <c r="N90" s="59" t="s">
        <v>37</v>
      </c>
      <c r="O90" s="59"/>
      <c r="P90" s="802"/>
      <c r="Q90" s="802"/>
      <c r="R90" s="802"/>
      <c r="S90" s="802"/>
      <c r="T90" s="801" t="s">
        <v>235</v>
      </c>
      <c r="U90" s="801"/>
      <c r="V90" s="801"/>
      <c r="W90" s="59"/>
      <c r="X90" s="59" t="s">
        <v>37</v>
      </c>
      <c r="Y90" s="796"/>
      <c r="Z90" s="796"/>
      <c r="AA90" s="796"/>
      <c r="AB90" s="796"/>
      <c r="AC90" s="796"/>
      <c r="AD90" s="796"/>
      <c r="AE90" s="796"/>
      <c r="AF90" s="796"/>
      <c r="AG90" s="796"/>
      <c r="AH90" s="796"/>
      <c r="AI90" s="796"/>
      <c r="AJ90" s="796"/>
      <c r="AK90" s="796"/>
      <c r="AL90" s="796"/>
      <c r="AM90" s="796"/>
      <c r="AN90" s="59" t="s">
        <v>117</v>
      </c>
      <c r="AO90" s="59"/>
      <c r="AP90" s="796"/>
      <c r="AQ90" s="796"/>
      <c r="AR90" s="796"/>
      <c r="AS90" s="796"/>
      <c r="AT90" s="796"/>
      <c r="AU90" s="796"/>
      <c r="AV90" s="796"/>
      <c r="AW90" s="796"/>
      <c r="AX90" s="796"/>
      <c r="AY90" s="796"/>
      <c r="AZ90" s="796"/>
      <c r="BA90" s="796"/>
      <c r="BB90" s="796"/>
      <c r="BC90" s="796"/>
      <c r="BD90" s="796"/>
      <c r="BE90" s="59" t="s">
        <v>117</v>
      </c>
      <c r="BF90" s="59"/>
      <c r="BG90" s="803">
        <f t="shared" si="0"/>
        <v>0</v>
      </c>
      <c r="BH90" s="803"/>
      <c r="BI90" s="803"/>
      <c r="BJ90" s="803"/>
      <c r="BK90" s="803"/>
      <c r="BL90" s="803"/>
      <c r="BM90" s="803"/>
      <c r="BN90" s="803"/>
      <c r="BO90" s="803"/>
      <c r="BP90" s="803"/>
      <c r="BQ90" s="803"/>
      <c r="BR90" s="803"/>
      <c r="BS90" s="803"/>
      <c r="BT90" s="803"/>
      <c r="BU90" s="803"/>
      <c r="BV90" s="123"/>
      <c r="BW90" s="119" t="s">
        <v>85</v>
      </c>
      <c r="BX90" s="119"/>
      <c r="BY90" s="119"/>
      <c r="BZ90" s="119"/>
      <c r="CA90" s="119"/>
      <c r="CB90" s="59"/>
      <c r="CC90" s="1" t="s">
        <v>2277</v>
      </c>
      <c r="CJ90" s="420"/>
    </row>
    <row r="91" spans="2:88" s="1" customFormat="1" ht="17.100000000000001" customHeight="1">
      <c r="B91" s="891"/>
      <c r="C91" s="59"/>
      <c r="D91" s="59"/>
      <c r="E91" s="59"/>
      <c r="F91" s="798" t="s">
        <v>236</v>
      </c>
      <c r="G91" s="798"/>
      <c r="H91" s="798"/>
      <c r="I91" s="798"/>
      <c r="J91" s="798"/>
      <c r="K91" s="798"/>
      <c r="L91" s="798"/>
      <c r="M91" s="798"/>
      <c r="N91" s="59"/>
      <c r="O91" s="59"/>
      <c r="P91" s="59"/>
      <c r="Q91" s="59"/>
      <c r="R91" s="59"/>
      <c r="S91" s="59"/>
      <c r="T91" s="59"/>
      <c r="U91" s="59"/>
      <c r="V91" s="59"/>
      <c r="W91" s="59"/>
      <c r="X91" s="59" t="s">
        <v>37</v>
      </c>
      <c r="Y91" s="803">
        <f>SUM(Y82:AM90)</f>
        <v>0</v>
      </c>
      <c r="Z91" s="803"/>
      <c r="AA91" s="803"/>
      <c r="AB91" s="803"/>
      <c r="AC91" s="803"/>
      <c r="AD91" s="803"/>
      <c r="AE91" s="803"/>
      <c r="AF91" s="803"/>
      <c r="AG91" s="803"/>
      <c r="AH91" s="803"/>
      <c r="AI91" s="803"/>
      <c r="AJ91" s="803"/>
      <c r="AK91" s="803"/>
      <c r="AL91" s="803"/>
      <c r="AM91" s="803"/>
      <c r="AN91" s="59" t="s">
        <v>117</v>
      </c>
      <c r="AO91" s="59"/>
      <c r="AP91" s="803">
        <f>SUM(AP82:BD90)</f>
        <v>0</v>
      </c>
      <c r="AQ91" s="803"/>
      <c r="AR91" s="803"/>
      <c r="AS91" s="803"/>
      <c r="AT91" s="803"/>
      <c r="AU91" s="803"/>
      <c r="AV91" s="803"/>
      <c r="AW91" s="803"/>
      <c r="AX91" s="803"/>
      <c r="AY91" s="803"/>
      <c r="AZ91" s="803"/>
      <c r="BA91" s="803"/>
      <c r="BB91" s="803"/>
      <c r="BC91" s="803"/>
      <c r="BD91" s="803"/>
      <c r="BE91" s="59" t="s">
        <v>117</v>
      </c>
      <c r="BF91" s="59"/>
      <c r="BG91" s="803">
        <f>Y91+AP91</f>
        <v>0</v>
      </c>
      <c r="BH91" s="803"/>
      <c r="BI91" s="803"/>
      <c r="BJ91" s="803"/>
      <c r="BK91" s="803"/>
      <c r="BL91" s="803"/>
      <c r="BM91" s="803"/>
      <c r="BN91" s="803"/>
      <c r="BO91" s="803"/>
      <c r="BP91" s="803"/>
      <c r="BQ91" s="803"/>
      <c r="BR91" s="803"/>
      <c r="BS91" s="803"/>
      <c r="BT91" s="803"/>
      <c r="BU91" s="803"/>
      <c r="BV91" s="123"/>
      <c r="BW91" s="119" t="s">
        <v>85</v>
      </c>
      <c r="BX91" s="119"/>
      <c r="BY91" s="119"/>
      <c r="BZ91" s="119"/>
      <c r="CA91" s="119"/>
      <c r="CB91" s="60"/>
      <c r="CJ91" s="420"/>
    </row>
    <row r="92" spans="2:88" s="2" customFormat="1" ht="3.95" customHeight="1">
      <c r="B92" s="891"/>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
      <c r="CD92" s="1"/>
      <c r="CJ92" s="99"/>
    </row>
    <row r="93" spans="2:88" s="2" customFormat="1" ht="5.0999999999999996" customHeight="1">
      <c r="B93" s="891"/>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
      <c r="CD93" s="1"/>
      <c r="CJ93" s="99"/>
    </row>
    <row r="94" spans="2:88" s="1" customFormat="1" ht="17.100000000000001" customHeight="1">
      <c r="B94" s="891"/>
      <c r="C94" s="59"/>
      <c r="D94" s="59" t="s">
        <v>1333</v>
      </c>
      <c r="E94" s="59"/>
      <c r="F94" s="59"/>
      <c r="G94" s="59"/>
      <c r="H94" s="59"/>
      <c r="I94" s="59"/>
      <c r="J94" s="59"/>
      <c r="K94" s="59"/>
      <c r="L94" s="59"/>
      <c r="M94" s="59"/>
      <c r="N94" s="59"/>
      <c r="O94" s="59"/>
      <c r="P94" s="59"/>
      <c r="Q94" s="59"/>
      <c r="R94" s="59"/>
      <c r="S94" s="59"/>
      <c r="T94" s="794"/>
      <c r="U94" s="794"/>
      <c r="V94" s="794"/>
      <c r="W94" s="794"/>
      <c r="X94" s="794"/>
      <c r="Y94" s="794"/>
      <c r="Z94" s="794"/>
      <c r="AA94" s="794"/>
      <c r="AB94" s="794"/>
      <c r="AC94" s="794"/>
      <c r="AD94" s="794"/>
      <c r="AE94" s="794"/>
      <c r="AF94" s="794"/>
      <c r="AG94" s="794"/>
      <c r="AH94" s="794"/>
      <c r="AI94" s="794"/>
      <c r="AJ94" s="794"/>
      <c r="AK94" s="794"/>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4"/>
      <c r="BI94" s="794"/>
      <c r="BJ94" s="794"/>
      <c r="BK94" s="794"/>
      <c r="BL94" s="794"/>
      <c r="BM94" s="794"/>
      <c r="BN94" s="794"/>
      <c r="BO94" s="794"/>
      <c r="BP94" s="794"/>
      <c r="BQ94" s="794"/>
      <c r="BR94" s="794"/>
      <c r="BS94" s="794"/>
      <c r="BT94" s="794"/>
      <c r="BU94" s="794"/>
      <c r="BV94" s="794"/>
      <c r="BW94" s="794"/>
      <c r="BX94" s="794"/>
      <c r="BY94" s="794"/>
      <c r="BZ94" s="794"/>
      <c r="CA94" s="794"/>
      <c r="CB94" s="794"/>
      <c r="CC94" s="1" t="s">
        <v>2281</v>
      </c>
      <c r="CJ94" s="420"/>
    </row>
    <row r="95" spans="2:88" s="2" customFormat="1" ht="3.95" customHeight="1">
      <c r="B95" s="891"/>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1"/>
      <c r="CD95" s="1"/>
      <c r="CJ95" s="99"/>
    </row>
    <row r="96" spans="2:88" s="2" customFormat="1" ht="5.0999999999999996" customHeight="1">
      <c r="B96" s="891"/>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
      <c r="CD96" s="1"/>
      <c r="CJ96" s="99"/>
    </row>
    <row r="97" spans="2:88" s="1" customFormat="1" ht="17.100000000000001" customHeight="1">
      <c r="B97" s="891"/>
      <c r="C97" s="59"/>
      <c r="D97" s="59" t="s">
        <v>1334</v>
      </c>
      <c r="E97" s="59"/>
      <c r="F97" s="59"/>
      <c r="G97" s="59"/>
      <c r="H97" s="59"/>
      <c r="I97" s="59"/>
      <c r="J97" s="59"/>
      <c r="K97" s="59"/>
      <c r="L97" s="59"/>
      <c r="M97" s="59"/>
      <c r="N97" s="59"/>
      <c r="O97" s="59"/>
      <c r="P97" s="59"/>
      <c r="Q97" s="59"/>
      <c r="R97" s="59"/>
      <c r="S97" s="59"/>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794"/>
      <c r="BN97" s="794"/>
      <c r="BO97" s="794"/>
      <c r="BP97" s="794"/>
      <c r="BQ97" s="794"/>
      <c r="BR97" s="794"/>
      <c r="BS97" s="794"/>
      <c r="BT97" s="794"/>
      <c r="BU97" s="794"/>
      <c r="BV97" s="794"/>
      <c r="BW97" s="794"/>
      <c r="BX97" s="794"/>
      <c r="BY97" s="794"/>
      <c r="BZ97" s="794"/>
      <c r="CA97" s="794"/>
      <c r="CB97" s="794"/>
      <c r="CC97" s="1" t="s">
        <v>2282</v>
      </c>
      <c r="CJ97" s="420"/>
    </row>
    <row r="98" spans="2:88" s="2" customFormat="1" ht="3.95" customHeight="1">
      <c r="B98" s="891"/>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1"/>
      <c r="CD98" s="1"/>
      <c r="CJ98" s="99"/>
    </row>
    <row r="99" spans="2:88" s="2" customFormat="1" ht="5.0999999999999996" customHeight="1">
      <c r="B99" s="891"/>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
      <c r="CD99" s="1"/>
      <c r="CJ99" s="99"/>
    </row>
    <row r="100" spans="2:88" s="1" customFormat="1" ht="17.100000000000001" customHeight="1">
      <c r="B100" s="891"/>
      <c r="C100" s="59"/>
      <c r="D100" s="59" t="s">
        <v>1335</v>
      </c>
      <c r="E100" s="59"/>
      <c r="F100" s="59"/>
      <c r="G100" s="59"/>
      <c r="H100" s="59"/>
      <c r="I100" s="59"/>
      <c r="J100" s="59"/>
      <c r="K100" s="59"/>
      <c r="L100" s="59"/>
      <c r="M100" s="59"/>
      <c r="N100" s="59"/>
      <c r="O100" s="59"/>
      <c r="P100" s="59"/>
      <c r="Q100" s="59"/>
      <c r="R100" s="59"/>
      <c r="S100" s="59"/>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4"/>
      <c r="AY100" s="794"/>
      <c r="AZ100" s="794"/>
      <c r="BA100" s="794"/>
      <c r="BB100" s="794"/>
      <c r="BC100" s="794"/>
      <c r="BD100" s="794"/>
      <c r="BE100" s="794"/>
      <c r="BF100" s="794"/>
      <c r="BG100" s="794"/>
      <c r="BH100" s="794"/>
      <c r="BI100" s="794"/>
      <c r="BJ100" s="794"/>
      <c r="BK100" s="794"/>
      <c r="BL100" s="794"/>
      <c r="BM100" s="794"/>
      <c r="BN100" s="794"/>
      <c r="BO100" s="794"/>
      <c r="BP100" s="794"/>
      <c r="BQ100" s="794"/>
      <c r="BR100" s="794"/>
      <c r="BS100" s="794"/>
      <c r="BT100" s="794"/>
      <c r="BU100" s="794"/>
      <c r="BV100" s="794"/>
      <c r="BW100" s="794"/>
      <c r="BX100" s="794"/>
      <c r="BY100" s="794"/>
      <c r="BZ100" s="794"/>
      <c r="CA100" s="794"/>
      <c r="CB100" s="794"/>
      <c r="CC100" s="1" t="s">
        <v>2283</v>
      </c>
      <c r="CJ100" s="420"/>
    </row>
    <row r="101" spans="2:88" s="2" customFormat="1" ht="3.95" customHeight="1">
      <c r="B101" s="891"/>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1"/>
      <c r="CD101" s="1"/>
      <c r="CJ101" s="99"/>
    </row>
    <row r="102" spans="2:88" s="2" customFormat="1" ht="5.0999999999999996" customHeight="1">
      <c r="B102" s="891"/>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
      <c r="CD102" s="1"/>
      <c r="CJ102" s="99"/>
    </row>
    <row r="103" spans="2:88" s="1" customFormat="1" ht="17.100000000000001" customHeight="1">
      <c r="B103" s="891"/>
      <c r="C103" s="59"/>
      <c r="D103" s="59" t="s">
        <v>1336</v>
      </c>
      <c r="E103" s="59"/>
      <c r="F103" s="59"/>
      <c r="G103" s="59"/>
      <c r="H103" s="59"/>
      <c r="I103" s="59"/>
      <c r="J103" s="59"/>
      <c r="K103" s="59"/>
      <c r="L103" s="59"/>
      <c r="M103" s="59"/>
      <c r="N103" s="59"/>
      <c r="O103" s="59"/>
      <c r="P103" s="59"/>
      <c r="Q103" s="59"/>
      <c r="R103" s="59"/>
      <c r="S103" s="59"/>
      <c r="T103" s="794"/>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794"/>
      <c r="BN103" s="794"/>
      <c r="BO103" s="794"/>
      <c r="BP103" s="794"/>
      <c r="BQ103" s="794"/>
      <c r="BR103" s="794"/>
      <c r="BS103" s="794"/>
      <c r="BT103" s="794"/>
      <c r="BU103" s="794"/>
      <c r="BV103" s="794"/>
      <c r="BW103" s="794"/>
      <c r="BX103" s="794"/>
      <c r="BY103" s="794"/>
      <c r="BZ103" s="794"/>
      <c r="CA103" s="794"/>
      <c r="CB103" s="794"/>
      <c r="CC103" s="1" t="s">
        <v>1969</v>
      </c>
      <c r="CJ103" s="420"/>
    </row>
    <row r="104" spans="2:88" s="2" customFormat="1" ht="3.95" customHeight="1">
      <c r="B104" s="891"/>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1"/>
      <c r="CD104" s="1"/>
      <c r="CJ104" s="99"/>
    </row>
    <row r="105" spans="2:88" s="2" customFormat="1" ht="5.0999999999999996" customHeight="1">
      <c r="B105" s="891"/>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
      <c r="CD105" s="1"/>
      <c r="CJ105" s="99"/>
    </row>
    <row r="106" spans="2:88" s="1" customFormat="1" ht="17.100000000000001" customHeight="1">
      <c r="B106" s="891"/>
      <c r="C106" s="59"/>
      <c r="D106" s="59" t="s">
        <v>1337</v>
      </c>
      <c r="E106" s="59"/>
      <c r="F106" s="59"/>
      <c r="G106" s="59"/>
      <c r="H106" s="59"/>
      <c r="I106" s="59"/>
      <c r="J106" s="59"/>
      <c r="K106" s="59"/>
      <c r="L106" s="59"/>
      <c r="M106" s="59"/>
      <c r="N106" s="59"/>
      <c r="O106" s="59"/>
      <c r="P106" s="59"/>
      <c r="Q106" s="59"/>
      <c r="R106" s="59"/>
      <c r="S106" s="59"/>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4"/>
      <c r="AY106" s="794"/>
      <c r="AZ106" s="794"/>
      <c r="BA106" s="794"/>
      <c r="BB106" s="794"/>
      <c r="BC106" s="794"/>
      <c r="BD106" s="794"/>
      <c r="BE106" s="794"/>
      <c r="BF106" s="794"/>
      <c r="BG106" s="794"/>
      <c r="BH106" s="794"/>
      <c r="BI106" s="794"/>
      <c r="BJ106" s="794"/>
      <c r="BK106" s="794"/>
      <c r="BL106" s="794"/>
      <c r="BM106" s="794"/>
      <c r="BN106" s="794"/>
      <c r="BO106" s="794"/>
      <c r="BP106" s="794"/>
      <c r="BQ106" s="794"/>
      <c r="BR106" s="794"/>
      <c r="BS106" s="794"/>
      <c r="BT106" s="794"/>
      <c r="BU106" s="794"/>
      <c r="BV106" s="794"/>
      <c r="BW106" s="794"/>
      <c r="BX106" s="794"/>
      <c r="BY106" s="794"/>
      <c r="BZ106" s="794"/>
      <c r="CA106" s="794"/>
      <c r="CB106" s="794"/>
      <c r="CC106" s="1" t="s">
        <v>1968</v>
      </c>
      <c r="CJ106" s="420"/>
    </row>
    <row r="107" spans="2:88" s="2" customFormat="1" ht="3.95" customHeight="1">
      <c r="B107" s="891"/>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1"/>
      <c r="CD107" s="1"/>
      <c r="CJ107" s="99"/>
    </row>
    <row r="108" spans="2:88" s="2" customFormat="1" ht="5.0999999999999996" customHeight="1">
      <c r="B108" s="891"/>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
      <c r="CD108" s="1"/>
      <c r="CJ108" s="99"/>
    </row>
    <row r="109" spans="2:88" s="1" customFormat="1" ht="17.100000000000001" customHeight="1">
      <c r="B109" s="891"/>
      <c r="C109" s="59"/>
      <c r="D109" s="798" t="s">
        <v>1338</v>
      </c>
      <c r="E109" s="798"/>
      <c r="F109" s="798"/>
      <c r="G109" s="798"/>
      <c r="H109" s="798"/>
      <c r="I109" s="798"/>
      <c r="J109" s="798"/>
      <c r="K109" s="798"/>
      <c r="L109" s="798"/>
      <c r="M109" s="798"/>
      <c r="N109" s="798"/>
      <c r="O109" s="798"/>
      <c r="P109" s="798"/>
      <c r="Q109" s="798"/>
      <c r="R109" s="798"/>
      <c r="S109" s="798"/>
      <c r="T109" s="798"/>
      <c r="U109" s="794"/>
      <c r="V109" s="794"/>
      <c r="W109" s="794"/>
      <c r="X109" s="794"/>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4"/>
      <c r="AY109" s="794"/>
      <c r="AZ109" s="794"/>
      <c r="BA109" s="794"/>
      <c r="BB109" s="794"/>
      <c r="BC109" s="794"/>
      <c r="BD109" s="794"/>
      <c r="BE109" s="794"/>
      <c r="BF109" s="794"/>
      <c r="BG109" s="794"/>
      <c r="BH109" s="794"/>
      <c r="BI109" s="794"/>
      <c r="BJ109" s="794"/>
      <c r="BK109" s="794"/>
      <c r="BL109" s="794"/>
      <c r="BM109" s="794"/>
      <c r="BN109" s="794"/>
      <c r="BO109" s="794"/>
      <c r="BP109" s="794"/>
      <c r="BQ109" s="794"/>
      <c r="BR109" s="794"/>
      <c r="BS109" s="794"/>
      <c r="BT109" s="794"/>
      <c r="BU109" s="794"/>
      <c r="BV109" s="794"/>
      <c r="BW109" s="794"/>
      <c r="BX109" s="794"/>
      <c r="BY109" s="794"/>
      <c r="BZ109" s="794"/>
      <c r="CA109" s="794"/>
      <c r="CB109" s="794"/>
      <c r="CJ109" s="420"/>
    </row>
    <row r="110" spans="2:88" s="1" customFormat="1" ht="17.100000000000001" customHeight="1">
      <c r="B110" s="482" t="s">
        <v>2144</v>
      </c>
      <c r="C110" s="59"/>
      <c r="D110" s="122"/>
      <c r="E110" s="122"/>
      <c r="F110" s="122"/>
      <c r="G110" s="122"/>
      <c r="H110" s="122"/>
      <c r="I110" s="122"/>
      <c r="J110" s="122"/>
      <c r="K110" s="122"/>
      <c r="L110" s="122"/>
      <c r="M110" s="122"/>
      <c r="N110" s="122"/>
      <c r="O110" s="122"/>
      <c r="P110" s="122"/>
      <c r="Q110" s="122"/>
      <c r="R110" s="122"/>
      <c r="S110" s="122"/>
      <c r="T110" s="122"/>
      <c r="U110" s="794"/>
      <c r="V110" s="794"/>
      <c r="W110" s="794"/>
      <c r="X110" s="794"/>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4"/>
      <c r="AY110" s="794"/>
      <c r="AZ110" s="794"/>
      <c r="BA110" s="794"/>
      <c r="BB110" s="794"/>
      <c r="BC110" s="794"/>
      <c r="BD110" s="794"/>
      <c r="BE110" s="794"/>
      <c r="BF110" s="794"/>
      <c r="BG110" s="794"/>
      <c r="BH110" s="794"/>
      <c r="BI110" s="794"/>
      <c r="BJ110" s="794"/>
      <c r="BK110" s="794"/>
      <c r="BL110" s="794"/>
      <c r="BM110" s="794"/>
      <c r="BN110" s="794"/>
      <c r="BO110" s="794"/>
      <c r="BP110" s="794"/>
      <c r="BQ110" s="794"/>
      <c r="BR110" s="794"/>
      <c r="BS110" s="794"/>
      <c r="BT110" s="794"/>
      <c r="BU110" s="794"/>
      <c r="BV110" s="794"/>
      <c r="BW110" s="794"/>
      <c r="BX110" s="794"/>
      <c r="BY110" s="794"/>
      <c r="BZ110" s="794"/>
      <c r="CA110" s="794"/>
      <c r="CB110" s="794"/>
      <c r="CC110" s="461" t="s">
        <v>2144</v>
      </c>
      <c r="CJ110" s="420"/>
    </row>
    <row r="111" spans="2:88" s="1" customFormat="1" ht="17.100000000000001" customHeight="1" thickBot="1">
      <c r="B111" s="483" t="s">
        <v>2141</v>
      </c>
      <c r="C111" s="59"/>
      <c r="D111" s="59"/>
      <c r="E111" s="59"/>
      <c r="F111" s="59"/>
      <c r="G111" s="59"/>
      <c r="H111" s="59"/>
      <c r="I111" s="59"/>
      <c r="J111" s="59"/>
      <c r="K111" s="59"/>
      <c r="L111" s="59"/>
      <c r="M111" s="59"/>
      <c r="N111" s="59"/>
      <c r="O111" s="59"/>
      <c r="P111" s="59"/>
      <c r="Q111" s="59"/>
      <c r="R111" s="59"/>
      <c r="S111" s="59"/>
      <c r="T111" s="794"/>
      <c r="U111" s="794"/>
      <c r="V111" s="794"/>
      <c r="W111" s="794"/>
      <c r="X111" s="794"/>
      <c r="Y111" s="794"/>
      <c r="Z111" s="794"/>
      <c r="AA111" s="794"/>
      <c r="AB111" s="794"/>
      <c r="AC111" s="794"/>
      <c r="AD111" s="794"/>
      <c r="AE111" s="794"/>
      <c r="AF111" s="794"/>
      <c r="AG111" s="794"/>
      <c r="AH111" s="794"/>
      <c r="AI111" s="794"/>
      <c r="AJ111" s="794"/>
      <c r="AK111" s="794"/>
      <c r="AL111" s="794"/>
      <c r="AM111" s="794"/>
      <c r="AN111" s="794"/>
      <c r="AO111" s="794"/>
      <c r="AP111" s="794"/>
      <c r="AQ111" s="794"/>
      <c r="AR111" s="794"/>
      <c r="AS111" s="794"/>
      <c r="AT111" s="794"/>
      <c r="AU111" s="794"/>
      <c r="AV111" s="794"/>
      <c r="AW111" s="794"/>
      <c r="AX111" s="794"/>
      <c r="AY111" s="794"/>
      <c r="AZ111" s="794"/>
      <c r="BA111" s="794"/>
      <c r="BB111" s="794"/>
      <c r="BC111" s="794"/>
      <c r="BD111" s="794"/>
      <c r="BE111" s="794"/>
      <c r="BF111" s="794"/>
      <c r="BG111" s="794"/>
      <c r="BH111" s="794"/>
      <c r="BI111" s="794"/>
      <c r="BJ111" s="794"/>
      <c r="BK111" s="794"/>
      <c r="BL111" s="794"/>
      <c r="BM111" s="794"/>
      <c r="BN111" s="794"/>
      <c r="BO111" s="794"/>
      <c r="BP111" s="794"/>
      <c r="BQ111" s="794"/>
      <c r="BR111" s="794"/>
      <c r="BS111" s="794"/>
      <c r="BT111" s="794"/>
      <c r="BU111" s="794"/>
      <c r="BV111" s="794"/>
      <c r="BW111" s="794"/>
      <c r="BX111" s="794"/>
      <c r="BY111" s="794"/>
      <c r="BZ111" s="794"/>
      <c r="CA111" s="794"/>
      <c r="CB111" s="794"/>
      <c r="CC111" s="463" t="s">
        <v>2141</v>
      </c>
      <c r="CD111" s="469"/>
      <c r="CE111" s="469"/>
      <c r="CF111" s="469"/>
      <c r="CG111" s="469"/>
      <c r="CH111" s="469"/>
      <c r="CJ111" s="420"/>
    </row>
    <row r="112" spans="2:88" s="1" customFormat="1" ht="17.100000000000001" customHeight="1">
      <c r="B112" s="484" t="s">
        <v>2142</v>
      </c>
      <c r="C112" s="59"/>
      <c r="D112" s="59" t="s">
        <v>1339</v>
      </c>
      <c r="E112" s="59"/>
      <c r="F112" s="59"/>
      <c r="G112" s="59"/>
      <c r="H112" s="59"/>
      <c r="I112" s="59"/>
      <c r="J112" s="59"/>
      <c r="K112" s="59"/>
      <c r="L112" s="59"/>
      <c r="M112" s="59"/>
      <c r="N112" s="59"/>
      <c r="O112" s="59"/>
      <c r="P112" s="59"/>
      <c r="Q112" s="59"/>
      <c r="R112" s="59"/>
      <c r="S112" s="59"/>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464" t="s">
        <v>2142</v>
      </c>
      <c r="CD112" s="462"/>
      <c r="CE112" s="462"/>
      <c r="CF112" s="462"/>
      <c r="CJ112" s="420"/>
    </row>
    <row r="113" spans="2:88" s="1" customFormat="1" ht="17.100000000000001" customHeight="1">
      <c r="B113" s="891" t="s">
        <v>2177</v>
      </c>
      <c r="C113" s="59"/>
      <c r="D113" s="59"/>
      <c r="E113" s="892" t="s">
        <v>2278</v>
      </c>
      <c r="F113" s="892"/>
      <c r="G113" s="892"/>
      <c r="H113" s="892"/>
      <c r="I113" s="892"/>
      <c r="J113" s="892"/>
      <c r="K113" s="892"/>
      <c r="L113" s="892"/>
      <c r="M113" s="892"/>
      <c r="N113" s="892"/>
      <c r="O113" s="892"/>
      <c r="P113" s="892"/>
      <c r="Q113" s="892"/>
      <c r="R113" s="892"/>
      <c r="S113" s="892"/>
      <c r="T113" s="892"/>
      <c r="U113" s="892"/>
      <c r="V113" s="892"/>
      <c r="W113" s="892"/>
      <c r="X113" s="892"/>
      <c r="Y113" s="892"/>
      <c r="Z113" s="892"/>
      <c r="AA113" s="892"/>
      <c r="AB113" s="892"/>
      <c r="AC113" s="892"/>
      <c r="AD113" s="892"/>
      <c r="AE113" s="892"/>
      <c r="AF113" s="892"/>
      <c r="AG113" s="892"/>
      <c r="AH113" s="892"/>
      <c r="AI113" s="892"/>
      <c r="AJ113" s="892"/>
      <c r="AK113" s="892"/>
      <c r="AL113" s="892"/>
      <c r="AM113" s="892"/>
      <c r="AN113" s="892"/>
      <c r="AO113" s="892"/>
      <c r="AP113" s="892"/>
      <c r="AQ113" s="892"/>
      <c r="AR113" s="892"/>
      <c r="AS113" s="892"/>
      <c r="AT113" s="892"/>
      <c r="AU113" s="892"/>
      <c r="AV113" s="892"/>
      <c r="AW113" s="892"/>
      <c r="AX113" s="892"/>
      <c r="AY113" s="892"/>
      <c r="AZ113" s="892"/>
      <c r="BA113" s="892"/>
      <c r="BB113" s="892"/>
      <c r="BC113" s="892"/>
      <c r="BD113" s="892"/>
      <c r="BE113" s="892"/>
      <c r="BF113" s="892"/>
      <c r="BG113" s="892"/>
      <c r="BH113" s="892"/>
      <c r="BI113" s="892"/>
      <c r="BJ113" s="892"/>
      <c r="BK113" s="892"/>
      <c r="BL113" s="892"/>
      <c r="BM113" s="892"/>
      <c r="BN113" s="892"/>
      <c r="BO113" s="892"/>
      <c r="BP113" s="892"/>
      <c r="BQ113" s="892"/>
      <c r="BR113" s="892"/>
      <c r="BS113" s="892"/>
      <c r="BT113" s="892"/>
      <c r="BU113" s="892"/>
      <c r="BV113" s="892"/>
      <c r="BW113" s="892"/>
      <c r="BX113" s="892"/>
      <c r="BY113" s="892"/>
      <c r="BZ113" s="892"/>
      <c r="CA113" s="892"/>
      <c r="CB113" s="892"/>
      <c r="CC113" s="387" t="s">
        <v>2284</v>
      </c>
      <c r="CD113" s="462"/>
      <c r="CE113" s="462"/>
      <c r="CF113" s="462"/>
      <c r="CJ113" s="420"/>
    </row>
    <row r="114" spans="2:88" s="1" customFormat="1" ht="17.100000000000001" customHeight="1">
      <c r="B114" s="891"/>
      <c r="C114" s="59"/>
      <c r="D114" s="59"/>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4"/>
      <c r="AA114" s="794"/>
      <c r="AB114" s="794"/>
      <c r="AC114" s="794"/>
      <c r="AD114" s="794"/>
      <c r="AE114" s="794"/>
      <c r="AF114" s="794"/>
      <c r="AG114" s="794"/>
      <c r="AH114" s="794"/>
      <c r="AI114" s="794"/>
      <c r="AJ114" s="794"/>
      <c r="AK114" s="794"/>
      <c r="AL114" s="794"/>
      <c r="AM114" s="794"/>
      <c r="AN114" s="794"/>
      <c r="AO114" s="794"/>
      <c r="AP114" s="794"/>
      <c r="AQ114" s="794"/>
      <c r="AR114" s="794"/>
      <c r="AS114" s="794"/>
      <c r="AT114" s="794"/>
      <c r="AU114" s="794"/>
      <c r="AV114" s="794"/>
      <c r="AW114" s="794"/>
      <c r="AX114" s="794"/>
      <c r="AY114" s="794"/>
      <c r="AZ114" s="794"/>
      <c r="BA114" s="794"/>
      <c r="BB114" s="794"/>
      <c r="BC114" s="794"/>
      <c r="BD114" s="794"/>
      <c r="BE114" s="794"/>
      <c r="BF114" s="794"/>
      <c r="BG114" s="794"/>
      <c r="BH114" s="794"/>
      <c r="BI114" s="794"/>
      <c r="BJ114" s="794"/>
      <c r="BK114" s="794"/>
      <c r="BL114" s="794"/>
      <c r="BM114" s="794"/>
      <c r="BN114" s="794"/>
      <c r="BO114" s="794"/>
      <c r="BP114" s="794"/>
      <c r="BQ114" s="794"/>
      <c r="BR114" s="794"/>
      <c r="BS114" s="794"/>
      <c r="BT114" s="794"/>
      <c r="BU114" s="794"/>
      <c r="BV114" s="794"/>
      <c r="BW114" s="794"/>
      <c r="BX114" s="794"/>
      <c r="BY114" s="794"/>
      <c r="BZ114" s="794"/>
      <c r="CA114" s="794"/>
      <c r="CB114" s="794"/>
      <c r="CC114" s="55"/>
      <c r="CJ114" s="420"/>
    </row>
    <row r="115" spans="2:88" s="1" customFormat="1" ht="17.100000000000001" customHeight="1">
      <c r="B115" s="891"/>
      <c r="C115" s="59"/>
      <c r="D115" s="59"/>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4"/>
      <c r="AA115" s="794"/>
      <c r="AB115" s="794"/>
      <c r="AC115" s="794"/>
      <c r="AD115" s="794"/>
      <c r="AE115" s="794"/>
      <c r="AF115" s="794"/>
      <c r="AG115" s="794"/>
      <c r="AH115" s="794"/>
      <c r="AI115" s="794"/>
      <c r="AJ115" s="794"/>
      <c r="AK115" s="794"/>
      <c r="AL115" s="794"/>
      <c r="AM115" s="794"/>
      <c r="AN115" s="794"/>
      <c r="AO115" s="794"/>
      <c r="AP115" s="794"/>
      <c r="AQ115" s="794"/>
      <c r="AR115" s="794"/>
      <c r="AS115" s="794"/>
      <c r="AT115" s="794"/>
      <c r="AU115" s="794"/>
      <c r="AV115" s="794"/>
      <c r="AW115" s="794"/>
      <c r="AX115" s="794"/>
      <c r="AY115" s="794"/>
      <c r="AZ115" s="794"/>
      <c r="BA115" s="794"/>
      <c r="BB115" s="794"/>
      <c r="BC115" s="794"/>
      <c r="BD115" s="794"/>
      <c r="BE115" s="794"/>
      <c r="BF115" s="794"/>
      <c r="BG115" s="794"/>
      <c r="BH115" s="794"/>
      <c r="BI115" s="794"/>
      <c r="BJ115" s="794"/>
      <c r="BK115" s="794"/>
      <c r="BL115" s="794"/>
      <c r="BM115" s="794"/>
      <c r="BN115" s="794"/>
      <c r="BO115" s="794"/>
      <c r="BP115" s="794"/>
      <c r="BQ115" s="794"/>
      <c r="BR115" s="794"/>
      <c r="BS115" s="794"/>
      <c r="BT115" s="794"/>
      <c r="BU115" s="794"/>
      <c r="BV115" s="794"/>
      <c r="BW115" s="794"/>
      <c r="BX115" s="794"/>
      <c r="BY115" s="794"/>
      <c r="BZ115" s="794"/>
      <c r="CA115" s="794"/>
      <c r="CB115" s="794"/>
      <c r="CJ115" s="420"/>
    </row>
    <row r="116" spans="2:88" s="1" customFormat="1" ht="17.100000000000001" customHeight="1">
      <c r="B116" s="891"/>
      <c r="C116" s="59"/>
      <c r="D116" s="59"/>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c r="AK116" s="794"/>
      <c r="AL116" s="794"/>
      <c r="AM116" s="794"/>
      <c r="AN116" s="794"/>
      <c r="AO116" s="794"/>
      <c r="AP116" s="794"/>
      <c r="AQ116" s="794"/>
      <c r="AR116" s="794"/>
      <c r="AS116" s="794"/>
      <c r="AT116" s="794"/>
      <c r="AU116" s="794"/>
      <c r="AV116" s="794"/>
      <c r="AW116" s="794"/>
      <c r="AX116" s="794"/>
      <c r="AY116" s="794"/>
      <c r="AZ116" s="794"/>
      <c r="BA116" s="794"/>
      <c r="BB116" s="794"/>
      <c r="BC116" s="794"/>
      <c r="BD116" s="794"/>
      <c r="BE116" s="794"/>
      <c r="BF116" s="794"/>
      <c r="BG116" s="794"/>
      <c r="BH116" s="794"/>
      <c r="BI116" s="794"/>
      <c r="BJ116" s="794"/>
      <c r="BK116" s="794"/>
      <c r="BL116" s="794"/>
      <c r="BM116" s="794"/>
      <c r="BN116" s="794"/>
      <c r="BO116" s="794"/>
      <c r="BP116" s="794"/>
      <c r="BQ116" s="794"/>
      <c r="BR116" s="794"/>
      <c r="BS116" s="794"/>
      <c r="BT116" s="794"/>
      <c r="BU116" s="794"/>
      <c r="BV116" s="794"/>
      <c r="BW116" s="794"/>
      <c r="BX116" s="794"/>
      <c r="BY116" s="794"/>
      <c r="BZ116" s="794"/>
      <c r="CA116" s="794"/>
      <c r="CB116" s="794"/>
      <c r="CJ116" s="420"/>
    </row>
    <row r="117" spans="2:88" s="1" customFormat="1" ht="17.100000000000001" customHeight="1">
      <c r="B117" s="891"/>
      <c r="C117" s="59"/>
      <c r="D117" s="59"/>
      <c r="E117" s="794"/>
      <c r="F117" s="794"/>
      <c r="G117" s="794"/>
      <c r="H117" s="794"/>
      <c r="I117" s="794"/>
      <c r="J117" s="794"/>
      <c r="K117" s="794"/>
      <c r="L117" s="794"/>
      <c r="M117" s="794"/>
      <c r="N117" s="794"/>
      <c r="O117" s="794"/>
      <c r="P117" s="794"/>
      <c r="Q117" s="794"/>
      <c r="R117" s="794"/>
      <c r="S117" s="794"/>
      <c r="T117" s="794"/>
      <c r="U117" s="794"/>
      <c r="V117" s="794"/>
      <c r="W117" s="794"/>
      <c r="X117" s="794"/>
      <c r="Y117" s="794"/>
      <c r="Z117" s="794"/>
      <c r="AA117" s="794"/>
      <c r="AB117" s="794"/>
      <c r="AC117" s="794"/>
      <c r="AD117" s="794"/>
      <c r="AE117" s="794"/>
      <c r="AF117" s="794"/>
      <c r="AG117" s="794"/>
      <c r="AH117" s="794"/>
      <c r="AI117" s="794"/>
      <c r="AJ117" s="794"/>
      <c r="AK117" s="794"/>
      <c r="AL117" s="794"/>
      <c r="AM117" s="794"/>
      <c r="AN117" s="794"/>
      <c r="AO117" s="794"/>
      <c r="AP117" s="794"/>
      <c r="AQ117" s="794"/>
      <c r="AR117" s="794"/>
      <c r="AS117" s="794"/>
      <c r="AT117" s="794"/>
      <c r="AU117" s="794"/>
      <c r="AV117" s="794"/>
      <c r="AW117" s="794"/>
      <c r="AX117" s="794"/>
      <c r="AY117" s="794"/>
      <c r="AZ117" s="794"/>
      <c r="BA117" s="794"/>
      <c r="BB117" s="794"/>
      <c r="BC117" s="794"/>
      <c r="BD117" s="794"/>
      <c r="BE117" s="794"/>
      <c r="BF117" s="794"/>
      <c r="BG117" s="794"/>
      <c r="BH117" s="794"/>
      <c r="BI117" s="794"/>
      <c r="BJ117" s="794"/>
      <c r="BK117" s="794"/>
      <c r="BL117" s="794"/>
      <c r="BM117" s="794"/>
      <c r="BN117" s="794"/>
      <c r="BO117" s="794"/>
      <c r="BP117" s="794"/>
      <c r="BQ117" s="794"/>
      <c r="BR117" s="794"/>
      <c r="BS117" s="794"/>
      <c r="BT117" s="794"/>
      <c r="BU117" s="794"/>
      <c r="BV117" s="794"/>
      <c r="BW117" s="794"/>
      <c r="BX117" s="794"/>
      <c r="BY117" s="794"/>
      <c r="BZ117" s="794"/>
      <c r="CA117" s="794"/>
      <c r="CB117" s="794"/>
      <c r="CJ117" s="420"/>
    </row>
    <row r="118" spans="2:88" s="1" customFormat="1" ht="17.100000000000001" customHeight="1">
      <c r="B118" s="891"/>
      <c r="C118" s="59"/>
      <c r="D118" s="59"/>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J118" s="420"/>
    </row>
    <row r="119" spans="2:88" s="1" customFormat="1" ht="3.95" customHeight="1">
      <c r="B119" s="891"/>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J119" s="420"/>
    </row>
    <row r="120" spans="2:88" s="1" customFormat="1" ht="17.100000000000001" customHeight="1">
      <c r="B120" s="891"/>
      <c r="C120" s="59"/>
      <c r="D120" s="59"/>
      <c r="E120" s="59"/>
      <c r="F120" s="59"/>
      <c r="G120" s="893"/>
      <c r="H120" s="893"/>
      <c r="I120" s="893"/>
      <c r="J120" s="893"/>
      <c r="K120" s="893"/>
      <c r="L120" s="893"/>
      <c r="M120" s="893"/>
      <c r="N120" s="893"/>
      <c r="O120" s="893"/>
      <c r="P120" s="893"/>
      <c r="Q120" s="893"/>
      <c r="R120" s="893"/>
      <c r="S120" s="893"/>
      <c r="T120" s="893"/>
      <c r="U120" s="893"/>
      <c r="V120" s="893"/>
      <c r="W120" s="893"/>
      <c r="X120" s="893"/>
      <c r="Y120" s="893"/>
      <c r="Z120" s="893"/>
      <c r="AA120" s="893"/>
      <c r="AB120" s="893"/>
      <c r="AC120" s="893"/>
      <c r="AD120" s="893"/>
      <c r="AE120" s="893"/>
      <c r="AF120" s="893"/>
      <c r="AG120" s="893"/>
      <c r="AH120" s="893"/>
      <c r="AI120" s="893"/>
      <c r="AJ120" s="893"/>
      <c r="AK120" s="893"/>
      <c r="AL120" s="893"/>
      <c r="AM120" s="893"/>
      <c r="AN120" s="893"/>
      <c r="AO120" s="893"/>
      <c r="AP120" s="893"/>
      <c r="AQ120" s="893"/>
      <c r="AR120" s="893"/>
      <c r="AS120" s="893"/>
      <c r="AT120" s="893"/>
      <c r="AU120" s="893"/>
      <c r="AV120" s="893"/>
      <c r="AW120" s="893"/>
      <c r="AX120" s="893"/>
      <c r="AY120" s="893"/>
      <c r="AZ120" s="893"/>
      <c r="BA120" s="893"/>
      <c r="BB120" s="893"/>
      <c r="BC120" s="893"/>
      <c r="BD120" s="893"/>
      <c r="BE120" s="893"/>
      <c r="BF120" s="893"/>
      <c r="BG120" s="893"/>
      <c r="BH120" s="893"/>
      <c r="BI120" s="893"/>
      <c r="BJ120" s="893"/>
      <c r="BK120" s="893"/>
      <c r="BL120" s="893"/>
      <c r="BM120" s="893"/>
      <c r="BN120" s="893"/>
      <c r="BO120" s="893"/>
      <c r="BP120" s="893"/>
      <c r="BQ120" s="893"/>
      <c r="BR120" s="893"/>
      <c r="BS120" s="893"/>
      <c r="BT120" s="893"/>
      <c r="BU120" s="893"/>
      <c r="BV120" s="893"/>
      <c r="BW120" s="893"/>
      <c r="BX120" s="893"/>
      <c r="BY120" s="893"/>
      <c r="BZ120" s="893"/>
      <c r="CA120" s="893"/>
      <c r="CB120" s="60"/>
      <c r="CJ120" s="420"/>
    </row>
    <row r="121" spans="2:88" s="2" customFormat="1" ht="15.75" customHeight="1">
      <c r="B121" s="891"/>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1"/>
      <c r="CD121" s="894"/>
      <c r="CE121" s="894"/>
      <c r="CJ121" s="99"/>
    </row>
    <row r="122" spans="2:88" ht="17.100000000000001" customHeight="1">
      <c r="B122" s="89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D122" s="894"/>
      <c r="CE122" s="894"/>
    </row>
    <row r="123" spans="2:88" ht="15" customHeight="1">
      <c r="B123" s="89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D123" s="894"/>
      <c r="CE123" s="894"/>
    </row>
    <row r="124" spans="2:88" ht="15" customHeight="1">
      <c r="B124" s="89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D124" s="894"/>
      <c r="CE124" s="894"/>
    </row>
    <row r="125" spans="2:88" ht="15" customHeight="1">
      <c r="B125" s="89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D125" s="894"/>
      <c r="CE125" s="894"/>
    </row>
    <row r="126" spans="2:88" ht="15" customHeight="1">
      <c r="B126" s="89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D126" s="894"/>
      <c r="CE126" s="894"/>
    </row>
    <row r="127" spans="2:88" ht="15" customHeight="1">
      <c r="B127" s="89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D127" s="894"/>
      <c r="CE127" s="894"/>
    </row>
    <row r="128" spans="2:88" ht="15" customHeight="1">
      <c r="B128" s="89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D128" s="894"/>
      <c r="CE128" s="894"/>
    </row>
    <row r="129" spans="2:83" ht="15" customHeight="1">
      <c r="B129" s="89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D129" s="894"/>
      <c r="CE129" s="894"/>
    </row>
    <row r="130" spans="2:83" ht="15" customHeight="1">
      <c r="B130" s="89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D130" s="894"/>
      <c r="CE130" s="894"/>
    </row>
    <row r="131" spans="2:83" ht="15" customHeight="1">
      <c r="B131" s="89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D131" s="894"/>
      <c r="CE131" s="894"/>
    </row>
    <row r="132" spans="2:83" ht="15" customHeight="1">
      <c r="B132" s="89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D132" s="894"/>
      <c r="CE132" s="894"/>
    </row>
    <row r="133" spans="2:83" ht="15" customHeight="1">
      <c r="B133" s="89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D133" s="894"/>
      <c r="CE133" s="894"/>
    </row>
    <row r="134" spans="2:83" ht="15" customHeight="1">
      <c r="B134" s="89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D134" s="894"/>
      <c r="CE134" s="894"/>
    </row>
    <row r="135" spans="2:83" ht="15" customHeight="1">
      <c r="B135" s="89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D135" s="894"/>
      <c r="CE135" s="894"/>
    </row>
    <row r="136" spans="2:83" ht="15" customHeight="1">
      <c r="B136" s="89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D136" s="894"/>
      <c r="CE136" s="894"/>
    </row>
    <row r="137" spans="2:83" ht="15" customHeight="1">
      <c r="B137" s="89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D137" s="894"/>
      <c r="CE137" s="894"/>
    </row>
    <row r="138" spans="2:83" ht="15" customHeight="1">
      <c r="B138" s="89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D138" s="894"/>
      <c r="CE138" s="894"/>
    </row>
    <row r="139" spans="2:83" ht="15" customHeight="1">
      <c r="B139" s="89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D139" s="894"/>
      <c r="CE139" s="894"/>
    </row>
    <row r="140" spans="2:83" ht="15" customHeight="1">
      <c r="B140" s="89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D140" s="894"/>
      <c r="CE140" s="894"/>
    </row>
    <row r="141" spans="2:83" ht="15" customHeight="1">
      <c r="B141" s="89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D141" s="894"/>
      <c r="CE141" s="894"/>
    </row>
    <row r="142" spans="2:83" ht="15" customHeight="1">
      <c r="B142" s="89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D142" s="894"/>
      <c r="CE142" s="894"/>
    </row>
    <row r="143" spans="2:83" ht="15" customHeight="1">
      <c r="B143" s="89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D143" s="894"/>
      <c r="CE143" s="894"/>
    </row>
    <row r="144" spans="2:83" ht="15" customHeight="1">
      <c r="B144" s="89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D144" s="894"/>
      <c r="CE144" s="894"/>
    </row>
    <row r="145" spans="2:86" ht="15" customHeight="1">
      <c r="B145" s="89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D145" s="894"/>
      <c r="CE145" s="894"/>
    </row>
    <row r="146" spans="2:86" ht="15" customHeight="1">
      <c r="B146" s="89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D146" s="894"/>
      <c r="CE146" s="894"/>
    </row>
    <row r="147" spans="2:86" ht="15" customHeight="1">
      <c r="B147" s="89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D147" s="894"/>
      <c r="CE147" s="894"/>
    </row>
    <row r="148" spans="2:86" ht="15" customHeight="1">
      <c r="B148" s="89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D148" s="894"/>
      <c r="CE148" s="894"/>
    </row>
    <row r="149" spans="2:86" ht="15" customHeight="1">
      <c r="B149" s="89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D149" s="894"/>
      <c r="CE149" s="894"/>
    </row>
    <row r="150" spans="2:86" ht="15" customHeight="1">
      <c r="B150" s="89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row>
    <row r="151" spans="2:86" ht="15" customHeight="1">
      <c r="B151" s="89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row>
    <row r="152" spans="2:86" ht="15" customHeight="1">
      <c r="B152" s="89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row>
    <row r="153" spans="2:86" ht="15" customHeight="1">
      <c r="B153" s="89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row>
    <row r="154" spans="2:86" ht="15" customHeight="1">
      <c r="B154" s="89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row>
    <row r="155" spans="2:86" ht="15" customHeight="1">
      <c r="B155" s="89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row>
    <row r="156" spans="2:86" ht="15" customHeight="1">
      <c r="B156" s="89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row>
    <row r="157" spans="2:86" ht="15" customHeight="1">
      <c r="B157" s="89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row>
    <row r="158" spans="2:86" ht="15" customHeight="1">
      <c r="B158" s="89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row>
    <row r="159" spans="2:86" ht="15" customHeight="1">
      <c r="B159" s="89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row>
    <row r="160" spans="2:86" ht="15" customHeight="1">
      <c r="B160" s="482" t="s">
        <v>2144</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461" t="s">
        <v>2144</v>
      </c>
      <c r="CD160" s="1"/>
      <c r="CE160" s="1"/>
      <c r="CF160" s="1"/>
      <c r="CG160" s="1"/>
      <c r="CH160" s="1"/>
    </row>
    <row r="161" spans="2:88" ht="15" customHeight="1" thickBot="1">
      <c r="B161" s="483" t="s">
        <v>2141</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463" t="s">
        <v>2141</v>
      </c>
      <c r="CD161" s="469"/>
      <c r="CE161" s="469"/>
      <c r="CF161" s="469"/>
      <c r="CG161" s="469"/>
      <c r="CH161" s="469"/>
    </row>
    <row r="162" spans="2:88" s="2" customFormat="1" ht="15.95" customHeight="1">
      <c r="B162" s="487" t="s">
        <v>2142</v>
      </c>
      <c r="C162" s="801" t="s">
        <v>199</v>
      </c>
      <c r="D162" s="801"/>
      <c r="E162" s="801"/>
      <c r="F162" s="801"/>
      <c r="G162" s="801"/>
      <c r="H162" s="801"/>
      <c r="I162" s="801"/>
      <c r="J162" s="801"/>
      <c r="K162" s="801"/>
      <c r="L162" s="801"/>
      <c r="M162" s="801"/>
      <c r="N162" s="801"/>
      <c r="O162" s="801"/>
      <c r="P162" s="801"/>
      <c r="Q162" s="801"/>
      <c r="R162" s="801"/>
      <c r="S162" s="801"/>
      <c r="T162" s="801"/>
      <c r="U162" s="801"/>
      <c r="V162" s="801"/>
      <c r="W162" s="801"/>
      <c r="X162" s="801"/>
      <c r="Y162" s="801"/>
      <c r="Z162" s="801"/>
      <c r="AA162" s="801"/>
      <c r="AB162" s="801"/>
      <c r="AC162" s="801"/>
      <c r="AD162" s="801"/>
      <c r="AE162" s="801"/>
      <c r="AF162" s="801"/>
      <c r="AG162" s="801"/>
      <c r="AH162" s="801"/>
      <c r="AI162" s="801"/>
      <c r="AJ162" s="801"/>
      <c r="AK162" s="801"/>
      <c r="AL162" s="801"/>
      <c r="AM162" s="801"/>
      <c r="AN162" s="801"/>
      <c r="AO162" s="801"/>
      <c r="AP162" s="801"/>
      <c r="AQ162" s="801"/>
      <c r="AR162" s="801"/>
      <c r="AS162" s="801"/>
      <c r="AT162" s="801"/>
      <c r="AU162" s="801"/>
      <c r="AV162" s="801"/>
      <c r="AW162" s="801"/>
      <c r="AX162" s="801"/>
      <c r="AY162" s="801"/>
      <c r="AZ162" s="801"/>
      <c r="BA162" s="801"/>
      <c r="BB162" s="801"/>
      <c r="BC162" s="801"/>
      <c r="BD162" s="801"/>
      <c r="BE162" s="801"/>
      <c r="BF162" s="801"/>
      <c r="BG162" s="801"/>
      <c r="BH162" s="801"/>
      <c r="BI162" s="801"/>
      <c r="BJ162" s="801"/>
      <c r="BK162" s="801"/>
      <c r="BL162" s="801"/>
      <c r="BM162" s="801"/>
      <c r="BN162" s="801"/>
      <c r="BO162" s="801"/>
      <c r="BP162" s="801"/>
      <c r="BQ162" s="801"/>
      <c r="BR162" s="801"/>
      <c r="BS162" s="801"/>
      <c r="BT162" s="801"/>
      <c r="BU162" s="801"/>
      <c r="BV162" s="801"/>
      <c r="BW162" s="801"/>
      <c r="BX162" s="801"/>
      <c r="BY162" s="801"/>
      <c r="BZ162" s="801"/>
      <c r="CA162" s="801"/>
      <c r="CB162" s="801"/>
      <c r="CC162" s="484" t="s">
        <v>2142</v>
      </c>
      <c r="CD162" s="462"/>
      <c r="CE162" s="462"/>
      <c r="CF162" s="462"/>
      <c r="CG162" s="1"/>
      <c r="CH162" s="1"/>
      <c r="CJ162" s="99"/>
    </row>
    <row r="163" spans="2:88" s="2" customFormat="1" ht="15.95" customHeight="1">
      <c r="B163" s="891" t="s">
        <v>2180</v>
      </c>
      <c r="C163" s="59"/>
      <c r="D163" s="59" t="s">
        <v>200</v>
      </c>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462"/>
      <c r="CD163"/>
      <c r="CE163" s="466"/>
      <c r="CF163"/>
      <c r="CJ163" s="99"/>
    </row>
    <row r="164" spans="2:88" s="2" customFormat="1" ht="3.95" customHeight="1">
      <c r="B164" s="891"/>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1"/>
      <c r="CD164" s="1"/>
      <c r="CE164" s="466"/>
      <c r="CJ164" s="99"/>
    </row>
    <row r="165" spans="2:88" s="2" customFormat="1" ht="3.95" customHeight="1">
      <c r="B165" s="891"/>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A165" s="174"/>
      <c r="CB165" s="174"/>
      <c r="CC165" s="1"/>
      <c r="CD165" s="1"/>
      <c r="CE165" s="466"/>
      <c r="CJ165" s="99"/>
    </row>
    <row r="166" spans="2:88" s="2" customFormat="1" ht="17.100000000000001" customHeight="1">
      <c r="B166" s="891"/>
      <c r="C166" s="59"/>
      <c r="D166" s="59" t="s">
        <v>201</v>
      </c>
      <c r="E166" s="59"/>
      <c r="F166" s="59"/>
      <c r="G166" s="59"/>
      <c r="H166" s="59"/>
      <c r="I166" s="59"/>
      <c r="J166" s="59"/>
      <c r="K166" s="59"/>
      <c r="L166" s="59"/>
      <c r="M166" s="59"/>
      <c r="N166" s="59"/>
      <c r="O166" s="59"/>
      <c r="P166" s="799"/>
      <c r="Q166" s="799"/>
      <c r="R166" s="799"/>
      <c r="S166" s="799"/>
      <c r="T166" s="799"/>
      <c r="U166" s="799"/>
      <c r="V166" s="799"/>
      <c r="W166" s="79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1" t="s">
        <v>2145</v>
      </c>
      <c r="CD166" s="1"/>
      <c r="CE166" s="466"/>
      <c r="CJ166" s="99"/>
    </row>
    <row r="167" spans="2:88" s="2" customFormat="1" ht="24" customHeight="1">
      <c r="B167" s="891"/>
      <c r="C167" s="59"/>
      <c r="D167" s="59" t="s">
        <v>202</v>
      </c>
      <c r="E167" s="59"/>
      <c r="F167" s="59"/>
      <c r="G167" s="59"/>
      <c r="H167" s="59"/>
      <c r="I167" s="59"/>
      <c r="J167" s="59"/>
      <c r="K167" s="59"/>
      <c r="L167" s="59"/>
      <c r="M167" s="59"/>
      <c r="N167" s="59"/>
      <c r="O167" s="801" t="s">
        <v>2048</v>
      </c>
      <c r="P167" s="801"/>
      <c r="Q167" s="801"/>
      <c r="R167" s="801"/>
      <c r="S167" s="801"/>
      <c r="T167" s="811" t="s">
        <v>2045</v>
      </c>
      <c r="U167" s="811"/>
      <c r="V167" s="811"/>
      <c r="W167" s="811"/>
      <c r="X167" s="811"/>
      <c r="Y167" s="811"/>
      <c r="Z167" s="811"/>
      <c r="AA167" s="811"/>
      <c r="AB167" s="811"/>
      <c r="AC167" s="811"/>
      <c r="AD167" s="811"/>
      <c r="AE167" s="811"/>
      <c r="AF167" s="811"/>
      <c r="AG167" s="811"/>
      <c r="AH167" s="811"/>
      <c r="AI167" s="811"/>
      <c r="AJ167" s="811"/>
      <c r="AK167" s="811"/>
      <c r="AL167" s="811"/>
      <c r="AM167" s="811"/>
      <c r="AN167" s="811"/>
      <c r="AO167" s="811"/>
      <c r="AP167" s="811"/>
      <c r="AQ167" s="811"/>
      <c r="AR167" s="811"/>
      <c r="AS167" s="811"/>
      <c r="AT167" s="811"/>
      <c r="AU167" s="811"/>
      <c r="AV167" s="811"/>
      <c r="AW167" s="811"/>
      <c r="AX167" s="811"/>
      <c r="AY167" s="811"/>
      <c r="AZ167" s="811"/>
      <c r="BA167" s="811"/>
      <c r="BB167" s="811"/>
      <c r="BC167" s="811"/>
      <c r="BD167" s="811"/>
      <c r="BE167" s="811"/>
      <c r="BF167" s="811"/>
      <c r="BG167" s="811"/>
      <c r="BH167" s="811"/>
      <c r="BI167" s="811"/>
      <c r="BJ167" s="811"/>
      <c r="BK167" s="811"/>
      <c r="BL167" s="811"/>
      <c r="BM167" s="811"/>
      <c r="BN167" s="811"/>
      <c r="BO167" s="811"/>
      <c r="BP167" s="811"/>
      <c r="BQ167" s="811"/>
      <c r="BR167" s="811"/>
      <c r="BS167" s="811"/>
      <c r="BT167" s="811"/>
      <c r="BU167" s="811"/>
      <c r="BV167" s="811"/>
      <c r="BW167" s="811"/>
      <c r="BX167" s="811"/>
      <c r="BY167" s="811"/>
      <c r="BZ167" s="811"/>
      <c r="CA167" s="59"/>
      <c r="CB167" s="59"/>
      <c r="CC167" s="1"/>
      <c r="CD167" s="1"/>
      <c r="CE167" s="466"/>
      <c r="CJ167" s="99"/>
    </row>
    <row r="168" spans="2:88" s="2" customFormat="1" ht="24" customHeight="1">
      <c r="B168" s="891"/>
      <c r="C168" s="59"/>
      <c r="D168" s="59"/>
      <c r="E168" s="59"/>
      <c r="F168" s="59"/>
      <c r="G168" s="59"/>
      <c r="H168" s="59"/>
      <c r="I168" s="59"/>
      <c r="J168" s="59"/>
      <c r="K168" s="59"/>
      <c r="L168" s="59"/>
      <c r="M168" s="59"/>
      <c r="N168" s="59"/>
      <c r="O168" s="801" t="s">
        <v>2048</v>
      </c>
      <c r="P168" s="801"/>
      <c r="Q168" s="801"/>
      <c r="R168" s="801"/>
      <c r="S168" s="801"/>
      <c r="T168" s="811"/>
      <c r="U168" s="811"/>
      <c r="V168" s="811"/>
      <c r="W168" s="811"/>
      <c r="X168" s="811"/>
      <c r="Y168" s="811"/>
      <c r="Z168" s="811"/>
      <c r="AA168" s="811"/>
      <c r="AB168" s="811"/>
      <c r="AC168" s="811"/>
      <c r="AD168" s="811"/>
      <c r="AE168" s="811"/>
      <c r="AF168" s="811"/>
      <c r="AG168" s="811"/>
      <c r="AH168" s="811"/>
      <c r="AI168" s="811"/>
      <c r="AJ168" s="811"/>
      <c r="AK168" s="811"/>
      <c r="AL168" s="811"/>
      <c r="AM168" s="811"/>
      <c r="AN168" s="811"/>
      <c r="AO168" s="811"/>
      <c r="AP168" s="811"/>
      <c r="AQ168" s="811"/>
      <c r="AR168" s="811"/>
      <c r="AS168" s="811"/>
      <c r="AT168" s="811"/>
      <c r="AU168" s="811"/>
      <c r="AV168" s="811"/>
      <c r="AW168" s="811"/>
      <c r="AX168" s="811"/>
      <c r="AY168" s="811"/>
      <c r="AZ168" s="811"/>
      <c r="BA168" s="811"/>
      <c r="BB168" s="811"/>
      <c r="BC168" s="811"/>
      <c r="BD168" s="811"/>
      <c r="BE168" s="811"/>
      <c r="BF168" s="811"/>
      <c r="BG168" s="811"/>
      <c r="BH168" s="811"/>
      <c r="BI168" s="811"/>
      <c r="BJ168" s="811"/>
      <c r="BK168" s="811"/>
      <c r="BL168" s="811"/>
      <c r="BM168" s="811"/>
      <c r="BN168" s="811"/>
      <c r="BO168" s="811"/>
      <c r="BP168" s="811"/>
      <c r="BQ168" s="811"/>
      <c r="BR168" s="811"/>
      <c r="BS168" s="811"/>
      <c r="BT168" s="811"/>
      <c r="BU168" s="811"/>
      <c r="BV168" s="811"/>
      <c r="BW168" s="811"/>
      <c r="BX168" s="811"/>
      <c r="BY168" s="811"/>
      <c r="BZ168" s="811"/>
      <c r="CA168" s="59"/>
      <c r="CB168" s="59"/>
      <c r="CC168" s="1"/>
      <c r="CD168" s="1"/>
      <c r="CE168" s="466"/>
      <c r="CJ168" s="99"/>
    </row>
    <row r="169" spans="2:88" s="2" customFormat="1" ht="24" customHeight="1">
      <c r="B169" s="891"/>
      <c r="C169" s="59"/>
      <c r="D169" s="59"/>
      <c r="E169" s="59"/>
      <c r="F169" s="59"/>
      <c r="G169" s="59"/>
      <c r="H169" s="59"/>
      <c r="I169" s="59"/>
      <c r="J169" s="59"/>
      <c r="K169" s="59"/>
      <c r="L169" s="59"/>
      <c r="M169" s="59"/>
      <c r="N169" s="59"/>
      <c r="O169" s="801" t="s">
        <v>2048</v>
      </c>
      <c r="P169" s="801"/>
      <c r="Q169" s="801"/>
      <c r="R169" s="801"/>
      <c r="S169" s="801"/>
      <c r="T169" s="811"/>
      <c r="U169" s="811"/>
      <c r="V169" s="811"/>
      <c r="W169" s="811"/>
      <c r="X169" s="811"/>
      <c r="Y169" s="811"/>
      <c r="Z169" s="811"/>
      <c r="AA169" s="811"/>
      <c r="AB169" s="811"/>
      <c r="AC169" s="811"/>
      <c r="AD169" s="811"/>
      <c r="AE169" s="811"/>
      <c r="AF169" s="811"/>
      <c r="AG169" s="811"/>
      <c r="AH169" s="811"/>
      <c r="AI169" s="811"/>
      <c r="AJ169" s="811"/>
      <c r="AK169" s="811"/>
      <c r="AL169" s="811"/>
      <c r="AM169" s="811"/>
      <c r="AN169" s="811"/>
      <c r="AO169" s="811"/>
      <c r="AP169" s="811"/>
      <c r="AQ169" s="811"/>
      <c r="AR169" s="811"/>
      <c r="AS169" s="811"/>
      <c r="AT169" s="811"/>
      <c r="AU169" s="811"/>
      <c r="AV169" s="811"/>
      <c r="AW169" s="811"/>
      <c r="AX169" s="811"/>
      <c r="AY169" s="811"/>
      <c r="AZ169" s="811"/>
      <c r="BA169" s="811"/>
      <c r="BB169" s="811"/>
      <c r="BC169" s="811"/>
      <c r="BD169" s="811"/>
      <c r="BE169" s="811"/>
      <c r="BF169" s="811"/>
      <c r="BG169" s="811"/>
      <c r="BH169" s="811"/>
      <c r="BI169" s="811"/>
      <c r="BJ169" s="811"/>
      <c r="BK169" s="811"/>
      <c r="BL169" s="811"/>
      <c r="BM169" s="811"/>
      <c r="BN169" s="811"/>
      <c r="BO169" s="811"/>
      <c r="BP169" s="811"/>
      <c r="BQ169" s="811"/>
      <c r="BR169" s="811"/>
      <c r="BS169" s="811"/>
      <c r="BT169" s="811"/>
      <c r="BU169" s="811"/>
      <c r="BV169" s="811"/>
      <c r="BW169" s="811"/>
      <c r="BX169" s="811"/>
      <c r="BY169" s="811"/>
      <c r="BZ169" s="811"/>
      <c r="CA169" s="59"/>
      <c r="CB169" s="59"/>
      <c r="CC169" s="1"/>
      <c r="CD169" s="1"/>
      <c r="CE169" s="466"/>
      <c r="CJ169" s="99"/>
    </row>
    <row r="170" spans="2:88" s="2" customFormat="1" ht="24" customHeight="1">
      <c r="B170" s="891"/>
      <c r="C170" s="59"/>
      <c r="D170" s="59"/>
      <c r="E170" s="59"/>
      <c r="F170" s="59"/>
      <c r="G170" s="59"/>
      <c r="H170" s="59"/>
      <c r="I170" s="59"/>
      <c r="J170" s="59"/>
      <c r="K170" s="59"/>
      <c r="L170" s="59"/>
      <c r="M170" s="59"/>
      <c r="N170" s="59"/>
      <c r="O170" s="801" t="s">
        <v>2048</v>
      </c>
      <c r="P170" s="801"/>
      <c r="Q170" s="801"/>
      <c r="R170" s="801"/>
      <c r="S170" s="801"/>
      <c r="T170" s="811"/>
      <c r="U170" s="811"/>
      <c r="V170" s="811"/>
      <c r="W170" s="811"/>
      <c r="X170" s="811"/>
      <c r="Y170" s="811"/>
      <c r="Z170" s="811"/>
      <c r="AA170" s="811"/>
      <c r="AB170" s="811"/>
      <c r="AC170" s="811"/>
      <c r="AD170" s="811"/>
      <c r="AE170" s="811"/>
      <c r="AF170" s="811"/>
      <c r="AG170" s="811"/>
      <c r="AH170" s="811"/>
      <c r="AI170" s="811"/>
      <c r="AJ170" s="811"/>
      <c r="AK170" s="811"/>
      <c r="AL170" s="811"/>
      <c r="AM170" s="811"/>
      <c r="AN170" s="811"/>
      <c r="AO170" s="811"/>
      <c r="AP170" s="811"/>
      <c r="AQ170" s="811"/>
      <c r="AR170" s="811"/>
      <c r="AS170" s="811"/>
      <c r="AT170" s="811"/>
      <c r="AU170" s="811"/>
      <c r="AV170" s="811"/>
      <c r="AW170" s="811"/>
      <c r="AX170" s="811"/>
      <c r="AY170" s="811"/>
      <c r="AZ170" s="811"/>
      <c r="BA170" s="811"/>
      <c r="BB170" s="811"/>
      <c r="BC170" s="811"/>
      <c r="BD170" s="811"/>
      <c r="BE170" s="811"/>
      <c r="BF170" s="811"/>
      <c r="BG170" s="811"/>
      <c r="BH170" s="811"/>
      <c r="BI170" s="811"/>
      <c r="BJ170" s="811"/>
      <c r="BK170" s="811"/>
      <c r="BL170" s="811"/>
      <c r="BM170" s="811"/>
      <c r="BN170" s="811"/>
      <c r="BO170" s="811"/>
      <c r="BP170" s="811"/>
      <c r="BQ170" s="811"/>
      <c r="BR170" s="811"/>
      <c r="BS170" s="811"/>
      <c r="BT170" s="811"/>
      <c r="BU170" s="811"/>
      <c r="BV170" s="811"/>
      <c r="BW170" s="811"/>
      <c r="BX170" s="811"/>
      <c r="BY170" s="811"/>
      <c r="BZ170" s="811"/>
      <c r="CA170" s="59"/>
      <c r="CB170" s="59"/>
      <c r="CC170" s="1"/>
      <c r="CD170" s="1"/>
      <c r="CE170" s="466"/>
      <c r="CJ170" s="99"/>
    </row>
    <row r="171" spans="2:88" s="2" customFormat="1" ht="24" customHeight="1">
      <c r="B171" s="891"/>
      <c r="C171" s="59"/>
      <c r="D171" s="59"/>
      <c r="E171" s="59"/>
      <c r="F171" s="59"/>
      <c r="G171" s="59"/>
      <c r="H171" s="59"/>
      <c r="I171" s="59"/>
      <c r="J171" s="59"/>
      <c r="K171" s="59"/>
      <c r="L171" s="59"/>
      <c r="M171" s="59"/>
      <c r="N171" s="59"/>
      <c r="O171" s="801" t="s">
        <v>2048</v>
      </c>
      <c r="P171" s="801"/>
      <c r="Q171" s="801"/>
      <c r="R171" s="801"/>
      <c r="S171" s="801"/>
      <c r="T171" s="811"/>
      <c r="U171" s="811"/>
      <c r="V171" s="811"/>
      <c r="W171" s="811"/>
      <c r="X171" s="811"/>
      <c r="Y171" s="811"/>
      <c r="Z171" s="811"/>
      <c r="AA171" s="811"/>
      <c r="AB171" s="811"/>
      <c r="AC171" s="811"/>
      <c r="AD171" s="811"/>
      <c r="AE171" s="811"/>
      <c r="AF171" s="811"/>
      <c r="AG171" s="811"/>
      <c r="AH171" s="811"/>
      <c r="AI171" s="811"/>
      <c r="AJ171" s="811"/>
      <c r="AK171" s="811"/>
      <c r="AL171" s="811"/>
      <c r="AM171" s="811"/>
      <c r="AN171" s="811"/>
      <c r="AO171" s="811"/>
      <c r="AP171" s="811"/>
      <c r="AQ171" s="811"/>
      <c r="AR171" s="811"/>
      <c r="AS171" s="811"/>
      <c r="AT171" s="811"/>
      <c r="AU171" s="811"/>
      <c r="AV171" s="811"/>
      <c r="AW171" s="811"/>
      <c r="AX171" s="811"/>
      <c r="AY171" s="811"/>
      <c r="AZ171" s="811"/>
      <c r="BA171" s="811"/>
      <c r="BB171" s="811"/>
      <c r="BC171" s="811"/>
      <c r="BD171" s="811"/>
      <c r="BE171" s="811"/>
      <c r="BF171" s="811"/>
      <c r="BG171" s="811"/>
      <c r="BH171" s="811"/>
      <c r="BI171" s="811"/>
      <c r="BJ171" s="811"/>
      <c r="BK171" s="811"/>
      <c r="BL171" s="811"/>
      <c r="BM171" s="811"/>
      <c r="BN171" s="811"/>
      <c r="BO171" s="811"/>
      <c r="BP171" s="811"/>
      <c r="BQ171" s="811"/>
      <c r="BR171" s="811"/>
      <c r="BS171" s="811"/>
      <c r="BT171" s="811"/>
      <c r="BU171" s="811"/>
      <c r="BV171" s="811"/>
      <c r="BW171" s="811"/>
      <c r="BX171" s="811"/>
      <c r="BY171" s="811"/>
      <c r="BZ171" s="811"/>
      <c r="CA171" s="59"/>
      <c r="CB171" s="59"/>
      <c r="CC171" s="1"/>
      <c r="CD171" s="1"/>
      <c r="CE171" s="466"/>
      <c r="CJ171" s="99"/>
    </row>
    <row r="172" spans="2:88" s="2" customFormat="1" ht="3.95" customHeight="1">
      <c r="B172" s="891"/>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1"/>
      <c r="CD172" s="1"/>
      <c r="CE172" s="466"/>
      <c r="CJ172" s="99"/>
    </row>
    <row r="173" spans="2:88" s="2" customFormat="1" ht="3.95" customHeight="1">
      <c r="B173" s="891"/>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
      <c r="CD173" s="1"/>
      <c r="CE173" s="466"/>
      <c r="CJ173" s="99"/>
    </row>
    <row r="174" spans="2:88" s="2" customFormat="1" ht="17.100000000000001" customHeight="1">
      <c r="B174" s="891"/>
      <c r="C174" s="59"/>
      <c r="D174" s="59" t="s">
        <v>204</v>
      </c>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1"/>
      <c r="CD174" s="1"/>
      <c r="CE174" s="466"/>
      <c r="CJ174" s="99"/>
    </row>
    <row r="175" spans="2:88" s="2" customFormat="1" ht="15.95" customHeight="1">
      <c r="B175" s="891"/>
      <c r="C175" s="59"/>
      <c r="D175" s="59"/>
      <c r="E175" s="59"/>
      <c r="F175" s="59"/>
      <c r="G175" s="799" t="s">
        <v>56</v>
      </c>
      <c r="H175" s="799"/>
      <c r="I175" s="59" t="s">
        <v>143</v>
      </c>
      <c r="J175" s="59"/>
      <c r="K175" s="59"/>
      <c r="L175" s="59"/>
      <c r="M175" s="59"/>
      <c r="N175" s="59"/>
      <c r="O175" s="799" t="s">
        <v>56</v>
      </c>
      <c r="P175" s="799"/>
      <c r="Q175" s="59" t="s">
        <v>144</v>
      </c>
      <c r="R175" s="59"/>
      <c r="S175" s="59"/>
      <c r="T175" s="59"/>
      <c r="U175" s="59"/>
      <c r="V175" s="59"/>
      <c r="W175" s="799" t="s">
        <v>56</v>
      </c>
      <c r="X175" s="799"/>
      <c r="Y175" s="59" t="s">
        <v>145</v>
      </c>
      <c r="Z175" s="59"/>
      <c r="AA175" s="59"/>
      <c r="AB175" s="59"/>
      <c r="AC175" s="59"/>
      <c r="AD175" s="59"/>
      <c r="AE175" s="799" t="s">
        <v>56</v>
      </c>
      <c r="AF175" s="799"/>
      <c r="AG175" s="59" t="s">
        <v>146</v>
      </c>
      <c r="AH175" s="59"/>
      <c r="AI175" s="59"/>
      <c r="AJ175" s="59"/>
      <c r="AK175" s="59"/>
      <c r="AL175" s="59"/>
      <c r="AM175" s="799" t="s">
        <v>56</v>
      </c>
      <c r="AN175" s="799"/>
      <c r="AO175" s="59" t="s">
        <v>147</v>
      </c>
      <c r="AP175" s="59"/>
      <c r="AQ175" s="59"/>
      <c r="AR175" s="59"/>
      <c r="AS175" s="59"/>
      <c r="AT175" s="59"/>
      <c r="AU175" s="59"/>
      <c r="AV175" s="59"/>
      <c r="AW175" s="59"/>
      <c r="AX175" s="799" t="s">
        <v>56</v>
      </c>
      <c r="AY175" s="799"/>
      <c r="AZ175" s="59" t="s">
        <v>148</v>
      </c>
      <c r="BA175" s="59"/>
      <c r="BB175" s="59"/>
      <c r="BC175" s="59"/>
      <c r="BD175" s="59"/>
      <c r="BE175" s="59"/>
      <c r="BF175" s="59"/>
      <c r="BG175" s="59"/>
      <c r="BH175" s="59"/>
      <c r="BI175" s="59"/>
      <c r="BJ175" s="59"/>
      <c r="BK175" s="59"/>
      <c r="BL175" s="799" t="s">
        <v>56</v>
      </c>
      <c r="BM175" s="799"/>
      <c r="BN175" s="59" t="s">
        <v>149</v>
      </c>
      <c r="BO175" s="59"/>
      <c r="BP175" s="59"/>
      <c r="BQ175" s="59"/>
      <c r="BR175" s="59"/>
      <c r="BS175" s="59"/>
      <c r="BT175" s="59"/>
      <c r="BU175" s="59"/>
      <c r="BV175" s="59"/>
      <c r="BW175" s="59"/>
      <c r="BX175" s="59"/>
      <c r="BY175" s="59"/>
      <c r="BZ175" s="59"/>
      <c r="CA175" s="59"/>
      <c r="CB175" s="59"/>
      <c r="CC175" s="1"/>
      <c r="CD175" s="1"/>
      <c r="CE175" s="466"/>
      <c r="CJ175" s="99"/>
    </row>
    <row r="176" spans="2:88" s="2" customFormat="1" ht="3.95" customHeight="1">
      <c r="B176" s="891"/>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
      <c r="CD176" s="1"/>
      <c r="CE176" s="466"/>
      <c r="CJ176" s="421"/>
    </row>
    <row r="177" spans="2:144" s="2" customFormat="1" ht="5.0999999999999996" customHeight="1">
      <c r="B177" s="891"/>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
      <c r="CD177" s="1"/>
      <c r="CE177" s="466"/>
      <c r="CJ177" s="99"/>
    </row>
    <row r="178" spans="2:144" s="2" customFormat="1" ht="17.100000000000001" customHeight="1">
      <c r="B178" s="891"/>
      <c r="C178" s="59"/>
      <c r="D178" s="59" t="s">
        <v>205</v>
      </c>
      <c r="E178" s="59"/>
      <c r="F178" s="59"/>
      <c r="G178" s="59"/>
      <c r="H178" s="59"/>
      <c r="I178" s="59"/>
      <c r="J178" s="59"/>
      <c r="K178" s="59"/>
      <c r="L178" s="59"/>
      <c r="M178" s="59"/>
      <c r="N178" s="59"/>
      <c r="O178" s="59"/>
      <c r="P178" s="59"/>
      <c r="Q178" s="59"/>
      <c r="R178" s="59"/>
      <c r="S178" s="823" t="s">
        <v>2049</v>
      </c>
      <c r="T178" s="823"/>
      <c r="U178" s="823"/>
      <c r="V178" s="823"/>
      <c r="W178" s="823"/>
      <c r="X178" s="823"/>
      <c r="Y178" s="823"/>
      <c r="Z178" s="823"/>
      <c r="AA178" s="823"/>
      <c r="AB178" s="823"/>
      <c r="AC178" s="823"/>
      <c r="AD178" s="823"/>
      <c r="AE178" s="823"/>
      <c r="AF178" s="823"/>
      <c r="AG178" s="823"/>
      <c r="AH178" s="823"/>
      <c r="AI178" s="823"/>
      <c r="AJ178" s="823"/>
      <c r="AK178" s="823"/>
      <c r="AL178" s="823"/>
      <c r="AM178" s="823"/>
      <c r="AN178" s="823"/>
      <c r="AO178" s="823"/>
      <c r="AP178" s="823"/>
      <c r="AQ178" s="59"/>
      <c r="AR178" s="59" t="s">
        <v>1606</v>
      </c>
      <c r="AS178" s="59"/>
      <c r="AT178" s="59"/>
      <c r="AU178" s="59"/>
      <c r="AV178" s="823"/>
      <c r="AW178" s="823"/>
      <c r="AX178" s="823"/>
      <c r="AY178" s="823"/>
      <c r="AZ178" s="823"/>
      <c r="BA178" s="823"/>
      <c r="BB178" s="823"/>
      <c r="BC178" s="823"/>
      <c r="BD178" s="823"/>
      <c r="BE178" s="823"/>
      <c r="BF178" s="823"/>
      <c r="BG178" s="823"/>
      <c r="BH178" s="823"/>
      <c r="BI178" s="823"/>
      <c r="BJ178" s="823"/>
      <c r="BK178" s="823"/>
      <c r="BL178" s="823"/>
      <c r="BM178" s="823"/>
      <c r="BN178" s="823"/>
      <c r="BO178" s="823"/>
      <c r="BP178" s="823"/>
      <c r="BQ178" s="823"/>
      <c r="BR178" s="59"/>
      <c r="BS178" s="59"/>
      <c r="BT178" s="59"/>
      <c r="BU178" s="59"/>
      <c r="BV178" s="59"/>
      <c r="BW178" s="59"/>
      <c r="BX178" s="59"/>
      <c r="BY178" s="59"/>
      <c r="BZ178" s="59"/>
      <c r="CA178" s="59"/>
      <c r="CB178" s="59"/>
      <c r="CC178" s="1"/>
      <c r="CD178" s="1"/>
      <c r="CE178" s="466"/>
      <c r="CJ178" s="99"/>
    </row>
    <row r="179" spans="2:144" s="2" customFormat="1" ht="3.95" customHeight="1">
      <c r="B179" s="891"/>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
      <c r="CD179" s="1"/>
      <c r="CE179" s="466"/>
      <c r="CJ179" s="421"/>
    </row>
    <row r="180" spans="2:144" s="2" customFormat="1" ht="3.95" customHeight="1">
      <c r="B180" s="891"/>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c r="BW180" s="174"/>
      <c r="BX180" s="174"/>
      <c r="BY180" s="174"/>
      <c r="BZ180" s="174"/>
      <c r="CA180" s="174"/>
      <c r="CB180" s="174"/>
      <c r="CC180" s="1"/>
      <c r="CD180" s="1"/>
      <c r="CE180" s="466"/>
      <c r="CJ180" s="99"/>
    </row>
    <row r="181" spans="2:144" s="2" customFormat="1" ht="17.100000000000001" customHeight="1">
      <c r="B181" s="891"/>
      <c r="C181" s="59"/>
      <c r="D181" s="59" t="s">
        <v>1315</v>
      </c>
      <c r="E181" s="59"/>
      <c r="F181" s="59"/>
      <c r="G181" s="59"/>
      <c r="H181" s="59"/>
      <c r="I181" s="59"/>
      <c r="J181" s="59"/>
      <c r="K181" s="59"/>
      <c r="L181" s="59"/>
      <c r="M181" s="59"/>
      <c r="N181" s="59"/>
      <c r="O181" s="59"/>
      <c r="P181" s="59"/>
      <c r="Q181" s="59"/>
      <c r="R181" s="59"/>
      <c r="S181" s="810"/>
      <c r="T181" s="810"/>
      <c r="U181" s="810"/>
      <c r="V181" s="810"/>
      <c r="W181" s="810"/>
      <c r="X181" s="810"/>
      <c r="Y181" s="810"/>
      <c r="Z181" s="810"/>
      <c r="AA181" s="810"/>
      <c r="AB181" s="810"/>
      <c r="AC181" s="810"/>
      <c r="AD181" s="810"/>
      <c r="AE181" s="810"/>
      <c r="AF181" s="810"/>
      <c r="AG181" s="810"/>
      <c r="AH181" s="810"/>
      <c r="AI181" s="810"/>
      <c r="AJ181" s="810"/>
      <c r="AK181" s="810"/>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1"/>
      <c r="CD181" s="1"/>
      <c r="CE181" s="466"/>
      <c r="CJ181" s="99"/>
    </row>
    <row r="182" spans="2:144" s="2" customFormat="1" ht="15.95" customHeight="1">
      <c r="B182" s="891"/>
      <c r="C182" s="90"/>
      <c r="D182" s="90"/>
      <c r="E182" s="90"/>
      <c r="F182" s="90"/>
      <c r="G182" s="805" t="s">
        <v>56</v>
      </c>
      <c r="H182" s="805"/>
      <c r="I182" s="68" t="s">
        <v>1646</v>
      </c>
      <c r="J182" s="68"/>
      <c r="K182" s="68"/>
      <c r="L182" s="68"/>
      <c r="M182" s="68"/>
      <c r="N182" s="68"/>
      <c r="O182" s="68"/>
      <c r="P182" s="68"/>
      <c r="Q182" s="68"/>
      <c r="R182" s="68"/>
      <c r="S182" s="61"/>
      <c r="T182" s="61"/>
      <c r="U182" s="61"/>
      <c r="V182" s="61"/>
      <c r="W182" s="90"/>
      <c r="X182" s="90"/>
      <c r="Y182" s="90"/>
      <c r="Z182" s="90"/>
      <c r="AA182" s="90"/>
      <c r="AB182" s="90"/>
      <c r="AC182" s="90"/>
      <c r="AD182" s="68"/>
      <c r="AE182" s="68"/>
      <c r="AF182" s="68"/>
      <c r="AG182" s="68"/>
      <c r="AH182" s="90"/>
      <c r="AI182" s="90"/>
      <c r="AJ182" s="90"/>
      <c r="AK182" s="90"/>
      <c r="AL182" s="90"/>
      <c r="AM182" s="90"/>
      <c r="AN182" s="90"/>
      <c r="AO182" s="90"/>
      <c r="AP182" s="90"/>
      <c r="AQ182" s="90"/>
      <c r="AR182" s="68"/>
      <c r="AS182" s="68"/>
      <c r="AT182" s="68"/>
      <c r="AU182" s="68"/>
      <c r="AV182" s="68"/>
      <c r="AW182" s="68"/>
      <c r="AX182" s="68"/>
      <c r="AY182" s="68"/>
      <c r="AZ182" s="68"/>
      <c r="BA182" s="68"/>
      <c r="BB182" s="68"/>
      <c r="BC182" s="68"/>
      <c r="BD182" s="68"/>
      <c r="BE182" s="61"/>
      <c r="BF182" s="61"/>
      <c r="BG182" s="61"/>
      <c r="BH182" s="61"/>
      <c r="BI182" s="90"/>
      <c r="BJ182" s="90"/>
      <c r="BK182" s="90"/>
      <c r="BL182" s="90"/>
      <c r="BM182" s="68"/>
      <c r="BN182" s="68"/>
      <c r="BO182" s="68"/>
      <c r="BP182" s="68"/>
      <c r="BQ182" s="68"/>
      <c r="BR182" s="68"/>
      <c r="BS182" s="68"/>
      <c r="BT182" s="68"/>
      <c r="BU182" s="68"/>
      <c r="BV182" s="68"/>
      <c r="BW182" s="68"/>
      <c r="BX182" s="61"/>
      <c r="BY182" s="90"/>
      <c r="BZ182" s="90"/>
      <c r="CA182" s="90"/>
      <c r="CB182" s="90"/>
      <c r="CC182" s="1" t="s">
        <v>2287</v>
      </c>
      <c r="CD182" s="1"/>
      <c r="CE182" s="466"/>
      <c r="CJ182" s="99"/>
    </row>
    <row r="183" spans="2:144" s="2" customFormat="1" ht="15.95" customHeight="1">
      <c r="B183" s="891"/>
      <c r="C183" s="90"/>
      <c r="D183" s="90"/>
      <c r="E183" s="90"/>
      <c r="F183" s="90"/>
      <c r="G183" s="805" t="s">
        <v>56</v>
      </c>
      <c r="H183" s="805"/>
      <c r="I183" s="68" t="s">
        <v>1647</v>
      </c>
      <c r="J183" s="68"/>
      <c r="K183" s="68"/>
      <c r="L183" s="68"/>
      <c r="M183" s="68"/>
      <c r="N183" s="68"/>
      <c r="O183" s="68"/>
      <c r="P183" s="68"/>
      <c r="Q183" s="68"/>
      <c r="R183" s="68"/>
      <c r="S183" s="61"/>
      <c r="T183" s="61"/>
      <c r="U183" s="61"/>
      <c r="V183" s="61"/>
      <c r="W183" s="90"/>
      <c r="X183" s="90"/>
      <c r="Y183" s="90"/>
      <c r="Z183" s="90"/>
      <c r="AA183" s="90"/>
      <c r="AB183" s="90"/>
      <c r="AC183" s="90"/>
      <c r="AD183" s="68"/>
      <c r="AE183" s="68"/>
      <c r="AF183" s="68"/>
      <c r="AG183" s="68"/>
      <c r="AH183" s="90"/>
      <c r="AI183" s="90"/>
      <c r="AJ183" s="90"/>
      <c r="AK183" s="90"/>
      <c r="AL183" s="90"/>
      <c r="AM183" s="90"/>
      <c r="AN183" s="90"/>
      <c r="AO183" s="90"/>
      <c r="AP183" s="90"/>
      <c r="AQ183" s="90"/>
      <c r="AR183" s="68"/>
      <c r="AS183" s="68"/>
      <c r="AT183" s="68"/>
      <c r="AU183" s="68"/>
      <c r="AV183" s="68"/>
      <c r="AW183" s="68"/>
      <c r="AX183" s="68"/>
      <c r="AY183" s="68"/>
      <c r="AZ183" s="68"/>
      <c r="BA183" s="68"/>
      <c r="BB183" s="68"/>
      <c r="BC183" s="68"/>
      <c r="BD183" s="68"/>
      <c r="BE183" s="61"/>
      <c r="BF183" s="61"/>
      <c r="BG183" s="61"/>
      <c r="BH183" s="61"/>
      <c r="BI183" s="90"/>
      <c r="BJ183" s="90"/>
      <c r="BK183" s="90"/>
      <c r="BL183" s="90"/>
      <c r="BM183" s="68"/>
      <c r="BN183" s="68"/>
      <c r="BO183" s="68"/>
      <c r="BP183" s="68"/>
      <c r="BQ183" s="68"/>
      <c r="BR183" s="68"/>
      <c r="BS183" s="68"/>
      <c r="BT183" s="68"/>
      <c r="BU183" s="68"/>
      <c r="BV183" s="68"/>
      <c r="BW183" s="68"/>
      <c r="BX183" s="61"/>
      <c r="BY183" s="90"/>
      <c r="BZ183" s="90"/>
      <c r="CA183" s="90"/>
      <c r="CB183" s="90"/>
      <c r="CC183" s="1" t="s">
        <v>2286</v>
      </c>
      <c r="CD183" s="1"/>
      <c r="CE183" s="466"/>
      <c r="CJ183" s="99"/>
    </row>
    <row r="184" spans="2:144" s="91" customFormat="1" ht="17.100000000000001" customHeight="1">
      <c r="B184" s="891"/>
      <c r="C184" s="90"/>
      <c r="D184" s="90"/>
      <c r="E184" s="90"/>
      <c r="F184" s="90"/>
      <c r="G184" s="805" t="s">
        <v>56</v>
      </c>
      <c r="H184" s="805"/>
      <c r="I184" s="68" t="s">
        <v>1648</v>
      </c>
      <c r="J184" s="90"/>
      <c r="K184" s="68"/>
      <c r="L184" s="68"/>
      <c r="M184" s="68"/>
      <c r="N184" s="68"/>
      <c r="O184" s="68"/>
      <c r="P184" s="68"/>
      <c r="Q184" s="68"/>
      <c r="R184" s="68"/>
      <c r="S184" s="61"/>
      <c r="T184" s="61"/>
      <c r="U184" s="61"/>
      <c r="V184" s="61"/>
      <c r="W184" s="90"/>
      <c r="X184" s="78"/>
      <c r="Y184" s="78"/>
      <c r="Z184" s="68"/>
      <c r="AA184" s="90"/>
      <c r="AB184" s="90"/>
      <c r="AC184" s="90"/>
      <c r="AD184" s="68"/>
      <c r="AE184" s="68"/>
      <c r="AF184" s="68"/>
      <c r="AG184" s="68"/>
      <c r="AH184" s="90"/>
      <c r="AI184" s="90"/>
      <c r="AJ184" s="90"/>
      <c r="AK184" s="90"/>
      <c r="AL184" s="90"/>
      <c r="AM184" s="90"/>
      <c r="AN184" s="90"/>
      <c r="AO184" s="90"/>
      <c r="AP184" s="90"/>
      <c r="AQ184" s="90"/>
      <c r="AR184" s="68"/>
      <c r="AS184" s="68"/>
      <c r="AT184" s="68"/>
      <c r="AU184" s="68"/>
      <c r="AV184" s="68"/>
      <c r="AW184" s="68"/>
      <c r="AX184" s="68"/>
      <c r="AY184" s="68"/>
      <c r="AZ184" s="68"/>
      <c r="BA184" s="68"/>
      <c r="BB184" s="68"/>
      <c r="BC184" s="68"/>
      <c r="BD184" s="68"/>
      <c r="BE184" s="61"/>
      <c r="BF184" s="61"/>
      <c r="BG184" s="61"/>
      <c r="BH184" s="61"/>
      <c r="BI184" s="78"/>
      <c r="BJ184" s="78"/>
      <c r="BK184" s="68"/>
      <c r="BL184" s="68"/>
      <c r="BM184" s="68"/>
      <c r="BN184" s="68"/>
      <c r="BO184" s="68"/>
      <c r="BP184" s="68"/>
      <c r="BQ184" s="68"/>
      <c r="BR184" s="68"/>
      <c r="BS184" s="68"/>
      <c r="BT184" s="68"/>
      <c r="BU184" s="68"/>
      <c r="BV184" s="68"/>
      <c r="BW184" s="68"/>
      <c r="BX184" s="61"/>
      <c r="BY184" s="90"/>
      <c r="BZ184" s="90"/>
      <c r="CA184" s="90"/>
      <c r="CB184" s="90"/>
      <c r="CC184" s="1" t="s">
        <v>2285</v>
      </c>
      <c r="CD184" s="387"/>
      <c r="CE184" s="466"/>
      <c r="CF184" s="4"/>
      <c r="CG184" s="4"/>
      <c r="CH184" s="4"/>
      <c r="CI184" s="4"/>
      <c r="CJ184" s="42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row>
    <row r="185" spans="2:144" s="91" customFormat="1" ht="17.100000000000001" customHeight="1">
      <c r="B185" s="891"/>
      <c r="C185" s="90"/>
      <c r="D185" s="90"/>
      <c r="E185" s="90"/>
      <c r="F185" s="90"/>
      <c r="G185" s="805" t="s">
        <v>56</v>
      </c>
      <c r="H185" s="805"/>
      <c r="I185" s="68" t="s">
        <v>970</v>
      </c>
      <c r="J185" s="90"/>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90"/>
      <c r="AJ185" s="68"/>
      <c r="AK185" s="90"/>
      <c r="AL185" s="90"/>
      <c r="AM185" s="90"/>
      <c r="AN185" s="90"/>
      <c r="AO185" s="90"/>
      <c r="AP185" s="90"/>
      <c r="AQ185" s="90"/>
      <c r="AR185" s="68"/>
      <c r="AS185" s="68"/>
      <c r="AT185" s="68"/>
      <c r="AU185" s="68"/>
      <c r="AV185" s="68"/>
      <c r="AW185" s="68"/>
      <c r="AX185" s="68"/>
      <c r="AY185" s="68"/>
      <c r="AZ185" s="68"/>
      <c r="BA185" s="68"/>
      <c r="BB185" s="68"/>
      <c r="BC185" s="68"/>
      <c r="BD185" s="68"/>
      <c r="BE185" s="61"/>
      <c r="BF185" s="61"/>
      <c r="BG185" s="61"/>
      <c r="BH185" s="61"/>
      <c r="BI185" s="78"/>
      <c r="BJ185" s="78"/>
      <c r="BK185" s="68"/>
      <c r="BL185" s="68"/>
      <c r="BM185" s="68"/>
      <c r="BN185" s="68"/>
      <c r="BO185" s="68"/>
      <c r="BP185" s="68"/>
      <c r="BQ185" s="68"/>
      <c r="BR185" s="68"/>
      <c r="BS185" s="68"/>
      <c r="BT185" s="68"/>
      <c r="BU185" s="68"/>
      <c r="BV185" s="68"/>
      <c r="BW185" s="68"/>
      <c r="BX185" s="61"/>
      <c r="BY185" s="90"/>
      <c r="BZ185" s="90"/>
      <c r="CA185" s="90"/>
      <c r="CB185" s="90"/>
      <c r="CC185" s="387" t="s">
        <v>2288</v>
      </c>
      <c r="CD185" s="387"/>
      <c r="CE185" s="466"/>
      <c r="CF185" s="4"/>
      <c r="CG185" s="4"/>
      <c r="CH185" s="4"/>
      <c r="CI185" s="4"/>
      <c r="CJ185" s="42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row>
    <row r="186" spans="2:144" s="91" customFormat="1" ht="17.100000000000001" customHeight="1">
      <c r="B186" s="891"/>
      <c r="C186" s="90"/>
      <c r="D186" s="90"/>
      <c r="E186" s="90"/>
      <c r="F186" s="90"/>
      <c r="G186" s="805" t="s">
        <v>56</v>
      </c>
      <c r="H186" s="805"/>
      <c r="I186" s="68" t="s">
        <v>1316</v>
      </c>
      <c r="J186" s="68"/>
      <c r="K186" s="68"/>
      <c r="L186" s="68"/>
      <c r="M186" s="68"/>
      <c r="N186" s="68"/>
      <c r="O186" s="68"/>
      <c r="P186" s="68"/>
      <c r="Q186" s="68"/>
      <c r="R186" s="68"/>
      <c r="S186" s="61"/>
      <c r="T186" s="61"/>
      <c r="U186" s="61"/>
      <c r="V186" s="61"/>
      <c r="W186" s="90"/>
      <c r="X186" s="78"/>
      <c r="Y186" s="78"/>
      <c r="Z186" s="68"/>
      <c r="AA186" s="90"/>
      <c r="AB186" s="90"/>
      <c r="AC186" s="90"/>
      <c r="AD186" s="68"/>
      <c r="AE186" s="68"/>
      <c r="AF186" s="68"/>
      <c r="AG186" s="68"/>
      <c r="AH186" s="90"/>
      <c r="AI186" s="90"/>
      <c r="AJ186" s="90"/>
      <c r="AK186" s="90"/>
      <c r="AL186" s="90"/>
      <c r="AM186" s="90"/>
      <c r="AN186" s="90"/>
      <c r="AO186" s="90"/>
      <c r="AP186" s="90"/>
      <c r="AQ186" s="90"/>
      <c r="AR186" s="68"/>
      <c r="AS186" s="68"/>
      <c r="AT186" s="68"/>
      <c r="AU186" s="68"/>
      <c r="AV186" s="68"/>
      <c r="AW186" s="68"/>
      <c r="AX186" s="68"/>
      <c r="AY186" s="68"/>
      <c r="AZ186" s="68"/>
      <c r="BA186" s="68"/>
      <c r="BB186" s="68"/>
      <c r="BC186" s="68"/>
      <c r="BD186" s="68"/>
      <c r="BE186" s="61"/>
      <c r="BF186" s="61"/>
      <c r="BG186" s="61"/>
      <c r="BH186" s="61"/>
      <c r="BI186" s="78"/>
      <c r="BJ186" s="78"/>
      <c r="BK186" s="68"/>
      <c r="BL186" s="68"/>
      <c r="BM186" s="68"/>
      <c r="BN186" s="68"/>
      <c r="BO186" s="68"/>
      <c r="BP186" s="68"/>
      <c r="BQ186" s="68"/>
      <c r="BR186" s="68"/>
      <c r="BS186" s="68"/>
      <c r="BT186" s="68"/>
      <c r="BU186" s="68"/>
      <c r="BV186" s="68"/>
      <c r="BW186" s="68"/>
      <c r="BX186" s="61"/>
      <c r="BY186" s="90"/>
      <c r="BZ186" s="90"/>
      <c r="CA186" s="90"/>
      <c r="CB186" s="90"/>
      <c r="CC186" s="387" t="s">
        <v>2289</v>
      </c>
      <c r="CD186" s="387"/>
      <c r="CE186" s="466"/>
      <c r="CF186" s="4"/>
      <c r="CG186" s="4"/>
      <c r="CH186" s="4"/>
      <c r="CI186" s="4"/>
      <c r="CJ186" s="42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row>
    <row r="187" spans="2:144" s="91" customFormat="1" ht="17.100000000000001" customHeight="1">
      <c r="B187" s="891"/>
      <c r="C187" s="90"/>
      <c r="D187" s="90"/>
      <c r="E187" s="90"/>
      <c r="F187" s="90"/>
      <c r="G187" s="805" t="s">
        <v>56</v>
      </c>
      <c r="H187" s="805"/>
      <c r="I187" s="68" t="s">
        <v>1317</v>
      </c>
      <c r="J187" s="68"/>
      <c r="K187" s="68"/>
      <c r="L187" s="68"/>
      <c r="M187" s="68"/>
      <c r="N187" s="68"/>
      <c r="O187" s="68"/>
      <c r="P187" s="68"/>
      <c r="Q187" s="68"/>
      <c r="R187" s="68"/>
      <c r="S187" s="68"/>
      <c r="T187" s="68"/>
      <c r="U187" s="68"/>
      <c r="V187" s="68"/>
      <c r="W187" s="68"/>
      <c r="X187" s="78"/>
      <c r="Y187" s="78"/>
      <c r="Z187" s="68"/>
      <c r="AA187" s="90"/>
      <c r="AB187" s="90"/>
      <c r="AC187" s="90"/>
      <c r="AD187" s="68"/>
      <c r="AE187" s="68"/>
      <c r="AF187" s="68"/>
      <c r="AG187" s="68"/>
      <c r="AH187" s="90"/>
      <c r="AI187" s="90"/>
      <c r="AJ187" s="90"/>
      <c r="AK187" s="90"/>
      <c r="AL187" s="90"/>
      <c r="AM187" s="90"/>
      <c r="AN187" s="90"/>
      <c r="AO187" s="90"/>
      <c r="AP187" s="90"/>
      <c r="AQ187" s="90"/>
      <c r="AR187" s="68"/>
      <c r="AS187" s="68"/>
      <c r="AT187" s="68"/>
      <c r="AU187" s="68"/>
      <c r="AV187" s="68"/>
      <c r="AW187" s="68"/>
      <c r="AX187" s="68"/>
      <c r="AY187" s="68"/>
      <c r="AZ187" s="68"/>
      <c r="BA187" s="68"/>
      <c r="BB187" s="68"/>
      <c r="BC187" s="68"/>
      <c r="BD187" s="68"/>
      <c r="BE187" s="68"/>
      <c r="BF187" s="68"/>
      <c r="BG187" s="68"/>
      <c r="BH187" s="68"/>
      <c r="BI187" s="78"/>
      <c r="BJ187" s="78"/>
      <c r="BK187" s="68"/>
      <c r="BL187" s="68"/>
      <c r="BM187" s="68"/>
      <c r="BN187" s="61"/>
      <c r="BO187" s="61"/>
      <c r="BP187" s="61"/>
      <c r="BQ187" s="90"/>
      <c r="BR187" s="90"/>
      <c r="BS187" s="90"/>
      <c r="BT187" s="68"/>
      <c r="BU187" s="68"/>
      <c r="BV187" s="68"/>
      <c r="BW187" s="68"/>
      <c r="BX187" s="68"/>
      <c r="BY187" s="90"/>
      <c r="BZ187" s="90"/>
      <c r="CA187" s="90"/>
      <c r="CB187" s="90"/>
      <c r="CC187" s="387" t="s">
        <v>2290</v>
      </c>
      <c r="CD187" s="387"/>
      <c r="CE187" s="466"/>
      <c r="CF187" s="4"/>
      <c r="CG187" s="4"/>
      <c r="CH187" s="4"/>
      <c r="CI187" s="4"/>
      <c r="CJ187" s="42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row>
    <row r="188" spans="2:144" s="91" customFormat="1" ht="17.100000000000001" customHeight="1">
      <c r="B188" s="891"/>
      <c r="C188" s="90"/>
      <c r="D188" s="90"/>
      <c r="E188" s="90"/>
      <c r="F188" s="90"/>
      <c r="G188" s="805" t="s">
        <v>56</v>
      </c>
      <c r="H188" s="805"/>
      <c r="I188" s="68" t="s">
        <v>700</v>
      </c>
      <c r="J188" s="68"/>
      <c r="K188" s="68"/>
      <c r="L188" s="68"/>
      <c r="M188" s="68"/>
      <c r="N188" s="68"/>
      <c r="O188" s="68"/>
      <c r="P188" s="68"/>
      <c r="Q188" s="68"/>
      <c r="R188" s="68"/>
      <c r="S188" s="68"/>
      <c r="T188" s="68"/>
      <c r="U188" s="68"/>
      <c r="V188" s="68"/>
      <c r="W188" s="68"/>
      <c r="X188" s="78"/>
      <c r="Y188" s="78"/>
      <c r="Z188" s="68"/>
      <c r="AA188" s="90"/>
      <c r="AB188" s="90"/>
      <c r="AC188" s="90"/>
      <c r="AD188" s="68"/>
      <c r="AE188" s="68"/>
      <c r="AF188" s="68"/>
      <c r="AG188" s="68"/>
      <c r="AH188" s="90"/>
      <c r="AI188" s="90"/>
      <c r="AJ188" s="90"/>
      <c r="AK188" s="90"/>
      <c r="AL188" s="90"/>
      <c r="AM188" s="90"/>
      <c r="AN188" s="90"/>
      <c r="AO188" s="90"/>
      <c r="AP188" s="90"/>
      <c r="AQ188" s="90"/>
      <c r="AR188" s="68"/>
      <c r="AS188" s="68"/>
      <c r="AT188" s="68"/>
      <c r="AU188" s="68"/>
      <c r="AV188" s="68"/>
      <c r="AW188" s="68"/>
      <c r="AX188" s="68"/>
      <c r="AY188" s="68"/>
      <c r="AZ188" s="68"/>
      <c r="BA188" s="68"/>
      <c r="BB188" s="68"/>
      <c r="BC188" s="68"/>
      <c r="BD188" s="68"/>
      <c r="BE188" s="68"/>
      <c r="BF188" s="68"/>
      <c r="BG188" s="68"/>
      <c r="BH188" s="68"/>
      <c r="BI188" s="78"/>
      <c r="BJ188" s="78"/>
      <c r="BK188" s="68"/>
      <c r="BL188" s="68"/>
      <c r="BM188" s="68"/>
      <c r="BN188" s="61"/>
      <c r="BO188" s="61"/>
      <c r="BP188" s="61"/>
      <c r="BQ188" s="90"/>
      <c r="BR188" s="90"/>
      <c r="BS188" s="90"/>
      <c r="BT188" s="68"/>
      <c r="BU188" s="68"/>
      <c r="BV188" s="68"/>
      <c r="BW188" s="68"/>
      <c r="BX188" s="68"/>
      <c r="BY188" s="90"/>
      <c r="BZ188" s="90"/>
      <c r="CA188" s="90"/>
      <c r="CB188" s="90"/>
      <c r="CC188" s="387"/>
      <c r="CD188" s="387"/>
      <c r="CE188" s="466"/>
      <c r="CF188" s="4"/>
      <c r="CG188" s="4"/>
      <c r="CH188" s="4"/>
      <c r="CI188" s="4"/>
      <c r="CJ188" s="42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row>
    <row r="189" spans="2:144" s="2" customFormat="1" ht="3.95" customHeight="1">
      <c r="B189" s="891"/>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1"/>
      <c r="CD189" s="1"/>
      <c r="CE189" s="466"/>
      <c r="CJ189" s="421"/>
    </row>
    <row r="190" spans="2:144" s="2" customFormat="1" ht="3.95" customHeight="1">
      <c r="B190" s="891"/>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c r="BW190" s="174"/>
      <c r="BX190" s="174"/>
      <c r="BY190" s="174"/>
      <c r="BZ190" s="174"/>
      <c r="CA190" s="174"/>
      <c r="CB190" s="174"/>
      <c r="CC190" s="1"/>
      <c r="CD190" s="1"/>
      <c r="CE190" s="466"/>
      <c r="CJ190" s="99"/>
    </row>
    <row r="191" spans="2:144" s="2" customFormat="1" ht="17.100000000000001" customHeight="1">
      <c r="B191" s="891"/>
      <c r="C191" s="59"/>
      <c r="D191" s="59" t="s">
        <v>1318</v>
      </c>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1"/>
      <c r="CD191" s="1"/>
      <c r="CE191" s="466"/>
      <c r="CJ191" s="99"/>
    </row>
    <row r="192" spans="2:144" s="91" customFormat="1" ht="15.95" customHeight="1">
      <c r="B192" s="891"/>
      <c r="C192" s="90"/>
      <c r="D192" s="90"/>
      <c r="E192" s="90"/>
      <c r="F192" s="90"/>
      <c r="G192" s="805" t="s">
        <v>56</v>
      </c>
      <c r="H192" s="805"/>
      <c r="I192" s="68" t="s">
        <v>1319</v>
      </c>
      <c r="J192" s="68"/>
      <c r="K192" s="68"/>
      <c r="L192" s="68"/>
      <c r="M192" s="68"/>
      <c r="N192" s="68"/>
      <c r="O192" s="68"/>
      <c r="P192" s="68"/>
      <c r="Q192" s="61"/>
      <c r="R192" s="61"/>
      <c r="S192" s="61"/>
      <c r="T192" s="61"/>
      <c r="U192" s="90"/>
      <c r="V192" s="90"/>
      <c r="W192" s="90"/>
      <c r="X192" s="90"/>
      <c r="Y192" s="90"/>
      <c r="Z192" s="90"/>
      <c r="AA192" s="90"/>
      <c r="AB192" s="68"/>
      <c r="AC192" s="68"/>
      <c r="AD192" s="68"/>
      <c r="AE192" s="68"/>
      <c r="AF192" s="68"/>
      <c r="AG192" s="68"/>
      <c r="AH192" s="90"/>
      <c r="AI192" s="90"/>
      <c r="AJ192" s="90"/>
      <c r="AK192" s="90"/>
      <c r="AL192" s="90"/>
      <c r="AM192" s="90"/>
      <c r="AN192" s="90"/>
      <c r="AO192" s="90"/>
      <c r="AP192" s="90"/>
      <c r="AQ192" s="90"/>
      <c r="AR192" s="68"/>
      <c r="AS192" s="68"/>
      <c r="AT192" s="68"/>
      <c r="AU192" s="68"/>
      <c r="AV192" s="68"/>
      <c r="AW192" s="68"/>
      <c r="AX192" s="68"/>
      <c r="AY192" s="68"/>
      <c r="AZ192" s="68"/>
      <c r="BA192" s="68"/>
      <c r="BB192" s="68"/>
      <c r="BC192" s="68"/>
      <c r="BD192" s="68"/>
      <c r="BE192" s="61"/>
      <c r="BF192" s="61"/>
      <c r="BG192" s="61"/>
      <c r="BH192" s="61"/>
      <c r="BI192" s="90"/>
      <c r="BJ192" s="90"/>
      <c r="BK192" s="90"/>
      <c r="BL192" s="90"/>
      <c r="BM192" s="68"/>
      <c r="BN192" s="68"/>
      <c r="BO192" s="68"/>
      <c r="BP192" s="68"/>
      <c r="BQ192" s="68"/>
      <c r="BR192" s="68"/>
      <c r="BS192" s="68"/>
      <c r="BT192" s="68"/>
      <c r="BU192" s="68"/>
      <c r="BV192" s="68"/>
      <c r="BW192" s="68"/>
      <c r="BX192" s="61"/>
      <c r="BY192" s="90"/>
      <c r="BZ192" s="90"/>
      <c r="CA192" s="90"/>
      <c r="CB192" s="90"/>
      <c r="CC192" s="387" t="s">
        <v>2292</v>
      </c>
      <c r="CD192" s="387"/>
      <c r="CE192" s="466"/>
      <c r="CF192" s="4"/>
      <c r="CG192" s="4"/>
      <c r="CH192" s="4"/>
      <c r="CI192" s="4"/>
      <c r="CJ192" s="42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row>
    <row r="193" spans="2:144" s="91" customFormat="1" ht="17.100000000000001" customHeight="1">
      <c r="B193" s="891"/>
      <c r="C193" s="90"/>
      <c r="D193" s="90"/>
      <c r="E193" s="90"/>
      <c r="F193" s="90"/>
      <c r="G193" s="805" t="s">
        <v>56</v>
      </c>
      <c r="H193" s="805"/>
      <c r="I193" s="68" t="s">
        <v>1320</v>
      </c>
      <c r="J193" s="90"/>
      <c r="K193" s="68"/>
      <c r="L193" s="68"/>
      <c r="M193" s="68"/>
      <c r="N193" s="68"/>
      <c r="O193" s="68"/>
      <c r="P193" s="68"/>
      <c r="Q193" s="61"/>
      <c r="R193" s="61"/>
      <c r="S193" s="61"/>
      <c r="T193" s="61"/>
      <c r="U193" s="90"/>
      <c r="V193" s="78"/>
      <c r="W193" s="78"/>
      <c r="X193" s="68"/>
      <c r="Y193" s="90"/>
      <c r="Z193" s="90"/>
      <c r="AA193" s="90"/>
      <c r="AB193" s="68"/>
      <c r="AC193" s="68"/>
      <c r="AD193" s="68"/>
      <c r="AE193" s="68"/>
      <c r="AF193" s="68"/>
      <c r="AG193" s="68"/>
      <c r="AH193" s="90"/>
      <c r="AI193" s="90"/>
      <c r="AJ193" s="90"/>
      <c r="AK193" s="90"/>
      <c r="AL193" s="90"/>
      <c r="AM193" s="90"/>
      <c r="AN193" s="90"/>
      <c r="AO193" s="90"/>
      <c r="AP193" s="90"/>
      <c r="AQ193" s="90"/>
      <c r="AR193" s="68"/>
      <c r="AS193" s="68"/>
      <c r="AT193" s="68"/>
      <c r="AU193" s="68"/>
      <c r="AV193" s="68"/>
      <c r="AW193" s="68"/>
      <c r="AX193" s="68"/>
      <c r="AY193" s="68"/>
      <c r="AZ193" s="68"/>
      <c r="BA193" s="68"/>
      <c r="BB193" s="68"/>
      <c r="BC193" s="68"/>
      <c r="BD193" s="68"/>
      <c r="BE193" s="61"/>
      <c r="BF193" s="61"/>
      <c r="BG193" s="61"/>
      <c r="BH193" s="61"/>
      <c r="BI193" s="78"/>
      <c r="BJ193" s="78"/>
      <c r="BK193" s="68"/>
      <c r="BL193" s="68"/>
      <c r="BM193" s="68"/>
      <c r="BN193" s="68"/>
      <c r="BO193" s="68"/>
      <c r="BP193" s="68"/>
      <c r="BQ193" s="68"/>
      <c r="BR193" s="68"/>
      <c r="BS193" s="68"/>
      <c r="BT193" s="68"/>
      <c r="BU193" s="68"/>
      <c r="BV193" s="68"/>
      <c r="BW193" s="68"/>
      <c r="BX193" s="61"/>
      <c r="BY193" s="90"/>
      <c r="BZ193" s="90"/>
      <c r="CA193" s="90"/>
      <c r="CB193" s="90"/>
      <c r="CC193" s="387" t="s">
        <v>2291</v>
      </c>
      <c r="CD193" s="387"/>
      <c r="CE193" s="466"/>
      <c r="CF193" s="4"/>
      <c r="CG193" s="4"/>
      <c r="CH193" s="4"/>
      <c r="CI193" s="4"/>
      <c r="CJ193" s="42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row>
    <row r="194" spans="2:144" s="91" customFormat="1" ht="17.100000000000001" customHeight="1">
      <c r="B194" s="891"/>
      <c r="C194" s="90"/>
      <c r="D194" s="90"/>
      <c r="E194" s="90"/>
      <c r="F194" s="90"/>
      <c r="G194" s="805" t="s">
        <v>56</v>
      </c>
      <c r="H194" s="805"/>
      <c r="I194" s="68" t="s">
        <v>1649</v>
      </c>
      <c r="J194" s="90"/>
      <c r="K194" s="68"/>
      <c r="L194" s="68"/>
      <c r="M194" s="68"/>
      <c r="N194" s="68"/>
      <c r="O194" s="68"/>
      <c r="P194" s="68"/>
      <c r="Q194" s="61"/>
      <c r="R194" s="61"/>
      <c r="S194" s="61"/>
      <c r="T194" s="61"/>
      <c r="U194" s="61"/>
      <c r="V194" s="61"/>
      <c r="W194" s="61"/>
      <c r="X194" s="61"/>
      <c r="Y194" s="61"/>
      <c r="Z194" s="61"/>
      <c r="AA194" s="61"/>
      <c r="AB194" s="61"/>
      <c r="AC194" s="61"/>
      <c r="AD194" s="61"/>
      <c r="AE194" s="61"/>
      <c r="AF194" s="61"/>
      <c r="AG194" s="61"/>
      <c r="AH194" s="90"/>
      <c r="AI194" s="90"/>
      <c r="AJ194" s="90"/>
      <c r="AK194" s="90"/>
      <c r="AL194" s="90"/>
      <c r="AM194" s="90"/>
      <c r="AN194" s="90"/>
      <c r="AO194" s="90"/>
      <c r="AP194" s="90"/>
      <c r="AQ194" s="90"/>
      <c r="AR194" s="68"/>
      <c r="AS194" s="68"/>
      <c r="AT194" s="68"/>
      <c r="AU194" s="68"/>
      <c r="AV194" s="68"/>
      <c r="AW194" s="68"/>
      <c r="AX194" s="68"/>
      <c r="AY194" s="68"/>
      <c r="AZ194" s="68"/>
      <c r="BA194" s="68"/>
      <c r="BB194" s="68"/>
      <c r="BC194" s="68"/>
      <c r="BD194" s="68"/>
      <c r="BE194" s="61"/>
      <c r="BF194" s="61"/>
      <c r="BG194" s="61"/>
      <c r="BH194" s="61"/>
      <c r="BI194" s="78"/>
      <c r="BJ194" s="78"/>
      <c r="BK194" s="68"/>
      <c r="BL194" s="68"/>
      <c r="BM194" s="68"/>
      <c r="BN194" s="68"/>
      <c r="BO194" s="68"/>
      <c r="BP194" s="68"/>
      <c r="BQ194" s="68"/>
      <c r="BR194" s="68"/>
      <c r="BS194" s="68"/>
      <c r="BT194" s="68"/>
      <c r="BU194" s="68"/>
      <c r="BV194" s="68"/>
      <c r="BW194" s="68"/>
      <c r="BX194" s="61"/>
      <c r="BY194" s="90"/>
      <c r="BZ194" s="90"/>
      <c r="CA194" s="90"/>
      <c r="CB194" s="90"/>
      <c r="CC194" s="387" t="s">
        <v>2293</v>
      </c>
      <c r="CD194" s="387"/>
      <c r="CE194" s="466"/>
      <c r="CF194" s="4"/>
      <c r="CG194" s="4"/>
      <c r="CH194" s="4"/>
      <c r="CI194" s="4"/>
      <c r="CJ194" s="42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row>
    <row r="195" spans="2:144" s="91" customFormat="1" ht="17.100000000000001" customHeight="1">
      <c r="B195" s="891"/>
      <c r="C195" s="90"/>
      <c r="D195" s="90"/>
      <c r="E195" s="90"/>
      <c r="F195" s="90"/>
      <c r="G195" s="805" t="s">
        <v>56</v>
      </c>
      <c r="H195" s="805"/>
      <c r="I195" s="68" t="s">
        <v>1321</v>
      </c>
      <c r="J195" s="90"/>
      <c r="K195" s="68"/>
      <c r="L195" s="68"/>
      <c r="M195" s="68"/>
      <c r="N195" s="68"/>
      <c r="O195" s="68"/>
      <c r="P195" s="68"/>
      <c r="Q195" s="61"/>
      <c r="R195" s="61"/>
      <c r="S195" s="61"/>
      <c r="T195" s="61"/>
      <c r="U195" s="61"/>
      <c r="V195" s="61"/>
      <c r="W195" s="61"/>
      <c r="X195" s="61"/>
      <c r="Y195" s="61"/>
      <c r="Z195" s="61"/>
      <c r="AA195" s="61"/>
      <c r="AB195" s="61"/>
      <c r="AC195" s="61"/>
      <c r="AD195" s="61"/>
      <c r="AE195" s="61"/>
      <c r="AF195" s="61"/>
      <c r="AG195" s="61"/>
      <c r="AH195" s="90"/>
      <c r="AI195" s="90"/>
      <c r="AJ195" s="90"/>
      <c r="AK195" s="90"/>
      <c r="AL195" s="90"/>
      <c r="AM195" s="90"/>
      <c r="AN195" s="90"/>
      <c r="AO195" s="90"/>
      <c r="AP195" s="90"/>
      <c r="AQ195" s="90"/>
      <c r="AR195" s="68"/>
      <c r="AS195" s="68"/>
      <c r="AT195" s="68"/>
      <c r="AU195" s="68"/>
      <c r="AV195" s="68"/>
      <c r="AW195" s="68"/>
      <c r="AX195" s="68"/>
      <c r="AY195" s="68"/>
      <c r="AZ195" s="68"/>
      <c r="BA195" s="68"/>
      <c r="BB195" s="68"/>
      <c r="BC195" s="68"/>
      <c r="BD195" s="68"/>
      <c r="BE195" s="61"/>
      <c r="BF195" s="61"/>
      <c r="BG195" s="61"/>
      <c r="BH195" s="61"/>
      <c r="BI195" s="78"/>
      <c r="BJ195" s="78"/>
      <c r="BK195" s="68"/>
      <c r="BL195" s="68"/>
      <c r="BM195" s="68"/>
      <c r="BN195" s="68"/>
      <c r="BO195" s="68"/>
      <c r="BP195" s="68"/>
      <c r="BQ195" s="68"/>
      <c r="BR195" s="68"/>
      <c r="BS195" s="68"/>
      <c r="BT195" s="68"/>
      <c r="BU195" s="68"/>
      <c r="BV195" s="68"/>
      <c r="BW195" s="68"/>
      <c r="BX195" s="61"/>
      <c r="BY195" s="90"/>
      <c r="BZ195" s="90"/>
      <c r="CA195" s="90"/>
      <c r="CB195" s="90"/>
      <c r="CC195" s="387" t="s">
        <v>2294</v>
      </c>
      <c r="CD195" s="387"/>
      <c r="CE195" s="466"/>
      <c r="CF195" s="4"/>
      <c r="CG195" s="4"/>
      <c r="CH195" s="4"/>
      <c r="CI195" s="4"/>
      <c r="CJ195" s="42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row>
    <row r="196" spans="2:144" s="2" customFormat="1" ht="16.5" customHeight="1">
      <c r="B196" s="891"/>
      <c r="C196" s="90"/>
      <c r="D196" s="90"/>
      <c r="E196" s="90"/>
      <c r="F196" s="90"/>
      <c r="G196" s="805" t="s">
        <v>56</v>
      </c>
      <c r="H196" s="805"/>
      <c r="I196" s="68" t="s">
        <v>700</v>
      </c>
      <c r="J196" s="90"/>
      <c r="K196" s="68"/>
      <c r="L196" s="68"/>
      <c r="M196" s="68"/>
      <c r="N196" s="68"/>
      <c r="O196" s="68"/>
      <c r="P196" s="68"/>
      <c r="Q196" s="61"/>
      <c r="R196" s="61"/>
      <c r="S196" s="61"/>
      <c r="T196" s="61"/>
      <c r="U196" s="61"/>
      <c r="V196" s="61"/>
      <c r="W196" s="61"/>
      <c r="X196" s="61"/>
      <c r="Y196" s="61"/>
      <c r="Z196" s="61"/>
      <c r="AA196" s="61"/>
      <c r="AB196" s="61"/>
      <c r="AC196" s="61"/>
      <c r="AD196" s="61"/>
      <c r="AE196" s="61"/>
      <c r="AF196" s="61"/>
      <c r="AG196" s="61"/>
      <c r="AH196" s="90"/>
      <c r="AI196" s="90"/>
      <c r="AJ196" s="90"/>
      <c r="AK196" s="90"/>
      <c r="AL196" s="90"/>
      <c r="AM196" s="90"/>
      <c r="AN196" s="90"/>
      <c r="AO196" s="90"/>
      <c r="AP196" s="90"/>
      <c r="AQ196" s="90"/>
      <c r="AR196" s="68"/>
      <c r="AS196" s="68"/>
      <c r="AT196" s="68"/>
      <c r="AU196" s="68"/>
      <c r="AV196" s="68"/>
      <c r="AW196" s="68"/>
      <c r="AX196" s="68"/>
      <c r="AY196" s="68"/>
      <c r="AZ196" s="68"/>
      <c r="BA196" s="68"/>
      <c r="BB196" s="68"/>
      <c r="BC196" s="68"/>
      <c r="BD196" s="68"/>
      <c r="BE196" s="61"/>
      <c r="BF196" s="61"/>
      <c r="BG196" s="61"/>
      <c r="BH196" s="61"/>
      <c r="BI196" s="78"/>
      <c r="BJ196" s="78"/>
      <c r="BK196" s="68"/>
      <c r="BL196" s="68"/>
      <c r="BM196" s="68"/>
      <c r="BN196" s="68"/>
      <c r="BO196" s="68"/>
      <c r="BP196" s="68"/>
      <c r="BQ196" s="68"/>
      <c r="BR196" s="68"/>
      <c r="BS196" s="68"/>
      <c r="BT196" s="68"/>
      <c r="BU196" s="68"/>
      <c r="BV196" s="68"/>
      <c r="BW196" s="68"/>
      <c r="BX196" s="61"/>
      <c r="BY196" s="90"/>
      <c r="BZ196" s="90"/>
      <c r="CA196" s="90"/>
      <c r="CB196" s="90"/>
      <c r="CC196" s="1" t="s">
        <v>2296</v>
      </c>
      <c r="CD196" s="1"/>
      <c r="CE196" s="466"/>
      <c r="CJ196" s="99"/>
    </row>
    <row r="197" spans="2:144" s="2" customFormat="1" ht="16.5" customHeight="1">
      <c r="B197" s="891"/>
      <c r="C197" s="90"/>
      <c r="D197" s="90"/>
      <c r="E197" s="90"/>
      <c r="F197" s="90"/>
      <c r="G197" s="805" t="s">
        <v>56</v>
      </c>
      <c r="H197" s="805"/>
      <c r="I197" s="68" t="s">
        <v>1322</v>
      </c>
      <c r="J197" s="90"/>
      <c r="K197" s="68"/>
      <c r="L197" s="68"/>
      <c r="M197" s="68"/>
      <c r="N197" s="68"/>
      <c r="O197" s="68"/>
      <c r="P197" s="68"/>
      <c r="Q197" s="61"/>
      <c r="R197" s="61"/>
      <c r="S197" s="61"/>
      <c r="T197" s="61"/>
      <c r="U197" s="61"/>
      <c r="V197" s="61"/>
      <c r="W197" s="61"/>
      <c r="X197" s="61"/>
      <c r="Y197" s="61"/>
      <c r="Z197" s="61"/>
      <c r="AA197" s="61"/>
      <c r="AB197" s="61"/>
      <c r="AC197" s="61"/>
      <c r="AD197" s="61"/>
      <c r="AE197" s="61"/>
      <c r="AF197" s="61"/>
      <c r="AG197" s="61"/>
      <c r="AH197" s="90"/>
      <c r="AI197" s="90"/>
      <c r="AJ197" s="90"/>
      <c r="AK197" s="90"/>
      <c r="AL197" s="90"/>
      <c r="AM197" s="90"/>
      <c r="AN197" s="90"/>
      <c r="AO197" s="90"/>
      <c r="AP197" s="90"/>
      <c r="AQ197" s="90"/>
      <c r="AR197" s="68"/>
      <c r="AS197" s="68"/>
      <c r="AT197" s="68"/>
      <c r="AU197" s="68"/>
      <c r="AV197" s="68"/>
      <c r="AW197" s="68"/>
      <c r="AX197" s="68"/>
      <c r="AY197" s="68"/>
      <c r="AZ197" s="68"/>
      <c r="BA197" s="68"/>
      <c r="BB197" s="68"/>
      <c r="BC197" s="68"/>
      <c r="BD197" s="68"/>
      <c r="BE197" s="61"/>
      <c r="BF197" s="61"/>
      <c r="BG197" s="61"/>
      <c r="BH197" s="61"/>
      <c r="BI197" s="78"/>
      <c r="BJ197" s="78"/>
      <c r="BK197" s="68"/>
      <c r="BL197" s="68"/>
      <c r="BM197" s="68"/>
      <c r="BN197" s="68"/>
      <c r="BO197" s="68"/>
      <c r="BP197" s="68"/>
      <c r="BQ197" s="68"/>
      <c r="BR197" s="68"/>
      <c r="BS197" s="68"/>
      <c r="BT197" s="68"/>
      <c r="BU197" s="68"/>
      <c r="BV197" s="68"/>
      <c r="BW197" s="68"/>
      <c r="BX197" s="61"/>
      <c r="BY197" s="90"/>
      <c r="BZ197" s="90"/>
      <c r="CA197" s="90"/>
      <c r="CB197" s="90"/>
      <c r="CC197" s="1" t="s">
        <v>2295</v>
      </c>
      <c r="CD197" s="1"/>
      <c r="CE197" s="466"/>
      <c r="CJ197" s="99"/>
    </row>
    <row r="198" spans="2:144" s="2" customFormat="1" ht="3.95" customHeight="1">
      <c r="B198" s="891"/>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1"/>
      <c r="CD198" s="1"/>
      <c r="CE198" s="466"/>
      <c r="CJ198" s="421"/>
    </row>
    <row r="199" spans="2:144" s="2" customFormat="1" ht="3.95" customHeight="1">
      <c r="B199" s="891"/>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
      <c r="CD199" s="1"/>
      <c r="CE199" s="466"/>
      <c r="CJ199" s="99"/>
    </row>
    <row r="200" spans="2:144" s="2" customFormat="1" ht="17.100000000000001" customHeight="1">
      <c r="B200" s="891"/>
      <c r="C200" s="59"/>
      <c r="D200" s="59" t="s">
        <v>1323</v>
      </c>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1"/>
      <c r="CD200" s="1"/>
      <c r="CE200" s="466"/>
      <c r="CJ200" s="99"/>
    </row>
    <row r="201" spans="2:144" s="91" customFormat="1" ht="15.95" customHeight="1">
      <c r="B201" s="891"/>
      <c r="C201" s="90"/>
      <c r="D201" s="90"/>
      <c r="E201" s="90"/>
      <c r="F201" s="90"/>
      <c r="G201" s="805" t="s">
        <v>56</v>
      </c>
      <c r="H201" s="805"/>
      <c r="I201" s="68" t="s">
        <v>993</v>
      </c>
      <c r="J201" s="68"/>
      <c r="K201" s="68"/>
      <c r="L201" s="68"/>
      <c r="M201" s="68"/>
      <c r="N201" s="68"/>
      <c r="O201" s="68"/>
      <c r="P201" s="68"/>
      <c r="Q201" s="61"/>
      <c r="R201" s="61"/>
      <c r="S201" s="61"/>
      <c r="T201" s="61"/>
      <c r="U201" s="90"/>
      <c r="V201" s="90"/>
      <c r="W201" s="90"/>
      <c r="X201" s="90"/>
      <c r="Y201" s="90"/>
      <c r="Z201" s="90"/>
      <c r="AA201" s="90"/>
      <c r="AB201" s="68"/>
      <c r="AC201" s="68"/>
      <c r="AD201" s="68"/>
      <c r="AE201" s="68"/>
      <c r="AF201" s="68"/>
      <c r="AG201" s="68"/>
      <c r="AH201" s="90"/>
      <c r="AI201" s="90"/>
      <c r="AJ201" s="90"/>
      <c r="AK201" s="90"/>
      <c r="AL201" s="90"/>
      <c r="AM201" s="90"/>
      <c r="AN201" s="90"/>
      <c r="AO201" s="90"/>
      <c r="AP201" s="90"/>
      <c r="AQ201" s="90"/>
      <c r="AR201" s="68"/>
      <c r="AS201" s="68"/>
      <c r="AT201" s="68"/>
      <c r="AU201" s="68"/>
      <c r="AV201" s="68"/>
      <c r="AW201" s="68"/>
      <c r="AX201" s="68"/>
      <c r="AY201" s="68"/>
      <c r="AZ201" s="68"/>
      <c r="BA201" s="68"/>
      <c r="BB201" s="68"/>
      <c r="BC201" s="68"/>
      <c r="BD201" s="68"/>
      <c r="BE201" s="61"/>
      <c r="BF201" s="61"/>
      <c r="BG201" s="61"/>
      <c r="BH201" s="61"/>
      <c r="BI201" s="90"/>
      <c r="BJ201" s="90"/>
      <c r="BK201" s="90"/>
      <c r="BL201" s="90"/>
      <c r="BM201" s="68"/>
      <c r="BN201" s="68"/>
      <c r="BO201" s="68"/>
      <c r="BP201" s="68"/>
      <c r="BQ201" s="68"/>
      <c r="BR201" s="68"/>
      <c r="BS201" s="68"/>
      <c r="BT201" s="68"/>
      <c r="BU201" s="68"/>
      <c r="BV201" s="68"/>
      <c r="BW201" s="68"/>
      <c r="BX201" s="61"/>
      <c r="BY201" s="90"/>
      <c r="BZ201" s="90"/>
      <c r="CA201" s="90"/>
      <c r="CB201" s="90"/>
      <c r="CC201" s="387"/>
      <c r="CD201" s="387"/>
      <c r="CE201" s="466"/>
      <c r="CF201" s="4"/>
      <c r="CG201" s="4"/>
      <c r="CH201" s="4"/>
      <c r="CI201" s="4"/>
      <c r="CJ201" s="42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row>
    <row r="202" spans="2:144" s="91" customFormat="1" ht="17.100000000000001" customHeight="1">
      <c r="B202" s="891"/>
      <c r="C202" s="90"/>
      <c r="D202" s="90"/>
      <c r="E202" s="90"/>
      <c r="F202" s="90"/>
      <c r="G202" s="805" t="s">
        <v>56</v>
      </c>
      <c r="H202" s="805"/>
      <c r="I202" s="68" t="s">
        <v>995</v>
      </c>
      <c r="J202" s="90"/>
      <c r="K202" s="68"/>
      <c r="L202" s="68"/>
      <c r="M202" s="68"/>
      <c r="N202" s="68"/>
      <c r="O202" s="68"/>
      <c r="P202" s="68"/>
      <c r="Q202" s="61"/>
      <c r="R202" s="61"/>
      <c r="S202" s="61"/>
      <c r="T202" s="61"/>
      <c r="U202" s="90"/>
      <c r="V202" s="78"/>
      <c r="W202" s="78"/>
      <c r="X202" s="68"/>
      <c r="Y202" s="90"/>
      <c r="Z202" s="90"/>
      <c r="AA202" s="90"/>
      <c r="AB202" s="68"/>
      <c r="AC202" s="68"/>
      <c r="AD202" s="68"/>
      <c r="AE202" s="68"/>
      <c r="AF202" s="68"/>
      <c r="AG202" s="68"/>
      <c r="AH202" s="90"/>
      <c r="AI202" s="90"/>
      <c r="AJ202" s="90"/>
      <c r="AK202" s="90"/>
      <c r="AL202" s="90"/>
      <c r="AM202" s="90"/>
      <c r="AN202" s="90"/>
      <c r="AO202" s="90"/>
      <c r="AP202" s="90"/>
      <c r="AQ202" s="90"/>
      <c r="AR202" s="68"/>
      <c r="AS202" s="68"/>
      <c r="AT202" s="68"/>
      <c r="AU202" s="68"/>
      <c r="AV202" s="68"/>
      <c r="AW202" s="68"/>
      <c r="AX202" s="68"/>
      <c r="AY202" s="68"/>
      <c r="AZ202" s="68"/>
      <c r="BA202" s="68"/>
      <c r="BB202" s="68"/>
      <c r="BC202" s="68"/>
      <c r="BD202" s="68"/>
      <c r="BE202" s="61"/>
      <c r="BF202" s="61"/>
      <c r="BG202" s="61"/>
      <c r="BH202" s="61"/>
      <c r="BI202" s="78"/>
      <c r="BJ202" s="78"/>
      <c r="BK202" s="68"/>
      <c r="BL202" s="68"/>
      <c r="BM202" s="68"/>
      <c r="BN202" s="68"/>
      <c r="BO202" s="68"/>
      <c r="BP202" s="68"/>
      <c r="BQ202" s="68"/>
      <c r="BR202" s="68"/>
      <c r="BS202" s="68"/>
      <c r="BT202" s="68"/>
      <c r="BU202" s="68"/>
      <c r="BV202" s="68"/>
      <c r="BW202" s="68"/>
      <c r="BX202" s="61"/>
      <c r="BY202" s="90"/>
      <c r="BZ202" s="90"/>
      <c r="CA202" s="90"/>
      <c r="CB202" s="90"/>
      <c r="CC202" s="387"/>
      <c r="CD202" s="387"/>
      <c r="CE202" s="466"/>
      <c r="CF202" s="4"/>
      <c r="CG202" s="4"/>
      <c r="CH202" s="4"/>
      <c r="CI202" s="4"/>
      <c r="CJ202" s="42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row>
    <row r="203" spans="2:144" s="91" customFormat="1" ht="17.100000000000001" customHeight="1">
      <c r="B203" s="891"/>
      <c r="C203" s="90"/>
      <c r="D203" s="90"/>
      <c r="E203" s="90"/>
      <c r="F203" s="90"/>
      <c r="G203" s="805" t="s">
        <v>56</v>
      </c>
      <c r="H203" s="805"/>
      <c r="I203" s="68" t="s">
        <v>996</v>
      </c>
      <c r="J203" s="68"/>
      <c r="K203" s="68"/>
      <c r="L203" s="68"/>
      <c r="M203" s="68"/>
      <c r="N203" s="68"/>
      <c r="O203" s="68"/>
      <c r="P203" s="68"/>
      <c r="Q203" s="61"/>
      <c r="R203" s="61"/>
      <c r="S203" s="61"/>
      <c r="T203" s="61"/>
      <c r="U203" s="90"/>
      <c r="V203" s="90"/>
      <c r="W203" s="90"/>
      <c r="X203" s="90"/>
      <c r="Y203" s="90"/>
      <c r="Z203" s="90"/>
      <c r="AA203" s="90"/>
      <c r="AB203" s="68"/>
      <c r="AC203" s="68"/>
      <c r="AD203" s="68"/>
      <c r="AE203" s="68"/>
      <c r="AF203" s="68"/>
      <c r="AG203" s="68"/>
      <c r="AH203" s="90"/>
      <c r="AI203" s="90"/>
      <c r="AJ203" s="90"/>
      <c r="AK203" s="90"/>
      <c r="AL203" s="90"/>
      <c r="AM203" s="90"/>
      <c r="AN203" s="90"/>
      <c r="AO203" s="90"/>
      <c r="AP203" s="90"/>
      <c r="AQ203" s="90"/>
      <c r="AR203" s="68"/>
      <c r="AS203" s="68"/>
      <c r="AT203" s="68"/>
      <c r="AU203" s="68"/>
      <c r="AV203" s="68"/>
      <c r="AW203" s="68"/>
      <c r="AX203" s="68"/>
      <c r="AY203" s="68"/>
      <c r="AZ203" s="68"/>
      <c r="BA203" s="68"/>
      <c r="BB203" s="68"/>
      <c r="BC203" s="68"/>
      <c r="BD203" s="68"/>
      <c r="BE203" s="61"/>
      <c r="BF203" s="61"/>
      <c r="BG203" s="61"/>
      <c r="BH203" s="61"/>
      <c r="BI203" s="90"/>
      <c r="BJ203" s="90"/>
      <c r="BK203" s="90"/>
      <c r="BL203" s="90"/>
      <c r="BM203" s="68"/>
      <c r="BN203" s="68"/>
      <c r="BO203" s="68"/>
      <c r="BP203" s="68"/>
      <c r="BQ203" s="68"/>
      <c r="BR203" s="68"/>
      <c r="BS203" s="68"/>
      <c r="BT203" s="68"/>
      <c r="BU203" s="68"/>
      <c r="BV203" s="68"/>
      <c r="BW203" s="68"/>
      <c r="BX203" s="61"/>
      <c r="BY203" s="90"/>
      <c r="BZ203" s="90"/>
      <c r="CA203" s="90"/>
      <c r="CB203" s="90"/>
      <c r="CC203" s="387"/>
      <c r="CD203" s="387"/>
      <c r="CE203" s="466"/>
      <c r="CF203" s="4"/>
      <c r="CG203" s="4"/>
      <c r="CH203" s="4"/>
      <c r="CI203" s="4"/>
      <c r="CJ203" s="42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row>
    <row r="204" spans="2:144" s="91" customFormat="1" ht="17.100000000000001" customHeight="1">
      <c r="B204" s="891"/>
      <c r="C204" s="90"/>
      <c r="D204" s="90"/>
      <c r="E204" s="90"/>
      <c r="F204" s="90"/>
      <c r="G204" s="805" t="s">
        <v>56</v>
      </c>
      <c r="H204" s="805"/>
      <c r="I204" s="68" t="s">
        <v>1324</v>
      </c>
      <c r="J204" s="90"/>
      <c r="K204" s="68"/>
      <c r="L204" s="68"/>
      <c r="M204" s="68"/>
      <c r="N204" s="68"/>
      <c r="O204" s="68"/>
      <c r="P204" s="68"/>
      <c r="Q204" s="61"/>
      <c r="R204" s="61"/>
      <c r="S204" s="61"/>
      <c r="T204" s="61"/>
      <c r="U204" s="61"/>
      <c r="V204" s="61"/>
      <c r="W204" s="61"/>
      <c r="X204" s="61"/>
      <c r="Y204" s="61"/>
      <c r="Z204" s="61"/>
      <c r="AA204" s="61"/>
      <c r="AB204" s="61"/>
      <c r="AC204" s="61"/>
      <c r="AD204" s="61"/>
      <c r="AE204" s="61"/>
      <c r="AF204" s="61"/>
      <c r="AG204" s="61"/>
      <c r="AH204" s="90"/>
      <c r="AI204" s="90"/>
      <c r="AJ204" s="90"/>
      <c r="AK204" s="90"/>
      <c r="AL204" s="90"/>
      <c r="AM204" s="90"/>
      <c r="AN204" s="90"/>
      <c r="AO204" s="90"/>
      <c r="AP204" s="90"/>
      <c r="AQ204" s="90"/>
      <c r="AR204" s="68"/>
      <c r="AS204" s="68"/>
      <c r="AT204" s="68"/>
      <c r="AU204" s="68"/>
      <c r="AV204" s="68"/>
      <c r="AW204" s="68"/>
      <c r="AX204" s="68"/>
      <c r="AY204" s="68"/>
      <c r="AZ204" s="68"/>
      <c r="BA204" s="68"/>
      <c r="BB204" s="68"/>
      <c r="BC204" s="68"/>
      <c r="BD204" s="68"/>
      <c r="BE204" s="61"/>
      <c r="BF204" s="61"/>
      <c r="BG204" s="61"/>
      <c r="BH204" s="61"/>
      <c r="BI204" s="78"/>
      <c r="BJ204" s="78"/>
      <c r="BK204" s="68"/>
      <c r="BL204" s="68"/>
      <c r="BM204" s="68"/>
      <c r="BN204" s="68"/>
      <c r="BO204" s="68"/>
      <c r="BP204" s="68"/>
      <c r="BQ204" s="68"/>
      <c r="BR204" s="68"/>
      <c r="BS204" s="68"/>
      <c r="BT204" s="68"/>
      <c r="BU204" s="68"/>
      <c r="BV204" s="68"/>
      <c r="BW204" s="68"/>
      <c r="BX204" s="61"/>
      <c r="BY204" s="90"/>
      <c r="BZ204" s="90"/>
      <c r="CA204" s="90"/>
      <c r="CB204" s="90"/>
      <c r="CC204" s="387"/>
      <c r="CD204" s="387"/>
      <c r="CE204" s="466"/>
      <c r="CF204" s="4"/>
      <c r="CG204" s="4"/>
      <c r="CH204" s="4"/>
      <c r="CI204" s="4"/>
      <c r="CJ204" s="42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row>
    <row r="205" spans="2:144" s="2" customFormat="1" ht="17.100000000000001" customHeight="1">
      <c r="B205" s="891"/>
      <c r="C205" s="90"/>
      <c r="D205" s="90"/>
      <c r="E205" s="90"/>
      <c r="F205" s="90"/>
      <c r="G205" s="805" t="s">
        <v>56</v>
      </c>
      <c r="H205" s="805"/>
      <c r="I205" s="68" t="s">
        <v>1325</v>
      </c>
      <c r="J205" s="90"/>
      <c r="K205" s="68"/>
      <c r="L205" s="68"/>
      <c r="M205" s="68"/>
      <c r="N205" s="68"/>
      <c r="O205" s="68"/>
      <c r="P205" s="68"/>
      <c r="Q205" s="61"/>
      <c r="R205" s="61"/>
      <c r="S205" s="61"/>
      <c r="T205" s="61"/>
      <c r="U205" s="90"/>
      <c r="V205" s="78"/>
      <c r="W205" s="78"/>
      <c r="X205" s="68"/>
      <c r="Y205" s="90"/>
      <c r="Z205" s="90"/>
      <c r="AA205" s="90"/>
      <c r="AB205" s="68"/>
      <c r="AC205" s="68"/>
      <c r="AD205" s="68"/>
      <c r="AE205" s="68"/>
      <c r="AF205" s="68"/>
      <c r="AG205" s="68"/>
      <c r="AH205" s="90"/>
      <c r="AI205" s="90"/>
      <c r="AJ205" s="90"/>
      <c r="AK205" s="90"/>
      <c r="AL205" s="90"/>
      <c r="AM205" s="90"/>
      <c r="AN205" s="90"/>
      <c r="AO205" s="90"/>
      <c r="AP205" s="90"/>
      <c r="AQ205" s="90"/>
      <c r="AR205" s="68"/>
      <c r="AS205" s="68"/>
      <c r="AT205" s="68"/>
      <c r="AU205" s="68"/>
      <c r="AV205" s="68"/>
      <c r="AW205" s="68"/>
      <c r="AX205" s="68"/>
      <c r="AY205" s="68"/>
      <c r="AZ205" s="68"/>
      <c r="BA205" s="68"/>
      <c r="BB205" s="68"/>
      <c r="BC205" s="68"/>
      <c r="BD205" s="68"/>
      <c r="BE205" s="61"/>
      <c r="BF205" s="61"/>
      <c r="BG205" s="61"/>
      <c r="BH205" s="61"/>
      <c r="BI205" s="78"/>
      <c r="BJ205" s="78"/>
      <c r="BK205" s="68"/>
      <c r="BL205" s="68"/>
      <c r="BM205" s="68"/>
      <c r="BN205" s="68"/>
      <c r="BO205" s="68"/>
      <c r="BP205" s="68"/>
      <c r="BQ205" s="68"/>
      <c r="BR205" s="68"/>
      <c r="BS205" s="68"/>
      <c r="BT205" s="68"/>
      <c r="BU205" s="68"/>
      <c r="BV205" s="68"/>
      <c r="BW205" s="68"/>
      <c r="BX205" s="61"/>
      <c r="BY205" s="90"/>
      <c r="BZ205" s="90"/>
      <c r="CA205" s="90"/>
      <c r="CB205" s="90"/>
      <c r="CC205" s="387"/>
      <c r="CD205" s="1"/>
      <c r="CE205" s="466"/>
      <c r="CJ205" s="99"/>
    </row>
    <row r="206" spans="2:144" s="91" customFormat="1" ht="17.100000000000001" customHeight="1">
      <c r="B206" s="891"/>
      <c r="C206" s="90"/>
      <c r="D206" s="90"/>
      <c r="E206" s="90"/>
      <c r="F206" s="90"/>
      <c r="G206" s="805" t="s">
        <v>56</v>
      </c>
      <c r="H206" s="805"/>
      <c r="I206" s="68" t="s">
        <v>1326</v>
      </c>
      <c r="J206" s="90"/>
      <c r="K206" s="68"/>
      <c r="L206" s="68"/>
      <c r="M206" s="68"/>
      <c r="N206" s="68"/>
      <c r="O206" s="68"/>
      <c r="P206" s="68"/>
      <c r="Q206" s="61"/>
      <c r="R206" s="61"/>
      <c r="S206" s="61"/>
      <c r="T206" s="61"/>
      <c r="U206" s="61"/>
      <c r="V206" s="61"/>
      <c r="W206" s="61"/>
      <c r="X206" s="61"/>
      <c r="Y206" s="61"/>
      <c r="Z206" s="61"/>
      <c r="AA206" s="61"/>
      <c r="AB206" s="61"/>
      <c r="AC206" s="61"/>
      <c r="AD206" s="61"/>
      <c r="AE206" s="61"/>
      <c r="AF206" s="61"/>
      <c r="AG206" s="61"/>
      <c r="AH206" s="90"/>
      <c r="AI206" s="90"/>
      <c r="AJ206" s="90"/>
      <c r="AK206" s="90"/>
      <c r="AL206" s="90"/>
      <c r="AM206" s="90"/>
      <c r="AN206" s="90"/>
      <c r="AO206" s="90"/>
      <c r="AP206" s="90"/>
      <c r="AQ206" s="90"/>
      <c r="AR206" s="68"/>
      <c r="AS206" s="68"/>
      <c r="AT206" s="68"/>
      <c r="AU206" s="68"/>
      <c r="AV206" s="68"/>
      <c r="AW206" s="68"/>
      <c r="AX206" s="68"/>
      <c r="AY206" s="68"/>
      <c r="AZ206" s="68"/>
      <c r="BA206" s="68"/>
      <c r="BB206" s="68"/>
      <c r="BC206" s="68"/>
      <c r="BD206" s="68"/>
      <c r="BE206" s="61"/>
      <c r="BF206" s="61"/>
      <c r="BG206" s="61"/>
      <c r="BH206" s="61"/>
      <c r="BI206" s="78"/>
      <c r="BJ206" s="78"/>
      <c r="BK206" s="68"/>
      <c r="BL206" s="68"/>
      <c r="BM206" s="68"/>
      <c r="BN206" s="68"/>
      <c r="BO206" s="68"/>
      <c r="BP206" s="68"/>
      <c r="BQ206" s="68"/>
      <c r="BR206" s="68"/>
      <c r="BS206" s="68"/>
      <c r="BT206" s="68"/>
      <c r="BU206" s="68"/>
      <c r="BV206" s="68"/>
      <c r="BW206" s="68"/>
      <c r="BX206" s="61"/>
      <c r="BY206" s="90"/>
      <c r="BZ206" s="90"/>
      <c r="CA206" s="90"/>
      <c r="CB206" s="90"/>
      <c r="CC206" s="387" t="s">
        <v>2146</v>
      </c>
      <c r="CD206" s="387"/>
      <c r="CE206" s="466"/>
      <c r="CF206" s="4"/>
      <c r="CG206" s="4"/>
      <c r="CH206" s="4"/>
      <c r="CI206" s="4"/>
      <c r="CJ206" s="42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row>
    <row r="207" spans="2:144" s="2" customFormat="1" ht="3.95" customHeight="1">
      <c r="B207" s="891"/>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387"/>
      <c r="CD207" s="1"/>
      <c r="CE207" s="466"/>
      <c r="CJ207" s="421"/>
    </row>
    <row r="208" spans="2:144" s="2" customFormat="1" ht="3.95" customHeight="1">
      <c r="B208" s="891"/>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A208" s="174"/>
      <c r="CB208" s="174"/>
      <c r="CC208" s="1"/>
      <c r="CD208" s="1"/>
      <c r="CE208" s="466"/>
      <c r="CJ208" s="99"/>
    </row>
    <row r="209" spans="2:88" s="2" customFormat="1" ht="17.100000000000001" customHeight="1">
      <c r="B209" s="891"/>
      <c r="C209" s="59"/>
      <c r="D209" s="59" t="s">
        <v>1327</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1" t="s">
        <v>2275</v>
      </c>
      <c r="CD209" s="1"/>
      <c r="CE209" s="466"/>
      <c r="CJ209" s="99"/>
    </row>
    <row r="210" spans="2:88" s="2" customFormat="1" ht="15.95" customHeight="1">
      <c r="B210" s="486"/>
      <c r="C210" s="59"/>
      <c r="D210" s="59"/>
      <c r="E210" s="59"/>
      <c r="F210" s="59" t="s">
        <v>217</v>
      </c>
      <c r="G210" s="59"/>
      <c r="H210" s="59"/>
      <c r="I210" s="59"/>
      <c r="J210" s="59"/>
      <c r="K210" s="59"/>
      <c r="L210" s="59"/>
      <c r="M210" s="59"/>
      <c r="N210" s="59"/>
      <c r="O210" s="59"/>
      <c r="P210" s="59"/>
      <c r="Q210" s="59"/>
      <c r="R210" s="59"/>
      <c r="S210" s="59"/>
      <c r="T210" s="59"/>
      <c r="U210" s="59"/>
      <c r="V210" s="59"/>
      <c r="W210" s="59"/>
      <c r="X210" s="59"/>
      <c r="Y210" s="59"/>
      <c r="Z210" s="59"/>
      <c r="AA210" s="59"/>
      <c r="AB210" s="807"/>
      <c r="AC210" s="807"/>
      <c r="AD210" s="807"/>
      <c r="AE210" s="807"/>
      <c r="AF210" s="807"/>
      <c r="AG210" s="807"/>
      <c r="AH210" s="807"/>
      <c r="AI210" s="807"/>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1"/>
      <c r="CD210" s="1"/>
      <c r="CE210" s="466"/>
      <c r="CJ210" s="99"/>
    </row>
    <row r="211" spans="2:88" s="2" customFormat="1" ht="17.100000000000001" customHeight="1">
      <c r="B211" s="486"/>
      <c r="C211" s="59"/>
      <c r="D211" s="59"/>
      <c r="E211" s="59"/>
      <c r="F211" s="59" t="s">
        <v>218</v>
      </c>
      <c r="G211" s="59"/>
      <c r="H211" s="59"/>
      <c r="I211" s="59"/>
      <c r="J211" s="59"/>
      <c r="K211" s="59"/>
      <c r="L211" s="59"/>
      <c r="M211" s="59"/>
      <c r="N211" s="59"/>
      <c r="O211" s="59"/>
      <c r="P211" s="59"/>
      <c r="Q211" s="59"/>
      <c r="R211" s="59"/>
      <c r="S211" s="59"/>
      <c r="T211" s="59"/>
      <c r="U211" s="59"/>
      <c r="V211" s="59"/>
      <c r="W211" s="59"/>
      <c r="X211" s="59"/>
      <c r="Y211" s="59"/>
      <c r="Z211" s="59"/>
      <c r="AA211" s="59"/>
      <c r="AB211" s="807"/>
      <c r="AC211" s="807"/>
      <c r="AD211" s="807"/>
      <c r="AE211" s="807"/>
      <c r="AF211" s="807"/>
      <c r="AG211" s="807"/>
      <c r="AH211" s="807"/>
      <c r="AI211" s="807"/>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1"/>
      <c r="CD211" s="389" t="s">
        <v>2137</v>
      </c>
      <c r="CE211" s="466"/>
      <c r="CJ211" s="99"/>
    </row>
    <row r="212" spans="2:88" s="2" customFormat="1" ht="17.100000000000001" customHeight="1">
      <c r="B212" s="482" t="s">
        <v>2144</v>
      </c>
      <c r="C212" s="59"/>
      <c r="D212" s="59"/>
      <c r="E212" s="59"/>
      <c r="F212" s="59" t="s">
        <v>219</v>
      </c>
      <c r="G212" s="59"/>
      <c r="H212" s="59"/>
      <c r="I212" s="59"/>
      <c r="J212" s="59"/>
      <c r="K212" s="59"/>
      <c r="L212" s="59"/>
      <c r="M212" s="59"/>
      <c r="N212" s="59"/>
      <c r="O212" s="59"/>
      <c r="P212" s="59"/>
      <c r="Q212" s="59"/>
      <c r="R212" s="59"/>
      <c r="S212" s="59"/>
      <c r="T212" s="59"/>
      <c r="U212" s="59"/>
      <c r="V212" s="59"/>
      <c r="W212" s="59"/>
      <c r="X212" s="59"/>
      <c r="Y212" s="59"/>
      <c r="Z212" s="59"/>
      <c r="AA212" s="59"/>
      <c r="AB212" s="807"/>
      <c r="AC212" s="807"/>
      <c r="AD212" s="807"/>
      <c r="AE212" s="807"/>
      <c r="AF212" s="807"/>
      <c r="AG212" s="807"/>
      <c r="AH212" s="807"/>
      <c r="AI212" s="807"/>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461" t="s">
        <v>2144</v>
      </c>
      <c r="CD212" s="389" t="s">
        <v>2136</v>
      </c>
      <c r="CE212" s="466"/>
      <c r="CJ212" s="99"/>
    </row>
    <row r="213" spans="2:88" s="1" customFormat="1" ht="17.100000000000001" customHeight="1" thickBot="1">
      <c r="B213" s="483" t="s">
        <v>2141</v>
      </c>
      <c r="C213" s="59"/>
      <c r="D213" s="59"/>
      <c r="E213" s="59"/>
      <c r="F213" s="59" t="s">
        <v>220</v>
      </c>
      <c r="G213" s="59"/>
      <c r="H213" s="59"/>
      <c r="I213" s="59"/>
      <c r="J213" s="59"/>
      <c r="K213" s="59"/>
      <c r="L213" s="59"/>
      <c r="M213" s="59"/>
      <c r="N213" s="59"/>
      <c r="O213" s="59"/>
      <c r="P213" s="59"/>
      <c r="Q213" s="59"/>
      <c r="R213" s="59"/>
      <c r="S213" s="59"/>
      <c r="T213" s="59"/>
      <c r="U213" s="59"/>
      <c r="V213" s="59"/>
      <c r="W213" s="59"/>
      <c r="X213" s="59"/>
      <c r="Y213" s="59"/>
      <c r="Z213" s="59"/>
      <c r="AA213" s="59"/>
      <c r="AB213" s="807"/>
      <c r="AC213" s="807"/>
      <c r="AD213" s="807"/>
      <c r="AE213" s="807"/>
      <c r="AF213" s="807"/>
      <c r="AG213" s="807"/>
      <c r="AH213" s="807"/>
      <c r="AI213" s="807"/>
      <c r="AJ213" s="59"/>
      <c r="AK213" s="59"/>
      <c r="AL213" s="59"/>
      <c r="AM213" s="59"/>
      <c r="AN213" s="59"/>
      <c r="AO213" s="59"/>
      <c r="AP213" s="59"/>
      <c r="AQ213" s="59"/>
      <c r="AR213" s="59"/>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463" t="s">
        <v>2141</v>
      </c>
      <c r="CD213" s="470" t="s">
        <v>2138</v>
      </c>
      <c r="CE213" s="471"/>
      <c r="CF213" s="469"/>
      <c r="CG213" s="469"/>
      <c r="CH213" s="469"/>
      <c r="CJ213" s="420"/>
    </row>
    <row r="214" spans="2:88" s="1" customFormat="1" ht="17.100000000000001" customHeight="1">
      <c r="B214" s="484" t="s">
        <v>2142</v>
      </c>
      <c r="C214" s="59"/>
      <c r="D214" s="59" t="s">
        <v>1328</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464" t="s">
        <v>2142</v>
      </c>
      <c r="CD214" s="467"/>
      <c r="CE214" s="466"/>
      <c r="CF214" s="462"/>
      <c r="CJ214" s="420"/>
    </row>
    <row r="215" spans="2:88" s="1" customFormat="1" ht="15.95" customHeight="1">
      <c r="B215" s="891" t="s">
        <v>2178</v>
      </c>
      <c r="C215" s="59"/>
      <c r="D215" s="59"/>
      <c r="E215" s="59"/>
      <c r="F215" s="59" t="s">
        <v>177</v>
      </c>
      <c r="G215" s="59"/>
      <c r="H215" s="59"/>
      <c r="I215" s="59"/>
      <c r="J215" s="59"/>
      <c r="K215" s="59"/>
      <c r="L215" s="59"/>
      <c r="M215" s="59"/>
      <c r="N215" s="59"/>
      <c r="O215" s="59"/>
      <c r="P215" s="59"/>
      <c r="Q215" s="59"/>
      <c r="R215" s="59"/>
      <c r="S215" s="59"/>
      <c r="T215" s="59"/>
      <c r="U215" s="59"/>
      <c r="V215" s="59"/>
      <c r="W215" s="59"/>
      <c r="X215" s="59"/>
      <c r="Y215" s="59"/>
      <c r="Z215" s="59"/>
      <c r="AA215" s="59"/>
      <c r="AB215" s="792"/>
      <c r="AC215" s="792"/>
      <c r="AD215" s="792"/>
      <c r="AE215" s="792"/>
      <c r="AF215" s="792"/>
      <c r="AG215" s="792"/>
      <c r="AH215" s="792"/>
      <c r="AI215" s="792"/>
      <c r="AJ215" s="792"/>
      <c r="AK215" s="792"/>
      <c r="AL215" s="792"/>
      <c r="AM215" s="792"/>
      <c r="AN215" s="792"/>
      <c r="AO215" s="792"/>
      <c r="AP215" s="792"/>
      <c r="AQ215" s="59"/>
      <c r="AR215" s="59"/>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462"/>
      <c r="CD215" s="462"/>
      <c r="CE215" s="466"/>
      <c r="CF215" s="462"/>
      <c r="CJ215" s="420"/>
    </row>
    <row r="216" spans="2:88" s="1" customFormat="1" ht="17.100000000000001" customHeight="1">
      <c r="B216" s="891"/>
      <c r="C216" s="59"/>
      <c r="D216" s="59"/>
      <c r="E216" s="59"/>
      <c r="F216" s="59" t="s">
        <v>222</v>
      </c>
      <c r="G216" s="59"/>
      <c r="H216" s="59"/>
      <c r="I216" s="59"/>
      <c r="J216" s="59"/>
      <c r="K216" s="59"/>
      <c r="L216" s="59"/>
      <c r="M216" s="59"/>
      <c r="N216" s="59"/>
      <c r="O216" s="59"/>
      <c r="P216" s="59"/>
      <c r="Q216" s="59"/>
      <c r="R216" s="59"/>
      <c r="S216" s="59"/>
      <c r="T216" s="59"/>
      <c r="U216" s="59"/>
      <c r="V216" s="59"/>
      <c r="W216" s="59"/>
      <c r="X216" s="59"/>
      <c r="Y216" s="59"/>
      <c r="Z216" s="59"/>
      <c r="AA216" s="59"/>
      <c r="AB216" s="792"/>
      <c r="AC216" s="792"/>
      <c r="AD216" s="792"/>
      <c r="AE216" s="792"/>
      <c r="AF216" s="792"/>
      <c r="AG216" s="792"/>
      <c r="AH216" s="792"/>
      <c r="AI216" s="792"/>
      <c r="AJ216" s="792"/>
      <c r="AK216" s="792"/>
      <c r="AL216" s="792"/>
      <c r="AM216" s="792"/>
      <c r="AN216" s="792"/>
      <c r="AO216" s="792"/>
      <c r="AP216" s="792"/>
      <c r="AQ216" s="59"/>
      <c r="AR216" s="59"/>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1" t="s">
        <v>2143</v>
      </c>
      <c r="CE216" s="466"/>
      <c r="CJ216" s="420"/>
    </row>
    <row r="217" spans="2:88" s="2" customFormat="1" ht="3.95" customHeight="1">
      <c r="B217" s="891"/>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1"/>
      <c r="CD217" s="1"/>
      <c r="CE217" s="466"/>
      <c r="CJ217" s="421"/>
    </row>
    <row r="218" spans="2:88" s="2" customFormat="1" ht="3.95" customHeight="1">
      <c r="B218" s="891"/>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c r="BW218" s="174"/>
      <c r="BX218" s="174"/>
      <c r="BY218" s="174"/>
      <c r="BZ218" s="174"/>
      <c r="CA218" s="174"/>
      <c r="CB218" s="174"/>
      <c r="CC218" s="1"/>
      <c r="CD218" s="1"/>
      <c r="CE218" s="466"/>
      <c r="CJ218" s="99"/>
    </row>
    <row r="219" spans="2:88" s="1" customFormat="1" ht="17.100000000000001" customHeight="1">
      <c r="B219" s="891"/>
      <c r="C219" s="59"/>
      <c r="D219" s="59" t="s">
        <v>1329</v>
      </c>
      <c r="E219" s="59"/>
      <c r="F219" s="59"/>
      <c r="G219" s="59"/>
      <c r="H219" s="59"/>
      <c r="I219" s="59"/>
      <c r="J219" s="59"/>
      <c r="K219" s="59"/>
      <c r="L219" s="59"/>
      <c r="M219" s="59"/>
      <c r="N219" s="59"/>
      <c r="O219" s="59"/>
      <c r="P219" s="59"/>
      <c r="Q219" s="59"/>
      <c r="R219" s="59"/>
      <c r="S219" s="59"/>
      <c r="T219" s="59"/>
      <c r="U219" s="59"/>
      <c r="V219" s="808"/>
      <c r="W219" s="808"/>
      <c r="X219" s="808"/>
      <c r="Y219" s="808"/>
      <c r="Z219" s="808"/>
      <c r="AA219" s="808"/>
      <c r="AB219" s="808"/>
      <c r="AC219" s="808"/>
      <c r="AD219" s="808"/>
      <c r="AE219" s="808"/>
      <c r="AF219" s="808"/>
      <c r="AG219" s="808"/>
      <c r="AH219" s="808"/>
      <c r="AI219" s="808"/>
      <c r="AJ219" s="808"/>
      <c r="AK219" s="808"/>
      <c r="AL219" s="808"/>
      <c r="AM219" s="808"/>
      <c r="AN219" s="808"/>
      <c r="AO219" s="808"/>
      <c r="AP219" s="808"/>
      <c r="AQ219" s="808"/>
      <c r="AR219" s="808"/>
      <c r="AS219" s="808"/>
      <c r="AT219" s="808"/>
      <c r="AU219" s="808"/>
      <c r="AV219" s="808"/>
      <c r="AW219" s="808"/>
      <c r="AX219" s="808"/>
      <c r="AY219" s="808"/>
      <c r="AZ219" s="808"/>
      <c r="BA219" s="808"/>
      <c r="BB219" s="808"/>
      <c r="BC219" s="808"/>
      <c r="BD219" s="808"/>
      <c r="BE219" s="808"/>
      <c r="BF219" s="808"/>
      <c r="BG219" s="808"/>
      <c r="BH219" s="808"/>
      <c r="BI219" s="808"/>
      <c r="BJ219" s="808"/>
      <c r="BK219" s="808"/>
      <c r="BL219" s="808"/>
      <c r="BM219" s="808"/>
      <c r="BN219" s="808"/>
      <c r="BO219" s="808"/>
      <c r="BP219" s="808"/>
      <c r="BQ219" s="808"/>
      <c r="BR219" s="808"/>
      <c r="BS219" s="808"/>
      <c r="BT219" s="808"/>
      <c r="BU219" s="808"/>
      <c r="BV219" s="808"/>
      <c r="BW219" s="808"/>
      <c r="BX219" s="808"/>
      <c r="BY219" s="808"/>
      <c r="BZ219" s="808"/>
      <c r="CA219" s="808"/>
      <c r="CB219" s="808"/>
      <c r="CC219" s="1" t="s">
        <v>1941</v>
      </c>
      <c r="CE219" s="466"/>
      <c r="CJ219" s="420"/>
    </row>
    <row r="220" spans="2:88" s="2" customFormat="1" ht="3.95" customHeight="1">
      <c r="B220" s="891"/>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1"/>
      <c r="CD220" s="1"/>
      <c r="CE220" s="466"/>
      <c r="CJ220" s="421"/>
    </row>
    <row r="221" spans="2:88" s="2" customFormat="1" ht="3.95" customHeight="1">
      <c r="B221" s="891"/>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
      <c r="CD221" s="1"/>
      <c r="CE221" s="466"/>
      <c r="CJ221" s="99"/>
    </row>
    <row r="222" spans="2:88" s="1" customFormat="1" ht="17.100000000000001" customHeight="1">
      <c r="B222" s="891"/>
      <c r="C222" s="59"/>
      <c r="D222" s="78" t="s">
        <v>1330</v>
      </c>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E222" s="466"/>
      <c r="CJ222" s="420"/>
    </row>
    <row r="223" spans="2:88" s="1" customFormat="1" ht="17.100000000000001" customHeight="1">
      <c r="B223" s="891"/>
      <c r="C223" s="59"/>
      <c r="D223" s="78"/>
      <c r="E223" s="78"/>
      <c r="F223" s="78" t="s">
        <v>225</v>
      </c>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E223" s="466"/>
      <c r="CJ223" s="420"/>
    </row>
    <row r="224" spans="2:88" s="1" customFormat="1" ht="17.100000000000001" customHeight="1">
      <c r="B224" s="891"/>
      <c r="C224" s="59"/>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9"/>
      <c r="AT224" s="79"/>
      <c r="AU224" s="79"/>
      <c r="AV224" s="79"/>
      <c r="AW224" s="79"/>
      <c r="AX224" s="79"/>
      <c r="AY224" s="79"/>
      <c r="AZ224" s="79"/>
      <c r="BA224" s="79"/>
      <c r="BB224" s="79"/>
      <c r="BC224" s="79"/>
      <c r="BD224" s="79"/>
      <c r="BE224" s="805" t="s">
        <v>56</v>
      </c>
      <c r="BF224" s="805"/>
      <c r="BG224" s="78"/>
      <c r="BH224" s="78" t="s">
        <v>184</v>
      </c>
      <c r="BI224" s="78"/>
      <c r="BJ224" s="78"/>
      <c r="BK224" s="78"/>
      <c r="BL224" s="78"/>
      <c r="BM224" s="805" t="s">
        <v>56</v>
      </c>
      <c r="BN224" s="805"/>
      <c r="BO224" s="78"/>
      <c r="BP224" s="78" t="s">
        <v>185</v>
      </c>
      <c r="BQ224" s="78"/>
      <c r="BR224" s="78"/>
      <c r="BS224" s="78"/>
      <c r="BT224" s="78"/>
      <c r="BU224" s="79"/>
      <c r="BV224" s="79"/>
      <c r="BW224" s="79"/>
      <c r="BX224" s="79"/>
      <c r="BY224" s="79"/>
      <c r="BZ224" s="79"/>
      <c r="CA224" s="79"/>
      <c r="CB224" s="79"/>
      <c r="CC224" s="1" t="s">
        <v>1907</v>
      </c>
      <c r="CE224" s="466"/>
      <c r="CJ224" s="420"/>
    </row>
    <row r="225" spans="2:91" s="1" customFormat="1" ht="17.100000000000001" customHeight="1">
      <c r="B225" s="891"/>
      <c r="C225" s="59"/>
      <c r="D225" s="78"/>
      <c r="E225" s="78"/>
      <c r="F225" s="78" t="s">
        <v>1673</v>
      </c>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9"/>
      <c r="AT225" s="79"/>
      <c r="AU225" s="79"/>
      <c r="AV225" s="79"/>
      <c r="AW225" s="79"/>
      <c r="AX225" s="79"/>
      <c r="AY225" s="79"/>
      <c r="AZ225" s="79"/>
      <c r="BA225" s="79"/>
      <c r="BB225" s="79"/>
      <c r="BC225" s="79"/>
      <c r="BD225" s="79"/>
      <c r="BE225" s="62"/>
      <c r="BF225" s="62"/>
      <c r="BG225" s="78"/>
      <c r="BH225" s="78"/>
      <c r="BI225" s="78"/>
      <c r="BJ225" s="78"/>
      <c r="BK225" s="78"/>
      <c r="BL225" s="78"/>
      <c r="BM225" s="62"/>
      <c r="BN225" s="62"/>
      <c r="BO225" s="78"/>
      <c r="BP225" s="78"/>
      <c r="BQ225" s="78"/>
      <c r="BR225" s="78"/>
      <c r="BS225" s="78"/>
      <c r="BT225" s="78"/>
      <c r="BU225" s="79"/>
      <c r="BV225" s="79"/>
      <c r="BW225" s="79"/>
      <c r="BX225" s="79"/>
      <c r="BY225" s="79"/>
      <c r="BZ225" s="79"/>
      <c r="CA225" s="79"/>
      <c r="CB225" s="79"/>
      <c r="CE225" s="466"/>
      <c r="CJ225" s="420"/>
    </row>
    <row r="226" spans="2:91" s="1" customFormat="1" ht="17.100000000000001" customHeight="1">
      <c r="B226" s="891"/>
      <c r="C226" s="59"/>
      <c r="D226" s="78"/>
      <c r="E226" s="78"/>
      <c r="F226" s="78"/>
      <c r="G226" s="78"/>
      <c r="H226" s="78"/>
      <c r="I226" s="805" t="s">
        <v>56</v>
      </c>
      <c r="J226" s="805"/>
      <c r="K226" s="78" t="s">
        <v>1677</v>
      </c>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9"/>
      <c r="AT226" s="79"/>
      <c r="AU226" s="79"/>
      <c r="AV226" s="79"/>
      <c r="AW226" s="79"/>
      <c r="AX226" s="79"/>
      <c r="AY226" s="79"/>
      <c r="AZ226" s="79"/>
      <c r="BA226" s="79"/>
      <c r="BB226" s="79"/>
      <c r="BC226" s="79"/>
      <c r="BD226" s="79"/>
      <c r="BE226" s="62"/>
      <c r="BF226" s="62"/>
      <c r="BG226" s="62"/>
      <c r="BH226" s="62"/>
      <c r="BI226" s="62"/>
      <c r="BJ226" s="62"/>
      <c r="BK226" s="62"/>
      <c r="BL226" s="62"/>
      <c r="BM226" s="62"/>
      <c r="BN226" s="62"/>
      <c r="BO226" s="78"/>
      <c r="BP226" s="78"/>
      <c r="BQ226" s="78"/>
      <c r="BR226" s="78"/>
      <c r="BS226" s="78"/>
      <c r="BT226" s="78"/>
      <c r="BU226" s="79"/>
      <c r="BV226" s="79"/>
      <c r="BW226" s="79"/>
      <c r="BX226" s="79"/>
      <c r="BY226" s="79"/>
      <c r="BZ226" s="79"/>
      <c r="CA226" s="79"/>
      <c r="CB226" s="79"/>
      <c r="CC226" s="1" t="s">
        <v>1907</v>
      </c>
      <c r="CE226" s="466"/>
      <c r="CJ226" s="420"/>
    </row>
    <row r="227" spans="2:91" s="1" customFormat="1" ht="17.100000000000001" customHeight="1">
      <c r="B227" s="891"/>
      <c r="C227" s="59"/>
      <c r="D227" s="78"/>
      <c r="E227" s="78"/>
      <c r="F227" s="78"/>
      <c r="G227" s="78"/>
      <c r="H227" s="78"/>
      <c r="I227" s="382"/>
      <c r="J227" s="382"/>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9"/>
      <c r="AT227" s="79"/>
      <c r="AU227" s="79"/>
      <c r="AV227" s="79"/>
      <c r="AW227" s="79"/>
      <c r="AX227" s="79"/>
      <c r="AY227" s="79"/>
      <c r="AZ227" s="79"/>
      <c r="BA227" s="79"/>
      <c r="BB227" s="79"/>
      <c r="BC227" s="79"/>
      <c r="BD227" s="79"/>
      <c r="BE227" s="62"/>
      <c r="BF227" s="62"/>
      <c r="BG227" s="62"/>
      <c r="BH227" s="62"/>
      <c r="BI227" s="62"/>
      <c r="BJ227" s="62"/>
      <c r="BK227" s="62"/>
      <c r="BL227" s="62"/>
      <c r="BM227" s="62"/>
      <c r="BN227" s="62"/>
      <c r="BO227" s="78"/>
      <c r="BP227" s="78"/>
      <c r="BQ227" s="78"/>
      <c r="BR227" s="78"/>
      <c r="BS227" s="78"/>
      <c r="BT227" s="78"/>
      <c r="BU227" s="79"/>
      <c r="BV227" s="79"/>
      <c r="BW227" s="79"/>
      <c r="BX227" s="79"/>
      <c r="BY227" s="79"/>
      <c r="BZ227" s="79"/>
      <c r="CA227" s="79"/>
      <c r="CB227" s="79"/>
      <c r="CE227" s="466"/>
      <c r="CJ227" s="420"/>
    </row>
    <row r="228" spans="2:91" s="1" customFormat="1" ht="17.100000000000001" customHeight="1">
      <c r="B228" s="891"/>
      <c r="C228" s="59"/>
      <c r="D228" s="78"/>
      <c r="E228" s="78"/>
      <c r="F228" s="78"/>
      <c r="G228" s="78"/>
      <c r="H228" s="78"/>
      <c r="I228" s="805" t="s">
        <v>56</v>
      </c>
      <c r="J228" s="805"/>
      <c r="K228" s="78" t="s">
        <v>1678</v>
      </c>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9"/>
      <c r="AT228" s="79"/>
      <c r="AU228" s="79"/>
      <c r="AV228" s="79"/>
      <c r="AW228" s="79"/>
      <c r="AX228" s="79"/>
      <c r="AY228" s="79"/>
      <c r="AZ228" s="79"/>
      <c r="BA228" s="79"/>
      <c r="BB228" s="79"/>
      <c r="BC228" s="79"/>
      <c r="BD228" s="79"/>
      <c r="BE228" s="62"/>
      <c r="BF228" s="62"/>
      <c r="BG228" s="62"/>
      <c r="BH228" s="62"/>
      <c r="BI228" s="62"/>
      <c r="BJ228" s="62"/>
      <c r="BK228" s="62"/>
      <c r="BL228" s="62"/>
      <c r="BM228" s="62"/>
      <c r="BN228" s="62"/>
      <c r="BO228" s="78"/>
      <c r="BP228" s="78"/>
      <c r="BQ228" s="78"/>
      <c r="BR228" s="78"/>
      <c r="BS228" s="78"/>
      <c r="BT228" s="78"/>
      <c r="BU228" s="79"/>
      <c r="BV228" s="79"/>
      <c r="BW228" s="79"/>
      <c r="BX228" s="79"/>
      <c r="BY228" s="79"/>
      <c r="BZ228" s="79"/>
      <c r="CA228" s="79"/>
      <c r="CB228" s="79"/>
      <c r="CC228" s="1" t="s">
        <v>1908</v>
      </c>
      <c r="CE228" s="466"/>
      <c r="CJ228" s="420"/>
    </row>
    <row r="229" spans="2:91" s="1" customFormat="1" ht="17.100000000000001" customHeight="1">
      <c r="B229" s="891"/>
      <c r="C229" s="59"/>
      <c r="D229" s="78"/>
      <c r="E229" s="78"/>
      <c r="F229" s="78"/>
      <c r="G229" s="78"/>
      <c r="H229" s="78"/>
      <c r="I229" s="78"/>
      <c r="J229" s="78"/>
      <c r="K229" s="78" t="s">
        <v>1674</v>
      </c>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9"/>
      <c r="AT229" s="79"/>
      <c r="AU229" s="79"/>
      <c r="AV229" s="79"/>
      <c r="AW229" s="79"/>
      <c r="AX229" s="79"/>
      <c r="AY229" s="79"/>
      <c r="AZ229" s="79"/>
      <c r="BA229" s="79"/>
      <c r="BB229" s="79"/>
      <c r="BC229" s="79"/>
      <c r="BD229" s="79"/>
      <c r="BE229" s="62"/>
      <c r="BF229" s="62"/>
      <c r="BG229" s="62"/>
      <c r="BH229" s="62"/>
      <c r="BI229" s="62"/>
      <c r="BJ229" s="62"/>
      <c r="BK229" s="62"/>
      <c r="BL229" s="62"/>
      <c r="BM229" s="62"/>
      <c r="BN229" s="62"/>
      <c r="BO229" s="78"/>
      <c r="BP229" s="78"/>
      <c r="BQ229" s="78"/>
      <c r="BR229" s="78"/>
      <c r="BS229" s="78"/>
      <c r="BT229" s="78"/>
      <c r="BU229" s="79"/>
      <c r="BV229" s="79"/>
      <c r="BW229" s="79"/>
      <c r="BX229" s="79"/>
      <c r="BY229" s="79"/>
      <c r="BZ229" s="79"/>
      <c r="CA229" s="79"/>
      <c r="CB229" s="79"/>
      <c r="CE229" s="466"/>
      <c r="CJ229" s="420"/>
    </row>
    <row r="230" spans="2:91" s="1" customFormat="1" ht="17.100000000000001" customHeight="1">
      <c r="B230" s="891"/>
      <c r="C230" s="59"/>
      <c r="D230" s="78"/>
      <c r="E230" s="78"/>
      <c r="F230" s="78"/>
      <c r="G230" s="78"/>
      <c r="H230" s="78"/>
      <c r="I230" s="78"/>
      <c r="J230" s="78"/>
      <c r="K230" s="78" t="s">
        <v>1675</v>
      </c>
      <c r="L230" s="78"/>
      <c r="M230" s="78"/>
      <c r="N230" s="78"/>
      <c r="O230" s="78"/>
      <c r="P230" s="78"/>
      <c r="Q230" s="78"/>
      <c r="R230" s="805"/>
      <c r="S230" s="805"/>
      <c r="T230" s="805"/>
      <c r="U230" s="805"/>
      <c r="V230" s="805"/>
      <c r="W230" s="805"/>
      <c r="X230" s="805"/>
      <c r="Y230" s="805"/>
      <c r="Z230" s="805"/>
      <c r="AA230" s="805"/>
      <c r="AB230" s="805"/>
      <c r="AC230" s="805"/>
      <c r="AD230" s="805"/>
      <c r="AE230" s="78"/>
      <c r="AF230" s="78"/>
      <c r="AG230" s="78"/>
      <c r="AH230" s="78"/>
      <c r="AI230" s="78"/>
      <c r="AJ230" s="78"/>
      <c r="AK230" s="78"/>
      <c r="AL230" s="78"/>
      <c r="AM230" s="78"/>
      <c r="AN230" s="78"/>
      <c r="AO230" s="78"/>
      <c r="AP230" s="78"/>
      <c r="AQ230" s="78"/>
      <c r="AR230" s="78"/>
      <c r="AS230" s="79"/>
      <c r="AT230" s="79"/>
      <c r="AU230" s="79"/>
      <c r="AV230" s="79"/>
      <c r="AW230" s="79"/>
      <c r="AX230" s="79"/>
      <c r="AY230" s="79"/>
      <c r="AZ230" s="79"/>
      <c r="BA230" s="79"/>
      <c r="BB230" s="79"/>
      <c r="BC230" s="79"/>
      <c r="BD230" s="79"/>
      <c r="BE230" s="62"/>
      <c r="BF230" s="62"/>
      <c r="BG230" s="62"/>
      <c r="BH230" s="62"/>
      <c r="BI230" s="62"/>
      <c r="BJ230" s="62"/>
      <c r="BK230" s="62"/>
      <c r="BL230" s="62"/>
      <c r="BM230" s="62"/>
      <c r="BN230" s="62"/>
      <c r="BO230" s="78"/>
      <c r="BP230" s="78"/>
      <c r="BQ230" s="78"/>
      <c r="BR230" s="78"/>
      <c r="BS230" s="78"/>
      <c r="BT230" s="78"/>
      <c r="BU230" s="79"/>
      <c r="BV230" s="79"/>
      <c r="BW230" s="79"/>
      <c r="BX230" s="79"/>
      <c r="BY230" s="79"/>
      <c r="BZ230" s="79"/>
      <c r="CA230" s="79"/>
      <c r="CB230" s="79"/>
      <c r="CC230" s="1" t="s">
        <v>1909</v>
      </c>
      <c r="CE230" s="466"/>
      <c r="CJ230" s="420"/>
    </row>
    <row r="231" spans="2:91" s="1" customFormat="1" ht="17.100000000000001" customHeight="1">
      <c r="B231" s="891"/>
      <c r="C231" s="59"/>
      <c r="D231" s="78"/>
      <c r="E231" s="78"/>
      <c r="F231" s="78"/>
      <c r="G231" s="78"/>
      <c r="H231" s="78"/>
      <c r="I231" s="78"/>
      <c r="J231" s="78"/>
      <c r="K231" s="78" t="s">
        <v>1676</v>
      </c>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806"/>
      <c r="AI231" s="806"/>
      <c r="AJ231" s="806"/>
      <c r="AK231" s="806"/>
      <c r="AL231" s="806"/>
      <c r="AM231" s="806"/>
      <c r="AN231" s="806"/>
      <c r="AO231" s="806"/>
      <c r="AP231" s="806"/>
      <c r="AQ231" s="806"/>
      <c r="AR231" s="806"/>
      <c r="AS231" s="79"/>
      <c r="AT231" s="79" t="s">
        <v>40</v>
      </c>
      <c r="AU231" s="79"/>
      <c r="AV231" s="79"/>
      <c r="AW231" s="79"/>
      <c r="AX231" s="79"/>
      <c r="AY231" s="79"/>
      <c r="AZ231" s="79"/>
      <c r="BA231" s="79"/>
      <c r="BB231" s="79"/>
      <c r="BC231" s="79"/>
      <c r="BD231" s="79"/>
      <c r="BE231" s="62"/>
      <c r="BF231" s="62"/>
      <c r="BG231" s="62"/>
      <c r="BH231" s="62"/>
      <c r="BI231" s="62"/>
      <c r="BJ231" s="62"/>
      <c r="BK231" s="62"/>
      <c r="BL231" s="62"/>
      <c r="BM231" s="62"/>
      <c r="BN231" s="62"/>
      <c r="BO231" s="78"/>
      <c r="BP231" s="78"/>
      <c r="BQ231" s="78"/>
      <c r="BR231" s="78"/>
      <c r="BS231" s="78"/>
      <c r="BT231" s="78"/>
      <c r="BU231" s="79"/>
      <c r="BV231" s="79"/>
      <c r="BW231" s="79"/>
      <c r="BX231" s="79"/>
      <c r="BY231" s="79"/>
      <c r="BZ231" s="79"/>
      <c r="CA231" s="79"/>
      <c r="CB231" s="79"/>
      <c r="CE231" s="466"/>
      <c r="CJ231" s="420"/>
    </row>
    <row r="232" spans="2:91" s="1" customFormat="1" ht="17.100000000000001" customHeight="1">
      <c r="B232" s="891"/>
      <c r="C232" s="59"/>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381"/>
      <c r="AI232" s="381"/>
      <c r="AJ232" s="381"/>
      <c r="AK232" s="381"/>
      <c r="AL232" s="381"/>
      <c r="AM232" s="381"/>
      <c r="AN232" s="381"/>
      <c r="AO232" s="381"/>
      <c r="AP232" s="381"/>
      <c r="AQ232" s="381"/>
      <c r="AR232" s="381"/>
      <c r="AS232" s="79"/>
      <c r="AT232" s="79"/>
      <c r="AU232" s="79"/>
      <c r="AV232" s="79"/>
      <c r="AW232" s="79"/>
      <c r="AX232" s="79"/>
      <c r="AY232" s="79"/>
      <c r="AZ232" s="79"/>
      <c r="BA232" s="79"/>
      <c r="BB232" s="79"/>
      <c r="BC232" s="79"/>
      <c r="BD232" s="79"/>
      <c r="BE232" s="62"/>
      <c r="BF232" s="62"/>
      <c r="BG232" s="62"/>
      <c r="BH232" s="62"/>
      <c r="BI232" s="62"/>
      <c r="BJ232" s="62"/>
      <c r="BK232" s="62"/>
      <c r="BL232" s="62"/>
      <c r="BM232" s="62"/>
      <c r="BN232" s="62"/>
      <c r="BO232" s="78"/>
      <c r="BP232" s="78"/>
      <c r="BQ232" s="78"/>
      <c r="BR232" s="78"/>
      <c r="BS232" s="78"/>
      <c r="BT232" s="78"/>
      <c r="BU232" s="79"/>
      <c r="BV232" s="79"/>
      <c r="BW232" s="79"/>
      <c r="BX232" s="79"/>
      <c r="BY232" s="79"/>
      <c r="BZ232" s="79"/>
      <c r="CA232" s="79"/>
      <c r="CB232" s="79"/>
      <c r="CC232" s="9" t="s">
        <v>1982</v>
      </c>
      <c r="CD232" s="9"/>
      <c r="CE232" s="9"/>
      <c r="CF232" s="9"/>
      <c r="CG232" s="9"/>
      <c r="CH232" s="9"/>
      <c r="CI232" s="9"/>
      <c r="CJ232" s="425"/>
      <c r="CK232" s="9"/>
      <c r="CL232" s="9"/>
      <c r="CM232" s="9"/>
    </row>
    <row r="233" spans="2:91" s="1" customFormat="1" ht="17.100000000000001" customHeight="1">
      <c r="B233" s="891"/>
      <c r="C233" s="59"/>
      <c r="D233" s="78"/>
      <c r="E233" s="78"/>
      <c r="F233" s="78" t="s">
        <v>1679</v>
      </c>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9"/>
      <c r="AT233" s="79"/>
      <c r="AU233" s="79"/>
      <c r="AV233" s="79"/>
      <c r="AW233" s="79"/>
      <c r="AX233" s="79"/>
      <c r="AY233" s="79"/>
      <c r="AZ233" s="79"/>
      <c r="BA233" s="79"/>
      <c r="BB233" s="79"/>
      <c r="BC233" s="79"/>
      <c r="BD233" s="79"/>
      <c r="BE233" s="805" t="s">
        <v>56</v>
      </c>
      <c r="BF233" s="805"/>
      <c r="BG233" s="78"/>
      <c r="BH233" s="78" t="s">
        <v>184</v>
      </c>
      <c r="BI233" s="78"/>
      <c r="BJ233" s="78"/>
      <c r="BK233" s="78"/>
      <c r="BL233" s="78"/>
      <c r="BM233" s="805" t="s">
        <v>56</v>
      </c>
      <c r="BN233" s="805"/>
      <c r="BO233" s="78"/>
      <c r="BP233" s="78" t="s">
        <v>185</v>
      </c>
      <c r="BQ233" s="78"/>
      <c r="BR233" s="78"/>
      <c r="BS233" s="78"/>
      <c r="BT233" s="78"/>
      <c r="BU233" s="79"/>
      <c r="BV233" s="79"/>
      <c r="BW233" s="79"/>
      <c r="BX233" s="79"/>
      <c r="BY233" s="79"/>
      <c r="BZ233" s="79"/>
      <c r="CA233" s="79"/>
      <c r="CB233" s="79"/>
      <c r="CC233" s="9" t="s">
        <v>1910</v>
      </c>
      <c r="CD233" s="9"/>
      <c r="CE233" s="9"/>
      <c r="CF233" s="9"/>
      <c r="CG233" s="393"/>
      <c r="CH233" s="406" t="s">
        <v>1976</v>
      </c>
      <c r="CI233" s="285"/>
      <c r="CJ233" s="468"/>
      <c r="CK233" s="285"/>
      <c r="CL233" s="285"/>
      <c r="CM233" s="408"/>
    </row>
    <row r="234" spans="2:91" s="1" customFormat="1" ht="17.100000000000001" customHeight="1">
      <c r="B234" s="891"/>
      <c r="C234" s="59"/>
      <c r="D234" s="78"/>
      <c r="E234" s="78"/>
      <c r="F234" s="78" t="s">
        <v>1680</v>
      </c>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9"/>
      <c r="AT234" s="79"/>
      <c r="AU234" s="79"/>
      <c r="AV234" s="79"/>
      <c r="AW234" s="79"/>
      <c r="AX234" s="78" t="s">
        <v>81</v>
      </c>
      <c r="AY234" s="78"/>
      <c r="AZ234" s="806"/>
      <c r="BA234" s="806"/>
      <c r="BB234" s="806"/>
      <c r="BC234" s="806"/>
      <c r="BD234" s="806"/>
      <c r="BE234" s="806"/>
      <c r="BF234" s="806"/>
      <c r="BG234" s="806"/>
      <c r="BH234" s="806"/>
      <c r="BI234" s="806"/>
      <c r="BJ234" s="806"/>
      <c r="BK234" s="78" t="s">
        <v>40</v>
      </c>
      <c r="BL234" s="79"/>
      <c r="BM234" s="79"/>
      <c r="BN234" s="79"/>
      <c r="BO234" s="79"/>
      <c r="BP234" s="79"/>
      <c r="BQ234" s="79"/>
      <c r="BR234" s="79"/>
      <c r="BS234" s="79"/>
      <c r="BT234" s="79"/>
      <c r="BU234" s="79"/>
      <c r="BV234" s="79"/>
      <c r="BW234" s="79"/>
      <c r="BX234" s="79"/>
      <c r="BY234" s="79"/>
      <c r="BZ234" s="79"/>
      <c r="CA234" s="79"/>
      <c r="CB234" s="79"/>
      <c r="CC234" s="1" t="s">
        <v>1981</v>
      </c>
      <c r="CH234" s="389" t="s">
        <v>1973</v>
      </c>
      <c r="CJ234" s="420"/>
      <c r="CM234" s="392"/>
    </row>
    <row r="235" spans="2:91" s="1" customFormat="1" ht="17.100000000000001" customHeight="1">
      <c r="B235" s="891"/>
      <c r="C235" s="59"/>
      <c r="D235" s="78"/>
      <c r="E235" s="78"/>
      <c r="F235" s="78" t="s">
        <v>1681</v>
      </c>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t="s">
        <v>81</v>
      </c>
      <c r="AL235" s="78"/>
      <c r="AM235" s="806"/>
      <c r="AN235" s="806"/>
      <c r="AO235" s="806"/>
      <c r="AP235" s="806"/>
      <c r="AQ235" s="806"/>
      <c r="AR235" s="806"/>
      <c r="AS235" s="806"/>
      <c r="AT235" s="806"/>
      <c r="AU235" s="806"/>
      <c r="AV235" s="806"/>
      <c r="AW235" s="806"/>
      <c r="AX235" s="78" t="s">
        <v>40</v>
      </c>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1" t="s">
        <v>1978</v>
      </c>
      <c r="CH235" s="389" t="s">
        <v>1972</v>
      </c>
      <c r="CJ235" s="420"/>
      <c r="CM235" s="392"/>
    </row>
    <row r="236" spans="2:91" s="1" customFormat="1" ht="17.100000000000001" customHeight="1">
      <c r="B236" s="891"/>
      <c r="C236" s="59"/>
      <c r="D236" s="78"/>
      <c r="E236" s="78"/>
      <c r="F236" s="78" t="s">
        <v>1682</v>
      </c>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805" t="s">
        <v>56</v>
      </c>
      <c r="AE236" s="805"/>
      <c r="AF236" s="78"/>
      <c r="AG236" s="78" t="s">
        <v>230</v>
      </c>
      <c r="AH236" s="78"/>
      <c r="AI236" s="78"/>
      <c r="AJ236" s="78"/>
      <c r="AK236" s="60"/>
      <c r="AL236" s="60"/>
      <c r="AM236" s="60"/>
      <c r="AN236" s="60"/>
      <c r="AO236" s="60"/>
      <c r="AP236" s="60"/>
      <c r="AQ236" s="60"/>
      <c r="AR236" s="60"/>
      <c r="AS236" s="60"/>
      <c r="AT236" s="60"/>
      <c r="AU236" s="60"/>
      <c r="AV236" s="60"/>
      <c r="AW236" s="60"/>
      <c r="AX236" s="60"/>
      <c r="AY236" s="60"/>
      <c r="AZ236" s="60"/>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408"/>
      <c r="CD236" s="1" t="s">
        <v>1979</v>
      </c>
      <c r="CH236" s="389" t="s">
        <v>1974</v>
      </c>
      <c r="CJ236" s="420"/>
      <c r="CM236" s="392"/>
    </row>
    <row r="237" spans="2:91" s="1" customFormat="1" ht="17.100000000000001" customHeight="1">
      <c r="B237" s="891"/>
      <c r="C237" s="59"/>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805" t="s">
        <v>56</v>
      </c>
      <c r="AE237" s="805"/>
      <c r="AF237" s="78"/>
      <c r="AG237" s="78" t="s">
        <v>231</v>
      </c>
      <c r="AH237" s="78"/>
      <c r="AI237" s="78"/>
      <c r="AJ237" s="78"/>
      <c r="AK237" s="78"/>
      <c r="AL237" s="78"/>
      <c r="AM237" s="80"/>
      <c r="AN237" s="80"/>
      <c r="AO237" s="80"/>
      <c r="AP237" s="80"/>
      <c r="AQ237" s="80"/>
      <c r="AR237" s="80"/>
      <c r="AS237" s="80"/>
      <c r="AT237" s="80"/>
      <c r="AU237" s="80"/>
      <c r="AV237" s="80"/>
      <c r="AW237" s="80"/>
      <c r="AX237" s="78"/>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1" t="s">
        <v>1986</v>
      </c>
      <c r="CD237" s="285"/>
      <c r="CE237" s="285"/>
      <c r="CF237" s="285"/>
      <c r="CG237" s="408"/>
      <c r="CH237" s="389" t="s">
        <v>1975</v>
      </c>
      <c r="CJ237" s="420"/>
      <c r="CM237" s="392"/>
    </row>
    <row r="238" spans="2:91" s="1" customFormat="1" ht="17.100000000000001" customHeight="1">
      <c r="B238" s="891"/>
      <c r="C238" s="59"/>
      <c r="D238" s="78"/>
      <c r="E238" s="78"/>
      <c r="F238" s="78" t="s">
        <v>1683</v>
      </c>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804"/>
      <c r="AE238" s="804"/>
      <c r="AF238" s="804"/>
      <c r="AG238" s="804"/>
      <c r="AH238" s="804"/>
      <c r="AI238" s="804"/>
      <c r="AJ238" s="804"/>
      <c r="AK238" s="804"/>
      <c r="AL238" s="804"/>
      <c r="AM238" s="804"/>
      <c r="AN238" s="804"/>
      <c r="AO238" s="804"/>
      <c r="AP238" s="804"/>
      <c r="AQ238" s="804"/>
      <c r="AR238" s="804"/>
      <c r="AS238" s="804"/>
      <c r="AT238" s="804"/>
      <c r="AU238" s="804"/>
      <c r="AV238" s="804"/>
      <c r="AW238" s="804"/>
      <c r="AX238" s="804"/>
      <c r="AY238" s="804"/>
      <c r="AZ238" s="804"/>
      <c r="BA238" s="804"/>
      <c r="BB238" s="804"/>
      <c r="BC238" s="804"/>
      <c r="BD238" s="804"/>
      <c r="BE238" s="804"/>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1" t="s">
        <v>1980</v>
      </c>
      <c r="CG238" s="392"/>
      <c r="CH238" s="389"/>
      <c r="CJ238" s="420"/>
      <c r="CM238" s="392"/>
    </row>
    <row r="239" spans="2:91" s="1" customFormat="1" ht="2.1" customHeight="1">
      <c r="B239" s="891"/>
      <c r="C239" s="59"/>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G239" s="392"/>
      <c r="CH239" s="389"/>
      <c r="CJ239" s="420"/>
      <c r="CM239" s="392"/>
    </row>
    <row r="240" spans="2:91" s="2" customFormat="1" ht="5.0999999999999996" customHeight="1">
      <c r="B240" s="891"/>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
      <c r="CD240" s="9"/>
      <c r="CE240" s="5"/>
      <c r="CF240" s="5"/>
      <c r="CG240" s="409"/>
      <c r="CH240" s="407"/>
      <c r="CI240" s="5"/>
      <c r="CJ240" s="421"/>
      <c r="CK240" s="5"/>
      <c r="CL240" s="5"/>
      <c r="CM240" s="409"/>
    </row>
    <row r="241" spans="2:88" s="2" customFormat="1" ht="4.5" customHeight="1">
      <c r="B241" s="891"/>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A241" s="174"/>
      <c r="CB241" s="174"/>
      <c r="CC241" s="1"/>
      <c r="CD241" s="1"/>
      <c r="CE241" s="466"/>
      <c r="CJ241" s="99"/>
    </row>
    <row r="242" spans="2:88" s="1" customFormat="1" ht="17.100000000000001" customHeight="1">
      <c r="B242" s="891"/>
      <c r="C242" s="59"/>
      <c r="D242" s="59" t="s">
        <v>1332</v>
      </c>
      <c r="E242" s="59"/>
      <c r="F242" s="59"/>
      <c r="G242" s="59"/>
      <c r="H242" s="59"/>
      <c r="I242" s="59"/>
      <c r="J242" s="59"/>
      <c r="K242" s="59"/>
      <c r="L242" s="59"/>
      <c r="M242" s="59"/>
      <c r="N242" s="59"/>
      <c r="O242" s="59"/>
      <c r="P242" s="59"/>
      <c r="Q242" s="59"/>
      <c r="R242" s="59"/>
      <c r="S242" s="59"/>
      <c r="T242" s="59"/>
      <c r="U242" s="59"/>
      <c r="V242" s="59"/>
      <c r="W242" s="59"/>
      <c r="X242" s="59" t="s">
        <v>151</v>
      </c>
      <c r="Y242" s="59"/>
      <c r="Z242" s="59"/>
      <c r="AA242" s="59"/>
      <c r="AB242" s="59"/>
      <c r="AC242" s="59"/>
      <c r="AD242" s="59"/>
      <c r="AE242" s="59"/>
      <c r="AF242" s="59"/>
      <c r="AG242" s="59"/>
      <c r="AH242" s="59"/>
      <c r="AI242" s="59"/>
      <c r="AJ242" s="59"/>
      <c r="AK242" s="59"/>
      <c r="AL242" s="59"/>
      <c r="AM242" s="59"/>
      <c r="AN242" s="59" t="s">
        <v>152</v>
      </c>
      <c r="AO242" s="59"/>
      <c r="AP242" s="59"/>
      <c r="AQ242" s="59"/>
      <c r="AR242" s="59"/>
      <c r="AS242" s="59"/>
      <c r="AT242" s="59"/>
      <c r="AU242" s="59"/>
      <c r="AV242" s="59"/>
      <c r="AW242" s="59"/>
      <c r="AX242" s="59"/>
      <c r="AY242" s="59"/>
      <c r="AZ242" s="59"/>
      <c r="BA242" s="59"/>
      <c r="BB242" s="59"/>
      <c r="BC242" s="59"/>
      <c r="BD242" s="59"/>
      <c r="BE242" s="59" t="s">
        <v>153</v>
      </c>
      <c r="BF242" s="59"/>
      <c r="BG242" s="59"/>
      <c r="BH242" s="59"/>
      <c r="BI242" s="59"/>
      <c r="BJ242" s="59"/>
      <c r="BK242" s="59"/>
      <c r="BL242" s="59"/>
      <c r="BM242" s="59"/>
      <c r="BN242" s="59"/>
      <c r="BO242" s="59"/>
      <c r="BP242" s="59"/>
      <c r="BQ242" s="59"/>
      <c r="BR242" s="59"/>
      <c r="BS242" s="59"/>
      <c r="BT242" s="59"/>
      <c r="BU242" s="59"/>
      <c r="BV242" s="59"/>
      <c r="BW242" s="59" t="s">
        <v>85</v>
      </c>
      <c r="BX242" s="59"/>
      <c r="BY242" s="59"/>
      <c r="BZ242" s="59"/>
      <c r="CA242" s="59"/>
      <c r="CB242" s="59"/>
      <c r="CE242" s="466"/>
      <c r="CJ242" s="420"/>
    </row>
    <row r="243" spans="2:88" s="1" customFormat="1" ht="17.100000000000001" customHeight="1">
      <c r="B243" s="891"/>
      <c r="C243" s="59"/>
      <c r="D243" s="59"/>
      <c r="E243" s="59"/>
      <c r="F243" s="798" t="s">
        <v>234</v>
      </c>
      <c r="G243" s="798"/>
      <c r="H243" s="798"/>
      <c r="I243" s="798"/>
      <c r="J243" s="798"/>
      <c r="K243" s="798"/>
      <c r="L243" s="798"/>
      <c r="M243" s="798"/>
      <c r="N243" s="59" t="s">
        <v>37</v>
      </c>
      <c r="O243" s="59"/>
      <c r="P243" s="802"/>
      <c r="Q243" s="802"/>
      <c r="R243" s="802"/>
      <c r="S243" s="802"/>
      <c r="T243" s="801" t="s">
        <v>235</v>
      </c>
      <c r="U243" s="801"/>
      <c r="V243" s="801"/>
      <c r="W243" s="59"/>
      <c r="X243" s="59" t="s">
        <v>37</v>
      </c>
      <c r="Y243" s="796"/>
      <c r="Z243" s="796"/>
      <c r="AA243" s="796"/>
      <c r="AB243" s="796"/>
      <c r="AC243" s="796"/>
      <c r="AD243" s="796"/>
      <c r="AE243" s="796"/>
      <c r="AF243" s="796"/>
      <c r="AG243" s="796"/>
      <c r="AH243" s="796"/>
      <c r="AI243" s="796"/>
      <c r="AJ243" s="796"/>
      <c r="AK243" s="796"/>
      <c r="AL243" s="796"/>
      <c r="AM243" s="796"/>
      <c r="AN243" s="59" t="s">
        <v>117</v>
      </c>
      <c r="AO243" s="59"/>
      <c r="AP243" s="796"/>
      <c r="AQ243" s="796"/>
      <c r="AR243" s="796"/>
      <c r="AS243" s="796"/>
      <c r="AT243" s="796"/>
      <c r="AU243" s="796"/>
      <c r="AV243" s="796"/>
      <c r="AW243" s="796"/>
      <c r="AX243" s="796"/>
      <c r="AY243" s="796"/>
      <c r="AZ243" s="796"/>
      <c r="BA243" s="796"/>
      <c r="BB243" s="796"/>
      <c r="BC243" s="796"/>
      <c r="BD243" s="796"/>
      <c r="BE243" s="59" t="s">
        <v>117</v>
      </c>
      <c r="BF243" s="59"/>
      <c r="BG243" s="803">
        <f>Y243+AP243</f>
        <v>0</v>
      </c>
      <c r="BH243" s="803"/>
      <c r="BI243" s="803"/>
      <c r="BJ243" s="803"/>
      <c r="BK243" s="803"/>
      <c r="BL243" s="803"/>
      <c r="BM243" s="803"/>
      <c r="BN243" s="803"/>
      <c r="BO243" s="803"/>
      <c r="BP243" s="803"/>
      <c r="BQ243" s="803"/>
      <c r="BR243" s="803"/>
      <c r="BS243" s="803"/>
      <c r="BT243" s="803"/>
      <c r="BU243" s="803"/>
      <c r="BV243" s="123"/>
      <c r="BW243" s="119" t="s">
        <v>85</v>
      </c>
      <c r="BX243" s="119"/>
      <c r="BY243" s="119"/>
      <c r="BZ243" s="119"/>
      <c r="CA243" s="119"/>
      <c r="CB243" s="59"/>
      <c r="CC243" s="1" t="s">
        <v>2276</v>
      </c>
      <c r="CE243" s="466"/>
      <c r="CJ243" s="420"/>
    </row>
    <row r="244" spans="2:88" s="1" customFormat="1" ht="17.100000000000001" customHeight="1">
      <c r="B244" s="891"/>
      <c r="C244" s="59"/>
      <c r="D244" s="59"/>
      <c r="E244" s="59"/>
      <c r="F244" s="59"/>
      <c r="G244" s="59"/>
      <c r="H244" s="59"/>
      <c r="I244" s="59"/>
      <c r="J244" s="59"/>
      <c r="K244" s="59"/>
      <c r="L244" s="59"/>
      <c r="M244" s="59"/>
      <c r="N244" s="59" t="s">
        <v>37</v>
      </c>
      <c r="O244" s="59"/>
      <c r="P244" s="802"/>
      <c r="Q244" s="802"/>
      <c r="R244" s="802"/>
      <c r="S244" s="802"/>
      <c r="T244" s="801" t="s">
        <v>235</v>
      </c>
      <c r="U244" s="801"/>
      <c r="V244" s="801"/>
      <c r="W244" s="59"/>
      <c r="X244" s="59" t="s">
        <v>37</v>
      </c>
      <c r="Y244" s="796"/>
      <c r="Z244" s="796"/>
      <c r="AA244" s="796"/>
      <c r="AB244" s="796"/>
      <c r="AC244" s="796"/>
      <c r="AD244" s="796"/>
      <c r="AE244" s="796"/>
      <c r="AF244" s="796"/>
      <c r="AG244" s="796"/>
      <c r="AH244" s="796"/>
      <c r="AI244" s="796"/>
      <c r="AJ244" s="796"/>
      <c r="AK244" s="796"/>
      <c r="AL244" s="796"/>
      <c r="AM244" s="796"/>
      <c r="AN244" s="59" t="s">
        <v>117</v>
      </c>
      <c r="AO244" s="59"/>
      <c r="AP244" s="796"/>
      <c r="AQ244" s="796"/>
      <c r="AR244" s="796"/>
      <c r="AS244" s="796"/>
      <c r="AT244" s="796"/>
      <c r="AU244" s="796"/>
      <c r="AV244" s="796"/>
      <c r="AW244" s="796"/>
      <c r="AX244" s="796"/>
      <c r="AY244" s="796"/>
      <c r="AZ244" s="796"/>
      <c r="BA244" s="796"/>
      <c r="BB244" s="796"/>
      <c r="BC244" s="796"/>
      <c r="BD244" s="796"/>
      <c r="BE244" s="59" t="s">
        <v>117</v>
      </c>
      <c r="BF244" s="59"/>
      <c r="BG244" s="803">
        <f t="shared" ref="BG244:BG251" si="1">Y244+AP244</f>
        <v>0</v>
      </c>
      <c r="BH244" s="803"/>
      <c r="BI244" s="803"/>
      <c r="BJ244" s="803"/>
      <c r="BK244" s="803"/>
      <c r="BL244" s="803"/>
      <c r="BM244" s="803"/>
      <c r="BN244" s="803"/>
      <c r="BO244" s="803"/>
      <c r="BP244" s="803"/>
      <c r="BQ244" s="803"/>
      <c r="BR244" s="803"/>
      <c r="BS244" s="803"/>
      <c r="BT244" s="803"/>
      <c r="BU244" s="803"/>
      <c r="BV244" s="123"/>
      <c r="BW244" s="119" t="s">
        <v>85</v>
      </c>
      <c r="BX244" s="119"/>
      <c r="BY244" s="119"/>
      <c r="BZ244" s="119"/>
      <c r="CA244" s="119"/>
      <c r="CB244" s="59"/>
      <c r="CD244" s="1" t="s">
        <v>1984</v>
      </c>
      <c r="CE244" s="466"/>
      <c r="CJ244" s="420"/>
    </row>
    <row r="245" spans="2:88" s="1" customFormat="1" ht="17.100000000000001" customHeight="1">
      <c r="B245" s="891"/>
      <c r="C245" s="59"/>
      <c r="D245" s="59"/>
      <c r="E245" s="59"/>
      <c r="F245" s="59"/>
      <c r="G245" s="59"/>
      <c r="H245" s="59"/>
      <c r="I245" s="59"/>
      <c r="J245" s="59"/>
      <c r="K245" s="59"/>
      <c r="L245" s="59"/>
      <c r="M245" s="59"/>
      <c r="N245" s="59" t="s">
        <v>37</v>
      </c>
      <c r="O245" s="59"/>
      <c r="P245" s="802"/>
      <c r="Q245" s="802"/>
      <c r="R245" s="802"/>
      <c r="S245" s="802"/>
      <c r="T245" s="801" t="s">
        <v>235</v>
      </c>
      <c r="U245" s="801"/>
      <c r="V245" s="801"/>
      <c r="W245" s="59"/>
      <c r="X245" s="59" t="s">
        <v>37</v>
      </c>
      <c r="Y245" s="796"/>
      <c r="Z245" s="796"/>
      <c r="AA245" s="796"/>
      <c r="AB245" s="796"/>
      <c r="AC245" s="796"/>
      <c r="AD245" s="796"/>
      <c r="AE245" s="796"/>
      <c r="AF245" s="796"/>
      <c r="AG245" s="796"/>
      <c r="AH245" s="796"/>
      <c r="AI245" s="796"/>
      <c r="AJ245" s="796"/>
      <c r="AK245" s="796"/>
      <c r="AL245" s="796"/>
      <c r="AM245" s="796"/>
      <c r="AN245" s="59" t="s">
        <v>117</v>
      </c>
      <c r="AO245" s="59"/>
      <c r="AP245" s="796"/>
      <c r="AQ245" s="796"/>
      <c r="AR245" s="796"/>
      <c r="AS245" s="796"/>
      <c r="AT245" s="796"/>
      <c r="AU245" s="796"/>
      <c r="AV245" s="796"/>
      <c r="AW245" s="796"/>
      <c r="AX245" s="796"/>
      <c r="AY245" s="796"/>
      <c r="AZ245" s="796"/>
      <c r="BA245" s="796"/>
      <c r="BB245" s="796"/>
      <c r="BC245" s="796"/>
      <c r="BD245" s="796"/>
      <c r="BE245" s="59" t="s">
        <v>117</v>
      </c>
      <c r="BF245" s="59"/>
      <c r="BG245" s="803">
        <f t="shared" si="1"/>
        <v>0</v>
      </c>
      <c r="BH245" s="803"/>
      <c r="BI245" s="803"/>
      <c r="BJ245" s="803"/>
      <c r="BK245" s="803"/>
      <c r="BL245" s="803"/>
      <c r="BM245" s="803"/>
      <c r="BN245" s="803"/>
      <c r="BO245" s="803"/>
      <c r="BP245" s="803"/>
      <c r="BQ245" s="803"/>
      <c r="BR245" s="803"/>
      <c r="BS245" s="803"/>
      <c r="BT245" s="803"/>
      <c r="BU245" s="803"/>
      <c r="BV245" s="123"/>
      <c r="BW245" s="119" t="s">
        <v>85</v>
      </c>
      <c r="BX245" s="119"/>
      <c r="BY245" s="119"/>
      <c r="BZ245" s="119"/>
      <c r="CA245" s="119"/>
      <c r="CB245" s="59"/>
      <c r="CE245" s="466"/>
      <c r="CJ245" s="420"/>
    </row>
    <row r="246" spans="2:88" s="1" customFormat="1" ht="17.100000000000001" customHeight="1">
      <c r="B246" s="891"/>
      <c r="C246" s="59"/>
      <c r="D246" s="59"/>
      <c r="E246" s="59"/>
      <c r="F246" s="59"/>
      <c r="G246" s="59"/>
      <c r="H246" s="59"/>
      <c r="I246" s="59"/>
      <c r="J246" s="59"/>
      <c r="K246" s="59"/>
      <c r="L246" s="59"/>
      <c r="M246" s="59"/>
      <c r="N246" s="59" t="s">
        <v>37</v>
      </c>
      <c r="O246" s="59"/>
      <c r="P246" s="802"/>
      <c r="Q246" s="802"/>
      <c r="R246" s="802"/>
      <c r="S246" s="802"/>
      <c r="T246" s="801" t="s">
        <v>235</v>
      </c>
      <c r="U246" s="801"/>
      <c r="V246" s="801"/>
      <c r="W246" s="59"/>
      <c r="X246" s="59" t="s">
        <v>37</v>
      </c>
      <c r="Y246" s="796"/>
      <c r="Z246" s="796"/>
      <c r="AA246" s="796"/>
      <c r="AB246" s="796"/>
      <c r="AC246" s="796"/>
      <c r="AD246" s="796"/>
      <c r="AE246" s="796"/>
      <c r="AF246" s="796"/>
      <c r="AG246" s="796"/>
      <c r="AH246" s="796"/>
      <c r="AI246" s="796"/>
      <c r="AJ246" s="796"/>
      <c r="AK246" s="796"/>
      <c r="AL246" s="796"/>
      <c r="AM246" s="796"/>
      <c r="AN246" s="59" t="s">
        <v>117</v>
      </c>
      <c r="AO246" s="59"/>
      <c r="AP246" s="796"/>
      <c r="AQ246" s="796"/>
      <c r="AR246" s="796"/>
      <c r="AS246" s="796"/>
      <c r="AT246" s="796"/>
      <c r="AU246" s="796"/>
      <c r="AV246" s="796"/>
      <c r="AW246" s="796"/>
      <c r="AX246" s="796"/>
      <c r="AY246" s="796"/>
      <c r="AZ246" s="796"/>
      <c r="BA246" s="796"/>
      <c r="BB246" s="796"/>
      <c r="BC246" s="796"/>
      <c r="BD246" s="796"/>
      <c r="BE246" s="59" t="s">
        <v>117</v>
      </c>
      <c r="BF246" s="59"/>
      <c r="BG246" s="803">
        <f t="shared" si="1"/>
        <v>0</v>
      </c>
      <c r="BH246" s="803"/>
      <c r="BI246" s="803"/>
      <c r="BJ246" s="803"/>
      <c r="BK246" s="803"/>
      <c r="BL246" s="803"/>
      <c r="BM246" s="803"/>
      <c r="BN246" s="803"/>
      <c r="BO246" s="803"/>
      <c r="BP246" s="803"/>
      <c r="BQ246" s="803"/>
      <c r="BR246" s="803"/>
      <c r="BS246" s="803"/>
      <c r="BT246" s="803"/>
      <c r="BU246" s="803"/>
      <c r="BV246" s="123"/>
      <c r="BW246" s="119" t="s">
        <v>85</v>
      </c>
      <c r="BX246" s="119"/>
      <c r="BY246" s="119"/>
      <c r="BZ246" s="119"/>
      <c r="CA246" s="119"/>
      <c r="CB246" s="59"/>
      <c r="CC246" s="446" t="s">
        <v>2096</v>
      </c>
      <c r="CE246" s="466"/>
      <c r="CJ246" s="420"/>
    </row>
    <row r="247" spans="2:88" s="1" customFormat="1" ht="17.100000000000001" customHeight="1">
      <c r="B247" s="891"/>
      <c r="C247" s="59"/>
      <c r="D247" s="59"/>
      <c r="E247" s="59"/>
      <c r="F247" s="59"/>
      <c r="G247" s="59"/>
      <c r="H247" s="59"/>
      <c r="I247" s="59"/>
      <c r="J247" s="59"/>
      <c r="K247" s="59"/>
      <c r="L247" s="59"/>
      <c r="M247" s="59"/>
      <c r="N247" s="59" t="s">
        <v>37</v>
      </c>
      <c r="O247" s="59"/>
      <c r="P247" s="802"/>
      <c r="Q247" s="802"/>
      <c r="R247" s="802"/>
      <c r="S247" s="802"/>
      <c r="T247" s="801" t="s">
        <v>235</v>
      </c>
      <c r="U247" s="801"/>
      <c r="V247" s="801"/>
      <c r="W247" s="59"/>
      <c r="X247" s="59" t="s">
        <v>37</v>
      </c>
      <c r="Y247" s="796"/>
      <c r="Z247" s="796"/>
      <c r="AA247" s="796"/>
      <c r="AB247" s="796"/>
      <c r="AC247" s="796"/>
      <c r="AD247" s="796"/>
      <c r="AE247" s="796"/>
      <c r="AF247" s="796"/>
      <c r="AG247" s="796"/>
      <c r="AH247" s="796"/>
      <c r="AI247" s="796"/>
      <c r="AJ247" s="796"/>
      <c r="AK247" s="796"/>
      <c r="AL247" s="796"/>
      <c r="AM247" s="796"/>
      <c r="AN247" s="59" t="s">
        <v>117</v>
      </c>
      <c r="AO247" s="59"/>
      <c r="AP247" s="796"/>
      <c r="AQ247" s="796"/>
      <c r="AR247" s="796"/>
      <c r="AS247" s="796"/>
      <c r="AT247" s="796"/>
      <c r="AU247" s="796"/>
      <c r="AV247" s="796"/>
      <c r="AW247" s="796"/>
      <c r="AX247" s="796"/>
      <c r="AY247" s="796"/>
      <c r="AZ247" s="796"/>
      <c r="BA247" s="796"/>
      <c r="BB247" s="796"/>
      <c r="BC247" s="796"/>
      <c r="BD247" s="796"/>
      <c r="BE247" s="59" t="s">
        <v>117</v>
      </c>
      <c r="BF247" s="59"/>
      <c r="BG247" s="803">
        <f t="shared" si="1"/>
        <v>0</v>
      </c>
      <c r="BH247" s="803"/>
      <c r="BI247" s="803"/>
      <c r="BJ247" s="803"/>
      <c r="BK247" s="803"/>
      <c r="BL247" s="803"/>
      <c r="BM247" s="803"/>
      <c r="BN247" s="803"/>
      <c r="BO247" s="803"/>
      <c r="BP247" s="803"/>
      <c r="BQ247" s="803"/>
      <c r="BR247" s="803"/>
      <c r="BS247" s="803"/>
      <c r="BT247" s="803"/>
      <c r="BU247" s="803"/>
      <c r="BV247" s="123"/>
      <c r="BW247" s="119" t="s">
        <v>85</v>
      </c>
      <c r="BX247" s="119"/>
      <c r="BY247" s="119"/>
      <c r="BZ247" s="119"/>
      <c r="CA247" s="119"/>
      <c r="CB247" s="59"/>
      <c r="CC247" s="446" t="s">
        <v>2097</v>
      </c>
      <c r="CE247" s="466"/>
      <c r="CJ247" s="420"/>
    </row>
    <row r="248" spans="2:88" s="1" customFormat="1" ht="17.100000000000001" customHeight="1">
      <c r="B248" s="891"/>
      <c r="C248" s="59"/>
      <c r="D248" s="59"/>
      <c r="E248" s="59"/>
      <c r="F248" s="59"/>
      <c r="G248" s="59"/>
      <c r="H248" s="59"/>
      <c r="I248" s="59"/>
      <c r="J248" s="59"/>
      <c r="K248" s="59"/>
      <c r="L248" s="59"/>
      <c r="M248" s="59"/>
      <c r="N248" s="59" t="s">
        <v>37</v>
      </c>
      <c r="O248" s="59"/>
      <c r="P248" s="802"/>
      <c r="Q248" s="802"/>
      <c r="R248" s="802"/>
      <c r="S248" s="802"/>
      <c r="T248" s="801" t="s">
        <v>235</v>
      </c>
      <c r="U248" s="801"/>
      <c r="V248" s="801"/>
      <c r="W248" s="59"/>
      <c r="X248" s="59" t="s">
        <v>37</v>
      </c>
      <c r="Y248" s="796"/>
      <c r="Z248" s="796"/>
      <c r="AA248" s="796"/>
      <c r="AB248" s="796"/>
      <c r="AC248" s="796"/>
      <c r="AD248" s="796"/>
      <c r="AE248" s="796"/>
      <c r="AF248" s="796"/>
      <c r="AG248" s="796"/>
      <c r="AH248" s="796"/>
      <c r="AI248" s="796"/>
      <c r="AJ248" s="796"/>
      <c r="AK248" s="796"/>
      <c r="AL248" s="796"/>
      <c r="AM248" s="796"/>
      <c r="AN248" s="59" t="s">
        <v>117</v>
      </c>
      <c r="AO248" s="59"/>
      <c r="AP248" s="796"/>
      <c r="AQ248" s="796"/>
      <c r="AR248" s="796"/>
      <c r="AS248" s="796"/>
      <c r="AT248" s="796"/>
      <c r="AU248" s="796"/>
      <c r="AV248" s="796"/>
      <c r="AW248" s="796"/>
      <c r="AX248" s="796"/>
      <c r="AY248" s="796"/>
      <c r="AZ248" s="796"/>
      <c r="BA248" s="796"/>
      <c r="BB248" s="796"/>
      <c r="BC248" s="796"/>
      <c r="BD248" s="796"/>
      <c r="BE248" s="59" t="s">
        <v>117</v>
      </c>
      <c r="BF248" s="59"/>
      <c r="BG248" s="803">
        <f t="shared" si="1"/>
        <v>0</v>
      </c>
      <c r="BH248" s="803"/>
      <c r="BI248" s="803"/>
      <c r="BJ248" s="803"/>
      <c r="BK248" s="803"/>
      <c r="BL248" s="803"/>
      <c r="BM248" s="803"/>
      <c r="BN248" s="803"/>
      <c r="BO248" s="803"/>
      <c r="BP248" s="803"/>
      <c r="BQ248" s="803"/>
      <c r="BR248" s="803"/>
      <c r="BS248" s="803"/>
      <c r="BT248" s="803"/>
      <c r="BU248" s="803"/>
      <c r="BV248" s="123"/>
      <c r="BW248" s="119" t="s">
        <v>85</v>
      </c>
      <c r="BX248" s="119"/>
      <c r="BY248" s="119"/>
      <c r="BZ248" s="119"/>
      <c r="CA248" s="119"/>
      <c r="CB248" s="59"/>
      <c r="CE248" s="466"/>
      <c r="CJ248" s="420"/>
    </row>
    <row r="249" spans="2:88" s="1" customFormat="1" ht="17.100000000000001" customHeight="1">
      <c r="B249" s="891"/>
      <c r="C249" s="59"/>
      <c r="D249" s="59"/>
      <c r="E249" s="59"/>
      <c r="F249" s="59"/>
      <c r="G249" s="59"/>
      <c r="H249" s="59"/>
      <c r="I249" s="59"/>
      <c r="J249" s="59"/>
      <c r="K249" s="59"/>
      <c r="L249" s="59"/>
      <c r="M249" s="59"/>
      <c r="N249" s="59" t="s">
        <v>37</v>
      </c>
      <c r="O249" s="59"/>
      <c r="P249" s="802"/>
      <c r="Q249" s="802"/>
      <c r="R249" s="802"/>
      <c r="S249" s="802"/>
      <c r="T249" s="801" t="s">
        <v>235</v>
      </c>
      <c r="U249" s="801"/>
      <c r="V249" s="801"/>
      <c r="W249" s="59"/>
      <c r="X249" s="59" t="s">
        <v>37</v>
      </c>
      <c r="Y249" s="796"/>
      <c r="Z249" s="796"/>
      <c r="AA249" s="796"/>
      <c r="AB249" s="796"/>
      <c r="AC249" s="796"/>
      <c r="AD249" s="796"/>
      <c r="AE249" s="796"/>
      <c r="AF249" s="796"/>
      <c r="AG249" s="796"/>
      <c r="AH249" s="796"/>
      <c r="AI249" s="796"/>
      <c r="AJ249" s="796"/>
      <c r="AK249" s="796"/>
      <c r="AL249" s="796"/>
      <c r="AM249" s="796"/>
      <c r="AN249" s="59" t="s">
        <v>117</v>
      </c>
      <c r="AO249" s="59"/>
      <c r="AP249" s="796"/>
      <c r="AQ249" s="796"/>
      <c r="AR249" s="796"/>
      <c r="AS249" s="796"/>
      <c r="AT249" s="796"/>
      <c r="AU249" s="796"/>
      <c r="AV249" s="796"/>
      <c r="AW249" s="796"/>
      <c r="AX249" s="796"/>
      <c r="AY249" s="796"/>
      <c r="AZ249" s="796"/>
      <c r="BA249" s="796"/>
      <c r="BB249" s="796"/>
      <c r="BC249" s="796"/>
      <c r="BD249" s="796"/>
      <c r="BE249" s="59" t="s">
        <v>117</v>
      </c>
      <c r="BF249" s="59"/>
      <c r="BG249" s="803">
        <f t="shared" si="1"/>
        <v>0</v>
      </c>
      <c r="BH249" s="803"/>
      <c r="BI249" s="803"/>
      <c r="BJ249" s="803"/>
      <c r="BK249" s="803"/>
      <c r="BL249" s="803"/>
      <c r="BM249" s="803"/>
      <c r="BN249" s="803"/>
      <c r="BO249" s="803"/>
      <c r="BP249" s="803"/>
      <c r="BQ249" s="803"/>
      <c r="BR249" s="803"/>
      <c r="BS249" s="803"/>
      <c r="BT249" s="803"/>
      <c r="BU249" s="803"/>
      <c r="BV249" s="123"/>
      <c r="BW249" s="119" t="s">
        <v>85</v>
      </c>
      <c r="BX249" s="119"/>
      <c r="BY249" s="119"/>
      <c r="BZ249" s="119"/>
      <c r="CA249" s="119"/>
      <c r="CB249" s="59"/>
      <c r="CE249" s="466"/>
      <c r="CJ249" s="420"/>
    </row>
    <row r="250" spans="2:88" s="1" customFormat="1" ht="17.100000000000001" customHeight="1">
      <c r="B250" s="891"/>
      <c r="C250" s="59"/>
      <c r="D250" s="59"/>
      <c r="E250" s="59"/>
      <c r="F250" s="59"/>
      <c r="G250" s="59"/>
      <c r="H250" s="59"/>
      <c r="I250" s="59"/>
      <c r="J250" s="59"/>
      <c r="K250" s="59"/>
      <c r="L250" s="59"/>
      <c r="M250" s="59"/>
      <c r="N250" s="59" t="s">
        <v>37</v>
      </c>
      <c r="O250" s="59"/>
      <c r="P250" s="802"/>
      <c r="Q250" s="802"/>
      <c r="R250" s="802"/>
      <c r="S250" s="802"/>
      <c r="T250" s="801" t="s">
        <v>235</v>
      </c>
      <c r="U250" s="801"/>
      <c r="V250" s="801"/>
      <c r="W250" s="59"/>
      <c r="X250" s="59" t="s">
        <v>37</v>
      </c>
      <c r="Y250" s="796"/>
      <c r="Z250" s="796"/>
      <c r="AA250" s="796"/>
      <c r="AB250" s="796"/>
      <c r="AC250" s="796"/>
      <c r="AD250" s="796"/>
      <c r="AE250" s="796"/>
      <c r="AF250" s="796"/>
      <c r="AG250" s="796"/>
      <c r="AH250" s="796"/>
      <c r="AI250" s="796"/>
      <c r="AJ250" s="796"/>
      <c r="AK250" s="796"/>
      <c r="AL250" s="796"/>
      <c r="AM250" s="796"/>
      <c r="AN250" s="59" t="s">
        <v>117</v>
      </c>
      <c r="AO250" s="59"/>
      <c r="AP250" s="796"/>
      <c r="AQ250" s="796"/>
      <c r="AR250" s="796"/>
      <c r="AS250" s="796"/>
      <c r="AT250" s="796"/>
      <c r="AU250" s="796"/>
      <c r="AV250" s="796"/>
      <c r="AW250" s="796"/>
      <c r="AX250" s="796"/>
      <c r="AY250" s="796"/>
      <c r="AZ250" s="796"/>
      <c r="BA250" s="796"/>
      <c r="BB250" s="796"/>
      <c r="BC250" s="796"/>
      <c r="BD250" s="796"/>
      <c r="BE250" s="59" t="s">
        <v>117</v>
      </c>
      <c r="BF250" s="59"/>
      <c r="BG250" s="803">
        <f t="shared" si="1"/>
        <v>0</v>
      </c>
      <c r="BH250" s="803"/>
      <c r="BI250" s="803"/>
      <c r="BJ250" s="803"/>
      <c r="BK250" s="803"/>
      <c r="BL250" s="803"/>
      <c r="BM250" s="803"/>
      <c r="BN250" s="803"/>
      <c r="BO250" s="803"/>
      <c r="BP250" s="803"/>
      <c r="BQ250" s="803"/>
      <c r="BR250" s="803"/>
      <c r="BS250" s="803"/>
      <c r="BT250" s="803"/>
      <c r="BU250" s="803"/>
      <c r="BV250" s="123"/>
      <c r="BW250" s="119" t="s">
        <v>85</v>
      </c>
      <c r="BX250" s="119"/>
      <c r="BY250" s="119"/>
      <c r="BZ250" s="119"/>
      <c r="CA250" s="119"/>
      <c r="CB250" s="59"/>
      <c r="CE250" s="466"/>
      <c r="CJ250" s="420"/>
    </row>
    <row r="251" spans="2:88" s="1" customFormat="1" ht="17.100000000000001" customHeight="1">
      <c r="B251" s="891"/>
      <c r="C251" s="59"/>
      <c r="D251" s="59"/>
      <c r="E251" s="59"/>
      <c r="F251" s="59"/>
      <c r="G251" s="59"/>
      <c r="H251" s="59"/>
      <c r="I251" s="59"/>
      <c r="J251" s="59"/>
      <c r="K251" s="59"/>
      <c r="L251" s="59"/>
      <c r="M251" s="59"/>
      <c r="N251" s="59" t="s">
        <v>37</v>
      </c>
      <c r="O251" s="59"/>
      <c r="P251" s="802"/>
      <c r="Q251" s="802"/>
      <c r="R251" s="802"/>
      <c r="S251" s="802"/>
      <c r="T251" s="801" t="s">
        <v>235</v>
      </c>
      <c r="U251" s="801"/>
      <c r="V251" s="801"/>
      <c r="W251" s="59"/>
      <c r="X251" s="59" t="s">
        <v>37</v>
      </c>
      <c r="Y251" s="796"/>
      <c r="Z251" s="796"/>
      <c r="AA251" s="796"/>
      <c r="AB251" s="796"/>
      <c r="AC251" s="796"/>
      <c r="AD251" s="796"/>
      <c r="AE251" s="796"/>
      <c r="AF251" s="796"/>
      <c r="AG251" s="796"/>
      <c r="AH251" s="796"/>
      <c r="AI251" s="796"/>
      <c r="AJ251" s="796"/>
      <c r="AK251" s="796"/>
      <c r="AL251" s="796"/>
      <c r="AM251" s="796"/>
      <c r="AN251" s="59" t="s">
        <v>117</v>
      </c>
      <c r="AO251" s="59"/>
      <c r="AP251" s="796"/>
      <c r="AQ251" s="796"/>
      <c r="AR251" s="796"/>
      <c r="AS251" s="796"/>
      <c r="AT251" s="796"/>
      <c r="AU251" s="796"/>
      <c r="AV251" s="796"/>
      <c r="AW251" s="796"/>
      <c r="AX251" s="796"/>
      <c r="AY251" s="796"/>
      <c r="AZ251" s="796"/>
      <c r="BA251" s="796"/>
      <c r="BB251" s="796"/>
      <c r="BC251" s="796"/>
      <c r="BD251" s="796"/>
      <c r="BE251" s="59" t="s">
        <v>117</v>
      </c>
      <c r="BF251" s="59"/>
      <c r="BG251" s="803">
        <f t="shared" si="1"/>
        <v>0</v>
      </c>
      <c r="BH251" s="803"/>
      <c r="BI251" s="803"/>
      <c r="BJ251" s="803"/>
      <c r="BK251" s="803"/>
      <c r="BL251" s="803"/>
      <c r="BM251" s="803"/>
      <c r="BN251" s="803"/>
      <c r="BO251" s="803"/>
      <c r="BP251" s="803"/>
      <c r="BQ251" s="803"/>
      <c r="BR251" s="803"/>
      <c r="BS251" s="803"/>
      <c r="BT251" s="803"/>
      <c r="BU251" s="803"/>
      <c r="BV251" s="123"/>
      <c r="BW251" s="119" t="s">
        <v>85</v>
      </c>
      <c r="BX251" s="119"/>
      <c r="BY251" s="119"/>
      <c r="BZ251" s="119"/>
      <c r="CA251" s="119"/>
      <c r="CB251" s="59"/>
      <c r="CC251" s="1" t="s">
        <v>2277</v>
      </c>
      <c r="CE251" s="466"/>
      <c r="CJ251" s="420"/>
    </row>
    <row r="252" spans="2:88" s="1" customFormat="1" ht="17.100000000000001" customHeight="1">
      <c r="B252" s="891"/>
      <c r="C252" s="59"/>
      <c r="D252" s="59"/>
      <c r="E252" s="59"/>
      <c r="F252" s="798" t="s">
        <v>236</v>
      </c>
      <c r="G252" s="798"/>
      <c r="H252" s="798"/>
      <c r="I252" s="798"/>
      <c r="J252" s="798"/>
      <c r="K252" s="798"/>
      <c r="L252" s="798"/>
      <c r="M252" s="798"/>
      <c r="N252" s="59"/>
      <c r="O252" s="59"/>
      <c r="P252" s="59"/>
      <c r="Q252" s="59"/>
      <c r="R252" s="59"/>
      <c r="S252" s="59"/>
      <c r="T252" s="59"/>
      <c r="U252" s="59"/>
      <c r="V252" s="59"/>
      <c r="W252" s="59"/>
      <c r="X252" s="59" t="s">
        <v>37</v>
      </c>
      <c r="Y252" s="803">
        <f>SUM(Y243:AM251)</f>
        <v>0</v>
      </c>
      <c r="Z252" s="803"/>
      <c r="AA252" s="803"/>
      <c r="AB252" s="803"/>
      <c r="AC252" s="803"/>
      <c r="AD252" s="803"/>
      <c r="AE252" s="803"/>
      <c r="AF252" s="803"/>
      <c r="AG252" s="803"/>
      <c r="AH252" s="803"/>
      <c r="AI252" s="803"/>
      <c r="AJ252" s="803"/>
      <c r="AK252" s="803"/>
      <c r="AL252" s="803"/>
      <c r="AM252" s="803"/>
      <c r="AN252" s="59" t="s">
        <v>117</v>
      </c>
      <c r="AO252" s="59"/>
      <c r="AP252" s="803">
        <f>SUM(AP243:BD251)</f>
        <v>0</v>
      </c>
      <c r="AQ252" s="803"/>
      <c r="AR252" s="803"/>
      <c r="AS252" s="803"/>
      <c r="AT252" s="803"/>
      <c r="AU252" s="803"/>
      <c r="AV252" s="803"/>
      <c r="AW252" s="803"/>
      <c r="AX252" s="803"/>
      <c r="AY252" s="803"/>
      <c r="AZ252" s="803"/>
      <c r="BA252" s="803"/>
      <c r="BB252" s="803"/>
      <c r="BC252" s="803"/>
      <c r="BD252" s="803"/>
      <c r="BE252" s="59" t="s">
        <v>117</v>
      </c>
      <c r="BF252" s="59"/>
      <c r="BG252" s="803">
        <f>Y252+AP252</f>
        <v>0</v>
      </c>
      <c r="BH252" s="803"/>
      <c r="BI252" s="803"/>
      <c r="BJ252" s="803"/>
      <c r="BK252" s="803"/>
      <c r="BL252" s="803"/>
      <c r="BM252" s="803"/>
      <c r="BN252" s="803"/>
      <c r="BO252" s="803"/>
      <c r="BP252" s="803"/>
      <c r="BQ252" s="803"/>
      <c r="BR252" s="803"/>
      <c r="BS252" s="803"/>
      <c r="BT252" s="803"/>
      <c r="BU252" s="803"/>
      <c r="BV252" s="123"/>
      <c r="BW252" s="119" t="s">
        <v>85</v>
      </c>
      <c r="BX252" s="119"/>
      <c r="BY252" s="119"/>
      <c r="BZ252" s="119"/>
      <c r="CA252" s="119"/>
      <c r="CB252" s="60"/>
      <c r="CE252" s="466"/>
      <c r="CJ252" s="420"/>
    </row>
    <row r="253" spans="2:88" s="2" customFormat="1" ht="3.95" customHeight="1">
      <c r="B253" s="891"/>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1"/>
      <c r="CD253" s="1"/>
      <c r="CE253" s="466"/>
      <c r="CJ253" s="99"/>
    </row>
    <row r="254" spans="2:88" s="2" customFormat="1" ht="5.0999999999999996" customHeight="1">
      <c r="B254" s="891"/>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4"/>
      <c r="BR254" s="174"/>
      <c r="BS254" s="174"/>
      <c r="BT254" s="174"/>
      <c r="BU254" s="174"/>
      <c r="BV254" s="174"/>
      <c r="BW254" s="174"/>
      <c r="BX254" s="174"/>
      <c r="BY254" s="174"/>
      <c r="BZ254" s="174"/>
      <c r="CA254" s="174"/>
      <c r="CB254" s="174"/>
      <c r="CC254" s="1"/>
      <c r="CD254" s="1"/>
      <c r="CE254" s="466"/>
      <c r="CJ254" s="99"/>
    </row>
    <row r="255" spans="2:88" s="1" customFormat="1" ht="17.100000000000001" customHeight="1">
      <c r="B255" s="891"/>
      <c r="C255" s="59"/>
      <c r="D255" s="59" t="s">
        <v>1333</v>
      </c>
      <c r="E255" s="59"/>
      <c r="F255" s="59"/>
      <c r="G255" s="59"/>
      <c r="H255" s="59"/>
      <c r="I255" s="59"/>
      <c r="J255" s="59"/>
      <c r="K255" s="59"/>
      <c r="L255" s="59"/>
      <c r="M255" s="59"/>
      <c r="N255" s="59"/>
      <c r="O255" s="59"/>
      <c r="P255" s="59"/>
      <c r="Q255" s="59"/>
      <c r="R255" s="59"/>
      <c r="S255" s="59"/>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4"/>
      <c r="AY255" s="794"/>
      <c r="AZ255" s="794"/>
      <c r="BA255" s="794"/>
      <c r="BB255" s="794"/>
      <c r="BC255" s="794"/>
      <c r="BD255" s="794"/>
      <c r="BE255" s="794"/>
      <c r="BF255" s="794"/>
      <c r="BG255" s="794"/>
      <c r="BH255" s="794"/>
      <c r="BI255" s="794"/>
      <c r="BJ255" s="794"/>
      <c r="BK255" s="794"/>
      <c r="BL255" s="794"/>
      <c r="BM255" s="794"/>
      <c r="BN255" s="794"/>
      <c r="BO255" s="794"/>
      <c r="BP255" s="794"/>
      <c r="BQ255" s="794"/>
      <c r="BR255" s="794"/>
      <c r="BS255" s="794"/>
      <c r="BT255" s="794"/>
      <c r="BU255" s="794"/>
      <c r="BV255" s="794"/>
      <c r="BW255" s="794"/>
      <c r="BX255" s="794"/>
      <c r="BY255" s="794"/>
      <c r="BZ255" s="794"/>
      <c r="CA255" s="794"/>
      <c r="CB255" s="794"/>
      <c r="CC255" s="1" t="s">
        <v>2281</v>
      </c>
      <c r="CE255" s="466"/>
      <c r="CJ255" s="420"/>
    </row>
    <row r="256" spans="2:88" s="2" customFormat="1" ht="3.95" customHeight="1">
      <c r="B256" s="891"/>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
      <c r="CD256" s="1"/>
      <c r="CE256" s="466"/>
      <c r="CJ256" s="99"/>
    </row>
    <row r="257" spans="2:88" s="2" customFormat="1" ht="5.0999999999999996" customHeight="1">
      <c r="B257" s="891"/>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c r="BS257" s="174"/>
      <c r="BT257" s="174"/>
      <c r="BU257" s="174"/>
      <c r="BV257" s="174"/>
      <c r="BW257" s="174"/>
      <c r="BX257" s="174"/>
      <c r="BY257" s="174"/>
      <c r="BZ257" s="174"/>
      <c r="CA257" s="174"/>
      <c r="CB257" s="174"/>
      <c r="CC257" s="1"/>
      <c r="CD257" s="1"/>
      <c r="CE257" s="466"/>
      <c r="CJ257" s="99"/>
    </row>
    <row r="258" spans="2:88" s="1" customFormat="1" ht="17.100000000000001" customHeight="1">
      <c r="B258" s="891"/>
      <c r="C258" s="59"/>
      <c r="D258" s="59" t="s">
        <v>1334</v>
      </c>
      <c r="E258" s="59"/>
      <c r="F258" s="59"/>
      <c r="G258" s="59"/>
      <c r="H258" s="59"/>
      <c r="I258" s="59"/>
      <c r="J258" s="59"/>
      <c r="K258" s="59"/>
      <c r="L258" s="59"/>
      <c r="M258" s="59"/>
      <c r="N258" s="59"/>
      <c r="O258" s="59"/>
      <c r="P258" s="59"/>
      <c r="Q258" s="59"/>
      <c r="R258" s="59"/>
      <c r="S258" s="59"/>
      <c r="T258" s="794"/>
      <c r="U258" s="794"/>
      <c r="V258" s="794"/>
      <c r="W258" s="794"/>
      <c r="X258" s="794"/>
      <c r="Y258" s="794"/>
      <c r="Z258" s="794"/>
      <c r="AA258" s="794"/>
      <c r="AB258" s="794"/>
      <c r="AC258" s="794"/>
      <c r="AD258" s="794"/>
      <c r="AE258" s="794"/>
      <c r="AF258" s="794"/>
      <c r="AG258" s="794"/>
      <c r="AH258" s="794"/>
      <c r="AI258" s="794"/>
      <c r="AJ258" s="794"/>
      <c r="AK258" s="794"/>
      <c r="AL258" s="794"/>
      <c r="AM258" s="794"/>
      <c r="AN258" s="794"/>
      <c r="AO258" s="794"/>
      <c r="AP258" s="794"/>
      <c r="AQ258" s="794"/>
      <c r="AR258" s="794"/>
      <c r="AS258" s="794"/>
      <c r="AT258" s="794"/>
      <c r="AU258" s="794"/>
      <c r="AV258" s="794"/>
      <c r="AW258" s="794"/>
      <c r="AX258" s="794"/>
      <c r="AY258" s="794"/>
      <c r="AZ258" s="794"/>
      <c r="BA258" s="794"/>
      <c r="BB258" s="794"/>
      <c r="BC258" s="794"/>
      <c r="BD258" s="794"/>
      <c r="BE258" s="794"/>
      <c r="BF258" s="794"/>
      <c r="BG258" s="794"/>
      <c r="BH258" s="794"/>
      <c r="BI258" s="794"/>
      <c r="BJ258" s="794"/>
      <c r="BK258" s="794"/>
      <c r="BL258" s="794"/>
      <c r="BM258" s="794"/>
      <c r="BN258" s="794"/>
      <c r="BO258" s="794"/>
      <c r="BP258" s="794"/>
      <c r="BQ258" s="794"/>
      <c r="BR258" s="794"/>
      <c r="BS258" s="794"/>
      <c r="BT258" s="794"/>
      <c r="BU258" s="794"/>
      <c r="BV258" s="794"/>
      <c r="BW258" s="794"/>
      <c r="BX258" s="794"/>
      <c r="BY258" s="794"/>
      <c r="BZ258" s="794"/>
      <c r="CA258" s="794"/>
      <c r="CB258" s="794"/>
      <c r="CC258" s="1" t="s">
        <v>2282</v>
      </c>
      <c r="CE258" s="466"/>
      <c r="CJ258" s="420"/>
    </row>
    <row r="259" spans="2:88" s="2" customFormat="1" ht="3.95" customHeight="1">
      <c r="B259" s="891"/>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
      <c r="CD259" s="1"/>
      <c r="CE259" s="466"/>
      <c r="CJ259" s="99"/>
    </row>
    <row r="260" spans="2:88" s="2" customFormat="1" ht="5.0999999999999996" customHeight="1">
      <c r="B260" s="891"/>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c r="CA260" s="174"/>
      <c r="CB260" s="174"/>
      <c r="CC260" s="1"/>
      <c r="CD260" s="1"/>
      <c r="CE260" s="466"/>
      <c r="CJ260" s="99"/>
    </row>
    <row r="261" spans="2:88" s="1" customFormat="1" ht="17.100000000000001" customHeight="1">
      <c r="B261" s="891"/>
      <c r="C261" s="59"/>
      <c r="D261" s="59" t="s">
        <v>1335</v>
      </c>
      <c r="E261" s="59"/>
      <c r="F261" s="59"/>
      <c r="G261" s="59"/>
      <c r="H261" s="59"/>
      <c r="I261" s="59"/>
      <c r="J261" s="59"/>
      <c r="K261" s="59"/>
      <c r="L261" s="59"/>
      <c r="M261" s="59"/>
      <c r="N261" s="59"/>
      <c r="O261" s="59"/>
      <c r="P261" s="59"/>
      <c r="Q261" s="59"/>
      <c r="R261" s="59"/>
      <c r="S261" s="59"/>
      <c r="T261" s="794"/>
      <c r="U261" s="794"/>
      <c r="V261" s="794"/>
      <c r="W261" s="794"/>
      <c r="X261" s="794"/>
      <c r="Y261" s="794"/>
      <c r="Z261" s="794"/>
      <c r="AA261" s="794"/>
      <c r="AB261" s="794"/>
      <c r="AC261" s="794"/>
      <c r="AD261" s="794"/>
      <c r="AE261" s="794"/>
      <c r="AF261" s="794"/>
      <c r="AG261" s="794"/>
      <c r="AH261" s="794"/>
      <c r="AI261" s="794"/>
      <c r="AJ261" s="794"/>
      <c r="AK261" s="794"/>
      <c r="AL261" s="794"/>
      <c r="AM261" s="794"/>
      <c r="AN261" s="794"/>
      <c r="AO261" s="794"/>
      <c r="AP261" s="794"/>
      <c r="AQ261" s="794"/>
      <c r="AR261" s="794"/>
      <c r="AS261" s="794"/>
      <c r="AT261" s="794"/>
      <c r="AU261" s="794"/>
      <c r="AV261" s="794"/>
      <c r="AW261" s="794"/>
      <c r="AX261" s="794"/>
      <c r="AY261" s="794"/>
      <c r="AZ261" s="794"/>
      <c r="BA261" s="794"/>
      <c r="BB261" s="794"/>
      <c r="BC261" s="794"/>
      <c r="BD261" s="794"/>
      <c r="BE261" s="794"/>
      <c r="BF261" s="794"/>
      <c r="BG261" s="794"/>
      <c r="BH261" s="794"/>
      <c r="BI261" s="794"/>
      <c r="BJ261" s="794"/>
      <c r="BK261" s="794"/>
      <c r="BL261" s="794"/>
      <c r="BM261" s="794"/>
      <c r="BN261" s="794"/>
      <c r="BO261" s="794"/>
      <c r="BP261" s="794"/>
      <c r="BQ261" s="794"/>
      <c r="BR261" s="794"/>
      <c r="BS261" s="794"/>
      <c r="BT261" s="794"/>
      <c r="BU261" s="794"/>
      <c r="BV261" s="794"/>
      <c r="BW261" s="794"/>
      <c r="BX261" s="794"/>
      <c r="BY261" s="794"/>
      <c r="BZ261" s="794"/>
      <c r="CA261" s="794"/>
      <c r="CB261" s="794"/>
      <c r="CC261" s="1" t="s">
        <v>2283</v>
      </c>
      <c r="CE261" s="466"/>
      <c r="CJ261" s="420"/>
    </row>
    <row r="262" spans="2:88" s="2" customFormat="1" ht="3.95" customHeight="1">
      <c r="B262" s="891"/>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1"/>
      <c r="CD262" s="1"/>
      <c r="CE262" s="466"/>
      <c r="CJ262" s="99"/>
    </row>
    <row r="263" spans="2:88" s="2" customFormat="1" ht="5.0999999999999996" customHeight="1">
      <c r="B263" s="891"/>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4"/>
      <c r="BJ263" s="174"/>
      <c r="BK263" s="174"/>
      <c r="BL263" s="174"/>
      <c r="BM263" s="174"/>
      <c r="BN263" s="174"/>
      <c r="BO263" s="174"/>
      <c r="BP263" s="174"/>
      <c r="BQ263" s="174"/>
      <c r="BR263" s="174"/>
      <c r="BS263" s="174"/>
      <c r="BT263" s="174"/>
      <c r="BU263" s="174"/>
      <c r="BV263" s="174"/>
      <c r="BW263" s="174"/>
      <c r="BX263" s="174"/>
      <c r="BY263" s="174"/>
      <c r="BZ263" s="174"/>
      <c r="CA263" s="174"/>
      <c r="CB263" s="174"/>
      <c r="CC263" s="1"/>
      <c r="CD263" s="1"/>
      <c r="CE263" s="466"/>
      <c r="CJ263" s="99"/>
    </row>
    <row r="264" spans="2:88" s="1" customFormat="1" ht="17.100000000000001" customHeight="1">
      <c r="B264" s="891"/>
      <c r="C264" s="59"/>
      <c r="D264" s="59" t="s">
        <v>1336</v>
      </c>
      <c r="E264" s="59"/>
      <c r="F264" s="59"/>
      <c r="G264" s="59"/>
      <c r="H264" s="59"/>
      <c r="I264" s="59"/>
      <c r="J264" s="59"/>
      <c r="K264" s="59"/>
      <c r="L264" s="59"/>
      <c r="M264" s="59"/>
      <c r="N264" s="59"/>
      <c r="O264" s="59"/>
      <c r="P264" s="59"/>
      <c r="Q264" s="59"/>
      <c r="R264" s="59"/>
      <c r="S264" s="59"/>
      <c r="T264" s="794"/>
      <c r="U264" s="794"/>
      <c r="V264" s="794"/>
      <c r="W264" s="794"/>
      <c r="X264" s="794"/>
      <c r="Y264" s="794"/>
      <c r="Z264" s="794"/>
      <c r="AA264" s="794"/>
      <c r="AB264" s="794"/>
      <c r="AC264" s="794"/>
      <c r="AD264" s="794"/>
      <c r="AE264" s="794"/>
      <c r="AF264" s="794"/>
      <c r="AG264" s="794"/>
      <c r="AH264" s="794"/>
      <c r="AI264" s="794"/>
      <c r="AJ264" s="794"/>
      <c r="AK264" s="794"/>
      <c r="AL264" s="794"/>
      <c r="AM264" s="794"/>
      <c r="AN264" s="794"/>
      <c r="AO264" s="794"/>
      <c r="AP264" s="794"/>
      <c r="AQ264" s="794"/>
      <c r="AR264" s="794"/>
      <c r="AS264" s="794"/>
      <c r="AT264" s="794"/>
      <c r="AU264" s="794"/>
      <c r="AV264" s="794"/>
      <c r="AW264" s="794"/>
      <c r="AX264" s="794"/>
      <c r="AY264" s="794"/>
      <c r="AZ264" s="794"/>
      <c r="BA264" s="794"/>
      <c r="BB264" s="794"/>
      <c r="BC264" s="794"/>
      <c r="BD264" s="794"/>
      <c r="BE264" s="794"/>
      <c r="BF264" s="794"/>
      <c r="BG264" s="794"/>
      <c r="BH264" s="794"/>
      <c r="BI264" s="794"/>
      <c r="BJ264" s="794"/>
      <c r="BK264" s="794"/>
      <c r="BL264" s="794"/>
      <c r="BM264" s="794"/>
      <c r="BN264" s="794"/>
      <c r="BO264" s="794"/>
      <c r="BP264" s="794"/>
      <c r="BQ264" s="794"/>
      <c r="BR264" s="794"/>
      <c r="BS264" s="794"/>
      <c r="BT264" s="794"/>
      <c r="BU264" s="794"/>
      <c r="BV264" s="794"/>
      <c r="BW264" s="794"/>
      <c r="BX264" s="794"/>
      <c r="BY264" s="794"/>
      <c r="BZ264" s="794"/>
      <c r="CA264" s="794"/>
      <c r="CB264" s="794"/>
      <c r="CC264" s="1" t="s">
        <v>1969</v>
      </c>
      <c r="CE264" s="466"/>
      <c r="CJ264" s="420"/>
    </row>
    <row r="265" spans="2:88" s="2" customFormat="1" ht="3.95" customHeight="1">
      <c r="B265" s="891"/>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
      <c r="CD265" s="1"/>
      <c r="CE265" s="466"/>
      <c r="CJ265" s="99"/>
    </row>
    <row r="266" spans="2:88" s="2" customFormat="1" ht="5.0999999999999996" customHeight="1">
      <c r="B266" s="891"/>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A266" s="174"/>
      <c r="CB266" s="174"/>
      <c r="CC266" s="1"/>
      <c r="CD266" s="1"/>
      <c r="CE266" s="466"/>
      <c r="CJ266" s="99"/>
    </row>
    <row r="267" spans="2:88" s="1" customFormat="1" ht="17.100000000000001" customHeight="1">
      <c r="B267" s="891"/>
      <c r="C267" s="59"/>
      <c r="D267" s="59" t="s">
        <v>1337</v>
      </c>
      <c r="E267" s="59"/>
      <c r="F267" s="59"/>
      <c r="G267" s="59"/>
      <c r="H267" s="59"/>
      <c r="I267" s="59"/>
      <c r="J267" s="59"/>
      <c r="K267" s="59"/>
      <c r="L267" s="59"/>
      <c r="M267" s="59"/>
      <c r="N267" s="59"/>
      <c r="O267" s="59"/>
      <c r="P267" s="59"/>
      <c r="Q267" s="59"/>
      <c r="R267" s="59"/>
      <c r="S267" s="59"/>
      <c r="T267" s="794"/>
      <c r="U267" s="794"/>
      <c r="V267" s="794"/>
      <c r="W267" s="794"/>
      <c r="X267" s="794"/>
      <c r="Y267" s="794"/>
      <c r="Z267" s="794"/>
      <c r="AA267" s="794"/>
      <c r="AB267" s="794"/>
      <c r="AC267" s="794"/>
      <c r="AD267" s="794"/>
      <c r="AE267" s="794"/>
      <c r="AF267" s="794"/>
      <c r="AG267" s="794"/>
      <c r="AH267" s="794"/>
      <c r="AI267" s="794"/>
      <c r="AJ267" s="794"/>
      <c r="AK267" s="794"/>
      <c r="AL267" s="794"/>
      <c r="AM267" s="794"/>
      <c r="AN267" s="794"/>
      <c r="AO267" s="794"/>
      <c r="AP267" s="794"/>
      <c r="AQ267" s="794"/>
      <c r="AR267" s="794"/>
      <c r="AS267" s="794"/>
      <c r="AT267" s="794"/>
      <c r="AU267" s="794"/>
      <c r="AV267" s="794"/>
      <c r="AW267" s="794"/>
      <c r="AX267" s="794"/>
      <c r="AY267" s="794"/>
      <c r="AZ267" s="794"/>
      <c r="BA267" s="794"/>
      <c r="BB267" s="794"/>
      <c r="BC267" s="794"/>
      <c r="BD267" s="794"/>
      <c r="BE267" s="794"/>
      <c r="BF267" s="794"/>
      <c r="BG267" s="794"/>
      <c r="BH267" s="794"/>
      <c r="BI267" s="794"/>
      <c r="BJ267" s="794"/>
      <c r="BK267" s="794"/>
      <c r="BL267" s="794"/>
      <c r="BM267" s="794"/>
      <c r="BN267" s="794"/>
      <c r="BO267" s="794"/>
      <c r="BP267" s="794"/>
      <c r="BQ267" s="794"/>
      <c r="BR267" s="794"/>
      <c r="BS267" s="794"/>
      <c r="BT267" s="794"/>
      <c r="BU267" s="794"/>
      <c r="BV267" s="794"/>
      <c r="BW267" s="794"/>
      <c r="BX267" s="794"/>
      <c r="BY267" s="794"/>
      <c r="BZ267" s="794"/>
      <c r="CA267" s="794"/>
      <c r="CB267" s="794"/>
      <c r="CC267" s="1" t="s">
        <v>1968</v>
      </c>
      <c r="CE267" s="466"/>
      <c r="CJ267" s="420"/>
    </row>
    <row r="268" spans="2:88" s="2" customFormat="1" ht="3.95" customHeight="1">
      <c r="B268" s="891"/>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
      <c r="CD268" s="1"/>
      <c r="CE268" s="466"/>
      <c r="CJ268" s="99"/>
    </row>
    <row r="269" spans="2:88" s="2" customFormat="1" ht="5.0999999999999996" customHeight="1">
      <c r="B269" s="891"/>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A269" s="174"/>
      <c r="CB269" s="174"/>
      <c r="CC269" s="1"/>
      <c r="CD269" s="1"/>
      <c r="CE269" s="466"/>
      <c r="CJ269" s="99"/>
    </row>
    <row r="270" spans="2:88" s="1" customFormat="1" ht="17.100000000000001" customHeight="1">
      <c r="B270" s="891"/>
      <c r="C270" s="59"/>
      <c r="D270" s="798" t="s">
        <v>1338</v>
      </c>
      <c r="E270" s="798"/>
      <c r="F270" s="798"/>
      <c r="G270" s="798"/>
      <c r="H270" s="798"/>
      <c r="I270" s="798"/>
      <c r="J270" s="798"/>
      <c r="K270" s="798"/>
      <c r="L270" s="798"/>
      <c r="M270" s="798"/>
      <c r="N270" s="798"/>
      <c r="O270" s="798"/>
      <c r="P270" s="798"/>
      <c r="Q270" s="798"/>
      <c r="R270" s="798"/>
      <c r="S270" s="798"/>
      <c r="T270" s="798"/>
      <c r="U270" s="794"/>
      <c r="V270" s="794"/>
      <c r="W270" s="794"/>
      <c r="X270" s="794"/>
      <c r="Y270" s="794"/>
      <c r="Z270" s="794"/>
      <c r="AA270" s="794"/>
      <c r="AB270" s="794"/>
      <c r="AC270" s="794"/>
      <c r="AD270" s="794"/>
      <c r="AE270" s="794"/>
      <c r="AF270" s="794"/>
      <c r="AG270" s="794"/>
      <c r="AH270" s="794"/>
      <c r="AI270" s="794"/>
      <c r="AJ270" s="794"/>
      <c r="AK270" s="794"/>
      <c r="AL270" s="794"/>
      <c r="AM270" s="794"/>
      <c r="AN270" s="794"/>
      <c r="AO270" s="794"/>
      <c r="AP270" s="794"/>
      <c r="AQ270" s="794"/>
      <c r="AR270" s="794"/>
      <c r="AS270" s="794"/>
      <c r="AT270" s="794"/>
      <c r="AU270" s="794"/>
      <c r="AV270" s="794"/>
      <c r="AW270" s="794"/>
      <c r="AX270" s="794"/>
      <c r="AY270" s="794"/>
      <c r="AZ270" s="794"/>
      <c r="BA270" s="794"/>
      <c r="BB270" s="794"/>
      <c r="BC270" s="794"/>
      <c r="BD270" s="794"/>
      <c r="BE270" s="794"/>
      <c r="BF270" s="794"/>
      <c r="BG270" s="794"/>
      <c r="BH270" s="794"/>
      <c r="BI270" s="794"/>
      <c r="BJ270" s="794"/>
      <c r="BK270" s="794"/>
      <c r="BL270" s="794"/>
      <c r="BM270" s="794"/>
      <c r="BN270" s="794"/>
      <c r="BO270" s="794"/>
      <c r="BP270" s="794"/>
      <c r="BQ270" s="794"/>
      <c r="BR270" s="794"/>
      <c r="BS270" s="794"/>
      <c r="BT270" s="794"/>
      <c r="BU270" s="794"/>
      <c r="BV270" s="794"/>
      <c r="BW270" s="794"/>
      <c r="BX270" s="794"/>
      <c r="BY270" s="794"/>
      <c r="BZ270" s="794"/>
      <c r="CA270" s="794"/>
      <c r="CB270" s="794"/>
      <c r="CE270" s="466"/>
      <c r="CJ270" s="420"/>
    </row>
    <row r="271" spans="2:88" s="1" customFormat="1" ht="17.100000000000001" customHeight="1">
      <c r="B271" s="482" t="s">
        <v>2144</v>
      </c>
      <c r="C271" s="59"/>
      <c r="D271" s="122"/>
      <c r="E271" s="122"/>
      <c r="F271" s="122"/>
      <c r="G271" s="122"/>
      <c r="H271" s="122"/>
      <c r="I271" s="122"/>
      <c r="J271" s="122"/>
      <c r="K271" s="122"/>
      <c r="L271" s="122"/>
      <c r="M271" s="122"/>
      <c r="N271" s="122"/>
      <c r="O271" s="122"/>
      <c r="P271" s="122"/>
      <c r="Q271" s="122"/>
      <c r="R271" s="122"/>
      <c r="S271" s="122"/>
      <c r="T271" s="122"/>
      <c r="U271" s="794"/>
      <c r="V271" s="794"/>
      <c r="W271" s="794"/>
      <c r="X271" s="794"/>
      <c r="Y271" s="794"/>
      <c r="Z271" s="794"/>
      <c r="AA271" s="794"/>
      <c r="AB271" s="794"/>
      <c r="AC271" s="794"/>
      <c r="AD271" s="794"/>
      <c r="AE271" s="794"/>
      <c r="AF271" s="794"/>
      <c r="AG271" s="794"/>
      <c r="AH271" s="794"/>
      <c r="AI271" s="794"/>
      <c r="AJ271" s="794"/>
      <c r="AK271" s="794"/>
      <c r="AL271" s="794"/>
      <c r="AM271" s="794"/>
      <c r="AN271" s="794"/>
      <c r="AO271" s="794"/>
      <c r="AP271" s="794"/>
      <c r="AQ271" s="794"/>
      <c r="AR271" s="794"/>
      <c r="AS271" s="794"/>
      <c r="AT271" s="794"/>
      <c r="AU271" s="794"/>
      <c r="AV271" s="794"/>
      <c r="AW271" s="794"/>
      <c r="AX271" s="794"/>
      <c r="AY271" s="794"/>
      <c r="AZ271" s="794"/>
      <c r="BA271" s="794"/>
      <c r="BB271" s="794"/>
      <c r="BC271" s="794"/>
      <c r="BD271" s="794"/>
      <c r="BE271" s="794"/>
      <c r="BF271" s="794"/>
      <c r="BG271" s="794"/>
      <c r="BH271" s="794"/>
      <c r="BI271" s="794"/>
      <c r="BJ271" s="794"/>
      <c r="BK271" s="794"/>
      <c r="BL271" s="794"/>
      <c r="BM271" s="794"/>
      <c r="BN271" s="794"/>
      <c r="BO271" s="794"/>
      <c r="BP271" s="794"/>
      <c r="BQ271" s="794"/>
      <c r="BR271" s="794"/>
      <c r="BS271" s="794"/>
      <c r="BT271" s="794"/>
      <c r="BU271" s="794"/>
      <c r="BV271" s="794"/>
      <c r="BW271" s="794"/>
      <c r="BX271" s="794"/>
      <c r="BY271" s="794"/>
      <c r="BZ271" s="794"/>
      <c r="CA271" s="794"/>
      <c r="CB271" s="794"/>
      <c r="CC271" s="461" t="s">
        <v>2144</v>
      </c>
      <c r="CJ271" s="420"/>
    </row>
    <row r="272" spans="2:88" s="1" customFormat="1" ht="17.100000000000001" customHeight="1" thickBot="1">
      <c r="B272" s="483" t="s">
        <v>2141</v>
      </c>
      <c r="C272" s="59"/>
      <c r="D272" s="59"/>
      <c r="E272" s="59"/>
      <c r="F272" s="59"/>
      <c r="G272" s="59"/>
      <c r="H272" s="59"/>
      <c r="I272" s="59"/>
      <c r="J272" s="59"/>
      <c r="K272" s="59"/>
      <c r="L272" s="59"/>
      <c r="M272" s="59"/>
      <c r="N272" s="59"/>
      <c r="O272" s="59"/>
      <c r="P272" s="59"/>
      <c r="Q272" s="59"/>
      <c r="R272" s="59"/>
      <c r="S272" s="59"/>
      <c r="T272" s="794"/>
      <c r="U272" s="794"/>
      <c r="V272" s="794"/>
      <c r="W272" s="794"/>
      <c r="X272" s="794"/>
      <c r="Y272" s="794"/>
      <c r="Z272" s="794"/>
      <c r="AA272" s="794"/>
      <c r="AB272" s="794"/>
      <c r="AC272" s="794"/>
      <c r="AD272" s="794"/>
      <c r="AE272" s="794"/>
      <c r="AF272" s="794"/>
      <c r="AG272" s="794"/>
      <c r="AH272" s="794"/>
      <c r="AI272" s="794"/>
      <c r="AJ272" s="794"/>
      <c r="AK272" s="794"/>
      <c r="AL272" s="794"/>
      <c r="AM272" s="794"/>
      <c r="AN272" s="794"/>
      <c r="AO272" s="794"/>
      <c r="AP272" s="794"/>
      <c r="AQ272" s="794"/>
      <c r="AR272" s="794"/>
      <c r="AS272" s="794"/>
      <c r="AT272" s="794"/>
      <c r="AU272" s="794"/>
      <c r="AV272" s="794"/>
      <c r="AW272" s="794"/>
      <c r="AX272" s="794"/>
      <c r="AY272" s="794"/>
      <c r="AZ272" s="794"/>
      <c r="BA272" s="794"/>
      <c r="BB272" s="794"/>
      <c r="BC272" s="794"/>
      <c r="BD272" s="794"/>
      <c r="BE272" s="794"/>
      <c r="BF272" s="794"/>
      <c r="BG272" s="794"/>
      <c r="BH272" s="794"/>
      <c r="BI272" s="794"/>
      <c r="BJ272" s="794"/>
      <c r="BK272" s="794"/>
      <c r="BL272" s="794"/>
      <c r="BM272" s="794"/>
      <c r="BN272" s="794"/>
      <c r="BO272" s="794"/>
      <c r="BP272" s="794"/>
      <c r="BQ272" s="794"/>
      <c r="BR272" s="794"/>
      <c r="BS272" s="794"/>
      <c r="BT272" s="794"/>
      <c r="BU272" s="794"/>
      <c r="BV272" s="794"/>
      <c r="BW272" s="794"/>
      <c r="BX272" s="794"/>
      <c r="BY272" s="794"/>
      <c r="BZ272" s="794"/>
      <c r="CA272" s="794"/>
      <c r="CB272" s="794"/>
      <c r="CC272" s="463" t="s">
        <v>2141</v>
      </c>
      <c r="CD272" s="469"/>
      <c r="CE272" s="469"/>
      <c r="CF272" s="469"/>
      <c r="CG272" s="469"/>
      <c r="CH272" s="469"/>
      <c r="CJ272" s="420"/>
    </row>
    <row r="273" spans="2:88" s="1" customFormat="1" ht="17.100000000000001" customHeight="1">
      <c r="B273" s="484" t="s">
        <v>2142</v>
      </c>
      <c r="C273" s="59"/>
      <c r="D273" s="59" t="s">
        <v>1339</v>
      </c>
      <c r="E273" s="59"/>
      <c r="F273" s="59"/>
      <c r="G273" s="59"/>
      <c r="H273" s="59"/>
      <c r="I273" s="59"/>
      <c r="J273" s="59"/>
      <c r="K273" s="59"/>
      <c r="L273" s="59"/>
      <c r="M273" s="59"/>
      <c r="N273" s="59"/>
      <c r="O273" s="59"/>
      <c r="P273" s="59"/>
      <c r="Q273" s="59"/>
      <c r="R273" s="59"/>
      <c r="S273" s="59"/>
      <c r="T273" s="325"/>
      <c r="U273" s="325"/>
      <c r="V273" s="325"/>
      <c r="W273" s="325"/>
      <c r="X273" s="325"/>
      <c r="Y273" s="325"/>
      <c r="Z273" s="325"/>
      <c r="AA273" s="325"/>
      <c r="AB273" s="325"/>
      <c r="AC273" s="325"/>
      <c r="AD273" s="325"/>
      <c r="AE273" s="325"/>
      <c r="AF273" s="325"/>
      <c r="AG273" s="325"/>
      <c r="AH273" s="325"/>
      <c r="AI273" s="325"/>
      <c r="AJ273" s="325"/>
      <c r="AK273" s="325"/>
      <c r="AL273" s="325"/>
      <c r="AM273" s="325"/>
      <c r="AN273" s="325"/>
      <c r="AO273" s="325"/>
      <c r="AP273" s="325"/>
      <c r="AQ273" s="325"/>
      <c r="AR273" s="325"/>
      <c r="AS273" s="325"/>
      <c r="AT273" s="325"/>
      <c r="AU273" s="325"/>
      <c r="AV273" s="325"/>
      <c r="AW273" s="325"/>
      <c r="AX273" s="325"/>
      <c r="AY273" s="325"/>
      <c r="AZ273" s="325"/>
      <c r="BA273" s="325"/>
      <c r="BB273" s="325"/>
      <c r="BC273" s="325"/>
      <c r="BD273" s="325"/>
      <c r="BE273" s="325"/>
      <c r="BF273" s="325"/>
      <c r="BG273" s="325"/>
      <c r="BH273" s="325"/>
      <c r="BI273" s="325"/>
      <c r="BJ273" s="325"/>
      <c r="BK273" s="325"/>
      <c r="BL273" s="325"/>
      <c r="BM273" s="325"/>
      <c r="BN273" s="325"/>
      <c r="BO273" s="325"/>
      <c r="BP273" s="325"/>
      <c r="BQ273" s="325"/>
      <c r="BR273" s="325"/>
      <c r="BS273" s="325"/>
      <c r="BT273" s="325"/>
      <c r="BU273" s="325"/>
      <c r="BV273" s="325"/>
      <c r="BW273" s="325"/>
      <c r="BX273" s="325"/>
      <c r="BY273" s="325"/>
      <c r="BZ273" s="325"/>
      <c r="CA273" s="325"/>
      <c r="CB273" s="325"/>
      <c r="CC273" s="464" t="s">
        <v>2142</v>
      </c>
      <c r="CD273" s="462"/>
      <c r="CE273" s="462"/>
      <c r="CF273" s="462"/>
      <c r="CJ273" s="420"/>
    </row>
    <row r="274" spans="2:88" s="1" customFormat="1" ht="17.100000000000001" customHeight="1">
      <c r="B274" s="891" t="s">
        <v>2181</v>
      </c>
      <c r="C274" s="59"/>
      <c r="D274" s="59"/>
      <c r="E274" s="892" t="s">
        <v>1691</v>
      </c>
      <c r="F274" s="892"/>
      <c r="G274" s="892"/>
      <c r="H274" s="892"/>
      <c r="I274" s="892"/>
      <c r="J274" s="892"/>
      <c r="K274" s="892"/>
      <c r="L274" s="892"/>
      <c r="M274" s="892"/>
      <c r="N274" s="892"/>
      <c r="O274" s="892"/>
      <c r="P274" s="892"/>
      <c r="Q274" s="892"/>
      <c r="R274" s="892"/>
      <c r="S274" s="892"/>
      <c r="T274" s="892"/>
      <c r="U274" s="892"/>
      <c r="V274" s="892"/>
      <c r="W274" s="892"/>
      <c r="X274" s="892"/>
      <c r="Y274" s="892"/>
      <c r="Z274" s="892"/>
      <c r="AA274" s="892"/>
      <c r="AB274" s="892"/>
      <c r="AC274" s="892"/>
      <c r="AD274" s="892"/>
      <c r="AE274" s="892"/>
      <c r="AF274" s="892"/>
      <c r="AG274" s="892"/>
      <c r="AH274" s="892"/>
      <c r="AI274" s="892"/>
      <c r="AJ274" s="892"/>
      <c r="AK274" s="892"/>
      <c r="AL274" s="892"/>
      <c r="AM274" s="892"/>
      <c r="AN274" s="892"/>
      <c r="AO274" s="892"/>
      <c r="AP274" s="892"/>
      <c r="AQ274" s="892"/>
      <c r="AR274" s="892"/>
      <c r="AS274" s="892"/>
      <c r="AT274" s="892"/>
      <c r="AU274" s="892"/>
      <c r="AV274" s="892"/>
      <c r="AW274" s="892"/>
      <c r="AX274" s="892"/>
      <c r="AY274" s="892"/>
      <c r="AZ274" s="892"/>
      <c r="BA274" s="892"/>
      <c r="BB274" s="892"/>
      <c r="BC274" s="892"/>
      <c r="BD274" s="892"/>
      <c r="BE274" s="892"/>
      <c r="BF274" s="892"/>
      <c r="BG274" s="892"/>
      <c r="BH274" s="892"/>
      <c r="BI274" s="892"/>
      <c r="BJ274" s="892"/>
      <c r="BK274" s="892"/>
      <c r="BL274" s="892"/>
      <c r="BM274" s="892"/>
      <c r="BN274" s="892"/>
      <c r="BO274" s="892"/>
      <c r="BP274" s="892"/>
      <c r="BQ274" s="892"/>
      <c r="BR274" s="892"/>
      <c r="BS274" s="892"/>
      <c r="BT274" s="892"/>
      <c r="BU274" s="892"/>
      <c r="BV274" s="892"/>
      <c r="BW274" s="892"/>
      <c r="BX274" s="892"/>
      <c r="BY274" s="892"/>
      <c r="BZ274" s="892"/>
      <c r="CA274" s="892"/>
      <c r="CB274" s="892"/>
      <c r="CC274" s="387" t="s">
        <v>2284</v>
      </c>
      <c r="CD274" s="462"/>
      <c r="CE274" s="466"/>
      <c r="CF274" s="462"/>
      <c r="CJ274" s="420"/>
    </row>
    <row r="275" spans="2:88" s="1" customFormat="1" ht="17.100000000000001" customHeight="1">
      <c r="B275" s="891"/>
      <c r="C275" s="59"/>
      <c r="D275" s="59"/>
      <c r="E275" s="794"/>
      <c r="F275" s="794"/>
      <c r="G275" s="794"/>
      <c r="H275" s="794"/>
      <c r="I275" s="794"/>
      <c r="J275" s="794"/>
      <c r="K275" s="794"/>
      <c r="L275" s="794"/>
      <c r="M275" s="794"/>
      <c r="N275" s="794"/>
      <c r="O275" s="794"/>
      <c r="P275" s="794"/>
      <c r="Q275" s="794"/>
      <c r="R275" s="794"/>
      <c r="S275" s="794"/>
      <c r="T275" s="794"/>
      <c r="U275" s="794"/>
      <c r="V275" s="794"/>
      <c r="W275" s="794"/>
      <c r="X275" s="794"/>
      <c r="Y275" s="794"/>
      <c r="Z275" s="794"/>
      <c r="AA275" s="794"/>
      <c r="AB275" s="794"/>
      <c r="AC275" s="794"/>
      <c r="AD275" s="794"/>
      <c r="AE275" s="794"/>
      <c r="AF275" s="794"/>
      <c r="AG275" s="794"/>
      <c r="AH275" s="794"/>
      <c r="AI275" s="794"/>
      <c r="AJ275" s="794"/>
      <c r="AK275" s="794"/>
      <c r="AL275" s="794"/>
      <c r="AM275" s="794"/>
      <c r="AN275" s="794"/>
      <c r="AO275" s="794"/>
      <c r="AP275" s="794"/>
      <c r="AQ275" s="794"/>
      <c r="AR275" s="794"/>
      <c r="AS275" s="794"/>
      <c r="AT275" s="794"/>
      <c r="AU275" s="794"/>
      <c r="AV275" s="794"/>
      <c r="AW275" s="794"/>
      <c r="AX275" s="794"/>
      <c r="AY275" s="794"/>
      <c r="AZ275" s="794"/>
      <c r="BA275" s="794"/>
      <c r="BB275" s="794"/>
      <c r="BC275" s="794"/>
      <c r="BD275" s="794"/>
      <c r="BE275" s="794"/>
      <c r="BF275" s="794"/>
      <c r="BG275" s="794"/>
      <c r="BH275" s="794"/>
      <c r="BI275" s="794"/>
      <c r="BJ275" s="794"/>
      <c r="BK275" s="794"/>
      <c r="BL275" s="794"/>
      <c r="BM275" s="794"/>
      <c r="BN275" s="794"/>
      <c r="BO275" s="794"/>
      <c r="BP275" s="794"/>
      <c r="BQ275" s="794"/>
      <c r="BR275" s="794"/>
      <c r="BS275" s="794"/>
      <c r="BT275" s="794"/>
      <c r="BU275" s="794"/>
      <c r="BV275" s="794"/>
      <c r="BW275" s="794"/>
      <c r="BX275" s="794"/>
      <c r="BY275" s="794"/>
      <c r="BZ275" s="794"/>
      <c r="CA275" s="794"/>
      <c r="CB275" s="794"/>
      <c r="CC275" s="55"/>
      <c r="CE275" s="466"/>
      <c r="CJ275" s="420"/>
    </row>
    <row r="276" spans="2:88" s="1" customFormat="1" ht="17.100000000000001" customHeight="1">
      <c r="B276" s="891"/>
      <c r="C276" s="59"/>
      <c r="D276" s="59"/>
      <c r="E276" s="794"/>
      <c r="F276" s="794"/>
      <c r="G276" s="794"/>
      <c r="H276" s="794"/>
      <c r="I276" s="794"/>
      <c r="J276" s="794"/>
      <c r="K276" s="794"/>
      <c r="L276" s="794"/>
      <c r="M276" s="794"/>
      <c r="N276" s="794"/>
      <c r="O276" s="794"/>
      <c r="P276" s="794"/>
      <c r="Q276" s="794"/>
      <c r="R276" s="794"/>
      <c r="S276" s="794"/>
      <c r="T276" s="794"/>
      <c r="U276" s="794"/>
      <c r="V276" s="794"/>
      <c r="W276" s="794"/>
      <c r="X276" s="794"/>
      <c r="Y276" s="794"/>
      <c r="Z276" s="794"/>
      <c r="AA276" s="794"/>
      <c r="AB276" s="794"/>
      <c r="AC276" s="794"/>
      <c r="AD276" s="794"/>
      <c r="AE276" s="794"/>
      <c r="AF276" s="794"/>
      <c r="AG276" s="794"/>
      <c r="AH276" s="794"/>
      <c r="AI276" s="794"/>
      <c r="AJ276" s="794"/>
      <c r="AK276" s="794"/>
      <c r="AL276" s="794"/>
      <c r="AM276" s="794"/>
      <c r="AN276" s="794"/>
      <c r="AO276" s="794"/>
      <c r="AP276" s="794"/>
      <c r="AQ276" s="794"/>
      <c r="AR276" s="794"/>
      <c r="AS276" s="794"/>
      <c r="AT276" s="794"/>
      <c r="AU276" s="794"/>
      <c r="AV276" s="794"/>
      <c r="AW276" s="794"/>
      <c r="AX276" s="794"/>
      <c r="AY276" s="794"/>
      <c r="AZ276" s="794"/>
      <c r="BA276" s="794"/>
      <c r="BB276" s="794"/>
      <c r="BC276" s="794"/>
      <c r="BD276" s="794"/>
      <c r="BE276" s="794"/>
      <c r="BF276" s="794"/>
      <c r="BG276" s="794"/>
      <c r="BH276" s="794"/>
      <c r="BI276" s="794"/>
      <c r="BJ276" s="794"/>
      <c r="BK276" s="794"/>
      <c r="BL276" s="794"/>
      <c r="BM276" s="794"/>
      <c r="BN276" s="794"/>
      <c r="BO276" s="794"/>
      <c r="BP276" s="794"/>
      <c r="BQ276" s="794"/>
      <c r="BR276" s="794"/>
      <c r="BS276" s="794"/>
      <c r="BT276" s="794"/>
      <c r="BU276" s="794"/>
      <c r="BV276" s="794"/>
      <c r="BW276" s="794"/>
      <c r="BX276" s="794"/>
      <c r="BY276" s="794"/>
      <c r="BZ276" s="794"/>
      <c r="CA276" s="794"/>
      <c r="CB276" s="794"/>
      <c r="CE276" s="466"/>
      <c r="CJ276" s="420"/>
    </row>
    <row r="277" spans="2:88" s="1" customFormat="1" ht="17.100000000000001" customHeight="1">
      <c r="B277" s="891"/>
      <c r="C277" s="59"/>
      <c r="D277" s="59"/>
      <c r="E277" s="794"/>
      <c r="F277" s="794"/>
      <c r="G277" s="794"/>
      <c r="H277" s="794"/>
      <c r="I277" s="794"/>
      <c r="J277" s="794"/>
      <c r="K277" s="794"/>
      <c r="L277" s="794"/>
      <c r="M277" s="794"/>
      <c r="N277" s="794"/>
      <c r="O277" s="794"/>
      <c r="P277" s="794"/>
      <c r="Q277" s="794"/>
      <c r="R277" s="794"/>
      <c r="S277" s="794"/>
      <c r="T277" s="794"/>
      <c r="U277" s="794"/>
      <c r="V277" s="794"/>
      <c r="W277" s="794"/>
      <c r="X277" s="794"/>
      <c r="Y277" s="794"/>
      <c r="Z277" s="794"/>
      <c r="AA277" s="794"/>
      <c r="AB277" s="794"/>
      <c r="AC277" s="794"/>
      <c r="AD277" s="794"/>
      <c r="AE277" s="794"/>
      <c r="AF277" s="794"/>
      <c r="AG277" s="794"/>
      <c r="AH277" s="794"/>
      <c r="AI277" s="794"/>
      <c r="AJ277" s="794"/>
      <c r="AK277" s="794"/>
      <c r="AL277" s="794"/>
      <c r="AM277" s="794"/>
      <c r="AN277" s="794"/>
      <c r="AO277" s="794"/>
      <c r="AP277" s="794"/>
      <c r="AQ277" s="794"/>
      <c r="AR277" s="794"/>
      <c r="AS277" s="794"/>
      <c r="AT277" s="794"/>
      <c r="AU277" s="794"/>
      <c r="AV277" s="794"/>
      <c r="AW277" s="794"/>
      <c r="AX277" s="794"/>
      <c r="AY277" s="794"/>
      <c r="AZ277" s="794"/>
      <c r="BA277" s="794"/>
      <c r="BB277" s="794"/>
      <c r="BC277" s="794"/>
      <c r="BD277" s="794"/>
      <c r="BE277" s="794"/>
      <c r="BF277" s="794"/>
      <c r="BG277" s="794"/>
      <c r="BH277" s="794"/>
      <c r="BI277" s="794"/>
      <c r="BJ277" s="794"/>
      <c r="BK277" s="794"/>
      <c r="BL277" s="794"/>
      <c r="BM277" s="794"/>
      <c r="BN277" s="794"/>
      <c r="BO277" s="794"/>
      <c r="BP277" s="794"/>
      <c r="BQ277" s="794"/>
      <c r="BR277" s="794"/>
      <c r="BS277" s="794"/>
      <c r="BT277" s="794"/>
      <c r="BU277" s="794"/>
      <c r="BV277" s="794"/>
      <c r="BW277" s="794"/>
      <c r="BX277" s="794"/>
      <c r="BY277" s="794"/>
      <c r="BZ277" s="794"/>
      <c r="CA277" s="794"/>
      <c r="CB277" s="794"/>
      <c r="CE277" s="466"/>
      <c r="CJ277" s="420"/>
    </row>
    <row r="278" spans="2:88" s="1" customFormat="1" ht="17.100000000000001" customHeight="1">
      <c r="B278" s="891"/>
      <c r="C278" s="59"/>
      <c r="D278" s="59"/>
      <c r="E278" s="794"/>
      <c r="F278" s="794"/>
      <c r="G278" s="794"/>
      <c r="H278" s="794"/>
      <c r="I278" s="794"/>
      <c r="J278" s="794"/>
      <c r="K278" s="794"/>
      <c r="L278" s="794"/>
      <c r="M278" s="794"/>
      <c r="N278" s="794"/>
      <c r="O278" s="794"/>
      <c r="P278" s="794"/>
      <c r="Q278" s="794"/>
      <c r="R278" s="794"/>
      <c r="S278" s="794"/>
      <c r="T278" s="794"/>
      <c r="U278" s="794"/>
      <c r="V278" s="794"/>
      <c r="W278" s="794"/>
      <c r="X278" s="794"/>
      <c r="Y278" s="794"/>
      <c r="Z278" s="794"/>
      <c r="AA278" s="794"/>
      <c r="AB278" s="794"/>
      <c r="AC278" s="794"/>
      <c r="AD278" s="794"/>
      <c r="AE278" s="794"/>
      <c r="AF278" s="794"/>
      <c r="AG278" s="794"/>
      <c r="AH278" s="794"/>
      <c r="AI278" s="794"/>
      <c r="AJ278" s="794"/>
      <c r="AK278" s="794"/>
      <c r="AL278" s="794"/>
      <c r="AM278" s="794"/>
      <c r="AN278" s="794"/>
      <c r="AO278" s="794"/>
      <c r="AP278" s="794"/>
      <c r="AQ278" s="794"/>
      <c r="AR278" s="794"/>
      <c r="AS278" s="794"/>
      <c r="AT278" s="794"/>
      <c r="AU278" s="794"/>
      <c r="AV278" s="794"/>
      <c r="AW278" s="794"/>
      <c r="AX278" s="794"/>
      <c r="AY278" s="794"/>
      <c r="AZ278" s="794"/>
      <c r="BA278" s="794"/>
      <c r="BB278" s="794"/>
      <c r="BC278" s="794"/>
      <c r="BD278" s="794"/>
      <c r="BE278" s="794"/>
      <c r="BF278" s="794"/>
      <c r="BG278" s="794"/>
      <c r="BH278" s="794"/>
      <c r="BI278" s="794"/>
      <c r="BJ278" s="794"/>
      <c r="BK278" s="794"/>
      <c r="BL278" s="794"/>
      <c r="BM278" s="794"/>
      <c r="BN278" s="794"/>
      <c r="BO278" s="794"/>
      <c r="BP278" s="794"/>
      <c r="BQ278" s="794"/>
      <c r="BR278" s="794"/>
      <c r="BS278" s="794"/>
      <c r="BT278" s="794"/>
      <c r="BU278" s="794"/>
      <c r="BV278" s="794"/>
      <c r="BW278" s="794"/>
      <c r="BX278" s="794"/>
      <c r="BY278" s="794"/>
      <c r="BZ278" s="794"/>
      <c r="CA278" s="794"/>
      <c r="CB278" s="794"/>
      <c r="CE278" s="466"/>
      <c r="CJ278" s="420"/>
    </row>
    <row r="279" spans="2:88" s="1" customFormat="1" ht="17.100000000000001" customHeight="1">
      <c r="B279" s="891"/>
      <c r="C279" s="59"/>
      <c r="D279" s="59"/>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E279" s="466"/>
      <c r="CJ279" s="420"/>
    </row>
    <row r="280" spans="2:88" s="1" customFormat="1" ht="3.95" customHeight="1">
      <c r="B280" s="891"/>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E280" s="466"/>
      <c r="CJ280" s="420"/>
    </row>
    <row r="281" spans="2:88" s="1" customFormat="1" ht="17.100000000000001" customHeight="1">
      <c r="B281" s="891"/>
      <c r="C281" s="59"/>
      <c r="D281" s="59"/>
      <c r="E281" s="59"/>
      <c r="F281" s="59"/>
      <c r="G281" s="893"/>
      <c r="H281" s="893"/>
      <c r="I281" s="893"/>
      <c r="J281" s="893"/>
      <c r="K281" s="893"/>
      <c r="L281" s="893"/>
      <c r="M281" s="893"/>
      <c r="N281" s="893"/>
      <c r="O281" s="893"/>
      <c r="P281" s="893"/>
      <c r="Q281" s="893"/>
      <c r="R281" s="893"/>
      <c r="S281" s="893"/>
      <c r="T281" s="893"/>
      <c r="U281" s="893"/>
      <c r="V281" s="893"/>
      <c r="W281" s="893"/>
      <c r="X281" s="893"/>
      <c r="Y281" s="893"/>
      <c r="Z281" s="893"/>
      <c r="AA281" s="893"/>
      <c r="AB281" s="893"/>
      <c r="AC281" s="893"/>
      <c r="AD281" s="893"/>
      <c r="AE281" s="893"/>
      <c r="AF281" s="893"/>
      <c r="AG281" s="893"/>
      <c r="AH281" s="893"/>
      <c r="AI281" s="893"/>
      <c r="AJ281" s="893"/>
      <c r="AK281" s="893"/>
      <c r="AL281" s="893"/>
      <c r="AM281" s="893"/>
      <c r="AN281" s="893"/>
      <c r="AO281" s="893"/>
      <c r="AP281" s="893"/>
      <c r="AQ281" s="893"/>
      <c r="AR281" s="893"/>
      <c r="AS281" s="893"/>
      <c r="AT281" s="893"/>
      <c r="AU281" s="893"/>
      <c r="AV281" s="893"/>
      <c r="AW281" s="893"/>
      <c r="AX281" s="893"/>
      <c r="AY281" s="893"/>
      <c r="AZ281" s="893"/>
      <c r="BA281" s="893"/>
      <c r="BB281" s="893"/>
      <c r="BC281" s="893"/>
      <c r="BD281" s="893"/>
      <c r="BE281" s="893"/>
      <c r="BF281" s="893"/>
      <c r="BG281" s="893"/>
      <c r="BH281" s="893"/>
      <c r="BI281" s="893"/>
      <c r="BJ281" s="893"/>
      <c r="BK281" s="893"/>
      <c r="BL281" s="893"/>
      <c r="BM281" s="893"/>
      <c r="BN281" s="893"/>
      <c r="BO281" s="893"/>
      <c r="BP281" s="893"/>
      <c r="BQ281" s="893"/>
      <c r="BR281" s="893"/>
      <c r="BS281" s="893"/>
      <c r="BT281" s="893"/>
      <c r="BU281" s="893"/>
      <c r="BV281" s="893"/>
      <c r="BW281" s="893"/>
      <c r="BX281" s="893"/>
      <c r="BY281" s="893"/>
      <c r="BZ281" s="893"/>
      <c r="CA281" s="893"/>
      <c r="CB281" s="60"/>
      <c r="CE281" s="466"/>
      <c r="CJ281" s="420"/>
    </row>
    <row r="282" spans="2:88" s="2" customFormat="1" ht="15.75" customHeight="1">
      <c r="B282" s="891"/>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1"/>
      <c r="CD282" s="1"/>
      <c r="CE282" s="466"/>
      <c r="CJ282" s="99"/>
    </row>
    <row r="283" spans="2:88" ht="17.100000000000001" customHeight="1">
      <c r="B283" s="89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E283" s="466"/>
    </row>
    <row r="284" spans="2:88" ht="15" customHeight="1">
      <c r="B284" s="89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E284" s="466"/>
    </row>
    <row r="285" spans="2:88" ht="15" customHeight="1">
      <c r="B285" s="89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E285" s="466"/>
    </row>
    <row r="286" spans="2:88" ht="15" customHeight="1">
      <c r="B286" s="89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E286" s="466"/>
    </row>
    <row r="287" spans="2:88" ht="15" customHeight="1">
      <c r="B287" s="89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E287" s="466"/>
    </row>
    <row r="288" spans="2:88" ht="15" customHeight="1">
      <c r="B288" s="89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E288" s="466"/>
    </row>
    <row r="289" spans="2:83" ht="15" customHeight="1">
      <c r="B289" s="89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E289" s="466"/>
    </row>
    <row r="290" spans="2:83" ht="15" customHeight="1">
      <c r="B290" s="89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E290" s="466"/>
    </row>
    <row r="291" spans="2:83" ht="15" customHeight="1">
      <c r="B291" s="89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E291" s="466"/>
    </row>
    <row r="292" spans="2:83" ht="15" customHeight="1">
      <c r="B292" s="89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E292" s="466"/>
    </row>
    <row r="293" spans="2:83" ht="15" customHeight="1">
      <c r="B293" s="89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E293" s="466"/>
    </row>
    <row r="294" spans="2:83" ht="15" customHeight="1">
      <c r="B294" s="89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E294" s="466"/>
    </row>
    <row r="295" spans="2:83" ht="15" customHeight="1">
      <c r="B295" s="89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E295" s="466"/>
    </row>
    <row r="296" spans="2:83" ht="15" customHeight="1">
      <c r="B296" s="89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E296" s="466"/>
    </row>
    <row r="297" spans="2:83" ht="15" customHeight="1">
      <c r="B297" s="89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E297" s="466"/>
    </row>
    <row r="298" spans="2:83" ht="15" customHeight="1">
      <c r="B298" s="89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E298" s="466"/>
    </row>
    <row r="299" spans="2:83" ht="15" customHeight="1">
      <c r="B299" s="89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E299" s="466"/>
    </row>
    <row r="300" spans="2:83" ht="15" customHeight="1">
      <c r="B300" s="89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E300" s="466"/>
    </row>
    <row r="301" spans="2:83" ht="15" customHeight="1">
      <c r="B301" s="89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E301" s="466"/>
    </row>
    <row r="302" spans="2:83" ht="15" customHeight="1">
      <c r="B302" s="89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E302" s="466"/>
    </row>
    <row r="303" spans="2:83" ht="15" customHeight="1">
      <c r="B303" s="89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E303" s="466"/>
    </row>
    <row r="304" spans="2:83" ht="15" customHeight="1">
      <c r="B304" s="89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E304" s="466"/>
    </row>
    <row r="305" spans="2:83" ht="15" customHeight="1">
      <c r="B305" s="89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E305" s="466"/>
    </row>
    <row r="306" spans="2:83" ht="15" customHeight="1">
      <c r="B306" s="89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E306" s="466"/>
    </row>
    <row r="307" spans="2:83" ht="15" customHeight="1">
      <c r="B307" s="89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E307" s="466"/>
    </row>
    <row r="308" spans="2:83" ht="15" customHeight="1">
      <c r="B308" s="89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E308" s="466"/>
    </row>
    <row r="309" spans="2:83" ht="15" customHeight="1">
      <c r="B309" s="89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E309" s="466"/>
    </row>
    <row r="310" spans="2:83" ht="15" customHeight="1">
      <c r="B310" s="89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E310" s="466"/>
    </row>
    <row r="311" spans="2:83" ht="15" customHeight="1">
      <c r="B311" s="89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E311" s="466"/>
    </row>
    <row r="312" spans="2:83" ht="15" customHeight="1">
      <c r="B312" s="89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E312" s="466"/>
    </row>
    <row r="313" spans="2:83" ht="15" customHeight="1">
      <c r="B313" s="89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E313" s="466"/>
    </row>
    <row r="314" spans="2:83" ht="15" customHeight="1">
      <c r="B314" s="89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E314" s="466"/>
    </row>
    <row r="315" spans="2:83" ht="15" customHeight="1">
      <c r="B315" s="89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E315" s="466"/>
    </row>
    <row r="316" spans="2:83" ht="15" customHeight="1">
      <c r="B316" s="89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E316" s="466"/>
    </row>
    <row r="317" spans="2:83" ht="15" customHeight="1">
      <c r="B317" s="89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E317" s="466"/>
    </row>
    <row r="318" spans="2:83" ht="15" customHeight="1">
      <c r="B318" s="89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E318" s="466"/>
    </row>
    <row r="319" spans="2:83" ht="15" customHeight="1">
      <c r="B319" s="89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E319" s="466"/>
    </row>
    <row r="320" spans="2:83" ht="15" customHeight="1">
      <c r="B320" s="89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E320" s="466"/>
    </row>
    <row r="321" spans="2:88" ht="15" customHeight="1">
      <c r="B321" s="482" t="s">
        <v>2144</v>
      </c>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461" t="s">
        <v>2144</v>
      </c>
      <c r="CD321" s="1"/>
      <c r="CE321" s="1"/>
      <c r="CF321" s="1"/>
      <c r="CG321" s="1"/>
      <c r="CH321" s="1"/>
    </row>
    <row r="322" spans="2:88" ht="15" customHeight="1" thickBot="1">
      <c r="B322" s="483" t="s">
        <v>2141</v>
      </c>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463" t="s">
        <v>2141</v>
      </c>
      <c r="CD322" s="469"/>
      <c r="CE322" s="469"/>
      <c r="CF322" s="469"/>
      <c r="CG322" s="469"/>
      <c r="CH322" s="469"/>
    </row>
    <row r="323" spans="2:88" s="2" customFormat="1" ht="15.95" customHeight="1">
      <c r="B323" s="487" t="s">
        <v>2142</v>
      </c>
      <c r="C323" s="801" t="s">
        <v>199</v>
      </c>
      <c r="D323" s="801"/>
      <c r="E323" s="801"/>
      <c r="F323" s="801"/>
      <c r="G323" s="801"/>
      <c r="H323" s="801"/>
      <c r="I323" s="801"/>
      <c r="J323" s="801"/>
      <c r="K323" s="801"/>
      <c r="L323" s="801"/>
      <c r="M323" s="801"/>
      <c r="N323" s="801"/>
      <c r="O323" s="801"/>
      <c r="P323" s="801"/>
      <c r="Q323" s="801"/>
      <c r="R323" s="801"/>
      <c r="S323" s="801"/>
      <c r="T323" s="801"/>
      <c r="U323" s="801"/>
      <c r="V323" s="801"/>
      <c r="W323" s="801"/>
      <c r="X323" s="801"/>
      <c r="Y323" s="801"/>
      <c r="Z323" s="801"/>
      <c r="AA323" s="801"/>
      <c r="AB323" s="801"/>
      <c r="AC323" s="801"/>
      <c r="AD323" s="801"/>
      <c r="AE323" s="801"/>
      <c r="AF323" s="801"/>
      <c r="AG323" s="801"/>
      <c r="AH323" s="801"/>
      <c r="AI323" s="801"/>
      <c r="AJ323" s="801"/>
      <c r="AK323" s="801"/>
      <c r="AL323" s="801"/>
      <c r="AM323" s="801"/>
      <c r="AN323" s="801"/>
      <c r="AO323" s="801"/>
      <c r="AP323" s="801"/>
      <c r="AQ323" s="801"/>
      <c r="AR323" s="801"/>
      <c r="AS323" s="801"/>
      <c r="AT323" s="801"/>
      <c r="AU323" s="801"/>
      <c r="AV323" s="801"/>
      <c r="AW323" s="801"/>
      <c r="AX323" s="801"/>
      <c r="AY323" s="801"/>
      <c r="AZ323" s="801"/>
      <c r="BA323" s="801"/>
      <c r="BB323" s="801"/>
      <c r="BC323" s="801"/>
      <c r="BD323" s="801"/>
      <c r="BE323" s="801"/>
      <c r="BF323" s="801"/>
      <c r="BG323" s="801"/>
      <c r="BH323" s="801"/>
      <c r="BI323" s="801"/>
      <c r="BJ323" s="801"/>
      <c r="BK323" s="801"/>
      <c r="BL323" s="801"/>
      <c r="BM323" s="801"/>
      <c r="BN323" s="801"/>
      <c r="BO323" s="801"/>
      <c r="BP323" s="801"/>
      <c r="BQ323" s="801"/>
      <c r="BR323" s="801"/>
      <c r="BS323" s="801"/>
      <c r="BT323" s="801"/>
      <c r="BU323" s="801"/>
      <c r="BV323" s="801"/>
      <c r="BW323" s="801"/>
      <c r="BX323" s="801"/>
      <c r="BY323" s="801"/>
      <c r="BZ323" s="801"/>
      <c r="CA323" s="801"/>
      <c r="CB323" s="801"/>
      <c r="CC323" s="484" t="s">
        <v>2142</v>
      </c>
      <c r="CD323" s="462"/>
      <c r="CE323" s="462"/>
      <c r="CF323" s="462"/>
      <c r="CG323" s="1"/>
      <c r="CH323" s="1"/>
      <c r="CJ323" s="99"/>
    </row>
    <row r="324" spans="2:88" s="2" customFormat="1" ht="15.95" customHeight="1">
      <c r="B324" s="891" t="s">
        <v>2182</v>
      </c>
      <c r="C324" s="59"/>
      <c r="D324" s="59" t="s">
        <v>200</v>
      </c>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462"/>
      <c r="CD324"/>
      <c r="CE324" s="466"/>
      <c r="CF324"/>
      <c r="CJ324" s="99"/>
    </row>
    <row r="325" spans="2:88" s="2" customFormat="1" ht="3.95" customHeight="1">
      <c r="B325" s="891"/>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1"/>
      <c r="CD325" s="1"/>
      <c r="CE325" s="466"/>
      <c r="CJ325" s="99"/>
    </row>
    <row r="326" spans="2:88" s="2" customFormat="1" ht="3.95" customHeight="1">
      <c r="B326" s="891"/>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c r="BS326" s="174"/>
      <c r="BT326" s="174"/>
      <c r="BU326" s="174"/>
      <c r="BV326" s="174"/>
      <c r="BW326" s="174"/>
      <c r="BX326" s="174"/>
      <c r="BY326" s="174"/>
      <c r="BZ326" s="174"/>
      <c r="CA326" s="174"/>
      <c r="CB326" s="174"/>
      <c r="CC326" s="1"/>
      <c r="CD326" s="1"/>
      <c r="CE326" s="466"/>
      <c r="CJ326" s="99"/>
    </row>
    <row r="327" spans="2:88" s="2" customFormat="1" ht="17.100000000000001" customHeight="1">
      <c r="B327" s="891"/>
      <c r="C327" s="59"/>
      <c r="D327" s="59" t="s">
        <v>201</v>
      </c>
      <c r="E327" s="59"/>
      <c r="F327" s="59"/>
      <c r="G327" s="59"/>
      <c r="H327" s="59"/>
      <c r="I327" s="59"/>
      <c r="J327" s="59"/>
      <c r="K327" s="59"/>
      <c r="L327" s="59"/>
      <c r="M327" s="59"/>
      <c r="N327" s="59"/>
      <c r="O327" s="59"/>
      <c r="P327" s="799"/>
      <c r="Q327" s="799"/>
      <c r="R327" s="799"/>
      <c r="S327" s="799"/>
      <c r="T327" s="799"/>
      <c r="U327" s="799"/>
      <c r="V327" s="799"/>
      <c r="W327" s="799"/>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1" t="s">
        <v>2145</v>
      </c>
      <c r="CD327" s="1"/>
      <c r="CE327" s="466"/>
      <c r="CJ327" s="99"/>
    </row>
    <row r="328" spans="2:88" s="2" customFormat="1" ht="24" customHeight="1">
      <c r="B328" s="891"/>
      <c r="C328" s="59"/>
      <c r="D328" s="59" t="s">
        <v>202</v>
      </c>
      <c r="E328" s="59"/>
      <c r="F328" s="59"/>
      <c r="G328" s="59"/>
      <c r="H328" s="59"/>
      <c r="I328" s="59"/>
      <c r="J328" s="59"/>
      <c r="K328" s="59"/>
      <c r="L328" s="59"/>
      <c r="M328" s="59"/>
      <c r="N328" s="59"/>
      <c r="O328" s="801" t="s">
        <v>2048</v>
      </c>
      <c r="P328" s="801"/>
      <c r="Q328" s="801"/>
      <c r="R328" s="801"/>
      <c r="S328" s="801"/>
      <c r="T328" s="811" t="s">
        <v>2045</v>
      </c>
      <c r="U328" s="811"/>
      <c r="V328" s="811"/>
      <c r="W328" s="811"/>
      <c r="X328" s="811"/>
      <c r="Y328" s="811"/>
      <c r="Z328" s="811"/>
      <c r="AA328" s="811"/>
      <c r="AB328" s="811"/>
      <c r="AC328" s="811"/>
      <c r="AD328" s="811"/>
      <c r="AE328" s="811"/>
      <c r="AF328" s="811"/>
      <c r="AG328" s="811"/>
      <c r="AH328" s="811"/>
      <c r="AI328" s="811"/>
      <c r="AJ328" s="811"/>
      <c r="AK328" s="811"/>
      <c r="AL328" s="811"/>
      <c r="AM328" s="811"/>
      <c r="AN328" s="811"/>
      <c r="AO328" s="811"/>
      <c r="AP328" s="811"/>
      <c r="AQ328" s="811"/>
      <c r="AR328" s="811"/>
      <c r="AS328" s="811"/>
      <c r="AT328" s="811"/>
      <c r="AU328" s="811"/>
      <c r="AV328" s="811"/>
      <c r="AW328" s="811"/>
      <c r="AX328" s="811"/>
      <c r="AY328" s="811"/>
      <c r="AZ328" s="811"/>
      <c r="BA328" s="811"/>
      <c r="BB328" s="811"/>
      <c r="BC328" s="811"/>
      <c r="BD328" s="811"/>
      <c r="BE328" s="811"/>
      <c r="BF328" s="811"/>
      <c r="BG328" s="811"/>
      <c r="BH328" s="811"/>
      <c r="BI328" s="811"/>
      <c r="BJ328" s="811"/>
      <c r="BK328" s="811"/>
      <c r="BL328" s="811"/>
      <c r="BM328" s="811"/>
      <c r="BN328" s="811"/>
      <c r="BO328" s="811"/>
      <c r="BP328" s="811"/>
      <c r="BQ328" s="811"/>
      <c r="BR328" s="811"/>
      <c r="BS328" s="811"/>
      <c r="BT328" s="811"/>
      <c r="BU328" s="811"/>
      <c r="BV328" s="811"/>
      <c r="BW328" s="811"/>
      <c r="BX328" s="811"/>
      <c r="BY328" s="811"/>
      <c r="BZ328" s="811"/>
      <c r="CA328" s="59"/>
      <c r="CB328" s="59"/>
      <c r="CC328" s="1"/>
      <c r="CD328" s="1"/>
      <c r="CE328" s="466"/>
      <c r="CJ328" s="99"/>
    </row>
    <row r="329" spans="2:88" s="2" customFormat="1" ht="24" customHeight="1">
      <c r="B329" s="891"/>
      <c r="C329" s="59"/>
      <c r="D329" s="59"/>
      <c r="E329" s="59"/>
      <c r="F329" s="59"/>
      <c r="G329" s="59"/>
      <c r="H329" s="59"/>
      <c r="I329" s="59"/>
      <c r="J329" s="59"/>
      <c r="K329" s="59"/>
      <c r="L329" s="59"/>
      <c r="M329" s="59"/>
      <c r="N329" s="59"/>
      <c r="O329" s="801" t="s">
        <v>2048</v>
      </c>
      <c r="P329" s="801"/>
      <c r="Q329" s="801"/>
      <c r="R329" s="801"/>
      <c r="S329" s="801"/>
      <c r="T329" s="811"/>
      <c r="U329" s="811"/>
      <c r="V329" s="811"/>
      <c r="W329" s="811"/>
      <c r="X329" s="811"/>
      <c r="Y329" s="811"/>
      <c r="Z329" s="811"/>
      <c r="AA329" s="811"/>
      <c r="AB329" s="811"/>
      <c r="AC329" s="811"/>
      <c r="AD329" s="811"/>
      <c r="AE329" s="811"/>
      <c r="AF329" s="811"/>
      <c r="AG329" s="811"/>
      <c r="AH329" s="811"/>
      <c r="AI329" s="811"/>
      <c r="AJ329" s="811"/>
      <c r="AK329" s="811"/>
      <c r="AL329" s="811"/>
      <c r="AM329" s="811"/>
      <c r="AN329" s="811"/>
      <c r="AO329" s="811"/>
      <c r="AP329" s="811"/>
      <c r="AQ329" s="811"/>
      <c r="AR329" s="811"/>
      <c r="AS329" s="811"/>
      <c r="AT329" s="811"/>
      <c r="AU329" s="811"/>
      <c r="AV329" s="811"/>
      <c r="AW329" s="811"/>
      <c r="AX329" s="811"/>
      <c r="AY329" s="811"/>
      <c r="AZ329" s="811"/>
      <c r="BA329" s="811"/>
      <c r="BB329" s="811"/>
      <c r="BC329" s="811"/>
      <c r="BD329" s="811"/>
      <c r="BE329" s="811"/>
      <c r="BF329" s="811"/>
      <c r="BG329" s="811"/>
      <c r="BH329" s="811"/>
      <c r="BI329" s="811"/>
      <c r="BJ329" s="811"/>
      <c r="BK329" s="811"/>
      <c r="BL329" s="811"/>
      <c r="BM329" s="811"/>
      <c r="BN329" s="811"/>
      <c r="BO329" s="811"/>
      <c r="BP329" s="811"/>
      <c r="BQ329" s="811"/>
      <c r="BR329" s="811"/>
      <c r="BS329" s="811"/>
      <c r="BT329" s="811"/>
      <c r="BU329" s="811"/>
      <c r="BV329" s="811"/>
      <c r="BW329" s="811"/>
      <c r="BX329" s="811"/>
      <c r="BY329" s="811"/>
      <c r="BZ329" s="811"/>
      <c r="CA329" s="59"/>
      <c r="CB329" s="59"/>
      <c r="CC329" s="1"/>
      <c r="CD329" s="1"/>
      <c r="CE329" s="466"/>
      <c r="CJ329" s="99"/>
    </row>
    <row r="330" spans="2:88" s="2" customFormat="1" ht="24" customHeight="1">
      <c r="B330" s="891"/>
      <c r="C330" s="59"/>
      <c r="D330" s="59"/>
      <c r="E330" s="59"/>
      <c r="F330" s="59"/>
      <c r="G330" s="59"/>
      <c r="H330" s="59"/>
      <c r="I330" s="59"/>
      <c r="J330" s="59"/>
      <c r="K330" s="59"/>
      <c r="L330" s="59"/>
      <c r="M330" s="59"/>
      <c r="N330" s="59"/>
      <c r="O330" s="801" t="s">
        <v>2048</v>
      </c>
      <c r="P330" s="801"/>
      <c r="Q330" s="801"/>
      <c r="R330" s="801"/>
      <c r="S330" s="801"/>
      <c r="T330" s="811"/>
      <c r="U330" s="811"/>
      <c r="V330" s="811"/>
      <c r="W330" s="811"/>
      <c r="X330" s="811"/>
      <c r="Y330" s="811"/>
      <c r="Z330" s="811"/>
      <c r="AA330" s="811"/>
      <c r="AB330" s="811"/>
      <c r="AC330" s="811"/>
      <c r="AD330" s="811"/>
      <c r="AE330" s="811"/>
      <c r="AF330" s="811"/>
      <c r="AG330" s="811"/>
      <c r="AH330" s="811"/>
      <c r="AI330" s="811"/>
      <c r="AJ330" s="811"/>
      <c r="AK330" s="811"/>
      <c r="AL330" s="811"/>
      <c r="AM330" s="811"/>
      <c r="AN330" s="811"/>
      <c r="AO330" s="811"/>
      <c r="AP330" s="811"/>
      <c r="AQ330" s="811"/>
      <c r="AR330" s="811"/>
      <c r="AS330" s="811"/>
      <c r="AT330" s="811"/>
      <c r="AU330" s="811"/>
      <c r="AV330" s="811"/>
      <c r="AW330" s="811"/>
      <c r="AX330" s="811"/>
      <c r="AY330" s="811"/>
      <c r="AZ330" s="811"/>
      <c r="BA330" s="811"/>
      <c r="BB330" s="811"/>
      <c r="BC330" s="811"/>
      <c r="BD330" s="811"/>
      <c r="BE330" s="811"/>
      <c r="BF330" s="811"/>
      <c r="BG330" s="811"/>
      <c r="BH330" s="811"/>
      <c r="BI330" s="811"/>
      <c r="BJ330" s="811"/>
      <c r="BK330" s="811"/>
      <c r="BL330" s="811"/>
      <c r="BM330" s="811"/>
      <c r="BN330" s="811"/>
      <c r="BO330" s="811"/>
      <c r="BP330" s="811"/>
      <c r="BQ330" s="811"/>
      <c r="BR330" s="811"/>
      <c r="BS330" s="811"/>
      <c r="BT330" s="811"/>
      <c r="BU330" s="811"/>
      <c r="BV330" s="811"/>
      <c r="BW330" s="811"/>
      <c r="BX330" s="811"/>
      <c r="BY330" s="811"/>
      <c r="BZ330" s="811"/>
      <c r="CA330" s="59"/>
      <c r="CB330" s="59"/>
      <c r="CC330" s="1"/>
      <c r="CD330" s="1"/>
      <c r="CE330" s="466"/>
      <c r="CJ330" s="99"/>
    </row>
    <row r="331" spans="2:88" s="2" customFormat="1" ht="24" customHeight="1">
      <c r="B331" s="891"/>
      <c r="C331" s="59"/>
      <c r="D331" s="59"/>
      <c r="E331" s="59"/>
      <c r="F331" s="59"/>
      <c r="G331" s="59"/>
      <c r="H331" s="59"/>
      <c r="I331" s="59"/>
      <c r="J331" s="59"/>
      <c r="K331" s="59"/>
      <c r="L331" s="59"/>
      <c r="M331" s="59"/>
      <c r="N331" s="59"/>
      <c r="O331" s="801" t="s">
        <v>2048</v>
      </c>
      <c r="P331" s="801"/>
      <c r="Q331" s="801"/>
      <c r="R331" s="801"/>
      <c r="S331" s="801"/>
      <c r="T331" s="811"/>
      <c r="U331" s="811"/>
      <c r="V331" s="811"/>
      <c r="W331" s="811"/>
      <c r="X331" s="811"/>
      <c r="Y331" s="811"/>
      <c r="Z331" s="811"/>
      <c r="AA331" s="811"/>
      <c r="AB331" s="811"/>
      <c r="AC331" s="811"/>
      <c r="AD331" s="811"/>
      <c r="AE331" s="811"/>
      <c r="AF331" s="811"/>
      <c r="AG331" s="811"/>
      <c r="AH331" s="811"/>
      <c r="AI331" s="811"/>
      <c r="AJ331" s="811"/>
      <c r="AK331" s="811"/>
      <c r="AL331" s="811"/>
      <c r="AM331" s="811"/>
      <c r="AN331" s="811"/>
      <c r="AO331" s="811"/>
      <c r="AP331" s="811"/>
      <c r="AQ331" s="811"/>
      <c r="AR331" s="811"/>
      <c r="AS331" s="811"/>
      <c r="AT331" s="811"/>
      <c r="AU331" s="811"/>
      <c r="AV331" s="811"/>
      <c r="AW331" s="811"/>
      <c r="AX331" s="811"/>
      <c r="AY331" s="811"/>
      <c r="AZ331" s="811"/>
      <c r="BA331" s="811"/>
      <c r="BB331" s="811"/>
      <c r="BC331" s="811"/>
      <c r="BD331" s="811"/>
      <c r="BE331" s="811"/>
      <c r="BF331" s="811"/>
      <c r="BG331" s="811"/>
      <c r="BH331" s="811"/>
      <c r="BI331" s="811"/>
      <c r="BJ331" s="811"/>
      <c r="BK331" s="811"/>
      <c r="BL331" s="811"/>
      <c r="BM331" s="811"/>
      <c r="BN331" s="811"/>
      <c r="BO331" s="811"/>
      <c r="BP331" s="811"/>
      <c r="BQ331" s="811"/>
      <c r="BR331" s="811"/>
      <c r="BS331" s="811"/>
      <c r="BT331" s="811"/>
      <c r="BU331" s="811"/>
      <c r="BV331" s="811"/>
      <c r="BW331" s="811"/>
      <c r="BX331" s="811"/>
      <c r="BY331" s="811"/>
      <c r="BZ331" s="811"/>
      <c r="CA331" s="59"/>
      <c r="CB331" s="59"/>
      <c r="CC331" s="1"/>
      <c r="CD331" s="1"/>
      <c r="CE331" s="466"/>
      <c r="CJ331" s="99"/>
    </row>
    <row r="332" spans="2:88" s="2" customFormat="1" ht="24" customHeight="1">
      <c r="B332" s="891"/>
      <c r="C332" s="59"/>
      <c r="D332" s="59"/>
      <c r="E332" s="59"/>
      <c r="F332" s="59"/>
      <c r="G332" s="59"/>
      <c r="H332" s="59"/>
      <c r="I332" s="59"/>
      <c r="J332" s="59"/>
      <c r="K332" s="59"/>
      <c r="L332" s="59"/>
      <c r="M332" s="59"/>
      <c r="N332" s="59"/>
      <c r="O332" s="801" t="s">
        <v>2048</v>
      </c>
      <c r="P332" s="801"/>
      <c r="Q332" s="801"/>
      <c r="R332" s="801"/>
      <c r="S332" s="801"/>
      <c r="T332" s="811"/>
      <c r="U332" s="811"/>
      <c r="V332" s="811"/>
      <c r="W332" s="811"/>
      <c r="X332" s="811"/>
      <c r="Y332" s="811"/>
      <c r="Z332" s="811"/>
      <c r="AA332" s="811"/>
      <c r="AB332" s="811"/>
      <c r="AC332" s="811"/>
      <c r="AD332" s="811"/>
      <c r="AE332" s="811"/>
      <c r="AF332" s="811"/>
      <c r="AG332" s="811"/>
      <c r="AH332" s="811"/>
      <c r="AI332" s="811"/>
      <c r="AJ332" s="811"/>
      <c r="AK332" s="811"/>
      <c r="AL332" s="811"/>
      <c r="AM332" s="811"/>
      <c r="AN332" s="811"/>
      <c r="AO332" s="811"/>
      <c r="AP332" s="811"/>
      <c r="AQ332" s="811"/>
      <c r="AR332" s="811"/>
      <c r="AS332" s="811"/>
      <c r="AT332" s="811"/>
      <c r="AU332" s="811"/>
      <c r="AV332" s="811"/>
      <c r="AW332" s="811"/>
      <c r="AX332" s="811"/>
      <c r="AY332" s="811"/>
      <c r="AZ332" s="811"/>
      <c r="BA332" s="811"/>
      <c r="BB332" s="811"/>
      <c r="BC332" s="811"/>
      <c r="BD332" s="811"/>
      <c r="BE332" s="811"/>
      <c r="BF332" s="811"/>
      <c r="BG332" s="811"/>
      <c r="BH332" s="811"/>
      <c r="BI332" s="811"/>
      <c r="BJ332" s="811"/>
      <c r="BK332" s="811"/>
      <c r="BL332" s="811"/>
      <c r="BM332" s="811"/>
      <c r="BN332" s="811"/>
      <c r="BO332" s="811"/>
      <c r="BP332" s="811"/>
      <c r="BQ332" s="811"/>
      <c r="BR332" s="811"/>
      <c r="BS332" s="811"/>
      <c r="BT332" s="811"/>
      <c r="BU332" s="811"/>
      <c r="BV332" s="811"/>
      <c r="BW332" s="811"/>
      <c r="BX332" s="811"/>
      <c r="BY332" s="811"/>
      <c r="BZ332" s="811"/>
      <c r="CA332" s="59"/>
      <c r="CB332" s="59"/>
      <c r="CC332" s="1"/>
      <c r="CD332" s="1"/>
      <c r="CE332" s="466"/>
      <c r="CJ332" s="99"/>
    </row>
    <row r="333" spans="2:88" s="2" customFormat="1" ht="3.95" customHeight="1">
      <c r="B333" s="891"/>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1"/>
      <c r="CD333" s="1"/>
      <c r="CE333" s="466"/>
      <c r="CJ333" s="99"/>
    </row>
    <row r="334" spans="2:88" s="2" customFormat="1" ht="3.95" customHeight="1">
      <c r="B334" s="891"/>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c r="BS334" s="174"/>
      <c r="BT334" s="174"/>
      <c r="BU334" s="174"/>
      <c r="BV334" s="174"/>
      <c r="BW334" s="174"/>
      <c r="BX334" s="174"/>
      <c r="BY334" s="174"/>
      <c r="BZ334" s="174"/>
      <c r="CA334" s="174"/>
      <c r="CB334" s="174"/>
      <c r="CC334" s="1"/>
      <c r="CD334" s="1"/>
      <c r="CE334" s="466"/>
      <c r="CJ334" s="99"/>
    </row>
    <row r="335" spans="2:88" s="2" customFormat="1" ht="17.100000000000001" customHeight="1">
      <c r="B335" s="891"/>
      <c r="C335" s="59"/>
      <c r="D335" s="59" t="s">
        <v>204</v>
      </c>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1"/>
      <c r="CD335" s="1"/>
      <c r="CE335" s="466"/>
      <c r="CJ335" s="99"/>
    </row>
    <row r="336" spans="2:88" s="2" customFormat="1" ht="15.95" customHeight="1">
      <c r="B336" s="891"/>
      <c r="C336" s="59"/>
      <c r="D336" s="59"/>
      <c r="E336" s="59"/>
      <c r="F336" s="59"/>
      <c r="G336" s="799" t="s">
        <v>56</v>
      </c>
      <c r="H336" s="799"/>
      <c r="I336" s="59" t="s">
        <v>143</v>
      </c>
      <c r="J336" s="59"/>
      <c r="K336" s="59"/>
      <c r="L336" s="59"/>
      <c r="M336" s="59"/>
      <c r="N336" s="59"/>
      <c r="O336" s="799" t="s">
        <v>56</v>
      </c>
      <c r="P336" s="799"/>
      <c r="Q336" s="59" t="s">
        <v>144</v>
      </c>
      <c r="R336" s="59"/>
      <c r="S336" s="59"/>
      <c r="T336" s="59"/>
      <c r="U336" s="59"/>
      <c r="V336" s="59"/>
      <c r="W336" s="799" t="s">
        <v>56</v>
      </c>
      <c r="X336" s="799"/>
      <c r="Y336" s="59" t="s">
        <v>145</v>
      </c>
      <c r="Z336" s="59"/>
      <c r="AA336" s="59"/>
      <c r="AB336" s="59"/>
      <c r="AC336" s="59"/>
      <c r="AD336" s="59"/>
      <c r="AE336" s="799" t="s">
        <v>56</v>
      </c>
      <c r="AF336" s="799"/>
      <c r="AG336" s="59" t="s">
        <v>146</v>
      </c>
      <c r="AH336" s="59"/>
      <c r="AI336" s="59"/>
      <c r="AJ336" s="59"/>
      <c r="AK336" s="59"/>
      <c r="AL336" s="59"/>
      <c r="AM336" s="799" t="s">
        <v>56</v>
      </c>
      <c r="AN336" s="799"/>
      <c r="AO336" s="59" t="s">
        <v>147</v>
      </c>
      <c r="AP336" s="59"/>
      <c r="AQ336" s="59"/>
      <c r="AR336" s="59"/>
      <c r="AS336" s="59"/>
      <c r="AT336" s="59"/>
      <c r="AU336" s="59"/>
      <c r="AV336" s="59"/>
      <c r="AW336" s="59"/>
      <c r="AX336" s="799" t="s">
        <v>56</v>
      </c>
      <c r="AY336" s="799"/>
      <c r="AZ336" s="59" t="s">
        <v>148</v>
      </c>
      <c r="BA336" s="59"/>
      <c r="BB336" s="59"/>
      <c r="BC336" s="59"/>
      <c r="BD336" s="59"/>
      <c r="BE336" s="59"/>
      <c r="BF336" s="59"/>
      <c r="BG336" s="59"/>
      <c r="BH336" s="59"/>
      <c r="BI336" s="59"/>
      <c r="BJ336" s="59"/>
      <c r="BK336" s="59"/>
      <c r="BL336" s="799" t="s">
        <v>56</v>
      </c>
      <c r="BM336" s="799"/>
      <c r="BN336" s="59" t="s">
        <v>149</v>
      </c>
      <c r="BO336" s="59"/>
      <c r="BP336" s="59"/>
      <c r="BQ336" s="59"/>
      <c r="BR336" s="59"/>
      <c r="BS336" s="59"/>
      <c r="BT336" s="59"/>
      <c r="BU336" s="59"/>
      <c r="BV336" s="59"/>
      <c r="BW336" s="59"/>
      <c r="BX336" s="59"/>
      <c r="BY336" s="59"/>
      <c r="BZ336" s="59"/>
      <c r="CA336" s="59"/>
      <c r="CB336" s="59"/>
      <c r="CC336" s="1"/>
      <c r="CD336" s="1"/>
      <c r="CE336" s="466"/>
      <c r="CJ336" s="99"/>
    </row>
    <row r="337" spans="2:144" s="2" customFormat="1" ht="3.95" customHeight="1">
      <c r="B337" s="891"/>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1"/>
      <c r="CD337" s="1"/>
      <c r="CE337" s="466"/>
      <c r="CJ337" s="421"/>
    </row>
    <row r="338" spans="2:144" s="2" customFormat="1" ht="5.0999999999999996" customHeight="1">
      <c r="B338" s="891"/>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4"/>
      <c r="BJ338" s="174"/>
      <c r="BK338" s="174"/>
      <c r="BL338" s="174"/>
      <c r="BM338" s="174"/>
      <c r="BN338" s="174"/>
      <c r="BO338" s="174"/>
      <c r="BP338" s="174"/>
      <c r="BQ338" s="174"/>
      <c r="BR338" s="174"/>
      <c r="BS338" s="174"/>
      <c r="BT338" s="174"/>
      <c r="BU338" s="174"/>
      <c r="BV338" s="174"/>
      <c r="BW338" s="174"/>
      <c r="BX338" s="174"/>
      <c r="BY338" s="174"/>
      <c r="BZ338" s="174"/>
      <c r="CA338" s="174"/>
      <c r="CB338" s="174"/>
      <c r="CC338" s="1"/>
      <c r="CD338" s="1"/>
      <c r="CE338" s="466"/>
      <c r="CJ338" s="99"/>
    </row>
    <row r="339" spans="2:144" s="2" customFormat="1" ht="17.100000000000001" customHeight="1">
      <c r="B339" s="891"/>
      <c r="C339" s="59"/>
      <c r="D339" s="59" t="s">
        <v>205</v>
      </c>
      <c r="E339" s="59"/>
      <c r="F339" s="59"/>
      <c r="G339" s="59"/>
      <c r="H339" s="59"/>
      <c r="I339" s="59"/>
      <c r="J339" s="59"/>
      <c r="K339" s="59"/>
      <c r="L339" s="59"/>
      <c r="M339" s="59"/>
      <c r="N339" s="59"/>
      <c r="O339" s="59"/>
      <c r="P339" s="59"/>
      <c r="Q339" s="59"/>
      <c r="R339" s="59"/>
      <c r="S339" s="823" t="s">
        <v>2049</v>
      </c>
      <c r="T339" s="823"/>
      <c r="U339" s="823"/>
      <c r="V339" s="823"/>
      <c r="W339" s="823"/>
      <c r="X339" s="823"/>
      <c r="Y339" s="823"/>
      <c r="Z339" s="823"/>
      <c r="AA339" s="823"/>
      <c r="AB339" s="823"/>
      <c r="AC339" s="823"/>
      <c r="AD339" s="823"/>
      <c r="AE339" s="823"/>
      <c r="AF339" s="823"/>
      <c r="AG339" s="823"/>
      <c r="AH339" s="823"/>
      <c r="AI339" s="823"/>
      <c r="AJ339" s="823"/>
      <c r="AK339" s="823"/>
      <c r="AL339" s="823"/>
      <c r="AM339" s="823"/>
      <c r="AN339" s="823"/>
      <c r="AO339" s="823"/>
      <c r="AP339" s="823"/>
      <c r="AQ339" s="59"/>
      <c r="AR339" s="59" t="s">
        <v>1606</v>
      </c>
      <c r="AS339" s="59"/>
      <c r="AT339" s="59"/>
      <c r="AU339" s="59"/>
      <c r="AV339" s="823"/>
      <c r="AW339" s="823"/>
      <c r="AX339" s="823"/>
      <c r="AY339" s="823"/>
      <c r="AZ339" s="823"/>
      <c r="BA339" s="823"/>
      <c r="BB339" s="823"/>
      <c r="BC339" s="823"/>
      <c r="BD339" s="823"/>
      <c r="BE339" s="823"/>
      <c r="BF339" s="823"/>
      <c r="BG339" s="823"/>
      <c r="BH339" s="823"/>
      <c r="BI339" s="823"/>
      <c r="BJ339" s="823"/>
      <c r="BK339" s="823"/>
      <c r="BL339" s="823"/>
      <c r="BM339" s="823"/>
      <c r="BN339" s="823"/>
      <c r="BO339" s="823"/>
      <c r="BP339" s="823"/>
      <c r="BQ339" s="823"/>
      <c r="BR339" s="59"/>
      <c r="BS339" s="59"/>
      <c r="BT339" s="59"/>
      <c r="BU339" s="59"/>
      <c r="BV339" s="59"/>
      <c r="BW339" s="59"/>
      <c r="BX339" s="59"/>
      <c r="BY339" s="59"/>
      <c r="BZ339" s="59"/>
      <c r="CA339" s="59"/>
      <c r="CB339" s="59"/>
      <c r="CC339" s="1"/>
      <c r="CD339" s="1"/>
      <c r="CE339" s="466"/>
      <c r="CJ339" s="99"/>
    </row>
    <row r="340" spans="2:144" s="2" customFormat="1" ht="3.95" customHeight="1">
      <c r="B340" s="891"/>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1"/>
      <c r="CD340" s="1"/>
      <c r="CE340" s="466"/>
      <c r="CJ340" s="421"/>
    </row>
    <row r="341" spans="2:144" s="2" customFormat="1" ht="3.95" customHeight="1">
      <c r="B341" s="891"/>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4"/>
      <c r="BJ341" s="174"/>
      <c r="BK341" s="174"/>
      <c r="BL341" s="174"/>
      <c r="BM341" s="174"/>
      <c r="BN341" s="174"/>
      <c r="BO341" s="174"/>
      <c r="BP341" s="174"/>
      <c r="BQ341" s="174"/>
      <c r="BR341" s="174"/>
      <c r="BS341" s="174"/>
      <c r="BT341" s="174"/>
      <c r="BU341" s="174"/>
      <c r="BV341" s="174"/>
      <c r="BW341" s="174"/>
      <c r="BX341" s="174"/>
      <c r="BY341" s="174"/>
      <c r="BZ341" s="174"/>
      <c r="CA341" s="174"/>
      <c r="CB341" s="174"/>
      <c r="CC341" s="1"/>
      <c r="CD341" s="1"/>
      <c r="CE341" s="466"/>
      <c r="CJ341" s="99"/>
    </row>
    <row r="342" spans="2:144" s="2" customFormat="1" ht="17.100000000000001" customHeight="1">
      <c r="B342" s="891"/>
      <c r="C342" s="59"/>
      <c r="D342" s="59" t="s">
        <v>1315</v>
      </c>
      <c r="E342" s="59"/>
      <c r="F342" s="59"/>
      <c r="G342" s="59"/>
      <c r="H342" s="59"/>
      <c r="I342" s="59"/>
      <c r="J342" s="59"/>
      <c r="K342" s="59"/>
      <c r="L342" s="59"/>
      <c r="M342" s="59"/>
      <c r="N342" s="59"/>
      <c r="O342" s="59"/>
      <c r="P342" s="59"/>
      <c r="Q342" s="59"/>
      <c r="R342" s="59"/>
      <c r="S342" s="810"/>
      <c r="T342" s="810"/>
      <c r="U342" s="810"/>
      <c r="V342" s="810"/>
      <c r="W342" s="810"/>
      <c r="X342" s="810"/>
      <c r="Y342" s="810"/>
      <c r="Z342" s="810"/>
      <c r="AA342" s="810"/>
      <c r="AB342" s="810"/>
      <c r="AC342" s="810"/>
      <c r="AD342" s="810"/>
      <c r="AE342" s="810"/>
      <c r="AF342" s="810"/>
      <c r="AG342" s="810"/>
      <c r="AH342" s="810"/>
      <c r="AI342" s="810"/>
      <c r="AJ342" s="810"/>
      <c r="AK342" s="810"/>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1"/>
      <c r="CD342" s="1"/>
      <c r="CE342" s="466"/>
      <c r="CJ342" s="99"/>
    </row>
    <row r="343" spans="2:144" s="2" customFormat="1" ht="15.95" customHeight="1">
      <c r="B343" s="891"/>
      <c r="C343" s="90"/>
      <c r="D343" s="90"/>
      <c r="E343" s="90"/>
      <c r="F343" s="90"/>
      <c r="G343" s="805" t="s">
        <v>56</v>
      </c>
      <c r="H343" s="805"/>
      <c r="I343" s="68" t="s">
        <v>1646</v>
      </c>
      <c r="J343" s="68"/>
      <c r="K343" s="68"/>
      <c r="L343" s="68"/>
      <c r="M343" s="68"/>
      <c r="N343" s="68"/>
      <c r="O343" s="68"/>
      <c r="P343" s="68"/>
      <c r="Q343" s="68"/>
      <c r="R343" s="68"/>
      <c r="S343" s="61"/>
      <c r="T343" s="61"/>
      <c r="U343" s="61"/>
      <c r="V343" s="61"/>
      <c r="W343" s="90"/>
      <c r="X343" s="90"/>
      <c r="Y343" s="90"/>
      <c r="Z343" s="90"/>
      <c r="AA343" s="90"/>
      <c r="AB343" s="90"/>
      <c r="AC343" s="90"/>
      <c r="AD343" s="68"/>
      <c r="AE343" s="68"/>
      <c r="AF343" s="68"/>
      <c r="AG343" s="68"/>
      <c r="AH343" s="90"/>
      <c r="AI343" s="90"/>
      <c r="AJ343" s="90"/>
      <c r="AK343" s="90"/>
      <c r="AL343" s="90"/>
      <c r="AM343" s="90"/>
      <c r="AN343" s="90"/>
      <c r="AO343" s="90"/>
      <c r="AP343" s="90"/>
      <c r="AQ343" s="90"/>
      <c r="AR343" s="68"/>
      <c r="AS343" s="68"/>
      <c r="AT343" s="68"/>
      <c r="AU343" s="68"/>
      <c r="AV343" s="68"/>
      <c r="AW343" s="68"/>
      <c r="AX343" s="68"/>
      <c r="AY343" s="68"/>
      <c r="AZ343" s="68"/>
      <c r="BA343" s="68"/>
      <c r="BB343" s="68"/>
      <c r="BC343" s="68"/>
      <c r="BD343" s="68"/>
      <c r="BE343" s="61"/>
      <c r="BF343" s="61"/>
      <c r="BG343" s="61"/>
      <c r="BH343" s="61"/>
      <c r="BI343" s="90"/>
      <c r="BJ343" s="90"/>
      <c r="BK343" s="90"/>
      <c r="BL343" s="90"/>
      <c r="BM343" s="68"/>
      <c r="BN343" s="68"/>
      <c r="BO343" s="68"/>
      <c r="BP343" s="68"/>
      <c r="BQ343" s="68"/>
      <c r="BR343" s="68"/>
      <c r="BS343" s="68"/>
      <c r="BT343" s="68"/>
      <c r="BU343" s="68"/>
      <c r="BV343" s="68"/>
      <c r="BW343" s="68"/>
      <c r="BX343" s="61"/>
      <c r="BY343" s="90"/>
      <c r="BZ343" s="90"/>
      <c r="CA343" s="90"/>
      <c r="CB343" s="90"/>
      <c r="CC343" s="1" t="s">
        <v>2287</v>
      </c>
      <c r="CD343" s="1"/>
      <c r="CE343" s="466"/>
      <c r="CJ343" s="99"/>
    </row>
    <row r="344" spans="2:144" s="2" customFormat="1" ht="15.95" customHeight="1">
      <c r="B344" s="891"/>
      <c r="C344" s="90"/>
      <c r="D344" s="90"/>
      <c r="E344" s="90"/>
      <c r="F344" s="90"/>
      <c r="G344" s="805" t="s">
        <v>56</v>
      </c>
      <c r="H344" s="805"/>
      <c r="I344" s="68" t="s">
        <v>1647</v>
      </c>
      <c r="J344" s="68"/>
      <c r="K344" s="68"/>
      <c r="L344" s="68"/>
      <c r="M344" s="68"/>
      <c r="N344" s="68"/>
      <c r="O344" s="68"/>
      <c r="P344" s="68"/>
      <c r="Q344" s="68"/>
      <c r="R344" s="68"/>
      <c r="S344" s="61"/>
      <c r="T344" s="61"/>
      <c r="U344" s="61"/>
      <c r="V344" s="61"/>
      <c r="W344" s="90"/>
      <c r="X344" s="90"/>
      <c r="Y344" s="90"/>
      <c r="Z344" s="90"/>
      <c r="AA344" s="90"/>
      <c r="AB344" s="90"/>
      <c r="AC344" s="90"/>
      <c r="AD344" s="68"/>
      <c r="AE344" s="68"/>
      <c r="AF344" s="68"/>
      <c r="AG344" s="68"/>
      <c r="AH344" s="90"/>
      <c r="AI344" s="90"/>
      <c r="AJ344" s="90"/>
      <c r="AK344" s="90"/>
      <c r="AL344" s="90"/>
      <c r="AM344" s="90"/>
      <c r="AN344" s="90"/>
      <c r="AO344" s="90"/>
      <c r="AP344" s="90"/>
      <c r="AQ344" s="90"/>
      <c r="AR344" s="68"/>
      <c r="AS344" s="68"/>
      <c r="AT344" s="68"/>
      <c r="AU344" s="68"/>
      <c r="AV344" s="68"/>
      <c r="AW344" s="68"/>
      <c r="AX344" s="68"/>
      <c r="AY344" s="68"/>
      <c r="AZ344" s="68"/>
      <c r="BA344" s="68"/>
      <c r="BB344" s="68"/>
      <c r="BC344" s="68"/>
      <c r="BD344" s="68"/>
      <c r="BE344" s="61"/>
      <c r="BF344" s="61"/>
      <c r="BG344" s="61"/>
      <c r="BH344" s="61"/>
      <c r="BI344" s="90"/>
      <c r="BJ344" s="90"/>
      <c r="BK344" s="90"/>
      <c r="BL344" s="90"/>
      <c r="BM344" s="68"/>
      <c r="BN344" s="68"/>
      <c r="BO344" s="68"/>
      <c r="BP344" s="68"/>
      <c r="BQ344" s="68"/>
      <c r="BR344" s="68"/>
      <c r="BS344" s="68"/>
      <c r="BT344" s="68"/>
      <c r="BU344" s="68"/>
      <c r="BV344" s="68"/>
      <c r="BW344" s="68"/>
      <c r="BX344" s="61"/>
      <c r="BY344" s="90"/>
      <c r="BZ344" s="90"/>
      <c r="CA344" s="90"/>
      <c r="CB344" s="90"/>
      <c r="CC344" s="1" t="s">
        <v>2286</v>
      </c>
      <c r="CD344" s="1"/>
      <c r="CE344" s="466"/>
      <c r="CJ344" s="99"/>
    </row>
    <row r="345" spans="2:144" s="91" customFormat="1" ht="17.100000000000001" customHeight="1">
      <c r="B345" s="891"/>
      <c r="C345" s="90"/>
      <c r="D345" s="90"/>
      <c r="E345" s="90"/>
      <c r="F345" s="90"/>
      <c r="G345" s="805" t="s">
        <v>56</v>
      </c>
      <c r="H345" s="805"/>
      <c r="I345" s="68" t="s">
        <v>1648</v>
      </c>
      <c r="J345" s="90"/>
      <c r="K345" s="68"/>
      <c r="L345" s="68"/>
      <c r="M345" s="68"/>
      <c r="N345" s="68"/>
      <c r="O345" s="68"/>
      <c r="P345" s="68"/>
      <c r="Q345" s="68"/>
      <c r="R345" s="68"/>
      <c r="S345" s="61"/>
      <c r="T345" s="61"/>
      <c r="U345" s="61"/>
      <c r="V345" s="61"/>
      <c r="W345" s="90"/>
      <c r="X345" s="78"/>
      <c r="Y345" s="78"/>
      <c r="Z345" s="68"/>
      <c r="AA345" s="90"/>
      <c r="AB345" s="90"/>
      <c r="AC345" s="90"/>
      <c r="AD345" s="68"/>
      <c r="AE345" s="68"/>
      <c r="AF345" s="68"/>
      <c r="AG345" s="68"/>
      <c r="AH345" s="90"/>
      <c r="AI345" s="90"/>
      <c r="AJ345" s="90"/>
      <c r="AK345" s="90"/>
      <c r="AL345" s="90"/>
      <c r="AM345" s="90"/>
      <c r="AN345" s="90"/>
      <c r="AO345" s="90"/>
      <c r="AP345" s="90"/>
      <c r="AQ345" s="90"/>
      <c r="AR345" s="68"/>
      <c r="AS345" s="68"/>
      <c r="AT345" s="68"/>
      <c r="AU345" s="68"/>
      <c r="AV345" s="68"/>
      <c r="AW345" s="68"/>
      <c r="AX345" s="68"/>
      <c r="AY345" s="68"/>
      <c r="AZ345" s="68"/>
      <c r="BA345" s="68"/>
      <c r="BB345" s="68"/>
      <c r="BC345" s="68"/>
      <c r="BD345" s="68"/>
      <c r="BE345" s="61"/>
      <c r="BF345" s="61"/>
      <c r="BG345" s="61"/>
      <c r="BH345" s="61"/>
      <c r="BI345" s="78"/>
      <c r="BJ345" s="78"/>
      <c r="BK345" s="68"/>
      <c r="BL345" s="68"/>
      <c r="BM345" s="68"/>
      <c r="BN345" s="68"/>
      <c r="BO345" s="68"/>
      <c r="BP345" s="68"/>
      <c r="BQ345" s="68"/>
      <c r="BR345" s="68"/>
      <c r="BS345" s="68"/>
      <c r="BT345" s="68"/>
      <c r="BU345" s="68"/>
      <c r="BV345" s="68"/>
      <c r="BW345" s="68"/>
      <c r="BX345" s="61"/>
      <c r="BY345" s="90"/>
      <c r="BZ345" s="90"/>
      <c r="CA345" s="90"/>
      <c r="CB345" s="90"/>
      <c r="CC345" s="1" t="s">
        <v>2285</v>
      </c>
      <c r="CD345" s="387"/>
      <c r="CE345" s="466"/>
      <c r="CF345" s="4"/>
      <c r="CG345" s="4"/>
      <c r="CH345" s="4"/>
      <c r="CI345" s="4"/>
      <c r="CJ345" s="42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row>
    <row r="346" spans="2:144" s="91" customFormat="1" ht="17.100000000000001" customHeight="1">
      <c r="B346" s="891"/>
      <c r="C346" s="90"/>
      <c r="D346" s="90"/>
      <c r="E346" s="90"/>
      <c r="F346" s="90"/>
      <c r="G346" s="805" t="s">
        <v>56</v>
      </c>
      <c r="H346" s="805"/>
      <c r="I346" s="68" t="s">
        <v>970</v>
      </c>
      <c r="J346" s="90"/>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90"/>
      <c r="AJ346" s="68"/>
      <c r="AK346" s="90"/>
      <c r="AL346" s="90"/>
      <c r="AM346" s="90"/>
      <c r="AN346" s="90"/>
      <c r="AO346" s="90"/>
      <c r="AP346" s="90"/>
      <c r="AQ346" s="90"/>
      <c r="AR346" s="68"/>
      <c r="AS346" s="68"/>
      <c r="AT346" s="68"/>
      <c r="AU346" s="68"/>
      <c r="AV346" s="68"/>
      <c r="AW346" s="68"/>
      <c r="AX346" s="68"/>
      <c r="AY346" s="68"/>
      <c r="AZ346" s="68"/>
      <c r="BA346" s="68"/>
      <c r="BB346" s="68"/>
      <c r="BC346" s="68"/>
      <c r="BD346" s="68"/>
      <c r="BE346" s="61"/>
      <c r="BF346" s="61"/>
      <c r="BG346" s="61"/>
      <c r="BH346" s="61"/>
      <c r="BI346" s="78"/>
      <c r="BJ346" s="78"/>
      <c r="BK346" s="68"/>
      <c r="BL346" s="68"/>
      <c r="BM346" s="68"/>
      <c r="BN346" s="68"/>
      <c r="BO346" s="68"/>
      <c r="BP346" s="68"/>
      <c r="BQ346" s="68"/>
      <c r="BR346" s="68"/>
      <c r="BS346" s="68"/>
      <c r="BT346" s="68"/>
      <c r="BU346" s="68"/>
      <c r="BV346" s="68"/>
      <c r="BW346" s="68"/>
      <c r="BX346" s="61"/>
      <c r="BY346" s="90"/>
      <c r="BZ346" s="90"/>
      <c r="CA346" s="90"/>
      <c r="CB346" s="90"/>
      <c r="CC346" s="387" t="s">
        <v>2288</v>
      </c>
      <c r="CD346" s="387"/>
      <c r="CE346" s="466"/>
      <c r="CF346" s="4"/>
      <c r="CG346" s="4"/>
      <c r="CH346" s="4"/>
      <c r="CI346" s="4"/>
      <c r="CJ346" s="42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row>
    <row r="347" spans="2:144" s="91" customFormat="1" ht="17.100000000000001" customHeight="1">
      <c r="B347" s="891"/>
      <c r="C347" s="90"/>
      <c r="D347" s="90"/>
      <c r="E347" s="90"/>
      <c r="F347" s="90"/>
      <c r="G347" s="805" t="s">
        <v>56</v>
      </c>
      <c r="H347" s="805"/>
      <c r="I347" s="68" t="s">
        <v>1316</v>
      </c>
      <c r="J347" s="68"/>
      <c r="K347" s="68"/>
      <c r="L347" s="68"/>
      <c r="M347" s="68"/>
      <c r="N347" s="68"/>
      <c r="O347" s="68"/>
      <c r="P347" s="68"/>
      <c r="Q347" s="68"/>
      <c r="R347" s="68"/>
      <c r="S347" s="61"/>
      <c r="T347" s="61"/>
      <c r="U347" s="61"/>
      <c r="V347" s="61"/>
      <c r="W347" s="90"/>
      <c r="X347" s="78"/>
      <c r="Y347" s="78"/>
      <c r="Z347" s="68"/>
      <c r="AA347" s="90"/>
      <c r="AB347" s="90"/>
      <c r="AC347" s="90"/>
      <c r="AD347" s="68"/>
      <c r="AE347" s="68"/>
      <c r="AF347" s="68"/>
      <c r="AG347" s="68"/>
      <c r="AH347" s="90"/>
      <c r="AI347" s="90"/>
      <c r="AJ347" s="90"/>
      <c r="AK347" s="90"/>
      <c r="AL347" s="90"/>
      <c r="AM347" s="90"/>
      <c r="AN347" s="90"/>
      <c r="AO347" s="90"/>
      <c r="AP347" s="90"/>
      <c r="AQ347" s="90"/>
      <c r="AR347" s="68"/>
      <c r="AS347" s="68"/>
      <c r="AT347" s="68"/>
      <c r="AU347" s="68"/>
      <c r="AV347" s="68"/>
      <c r="AW347" s="68"/>
      <c r="AX347" s="68"/>
      <c r="AY347" s="68"/>
      <c r="AZ347" s="68"/>
      <c r="BA347" s="68"/>
      <c r="BB347" s="68"/>
      <c r="BC347" s="68"/>
      <c r="BD347" s="68"/>
      <c r="BE347" s="61"/>
      <c r="BF347" s="61"/>
      <c r="BG347" s="61"/>
      <c r="BH347" s="61"/>
      <c r="BI347" s="78"/>
      <c r="BJ347" s="78"/>
      <c r="BK347" s="68"/>
      <c r="BL347" s="68"/>
      <c r="BM347" s="68"/>
      <c r="BN347" s="68"/>
      <c r="BO347" s="68"/>
      <c r="BP347" s="68"/>
      <c r="BQ347" s="68"/>
      <c r="BR347" s="68"/>
      <c r="BS347" s="68"/>
      <c r="BT347" s="68"/>
      <c r="BU347" s="68"/>
      <c r="BV347" s="68"/>
      <c r="BW347" s="68"/>
      <c r="BX347" s="61"/>
      <c r="BY347" s="90"/>
      <c r="BZ347" s="90"/>
      <c r="CA347" s="90"/>
      <c r="CB347" s="90"/>
      <c r="CC347" s="387" t="s">
        <v>2289</v>
      </c>
      <c r="CD347" s="387"/>
      <c r="CE347" s="466"/>
      <c r="CF347" s="4"/>
      <c r="CG347" s="4"/>
      <c r="CH347" s="4"/>
      <c r="CI347" s="4"/>
      <c r="CJ347" s="42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row>
    <row r="348" spans="2:144" s="91" customFormat="1" ht="17.100000000000001" customHeight="1">
      <c r="B348" s="891"/>
      <c r="C348" s="90"/>
      <c r="D348" s="90"/>
      <c r="E348" s="90"/>
      <c r="F348" s="90"/>
      <c r="G348" s="805" t="s">
        <v>56</v>
      </c>
      <c r="H348" s="805"/>
      <c r="I348" s="68" t="s">
        <v>1317</v>
      </c>
      <c r="J348" s="68"/>
      <c r="K348" s="68"/>
      <c r="L348" s="68"/>
      <c r="M348" s="68"/>
      <c r="N348" s="68"/>
      <c r="O348" s="68"/>
      <c r="P348" s="68"/>
      <c r="Q348" s="68"/>
      <c r="R348" s="68"/>
      <c r="S348" s="68"/>
      <c r="T348" s="68"/>
      <c r="U348" s="68"/>
      <c r="V348" s="68"/>
      <c r="W348" s="68"/>
      <c r="X348" s="78"/>
      <c r="Y348" s="78"/>
      <c r="Z348" s="68"/>
      <c r="AA348" s="90"/>
      <c r="AB348" s="90"/>
      <c r="AC348" s="90"/>
      <c r="AD348" s="68"/>
      <c r="AE348" s="68"/>
      <c r="AF348" s="68"/>
      <c r="AG348" s="68"/>
      <c r="AH348" s="90"/>
      <c r="AI348" s="90"/>
      <c r="AJ348" s="90"/>
      <c r="AK348" s="90"/>
      <c r="AL348" s="90"/>
      <c r="AM348" s="90"/>
      <c r="AN348" s="90"/>
      <c r="AO348" s="90"/>
      <c r="AP348" s="90"/>
      <c r="AQ348" s="90"/>
      <c r="AR348" s="68"/>
      <c r="AS348" s="68"/>
      <c r="AT348" s="68"/>
      <c r="AU348" s="68"/>
      <c r="AV348" s="68"/>
      <c r="AW348" s="68"/>
      <c r="AX348" s="68"/>
      <c r="AY348" s="68"/>
      <c r="AZ348" s="68"/>
      <c r="BA348" s="68"/>
      <c r="BB348" s="68"/>
      <c r="BC348" s="68"/>
      <c r="BD348" s="68"/>
      <c r="BE348" s="68"/>
      <c r="BF348" s="68"/>
      <c r="BG348" s="68"/>
      <c r="BH348" s="68"/>
      <c r="BI348" s="78"/>
      <c r="BJ348" s="78"/>
      <c r="BK348" s="68"/>
      <c r="BL348" s="68"/>
      <c r="BM348" s="68"/>
      <c r="BN348" s="61"/>
      <c r="BO348" s="61"/>
      <c r="BP348" s="61"/>
      <c r="BQ348" s="90"/>
      <c r="BR348" s="90"/>
      <c r="BS348" s="90"/>
      <c r="BT348" s="68"/>
      <c r="BU348" s="68"/>
      <c r="BV348" s="68"/>
      <c r="BW348" s="68"/>
      <c r="BX348" s="68"/>
      <c r="BY348" s="90"/>
      <c r="BZ348" s="90"/>
      <c r="CA348" s="90"/>
      <c r="CB348" s="90"/>
      <c r="CC348" s="387" t="s">
        <v>2290</v>
      </c>
      <c r="CD348" s="387"/>
      <c r="CE348" s="466"/>
      <c r="CF348" s="4"/>
      <c r="CG348" s="4"/>
      <c r="CH348" s="4"/>
      <c r="CI348" s="4"/>
      <c r="CJ348" s="42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row>
    <row r="349" spans="2:144" s="91" customFormat="1" ht="17.100000000000001" customHeight="1">
      <c r="B349" s="891"/>
      <c r="C349" s="90"/>
      <c r="D349" s="90"/>
      <c r="E349" s="90"/>
      <c r="F349" s="90"/>
      <c r="G349" s="805" t="s">
        <v>56</v>
      </c>
      <c r="H349" s="805"/>
      <c r="I349" s="68" t="s">
        <v>700</v>
      </c>
      <c r="J349" s="68"/>
      <c r="K349" s="68"/>
      <c r="L349" s="68"/>
      <c r="M349" s="68"/>
      <c r="N349" s="68"/>
      <c r="O349" s="68"/>
      <c r="P349" s="68"/>
      <c r="Q349" s="68"/>
      <c r="R349" s="68"/>
      <c r="S349" s="68"/>
      <c r="T349" s="68"/>
      <c r="U349" s="68"/>
      <c r="V349" s="68"/>
      <c r="W349" s="68"/>
      <c r="X349" s="78"/>
      <c r="Y349" s="78"/>
      <c r="Z349" s="68"/>
      <c r="AA349" s="90"/>
      <c r="AB349" s="90"/>
      <c r="AC349" s="90"/>
      <c r="AD349" s="68"/>
      <c r="AE349" s="68"/>
      <c r="AF349" s="68"/>
      <c r="AG349" s="68"/>
      <c r="AH349" s="90"/>
      <c r="AI349" s="90"/>
      <c r="AJ349" s="90"/>
      <c r="AK349" s="90"/>
      <c r="AL349" s="90"/>
      <c r="AM349" s="90"/>
      <c r="AN349" s="90"/>
      <c r="AO349" s="90"/>
      <c r="AP349" s="90"/>
      <c r="AQ349" s="90"/>
      <c r="AR349" s="68"/>
      <c r="AS349" s="68"/>
      <c r="AT349" s="68"/>
      <c r="AU349" s="68"/>
      <c r="AV349" s="68"/>
      <c r="AW349" s="68"/>
      <c r="AX349" s="68"/>
      <c r="AY349" s="68"/>
      <c r="AZ349" s="68"/>
      <c r="BA349" s="68"/>
      <c r="BB349" s="68"/>
      <c r="BC349" s="68"/>
      <c r="BD349" s="68"/>
      <c r="BE349" s="68"/>
      <c r="BF349" s="68"/>
      <c r="BG349" s="68"/>
      <c r="BH349" s="68"/>
      <c r="BI349" s="78"/>
      <c r="BJ349" s="78"/>
      <c r="BK349" s="68"/>
      <c r="BL349" s="68"/>
      <c r="BM349" s="68"/>
      <c r="BN349" s="61"/>
      <c r="BO349" s="61"/>
      <c r="BP349" s="61"/>
      <c r="BQ349" s="90"/>
      <c r="BR349" s="90"/>
      <c r="BS349" s="90"/>
      <c r="BT349" s="68"/>
      <c r="BU349" s="68"/>
      <c r="BV349" s="68"/>
      <c r="BW349" s="68"/>
      <c r="BX349" s="68"/>
      <c r="BY349" s="90"/>
      <c r="BZ349" s="90"/>
      <c r="CA349" s="90"/>
      <c r="CB349" s="90"/>
      <c r="CC349" s="387"/>
      <c r="CD349" s="387"/>
      <c r="CE349" s="466"/>
      <c r="CF349" s="4"/>
      <c r="CG349" s="4"/>
      <c r="CH349" s="4"/>
      <c r="CI349" s="4"/>
      <c r="CJ349" s="42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row>
    <row r="350" spans="2:144" s="2" customFormat="1" ht="3.95" customHeight="1">
      <c r="B350" s="891"/>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
      <c r="CD350" s="1"/>
      <c r="CE350" s="466"/>
      <c r="CJ350" s="421"/>
    </row>
    <row r="351" spans="2:144" s="2" customFormat="1" ht="3.95" customHeight="1">
      <c r="B351" s="891"/>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A351" s="174"/>
      <c r="CB351" s="174"/>
      <c r="CC351" s="1"/>
      <c r="CD351" s="1"/>
      <c r="CE351" s="466"/>
      <c r="CJ351" s="99"/>
    </row>
    <row r="352" spans="2:144" s="2" customFormat="1" ht="17.100000000000001" customHeight="1">
      <c r="B352" s="891"/>
      <c r="C352" s="59"/>
      <c r="D352" s="59" t="s">
        <v>1318</v>
      </c>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1"/>
      <c r="CD352" s="1"/>
      <c r="CE352" s="466"/>
      <c r="CJ352" s="99"/>
    </row>
    <row r="353" spans="2:144" s="91" customFormat="1" ht="15.95" customHeight="1">
      <c r="B353" s="891"/>
      <c r="C353" s="90"/>
      <c r="D353" s="90"/>
      <c r="E353" s="90"/>
      <c r="F353" s="90"/>
      <c r="G353" s="805" t="s">
        <v>56</v>
      </c>
      <c r="H353" s="805"/>
      <c r="I353" s="68" t="s">
        <v>1319</v>
      </c>
      <c r="J353" s="68"/>
      <c r="K353" s="68"/>
      <c r="L353" s="68"/>
      <c r="M353" s="68"/>
      <c r="N353" s="68"/>
      <c r="O353" s="68"/>
      <c r="P353" s="68"/>
      <c r="Q353" s="61"/>
      <c r="R353" s="61"/>
      <c r="S353" s="61"/>
      <c r="T353" s="61"/>
      <c r="U353" s="90"/>
      <c r="V353" s="90"/>
      <c r="W353" s="90"/>
      <c r="X353" s="90"/>
      <c r="Y353" s="90"/>
      <c r="Z353" s="90"/>
      <c r="AA353" s="90"/>
      <c r="AB353" s="68"/>
      <c r="AC353" s="68"/>
      <c r="AD353" s="68"/>
      <c r="AE353" s="68"/>
      <c r="AF353" s="68"/>
      <c r="AG353" s="68"/>
      <c r="AH353" s="90"/>
      <c r="AI353" s="90"/>
      <c r="AJ353" s="90"/>
      <c r="AK353" s="90"/>
      <c r="AL353" s="90"/>
      <c r="AM353" s="90"/>
      <c r="AN353" s="90"/>
      <c r="AO353" s="90"/>
      <c r="AP353" s="90"/>
      <c r="AQ353" s="90"/>
      <c r="AR353" s="68"/>
      <c r="AS353" s="68"/>
      <c r="AT353" s="68"/>
      <c r="AU353" s="68"/>
      <c r="AV353" s="68"/>
      <c r="AW353" s="68"/>
      <c r="AX353" s="68"/>
      <c r="AY353" s="68"/>
      <c r="AZ353" s="68"/>
      <c r="BA353" s="68"/>
      <c r="BB353" s="68"/>
      <c r="BC353" s="68"/>
      <c r="BD353" s="68"/>
      <c r="BE353" s="61"/>
      <c r="BF353" s="61"/>
      <c r="BG353" s="61"/>
      <c r="BH353" s="61"/>
      <c r="BI353" s="90"/>
      <c r="BJ353" s="90"/>
      <c r="BK353" s="90"/>
      <c r="BL353" s="90"/>
      <c r="BM353" s="68"/>
      <c r="BN353" s="68"/>
      <c r="BO353" s="68"/>
      <c r="BP353" s="68"/>
      <c r="BQ353" s="68"/>
      <c r="BR353" s="68"/>
      <c r="BS353" s="68"/>
      <c r="BT353" s="68"/>
      <c r="BU353" s="68"/>
      <c r="BV353" s="68"/>
      <c r="BW353" s="68"/>
      <c r="BX353" s="61"/>
      <c r="BY353" s="90"/>
      <c r="BZ353" s="90"/>
      <c r="CA353" s="90"/>
      <c r="CB353" s="90"/>
      <c r="CC353" s="387" t="s">
        <v>2292</v>
      </c>
      <c r="CD353" s="387"/>
      <c r="CE353" s="466"/>
      <c r="CF353" s="4"/>
      <c r="CG353" s="4"/>
      <c r="CH353" s="4"/>
      <c r="CI353" s="4"/>
      <c r="CJ353" s="42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row>
    <row r="354" spans="2:144" s="91" customFormat="1" ht="17.100000000000001" customHeight="1">
      <c r="B354" s="891"/>
      <c r="C354" s="90"/>
      <c r="D354" s="90"/>
      <c r="E354" s="90"/>
      <c r="F354" s="90"/>
      <c r="G354" s="805" t="s">
        <v>56</v>
      </c>
      <c r="H354" s="805"/>
      <c r="I354" s="68" t="s">
        <v>1320</v>
      </c>
      <c r="J354" s="90"/>
      <c r="K354" s="68"/>
      <c r="L354" s="68"/>
      <c r="M354" s="68"/>
      <c r="N354" s="68"/>
      <c r="O354" s="68"/>
      <c r="P354" s="68"/>
      <c r="Q354" s="61"/>
      <c r="R354" s="61"/>
      <c r="S354" s="61"/>
      <c r="T354" s="61"/>
      <c r="U354" s="90"/>
      <c r="V354" s="78"/>
      <c r="W354" s="78"/>
      <c r="X354" s="68"/>
      <c r="Y354" s="90"/>
      <c r="Z354" s="90"/>
      <c r="AA354" s="90"/>
      <c r="AB354" s="68"/>
      <c r="AC354" s="68"/>
      <c r="AD354" s="68"/>
      <c r="AE354" s="68"/>
      <c r="AF354" s="68"/>
      <c r="AG354" s="68"/>
      <c r="AH354" s="90"/>
      <c r="AI354" s="90"/>
      <c r="AJ354" s="90"/>
      <c r="AK354" s="90"/>
      <c r="AL354" s="90"/>
      <c r="AM354" s="90"/>
      <c r="AN354" s="90"/>
      <c r="AO354" s="90"/>
      <c r="AP354" s="90"/>
      <c r="AQ354" s="90"/>
      <c r="AR354" s="68"/>
      <c r="AS354" s="68"/>
      <c r="AT354" s="68"/>
      <c r="AU354" s="68"/>
      <c r="AV354" s="68"/>
      <c r="AW354" s="68"/>
      <c r="AX354" s="68"/>
      <c r="AY354" s="68"/>
      <c r="AZ354" s="68"/>
      <c r="BA354" s="68"/>
      <c r="BB354" s="68"/>
      <c r="BC354" s="68"/>
      <c r="BD354" s="68"/>
      <c r="BE354" s="61"/>
      <c r="BF354" s="61"/>
      <c r="BG354" s="61"/>
      <c r="BH354" s="61"/>
      <c r="BI354" s="78"/>
      <c r="BJ354" s="78"/>
      <c r="BK354" s="68"/>
      <c r="BL354" s="68"/>
      <c r="BM354" s="68"/>
      <c r="BN354" s="68"/>
      <c r="BO354" s="68"/>
      <c r="BP354" s="68"/>
      <c r="BQ354" s="68"/>
      <c r="BR354" s="68"/>
      <c r="BS354" s="68"/>
      <c r="BT354" s="68"/>
      <c r="BU354" s="68"/>
      <c r="BV354" s="68"/>
      <c r="BW354" s="68"/>
      <c r="BX354" s="61"/>
      <c r="BY354" s="90"/>
      <c r="BZ354" s="90"/>
      <c r="CA354" s="90"/>
      <c r="CB354" s="90"/>
      <c r="CC354" s="387" t="s">
        <v>2291</v>
      </c>
      <c r="CD354" s="387"/>
      <c r="CE354" s="466"/>
      <c r="CF354" s="4"/>
      <c r="CG354" s="4"/>
      <c r="CH354" s="4"/>
      <c r="CI354" s="4"/>
      <c r="CJ354" s="42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row>
    <row r="355" spans="2:144" s="91" customFormat="1" ht="17.100000000000001" customHeight="1">
      <c r="B355" s="891"/>
      <c r="C355" s="90"/>
      <c r="D355" s="90"/>
      <c r="E355" s="90"/>
      <c r="F355" s="90"/>
      <c r="G355" s="805" t="s">
        <v>56</v>
      </c>
      <c r="H355" s="805"/>
      <c r="I355" s="68" t="s">
        <v>1649</v>
      </c>
      <c r="J355" s="90"/>
      <c r="K355" s="68"/>
      <c r="L355" s="68"/>
      <c r="M355" s="68"/>
      <c r="N355" s="68"/>
      <c r="O355" s="68"/>
      <c r="P355" s="68"/>
      <c r="Q355" s="61"/>
      <c r="R355" s="61"/>
      <c r="S355" s="61"/>
      <c r="T355" s="61"/>
      <c r="U355" s="61"/>
      <c r="V355" s="61"/>
      <c r="W355" s="61"/>
      <c r="X355" s="61"/>
      <c r="Y355" s="61"/>
      <c r="Z355" s="61"/>
      <c r="AA355" s="61"/>
      <c r="AB355" s="61"/>
      <c r="AC355" s="61"/>
      <c r="AD355" s="61"/>
      <c r="AE355" s="61"/>
      <c r="AF355" s="61"/>
      <c r="AG355" s="61"/>
      <c r="AH355" s="90"/>
      <c r="AI355" s="90"/>
      <c r="AJ355" s="90"/>
      <c r="AK355" s="90"/>
      <c r="AL355" s="90"/>
      <c r="AM355" s="90"/>
      <c r="AN355" s="90"/>
      <c r="AO355" s="90"/>
      <c r="AP355" s="90"/>
      <c r="AQ355" s="90"/>
      <c r="AR355" s="68"/>
      <c r="AS355" s="68"/>
      <c r="AT355" s="68"/>
      <c r="AU355" s="68"/>
      <c r="AV355" s="68"/>
      <c r="AW355" s="68"/>
      <c r="AX355" s="68"/>
      <c r="AY355" s="68"/>
      <c r="AZ355" s="68"/>
      <c r="BA355" s="68"/>
      <c r="BB355" s="68"/>
      <c r="BC355" s="68"/>
      <c r="BD355" s="68"/>
      <c r="BE355" s="61"/>
      <c r="BF355" s="61"/>
      <c r="BG355" s="61"/>
      <c r="BH355" s="61"/>
      <c r="BI355" s="78"/>
      <c r="BJ355" s="78"/>
      <c r="BK355" s="68"/>
      <c r="BL355" s="68"/>
      <c r="BM355" s="68"/>
      <c r="BN355" s="68"/>
      <c r="BO355" s="68"/>
      <c r="BP355" s="68"/>
      <c r="BQ355" s="68"/>
      <c r="BR355" s="68"/>
      <c r="BS355" s="68"/>
      <c r="BT355" s="68"/>
      <c r="BU355" s="68"/>
      <c r="BV355" s="68"/>
      <c r="BW355" s="68"/>
      <c r="BX355" s="61"/>
      <c r="BY355" s="90"/>
      <c r="BZ355" s="90"/>
      <c r="CA355" s="90"/>
      <c r="CB355" s="90"/>
      <c r="CC355" s="387" t="s">
        <v>2293</v>
      </c>
      <c r="CD355" s="387"/>
      <c r="CE355" s="466"/>
      <c r="CF355" s="4"/>
      <c r="CG355" s="4"/>
      <c r="CH355" s="4"/>
      <c r="CI355" s="4"/>
      <c r="CJ355" s="42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row>
    <row r="356" spans="2:144" s="91" customFormat="1" ht="17.100000000000001" customHeight="1">
      <c r="B356" s="891"/>
      <c r="C356" s="90"/>
      <c r="D356" s="90"/>
      <c r="E356" s="90"/>
      <c r="F356" s="90"/>
      <c r="G356" s="805" t="s">
        <v>56</v>
      </c>
      <c r="H356" s="805"/>
      <c r="I356" s="68" t="s">
        <v>1321</v>
      </c>
      <c r="J356" s="90"/>
      <c r="K356" s="68"/>
      <c r="L356" s="68"/>
      <c r="M356" s="68"/>
      <c r="N356" s="68"/>
      <c r="O356" s="68"/>
      <c r="P356" s="68"/>
      <c r="Q356" s="61"/>
      <c r="R356" s="61"/>
      <c r="S356" s="61"/>
      <c r="T356" s="61"/>
      <c r="U356" s="61"/>
      <c r="V356" s="61"/>
      <c r="W356" s="61"/>
      <c r="X356" s="61"/>
      <c r="Y356" s="61"/>
      <c r="Z356" s="61"/>
      <c r="AA356" s="61"/>
      <c r="AB356" s="61"/>
      <c r="AC356" s="61"/>
      <c r="AD356" s="61"/>
      <c r="AE356" s="61"/>
      <c r="AF356" s="61"/>
      <c r="AG356" s="61"/>
      <c r="AH356" s="90"/>
      <c r="AI356" s="90"/>
      <c r="AJ356" s="90"/>
      <c r="AK356" s="90"/>
      <c r="AL356" s="90"/>
      <c r="AM356" s="90"/>
      <c r="AN356" s="90"/>
      <c r="AO356" s="90"/>
      <c r="AP356" s="90"/>
      <c r="AQ356" s="90"/>
      <c r="AR356" s="68"/>
      <c r="AS356" s="68"/>
      <c r="AT356" s="68"/>
      <c r="AU356" s="68"/>
      <c r="AV356" s="68"/>
      <c r="AW356" s="68"/>
      <c r="AX356" s="68"/>
      <c r="AY356" s="68"/>
      <c r="AZ356" s="68"/>
      <c r="BA356" s="68"/>
      <c r="BB356" s="68"/>
      <c r="BC356" s="68"/>
      <c r="BD356" s="68"/>
      <c r="BE356" s="61"/>
      <c r="BF356" s="61"/>
      <c r="BG356" s="61"/>
      <c r="BH356" s="61"/>
      <c r="BI356" s="78"/>
      <c r="BJ356" s="78"/>
      <c r="BK356" s="68"/>
      <c r="BL356" s="68"/>
      <c r="BM356" s="68"/>
      <c r="BN356" s="68"/>
      <c r="BO356" s="68"/>
      <c r="BP356" s="68"/>
      <c r="BQ356" s="68"/>
      <c r="BR356" s="68"/>
      <c r="BS356" s="68"/>
      <c r="BT356" s="68"/>
      <c r="BU356" s="68"/>
      <c r="BV356" s="68"/>
      <c r="BW356" s="68"/>
      <c r="BX356" s="61"/>
      <c r="BY356" s="90"/>
      <c r="BZ356" s="90"/>
      <c r="CA356" s="90"/>
      <c r="CB356" s="90"/>
      <c r="CC356" s="387" t="s">
        <v>2294</v>
      </c>
      <c r="CD356" s="387"/>
      <c r="CE356" s="466"/>
      <c r="CF356" s="4"/>
      <c r="CG356" s="4"/>
      <c r="CH356" s="4"/>
      <c r="CI356" s="4"/>
      <c r="CJ356" s="42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row>
    <row r="357" spans="2:144" s="2" customFormat="1" ht="16.5" customHeight="1">
      <c r="B357" s="891"/>
      <c r="C357" s="90"/>
      <c r="D357" s="90"/>
      <c r="E357" s="90"/>
      <c r="F357" s="90"/>
      <c r="G357" s="805" t="s">
        <v>56</v>
      </c>
      <c r="H357" s="805"/>
      <c r="I357" s="68" t="s">
        <v>700</v>
      </c>
      <c r="J357" s="90"/>
      <c r="K357" s="68"/>
      <c r="L357" s="68"/>
      <c r="M357" s="68"/>
      <c r="N357" s="68"/>
      <c r="O357" s="68"/>
      <c r="P357" s="68"/>
      <c r="Q357" s="61"/>
      <c r="R357" s="61"/>
      <c r="S357" s="61"/>
      <c r="T357" s="61"/>
      <c r="U357" s="61"/>
      <c r="V357" s="61"/>
      <c r="W357" s="61"/>
      <c r="X357" s="61"/>
      <c r="Y357" s="61"/>
      <c r="Z357" s="61"/>
      <c r="AA357" s="61"/>
      <c r="AB357" s="61"/>
      <c r="AC357" s="61"/>
      <c r="AD357" s="61"/>
      <c r="AE357" s="61"/>
      <c r="AF357" s="61"/>
      <c r="AG357" s="61"/>
      <c r="AH357" s="90"/>
      <c r="AI357" s="90"/>
      <c r="AJ357" s="90"/>
      <c r="AK357" s="90"/>
      <c r="AL357" s="90"/>
      <c r="AM357" s="90"/>
      <c r="AN357" s="90"/>
      <c r="AO357" s="90"/>
      <c r="AP357" s="90"/>
      <c r="AQ357" s="90"/>
      <c r="AR357" s="68"/>
      <c r="AS357" s="68"/>
      <c r="AT357" s="68"/>
      <c r="AU357" s="68"/>
      <c r="AV357" s="68"/>
      <c r="AW357" s="68"/>
      <c r="AX357" s="68"/>
      <c r="AY357" s="68"/>
      <c r="AZ357" s="68"/>
      <c r="BA357" s="68"/>
      <c r="BB357" s="68"/>
      <c r="BC357" s="68"/>
      <c r="BD357" s="68"/>
      <c r="BE357" s="61"/>
      <c r="BF357" s="61"/>
      <c r="BG357" s="61"/>
      <c r="BH357" s="61"/>
      <c r="BI357" s="78"/>
      <c r="BJ357" s="78"/>
      <c r="BK357" s="68"/>
      <c r="BL357" s="68"/>
      <c r="BM357" s="68"/>
      <c r="BN357" s="68"/>
      <c r="BO357" s="68"/>
      <c r="BP357" s="68"/>
      <c r="BQ357" s="68"/>
      <c r="BR357" s="68"/>
      <c r="BS357" s="68"/>
      <c r="BT357" s="68"/>
      <c r="BU357" s="68"/>
      <c r="BV357" s="68"/>
      <c r="BW357" s="68"/>
      <c r="BX357" s="61"/>
      <c r="BY357" s="90"/>
      <c r="BZ357" s="90"/>
      <c r="CA357" s="90"/>
      <c r="CB357" s="90"/>
      <c r="CC357" s="1" t="s">
        <v>2296</v>
      </c>
      <c r="CD357" s="1"/>
      <c r="CE357" s="466"/>
      <c r="CJ357" s="99"/>
    </row>
    <row r="358" spans="2:144" s="2" customFormat="1" ht="16.5" customHeight="1">
      <c r="B358" s="891"/>
      <c r="C358" s="90"/>
      <c r="D358" s="90"/>
      <c r="E358" s="90"/>
      <c r="F358" s="90"/>
      <c r="G358" s="805" t="s">
        <v>56</v>
      </c>
      <c r="H358" s="805"/>
      <c r="I358" s="68" t="s">
        <v>1322</v>
      </c>
      <c r="J358" s="90"/>
      <c r="K358" s="68"/>
      <c r="L358" s="68"/>
      <c r="M358" s="68"/>
      <c r="N358" s="68"/>
      <c r="O358" s="68"/>
      <c r="P358" s="68"/>
      <c r="Q358" s="61"/>
      <c r="R358" s="61"/>
      <c r="S358" s="61"/>
      <c r="T358" s="61"/>
      <c r="U358" s="61"/>
      <c r="V358" s="61"/>
      <c r="W358" s="61"/>
      <c r="X358" s="61"/>
      <c r="Y358" s="61"/>
      <c r="Z358" s="61"/>
      <c r="AA358" s="61"/>
      <c r="AB358" s="61"/>
      <c r="AC358" s="61"/>
      <c r="AD358" s="61"/>
      <c r="AE358" s="61"/>
      <c r="AF358" s="61"/>
      <c r="AG358" s="61"/>
      <c r="AH358" s="90"/>
      <c r="AI358" s="90"/>
      <c r="AJ358" s="90"/>
      <c r="AK358" s="90"/>
      <c r="AL358" s="90"/>
      <c r="AM358" s="90"/>
      <c r="AN358" s="90"/>
      <c r="AO358" s="90"/>
      <c r="AP358" s="90"/>
      <c r="AQ358" s="90"/>
      <c r="AR358" s="68"/>
      <c r="AS358" s="68"/>
      <c r="AT358" s="68"/>
      <c r="AU358" s="68"/>
      <c r="AV358" s="68"/>
      <c r="AW358" s="68"/>
      <c r="AX358" s="68"/>
      <c r="AY358" s="68"/>
      <c r="AZ358" s="68"/>
      <c r="BA358" s="68"/>
      <c r="BB358" s="68"/>
      <c r="BC358" s="68"/>
      <c r="BD358" s="68"/>
      <c r="BE358" s="61"/>
      <c r="BF358" s="61"/>
      <c r="BG358" s="61"/>
      <c r="BH358" s="61"/>
      <c r="BI358" s="78"/>
      <c r="BJ358" s="78"/>
      <c r="BK358" s="68"/>
      <c r="BL358" s="68"/>
      <c r="BM358" s="68"/>
      <c r="BN358" s="68"/>
      <c r="BO358" s="68"/>
      <c r="BP358" s="68"/>
      <c r="BQ358" s="68"/>
      <c r="BR358" s="68"/>
      <c r="BS358" s="68"/>
      <c r="BT358" s="68"/>
      <c r="BU358" s="68"/>
      <c r="BV358" s="68"/>
      <c r="BW358" s="68"/>
      <c r="BX358" s="61"/>
      <c r="BY358" s="90"/>
      <c r="BZ358" s="90"/>
      <c r="CA358" s="90"/>
      <c r="CB358" s="90"/>
      <c r="CC358" s="1" t="s">
        <v>2295</v>
      </c>
      <c r="CD358" s="1"/>
      <c r="CE358" s="466"/>
      <c r="CJ358" s="99"/>
    </row>
    <row r="359" spans="2:144" s="2" customFormat="1" ht="3.95" customHeight="1">
      <c r="B359" s="891"/>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
      <c r="CD359" s="1"/>
      <c r="CE359" s="466"/>
      <c r="CJ359" s="421"/>
    </row>
    <row r="360" spans="2:144" s="2" customFormat="1" ht="3.95" customHeight="1">
      <c r="B360" s="891"/>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74"/>
      <c r="CC360" s="1"/>
      <c r="CD360" s="1"/>
      <c r="CE360" s="466"/>
      <c r="CJ360" s="99"/>
    </row>
    <row r="361" spans="2:144" s="2" customFormat="1" ht="17.100000000000001" customHeight="1">
      <c r="B361" s="891"/>
      <c r="C361" s="59"/>
      <c r="D361" s="59" t="s">
        <v>1323</v>
      </c>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1"/>
      <c r="CD361" s="1"/>
      <c r="CE361" s="466"/>
      <c r="CJ361" s="99"/>
    </row>
    <row r="362" spans="2:144" s="91" customFormat="1" ht="15.95" customHeight="1">
      <c r="B362" s="891"/>
      <c r="C362" s="90"/>
      <c r="D362" s="90"/>
      <c r="E362" s="90"/>
      <c r="F362" s="90"/>
      <c r="G362" s="805" t="s">
        <v>56</v>
      </c>
      <c r="H362" s="805"/>
      <c r="I362" s="68" t="s">
        <v>993</v>
      </c>
      <c r="J362" s="68"/>
      <c r="K362" s="68"/>
      <c r="L362" s="68"/>
      <c r="M362" s="68"/>
      <c r="N362" s="68"/>
      <c r="O362" s="68"/>
      <c r="P362" s="68"/>
      <c r="Q362" s="61"/>
      <c r="R362" s="61"/>
      <c r="S362" s="61"/>
      <c r="T362" s="61"/>
      <c r="U362" s="90"/>
      <c r="V362" s="90"/>
      <c r="W362" s="90"/>
      <c r="X362" s="90"/>
      <c r="Y362" s="90"/>
      <c r="Z362" s="90"/>
      <c r="AA362" s="90"/>
      <c r="AB362" s="68"/>
      <c r="AC362" s="68"/>
      <c r="AD362" s="68"/>
      <c r="AE362" s="68"/>
      <c r="AF362" s="68"/>
      <c r="AG362" s="68"/>
      <c r="AH362" s="90"/>
      <c r="AI362" s="90"/>
      <c r="AJ362" s="90"/>
      <c r="AK362" s="90"/>
      <c r="AL362" s="90"/>
      <c r="AM362" s="90"/>
      <c r="AN362" s="90"/>
      <c r="AO362" s="90"/>
      <c r="AP362" s="90"/>
      <c r="AQ362" s="90"/>
      <c r="AR362" s="68"/>
      <c r="AS362" s="68"/>
      <c r="AT362" s="68"/>
      <c r="AU362" s="68"/>
      <c r="AV362" s="68"/>
      <c r="AW362" s="68"/>
      <c r="AX362" s="68"/>
      <c r="AY362" s="68"/>
      <c r="AZ362" s="68"/>
      <c r="BA362" s="68"/>
      <c r="BB362" s="68"/>
      <c r="BC362" s="68"/>
      <c r="BD362" s="68"/>
      <c r="BE362" s="61"/>
      <c r="BF362" s="61"/>
      <c r="BG362" s="61"/>
      <c r="BH362" s="61"/>
      <c r="BI362" s="90"/>
      <c r="BJ362" s="90"/>
      <c r="BK362" s="90"/>
      <c r="BL362" s="90"/>
      <c r="BM362" s="68"/>
      <c r="BN362" s="68"/>
      <c r="BO362" s="68"/>
      <c r="BP362" s="68"/>
      <c r="BQ362" s="68"/>
      <c r="BR362" s="68"/>
      <c r="BS362" s="68"/>
      <c r="BT362" s="68"/>
      <c r="BU362" s="68"/>
      <c r="BV362" s="68"/>
      <c r="BW362" s="68"/>
      <c r="BX362" s="61"/>
      <c r="BY362" s="90"/>
      <c r="BZ362" s="90"/>
      <c r="CA362" s="90"/>
      <c r="CB362" s="90"/>
      <c r="CC362" s="387"/>
      <c r="CD362" s="387"/>
      <c r="CE362" s="466"/>
      <c r="CF362" s="4"/>
      <c r="CG362" s="4"/>
      <c r="CH362" s="4"/>
      <c r="CI362" s="4"/>
      <c r="CJ362" s="42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row>
    <row r="363" spans="2:144" s="91" customFormat="1" ht="17.100000000000001" customHeight="1">
      <c r="B363" s="891"/>
      <c r="C363" s="90"/>
      <c r="D363" s="90"/>
      <c r="E363" s="90"/>
      <c r="F363" s="90"/>
      <c r="G363" s="805" t="s">
        <v>56</v>
      </c>
      <c r="H363" s="805"/>
      <c r="I363" s="68" t="s">
        <v>995</v>
      </c>
      <c r="J363" s="90"/>
      <c r="K363" s="68"/>
      <c r="L363" s="68"/>
      <c r="M363" s="68"/>
      <c r="N363" s="68"/>
      <c r="O363" s="68"/>
      <c r="P363" s="68"/>
      <c r="Q363" s="61"/>
      <c r="R363" s="61"/>
      <c r="S363" s="61"/>
      <c r="T363" s="61"/>
      <c r="U363" s="90"/>
      <c r="V363" s="78"/>
      <c r="W363" s="78"/>
      <c r="X363" s="68"/>
      <c r="Y363" s="90"/>
      <c r="Z363" s="90"/>
      <c r="AA363" s="90"/>
      <c r="AB363" s="68"/>
      <c r="AC363" s="68"/>
      <c r="AD363" s="68"/>
      <c r="AE363" s="68"/>
      <c r="AF363" s="68"/>
      <c r="AG363" s="68"/>
      <c r="AH363" s="90"/>
      <c r="AI363" s="90"/>
      <c r="AJ363" s="90"/>
      <c r="AK363" s="90"/>
      <c r="AL363" s="90"/>
      <c r="AM363" s="90"/>
      <c r="AN363" s="90"/>
      <c r="AO363" s="90"/>
      <c r="AP363" s="90"/>
      <c r="AQ363" s="90"/>
      <c r="AR363" s="68"/>
      <c r="AS363" s="68"/>
      <c r="AT363" s="68"/>
      <c r="AU363" s="68"/>
      <c r="AV363" s="68"/>
      <c r="AW363" s="68"/>
      <c r="AX363" s="68"/>
      <c r="AY363" s="68"/>
      <c r="AZ363" s="68"/>
      <c r="BA363" s="68"/>
      <c r="BB363" s="68"/>
      <c r="BC363" s="68"/>
      <c r="BD363" s="68"/>
      <c r="BE363" s="61"/>
      <c r="BF363" s="61"/>
      <c r="BG363" s="61"/>
      <c r="BH363" s="61"/>
      <c r="BI363" s="78"/>
      <c r="BJ363" s="78"/>
      <c r="BK363" s="68"/>
      <c r="BL363" s="68"/>
      <c r="BM363" s="68"/>
      <c r="BN363" s="68"/>
      <c r="BO363" s="68"/>
      <c r="BP363" s="68"/>
      <c r="BQ363" s="68"/>
      <c r="BR363" s="68"/>
      <c r="BS363" s="68"/>
      <c r="BT363" s="68"/>
      <c r="BU363" s="68"/>
      <c r="BV363" s="68"/>
      <c r="BW363" s="68"/>
      <c r="BX363" s="61"/>
      <c r="BY363" s="90"/>
      <c r="BZ363" s="90"/>
      <c r="CA363" s="90"/>
      <c r="CB363" s="90"/>
      <c r="CC363" s="387"/>
      <c r="CD363" s="387"/>
      <c r="CE363" s="466"/>
      <c r="CF363" s="4"/>
      <c r="CG363" s="4"/>
      <c r="CH363" s="4"/>
      <c r="CI363" s="4"/>
      <c r="CJ363" s="42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row>
    <row r="364" spans="2:144" s="91" customFormat="1" ht="17.100000000000001" customHeight="1">
      <c r="B364" s="891"/>
      <c r="C364" s="90"/>
      <c r="D364" s="90"/>
      <c r="E364" s="90"/>
      <c r="F364" s="90"/>
      <c r="G364" s="805" t="s">
        <v>56</v>
      </c>
      <c r="H364" s="805"/>
      <c r="I364" s="68" t="s">
        <v>996</v>
      </c>
      <c r="J364" s="68"/>
      <c r="K364" s="68"/>
      <c r="L364" s="68"/>
      <c r="M364" s="68"/>
      <c r="N364" s="68"/>
      <c r="O364" s="68"/>
      <c r="P364" s="68"/>
      <c r="Q364" s="61"/>
      <c r="R364" s="61"/>
      <c r="S364" s="61"/>
      <c r="T364" s="61"/>
      <c r="U364" s="90"/>
      <c r="V364" s="90"/>
      <c r="W364" s="90"/>
      <c r="X364" s="90"/>
      <c r="Y364" s="90"/>
      <c r="Z364" s="90"/>
      <c r="AA364" s="90"/>
      <c r="AB364" s="68"/>
      <c r="AC364" s="68"/>
      <c r="AD364" s="68"/>
      <c r="AE364" s="68"/>
      <c r="AF364" s="68"/>
      <c r="AG364" s="68"/>
      <c r="AH364" s="90"/>
      <c r="AI364" s="90"/>
      <c r="AJ364" s="90"/>
      <c r="AK364" s="90"/>
      <c r="AL364" s="90"/>
      <c r="AM364" s="90"/>
      <c r="AN364" s="90"/>
      <c r="AO364" s="90"/>
      <c r="AP364" s="90"/>
      <c r="AQ364" s="90"/>
      <c r="AR364" s="68"/>
      <c r="AS364" s="68"/>
      <c r="AT364" s="68"/>
      <c r="AU364" s="68"/>
      <c r="AV364" s="68"/>
      <c r="AW364" s="68"/>
      <c r="AX364" s="68"/>
      <c r="AY364" s="68"/>
      <c r="AZ364" s="68"/>
      <c r="BA364" s="68"/>
      <c r="BB364" s="68"/>
      <c r="BC364" s="68"/>
      <c r="BD364" s="68"/>
      <c r="BE364" s="61"/>
      <c r="BF364" s="61"/>
      <c r="BG364" s="61"/>
      <c r="BH364" s="61"/>
      <c r="BI364" s="90"/>
      <c r="BJ364" s="90"/>
      <c r="BK364" s="90"/>
      <c r="BL364" s="90"/>
      <c r="BM364" s="68"/>
      <c r="BN364" s="68"/>
      <c r="BO364" s="68"/>
      <c r="BP364" s="68"/>
      <c r="BQ364" s="68"/>
      <c r="BR364" s="68"/>
      <c r="BS364" s="68"/>
      <c r="BT364" s="68"/>
      <c r="BU364" s="68"/>
      <c r="BV364" s="68"/>
      <c r="BW364" s="68"/>
      <c r="BX364" s="61"/>
      <c r="BY364" s="90"/>
      <c r="BZ364" s="90"/>
      <c r="CA364" s="90"/>
      <c r="CB364" s="90"/>
      <c r="CC364" s="387"/>
      <c r="CD364" s="387"/>
      <c r="CE364" s="466"/>
      <c r="CF364" s="4"/>
      <c r="CG364" s="4"/>
      <c r="CH364" s="4"/>
      <c r="CI364" s="4"/>
      <c r="CJ364" s="42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row>
    <row r="365" spans="2:144" s="91" customFormat="1" ht="17.100000000000001" customHeight="1">
      <c r="B365" s="891"/>
      <c r="C365" s="90"/>
      <c r="D365" s="90"/>
      <c r="E365" s="90"/>
      <c r="F365" s="90"/>
      <c r="G365" s="805" t="s">
        <v>56</v>
      </c>
      <c r="H365" s="805"/>
      <c r="I365" s="68" t="s">
        <v>1324</v>
      </c>
      <c r="J365" s="90"/>
      <c r="K365" s="68"/>
      <c r="L365" s="68"/>
      <c r="M365" s="68"/>
      <c r="N365" s="68"/>
      <c r="O365" s="68"/>
      <c r="P365" s="68"/>
      <c r="Q365" s="61"/>
      <c r="R365" s="61"/>
      <c r="S365" s="61"/>
      <c r="T365" s="61"/>
      <c r="U365" s="61"/>
      <c r="V365" s="61"/>
      <c r="W365" s="61"/>
      <c r="X365" s="61"/>
      <c r="Y365" s="61"/>
      <c r="Z365" s="61"/>
      <c r="AA365" s="61"/>
      <c r="AB365" s="61"/>
      <c r="AC365" s="61"/>
      <c r="AD365" s="61"/>
      <c r="AE365" s="61"/>
      <c r="AF365" s="61"/>
      <c r="AG365" s="61"/>
      <c r="AH365" s="90"/>
      <c r="AI365" s="90"/>
      <c r="AJ365" s="90"/>
      <c r="AK365" s="90"/>
      <c r="AL365" s="90"/>
      <c r="AM365" s="90"/>
      <c r="AN365" s="90"/>
      <c r="AO365" s="90"/>
      <c r="AP365" s="90"/>
      <c r="AQ365" s="90"/>
      <c r="AR365" s="68"/>
      <c r="AS365" s="68"/>
      <c r="AT365" s="68"/>
      <c r="AU365" s="68"/>
      <c r="AV365" s="68"/>
      <c r="AW365" s="68"/>
      <c r="AX365" s="68"/>
      <c r="AY365" s="68"/>
      <c r="AZ365" s="68"/>
      <c r="BA365" s="68"/>
      <c r="BB365" s="68"/>
      <c r="BC365" s="68"/>
      <c r="BD365" s="68"/>
      <c r="BE365" s="61"/>
      <c r="BF365" s="61"/>
      <c r="BG365" s="61"/>
      <c r="BH365" s="61"/>
      <c r="BI365" s="78"/>
      <c r="BJ365" s="78"/>
      <c r="BK365" s="68"/>
      <c r="BL365" s="68"/>
      <c r="BM365" s="68"/>
      <c r="BN365" s="68"/>
      <c r="BO365" s="68"/>
      <c r="BP365" s="68"/>
      <c r="BQ365" s="68"/>
      <c r="BR365" s="68"/>
      <c r="BS365" s="68"/>
      <c r="BT365" s="68"/>
      <c r="BU365" s="68"/>
      <c r="BV365" s="68"/>
      <c r="BW365" s="68"/>
      <c r="BX365" s="61"/>
      <c r="BY365" s="90"/>
      <c r="BZ365" s="90"/>
      <c r="CA365" s="90"/>
      <c r="CB365" s="90"/>
      <c r="CC365" s="387"/>
      <c r="CD365" s="387"/>
      <c r="CE365" s="466"/>
      <c r="CF365" s="4"/>
      <c r="CG365" s="4"/>
      <c r="CH365" s="4"/>
      <c r="CI365" s="4"/>
      <c r="CJ365" s="42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row>
    <row r="366" spans="2:144" s="2" customFormat="1" ht="17.100000000000001" customHeight="1">
      <c r="B366" s="891"/>
      <c r="C366" s="90"/>
      <c r="D366" s="90"/>
      <c r="E366" s="90"/>
      <c r="F366" s="90"/>
      <c r="G366" s="805" t="s">
        <v>56</v>
      </c>
      <c r="H366" s="805"/>
      <c r="I366" s="68" t="s">
        <v>1325</v>
      </c>
      <c r="J366" s="90"/>
      <c r="K366" s="68"/>
      <c r="L366" s="68"/>
      <c r="M366" s="68"/>
      <c r="N366" s="68"/>
      <c r="O366" s="68"/>
      <c r="P366" s="68"/>
      <c r="Q366" s="61"/>
      <c r="R366" s="61"/>
      <c r="S366" s="61"/>
      <c r="T366" s="61"/>
      <c r="U366" s="90"/>
      <c r="V366" s="78"/>
      <c r="W366" s="78"/>
      <c r="X366" s="68"/>
      <c r="Y366" s="90"/>
      <c r="Z366" s="90"/>
      <c r="AA366" s="90"/>
      <c r="AB366" s="68"/>
      <c r="AC366" s="68"/>
      <c r="AD366" s="68"/>
      <c r="AE366" s="68"/>
      <c r="AF366" s="68"/>
      <c r="AG366" s="68"/>
      <c r="AH366" s="90"/>
      <c r="AI366" s="90"/>
      <c r="AJ366" s="90"/>
      <c r="AK366" s="90"/>
      <c r="AL366" s="90"/>
      <c r="AM366" s="90"/>
      <c r="AN366" s="90"/>
      <c r="AO366" s="90"/>
      <c r="AP366" s="90"/>
      <c r="AQ366" s="90"/>
      <c r="AR366" s="68"/>
      <c r="AS366" s="68"/>
      <c r="AT366" s="68"/>
      <c r="AU366" s="68"/>
      <c r="AV366" s="68"/>
      <c r="AW366" s="68"/>
      <c r="AX366" s="68"/>
      <c r="AY366" s="68"/>
      <c r="AZ366" s="68"/>
      <c r="BA366" s="68"/>
      <c r="BB366" s="68"/>
      <c r="BC366" s="68"/>
      <c r="BD366" s="68"/>
      <c r="BE366" s="61"/>
      <c r="BF366" s="61"/>
      <c r="BG366" s="61"/>
      <c r="BH366" s="61"/>
      <c r="BI366" s="78"/>
      <c r="BJ366" s="78"/>
      <c r="BK366" s="68"/>
      <c r="BL366" s="68"/>
      <c r="BM366" s="68"/>
      <c r="BN366" s="68"/>
      <c r="BO366" s="68"/>
      <c r="BP366" s="68"/>
      <c r="BQ366" s="68"/>
      <c r="BR366" s="68"/>
      <c r="BS366" s="68"/>
      <c r="BT366" s="68"/>
      <c r="BU366" s="68"/>
      <c r="BV366" s="68"/>
      <c r="BW366" s="68"/>
      <c r="BX366" s="61"/>
      <c r="BY366" s="90"/>
      <c r="BZ366" s="90"/>
      <c r="CA366" s="90"/>
      <c r="CB366" s="90"/>
      <c r="CC366" s="387"/>
      <c r="CD366" s="1"/>
      <c r="CE366" s="466"/>
      <c r="CJ366" s="99"/>
    </row>
    <row r="367" spans="2:144" s="91" customFormat="1" ht="17.100000000000001" customHeight="1">
      <c r="B367" s="891"/>
      <c r="C367" s="90"/>
      <c r="D367" s="90"/>
      <c r="E367" s="90"/>
      <c r="F367" s="90"/>
      <c r="G367" s="805" t="s">
        <v>56</v>
      </c>
      <c r="H367" s="805"/>
      <c r="I367" s="68" t="s">
        <v>1326</v>
      </c>
      <c r="J367" s="90"/>
      <c r="K367" s="68"/>
      <c r="L367" s="68"/>
      <c r="M367" s="68"/>
      <c r="N367" s="68"/>
      <c r="O367" s="68"/>
      <c r="P367" s="68"/>
      <c r="Q367" s="61"/>
      <c r="R367" s="61"/>
      <c r="S367" s="61"/>
      <c r="T367" s="61"/>
      <c r="U367" s="61"/>
      <c r="V367" s="61"/>
      <c r="W367" s="61"/>
      <c r="X367" s="61"/>
      <c r="Y367" s="61"/>
      <c r="Z367" s="61"/>
      <c r="AA367" s="61"/>
      <c r="AB367" s="61"/>
      <c r="AC367" s="61"/>
      <c r="AD367" s="61"/>
      <c r="AE367" s="61"/>
      <c r="AF367" s="61"/>
      <c r="AG367" s="61"/>
      <c r="AH367" s="90"/>
      <c r="AI367" s="90"/>
      <c r="AJ367" s="90"/>
      <c r="AK367" s="90"/>
      <c r="AL367" s="90"/>
      <c r="AM367" s="90"/>
      <c r="AN367" s="90"/>
      <c r="AO367" s="90"/>
      <c r="AP367" s="90"/>
      <c r="AQ367" s="90"/>
      <c r="AR367" s="68"/>
      <c r="AS367" s="68"/>
      <c r="AT367" s="68"/>
      <c r="AU367" s="68"/>
      <c r="AV367" s="68"/>
      <c r="AW367" s="68"/>
      <c r="AX367" s="68"/>
      <c r="AY367" s="68"/>
      <c r="AZ367" s="68"/>
      <c r="BA367" s="68"/>
      <c r="BB367" s="68"/>
      <c r="BC367" s="68"/>
      <c r="BD367" s="68"/>
      <c r="BE367" s="61"/>
      <c r="BF367" s="61"/>
      <c r="BG367" s="61"/>
      <c r="BH367" s="61"/>
      <c r="BI367" s="78"/>
      <c r="BJ367" s="78"/>
      <c r="BK367" s="68"/>
      <c r="BL367" s="68"/>
      <c r="BM367" s="68"/>
      <c r="BN367" s="68"/>
      <c r="BO367" s="68"/>
      <c r="BP367" s="68"/>
      <c r="BQ367" s="68"/>
      <c r="BR367" s="68"/>
      <c r="BS367" s="68"/>
      <c r="BT367" s="68"/>
      <c r="BU367" s="68"/>
      <c r="BV367" s="68"/>
      <c r="BW367" s="68"/>
      <c r="BX367" s="61"/>
      <c r="BY367" s="90"/>
      <c r="BZ367" s="90"/>
      <c r="CA367" s="90"/>
      <c r="CB367" s="90"/>
      <c r="CC367" s="387" t="s">
        <v>2146</v>
      </c>
      <c r="CD367" s="387"/>
      <c r="CE367" s="466"/>
      <c r="CF367" s="4"/>
      <c r="CG367" s="4"/>
      <c r="CH367" s="4"/>
      <c r="CI367" s="4"/>
      <c r="CJ367" s="42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row>
    <row r="368" spans="2:144" s="2" customFormat="1" ht="3.95" customHeight="1">
      <c r="B368" s="891"/>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387"/>
      <c r="CD368" s="1"/>
      <c r="CE368" s="466"/>
      <c r="CJ368" s="421"/>
    </row>
    <row r="369" spans="2:88" s="2" customFormat="1" ht="3.95" customHeight="1">
      <c r="B369" s="891"/>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c r="BW369" s="174"/>
      <c r="BX369" s="174"/>
      <c r="BY369" s="174"/>
      <c r="BZ369" s="174"/>
      <c r="CA369" s="174"/>
      <c r="CB369" s="174"/>
      <c r="CC369" s="1"/>
      <c r="CD369" s="1"/>
      <c r="CE369" s="466"/>
      <c r="CJ369" s="99"/>
    </row>
    <row r="370" spans="2:88" s="2" customFormat="1" ht="17.100000000000001" customHeight="1">
      <c r="B370" s="891"/>
      <c r="C370" s="59"/>
      <c r="D370" s="59" t="s">
        <v>1327</v>
      </c>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1" t="s">
        <v>2275</v>
      </c>
      <c r="CD370" s="1"/>
      <c r="CE370" s="466"/>
      <c r="CJ370" s="99"/>
    </row>
    <row r="371" spans="2:88" s="2" customFormat="1" ht="15.95" customHeight="1">
      <c r="B371" s="486"/>
      <c r="C371" s="59"/>
      <c r="D371" s="59"/>
      <c r="E371" s="59"/>
      <c r="F371" s="59" t="s">
        <v>217</v>
      </c>
      <c r="G371" s="59"/>
      <c r="H371" s="59"/>
      <c r="I371" s="59"/>
      <c r="J371" s="59"/>
      <c r="K371" s="59"/>
      <c r="L371" s="59"/>
      <c r="M371" s="59"/>
      <c r="N371" s="59"/>
      <c r="O371" s="59"/>
      <c r="P371" s="59"/>
      <c r="Q371" s="59"/>
      <c r="R371" s="59"/>
      <c r="S371" s="59"/>
      <c r="T371" s="59"/>
      <c r="U371" s="59"/>
      <c r="V371" s="59"/>
      <c r="W371" s="59"/>
      <c r="X371" s="59"/>
      <c r="Y371" s="59"/>
      <c r="Z371" s="59"/>
      <c r="AA371" s="59"/>
      <c r="AB371" s="807"/>
      <c r="AC371" s="807"/>
      <c r="AD371" s="807"/>
      <c r="AE371" s="807"/>
      <c r="AF371" s="807"/>
      <c r="AG371" s="807"/>
      <c r="AH371" s="807"/>
      <c r="AI371" s="807"/>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1"/>
      <c r="CD371" s="1"/>
      <c r="CE371" s="466"/>
      <c r="CJ371" s="99"/>
    </row>
    <row r="372" spans="2:88" s="2" customFormat="1" ht="17.100000000000001" customHeight="1">
      <c r="B372" s="486"/>
      <c r="C372" s="59"/>
      <c r="D372" s="59"/>
      <c r="E372" s="59"/>
      <c r="F372" s="59" t="s">
        <v>218</v>
      </c>
      <c r="G372" s="59"/>
      <c r="H372" s="59"/>
      <c r="I372" s="59"/>
      <c r="J372" s="59"/>
      <c r="K372" s="59"/>
      <c r="L372" s="59"/>
      <c r="M372" s="59"/>
      <c r="N372" s="59"/>
      <c r="O372" s="59"/>
      <c r="P372" s="59"/>
      <c r="Q372" s="59"/>
      <c r="R372" s="59"/>
      <c r="S372" s="59"/>
      <c r="T372" s="59"/>
      <c r="U372" s="59"/>
      <c r="V372" s="59"/>
      <c r="W372" s="59"/>
      <c r="X372" s="59"/>
      <c r="Y372" s="59"/>
      <c r="Z372" s="59"/>
      <c r="AA372" s="59"/>
      <c r="AB372" s="807"/>
      <c r="AC372" s="807"/>
      <c r="AD372" s="807"/>
      <c r="AE372" s="807"/>
      <c r="AF372" s="807"/>
      <c r="AG372" s="807"/>
      <c r="AH372" s="807"/>
      <c r="AI372" s="807"/>
      <c r="AJ372" s="59"/>
      <c r="AK372" s="5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1"/>
      <c r="CD372" s="389" t="s">
        <v>2137</v>
      </c>
      <c r="CE372" s="466"/>
      <c r="CJ372" s="99"/>
    </row>
    <row r="373" spans="2:88" s="2" customFormat="1" ht="17.100000000000001" customHeight="1">
      <c r="B373" s="482" t="s">
        <v>2144</v>
      </c>
      <c r="C373" s="59"/>
      <c r="D373" s="59"/>
      <c r="E373" s="59"/>
      <c r="F373" s="59" t="s">
        <v>219</v>
      </c>
      <c r="G373" s="59"/>
      <c r="H373" s="59"/>
      <c r="I373" s="59"/>
      <c r="J373" s="59"/>
      <c r="K373" s="59"/>
      <c r="L373" s="59"/>
      <c r="M373" s="59"/>
      <c r="N373" s="59"/>
      <c r="O373" s="59"/>
      <c r="P373" s="59"/>
      <c r="Q373" s="59"/>
      <c r="R373" s="59"/>
      <c r="S373" s="59"/>
      <c r="T373" s="59"/>
      <c r="U373" s="59"/>
      <c r="V373" s="59"/>
      <c r="W373" s="59"/>
      <c r="X373" s="59"/>
      <c r="Y373" s="59"/>
      <c r="Z373" s="59"/>
      <c r="AA373" s="59"/>
      <c r="AB373" s="807"/>
      <c r="AC373" s="807"/>
      <c r="AD373" s="807"/>
      <c r="AE373" s="807"/>
      <c r="AF373" s="807"/>
      <c r="AG373" s="807"/>
      <c r="AH373" s="807"/>
      <c r="AI373" s="807"/>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461" t="s">
        <v>2144</v>
      </c>
      <c r="CD373" s="389" t="s">
        <v>2136</v>
      </c>
      <c r="CE373" s="466"/>
      <c r="CJ373" s="99"/>
    </row>
    <row r="374" spans="2:88" s="1" customFormat="1" ht="17.100000000000001" customHeight="1" thickBot="1">
      <c r="B374" s="483" t="s">
        <v>2141</v>
      </c>
      <c r="C374" s="59"/>
      <c r="D374" s="59"/>
      <c r="E374" s="59"/>
      <c r="F374" s="59" t="s">
        <v>220</v>
      </c>
      <c r="G374" s="59"/>
      <c r="H374" s="59"/>
      <c r="I374" s="59"/>
      <c r="J374" s="59"/>
      <c r="K374" s="59"/>
      <c r="L374" s="59"/>
      <c r="M374" s="59"/>
      <c r="N374" s="59"/>
      <c r="O374" s="59"/>
      <c r="P374" s="59"/>
      <c r="Q374" s="59"/>
      <c r="R374" s="59"/>
      <c r="S374" s="59"/>
      <c r="T374" s="59"/>
      <c r="U374" s="59"/>
      <c r="V374" s="59"/>
      <c r="W374" s="59"/>
      <c r="X374" s="59"/>
      <c r="Y374" s="59"/>
      <c r="Z374" s="59"/>
      <c r="AA374" s="59"/>
      <c r="AB374" s="807"/>
      <c r="AC374" s="807"/>
      <c r="AD374" s="807"/>
      <c r="AE374" s="807"/>
      <c r="AF374" s="807"/>
      <c r="AG374" s="807"/>
      <c r="AH374" s="807"/>
      <c r="AI374" s="807"/>
      <c r="AJ374" s="59"/>
      <c r="AK374" s="59"/>
      <c r="AL374" s="59"/>
      <c r="AM374" s="59"/>
      <c r="AN374" s="59"/>
      <c r="AO374" s="59"/>
      <c r="AP374" s="59"/>
      <c r="AQ374" s="59"/>
      <c r="AR374" s="59"/>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463" t="s">
        <v>2141</v>
      </c>
      <c r="CD374" s="470" t="s">
        <v>2138</v>
      </c>
      <c r="CE374" s="471"/>
      <c r="CF374" s="469"/>
      <c r="CG374" s="469"/>
      <c r="CH374" s="469"/>
      <c r="CJ374" s="420"/>
    </row>
    <row r="375" spans="2:88" s="1" customFormat="1" ht="17.100000000000001" customHeight="1">
      <c r="B375" s="484" t="s">
        <v>2142</v>
      </c>
      <c r="C375" s="59"/>
      <c r="D375" s="59" t="s">
        <v>1328</v>
      </c>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464" t="s">
        <v>2142</v>
      </c>
      <c r="CD375" s="467"/>
      <c r="CE375" s="466"/>
      <c r="CF375" s="462"/>
      <c r="CJ375" s="420"/>
    </row>
    <row r="376" spans="2:88" s="1" customFormat="1" ht="15.95" customHeight="1">
      <c r="B376" s="891" t="s">
        <v>2183</v>
      </c>
      <c r="C376" s="59"/>
      <c r="D376" s="59"/>
      <c r="E376" s="59"/>
      <c r="F376" s="59" t="s">
        <v>177</v>
      </c>
      <c r="G376" s="59"/>
      <c r="H376" s="59"/>
      <c r="I376" s="59"/>
      <c r="J376" s="59"/>
      <c r="K376" s="59"/>
      <c r="L376" s="59"/>
      <c r="M376" s="59"/>
      <c r="N376" s="59"/>
      <c r="O376" s="59"/>
      <c r="P376" s="59"/>
      <c r="Q376" s="59"/>
      <c r="R376" s="59"/>
      <c r="S376" s="59"/>
      <c r="T376" s="59"/>
      <c r="U376" s="59"/>
      <c r="V376" s="59"/>
      <c r="W376" s="59"/>
      <c r="X376" s="59"/>
      <c r="Y376" s="59"/>
      <c r="Z376" s="59"/>
      <c r="AA376" s="59"/>
      <c r="AB376" s="792"/>
      <c r="AC376" s="792"/>
      <c r="AD376" s="792"/>
      <c r="AE376" s="792"/>
      <c r="AF376" s="792"/>
      <c r="AG376" s="792"/>
      <c r="AH376" s="792"/>
      <c r="AI376" s="792"/>
      <c r="AJ376" s="792"/>
      <c r="AK376" s="792"/>
      <c r="AL376" s="792"/>
      <c r="AM376" s="792"/>
      <c r="AN376" s="792"/>
      <c r="AO376" s="792"/>
      <c r="AP376" s="792"/>
      <c r="AQ376" s="59"/>
      <c r="AR376" s="59"/>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462"/>
      <c r="CD376" s="462"/>
      <c r="CE376" s="466"/>
      <c r="CF376" s="462"/>
      <c r="CJ376" s="420"/>
    </row>
    <row r="377" spans="2:88" s="1" customFormat="1" ht="17.100000000000001" customHeight="1">
      <c r="B377" s="891"/>
      <c r="C377" s="59"/>
      <c r="D377" s="59"/>
      <c r="E377" s="59"/>
      <c r="F377" s="59" t="s">
        <v>222</v>
      </c>
      <c r="G377" s="59"/>
      <c r="H377" s="59"/>
      <c r="I377" s="59"/>
      <c r="J377" s="59"/>
      <c r="K377" s="59"/>
      <c r="L377" s="59"/>
      <c r="M377" s="59"/>
      <c r="N377" s="59"/>
      <c r="O377" s="59"/>
      <c r="P377" s="59"/>
      <c r="Q377" s="59"/>
      <c r="R377" s="59"/>
      <c r="S377" s="59"/>
      <c r="T377" s="59"/>
      <c r="U377" s="59"/>
      <c r="V377" s="59"/>
      <c r="W377" s="59"/>
      <c r="X377" s="59"/>
      <c r="Y377" s="59"/>
      <c r="Z377" s="59"/>
      <c r="AA377" s="59"/>
      <c r="AB377" s="792"/>
      <c r="AC377" s="792"/>
      <c r="AD377" s="792"/>
      <c r="AE377" s="792"/>
      <c r="AF377" s="792"/>
      <c r="AG377" s="792"/>
      <c r="AH377" s="792"/>
      <c r="AI377" s="792"/>
      <c r="AJ377" s="792"/>
      <c r="AK377" s="792"/>
      <c r="AL377" s="792"/>
      <c r="AM377" s="792"/>
      <c r="AN377" s="792"/>
      <c r="AO377" s="792"/>
      <c r="AP377" s="792"/>
      <c r="AQ377" s="59"/>
      <c r="AR377" s="59"/>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1" t="s">
        <v>2143</v>
      </c>
      <c r="CE377" s="466"/>
      <c r="CJ377" s="420"/>
    </row>
    <row r="378" spans="2:88" s="2" customFormat="1" ht="3.95" customHeight="1">
      <c r="B378" s="891"/>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1"/>
      <c r="CD378" s="1"/>
      <c r="CE378" s="466"/>
      <c r="CJ378" s="421"/>
    </row>
    <row r="379" spans="2:88" s="2" customFormat="1" ht="3.95" customHeight="1">
      <c r="B379" s="891"/>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c r="AS379" s="174"/>
      <c r="AT379" s="174"/>
      <c r="AU379" s="174"/>
      <c r="AV379" s="174"/>
      <c r="AW379" s="174"/>
      <c r="AX379" s="174"/>
      <c r="AY379" s="174"/>
      <c r="AZ379" s="174"/>
      <c r="BA379" s="174"/>
      <c r="BB379" s="174"/>
      <c r="BC379" s="174"/>
      <c r="BD379" s="174"/>
      <c r="BE379" s="174"/>
      <c r="BF379" s="174"/>
      <c r="BG379" s="174"/>
      <c r="BH379" s="174"/>
      <c r="BI379" s="174"/>
      <c r="BJ379" s="174"/>
      <c r="BK379" s="174"/>
      <c r="BL379" s="174"/>
      <c r="BM379" s="174"/>
      <c r="BN379" s="174"/>
      <c r="BO379" s="174"/>
      <c r="BP379" s="174"/>
      <c r="BQ379" s="174"/>
      <c r="BR379" s="174"/>
      <c r="BS379" s="174"/>
      <c r="BT379" s="174"/>
      <c r="BU379" s="174"/>
      <c r="BV379" s="174"/>
      <c r="BW379" s="174"/>
      <c r="BX379" s="174"/>
      <c r="BY379" s="174"/>
      <c r="BZ379" s="174"/>
      <c r="CA379" s="174"/>
      <c r="CB379" s="174"/>
      <c r="CC379" s="1"/>
      <c r="CD379" s="1"/>
      <c r="CE379" s="466"/>
      <c r="CJ379" s="99"/>
    </row>
    <row r="380" spans="2:88" s="1" customFormat="1" ht="17.100000000000001" customHeight="1">
      <c r="B380" s="891"/>
      <c r="C380" s="59"/>
      <c r="D380" s="59" t="s">
        <v>1329</v>
      </c>
      <c r="E380" s="59"/>
      <c r="F380" s="59"/>
      <c r="G380" s="59"/>
      <c r="H380" s="59"/>
      <c r="I380" s="59"/>
      <c r="J380" s="59"/>
      <c r="K380" s="59"/>
      <c r="L380" s="59"/>
      <c r="M380" s="59"/>
      <c r="N380" s="59"/>
      <c r="O380" s="59"/>
      <c r="P380" s="59"/>
      <c r="Q380" s="59"/>
      <c r="R380" s="59"/>
      <c r="S380" s="59"/>
      <c r="T380" s="59"/>
      <c r="U380" s="59"/>
      <c r="V380" s="808"/>
      <c r="W380" s="808"/>
      <c r="X380" s="808"/>
      <c r="Y380" s="808"/>
      <c r="Z380" s="808"/>
      <c r="AA380" s="808"/>
      <c r="AB380" s="808"/>
      <c r="AC380" s="808"/>
      <c r="AD380" s="808"/>
      <c r="AE380" s="808"/>
      <c r="AF380" s="808"/>
      <c r="AG380" s="808"/>
      <c r="AH380" s="808"/>
      <c r="AI380" s="808"/>
      <c r="AJ380" s="808"/>
      <c r="AK380" s="808"/>
      <c r="AL380" s="808"/>
      <c r="AM380" s="808"/>
      <c r="AN380" s="808"/>
      <c r="AO380" s="808"/>
      <c r="AP380" s="808"/>
      <c r="AQ380" s="808"/>
      <c r="AR380" s="808"/>
      <c r="AS380" s="808"/>
      <c r="AT380" s="808"/>
      <c r="AU380" s="808"/>
      <c r="AV380" s="808"/>
      <c r="AW380" s="808"/>
      <c r="AX380" s="808"/>
      <c r="AY380" s="808"/>
      <c r="AZ380" s="808"/>
      <c r="BA380" s="808"/>
      <c r="BB380" s="808"/>
      <c r="BC380" s="808"/>
      <c r="BD380" s="808"/>
      <c r="BE380" s="808"/>
      <c r="BF380" s="808"/>
      <c r="BG380" s="808"/>
      <c r="BH380" s="808"/>
      <c r="BI380" s="808"/>
      <c r="BJ380" s="808"/>
      <c r="BK380" s="808"/>
      <c r="BL380" s="808"/>
      <c r="BM380" s="808"/>
      <c r="BN380" s="808"/>
      <c r="BO380" s="808"/>
      <c r="BP380" s="808"/>
      <c r="BQ380" s="808"/>
      <c r="BR380" s="808"/>
      <c r="BS380" s="808"/>
      <c r="BT380" s="808"/>
      <c r="BU380" s="808"/>
      <c r="BV380" s="808"/>
      <c r="BW380" s="808"/>
      <c r="BX380" s="808"/>
      <c r="BY380" s="808"/>
      <c r="BZ380" s="808"/>
      <c r="CA380" s="808"/>
      <c r="CB380" s="808"/>
      <c r="CC380" s="1" t="s">
        <v>1941</v>
      </c>
      <c r="CE380" s="466"/>
      <c r="CJ380" s="420"/>
    </row>
    <row r="381" spans="2:88" s="2" customFormat="1" ht="3.95" customHeight="1">
      <c r="B381" s="891"/>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
      <c r="CD381" s="1"/>
      <c r="CE381" s="466"/>
      <c r="CJ381" s="421"/>
    </row>
    <row r="382" spans="2:88" s="2" customFormat="1" ht="3.95" customHeight="1">
      <c r="B382" s="891"/>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
      <c r="CD382" s="1"/>
      <c r="CE382" s="466"/>
      <c r="CJ382" s="99"/>
    </row>
    <row r="383" spans="2:88" s="1" customFormat="1" ht="17.100000000000001" customHeight="1">
      <c r="B383" s="891"/>
      <c r="C383" s="59"/>
      <c r="D383" s="78" t="s">
        <v>1330</v>
      </c>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E383" s="466"/>
      <c r="CJ383" s="420"/>
    </row>
    <row r="384" spans="2:88" s="1" customFormat="1" ht="17.100000000000001" customHeight="1">
      <c r="B384" s="891"/>
      <c r="C384" s="59"/>
      <c r="D384" s="78"/>
      <c r="E384" s="78"/>
      <c r="F384" s="78" t="s">
        <v>225</v>
      </c>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E384" s="466"/>
      <c r="CJ384" s="420"/>
    </row>
    <row r="385" spans="2:92" s="1" customFormat="1" ht="17.100000000000001" customHeight="1">
      <c r="B385" s="891"/>
      <c r="C385" s="59"/>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9"/>
      <c r="AT385" s="79"/>
      <c r="AU385" s="79"/>
      <c r="AV385" s="79"/>
      <c r="AW385" s="79"/>
      <c r="AX385" s="79"/>
      <c r="AY385" s="79"/>
      <c r="AZ385" s="79"/>
      <c r="BA385" s="79"/>
      <c r="BB385" s="79"/>
      <c r="BC385" s="79"/>
      <c r="BD385" s="79"/>
      <c r="BE385" s="805" t="s">
        <v>56</v>
      </c>
      <c r="BF385" s="805"/>
      <c r="BG385" s="78"/>
      <c r="BH385" s="78" t="s">
        <v>184</v>
      </c>
      <c r="BI385" s="78"/>
      <c r="BJ385" s="78"/>
      <c r="BK385" s="78"/>
      <c r="BL385" s="78"/>
      <c r="BM385" s="805" t="s">
        <v>56</v>
      </c>
      <c r="BN385" s="805"/>
      <c r="BO385" s="78"/>
      <c r="BP385" s="78" t="s">
        <v>185</v>
      </c>
      <c r="BQ385" s="78"/>
      <c r="BR385" s="78"/>
      <c r="BS385" s="78"/>
      <c r="BT385" s="78"/>
      <c r="BU385" s="79"/>
      <c r="BV385" s="79"/>
      <c r="BW385" s="79"/>
      <c r="BX385" s="79"/>
      <c r="BY385" s="79"/>
      <c r="BZ385" s="79"/>
      <c r="CA385" s="79"/>
      <c r="CB385" s="79"/>
      <c r="CC385" s="1" t="s">
        <v>1907</v>
      </c>
      <c r="CE385" s="466"/>
      <c r="CJ385" s="420"/>
    </row>
    <row r="386" spans="2:92" s="1" customFormat="1" ht="17.100000000000001" customHeight="1">
      <c r="B386" s="891"/>
      <c r="C386" s="59"/>
      <c r="D386" s="78"/>
      <c r="E386" s="78"/>
      <c r="F386" s="78" t="s">
        <v>1673</v>
      </c>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c r="AR386" s="78"/>
      <c r="AS386" s="79"/>
      <c r="AT386" s="79"/>
      <c r="AU386" s="79"/>
      <c r="AV386" s="79"/>
      <c r="AW386" s="79"/>
      <c r="AX386" s="79"/>
      <c r="AY386" s="79"/>
      <c r="AZ386" s="79"/>
      <c r="BA386" s="79"/>
      <c r="BB386" s="79"/>
      <c r="BC386" s="79"/>
      <c r="BD386" s="79"/>
      <c r="BE386" s="62"/>
      <c r="BF386" s="62"/>
      <c r="BG386" s="78"/>
      <c r="BH386" s="78"/>
      <c r="BI386" s="78"/>
      <c r="BJ386" s="78"/>
      <c r="BK386" s="78"/>
      <c r="BL386" s="78"/>
      <c r="BM386" s="62"/>
      <c r="BN386" s="62"/>
      <c r="BO386" s="78"/>
      <c r="BP386" s="78"/>
      <c r="BQ386" s="78"/>
      <c r="BR386" s="78"/>
      <c r="BS386" s="78"/>
      <c r="BT386" s="78"/>
      <c r="BU386" s="79"/>
      <c r="BV386" s="79"/>
      <c r="BW386" s="79"/>
      <c r="BX386" s="79"/>
      <c r="BY386" s="79"/>
      <c r="BZ386" s="79"/>
      <c r="CA386" s="79"/>
      <c r="CB386" s="79"/>
      <c r="CE386" s="466"/>
      <c r="CJ386" s="420"/>
    </row>
    <row r="387" spans="2:92" s="1" customFormat="1" ht="17.100000000000001" customHeight="1">
      <c r="B387" s="891"/>
      <c r="C387" s="59"/>
      <c r="D387" s="78"/>
      <c r="E387" s="78"/>
      <c r="F387" s="78"/>
      <c r="G387" s="78"/>
      <c r="H387" s="78"/>
      <c r="I387" s="805" t="s">
        <v>56</v>
      </c>
      <c r="J387" s="805"/>
      <c r="K387" s="78" t="s">
        <v>1677</v>
      </c>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9"/>
      <c r="AT387" s="79"/>
      <c r="AU387" s="79"/>
      <c r="AV387" s="79"/>
      <c r="AW387" s="79"/>
      <c r="AX387" s="79"/>
      <c r="AY387" s="79"/>
      <c r="AZ387" s="79"/>
      <c r="BA387" s="79"/>
      <c r="BB387" s="79"/>
      <c r="BC387" s="79"/>
      <c r="BD387" s="79"/>
      <c r="BE387" s="62"/>
      <c r="BF387" s="62"/>
      <c r="BG387" s="62"/>
      <c r="BH387" s="62"/>
      <c r="BI387" s="62"/>
      <c r="BJ387" s="62"/>
      <c r="BK387" s="62"/>
      <c r="BL387" s="62"/>
      <c r="BM387" s="62"/>
      <c r="BN387" s="62"/>
      <c r="BO387" s="78"/>
      <c r="BP387" s="78"/>
      <c r="BQ387" s="78"/>
      <c r="BR387" s="78"/>
      <c r="BS387" s="78"/>
      <c r="BT387" s="78"/>
      <c r="BU387" s="79"/>
      <c r="BV387" s="79"/>
      <c r="BW387" s="79"/>
      <c r="BX387" s="79"/>
      <c r="BY387" s="79"/>
      <c r="BZ387" s="79"/>
      <c r="CA387" s="79"/>
      <c r="CB387" s="79"/>
      <c r="CC387" s="1" t="s">
        <v>1907</v>
      </c>
      <c r="CE387" s="466"/>
      <c r="CJ387" s="420"/>
    </row>
    <row r="388" spans="2:92" s="1" customFormat="1" ht="17.100000000000001" customHeight="1">
      <c r="B388" s="891"/>
      <c r="C388" s="59"/>
      <c r="D388" s="78"/>
      <c r="E388" s="78"/>
      <c r="F388" s="78"/>
      <c r="G388" s="78"/>
      <c r="H388" s="78"/>
      <c r="I388" s="382"/>
      <c r="J388" s="382"/>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9"/>
      <c r="AT388" s="79"/>
      <c r="AU388" s="79"/>
      <c r="AV388" s="79"/>
      <c r="AW388" s="79"/>
      <c r="AX388" s="79"/>
      <c r="AY388" s="79"/>
      <c r="AZ388" s="79"/>
      <c r="BA388" s="79"/>
      <c r="BB388" s="79"/>
      <c r="BC388" s="79"/>
      <c r="BD388" s="79"/>
      <c r="BE388" s="62"/>
      <c r="BF388" s="62"/>
      <c r="BG388" s="62"/>
      <c r="BH388" s="62"/>
      <c r="BI388" s="62"/>
      <c r="BJ388" s="62"/>
      <c r="BK388" s="62"/>
      <c r="BL388" s="62"/>
      <c r="BM388" s="62"/>
      <c r="BN388" s="62"/>
      <c r="BO388" s="78"/>
      <c r="BP388" s="78"/>
      <c r="BQ388" s="78"/>
      <c r="BR388" s="78"/>
      <c r="BS388" s="78"/>
      <c r="BT388" s="78"/>
      <c r="BU388" s="79"/>
      <c r="BV388" s="79"/>
      <c r="BW388" s="79"/>
      <c r="BX388" s="79"/>
      <c r="BY388" s="79"/>
      <c r="BZ388" s="79"/>
      <c r="CA388" s="79"/>
      <c r="CB388" s="79"/>
      <c r="CE388" s="466"/>
      <c r="CJ388" s="420"/>
    </row>
    <row r="389" spans="2:92" s="1" customFormat="1" ht="17.100000000000001" customHeight="1">
      <c r="B389" s="891"/>
      <c r="C389" s="59"/>
      <c r="D389" s="78"/>
      <c r="E389" s="78"/>
      <c r="F389" s="78"/>
      <c r="G389" s="78"/>
      <c r="H389" s="78"/>
      <c r="I389" s="805" t="s">
        <v>56</v>
      </c>
      <c r="J389" s="805"/>
      <c r="K389" s="78" t="s">
        <v>1678</v>
      </c>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9"/>
      <c r="AT389" s="79"/>
      <c r="AU389" s="79"/>
      <c r="AV389" s="79"/>
      <c r="AW389" s="79"/>
      <c r="AX389" s="79"/>
      <c r="AY389" s="79"/>
      <c r="AZ389" s="79"/>
      <c r="BA389" s="79"/>
      <c r="BB389" s="79"/>
      <c r="BC389" s="79"/>
      <c r="BD389" s="79"/>
      <c r="BE389" s="62"/>
      <c r="BF389" s="62"/>
      <c r="BG389" s="62"/>
      <c r="BH389" s="62"/>
      <c r="BI389" s="62"/>
      <c r="BJ389" s="62"/>
      <c r="BK389" s="62"/>
      <c r="BL389" s="62"/>
      <c r="BM389" s="62"/>
      <c r="BN389" s="62"/>
      <c r="BO389" s="78"/>
      <c r="BP389" s="78"/>
      <c r="BQ389" s="78"/>
      <c r="BR389" s="78"/>
      <c r="BS389" s="78"/>
      <c r="BT389" s="78"/>
      <c r="BU389" s="79"/>
      <c r="BV389" s="79"/>
      <c r="BW389" s="79"/>
      <c r="BX389" s="79"/>
      <c r="BY389" s="79"/>
      <c r="BZ389" s="79"/>
      <c r="CA389" s="79"/>
      <c r="CB389" s="79"/>
      <c r="CC389" s="1" t="s">
        <v>1908</v>
      </c>
      <c r="CE389" s="466"/>
      <c r="CJ389" s="420"/>
    </row>
    <row r="390" spans="2:92" s="1" customFormat="1" ht="17.100000000000001" customHeight="1">
      <c r="B390" s="891"/>
      <c r="C390" s="59"/>
      <c r="D390" s="78"/>
      <c r="E390" s="78"/>
      <c r="F390" s="78"/>
      <c r="G390" s="78"/>
      <c r="H390" s="78"/>
      <c r="I390" s="78"/>
      <c r="J390" s="78"/>
      <c r="K390" s="78" t="s">
        <v>1674</v>
      </c>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9"/>
      <c r="AT390" s="79"/>
      <c r="AU390" s="79"/>
      <c r="AV390" s="79"/>
      <c r="AW390" s="79"/>
      <c r="AX390" s="79"/>
      <c r="AY390" s="79"/>
      <c r="AZ390" s="79"/>
      <c r="BA390" s="79"/>
      <c r="BB390" s="79"/>
      <c r="BC390" s="79"/>
      <c r="BD390" s="79"/>
      <c r="BE390" s="62"/>
      <c r="BF390" s="62"/>
      <c r="BG390" s="62"/>
      <c r="BH390" s="62"/>
      <c r="BI390" s="62"/>
      <c r="BJ390" s="62"/>
      <c r="BK390" s="62"/>
      <c r="BL390" s="62"/>
      <c r="BM390" s="62"/>
      <c r="BN390" s="62"/>
      <c r="BO390" s="78"/>
      <c r="BP390" s="78"/>
      <c r="BQ390" s="78"/>
      <c r="BR390" s="78"/>
      <c r="BS390" s="78"/>
      <c r="BT390" s="78"/>
      <c r="BU390" s="79"/>
      <c r="BV390" s="79"/>
      <c r="BW390" s="79"/>
      <c r="BX390" s="79"/>
      <c r="BY390" s="79"/>
      <c r="BZ390" s="79"/>
      <c r="CA390" s="79"/>
      <c r="CB390" s="79"/>
      <c r="CE390" s="466"/>
      <c r="CJ390" s="420"/>
    </row>
    <row r="391" spans="2:92" s="1" customFormat="1" ht="17.100000000000001" customHeight="1">
      <c r="B391" s="891"/>
      <c r="C391" s="59"/>
      <c r="D391" s="78"/>
      <c r="E391" s="78"/>
      <c r="F391" s="78"/>
      <c r="G391" s="78"/>
      <c r="H391" s="78"/>
      <c r="I391" s="78"/>
      <c r="J391" s="78"/>
      <c r="K391" s="78" t="s">
        <v>1675</v>
      </c>
      <c r="L391" s="78"/>
      <c r="M391" s="78"/>
      <c r="N391" s="78"/>
      <c r="O391" s="78"/>
      <c r="P391" s="78"/>
      <c r="Q391" s="78"/>
      <c r="R391" s="805"/>
      <c r="S391" s="805"/>
      <c r="T391" s="805"/>
      <c r="U391" s="805"/>
      <c r="V391" s="805"/>
      <c r="W391" s="805"/>
      <c r="X391" s="805"/>
      <c r="Y391" s="805"/>
      <c r="Z391" s="805"/>
      <c r="AA391" s="805"/>
      <c r="AB391" s="805"/>
      <c r="AC391" s="805"/>
      <c r="AD391" s="805"/>
      <c r="AE391" s="78"/>
      <c r="AF391" s="78"/>
      <c r="AG391" s="78"/>
      <c r="AH391" s="78"/>
      <c r="AI391" s="78"/>
      <c r="AJ391" s="78"/>
      <c r="AK391" s="78"/>
      <c r="AL391" s="78"/>
      <c r="AM391" s="78"/>
      <c r="AN391" s="78"/>
      <c r="AO391" s="78"/>
      <c r="AP391" s="78"/>
      <c r="AQ391" s="78"/>
      <c r="AR391" s="78"/>
      <c r="AS391" s="79"/>
      <c r="AT391" s="79"/>
      <c r="AU391" s="79"/>
      <c r="AV391" s="79"/>
      <c r="AW391" s="79"/>
      <c r="AX391" s="79"/>
      <c r="AY391" s="79"/>
      <c r="AZ391" s="79"/>
      <c r="BA391" s="79"/>
      <c r="BB391" s="79"/>
      <c r="BC391" s="79"/>
      <c r="BD391" s="79"/>
      <c r="BE391" s="62"/>
      <c r="BF391" s="62"/>
      <c r="BG391" s="62"/>
      <c r="BH391" s="62"/>
      <c r="BI391" s="62"/>
      <c r="BJ391" s="62"/>
      <c r="BK391" s="62"/>
      <c r="BL391" s="62"/>
      <c r="BM391" s="62"/>
      <c r="BN391" s="62"/>
      <c r="BO391" s="78"/>
      <c r="BP391" s="78"/>
      <c r="BQ391" s="78"/>
      <c r="BR391" s="78"/>
      <c r="BS391" s="78"/>
      <c r="BT391" s="78"/>
      <c r="BU391" s="79"/>
      <c r="BV391" s="79"/>
      <c r="BW391" s="79"/>
      <c r="BX391" s="79"/>
      <c r="BY391" s="79"/>
      <c r="BZ391" s="79"/>
      <c r="CA391" s="79"/>
      <c r="CB391" s="79"/>
      <c r="CC391" s="1" t="s">
        <v>1909</v>
      </c>
      <c r="CE391" s="466"/>
      <c r="CJ391" s="420"/>
    </row>
    <row r="392" spans="2:92" s="1" customFormat="1" ht="17.100000000000001" customHeight="1">
      <c r="B392" s="891"/>
      <c r="C392" s="59"/>
      <c r="D392" s="78"/>
      <c r="E392" s="78"/>
      <c r="F392" s="78"/>
      <c r="G392" s="78"/>
      <c r="H392" s="78"/>
      <c r="I392" s="78"/>
      <c r="J392" s="78"/>
      <c r="K392" s="78" t="s">
        <v>1676</v>
      </c>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806"/>
      <c r="AI392" s="806"/>
      <c r="AJ392" s="806"/>
      <c r="AK392" s="806"/>
      <c r="AL392" s="806"/>
      <c r="AM392" s="806"/>
      <c r="AN392" s="806"/>
      <c r="AO392" s="806"/>
      <c r="AP392" s="806"/>
      <c r="AQ392" s="806"/>
      <c r="AR392" s="806"/>
      <c r="AS392" s="79"/>
      <c r="AT392" s="79" t="s">
        <v>40</v>
      </c>
      <c r="AU392" s="79"/>
      <c r="AV392" s="79"/>
      <c r="AW392" s="79"/>
      <c r="AX392" s="79"/>
      <c r="AY392" s="79"/>
      <c r="AZ392" s="79"/>
      <c r="BA392" s="79"/>
      <c r="BB392" s="79"/>
      <c r="BC392" s="79"/>
      <c r="BD392" s="79"/>
      <c r="BE392" s="62"/>
      <c r="BF392" s="62"/>
      <c r="BG392" s="62"/>
      <c r="BH392" s="62"/>
      <c r="BI392" s="62"/>
      <c r="BJ392" s="62"/>
      <c r="BK392" s="62"/>
      <c r="BL392" s="62"/>
      <c r="BM392" s="62"/>
      <c r="BN392" s="62"/>
      <c r="BO392" s="78"/>
      <c r="BP392" s="78"/>
      <c r="BQ392" s="78"/>
      <c r="BR392" s="78"/>
      <c r="BS392" s="78"/>
      <c r="BT392" s="78"/>
      <c r="BU392" s="79"/>
      <c r="BV392" s="79"/>
      <c r="BW392" s="79"/>
      <c r="BX392" s="79"/>
      <c r="BY392" s="79"/>
      <c r="BZ392" s="79"/>
      <c r="CA392" s="79"/>
      <c r="CB392" s="79"/>
      <c r="CE392" s="466"/>
      <c r="CJ392" s="420"/>
    </row>
    <row r="393" spans="2:92" s="1" customFormat="1" ht="17.100000000000001" customHeight="1">
      <c r="B393" s="891"/>
      <c r="C393" s="59"/>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381"/>
      <c r="AI393" s="381"/>
      <c r="AJ393" s="381"/>
      <c r="AK393" s="381"/>
      <c r="AL393" s="381"/>
      <c r="AM393" s="381"/>
      <c r="AN393" s="381"/>
      <c r="AO393" s="381"/>
      <c r="AP393" s="381"/>
      <c r="AQ393" s="381"/>
      <c r="AR393" s="381"/>
      <c r="AS393" s="79"/>
      <c r="AT393" s="79"/>
      <c r="AU393" s="79"/>
      <c r="AV393" s="79"/>
      <c r="AW393" s="79"/>
      <c r="AX393" s="79"/>
      <c r="AY393" s="79"/>
      <c r="AZ393" s="79"/>
      <c r="BA393" s="79"/>
      <c r="BB393" s="79"/>
      <c r="BC393" s="79"/>
      <c r="BD393" s="79"/>
      <c r="BE393" s="62"/>
      <c r="BF393" s="62"/>
      <c r="BG393" s="62"/>
      <c r="BH393" s="62"/>
      <c r="BI393" s="62"/>
      <c r="BJ393" s="62"/>
      <c r="BK393" s="62"/>
      <c r="BL393" s="62"/>
      <c r="BM393" s="62"/>
      <c r="BN393" s="62"/>
      <c r="BO393" s="78"/>
      <c r="BP393" s="78"/>
      <c r="BQ393" s="78"/>
      <c r="BR393" s="78"/>
      <c r="BS393" s="78"/>
      <c r="BT393" s="78"/>
      <c r="BU393" s="79"/>
      <c r="BV393" s="79"/>
      <c r="BW393" s="79"/>
      <c r="BX393" s="79"/>
      <c r="BY393" s="79"/>
      <c r="BZ393" s="79"/>
      <c r="CA393" s="79"/>
      <c r="CB393" s="79"/>
      <c r="CC393" s="9" t="s">
        <v>1982</v>
      </c>
      <c r="CE393" s="466"/>
      <c r="CJ393" s="425"/>
      <c r="CK393" s="9"/>
      <c r="CL393" s="9"/>
      <c r="CM393" s="9"/>
      <c r="CN393" s="9"/>
    </row>
    <row r="394" spans="2:92" s="1" customFormat="1" ht="17.100000000000001" customHeight="1">
      <c r="B394" s="891"/>
      <c r="C394" s="59"/>
      <c r="D394" s="78"/>
      <c r="E394" s="78"/>
      <c r="F394" s="78" t="s">
        <v>1679</v>
      </c>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9"/>
      <c r="AT394" s="79"/>
      <c r="AU394" s="79"/>
      <c r="AV394" s="79"/>
      <c r="AW394" s="79"/>
      <c r="AX394" s="79"/>
      <c r="AY394" s="79"/>
      <c r="AZ394" s="79"/>
      <c r="BA394" s="79"/>
      <c r="BB394" s="79"/>
      <c r="BC394" s="79"/>
      <c r="BD394" s="79"/>
      <c r="BE394" s="805" t="s">
        <v>56</v>
      </c>
      <c r="BF394" s="805"/>
      <c r="BG394" s="78"/>
      <c r="BH394" s="78" t="s">
        <v>184</v>
      </c>
      <c r="BI394" s="78"/>
      <c r="BJ394" s="78"/>
      <c r="BK394" s="78"/>
      <c r="BL394" s="78"/>
      <c r="BM394" s="805" t="s">
        <v>56</v>
      </c>
      <c r="BN394" s="805"/>
      <c r="BO394" s="78"/>
      <c r="BP394" s="78" t="s">
        <v>185</v>
      </c>
      <c r="BQ394" s="78"/>
      <c r="BR394" s="78"/>
      <c r="BS394" s="78"/>
      <c r="BT394" s="78"/>
      <c r="BU394" s="79"/>
      <c r="BV394" s="79"/>
      <c r="BW394" s="79"/>
      <c r="BX394" s="79"/>
      <c r="BY394" s="79"/>
      <c r="BZ394" s="79"/>
      <c r="CA394" s="79"/>
      <c r="CB394" s="79"/>
      <c r="CC394" s="9" t="s">
        <v>1910</v>
      </c>
      <c r="CE394" s="466"/>
      <c r="CG394" s="392"/>
      <c r="CH394" s="389" t="s">
        <v>1976</v>
      </c>
      <c r="CJ394" s="420"/>
    </row>
    <row r="395" spans="2:92" s="1" customFormat="1" ht="17.100000000000001" customHeight="1">
      <c r="B395" s="891"/>
      <c r="C395" s="59"/>
      <c r="D395" s="78"/>
      <c r="E395" s="78"/>
      <c r="F395" s="78" t="s">
        <v>1680</v>
      </c>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9"/>
      <c r="AT395" s="79"/>
      <c r="AU395" s="79"/>
      <c r="AV395" s="79"/>
      <c r="AW395" s="79"/>
      <c r="AX395" s="78" t="s">
        <v>81</v>
      </c>
      <c r="AY395" s="78"/>
      <c r="AZ395" s="806"/>
      <c r="BA395" s="806"/>
      <c r="BB395" s="806"/>
      <c r="BC395" s="806"/>
      <c r="BD395" s="806"/>
      <c r="BE395" s="806"/>
      <c r="BF395" s="806"/>
      <c r="BG395" s="806"/>
      <c r="BH395" s="806"/>
      <c r="BI395" s="806"/>
      <c r="BJ395" s="806"/>
      <c r="BK395" s="78" t="s">
        <v>40</v>
      </c>
      <c r="BL395" s="79"/>
      <c r="BM395" s="79"/>
      <c r="BN395" s="79"/>
      <c r="BO395" s="79"/>
      <c r="BP395" s="79"/>
      <c r="BQ395" s="79"/>
      <c r="BR395" s="79"/>
      <c r="BS395" s="79"/>
      <c r="BT395" s="79"/>
      <c r="BU395" s="79"/>
      <c r="BV395" s="79"/>
      <c r="BW395" s="79"/>
      <c r="BX395" s="79"/>
      <c r="BY395" s="79"/>
      <c r="BZ395" s="79"/>
      <c r="CA395" s="79"/>
      <c r="CB395" s="79"/>
      <c r="CC395" s="1" t="s">
        <v>1981</v>
      </c>
      <c r="CE395" s="466"/>
      <c r="CH395" s="389" t="s">
        <v>1973</v>
      </c>
      <c r="CJ395" s="420"/>
    </row>
    <row r="396" spans="2:92" s="1" customFormat="1" ht="17.100000000000001" customHeight="1">
      <c r="B396" s="891"/>
      <c r="C396" s="59"/>
      <c r="D396" s="78"/>
      <c r="E396" s="78"/>
      <c r="F396" s="78" t="s">
        <v>1681</v>
      </c>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t="s">
        <v>81</v>
      </c>
      <c r="AL396" s="78"/>
      <c r="AM396" s="806"/>
      <c r="AN396" s="806"/>
      <c r="AO396" s="806"/>
      <c r="AP396" s="806"/>
      <c r="AQ396" s="806"/>
      <c r="AR396" s="806"/>
      <c r="AS396" s="806"/>
      <c r="AT396" s="806"/>
      <c r="AU396" s="806"/>
      <c r="AV396" s="806"/>
      <c r="AW396" s="806"/>
      <c r="AX396" s="78" t="s">
        <v>40</v>
      </c>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1" t="s">
        <v>1978</v>
      </c>
      <c r="CE396" s="466"/>
      <c r="CH396" s="389" t="s">
        <v>1972</v>
      </c>
      <c r="CJ396" s="420"/>
    </row>
    <row r="397" spans="2:92" s="1" customFormat="1" ht="17.100000000000001" customHeight="1">
      <c r="B397" s="891"/>
      <c r="C397" s="59"/>
      <c r="D397" s="78"/>
      <c r="E397" s="78"/>
      <c r="F397" s="78" t="s">
        <v>1682</v>
      </c>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805" t="s">
        <v>56</v>
      </c>
      <c r="AE397" s="805"/>
      <c r="AF397" s="78"/>
      <c r="AG397" s="78" t="s">
        <v>230</v>
      </c>
      <c r="AH397" s="78"/>
      <c r="AI397" s="78"/>
      <c r="AJ397" s="78"/>
      <c r="AK397" s="60"/>
      <c r="AL397" s="60"/>
      <c r="AM397" s="60"/>
      <c r="AN397" s="60"/>
      <c r="AO397" s="60"/>
      <c r="AP397" s="60"/>
      <c r="AQ397" s="60"/>
      <c r="AR397" s="60"/>
      <c r="AS397" s="60"/>
      <c r="AT397" s="60"/>
      <c r="AU397" s="60"/>
      <c r="AV397" s="60"/>
      <c r="AW397" s="60"/>
      <c r="AX397" s="60"/>
      <c r="AY397" s="60"/>
      <c r="AZ397" s="60"/>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408"/>
      <c r="CD397" s="1" t="s">
        <v>1979</v>
      </c>
      <c r="CE397" s="466"/>
      <c r="CH397" s="389" t="s">
        <v>1974</v>
      </c>
      <c r="CJ397" s="420"/>
    </row>
    <row r="398" spans="2:92" s="1" customFormat="1" ht="17.100000000000001" customHeight="1">
      <c r="B398" s="891"/>
      <c r="C398" s="59"/>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805" t="s">
        <v>56</v>
      </c>
      <c r="AE398" s="805"/>
      <c r="AF398" s="78"/>
      <c r="AG398" s="78" t="s">
        <v>231</v>
      </c>
      <c r="AH398" s="78"/>
      <c r="AI398" s="78"/>
      <c r="AJ398" s="78"/>
      <c r="AK398" s="78"/>
      <c r="AL398" s="78"/>
      <c r="AM398" s="80"/>
      <c r="AN398" s="80"/>
      <c r="AO398" s="80"/>
      <c r="AP398" s="80"/>
      <c r="AQ398" s="80"/>
      <c r="AR398" s="80"/>
      <c r="AS398" s="80"/>
      <c r="AT398" s="80"/>
      <c r="AU398" s="80"/>
      <c r="AV398" s="80"/>
      <c r="AW398" s="80"/>
      <c r="AX398" s="78"/>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1" t="s">
        <v>1986</v>
      </c>
      <c r="CE398" s="466"/>
      <c r="CG398" s="392"/>
      <c r="CH398" s="389" t="s">
        <v>1975</v>
      </c>
      <c r="CJ398" s="420"/>
    </row>
    <row r="399" spans="2:92" s="1" customFormat="1" ht="17.100000000000001" customHeight="1">
      <c r="B399" s="891"/>
      <c r="C399" s="59"/>
      <c r="D399" s="78"/>
      <c r="E399" s="78"/>
      <c r="F399" s="78" t="s">
        <v>1683</v>
      </c>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804"/>
      <c r="AE399" s="804"/>
      <c r="AF399" s="804"/>
      <c r="AG399" s="804"/>
      <c r="AH399" s="804"/>
      <c r="AI399" s="804"/>
      <c r="AJ399" s="804"/>
      <c r="AK399" s="804"/>
      <c r="AL399" s="804"/>
      <c r="AM399" s="804"/>
      <c r="AN399" s="804"/>
      <c r="AO399" s="804"/>
      <c r="AP399" s="804"/>
      <c r="AQ399" s="804"/>
      <c r="AR399" s="804"/>
      <c r="AS399" s="804"/>
      <c r="AT399" s="804"/>
      <c r="AU399" s="804"/>
      <c r="AV399" s="804"/>
      <c r="AW399" s="804"/>
      <c r="AX399" s="804"/>
      <c r="AY399" s="804"/>
      <c r="AZ399" s="804"/>
      <c r="BA399" s="804"/>
      <c r="BB399" s="804"/>
      <c r="BC399" s="804"/>
      <c r="BD399" s="804"/>
      <c r="BE399" s="804"/>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1" t="s">
        <v>1980</v>
      </c>
      <c r="CE399" s="466"/>
      <c r="CG399" s="392"/>
      <c r="CH399" s="389"/>
      <c r="CJ399" s="420"/>
    </row>
    <row r="400" spans="2:92" s="1" customFormat="1" ht="2.1" customHeight="1">
      <c r="B400" s="891"/>
      <c r="C400" s="59"/>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E400" s="466"/>
      <c r="CG400" s="392"/>
      <c r="CH400" s="389"/>
      <c r="CJ400" s="420"/>
    </row>
    <row r="401" spans="2:94" s="2" customFormat="1" ht="5.0999999999999996" customHeight="1">
      <c r="B401" s="891"/>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9"/>
      <c r="CD401" s="1"/>
      <c r="CE401" s="466"/>
      <c r="CG401" s="439"/>
      <c r="CH401" s="465"/>
      <c r="CJ401" s="421"/>
      <c r="CK401" s="5"/>
      <c r="CL401" s="5"/>
      <c r="CM401" s="5"/>
      <c r="CN401" s="5"/>
    </row>
    <row r="402" spans="2:94" s="2" customFormat="1" ht="4.5" customHeight="1">
      <c r="B402" s="891"/>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
      <c r="CD402" s="1"/>
      <c r="CE402" s="466"/>
      <c r="CJ402" s="99"/>
    </row>
    <row r="403" spans="2:94" s="1" customFormat="1" ht="17.100000000000001" customHeight="1">
      <c r="B403" s="891"/>
      <c r="C403" s="59"/>
      <c r="D403" s="59" t="s">
        <v>1332</v>
      </c>
      <c r="E403" s="59"/>
      <c r="F403" s="59"/>
      <c r="G403" s="59"/>
      <c r="H403" s="59"/>
      <c r="I403" s="59"/>
      <c r="J403" s="59"/>
      <c r="K403" s="59"/>
      <c r="L403" s="59"/>
      <c r="M403" s="59"/>
      <c r="N403" s="59"/>
      <c r="O403" s="59"/>
      <c r="P403" s="59"/>
      <c r="Q403" s="59"/>
      <c r="R403" s="59"/>
      <c r="S403" s="59"/>
      <c r="T403" s="59"/>
      <c r="U403" s="59"/>
      <c r="V403" s="59"/>
      <c r="W403" s="59"/>
      <c r="X403" s="59" t="s">
        <v>151</v>
      </c>
      <c r="Y403" s="59"/>
      <c r="Z403" s="59"/>
      <c r="AA403" s="59"/>
      <c r="AB403" s="59"/>
      <c r="AC403" s="59"/>
      <c r="AD403" s="59"/>
      <c r="AE403" s="59"/>
      <c r="AF403" s="59"/>
      <c r="AG403" s="59"/>
      <c r="AH403" s="59"/>
      <c r="AI403" s="59"/>
      <c r="AJ403" s="59"/>
      <c r="AK403" s="59"/>
      <c r="AL403" s="59"/>
      <c r="AM403" s="59"/>
      <c r="AN403" s="59" t="s">
        <v>152</v>
      </c>
      <c r="AO403" s="59"/>
      <c r="AP403" s="59"/>
      <c r="AQ403" s="59"/>
      <c r="AR403" s="59"/>
      <c r="AS403" s="59"/>
      <c r="AT403" s="59"/>
      <c r="AU403" s="59"/>
      <c r="AV403" s="59"/>
      <c r="AW403" s="59"/>
      <c r="AX403" s="59"/>
      <c r="AY403" s="59"/>
      <c r="AZ403" s="59"/>
      <c r="BA403" s="59"/>
      <c r="BB403" s="59"/>
      <c r="BC403" s="59"/>
      <c r="BD403" s="59"/>
      <c r="BE403" s="59" t="s">
        <v>153</v>
      </c>
      <c r="BF403" s="59"/>
      <c r="BG403" s="59"/>
      <c r="BH403" s="59"/>
      <c r="BI403" s="59"/>
      <c r="BJ403" s="59"/>
      <c r="BK403" s="59"/>
      <c r="BL403" s="59"/>
      <c r="BM403" s="59"/>
      <c r="BN403" s="59"/>
      <c r="BO403" s="59"/>
      <c r="BP403" s="59"/>
      <c r="BQ403" s="59"/>
      <c r="BR403" s="59"/>
      <c r="BS403" s="59"/>
      <c r="BT403" s="59"/>
      <c r="BU403" s="59"/>
      <c r="BV403" s="59"/>
      <c r="BW403" s="59" t="s">
        <v>85</v>
      </c>
      <c r="BX403" s="59"/>
      <c r="BY403" s="59"/>
      <c r="BZ403" s="59"/>
      <c r="CA403" s="59"/>
      <c r="CB403" s="59"/>
      <c r="CE403" s="466"/>
      <c r="CJ403" s="420"/>
    </row>
    <row r="404" spans="2:94" s="1" customFormat="1" ht="17.100000000000001" customHeight="1">
      <c r="B404" s="891"/>
      <c r="C404" s="59"/>
      <c r="D404" s="59"/>
      <c r="E404" s="59"/>
      <c r="F404" s="798" t="s">
        <v>234</v>
      </c>
      <c r="G404" s="798"/>
      <c r="H404" s="798"/>
      <c r="I404" s="798"/>
      <c r="J404" s="798"/>
      <c r="K404" s="798"/>
      <c r="L404" s="798"/>
      <c r="M404" s="798"/>
      <c r="N404" s="59" t="s">
        <v>37</v>
      </c>
      <c r="O404" s="59"/>
      <c r="P404" s="802"/>
      <c r="Q404" s="802"/>
      <c r="R404" s="802"/>
      <c r="S404" s="802"/>
      <c r="T404" s="801" t="s">
        <v>235</v>
      </c>
      <c r="U404" s="801"/>
      <c r="V404" s="801"/>
      <c r="W404" s="59"/>
      <c r="X404" s="59" t="s">
        <v>37</v>
      </c>
      <c r="Y404" s="796"/>
      <c r="Z404" s="796"/>
      <c r="AA404" s="796"/>
      <c r="AB404" s="796"/>
      <c r="AC404" s="796"/>
      <c r="AD404" s="796"/>
      <c r="AE404" s="796"/>
      <c r="AF404" s="796"/>
      <c r="AG404" s="796"/>
      <c r="AH404" s="796"/>
      <c r="AI404" s="796"/>
      <c r="AJ404" s="796"/>
      <c r="AK404" s="796"/>
      <c r="AL404" s="796"/>
      <c r="AM404" s="796"/>
      <c r="AN404" s="59" t="s">
        <v>117</v>
      </c>
      <c r="AO404" s="59"/>
      <c r="AP404" s="796"/>
      <c r="AQ404" s="796"/>
      <c r="AR404" s="796"/>
      <c r="AS404" s="796"/>
      <c r="AT404" s="796"/>
      <c r="AU404" s="796"/>
      <c r="AV404" s="796"/>
      <c r="AW404" s="796"/>
      <c r="AX404" s="796"/>
      <c r="AY404" s="796"/>
      <c r="AZ404" s="796"/>
      <c r="BA404" s="796"/>
      <c r="BB404" s="796"/>
      <c r="BC404" s="796"/>
      <c r="BD404" s="796"/>
      <c r="BE404" s="59" t="s">
        <v>117</v>
      </c>
      <c r="BF404" s="59"/>
      <c r="BG404" s="803">
        <f>Y404+AP404</f>
        <v>0</v>
      </c>
      <c r="BH404" s="803"/>
      <c r="BI404" s="803"/>
      <c r="BJ404" s="803"/>
      <c r="BK404" s="803"/>
      <c r="BL404" s="803"/>
      <c r="BM404" s="803"/>
      <c r="BN404" s="803"/>
      <c r="BO404" s="803"/>
      <c r="BP404" s="803"/>
      <c r="BQ404" s="803"/>
      <c r="BR404" s="803"/>
      <c r="BS404" s="803"/>
      <c r="BT404" s="803"/>
      <c r="BU404" s="803"/>
      <c r="BV404" s="123"/>
      <c r="BW404" s="119" t="s">
        <v>85</v>
      </c>
      <c r="BX404" s="119"/>
      <c r="BY404" s="119"/>
      <c r="BZ404" s="119"/>
      <c r="CA404" s="119"/>
      <c r="CB404" s="59"/>
      <c r="CC404" s="1" t="s">
        <v>2276</v>
      </c>
      <c r="CE404" s="466"/>
      <c r="CJ404" s="420"/>
    </row>
    <row r="405" spans="2:94" s="1" customFormat="1" ht="17.100000000000001" customHeight="1">
      <c r="B405" s="891"/>
      <c r="C405" s="59"/>
      <c r="D405" s="59"/>
      <c r="E405" s="59"/>
      <c r="F405" s="59"/>
      <c r="G405" s="59"/>
      <c r="H405" s="59"/>
      <c r="I405" s="59"/>
      <c r="J405" s="59"/>
      <c r="K405" s="59"/>
      <c r="L405" s="59"/>
      <c r="M405" s="59"/>
      <c r="N405" s="59" t="s">
        <v>37</v>
      </c>
      <c r="O405" s="59"/>
      <c r="P405" s="802"/>
      <c r="Q405" s="802"/>
      <c r="R405" s="802"/>
      <c r="S405" s="802"/>
      <c r="T405" s="801" t="s">
        <v>235</v>
      </c>
      <c r="U405" s="801"/>
      <c r="V405" s="801"/>
      <c r="W405" s="59"/>
      <c r="X405" s="59" t="s">
        <v>37</v>
      </c>
      <c r="Y405" s="796"/>
      <c r="Z405" s="796"/>
      <c r="AA405" s="796"/>
      <c r="AB405" s="796"/>
      <c r="AC405" s="796"/>
      <c r="AD405" s="796"/>
      <c r="AE405" s="796"/>
      <c r="AF405" s="796"/>
      <c r="AG405" s="796"/>
      <c r="AH405" s="796"/>
      <c r="AI405" s="796"/>
      <c r="AJ405" s="796"/>
      <c r="AK405" s="796"/>
      <c r="AL405" s="796"/>
      <c r="AM405" s="796"/>
      <c r="AN405" s="59" t="s">
        <v>117</v>
      </c>
      <c r="AO405" s="59"/>
      <c r="AP405" s="796"/>
      <c r="AQ405" s="796"/>
      <c r="AR405" s="796"/>
      <c r="AS405" s="796"/>
      <c r="AT405" s="796"/>
      <c r="AU405" s="796"/>
      <c r="AV405" s="796"/>
      <c r="AW405" s="796"/>
      <c r="AX405" s="796"/>
      <c r="AY405" s="796"/>
      <c r="AZ405" s="796"/>
      <c r="BA405" s="796"/>
      <c r="BB405" s="796"/>
      <c r="BC405" s="796"/>
      <c r="BD405" s="796"/>
      <c r="BE405" s="59" t="s">
        <v>117</v>
      </c>
      <c r="BF405" s="59"/>
      <c r="BG405" s="803">
        <f t="shared" ref="BG405:BG412" si="2">Y405+AP405</f>
        <v>0</v>
      </c>
      <c r="BH405" s="803"/>
      <c r="BI405" s="803"/>
      <c r="BJ405" s="803"/>
      <c r="BK405" s="803"/>
      <c r="BL405" s="803"/>
      <c r="BM405" s="803"/>
      <c r="BN405" s="803"/>
      <c r="BO405" s="803"/>
      <c r="BP405" s="803"/>
      <c r="BQ405" s="803"/>
      <c r="BR405" s="803"/>
      <c r="BS405" s="803"/>
      <c r="BT405" s="803"/>
      <c r="BU405" s="803"/>
      <c r="BV405" s="123"/>
      <c r="BW405" s="119" t="s">
        <v>85</v>
      </c>
      <c r="BX405" s="119"/>
      <c r="BY405" s="119"/>
      <c r="BZ405" s="119"/>
      <c r="CA405" s="119"/>
      <c r="CB405" s="59"/>
      <c r="CD405" s="1" t="s">
        <v>1984</v>
      </c>
      <c r="CE405" s="466"/>
      <c r="CJ405" s="420"/>
    </row>
    <row r="406" spans="2:94" s="1" customFormat="1" ht="17.100000000000001" customHeight="1">
      <c r="B406" s="891"/>
      <c r="C406" s="59"/>
      <c r="D406" s="59"/>
      <c r="E406" s="59"/>
      <c r="F406" s="59"/>
      <c r="G406" s="59"/>
      <c r="H406" s="59"/>
      <c r="I406" s="59"/>
      <c r="J406" s="59"/>
      <c r="K406" s="59"/>
      <c r="L406" s="59"/>
      <c r="M406" s="59"/>
      <c r="N406" s="59" t="s">
        <v>37</v>
      </c>
      <c r="O406" s="59"/>
      <c r="P406" s="802"/>
      <c r="Q406" s="802"/>
      <c r="R406" s="802"/>
      <c r="S406" s="802"/>
      <c r="T406" s="801" t="s">
        <v>235</v>
      </c>
      <c r="U406" s="801"/>
      <c r="V406" s="801"/>
      <c r="W406" s="59"/>
      <c r="X406" s="59" t="s">
        <v>37</v>
      </c>
      <c r="Y406" s="796"/>
      <c r="Z406" s="796"/>
      <c r="AA406" s="796"/>
      <c r="AB406" s="796"/>
      <c r="AC406" s="796"/>
      <c r="AD406" s="796"/>
      <c r="AE406" s="796"/>
      <c r="AF406" s="796"/>
      <c r="AG406" s="796"/>
      <c r="AH406" s="796"/>
      <c r="AI406" s="796"/>
      <c r="AJ406" s="796"/>
      <c r="AK406" s="796"/>
      <c r="AL406" s="796"/>
      <c r="AM406" s="796"/>
      <c r="AN406" s="59" t="s">
        <v>117</v>
      </c>
      <c r="AO406" s="59"/>
      <c r="AP406" s="796"/>
      <c r="AQ406" s="796"/>
      <c r="AR406" s="796"/>
      <c r="AS406" s="796"/>
      <c r="AT406" s="796"/>
      <c r="AU406" s="796"/>
      <c r="AV406" s="796"/>
      <c r="AW406" s="796"/>
      <c r="AX406" s="796"/>
      <c r="AY406" s="796"/>
      <c r="AZ406" s="796"/>
      <c r="BA406" s="796"/>
      <c r="BB406" s="796"/>
      <c r="BC406" s="796"/>
      <c r="BD406" s="796"/>
      <c r="BE406" s="59" t="s">
        <v>117</v>
      </c>
      <c r="BF406" s="59"/>
      <c r="BG406" s="803">
        <f t="shared" si="2"/>
        <v>0</v>
      </c>
      <c r="BH406" s="803"/>
      <c r="BI406" s="803"/>
      <c r="BJ406" s="803"/>
      <c r="BK406" s="803"/>
      <c r="BL406" s="803"/>
      <c r="BM406" s="803"/>
      <c r="BN406" s="803"/>
      <c r="BO406" s="803"/>
      <c r="BP406" s="803"/>
      <c r="BQ406" s="803"/>
      <c r="BR406" s="803"/>
      <c r="BS406" s="803"/>
      <c r="BT406" s="803"/>
      <c r="BU406" s="803"/>
      <c r="BV406" s="123"/>
      <c r="BW406" s="119" t="s">
        <v>85</v>
      </c>
      <c r="BX406" s="119"/>
      <c r="BY406" s="119"/>
      <c r="BZ406" s="119"/>
      <c r="CA406" s="119"/>
      <c r="CB406" s="59"/>
      <c r="CE406" s="466"/>
      <c r="CJ406" s="420"/>
    </row>
    <row r="407" spans="2:94" s="1" customFormat="1" ht="17.100000000000001" customHeight="1">
      <c r="B407" s="891"/>
      <c r="C407" s="59"/>
      <c r="D407" s="59"/>
      <c r="E407" s="59"/>
      <c r="F407" s="59"/>
      <c r="G407" s="59"/>
      <c r="H407" s="59"/>
      <c r="I407" s="59"/>
      <c r="J407" s="59"/>
      <c r="K407" s="59"/>
      <c r="L407" s="59"/>
      <c r="M407" s="59"/>
      <c r="N407" s="59" t="s">
        <v>37</v>
      </c>
      <c r="O407" s="59"/>
      <c r="P407" s="802"/>
      <c r="Q407" s="802"/>
      <c r="R407" s="802"/>
      <c r="S407" s="802"/>
      <c r="T407" s="801" t="s">
        <v>235</v>
      </c>
      <c r="U407" s="801"/>
      <c r="V407" s="801"/>
      <c r="W407" s="59"/>
      <c r="X407" s="59" t="s">
        <v>37</v>
      </c>
      <c r="Y407" s="796"/>
      <c r="Z407" s="796"/>
      <c r="AA407" s="796"/>
      <c r="AB407" s="796"/>
      <c r="AC407" s="796"/>
      <c r="AD407" s="796"/>
      <c r="AE407" s="796"/>
      <c r="AF407" s="796"/>
      <c r="AG407" s="796"/>
      <c r="AH407" s="796"/>
      <c r="AI407" s="796"/>
      <c r="AJ407" s="796"/>
      <c r="AK407" s="796"/>
      <c r="AL407" s="796"/>
      <c r="AM407" s="796"/>
      <c r="AN407" s="59" t="s">
        <v>117</v>
      </c>
      <c r="AO407" s="59"/>
      <c r="AP407" s="796"/>
      <c r="AQ407" s="796"/>
      <c r="AR407" s="796"/>
      <c r="AS407" s="796"/>
      <c r="AT407" s="796"/>
      <c r="AU407" s="796"/>
      <c r="AV407" s="796"/>
      <c r="AW407" s="796"/>
      <c r="AX407" s="796"/>
      <c r="AY407" s="796"/>
      <c r="AZ407" s="796"/>
      <c r="BA407" s="796"/>
      <c r="BB407" s="796"/>
      <c r="BC407" s="796"/>
      <c r="BD407" s="796"/>
      <c r="BE407" s="59" t="s">
        <v>117</v>
      </c>
      <c r="BF407" s="59"/>
      <c r="BG407" s="803">
        <f t="shared" si="2"/>
        <v>0</v>
      </c>
      <c r="BH407" s="803"/>
      <c r="BI407" s="803"/>
      <c r="BJ407" s="803"/>
      <c r="BK407" s="803"/>
      <c r="BL407" s="803"/>
      <c r="BM407" s="803"/>
      <c r="BN407" s="803"/>
      <c r="BO407" s="803"/>
      <c r="BP407" s="803"/>
      <c r="BQ407" s="803"/>
      <c r="BR407" s="803"/>
      <c r="BS407" s="803"/>
      <c r="BT407" s="803"/>
      <c r="BU407" s="803"/>
      <c r="BV407" s="123"/>
      <c r="BW407" s="119" t="s">
        <v>85</v>
      </c>
      <c r="BX407" s="119"/>
      <c r="BY407" s="119"/>
      <c r="BZ407" s="119"/>
      <c r="CA407" s="119"/>
      <c r="CB407" s="59"/>
      <c r="CC407" s="446" t="s">
        <v>2096</v>
      </c>
      <c r="CE407" s="466"/>
      <c r="CJ407" s="420"/>
    </row>
    <row r="408" spans="2:94" s="1" customFormat="1" ht="17.100000000000001" customHeight="1">
      <c r="B408" s="891"/>
      <c r="C408" s="59"/>
      <c r="D408" s="59"/>
      <c r="E408" s="59"/>
      <c r="F408" s="59"/>
      <c r="G408" s="59"/>
      <c r="H408" s="59"/>
      <c r="I408" s="59"/>
      <c r="J408" s="59"/>
      <c r="K408" s="59"/>
      <c r="L408" s="59"/>
      <c r="M408" s="59"/>
      <c r="N408" s="59" t="s">
        <v>37</v>
      </c>
      <c r="O408" s="59"/>
      <c r="P408" s="802"/>
      <c r="Q408" s="802"/>
      <c r="R408" s="802"/>
      <c r="S408" s="802"/>
      <c r="T408" s="801" t="s">
        <v>235</v>
      </c>
      <c r="U408" s="801"/>
      <c r="V408" s="801"/>
      <c r="W408" s="59"/>
      <c r="X408" s="59" t="s">
        <v>37</v>
      </c>
      <c r="Y408" s="796"/>
      <c r="Z408" s="796"/>
      <c r="AA408" s="796"/>
      <c r="AB408" s="796"/>
      <c r="AC408" s="796"/>
      <c r="AD408" s="796"/>
      <c r="AE408" s="796"/>
      <c r="AF408" s="796"/>
      <c r="AG408" s="796"/>
      <c r="AH408" s="796"/>
      <c r="AI408" s="796"/>
      <c r="AJ408" s="796"/>
      <c r="AK408" s="796"/>
      <c r="AL408" s="796"/>
      <c r="AM408" s="796"/>
      <c r="AN408" s="59" t="s">
        <v>117</v>
      </c>
      <c r="AO408" s="59"/>
      <c r="AP408" s="796"/>
      <c r="AQ408" s="796"/>
      <c r="AR408" s="796"/>
      <c r="AS408" s="796"/>
      <c r="AT408" s="796"/>
      <c r="AU408" s="796"/>
      <c r="AV408" s="796"/>
      <c r="AW408" s="796"/>
      <c r="AX408" s="796"/>
      <c r="AY408" s="796"/>
      <c r="AZ408" s="796"/>
      <c r="BA408" s="796"/>
      <c r="BB408" s="796"/>
      <c r="BC408" s="796"/>
      <c r="BD408" s="796"/>
      <c r="BE408" s="59" t="s">
        <v>117</v>
      </c>
      <c r="BF408" s="59"/>
      <c r="BG408" s="803">
        <f t="shared" si="2"/>
        <v>0</v>
      </c>
      <c r="BH408" s="803"/>
      <c r="BI408" s="803"/>
      <c r="BJ408" s="803"/>
      <c r="BK408" s="803"/>
      <c r="BL408" s="803"/>
      <c r="BM408" s="803"/>
      <c r="BN408" s="803"/>
      <c r="BO408" s="803"/>
      <c r="BP408" s="803"/>
      <c r="BQ408" s="803"/>
      <c r="BR408" s="803"/>
      <c r="BS408" s="803"/>
      <c r="BT408" s="803"/>
      <c r="BU408" s="803"/>
      <c r="BV408" s="123"/>
      <c r="BW408" s="119" t="s">
        <v>85</v>
      </c>
      <c r="BX408" s="119"/>
      <c r="BY408" s="119"/>
      <c r="BZ408" s="119"/>
      <c r="CA408" s="119"/>
      <c r="CB408" s="59"/>
      <c r="CC408" s="446" t="s">
        <v>2097</v>
      </c>
      <c r="CE408" s="466"/>
      <c r="CJ408" s="420"/>
    </row>
    <row r="409" spans="2:94" s="1" customFormat="1" ht="17.100000000000001" customHeight="1">
      <c r="B409" s="891"/>
      <c r="C409" s="59"/>
      <c r="D409" s="59"/>
      <c r="E409" s="59"/>
      <c r="F409" s="59"/>
      <c r="G409" s="59"/>
      <c r="H409" s="59"/>
      <c r="I409" s="59"/>
      <c r="J409" s="59"/>
      <c r="K409" s="59"/>
      <c r="L409" s="59"/>
      <c r="M409" s="59"/>
      <c r="N409" s="59" t="s">
        <v>37</v>
      </c>
      <c r="O409" s="59"/>
      <c r="P409" s="802"/>
      <c r="Q409" s="802"/>
      <c r="R409" s="802"/>
      <c r="S409" s="802"/>
      <c r="T409" s="801" t="s">
        <v>235</v>
      </c>
      <c r="U409" s="801"/>
      <c r="V409" s="801"/>
      <c r="W409" s="59"/>
      <c r="X409" s="59" t="s">
        <v>37</v>
      </c>
      <c r="Y409" s="796"/>
      <c r="Z409" s="796"/>
      <c r="AA409" s="796"/>
      <c r="AB409" s="796"/>
      <c r="AC409" s="796"/>
      <c r="AD409" s="796"/>
      <c r="AE409" s="796"/>
      <c r="AF409" s="796"/>
      <c r="AG409" s="796"/>
      <c r="AH409" s="796"/>
      <c r="AI409" s="796"/>
      <c r="AJ409" s="796"/>
      <c r="AK409" s="796"/>
      <c r="AL409" s="796"/>
      <c r="AM409" s="796"/>
      <c r="AN409" s="59" t="s">
        <v>117</v>
      </c>
      <c r="AO409" s="59"/>
      <c r="AP409" s="796"/>
      <c r="AQ409" s="796"/>
      <c r="AR409" s="796"/>
      <c r="AS409" s="796"/>
      <c r="AT409" s="796"/>
      <c r="AU409" s="796"/>
      <c r="AV409" s="796"/>
      <c r="AW409" s="796"/>
      <c r="AX409" s="796"/>
      <c r="AY409" s="796"/>
      <c r="AZ409" s="796"/>
      <c r="BA409" s="796"/>
      <c r="BB409" s="796"/>
      <c r="BC409" s="796"/>
      <c r="BD409" s="796"/>
      <c r="BE409" s="59" t="s">
        <v>117</v>
      </c>
      <c r="BF409" s="59"/>
      <c r="BG409" s="803">
        <f t="shared" si="2"/>
        <v>0</v>
      </c>
      <c r="BH409" s="803"/>
      <c r="BI409" s="803"/>
      <c r="BJ409" s="803"/>
      <c r="BK409" s="803"/>
      <c r="BL409" s="803"/>
      <c r="BM409" s="803"/>
      <c r="BN409" s="803"/>
      <c r="BO409" s="803"/>
      <c r="BP409" s="803"/>
      <c r="BQ409" s="803"/>
      <c r="BR409" s="803"/>
      <c r="BS409" s="803"/>
      <c r="BT409" s="803"/>
      <c r="BU409" s="803"/>
      <c r="BV409" s="123"/>
      <c r="BW409" s="119" t="s">
        <v>85</v>
      </c>
      <c r="BX409" s="119"/>
      <c r="BY409" s="119"/>
      <c r="BZ409" s="119"/>
      <c r="CA409" s="119"/>
      <c r="CB409" s="59"/>
      <c r="CE409" s="466"/>
      <c r="CJ409" s="420"/>
    </row>
    <row r="410" spans="2:94" s="1" customFormat="1" ht="17.100000000000001" customHeight="1">
      <c r="B410" s="891"/>
      <c r="C410" s="59"/>
      <c r="D410" s="59"/>
      <c r="E410" s="59"/>
      <c r="F410" s="59"/>
      <c r="G410" s="59"/>
      <c r="H410" s="59"/>
      <c r="I410" s="59"/>
      <c r="J410" s="59"/>
      <c r="K410" s="59"/>
      <c r="L410" s="59"/>
      <c r="M410" s="59"/>
      <c r="N410" s="59" t="s">
        <v>37</v>
      </c>
      <c r="O410" s="59"/>
      <c r="P410" s="802"/>
      <c r="Q410" s="802"/>
      <c r="R410" s="802"/>
      <c r="S410" s="802"/>
      <c r="T410" s="801" t="s">
        <v>235</v>
      </c>
      <c r="U410" s="801"/>
      <c r="V410" s="801"/>
      <c r="W410" s="59"/>
      <c r="X410" s="59" t="s">
        <v>37</v>
      </c>
      <c r="Y410" s="796"/>
      <c r="Z410" s="796"/>
      <c r="AA410" s="796"/>
      <c r="AB410" s="796"/>
      <c r="AC410" s="796"/>
      <c r="AD410" s="796"/>
      <c r="AE410" s="796"/>
      <c r="AF410" s="796"/>
      <c r="AG410" s="796"/>
      <c r="AH410" s="796"/>
      <c r="AI410" s="796"/>
      <c r="AJ410" s="796"/>
      <c r="AK410" s="796"/>
      <c r="AL410" s="796"/>
      <c r="AM410" s="796"/>
      <c r="AN410" s="59" t="s">
        <v>117</v>
      </c>
      <c r="AO410" s="59"/>
      <c r="AP410" s="796"/>
      <c r="AQ410" s="796"/>
      <c r="AR410" s="796"/>
      <c r="AS410" s="796"/>
      <c r="AT410" s="796"/>
      <c r="AU410" s="796"/>
      <c r="AV410" s="796"/>
      <c r="AW410" s="796"/>
      <c r="AX410" s="796"/>
      <c r="AY410" s="796"/>
      <c r="AZ410" s="796"/>
      <c r="BA410" s="796"/>
      <c r="BB410" s="796"/>
      <c r="BC410" s="796"/>
      <c r="BD410" s="796"/>
      <c r="BE410" s="59" t="s">
        <v>117</v>
      </c>
      <c r="BF410" s="59"/>
      <c r="BG410" s="803">
        <f t="shared" si="2"/>
        <v>0</v>
      </c>
      <c r="BH410" s="803"/>
      <c r="BI410" s="803"/>
      <c r="BJ410" s="803"/>
      <c r="BK410" s="803"/>
      <c r="BL410" s="803"/>
      <c r="BM410" s="803"/>
      <c r="BN410" s="803"/>
      <c r="BO410" s="803"/>
      <c r="BP410" s="803"/>
      <c r="BQ410" s="803"/>
      <c r="BR410" s="803"/>
      <c r="BS410" s="803"/>
      <c r="BT410" s="803"/>
      <c r="BU410" s="803"/>
      <c r="BV410" s="123"/>
      <c r="BW410" s="119" t="s">
        <v>85</v>
      </c>
      <c r="BX410" s="119"/>
      <c r="BY410" s="119"/>
      <c r="BZ410" s="119"/>
      <c r="CA410" s="119"/>
      <c r="CB410" s="59"/>
      <c r="CE410" s="466"/>
      <c r="CJ410" s="420"/>
    </row>
    <row r="411" spans="2:94" s="1" customFormat="1" ht="17.100000000000001" customHeight="1">
      <c r="B411" s="891"/>
      <c r="C411" s="59"/>
      <c r="D411" s="59"/>
      <c r="E411" s="59"/>
      <c r="F411" s="59"/>
      <c r="G411" s="59"/>
      <c r="H411" s="59"/>
      <c r="I411" s="59"/>
      <c r="J411" s="59"/>
      <c r="K411" s="59"/>
      <c r="L411" s="59"/>
      <c r="M411" s="59"/>
      <c r="N411" s="59" t="s">
        <v>37</v>
      </c>
      <c r="O411" s="59"/>
      <c r="P411" s="802"/>
      <c r="Q411" s="802"/>
      <c r="R411" s="802"/>
      <c r="S411" s="802"/>
      <c r="T411" s="801" t="s">
        <v>235</v>
      </c>
      <c r="U411" s="801"/>
      <c r="V411" s="801"/>
      <c r="W411" s="59"/>
      <c r="X411" s="59" t="s">
        <v>37</v>
      </c>
      <c r="Y411" s="796"/>
      <c r="Z411" s="796"/>
      <c r="AA411" s="796"/>
      <c r="AB411" s="796"/>
      <c r="AC411" s="796"/>
      <c r="AD411" s="796"/>
      <c r="AE411" s="796"/>
      <c r="AF411" s="796"/>
      <c r="AG411" s="796"/>
      <c r="AH411" s="796"/>
      <c r="AI411" s="796"/>
      <c r="AJ411" s="796"/>
      <c r="AK411" s="796"/>
      <c r="AL411" s="796"/>
      <c r="AM411" s="796"/>
      <c r="AN411" s="59" t="s">
        <v>117</v>
      </c>
      <c r="AO411" s="59"/>
      <c r="AP411" s="796"/>
      <c r="AQ411" s="796"/>
      <c r="AR411" s="796"/>
      <c r="AS411" s="796"/>
      <c r="AT411" s="796"/>
      <c r="AU411" s="796"/>
      <c r="AV411" s="796"/>
      <c r="AW411" s="796"/>
      <c r="AX411" s="796"/>
      <c r="AY411" s="796"/>
      <c r="AZ411" s="796"/>
      <c r="BA411" s="796"/>
      <c r="BB411" s="796"/>
      <c r="BC411" s="796"/>
      <c r="BD411" s="796"/>
      <c r="BE411" s="59" t="s">
        <v>117</v>
      </c>
      <c r="BF411" s="59"/>
      <c r="BG411" s="803">
        <f t="shared" si="2"/>
        <v>0</v>
      </c>
      <c r="BH411" s="803"/>
      <c r="BI411" s="803"/>
      <c r="BJ411" s="803"/>
      <c r="BK411" s="803"/>
      <c r="BL411" s="803"/>
      <c r="BM411" s="803"/>
      <c r="BN411" s="803"/>
      <c r="BO411" s="803"/>
      <c r="BP411" s="803"/>
      <c r="BQ411" s="803"/>
      <c r="BR411" s="803"/>
      <c r="BS411" s="803"/>
      <c r="BT411" s="803"/>
      <c r="BU411" s="803"/>
      <c r="BV411" s="123"/>
      <c r="BW411" s="119" t="s">
        <v>85</v>
      </c>
      <c r="BX411" s="119"/>
      <c r="BY411" s="119"/>
      <c r="BZ411" s="119"/>
      <c r="CA411" s="119"/>
      <c r="CB411" s="59"/>
      <c r="CE411" s="466"/>
      <c r="CJ411" s="420"/>
    </row>
    <row r="412" spans="2:94" s="1" customFormat="1" ht="17.100000000000001" customHeight="1">
      <c r="B412" s="891"/>
      <c r="C412" s="59"/>
      <c r="D412" s="59"/>
      <c r="E412" s="59"/>
      <c r="F412" s="59"/>
      <c r="G412" s="59"/>
      <c r="H412" s="59"/>
      <c r="I412" s="59"/>
      <c r="J412" s="59"/>
      <c r="K412" s="59"/>
      <c r="L412" s="59"/>
      <c r="M412" s="59"/>
      <c r="N412" s="59" t="s">
        <v>37</v>
      </c>
      <c r="O412" s="59"/>
      <c r="P412" s="802"/>
      <c r="Q412" s="802"/>
      <c r="R412" s="802"/>
      <c r="S412" s="802"/>
      <c r="T412" s="801" t="s">
        <v>235</v>
      </c>
      <c r="U412" s="801"/>
      <c r="V412" s="801"/>
      <c r="W412" s="59"/>
      <c r="X412" s="59" t="s">
        <v>37</v>
      </c>
      <c r="Y412" s="796"/>
      <c r="Z412" s="796"/>
      <c r="AA412" s="796"/>
      <c r="AB412" s="796"/>
      <c r="AC412" s="796"/>
      <c r="AD412" s="796"/>
      <c r="AE412" s="796"/>
      <c r="AF412" s="796"/>
      <c r="AG412" s="796"/>
      <c r="AH412" s="796"/>
      <c r="AI412" s="796"/>
      <c r="AJ412" s="796"/>
      <c r="AK412" s="796"/>
      <c r="AL412" s="796"/>
      <c r="AM412" s="796"/>
      <c r="AN412" s="59" t="s">
        <v>117</v>
      </c>
      <c r="AO412" s="59"/>
      <c r="AP412" s="796"/>
      <c r="AQ412" s="796"/>
      <c r="AR412" s="796"/>
      <c r="AS412" s="796"/>
      <c r="AT412" s="796"/>
      <c r="AU412" s="796"/>
      <c r="AV412" s="796"/>
      <c r="AW412" s="796"/>
      <c r="AX412" s="796"/>
      <c r="AY412" s="796"/>
      <c r="AZ412" s="796"/>
      <c r="BA412" s="796"/>
      <c r="BB412" s="796"/>
      <c r="BC412" s="796"/>
      <c r="BD412" s="796"/>
      <c r="BE412" s="59" t="s">
        <v>117</v>
      </c>
      <c r="BF412" s="59"/>
      <c r="BG412" s="803">
        <f t="shared" si="2"/>
        <v>0</v>
      </c>
      <c r="BH412" s="803"/>
      <c r="BI412" s="803"/>
      <c r="BJ412" s="803"/>
      <c r="BK412" s="803"/>
      <c r="BL412" s="803"/>
      <c r="BM412" s="803"/>
      <c r="BN412" s="803"/>
      <c r="BO412" s="803"/>
      <c r="BP412" s="803"/>
      <c r="BQ412" s="803"/>
      <c r="BR412" s="803"/>
      <c r="BS412" s="803"/>
      <c r="BT412" s="803"/>
      <c r="BU412" s="803"/>
      <c r="BV412" s="123"/>
      <c r="BW412" s="119" t="s">
        <v>85</v>
      </c>
      <c r="BX412" s="119"/>
      <c r="BY412" s="119"/>
      <c r="BZ412" s="119"/>
      <c r="CA412" s="119"/>
      <c r="CB412" s="59"/>
      <c r="CC412" s="1" t="s">
        <v>2277</v>
      </c>
      <c r="CE412" s="466"/>
      <c r="CJ412" s="420"/>
    </row>
    <row r="413" spans="2:94" s="1" customFormat="1" ht="17.100000000000001" customHeight="1">
      <c r="B413" s="891"/>
      <c r="C413" s="59"/>
      <c r="D413" s="59"/>
      <c r="E413" s="59"/>
      <c r="F413" s="798" t="s">
        <v>236</v>
      </c>
      <c r="G413" s="798"/>
      <c r="H413" s="798"/>
      <c r="I413" s="798"/>
      <c r="J413" s="798"/>
      <c r="K413" s="798"/>
      <c r="L413" s="798"/>
      <c r="M413" s="798"/>
      <c r="N413" s="59"/>
      <c r="O413" s="59"/>
      <c r="P413" s="59"/>
      <c r="Q413" s="59"/>
      <c r="R413" s="59"/>
      <c r="S413" s="59"/>
      <c r="T413" s="59"/>
      <c r="U413" s="59"/>
      <c r="V413" s="59"/>
      <c r="W413" s="59"/>
      <c r="X413" s="59" t="s">
        <v>37</v>
      </c>
      <c r="Y413" s="803">
        <f>SUM(Y404:AM412)</f>
        <v>0</v>
      </c>
      <c r="Z413" s="803"/>
      <c r="AA413" s="803"/>
      <c r="AB413" s="803"/>
      <c r="AC413" s="803"/>
      <c r="AD413" s="803"/>
      <c r="AE413" s="803"/>
      <c r="AF413" s="803"/>
      <c r="AG413" s="803"/>
      <c r="AH413" s="803"/>
      <c r="AI413" s="803"/>
      <c r="AJ413" s="803"/>
      <c r="AK413" s="803"/>
      <c r="AL413" s="803"/>
      <c r="AM413" s="803"/>
      <c r="AN413" s="59" t="s">
        <v>117</v>
      </c>
      <c r="AO413" s="59"/>
      <c r="AP413" s="803">
        <f>SUM(AP404:BD412)</f>
        <v>0</v>
      </c>
      <c r="AQ413" s="803"/>
      <c r="AR413" s="803"/>
      <c r="AS413" s="803"/>
      <c r="AT413" s="803"/>
      <c r="AU413" s="803"/>
      <c r="AV413" s="803"/>
      <c r="AW413" s="803"/>
      <c r="AX413" s="803"/>
      <c r="AY413" s="803"/>
      <c r="AZ413" s="803"/>
      <c r="BA413" s="803"/>
      <c r="BB413" s="803"/>
      <c r="BC413" s="803"/>
      <c r="BD413" s="803"/>
      <c r="BE413" s="59" t="s">
        <v>117</v>
      </c>
      <c r="BF413" s="59"/>
      <c r="BG413" s="803">
        <f>Y413+AP413</f>
        <v>0</v>
      </c>
      <c r="BH413" s="803"/>
      <c r="BI413" s="803"/>
      <c r="BJ413" s="803"/>
      <c r="BK413" s="803"/>
      <c r="BL413" s="803"/>
      <c r="BM413" s="803"/>
      <c r="BN413" s="803"/>
      <c r="BO413" s="803"/>
      <c r="BP413" s="803"/>
      <c r="BQ413" s="803"/>
      <c r="BR413" s="803"/>
      <c r="BS413" s="803"/>
      <c r="BT413" s="803"/>
      <c r="BU413" s="803"/>
      <c r="BV413" s="123"/>
      <c r="BW413" s="119" t="s">
        <v>85</v>
      </c>
      <c r="BX413" s="119"/>
      <c r="BY413" s="119"/>
      <c r="BZ413" s="119"/>
      <c r="CA413" s="119"/>
      <c r="CB413" s="60"/>
      <c r="CE413" s="466"/>
      <c r="CJ413" s="420"/>
    </row>
    <row r="414" spans="2:94" s="2" customFormat="1" ht="3.95" customHeight="1">
      <c r="B414" s="891"/>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1"/>
      <c r="CD414" s="1"/>
      <c r="CE414" s="466"/>
      <c r="CJ414" s="421"/>
      <c r="CK414" s="5"/>
      <c r="CL414" s="5"/>
      <c r="CM414" s="5"/>
      <c r="CN414" s="5"/>
      <c r="CO414" s="5"/>
      <c r="CP414" s="5"/>
    </row>
    <row r="415" spans="2:94" s="2" customFormat="1" ht="5.0999999999999996" customHeight="1">
      <c r="B415" s="891"/>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4"/>
      <c r="BJ415" s="174"/>
      <c r="BK415" s="174"/>
      <c r="BL415" s="174"/>
      <c r="BM415" s="174"/>
      <c r="BN415" s="174"/>
      <c r="BO415" s="174"/>
      <c r="BP415" s="174"/>
      <c r="BQ415" s="174"/>
      <c r="BR415" s="174"/>
      <c r="BS415" s="174"/>
      <c r="BT415" s="174"/>
      <c r="BU415" s="174"/>
      <c r="BV415" s="174"/>
      <c r="BW415" s="174"/>
      <c r="BX415" s="174"/>
      <c r="BY415" s="174"/>
      <c r="BZ415" s="174"/>
      <c r="CA415" s="174"/>
      <c r="CB415" s="174"/>
      <c r="CC415" s="1"/>
      <c r="CD415" s="1"/>
      <c r="CE415" s="466"/>
      <c r="CJ415" s="99"/>
    </row>
    <row r="416" spans="2:94" s="1" customFormat="1" ht="17.100000000000001" customHeight="1">
      <c r="B416" s="891"/>
      <c r="C416" s="59"/>
      <c r="D416" s="59" t="s">
        <v>1333</v>
      </c>
      <c r="E416" s="59"/>
      <c r="F416" s="59"/>
      <c r="G416" s="59"/>
      <c r="H416" s="59"/>
      <c r="I416" s="59"/>
      <c r="J416" s="59"/>
      <c r="K416" s="59"/>
      <c r="L416" s="59"/>
      <c r="M416" s="59"/>
      <c r="N416" s="59"/>
      <c r="O416" s="59"/>
      <c r="P416" s="59"/>
      <c r="Q416" s="59"/>
      <c r="R416" s="59"/>
      <c r="S416" s="59"/>
      <c r="T416" s="794"/>
      <c r="U416" s="794"/>
      <c r="V416" s="794"/>
      <c r="W416" s="794"/>
      <c r="X416" s="794"/>
      <c r="Y416" s="794"/>
      <c r="Z416" s="794"/>
      <c r="AA416" s="794"/>
      <c r="AB416" s="794"/>
      <c r="AC416" s="794"/>
      <c r="AD416" s="794"/>
      <c r="AE416" s="794"/>
      <c r="AF416" s="794"/>
      <c r="AG416" s="794"/>
      <c r="AH416" s="794"/>
      <c r="AI416" s="794"/>
      <c r="AJ416" s="794"/>
      <c r="AK416" s="794"/>
      <c r="AL416" s="794"/>
      <c r="AM416" s="794"/>
      <c r="AN416" s="794"/>
      <c r="AO416" s="794"/>
      <c r="AP416" s="794"/>
      <c r="AQ416" s="794"/>
      <c r="AR416" s="794"/>
      <c r="AS416" s="794"/>
      <c r="AT416" s="794"/>
      <c r="AU416" s="794"/>
      <c r="AV416" s="794"/>
      <c r="AW416" s="794"/>
      <c r="AX416" s="794"/>
      <c r="AY416" s="794"/>
      <c r="AZ416" s="794"/>
      <c r="BA416" s="794"/>
      <c r="BB416" s="794"/>
      <c r="BC416" s="794"/>
      <c r="BD416" s="794"/>
      <c r="BE416" s="794"/>
      <c r="BF416" s="794"/>
      <c r="BG416" s="794"/>
      <c r="BH416" s="794"/>
      <c r="BI416" s="794"/>
      <c r="BJ416" s="794"/>
      <c r="BK416" s="794"/>
      <c r="BL416" s="794"/>
      <c r="BM416" s="794"/>
      <c r="BN416" s="794"/>
      <c r="BO416" s="794"/>
      <c r="BP416" s="794"/>
      <c r="BQ416" s="794"/>
      <c r="BR416" s="794"/>
      <c r="BS416" s="794"/>
      <c r="BT416" s="794"/>
      <c r="BU416" s="794"/>
      <c r="BV416" s="794"/>
      <c r="BW416" s="794"/>
      <c r="BX416" s="794"/>
      <c r="BY416" s="794"/>
      <c r="BZ416" s="794"/>
      <c r="CA416" s="794"/>
      <c r="CB416" s="794"/>
      <c r="CC416" s="1" t="s">
        <v>2281</v>
      </c>
      <c r="CE416" s="466"/>
      <c r="CJ416" s="420"/>
    </row>
    <row r="417" spans="2:88" s="2" customFormat="1" ht="3.95" customHeight="1">
      <c r="B417" s="891"/>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
      <c r="CD417" s="1"/>
      <c r="CE417" s="466"/>
      <c r="CJ417" s="99"/>
    </row>
    <row r="418" spans="2:88" s="2" customFormat="1" ht="5.0999999999999996" customHeight="1">
      <c r="B418" s="891"/>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c r="BW418" s="174"/>
      <c r="BX418" s="174"/>
      <c r="BY418" s="174"/>
      <c r="BZ418" s="174"/>
      <c r="CA418" s="174"/>
      <c r="CB418" s="174"/>
      <c r="CC418" s="1"/>
      <c r="CD418" s="1"/>
      <c r="CE418" s="466"/>
      <c r="CJ418" s="99"/>
    </row>
    <row r="419" spans="2:88" s="1" customFormat="1" ht="17.100000000000001" customHeight="1">
      <c r="B419" s="891"/>
      <c r="C419" s="59"/>
      <c r="D419" s="59" t="s">
        <v>1334</v>
      </c>
      <c r="E419" s="59"/>
      <c r="F419" s="59"/>
      <c r="G419" s="59"/>
      <c r="H419" s="59"/>
      <c r="I419" s="59"/>
      <c r="J419" s="59"/>
      <c r="K419" s="59"/>
      <c r="L419" s="59"/>
      <c r="M419" s="59"/>
      <c r="N419" s="59"/>
      <c r="O419" s="59"/>
      <c r="P419" s="59"/>
      <c r="Q419" s="59"/>
      <c r="R419" s="59"/>
      <c r="S419" s="59"/>
      <c r="T419" s="794"/>
      <c r="U419" s="794"/>
      <c r="V419" s="794"/>
      <c r="W419" s="794"/>
      <c r="X419" s="794"/>
      <c r="Y419" s="794"/>
      <c r="Z419" s="794"/>
      <c r="AA419" s="794"/>
      <c r="AB419" s="794"/>
      <c r="AC419" s="794"/>
      <c r="AD419" s="794"/>
      <c r="AE419" s="794"/>
      <c r="AF419" s="794"/>
      <c r="AG419" s="794"/>
      <c r="AH419" s="794"/>
      <c r="AI419" s="794"/>
      <c r="AJ419" s="794"/>
      <c r="AK419" s="794"/>
      <c r="AL419" s="794"/>
      <c r="AM419" s="794"/>
      <c r="AN419" s="794"/>
      <c r="AO419" s="794"/>
      <c r="AP419" s="794"/>
      <c r="AQ419" s="794"/>
      <c r="AR419" s="794"/>
      <c r="AS419" s="794"/>
      <c r="AT419" s="794"/>
      <c r="AU419" s="794"/>
      <c r="AV419" s="794"/>
      <c r="AW419" s="794"/>
      <c r="AX419" s="794"/>
      <c r="AY419" s="794"/>
      <c r="AZ419" s="794"/>
      <c r="BA419" s="794"/>
      <c r="BB419" s="794"/>
      <c r="BC419" s="794"/>
      <c r="BD419" s="794"/>
      <c r="BE419" s="794"/>
      <c r="BF419" s="794"/>
      <c r="BG419" s="794"/>
      <c r="BH419" s="794"/>
      <c r="BI419" s="794"/>
      <c r="BJ419" s="794"/>
      <c r="BK419" s="794"/>
      <c r="BL419" s="794"/>
      <c r="BM419" s="794"/>
      <c r="BN419" s="794"/>
      <c r="BO419" s="794"/>
      <c r="BP419" s="794"/>
      <c r="BQ419" s="794"/>
      <c r="BR419" s="794"/>
      <c r="BS419" s="794"/>
      <c r="BT419" s="794"/>
      <c r="BU419" s="794"/>
      <c r="BV419" s="794"/>
      <c r="BW419" s="794"/>
      <c r="BX419" s="794"/>
      <c r="BY419" s="794"/>
      <c r="BZ419" s="794"/>
      <c r="CA419" s="794"/>
      <c r="CB419" s="794"/>
      <c r="CC419" s="1" t="s">
        <v>2282</v>
      </c>
      <c r="CE419" s="466"/>
      <c r="CJ419" s="420"/>
    </row>
    <row r="420" spans="2:88" s="2" customFormat="1" ht="3.95" customHeight="1">
      <c r="B420" s="891"/>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1"/>
      <c r="CD420" s="1"/>
      <c r="CE420" s="466"/>
      <c r="CJ420" s="99"/>
    </row>
    <row r="421" spans="2:88" s="2" customFormat="1" ht="5.0999999999999996" customHeight="1">
      <c r="B421" s="891"/>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A421" s="174"/>
      <c r="CB421" s="174"/>
      <c r="CC421" s="1"/>
      <c r="CD421" s="1"/>
      <c r="CE421" s="466"/>
      <c r="CJ421" s="99"/>
    </row>
    <row r="422" spans="2:88" s="1" customFormat="1" ht="17.100000000000001" customHeight="1">
      <c r="B422" s="891"/>
      <c r="C422" s="59"/>
      <c r="D422" s="59" t="s">
        <v>1335</v>
      </c>
      <c r="E422" s="59"/>
      <c r="F422" s="59"/>
      <c r="G422" s="59"/>
      <c r="H422" s="59"/>
      <c r="I422" s="59"/>
      <c r="J422" s="59"/>
      <c r="K422" s="59"/>
      <c r="L422" s="59"/>
      <c r="M422" s="59"/>
      <c r="N422" s="59"/>
      <c r="O422" s="59"/>
      <c r="P422" s="59"/>
      <c r="Q422" s="59"/>
      <c r="R422" s="59"/>
      <c r="S422" s="59"/>
      <c r="T422" s="794"/>
      <c r="U422" s="794"/>
      <c r="V422" s="794"/>
      <c r="W422" s="794"/>
      <c r="X422" s="794"/>
      <c r="Y422" s="794"/>
      <c r="Z422" s="794"/>
      <c r="AA422" s="794"/>
      <c r="AB422" s="794"/>
      <c r="AC422" s="794"/>
      <c r="AD422" s="794"/>
      <c r="AE422" s="794"/>
      <c r="AF422" s="794"/>
      <c r="AG422" s="794"/>
      <c r="AH422" s="794"/>
      <c r="AI422" s="794"/>
      <c r="AJ422" s="794"/>
      <c r="AK422" s="794"/>
      <c r="AL422" s="794"/>
      <c r="AM422" s="794"/>
      <c r="AN422" s="794"/>
      <c r="AO422" s="794"/>
      <c r="AP422" s="794"/>
      <c r="AQ422" s="794"/>
      <c r="AR422" s="794"/>
      <c r="AS422" s="794"/>
      <c r="AT422" s="794"/>
      <c r="AU422" s="794"/>
      <c r="AV422" s="794"/>
      <c r="AW422" s="794"/>
      <c r="AX422" s="794"/>
      <c r="AY422" s="794"/>
      <c r="AZ422" s="794"/>
      <c r="BA422" s="794"/>
      <c r="BB422" s="794"/>
      <c r="BC422" s="794"/>
      <c r="BD422" s="794"/>
      <c r="BE422" s="794"/>
      <c r="BF422" s="794"/>
      <c r="BG422" s="794"/>
      <c r="BH422" s="794"/>
      <c r="BI422" s="794"/>
      <c r="BJ422" s="794"/>
      <c r="BK422" s="794"/>
      <c r="BL422" s="794"/>
      <c r="BM422" s="794"/>
      <c r="BN422" s="794"/>
      <c r="BO422" s="794"/>
      <c r="BP422" s="794"/>
      <c r="BQ422" s="794"/>
      <c r="BR422" s="794"/>
      <c r="BS422" s="794"/>
      <c r="BT422" s="794"/>
      <c r="BU422" s="794"/>
      <c r="BV422" s="794"/>
      <c r="BW422" s="794"/>
      <c r="BX422" s="794"/>
      <c r="BY422" s="794"/>
      <c r="BZ422" s="794"/>
      <c r="CA422" s="794"/>
      <c r="CB422" s="794"/>
      <c r="CC422" s="1" t="s">
        <v>2283</v>
      </c>
      <c r="CE422" s="466"/>
      <c r="CJ422" s="420"/>
    </row>
    <row r="423" spans="2:88" s="2" customFormat="1" ht="3.95" customHeight="1">
      <c r="B423" s="891"/>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
      <c r="CD423" s="1"/>
      <c r="CE423" s="466"/>
      <c r="CJ423" s="99"/>
    </row>
    <row r="424" spans="2:88" s="2" customFormat="1" ht="5.0999999999999996" customHeight="1">
      <c r="B424" s="891"/>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A424" s="174"/>
      <c r="CB424" s="174"/>
      <c r="CC424" s="1"/>
      <c r="CD424" s="1"/>
      <c r="CE424" s="466"/>
      <c r="CJ424" s="99"/>
    </row>
    <row r="425" spans="2:88" s="1" customFormat="1" ht="17.100000000000001" customHeight="1">
      <c r="B425" s="891"/>
      <c r="C425" s="59"/>
      <c r="D425" s="59" t="s">
        <v>1336</v>
      </c>
      <c r="E425" s="59"/>
      <c r="F425" s="59"/>
      <c r="G425" s="59"/>
      <c r="H425" s="59"/>
      <c r="I425" s="59"/>
      <c r="J425" s="59"/>
      <c r="K425" s="59"/>
      <c r="L425" s="59"/>
      <c r="M425" s="59"/>
      <c r="N425" s="59"/>
      <c r="O425" s="59"/>
      <c r="P425" s="59"/>
      <c r="Q425" s="59"/>
      <c r="R425" s="59"/>
      <c r="S425" s="59"/>
      <c r="T425" s="794"/>
      <c r="U425" s="794"/>
      <c r="V425" s="794"/>
      <c r="W425" s="794"/>
      <c r="X425" s="794"/>
      <c r="Y425" s="794"/>
      <c r="Z425" s="794"/>
      <c r="AA425" s="794"/>
      <c r="AB425" s="794"/>
      <c r="AC425" s="794"/>
      <c r="AD425" s="794"/>
      <c r="AE425" s="794"/>
      <c r="AF425" s="794"/>
      <c r="AG425" s="794"/>
      <c r="AH425" s="794"/>
      <c r="AI425" s="794"/>
      <c r="AJ425" s="794"/>
      <c r="AK425" s="794"/>
      <c r="AL425" s="794"/>
      <c r="AM425" s="794"/>
      <c r="AN425" s="794"/>
      <c r="AO425" s="794"/>
      <c r="AP425" s="794"/>
      <c r="AQ425" s="794"/>
      <c r="AR425" s="794"/>
      <c r="AS425" s="794"/>
      <c r="AT425" s="794"/>
      <c r="AU425" s="794"/>
      <c r="AV425" s="794"/>
      <c r="AW425" s="794"/>
      <c r="AX425" s="794"/>
      <c r="AY425" s="794"/>
      <c r="AZ425" s="794"/>
      <c r="BA425" s="794"/>
      <c r="BB425" s="794"/>
      <c r="BC425" s="794"/>
      <c r="BD425" s="794"/>
      <c r="BE425" s="794"/>
      <c r="BF425" s="794"/>
      <c r="BG425" s="794"/>
      <c r="BH425" s="794"/>
      <c r="BI425" s="794"/>
      <c r="BJ425" s="794"/>
      <c r="BK425" s="794"/>
      <c r="BL425" s="794"/>
      <c r="BM425" s="794"/>
      <c r="BN425" s="794"/>
      <c r="BO425" s="794"/>
      <c r="BP425" s="794"/>
      <c r="BQ425" s="794"/>
      <c r="BR425" s="794"/>
      <c r="BS425" s="794"/>
      <c r="BT425" s="794"/>
      <c r="BU425" s="794"/>
      <c r="BV425" s="794"/>
      <c r="BW425" s="794"/>
      <c r="BX425" s="794"/>
      <c r="BY425" s="794"/>
      <c r="BZ425" s="794"/>
      <c r="CA425" s="794"/>
      <c r="CB425" s="794"/>
      <c r="CC425" s="1" t="s">
        <v>1969</v>
      </c>
      <c r="CE425" s="466"/>
      <c r="CJ425" s="420"/>
    </row>
    <row r="426" spans="2:88" s="2" customFormat="1" ht="3.95" customHeight="1">
      <c r="B426" s="891"/>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
      <c r="CD426" s="1"/>
      <c r="CE426" s="466"/>
      <c r="CJ426" s="99"/>
    </row>
    <row r="427" spans="2:88" s="2" customFormat="1" ht="5.0999999999999996" customHeight="1">
      <c r="B427" s="891"/>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
      <c r="CD427" s="1"/>
      <c r="CE427" s="466"/>
      <c r="CJ427" s="99"/>
    </row>
    <row r="428" spans="2:88" s="1" customFormat="1" ht="17.100000000000001" customHeight="1">
      <c r="B428" s="891"/>
      <c r="C428" s="59"/>
      <c r="D428" s="59" t="s">
        <v>1337</v>
      </c>
      <c r="E428" s="59"/>
      <c r="F428" s="59"/>
      <c r="G428" s="59"/>
      <c r="H428" s="59"/>
      <c r="I428" s="59"/>
      <c r="J428" s="59"/>
      <c r="K428" s="59"/>
      <c r="L428" s="59"/>
      <c r="M428" s="59"/>
      <c r="N428" s="59"/>
      <c r="O428" s="59"/>
      <c r="P428" s="59"/>
      <c r="Q428" s="59"/>
      <c r="R428" s="59"/>
      <c r="S428" s="59"/>
      <c r="T428" s="794"/>
      <c r="U428" s="794"/>
      <c r="V428" s="794"/>
      <c r="W428" s="794"/>
      <c r="X428" s="794"/>
      <c r="Y428" s="794"/>
      <c r="Z428" s="794"/>
      <c r="AA428" s="794"/>
      <c r="AB428" s="794"/>
      <c r="AC428" s="794"/>
      <c r="AD428" s="794"/>
      <c r="AE428" s="794"/>
      <c r="AF428" s="794"/>
      <c r="AG428" s="794"/>
      <c r="AH428" s="794"/>
      <c r="AI428" s="794"/>
      <c r="AJ428" s="794"/>
      <c r="AK428" s="794"/>
      <c r="AL428" s="794"/>
      <c r="AM428" s="794"/>
      <c r="AN428" s="794"/>
      <c r="AO428" s="794"/>
      <c r="AP428" s="794"/>
      <c r="AQ428" s="794"/>
      <c r="AR428" s="794"/>
      <c r="AS428" s="794"/>
      <c r="AT428" s="794"/>
      <c r="AU428" s="794"/>
      <c r="AV428" s="794"/>
      <c r="AW428" s="794"/>
      <c r="AX428" s="794"/>
      <c r="AY428" s="794"/>
      <c r="AZ428" s="794"/>
      <c r="BA428" s="794"/>
      <c r="BB428" s="794"/>
      <c r="BC428" s="794"/>
      <c r="BD428" s="794"/>
      <c r="BE428" s="794"/>
      <c r="BF428" s="794"/>
      <c r="BG428" s="794"/>
      <c r="BH428" s="794"/>
      <c r="BI428" s="794"/>
      <c r="BJ428" s="794"/>
      <c r="BK428" s="794"/>
      <c r="BL428" s="794"/>
      <c r="BM428" s="794"/>
      <c r="BN428" s="794"/>
      <c r="BO428" s="794"/>
      <c r="BP428" s="794"/>
      <c r="BQ428" s="794"/>
      <c r="BR428" s="794"/>
      <c r="BS428" s="794"/>
      <c r="BT428" s="794"/>
      <c r="BU428" s="794"/>
      <c r="BV428" s="794"/>
      <c r="BW428" s="794"/>
      <c r="BX428" s="794"/>
      <c r="BY428" s="794"/>
      <c r="BZ428" s="794"/>
      <c r="CA428" s="794"/>
      <c r="CB428" s="794"/>
      <c r="CC428" s="1" t="s">
        <v>1968</v>
      </c>
      <c r="CE428" s="466"/>
      <c r="CJ428" s="420"/>
    </row>
    <row r="429" spans="2:88" s="2" customFormat="1" ht="3.95" customHeight="1">
      <c r="B429" s="891"/>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
      <c r="CD429" s="1"/>
      <c r="CE429" s="466"/>
      <c r="CJ429" s="99"/>
    </row>
    <row r="430" spans="2:88" s="2" customFormat="1" ht="5.0999999999999996" customHeight="1">
      <c r="B430" s="891"/>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A430" s="174"/>
      <c r="CB430" s="174"/>
      <c r="CC430" s="1"/>
      <c r="CD430" s="1"/>
      <c r="CE430" s="466"/>
      <c r="CJ430" s="99"/>
    </row>
    <row r="431" spans="2:88" s="1" customFormat="1" ht="17.100000000000001" customHeight="1">
      <c r="B431" s="891"/>
      <c r="C431" s="59"/>
      <c r="D431" s="798" t="s">
        <v>1338</v>
      </c>
      <c r="E431" s="798"/>
      <c r="F431" s="798"/>
      <c r="G431" s="798"/>
      <c r="H431" s="798"/>
      <c r="I431" s="798"/>
      <c r="J431" s="798"/>
      <c r="K431" s="798"/>
      <c r="L431" s="798"/>
      <c r="M431" s="798"/>
      <c r="N431" s="798"/>
      <c r="O431" s="798"/>
      <c r="P431" s="798"/>
      <c r="Q431" s="798"/>
      <c r="R431" s="798"/>
      <c r="S431" s="798"/>
      <c r="T431" s="798"/>
      <c r="U431" s="794"/>
      <c r="V431" s="794"/>
      <c r="W431" s="794"/>
      <c r="X431" s="794"/>
      <c r="Y431" s="794"/>
      <c r="Z431" s="794"/>
      <c r="AA431" s="794"/>
      <c r="AB431" s="794"/>
      <c r="AC431" s="794"/>
      <c r="AD431" s="794"/>
      <c r="AE431" s="794"/>
      <c r="AF431" s="794"/>
      <c r="AG431" s="794"/>
      <c r="AH431" s="794"/>
      <c r="AI431" s="794"/>
      <c r="AJ431" s="794"/>
      <c r="AK431" s="794"/>
      <c r="AL431" s="794"/>
      <c r="AM431" s="794"/>
      <c r="AN431" s="794"/>
      <c r="AO431" s="794"/>
      <c r="AP431" s="794"/>
      <c r="AQ431" s="794"/>
      <c r="AR431" s="794"/>
      <c r="AS431" s="794"/>
      <c r="AT431" s="794"/>
      <c r="AU431" s="794"/>
      <c r="AV431" s="794"/>
      <c r="AW431" s="794"/>
      <c r="AX431" s="794"/>
      <c r="AY431" s="794"/>
      <c r="AZ431" s="794"/>
      <c r="BA431" s="794"/>
      <c r="BB431" s="794"/>
      <c r="BC431" s="794"/>
      <c r="BD431" s="794"/>
      <c r="BE431" s="794"/>
      <c r="BF431" s="794"/>
      <c r="BG431" s="794"/>
      <c r="BH431" s="794"/>
      <c r="BI431" s="794"/>
      <c r="BJ431" s="794"/>
      <c r="BK431" s="794"/>
      <c r="BL431" s="794"/>
      <c r="BM431" s="794"/>
      <c r="BN431" s="794"/>
      <c r="BO431" s="794"/>
      <c r="BP431" s="794"/>
      <c r="BQ431" s="794"/>
      <c r="BR431" s="794"/>
      <c r="BS431" s="794"/>
      <c r="BT431" s="794"/>
      <c r="BU431" s="794"/>
      <c r="BV431" s="794"/>
      <c r="BW431" s="794"/>
      <c r="BX431" s="794"/>
      <c r="BY431" s="794"/>
      <c r="BZ431" s="794"/>
      <c r="CA431" s="794"/>
      <c r="CB431" s="794"/>
      <c r="CE431" s="466"/>
      <c r="CJ431" s="420"/>
    </row>
    <row r="432" spans="2:88" s="1" customFormat="1" ht="17.100000000000001" customHeight="1">
      <c r="B432" s="482" t="s">
        <v>2144</v>
      </c>
      <c r="C432" s="59"/>
      <c r="D432" s="122"/>
      <c r="E432" s="122"/>
      <c r="F432" s="122"/>
      <c r="G432" s="122"/>
      <c r="H432" s="122"/>
      <c r="I432" s="122"/>
      <c r="J432" s="122"/>
      <c r="K432" s="122"/>
      <c r="L432" s="122"/>
      <c r="M432" s="122"/>
      <c r="N432" s="122"/>
      <c r="O432" s="122"/>
      <c r="P432" s="122"/>
      <c r="Q432" s="122"/>
      <c r="R432" s="122"/>
      <c r="S432" s="122"/>
      <c r="T432" s="122"/>
      <c r="U432" s="794"/>
      <c r="V432" s="794"/>
      <c r="W432" s="794"/>
      <c r="X432" s="794"/>
      <c r="Y432" s="794"/>
      <c r="Z432" s="794"/>
      <c r="AA432" s="794"/>
      <c r="AB432" s="794"/>
      <c r="AC432" s="794"/>
      <c r="AD432" s="794"/>
      <c r="AE432" s="794"/>
      <c r="AF432" s="794"/>
      <c r="AG432" s="794"/>
      <c r="AH432" s="794"/>
      <c r="AI432" s="794"/>
      <c r="AJ432" s="794"/>
      <c r="AK432" s="794"/>
      <c r="AL432" s="794"/>
      <c r="AM432" s="794"/>
      <c r="AN432" s="794"/>
      <c r="AO432" s="794"/>
      <c r="AP432" s="794"/>
      <c r="AQ432" s="794"/>
      <c r="AR432" s="794"/>
      <c r="AS432" s="794"/>
      <c r="AT432" s="794"/>
      <c r="AU432" s="794"/>
      <c r="AV432" s="794"/>
      <c r="AW432" s="794"/>
      <c r="AX432" s="794"/>
      <c r="AY432" s="794"/>
      <c r="AZ432" s="794"/>
      <c r="BA432" s="794"/>
      <c r="BB432" s="794"/>
      <c r="BC432" s="794"/>
      <c r="BD432" s="794"/>
      <c r="BE432" s="794"/>
      <c r="BF432" s="794"/>
      <c r="BG432" s="794"/>
      <c r="BH432" s="794"/>
      <c r="BI432" s="794"/>
      <c r="BJ432" s="794"/>
      <c r="BK432" s="794"/>
      <c r="BL432" s="794"/>
      <c r="BM432" s="794"/>
      <c r="BN432" s="794"/>
      <c r="BO432" s="794"/>
      <c r="BP432" s="794"/>
      <c r="BQ432" s="794"/>
      <c r="BR432" s="794"/>
      <c r="BS432" s="794"/>
      <c r="BT432" s="794"/>
      <c r="BU432" s="794"/>
      <c r="BV432" s="794"/>
      <c r="BW432" s="794"/>
      <c r="BX432" s="794"/>
      <c r="BY432" s="794"/>
      <c r="BZ432" s="794"/>
      <c r="CA432" s="794"/>
      <c r="CB432" s="794"/>
      <c r="CC432" s="461" t="s">
        <v>2144</v>
      </c>
      <c r="CE432" s="466"/>
      <c r="CJ432" s="420"/>
    </row>
    <row r="433" spans="2:88" s="1" customFormat="1" ht="17.100000000000001" customHeight="1" thickBot="1">
      <c r="B433" s="483" t="s">
        <v>2141</v>
      </c>
      <c r="C433" s="59"/>
      <c r="D433" s="59"/>
      <c r="E433" s="59"/>
      <c r="F433" s="59"/>
      <c r="G433" s="59"/>
      <c r="H433" s="59"/>
      <c r="I433" s="59"/>
      <c r="J433" s="59"/>
      <c r="K433" s="59"/>
      <c r="L433" s="59"/>
      <c r="M433" s="59"/>
      <c r="N433" s="59"/>
      <c r="O433" s="59"/>
      <c r="P433" s="59"/>
      <c r="Q433" s="59"/>
      <c r="R433" s="59"/>
      <c r="S433" s="59"/>
      <c r="T433" s="794"/>
      <c r="U433" s="794"/>
      <c r="V433" s="794"/>
      <c r="W433" s="794"/>
      <c r="X433" s="794"/>
      <c r="Y433" s="794"/>
      <c r="Z433" s="794"/>
      <c r="AA433" s="794"/>
      <c r="AB433" s="794"/>
      <c r="AC433" s="794"/>
      <c r="AD433" s="794"/>
      <c r="AE433" s="794"/>
      <c r="AF433" s="794"/>
      <c r="AG433" s="794"/>
      <c r="AH433" s="794"/>
      <c r="AI433" s="794"/>
      <c r="AJ433" s="794"/>
      <c r="AK433" s="794"/>
      <c r="AL433" s="794"/>
      <c r="AM433" s="794"/>
      <c r="AN433" s="794"/>
      <c r="AO433" s="794"/>
      <c r="AP433" s="794"/>
      <c r="AQ433" s="794"/>
      <c r="AR433" s="794"/>
      <c r="AS433" s="794"/>
      <c r="AT433" s="794"/>
      <c r="AU433" s="794"/>
      <c r="AV433" s="794"/>
      <c r="AW433" s="794"/>
      <c r="AX433" s="794"/>
      <c r="AY433" s="794"/>
      <c r="AZ433" s="794"/>
      <c r="BA433" s="794"/>
      <c r="BB433" s="794"/>
      <c r="BC433" s="794"/>
      <c r="BD433" s="794"/>
      <c r="BE433" s="794"/>
      <c r="BF433" s="794"/>
      <c r="BG433" s="794"/>
      <c r="BH433" s="794"/>
      <c r="BI433" s="794"/>
      <c r="BJ433" s="794"/>
      <c r="BK433" s="794"/>
      <c r="BL433" s="794"/>
      <c r="BM433" s="794"/>
      <c r="BN433" s="794"/>
      <c r="BO433" s="794"/>
      <c r="BP433" s="794"/>
      <c r="BQ433" s="794"/>
      <c r="BR433" s="794"/>
      <c r="BS433" s="794"/>
      <c r="BT433" s="794"/>
      <c r="BU433" s="794"/>
      <c r="BV433" s="794"/>
      <c r="BW433" s="794"/>
      <c r="BX433" s="794"/>
      <c r="BY433" s="794"/>
      <c r="BZ433" s="794"/>
      <c r="CA433" s="794"/>
      <c r="CB433" s="794"/>
      <c r="CC433" s="463" t="s">
        <v>2141</v>
      </c>
      <c r="CE433" s="466"/>
      <c r="CJ433" s="420"/>
    </row>
    <row r="434" spans="2:88" s="1" customFormat="1" ht="17.100000000000001" customHeight="1">
      <c r="B434" s="484" t="s">
        <v>2142</v>
      </c>
      <c r="C434" s="59"/>
      <c r="D434" s="59" t="s">
        <v>1339</v>
      </c>
      <c r="E434" s="59"/>
      <c r="F434" s="59"/>
      <c r="G434" s="59"/>
      <c r="H434" s="59"/>
      <c r="I434" s="59"/>
      <c r="J434" s="59"/>
      <c r="K434" s="59"/>
      <c r="L434" s="59"/>
      <c r="M434" s="59"/>
      <c r="N434" s="59"/>
      <c r="O434" s="59"/>
      <c r="P434" s="59"/>
      <c r="Q434" s="59"/>
      <c r="R434" s="59"/>
      <c r="S434" s="59"/>
      <c r="T434" s="325"/>
      <c r="U434" s="325"/>
      <c r="V434" s="325"/>
      <c r="W434" s="325"/>
      <c r="X434" s="325"/>
      <c r="Y434" s="325"/>
      <c r="Z434" s="325"/>
      <c r="AA434" s="325"/>
      <c r="AB434" s="325"/>
      <c r="AC434" s="325"/>
      <c r="AD434" s="325"/>
      <c r="AE434" s="325"/>
      <c r="AF434" s="325"/>
      <c r="AG434" s="325"/>
      <c r="AH434" s="325"/>
      <c r="AI434" s="325"/>
      <c r="AJ434" s="325"/>
      <c r="AK434" s="325"/>
      <c r="AL434" s="325"/>
      <c r="AM434" s="325"/>
      <c r="AN434" s="325"/>
      <c r="AO434" s="325"/>
      <c r="AP434" s="325"/>
      <c r="AQ434" s="325"/>
      <c r="AR434" s="325"/>
      <c r="AS434" s="325"/>
      <c r="AT434" s="325"/>
      <c r="AU434" s="325"/>
      <c r="AV434" s="325"/>
      <c r="AW434" s="325"/>
      <c r="AX434" s="325"/>
      <c r="AY434" s="325"/>
      <c r="AZ434" s="325"/>
      <c r="BA434" s="325"/>
      <c r="BB434" s="325"/>
      <c r="BC434" s="325"/>
      <c r="BD434" s="325"/>
      <c r="BE434" s="325"/>
      <c r="BF434" s="325"/>
      <c r="BG434" s="325"/>
      <c r="BH434" s="325"/>
      <c r="BI434" s="325"/>
      <c r="BJ434" s="325"/>
      <c r="BK434" s="325"/>
      <c r="BL434" s="325"/>
      <c r="BM434" s="325"/>
      <c r="BN434" s="325"/>
      <c r="BO434" s="325"/>
      <c r="BP434" s="325"/>
      <c r="BQ434" s="325"/>
      <c r="BR434" s="325"/>
      <c r="BS434" s="325"/>
      <c r="BT434" s="325"/>
      <c r="BU434" s="325"/>
      <c r="BV434" s="325"/>
      <c r="BW434" s="325"/>
      <c r="BX434" s="325"/>
      <c r="BY434" s="325"/>
      <c r="BZ434" s="325"/>
      <c r="CA434" s="325"/>
      <c r="CB434" s="325"/>
      <c r="CC434" s="464" t="s">
        <v>2142</v>
      </c>
      <c r="CD434" s="462"/>
      <c r="CE434" s="466"/>
      <c r="CF434" s="462"/>
      <c r="CJ434" s="420"/>
    </row>
    <row r="435" spans="2:88" s="1" customFormat="1" ht="17.100000000000001" customHeight="1">
      <c r="B435" s="891" t="s">
        <v>2184</v>
      </c>
      <c r="C435" s="59"/>
      <c r="D435" s="59"/>
      <c r="E435" s="892" t="s">
        <v>1691</v>
      </c>
      <c r="F435" s="892"/>
      <c r="G435" s="892"/>
      <c r="H435" s="892"/>
      <c r="I435" s="892"/>
      <c r="J435" s="892"/>
      <c r="K435" s="892"/>
      <c r="L435" s="892"/>
      <c r="M435" s="892"/>
      <c r="N435" s="892"/>
      <c r="O435" s="892"/>
      <c r="P435" s="892"/>
      <c r="Q435" s="892"/>
      <c r="R435" s="892"/>
      <c r="S435" s="892"/>
      <c r="T435" s="892"/>
      <c r="U435" s="892"/>
      <c r="V435" s="892"/>
      <c r="W435" s="892"/>
      <c r="X435" s="892"/>
      <c r="Y435" s="892"/>
      <c r="Z435" s="892"/>
      <c r="AA435" s="892"/>
      <c r="AB435" s="892"/>
      <c r="AC435" s="892"/>
      <c r="AD435" s="892"/>
      <c r="AE435" s="892"/>
      <c r="AF435" s="892"/>
      <c r="AG435" s="892"/>
      <c r="AH435" s="892"/>
      <c r="AI435" s="892"/>
      <c r="AJ435" s="892"/>
      <c r="AK435" s="892"/>
      <c r="AL435" s="892"/>
      <c r="AM435" s="892"/>
      <c r="AN435" s="892"/>
      <c r="AO435" s="892"/>
      <c r="AP435" s="892"/>
      <c r="AQ435" s="892"/>
      <c r="AR435" s="892"/>
      <c r="AS435" s="892"/>
      <c r="AT435" s="892"/>
      <c r="AU435" s="892"/>
      <c r="AV435" s="892"/>
      <c r="AW435" s="892"/>
      <c r="AX435" s="892"/>
      <c r="AY435" s="892"/>
      <c r="AZ435" s="892"/>
      <c r="BA435" s="892"/>
      <c r="BB435" s="892"/>
      <c r="BC435" s="892"/>
      <c r="BD435" s="892"/>
      <c r="BE435" s="892"/>
      <c r="BF435" s="892"/>
      <c r="BG435" s="892"/>
      <c r="BH435" s="892"/>
      <c r="BI435" s="892"/>
      <c r="BJ435" s="892"/>
      <c r="BK435" s="892"/>
      <c r="BL435" s="892"/>
      <c r="BM435" s="892"/>
      <c r="BN435" s="892"/>
      <c r="BO435" s="892"/>
      <c r="BP435" s="892"/>
      <c r="BQ435" s="892"/>
      <c r="BR435" s="892"/>
      <c r="BS435" s="892"/>
      <c r="BT435" s="892"/>
      <c r="BU435" s="892"/>
      <c r="BV435" s="892"/>
      <c r="BW435" s="892"/>
      <c r="BX435" s="892"/>
      <c r="BY435" s="892"/>
      <c r="BZ435" s="892"/>
      <c r="CA435" s="892"/>
      <c r="CB435" s="892"/>
      <c r="CC435" s="387" t="s">
        <v>2284</v>
      </c>
      <c r="CD435" s="462"/>
      <c r="CE435" s="466"/>
      <c r="CF435" s="462"/>
      <c r="CJ435" s="420"/>
    </row>
    <row r="436" spans="2:88" s="1" customFormat="1" ht="17.100000000000001" customHeight="1">
      <c r="B436" s="891"/>
      <c r="C436" s="59"/>
      <c r="D436" s="59"/>
      <c r="E436" s="794"/>
      <c r="F436" s="794"/>
      <c r="G436" s="794"/>
      <c r="H436" s="794"/>
      <c r="I436" s="794"/>
      <c r="J436" s="794"/>
      <c r="K436" s="794"/>
      <c r="L436" s="794"/>
      <c r="M436" s="794"/>
      <c r="N436" s="794"/>
      <c r="O436" s="794"/>
      <c r="P436" s="794"/>
      <c r="Q436" s="794"/>
      <c r="R436" s="794"/>
      <c r="S436" s="794"/>
      <c r="T436" s="794"/>
      <c r="U436" s="794"/>
      <c r="V436" s="794"/>
      <c r="W436" s="794"/>
      <c r="X436" s="794"/>
      <c r="Y436" s="794"/>
      <c r="Z436" s="794"/>
      <c r="AA436" s="794"/>
      <c r="AB436" s="794"/>
      <c r="AC436" s="794"/>
      <c r="AD436" s="794"/>
      <c r="AE436" s="794"/>
      <c r="AF436" s="794"/>
      <c r="AG436" s="794"/>
      <c r="AH436" s="794"/>
      <c r="AI436" s="794"/>
      <c r="AJ436" s="794"/>
      <c r="AK436" s="794"/>
      <c r="AL436" s="794"/>
      <c r="AM436" s="794"/>
      <c r="AN436" s="794"/>
      <c r="AO436" s="794"/>
      <c r="AP436" s="794"/>
      <c r="AQ436" s="794"/>
      <c r="AR436" s="794"/>
      <c r="AS436" s="794"/>
      <c r="AT436" s="794"/>
      <c r="AU436" s="794"/>
      <c r="AV436" s="794"/>
      <c r="AW436" s="794"/>
      <c r="AX436" s="794"/>
      <c r="AY436" s="794"/>
      <c r="AZ436" s="794"/>
      <c r="BA436" s="794"/>
      <c r="BB436" s="794"/>
      <c r="BC436" s="794"/>
      <c r="BD436" s="794"/>
      <c r="BE436" s="794"/>
      <c r="BF436" s="794"/>
      <c r="BG436" s="794"/>
      <c r="BH436" s="794"/>
      <c r="BI436" s="794"/>
      <c r="BJ436" s="794"/>
      <c r="BK436" s="794"/>
      <c r="BL436" s="794"/>
      <c r="BM436" s="794"/>
      <c r="BN436" s="794"/>
      <c r="BO436" s="794"/>
      <c r="BP436" s="794"/>
      <c r="BQ436" s="794"/>
      <c r="BR436" s="794"/>
      <c r="BS436" s="794"/>
      <c r="BT436" s="794"/>
      <c r="BU436" s="794"/>
      <c r="BV436" s="794"/>
      <c r="BW436" s="794"/>
      <c r="BX436" s="794"/>
      <c r="BY436" s="794"/>
      <c r="BZ436" s="794"/>
      <c r="CA436" s="794"/>
      <c r="CB436" s="794"/>
      <c r="CC436" s="55"/>
      <c r="CE436" s="466"/>
      <c r="CJ436" s="420"/>
    </row>
    <row r="437" spans="2:88" s="1" customFormat="1" ht="17.100000000000001" customHeight="1">
      <c r="B437" s="891"/>
      <c r="C437" s="59"/>
      <c r="D437" s="59"/>
      <c r="E437" s="794"/>
      <c r="F437" s="794"/>
      <c r="G437" s="794"/>
      <c r="H437" s="794"/>
      <c r="I437" s="794"/>
      <c r="J437" s="794"/>
      <c r="K437" s="794"/>
      <c r="L437" s="794"/>
      <c r="M437" s="794"/>
      <c r="N437" s="794"/>
      <c r="O437" s="794"/>
      <c r="P437" s="794"/>
      <c r="Q437" s="794"/>
      <c r="R437" s="794"/>
      <c r="S437" s="794"/>
      <c r="T437" s="794"/>
      <c r="U437" s="794"/>
      <c r="V437" s="794"/>
      <c r="W437" s="794"/>
      <c r="X437" s="794"/>
      <c r="Y437" s="794"/>
      <c r="Z437" s="794"/>
      <c r="AA437" s="794"/>
      <c r="AB437" s="794"/>
      <c r="AC437" s="794"/>
      <c r="AD437" s="794"/>
      <c r="AE437" s="794"/>
      <c r="AF437" s="794"/>
      <c r="AG437" s="794"/>
      <c r="AH437" s="794"/>
      <c r="AI437" s="794"/>
      <c r="AJ437" s="794"/>
      <c r="AK437" s="794"/>
      <c r="AL437" s="794"/>
      <c r="AM437" s="794"/>
      <c r="AN437" s="794"/>
      <c r="AO437" s="794"/>
      <c r="AP437" s="794"/>
      <c r="AQ437" s="794"/>
      <c r="AR437" s="794"/>
      <c r="AS437" s="794"/>
      <c r="AT437" s="794"/>
      <c r="AU437" s="794"/>
      <c r="AV437" s="794"/>
      <c r="AW437" s="794"/>
      <c r="AX437" s="794"/>
      <c r="AY437" s="794"/>
      <c r="AZ437" s="794"/>
      <c r="BA437" s="794"/>
      <c r="BB437" s="794"/>
      <c r="BC437" s="794"/>
      <c r="BD437" s="794"/>
      <c r="BE437" s="794"/>
      <c r="BF437" s="794"/>
      <c r="BG437" s="794"/>
      <c r="BH437" s="794"/>
      <c r="BI437" s="794"/>
      <c r="BJ437" s="794"/>
      <c r="BK437" s="794"/>
      <c r="BL437" s="794"/>
      <c r="BM437" s="794"/>
      <c r="BN437" s="794"/>
      <c r="BO437" s="794"/>
      <c r="BP437" s="794"/>
      <c r="BQ437" s="794"/>
      <c r="BR437" s="794"/>
      <c r="BS437" s="794"/>
      <c r="BT437" s="794"/>
      <c r="BU437" s="794"/>
      <c r="BV437" s="794"/>
      <c r="BW437" s="794"/>
      <c r="BX437" s="794"/>
      <c r="BY437" s="794"/>
      <c r="BZ437" s="794"/>
      <c r="CA437" s="794"/>
      <c r="CB437" s="794"/>
      <c r="CE437" s="466"/>
      <c r="CJ437" s="420"/>
    </row>
    <row r="438" spans="2:88" s="1" customFormat="1" ht="17.100000000000001" customHeight="1">
      <c r="B438" s="891"/>
      <c r="C438" s="59"/>
      <c r="D438" s="59"/>
      <c r="E438" s="794"/>
      <c r="F438" s="794"/>
      <c r="G438" s="794"/>
      <c r="H438" s="794"/>
      <c r="I438" s="794"/>
      <c r="J438" s="794"/>
      <c r="K438" s="794"/>
      <c r="L438" s="794"/>
      <c r="M438" s="794"/>
      <c r="N438" s="794"/>
      <c r="O438" s="794"/>
      <c r="P438" s="794"/>
      <c r="Q438" s="794"/>
      <c r="R438" s="794"/>
      <c r="S438" s="794"/>
      <c r="T438" s="794"/>
      <c r="U438" s="794"/>
      <c r="V438" s="794"/>
      <c r="W438" s="794"/>
      <c r="X438" s="794"/>
      <c r="Y438" s="794"/>
      <c r="Z438" s="794"/>
      <c r="AA438" s="794"/>
      <c r="AB438" s="794"/>
      <c r="AC438" s="794"/>
      <c r="AD438" s="794"/>
      <c r="AE438" s="794"/>
      <c r="AF438" s="794"/>
      <c r="AG438" s="794"/>
      <c r="AH438" s="794"/>
      <c r="AI438" s="794"/>
      <c r="AJ438" s="794"/>
      <c r="AK438" s="794"/>
      <c r="AL438" s="794"/>
      <c r="AM438" s="794"/>
      <c r="AN438" s="794"/>
      <c r="AO438" s="794"/>
      <c r="AP438" s="794"/>
      <c r="AQ438" s="794"/>
      <c r="AR438" s="794"/>
      <c r="AS438" s="794"/>
      <c r="AT438" s="794"/>
      <c r="AU438" s="794"/>
      <c r="AV438" s="794"/>
      <c r="AW438" s="794"/>
      <c r="AX438" s="794"/>
      <c r="AY438" s="794"/>
      <c r="AZ438" s="794"/>
      <c r="BA438" s="794"/>
      <c r="BB438" s="794"/>
      <c r="BC438" s="794"/>
      <c r="BD438" s="794"/>
      <c r="BE438" s="794"/>
      <c r="BF438" s="794"/>
      <c r="BG438" s="794"/>
      <c r="BH438" s="794"/>
      <c r="BI438" s="794"/>
      <c r="BJ438" s="794"/>
      <c r="BK438" s="794"/>
      <c r="BL438" s="794"/>
      <c r="BM438" s="794"/>
      <c r="BN438" s="794"/>
      <c r="BO438" s="794"/>
      <c r="BP438" s="794"/>
      <c r="BQ438" s="794"/>
      <c r="BR438" s="794"/>
      <c r="BS438" s="794"/>
      <c r="BT438" s="794"/>
      <c r="BU438" s="794"/>
      <c r="BV438" s="794"/>
      <c r="BW438" s="794"/>
      <c r="BX438" s="794"/>
      <c r="BY438" s="794"/>
      <c r="BZ438" s="794"/>
      <c r="CA438" s="794"/>
      <c r="CB438" s="794"/>
      <c r="CE438" s="466"/>
      <c r="CJ438" s="420"/>
    </row>
    <row r="439" spans="2:88" s="1" customFormat="1" ht="17.100000000000001" customHeight="1">
      <c r="B439" s="891"/>
      <c r="C439" s="59"/>
      <c r="D439" s="59"/>
      <c r="E439" s="794"/>
      <c r="F439" s="794"/>
      <c r="G439" s="794"/>
      <c r="H439" s="794"/>
      <c r="I439" s="794"/>
      <c r="J439" s="794"/>
      <c r="K439" s="794"/>
      <c r="L439" s="794"/>
      <c r="M439" s="794"/>
      <c r="N439" s="794"/>
      <c r="O439" s="794"/>
      <c r="P439" s="794"/>
      <c r="Q439" s="794"/>
      <c r="R439" s="794"/>
      <c r="S439" s="794"/>
      <c r="T439" s="794"/>
      <c r="U439" s="794"/>
      <c r="V439" s="794"/>
      <c r="W439" s="794"/>
      <c r="X439" s="794"/>
      <c r="Y439" s="794"/>
      <c r="Z439" s="794"/>
      <c r="AA439" s="794"/>
      <c r="AB439" s="794"/>
      <c r="AC439" s="794"/>
      <c r="AD439" s="794"/>
      <c r="AE439" s="794"/>
      <c r="AF439" s="794"/>
      <c r="AG439" s="794"/>
      <c r="AH439" s="794"/>
      <c r="AI439" s="794"/>
      <c r="AJ439" s="794"/>
      <c r="AK439" s="794"/>
      <c r="AL439" s="794"/>
      <c r="AM439" s="794"/>
      <c r="AN439" s="794"/>
      <c r="AO439" s="794"/>
      <c r="AP439" s="794"/>
      <c r="AQ439" s="794"/>
      <c r="AR439" s="794"/>
      <c r="AS439" s="794"/>
      <c r="AT439" s="794"/>
      <c r="AU439" s="794"/>
      <c r="AV439" s="794"/>
      <c r="AW439" s="794"/>
      <c r="AX439" s="794"/>
      <c r="AY439" s="794"/>
      <c r="AZ439" s="794"/>
      <c r="BA439" s="794"/>
      <c r="BB439" s="794"/>
      <c r="BC439" s="794"/>
      <c r="BD439" s="794"/>
      <c r="BE439" s="794"/>
      <c r="BF439" s="794"/>
      <c r="BG439" s="794"/>
      <c r="BH439" s="794"/>
      <c r="BI439" s="794"/>
      <c r="BJ439" s="794"/>
      <c r="BK439" s="794"/>
      <c r="BL439" s="794"/>
      <c r="BM439" s="794"/>
      <c r="BN439" s="794"/>
      <c r="BO439" s="794"/>
      <c r="BP439" s="794"/>
      <c r="BQ439" s="794"/>
      <c r="BR439" s="794"/>
      <c r="BS439" s="794"/>
      <c r="BT439" s="794"/>
      <c r="BU439" s="794"/>
      <c r="BV439" s="794"/>
      <c r="BW439" s="794"/>
      <c r="BX439" s="794"/>
      <c r="BY439" s="794"/>
      <c r="BZ439" s="794"/>
      <c r="CA439" s="794"/>
      <c r="CB439" s="794"/>
      <c r="CE439" s="466"/>
      <c r="CJ439" s="420"/>
    </row>
    <row r="440" spans="2:88" s="1" customFormat="1" ht="17.100000000000001" customHeight="1">
      <c r="B440" s="891"/>
      <c r="C440" s="59"/>
      <c r="D440" s="59"/>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E440" s="466"/>
      <c r="CJ440" s="420"/>
    </row>
    <row r="441" spans="2:88" s="1" customFormat="1" ht="3.95" customHeight="1">
      <c r="B441" s="891"/>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59"/>
      <c r="CE441" s="466"/>
      <c r="CJ441" s="420"/>
    </row>
    <row r="442" spans="2:88" s="1" customFormat="1" ht="17.100000000000001" customHeight="1">
      <c r="B442" s="891"/>
      <c r="C442" s="59"/>
      <c r="D442" s="59"/>
      <c r="E442" s="59"/>
      <c r="F442" s="59"/>
      <c r="G442" s="893"/>
      <c r="H442" s="893"/>
      <c r="I442" s="893"/>
      <c r="J442" s="893"/>
      <c r="K442" s="893"/>
      <c r="L442" s="893"/>
      <c r="M442" s="893"/>
      <c r="N442" s="893"/>
      <c r="O442" s="893"/>
      <c r="P442" s="893"/>
      <c r="Q442" s="893"/>
      <c r="R442" s="893"/>
      <c r="S442" s="893"/>
      <c r="T442" s="893"/>
      <c r="U442" s="893"/>
      <c r="V442" s="893"/>
      <c r="W442" s="893"/>
      <c r="X442" s="893"/>
      <c r="Y442" s="893"/>
      <c r="Z442" s="893"/>
      <c r="AA442" s="893"/>
      <c r="AB442" s="893"/>
      <c r="AC442" s="893"/>
      <c r="AD442" s="893"/>
      <c r="AE442" s="893"/>
      <c r="AF442" s="893"/>
      <c r="AG442" s="893"/>
      <c r="AH442" s="893"/>
      <c r="AI442" s="893"/>
      <c r="AJ442" s="893"/>
      <c r="AK442" s="893"/>
      <c r="AL442" s="893"/>
      <c r="AM442" s="893"/>
      <c r="AN442" s="893"/>
      <c r="AO442" s="893"/>
      <c r="AP442" s="893"/>
      <c r="AQ442" s="893"/>
      <c r="AR442" s="893"/>
      <c r="AS442" s="893"/>
      <c r="AT442" s="893"/>
      <c r="AU442" s="893"/>
      <c r="AV442" s="893"/>
      <c r="AW442" s="893"/>
      <c r="AX442" s="893"/>
      <c r="AY442" s="893"/>
      <c r="AZ442" s="893"/>
      <c r="BA442" s="893"/>
      <c r="BB442" s="893"/>
      <c r="BC442" s="893"/>
      <c r="BD442" s="893"/>
      <c r="BE442" s="893"/>
      <c r="BF442" s="893"/>
      <c r="BG442" s="893"/>
      <c r="BH442" s="893"/>
      <c r="BI442" s="893"/>
      <c r="BJ442" s="893"/>
      <c r="BK442" s="893"/>
      <c r="BL442" s="893"/>
      <c r="BM442" s="893"/>
      <c r="BN442" s="893"/>
      <c r="BO442" s="893"/>
      <c r="BP442" s="893"/>
      <c r="BQ442" s="893"/>
      <c r="BR442" s="893"/>
      <c r="BS442" s="893"/>
      <c r="BT442" s="893"/>
      <c r="BU442" s="893"/>
      <c r="BV442" s="893"/>
      <c r="BW442" s="893"/>
      <c r="BX442" s="893"/>
      <c r="BY442" s="893"/>
      <c r="BZ442" s="893"/>
      <c r="CA442" s="893"/>
      <c r="CB442" s="60"/>
      <c r="CE442" s="466"/>
      <c r="CJ442" s="420"/>
    </row>
    <row r="443" spans="2:88" s="2" customFormat="1" ht="15.75" customHeight="1">
      <c r="B443" s="891"/>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c r="AQ443" s="77"/>
      <c r="AR443" s="77"/>
      <c r="AS443" s="77"/>
      <c r="AT443" s="77"/>
      <c r="AU443" s="77"/>
      <c r="AV443" s="77"/>
      <c r="AW443" s="77"/>
      <c r="AX443" s="77"/>
      <c r="AY443" s="77"/>
      <c r="AZ443" s="77"/>
      <c r="BA443" s="77"/>
      <c r="BB443" s="77"/>
      <c r="BC443" s="77"/>
      <c r="BD443" s="77"/>
      <c r="BE443" s="77"/>
      <c r="BF443" s="77"/>
      <c r="BG443" s="77"/>
      <c r="BH443" s="77"/>
      <c r="BI443" s="77"/>
      <c r="BJ443" s="77"/>
      <c r="BK443" s="77"/>
      <c r="BL443" s="77"/>
      <c r="BM443" s="77"/>
      <c r="BN443" s="77"/>
      <c r="BO443" s="77"/>
      <c r="BP443" s="77"/>
      <c r="BQ443" s="77"/>
      <c r="BR443" s="77"/>
      <c r="BS443" s="77"/>
      <c r="BT443" s="77"/>
      <c r="BU443" s="77"/>
      <c r="BV443" s="77"/>
      <c r="BW443" s="77"/>
      <c r="BX443" s="77"/>
      <c r="BY443" s="77"/>
      <c r="BZ443" s="77"/>
      <c r="CA443" s="77"/>
      <c r="CB443" s="77"/>
      <c r="CC443" s="1"/>
      <c r="CD443" s="1"/>
      <c r="CE443" s="466"/>
      <c r="CJ443" s="99"/>
    </row>
    <row r="444" spans="2:88" ht="17.100000000000001" customHeight="1">
      <c r="B444" s="89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E444" s="466"/>
    </row>
    <row r="445" spans="2:88" ht="15" customHeight="1">
      <c r="B445" s="89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E445" s="466"/>
    </row>
    <row r="446" spans="2:88" ht="15" customHeight="1">
      <c r="B446" s="89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E446" s="466"/>
    </row>
    <row r="447" spans="2:88" ht="15" customHeight="1">
      <c r="B447" s="89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E447" s="466"/>
    </row>
    <row r="448" spans="2:88" ht="15" customHeight="1">
      <c r="B448" s="89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E448" s="466"/>
    </row>
    <row r="449" spans="2:83" ht="15" customHeight="1">
      <c r="B449" s="89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E449" s="466"/>
    </row>
    <row r="450" spans="2:83" ht="15" customHeight="1">
      <c r="B450" s="89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E450" s="466"/>
    </row>
    <row r="451" spans="2:83" ht="15" customHeight="1">
      <c r="B451" s="89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E451" s="466"/>
    </row>
    <row r="452" spans="2:83" ht="15" customHeight="1">
      <c r="B452" s="89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E452" s="466"/>
    </row>
    <row r="453" spans="2:83" ht="15" customHeight="1">
      <c r="B453" s="89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E453" s="466"/>
    </row>
    <row r="454" spans="2:83" ht="15" customHeight="1">
      <c r="B454" s="89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E454" s="466"/>
    </row>
    <row r="455" spans="2:83" ht="15" customHeight="1">
      <c r="B455" s="89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E455" s="466"/>
    </row>
    <row r="456" spans="2:83" ht="15" customHeight="1">
      <c r="B456" s="89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E456" s="466"/>
    </row>
    <row r="457" spans="2:83" ht="15" customHeight="1">
      <c r="B457" s="89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E457" s="466"/>
    </row>
    <row r="458" spans="2:83" ht="15" customHeight="1">
      <c r="B458" s="89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E458" s="466"/>
    </row>
    <row r="459" spans="2:83" ht="15" customHeight="1">
      <c r="B459" s="89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2"/>
      <c r="AT459" s="62"/>
      <c r="AU459" s="62"/>
      <c r="AV459" s="62"/>
      <c r="AW459" s="62"/>
      <c r="AX459" s="62"/>
      <c r="AY459" s="62"/>
      <c r="AZ459" s="62"/>
      <c r="BA459" s="62"/>
      <c r="BB459" s="62"/>
      <c r="BC459" s="62"/>
      <c r="BD459" s="62"/>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E459" s="466"/>
    </row>
    <row r="460" spans="2:83" ht="15" customHeight="1">
      <c r="B460" s="89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E460" s="466"/>
    </row>
    <row r="461" spans="2:83" ht="15" customHeight="1">
      <c r="B461" s="89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2"/>
      <c r="AT461" s="62"/>
      <c r="AU461" s="62"/>
      <c r="AV461" s="62"/>
      <c r="AW461" s="62"/>
      <c r="AX461" s="62"/>
      <c r="AY461" s="62"/>
      <c r="AZ461" s="62"/>
      <c r="BA461" s="62"/>
      <c r="BB461" s="62"/>
      <c r="BC461" s="62"/>
      <c r="BD461" s="62"/>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E461" s="466"/>
    </row>
    <row r="462" spans="2:83" ht="15" customHeight="1">
      <c r="B462" s="89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2"/>
      <c r="AT462" s="62"/>
      <c r="AU462" s="62"/>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E462" s="466"/>
    </row>
    <row r="463" spans="2:83" ht="15" customHeight="1">
      <c r="B463" s="89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2"/>
      <c r="AT463" s="62"/>
      <c r="AU463" s="62"/>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E463" s="466"/>
    </row>
    <row r="464" spans="2:83" ht="15" customHeight="1">
      <c r="B464" s="89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2"/>
      <c r="AT464" s="62"/>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E464" s="466"/>
    </row>
    <row r="465" spans="2:83" ht="15" customHeight="1">
      <c r="B465" s="89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2"/>
      <c r="AT465" s="62"/>
      <c r="AU465" s="62"/>
      <c r="AV465" s="62"/>
      <c r="AW465" s="62"/>
      <c r="AX465" s="62"/>
      <c r="AY465" s="62"/>
      <c r="AZ465" s="62"/>
      <c r="BA465" s="62"/>
      <c r="BB465" s="62"/>
      <c r="BC465" s="62"/>
      <c r="BD465" s="62"/>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E465" s="466"/>
    </row>
    <row r="466" spans="2:83" ht="15" customHeight="1">
      <c r="B466" s="89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2"/>
      <c r="AT466" s="62"/>
      <c r="AU466" s="62"/>
      <c r="AV466" s="62"/>
      <c r="AW466" s="62"/>
      <c r="AX466" s="62"/>
      <c r="AY466" s="62"/>
      <c r="AZ466" s="62"/>
      <c r="BA466" s="62"/>
      <c r="BB466" s="62"/>
      <c r="BC466" s="62"/>
      <c r="BD466" s="62"/>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E466" s="466"/>
    </row>
    <row r="467" spans="2:83" ht="15" customHeight="1">
      <c r="B467" s="89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2"/>
      <c r="AT467" s="62"/>
      <c r="AU467" s="62"/>
      <c r="AV467" s="62"/>
      <c r="AW467" s="62"/>
      <c r="AX467" s="62"/>
      <c r="AY467" s="62"/>
      <c r="AZ467" s="62"/>
      <c r="BA467" s="62"/>
      <c r="BB467" s="62"/>
      <c r="BC467" s="62"/>
      <c r="BD467" s="62"/>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E467" s="466"/>
    </row>
    <row r="468" spans="2:83" ht="15" customHeight="1">
      <c r="B468" s="89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E468" s="466"/>
    </row>
    <row r="469" spans="2:83" ht="15" customHeight="1">
      <c r="B469" s="89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2"/>
      <c r="AT469" s="62"/>
      <c r="AU469" s="62"/>
      <c r="AV469" s="62"/>
      <c r="AW469" s="62"/>
      <c r="AX469" s="62"/>
      <c r="AY469" s="62"/>
      <c r="AZ469" s="62"/>
      <c r="BA469" s="62"/>
      <c r="BB469" s="62"/>
      <c r="BC469" s="62"/>
      <c r="BD469" s="62"/>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E469" s="466"/>
    </row>
    <row r="470" spans="2:83" ht="15" customHeight="1">
      <c r="B470" s="89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2"/>
      <c r="AT470" s="62"/>
      <c r="AU470" s="62"/>
      <c r="AV470" s="62"/>
      <c r="AW470" s="62"/>
      <c r="AX470" s="62"/>
      <c r="AY470" s="62"/>
      <c r="AZ470" s="62"/>
      <c r="BA470" s="62"/>
      <c r="BB470" s="62"/>
      <c r="BC470" s="62"/>
      <c r="BD470" s="62"/>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E470" s="466"/>
    </row>
    <row r="471" spans="2:83" ht="15" customHeight="1">
      <c r="B471" s="89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2"/>
      <c r="AT471" s="62"/>
      <c r="AU471" s="62"/>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E471" s="466"/>
    </row>
    <row r="472" spans="2:83" ht="15" customHeight="1">
      <c r="B472" s="89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2"/>
      <c r="AT472" s="62"/>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E472" s="466"/>
    </row>
    <row r="473" spans="2:83" ht="15" customHeight="1">
      <c r="B473" s="89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2"/>
      <c r="AT473" s="62"/>
      <c r="AU473" s="62"/>
      <c r="AV473" s="62"/>
      <c r="AW473" s="62"/>
      <c r="AX473" s="62"/>
      <c r="AY473" s="62"/>
      <c r="AZ473" s="62"/>
      <c r="BA473" s="62"/>
      <c r="BB473" s="62"/>
      <c r="BC473" s="62"/>
      <c r="BD473" s="62"/>
      <c r="BE473" s="62"/>
      <c r="BF473" s="62"/>
      <c r="BG473" s="62"/>
      <c r="BH473" s="62"/>
      <c r="BI473" s="62"/>
      <c r="BJ473" s="62"/>
      <c r="BK473" s="62"/>
      <c r="BL473" s="62"/>
      <c r="BM473" s="62"/>
      <c r="BN473" s="62"/>
      <c r="BO473" s="62"/>
      <c r="BP473" s="62"/>
      <c r="BQ473" s="62"/>
      <c r="BR473" s="62"/>
      <c r="BS473" s="62"/>
      <c r="BT473" s="62"/>
      <c r="BU473" s="62"/>
      <c r="BV473" s="62"/>
      <c r="BW473" s="62"/>
      <c r="BX473" s="62"/>
      <c r="BY473" s="62"/>
      <c r="BZ473" s="62"/>
      <c r="CA473" s="62"/>
      <c r="CB473" s="62"/>
      <c r="CE473" s="466"/>
    </row>
    <row r="474" spans="2:83" ht="15" customHeight="1">
      <c r="B474" s="89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2"/>
      <c r="AT474" s="62"/>
      <c r="AU474" s="62"/>
      <c r="AV474" s="62"/>
      <c r="AW474" s="62"/>
      <c r="AX474" s="62"/>
      <c r="AY474" s="62"/>
      <c r="AZ474" s="62"/>
      <c r="BA474" s="62"/>
      <c r="BB474" s="62"/>
      <c r="BC474" s="62"/>
      <c r="BD474" s="62"/>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c r="CE474" s="466"/>
    </row>
    <row r="475" spans="2:83" ht="15" customHeight="1">
      <c r="B475" s="89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2"/>
      <c r="AT475" s="62"/>
      <c r="AU475" s="62"/>
      <c r="AV475" s="62"/>
      <c r="AW475" s="62"/>
      <c r="AX475" s="62"/>
      <c r="AY475" s="62"/>
      <c r="AZ475" s="62"/>
      <c r="BA475" s="62"/>
      <c r="BB475" s="62"/>
      <c r="BC475" s="62"/>
      <c r="BD475" s="62"/>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c r="CE475" s="466"/>
    </row>
    <row r="476" spans="2:83" ht="15" customHeight="1">
      <c r="B476" s="89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2"/>
      <c r="AT476" s="62"/>
      <c r="AU476" s="62"/>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E476" s="466"/>
    </row>
    <row r="477" spans="2:83" ht="15" customHeight="1">
      <c r="B477" s="89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2"/>
      <c r="AT477" s="62"/>
      <c r="AU477" s="62"/>
      <c r="AV477" s="62"/>
      <c r="AW477" s="62"/>
      <c r="AX477" s="62"/>
      <c r="AY477" s="62"/>
      <c r="AZ477" s="62"/>
      <c r="BA477" s="62"/>
      <c r="BB477" s="62"/>
      <c r="BC477" s="62"/>
      <c r="BD477" s="62"/>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c r="CE477" s="466"/>
    </row>
    <row r="478" spans="2:83" ht="15" customHeight="1">
      <c r="B478" s="89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2"/>
      <c r="AT478" s="62"/>
      <c r="AU478" s="62"/>
      <c r="AV478" s="62"/>
      <c r="AW478" s="62"/>
      <c r="AX478" s="62"/>
      <c r="AY478" s="62"/>
      <c r="AZ478" s="62"/>
      <c r="BA478" s="62"/>
      <c r="BB478" s="62"/>
      <c r="BC478" s="62"/>
      <c r="BD478" s="62"/>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c r="CE478" s="466"/>
    </row>
    <row r="479" spans="2:83" ht="15" customHeight="1">
      <c r="B479" s="89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2"/>
      <c r="AT479" s="62"/>
      <c r="AU479" s="62"/>
      <c r="AV479" s="62"/>
      <c r="AW479" s="62"/>
      <c r="AX479" s="62"/>
      <c r="AY479" s="62"/>
      <c r="AZ479" s="62"/>
      <c r="BA479" s="62"/>
      <c r="BB479" s="62"/>
      <c r="BC479" s="62"/>
      <c r="BD479" s="62"/>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c r="CE479" s="466"/>
    </row>
    <row r="480" spans="2:83" ht="15" customHeight="1">
      <c r="B480" s="89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2"/>
      <c r="AT480" s="62"/>
      <c r="AU480" s="62"/>
      <c r="AV480" s="62"/>
      <c r="AW480" s="62"/>
      <c r="AX480" s="62"/>
      <c r="AY480" s="62"/>
      <c r="AZ480" s="62"/>
      <c r="BA480" s="62"/>
      <c r="BB480" s="62"/>
      <c r="BC480" s="62"/>
      <c r="BD480" s="62"/>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c r="CE480" s="466"/>
    </row>
    <row r="481" spans="2:83" ht="15" customHeight="1">
      <c r="B481" s="89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2"/>
      <c r="AT481" s="62"/>
      <c r="AU481" s="62"/>
      <c r="AV481" s="62"/>
      <c r="AW481" s="62"/>
      <c r="AX481" s="62"/>
      <c r="AY481" s="62"/>
      <c r="AZ481" s="62"/>
      <c r="BA481" s="62"/>
      <c r="BB481" s="62"/>
      <c r="BC481" s="62"/>
      <c r="BD481" s="62"/>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c r="CE481" s="466"/>
    </row>
    <row r="482" spans="2:83" ht="15" customHeight="1">
      <c r="B482" s="482" t="s">
        <v>2144</v>
      </c>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2"/>
      <c r="AT482" s="62"/>
      <c r="AU482" s="62"/>
      <c r="AV482" s="62"/>
      <c r="AW482" s="62"/>
      <c r="AX482" s="62"/>
      <c r="AY482" s="62"/>
      <c r="AZ482" s="62"/>
      <c r="BA482" s="62"/>
      <c r="BB482" s="62"/>
      <c r="BC482" s="62"/>
      <c r="BD482" s="6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461" t="s">
        <v>2144</v>
      </c>
      <c r="CE482" s="466"/>
    </row>
    <row r="483" spans="2:83" ht="15" customHeight="1" thickBot="1">
      <c r="B483" s="483" t="s">
        <v>2141</v>
      </c>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2"/>
      <c r="AT483" s="62"/>
      <c r="AU483" s="62"/>
      <c r="AV483" s="62"/>
      <c r="AW483" s="62"/>
      <c r="AX483" s="62"/>
      <c r="AY483" s="62"/>
      <c r="AZ483" s="62"/>
      <c r="BA483" s="62"/>
      <c r="BB483" s="62"/>
      <c r="BC483" s="62"/>
      <c r="BD483" s="62"/>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463" t="s">
        <v>2141</v>
      </c>
      <c r="CE483" s="466"/>
    </row>
    <row r="484" spans="2:83" ht="15" customHeight="1">
      <c r="B484" s="487" t="s">
        <v>2142</v>
      </c>
      <c r="C484" s="801" t="s">
        <v>199</v>
      </c>
      <c r="D484" s="801"/>
      <c r="E484" s="801"/>
      <c r="F484" s="801"/>
      <c r="G484" s="801"/>
      <c r="H484" s="801"/>
      <c r="I484" s="801"/>
      <c r="J484" s="801"/>
      <c r="K484" s="801"/>
      <c r="L484" s="801"/>
      <c r="M484" s="801"/>
      <c r="N484" s="801"/>
      <c r="O484" s="801"/>
      <c r="P484" s="801"/>
      <c r="Q484" s="801"/>
      <c r="R484" s="801"/>
      <c r="S484" s="801"/>
      <c r="T484" s="801"/>
      <c r="U484" s="801"/>
      <c r="V484" s="801"/>
      <c r="W484" s="801"/>
      <c r="X484" s="801"/>
      <c r="Y484" s="801"/>
      <c r="Z484" s="801"/>
      <c r="AA484" s="801"/>
      <c r="AB484" s="801"/>
      <c r="AC484" s="801"/>
      <c r="AD484" s="801"/>
      <c r="AE484" s="801"/>
      <c r="AF484" s="801"/>
      <c r="AG484" s="801"/>
      <c r="AH484" s="801"/>
      <c r="AI484" s="801"/>
      <c r="AJ484" s="801"/>
      <c r="AK484" s="801"/>
      <c r="AL484" s="801"/>
      <c r="AM484" s="801"/>
      <c r="AN484" s="801"/>
      <c r="AO484" s="801"/>
      <c r="AP484" s="801"/>
      <c r="AQ484" s="801"/>
      <c r="AR484" s="801"/>
      <c r="AS484" s="801"/>
      <c r="AT484" s="801"/>
      <c r="AU484" s="801"/>
      <c r="AV484" s="801"/>
      <c r="AW484" s="801"/>
      <c r="AX484" s="801"/>
      <c r="AY484" s="801"/>
      <c r="AZ484" s="801"/>
      <c r="BA484" s="801"/>
      <c r="BB484" s="801"/>
      <c r="BC484" s="801"/>
      <c r="BD484" s="801"/>
      <c r="BE484" s="801"/>
      <c r="BF484" s="801"/>
      <c r="BG484" s="801"/>
      <c r="BH484" s="801"/>
      <c r="BI484" s="801"/>
      <c r="BJ484" s="801"/>
      <c r="BK484" s="801"/>
      <c r="BL484" s="801"/>
      <c r="BM484" s="801"/>
      <c r="BN484" s="801"/>
      <c r="BO484" s="801"/>
      <c r="BP484" s="801"/>
      <c r="BQ484" s="801"/>
      <c r="BR484" s="801"/>
      <c r="BS484" s="801"/>
      <c r="BT484" s="801"/>
      <c r="BU484" s="801"/>
      <c r="BV484" s="801"/>
      <c r="BW484" s="801"/>
      <c r="BX484" s="801"/>
      <c r="BY484" s="801"/>
      <c r="BZ484" s="801"/>
      <c r="CA484" s="801"/>
      <c r="CB484" s="801"/>
      <c r="CC484" s="484" t="s">
        <v>2142</v>
      </c>
      <c r="CE484" s="466"/>
    </row>
    <row r="485" spans="2:83" ht="15" customHeight="1">
      <c r="B485" s="891" t="s">
        <v>2185</v>
      </c>
      <c r="C485" s="59"/>
      <c r="D485" s="59" t="s">
        <v>200</v>
      </c>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A485" s="59"/>
      <c r="CB485" s="59"/>
      <c r="CC485" s="462"/>
      <c r="CE485" s="466"/>
    </row>
    <row r="486" spans="2:83" ht="15" customHeight="1">
      <c r="B486" s="891"/>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1"/>
      <c r="CE486" s="466"/>
    </row>
    <row r="487" spans="2:83" ht="15" customHeight="1">
      <c r="B487" s="891"/>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c r="AS487" s="174"/>
      <c r="AT487" s="174"/>
      <c r="AU487" s="174"/>
      <c r="AV487" s="174"/>
      <c r="AW487" s="174"/>
      <c r="AX487" s="174"/>
      <c r="AY487" s="174"/>
      <c r="AZ487" s="174"/>
      <c r="BA487" s="174"/>
      <c r="BB487" s="174"/>
      <c r="BC487" s="174"/>
      <c r="BD487" s="174"/>
      <c r="BE487" s="174"/>
      <c r="BF487" s="174"/>
      <c r="BG487" s="174"/>
      <c r="BH487" s="174"/>
      <c r="BI487" s="174"/>
      <c r="BJ487" s="174"/>
      <c r="BK487" s="174"/>
      <c r="BL487" s="174"/>
      <c r="BM487" s="174"/>
      <c r="BN487" s="174"/>
      <c r="BO487" s="174"/>
      <c r="BP487" s="174"/>
      <c r="BQ487" s="174"/>
      <c r="BR487" s="174"/>
      <c r="BS487" s="174"/>
      <c r="BT487" s="174"/>
      <c r="BU487" s="174"/>
      <c r="BV487" s="174"/>
      <c r="BW487" s="174"/>
      <c r="BX487" s="174"/>
      <c r="BY487" s="174"/>
      <c r="BZ487" s="174"/>
      <c r="CA487" s="174"/>
      <c r="CB487" s="174"/>
      <c r="CC487" s="1"/>
      <c r="CE487" s="466"/>
    </row>
    <row r="488" spans="2:83" ht="15" customHeight="1">
      <c r="B488" s="891"/>
      <c r="C488" s="59"/>
      <c r="D488" s="59" t="s">
        <v>201</v>
      </c>
      <c r="E488" s="59"/>
      <c r="F488" s="59"/>
      <c r="G488" s="59"/>
      <c r="H488" s="59"/>
      <c r="I488" s="59"/>
      <c r="J488" s="59"/>
      <c r="K488" s="59"/>
      <c r="L488" s="59"/>
      <c r="M488" s="59"/>
      <c r="N488" s="59"/>
      <c r="O488" s="59"/>
      <c r="P488" s="799"/>
      <c r="Q488" s="799"/>
      <c r="R488" s="799"/>
      <c r="S488" s="799"/>
      <c r="T488" s="799"/>
      <c r="U488" s="799"/>
      <c r="V488" s="799"/>
      <c r="W488" s="79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c r="BQ488" s="59"/>
      <c r="BR488" s="59"/>
      <c r="BS488" s="59"/>
      <c r="BT488" s="59"/>
      <c r="BU488" s="59"/>
      <c r="BV488" s="59"/>
      <c r="BW488" s="59"/>
      <c r="BX488" s="59"/>
      <c r="BY488" s="59"/>
      <c r="BZ488" s="59"/>
      <c r="CA488" s="59"/>
      <c r="CB488" s="59"/>
      <c r="CC488" s="1" t="s">
        <v>2145</v>
      </c>
      <c r="CE488" s="466"/>
    </row>
    <row r="489" spans="2:83" ht="15" customHeight="1">
      <c r="B489" s="891"/>
      <c r="C489" s="59"/>
      <c r="D489" s="59" t="s">
        <v>202</v>
      </c>
      <c r="E489" s="59"/>
      <c r="F489" s="59"/>
      <c r="G489" s="59"/>
      <c r="H489" s="59"/>
      <c r="I489" s="59"/>
      <c r="J489" s="59"/>
      <c r="K489" s="59"/>
      <c r="L489" s="59"/>
      <c r="M489" s="59"/>
      <c r="N489" s="59"/>
      <c r="O489" s="801" t="s">
        <v>2048</v>
      </c>
      <c r="P489" s="801"/>
      <c r="Q489" s="801"/>
      <c r="R489" s="801"/>
      <c r="S489" s="801"/>
      <c r="T489" s="811" t="s">
        <v>2045</v>
      </c>
      <c r="U489" s="811"/>
      <c r="V489" s="811"/>
      <c r="W489" s="811"/>
      <c r="X489" s="811"/>
      <c r="Y489" s="811"/>
      <c r="Z489" s="811"/>
      <c r="AA489" s="811"/>
      <c r="AB489" s="811"/>
      <c r="AC489" s="811"/>
      <c r="AD489" s="811"/>
      <c r="AE489" s="811"/>
      <c r="AF489" s="811"/>
      <c r="AG489" s="811"/>
      <c r="AH489" s="811"/>
      <c r="AI489" s="811"/>
      <c r="AJ489" s="811"/>
      <c r="AK489" s="811"/>
      <c r="AL489" s="811"/>
      <c r="AM489" s="811"/>
      <c r="AN489" s="811"/>
      <c r="AO489" s="811"/>
      <c r="AP489" s="811"/>
      <c r="AQ489" s="811"/>
      <c r="AR489" s="811"/>
      <c r="AS489" s="811"/>
      <c r="AT489" s="811"/>
      <c r="AU489" s="811"/>
      <c r="AV489" s="811"/>
      <c r="AW489" s="811"/>
      <c r="AX489" s="811"/>
      <c r="AY489" s="811"/>
      <c r="AZ489" s="811"/>
      <c r="BA489" s="811"/>
      <c r="BB489" s="811"/>
      <c r="BC489" s="811"/>
      <c r="BD489" s="811"/>
      <c r="BE489" s="811"/>
      <c r="BF489" s="811"/>
      <c r="BG489" s="811"/>
      <c r="BH489" s="811"/>
      <c r="BI489" s="811"/>
      <c r="BJ489" s="811"/>
      <c r="BK489" s="811"/>
      <c r="BL489" s="811"/>
      <c r="BM489" s="811"/>
      <c r="BN489" s="811"/>
      <c r="BO489" s="811"/>
      <c r="BP489" s="811"/>
      <c r="BQ489" s="811"/>
      <c r="BR489" s="811"/>
      <c r="BS489" s="811"/>
      <c r="BT489" s="811"/>
      <c r="BU489" s="811"/>
      <c r="BV489" s="811"/>
      <c r="BW489" s="811"/>
      <c r="BX489" s="811"/>
      <c r="BY489" s="811"/>
      <c r="BZ489" s="811"/>
      <c r="CA489" s="59"/>
      <c r="CB489" s="59"/>
      <c r="CC489" s="1"/>
      <c r="CE489" s="466"/>
    </row>
    <row r="490" spans="2:83" ht="15" customHeight="1">
      <c r="B490" s="891"/>
      <c r="C490" s="59"/>
      <c r="D490" s="59"/>
      <c r="E490" s="59"/>
      <c r="F490" s="59"/>
      <c r="G490" s="59"/>
      <c r="H490" s="59"/>
      <c r="I490" s="59"/>
      <c r="J490" s="59"/>
      <c r="K490" s="59"/>
      <c r="L490" s="59"/>
      <c r="M490" s="59"/>
      <c r="N490" s="59"/>
      <c r="O490" s="801" t="s">
        <v>2048</v>
      </c>
      <c r="P490" s="801"/>
      <c r="Q490" s="801"/>
      <c r="R490" s="801"/>
      <c r="S490" s="801"/>
      <c r="T490" s="811"/>
      <c r="U490" s="811"/>
      <c r="V490" s="811"/>
      <c r="W490" s="811"/>
      <c r="X490" s="811"/>
      <c r="Y490" s="811"/>
      <c r="Z490" s="811"/>
      <c r="AA490" s="811"/>
      <c r="AB490" s="811"/>
      <c r="AC490" s="811"/>
      <c r="AD490" s="811"/>
      <c r="AE490" s="811"/>
      <c r="AF490" s="811"/>
      <c r="AG490" s="811"/>
      <c r="AH490" s="811"/>
      <c r="AI490" s="811"/>
      <c r="AJ490" s="811"/>
      <c r="AK490" s="811"/>
      <c r="AL490" s="811"/>
      <c r="AM490" s="811"/>
      <c r="AN490" s="811"/>
      <c r="AO490" s="811"/>
      <c r="AP490" s="811"/>
      <c r="AQ490" s="811"/>
      <c r="AR490" s="811"/>
      <c r="AS490" s="811"/>
      <c r="AT490" s="811"/>
      <c r="AU490" s="811"/>
      <c r="AV490" s="811"/>
      <c r="AW490" s="811"/>
      <c r="AX490" s="811"/>
      <c r="AY490" s="811"/>
      <c r="AZ490" s="811"/>
      <c r="BA490" s="811"/>
      <c r="BB490" s="811"/>
      <c r="BC490" s="811"/>
      <c r="BD490" s="811"/>
      <c r="BE490" s="811"/>
      <c r="BF490" s="811"/>
      <c r="BG490" s="811"/>
      <c r="BH490" s="811"/>
      <c r="BI490" s="811"/>
      <c r="BJ490" s="811"/>
      <c r="BK490" s="811"/>
      <c r="BL490" s="811"/>
      <c r="BM490" s="811"/>
      <c r="BN490" s="811"/>
      <c r="BO490" s="811"/>
      <c r="BP490" s="811"/>
      <c r="BQ490" s="811"/>
      <c r="BR490" s="811"/>
      <c r="BS490" s="811"/>
      <c r="BT490" s="811"/>
      <c r="BU490" s="811"/>
      <c r="BV490" s="811"/>
      <c r="BW490" s="811"/>
      <c r="BX490" s="811"/>
      <c r="BY490" s="811"/>
      <c r="BZ490" s="811"/>
      <c r="CA490" s="59"/>
      <c r="CB490" s="59"/>
      <c r="CC490" s="1"/>
      <c r="CE490" s="466"/>
    </row>
    <row r="491" spans="2:83" ht="15" customHeight="1">
      <c r="B491" s="891"/>
      <c r="C491" s="59"/>
      <c r="D491" s="59"/>
      <c r="E491" s="59"/>
      <c r="F491" s="59"/>
      <c r="G491" s="59"/>
      <c r="H491" s="59"/>
      <c r="I491" s="59"/>
      <c r="J491" s="59"/>
      <c r="K491" s="59"/>
      <c r="L491" s="59"/>
      <c r="M491" s="59"/>
      <c r="N491" s="59"/>
      <c r="O491" s="801" t="s">
        <v>2048</v>
      </c>
      <c r="P491" s="801"/>
      <c r="Q491" s="801"/>
      <c r="R491" s="801"/>
      <c r="S491" s="801"/>
      <c r="T491" s="811"/>
      <c r="U491" s="811"/>
      <c r="V491" s="811"/>
      <c r="W491" s="811"/>
      <c r="X491" s="811"/>
      <c r="Y491" s="811"/>
      <c r="Z491" s="811"/>
      <c r="AA491" s="811"/>
      <c r="AB491" s="811"/>
      <c r="AC491" s="811"/>
      <c r="AD491" s="811"/>
      <c r="AE491" s="811"/>
      <c r="AF491" s="811"/>
      <c r="AG491" s="811"/>
      <c r="AH491" s="811"/>
      <c r="AI491" s="811"/>
      <c r="AJ491" s="811"/>
      <c r="AK491" s="811"/>
      <c r="AL491" s="811"/>
      <c r="AM491" s="811"/>
      <c r="AN491" s="811"/>
      <c r="AO491" s="811"/>
      <c r="AP491" s="811"/>
      <c r="AQ491" s="811"/>
      <c r="AR491" s="811"/>
      <c r="AS491" s="811"/>
      <c r="AT491" s="811"/>
      <c r="AU491" s="811"/>
      <c r="AV491" s="811"/>
      <c r="AW491" s="811"/>
      <c r="AX491" s="811"/>
      <c r="AY491" s="811"/>
      <c r="AZ491" s="811"/>
      <c r="BA491" s="811"/>
      <c r="BB491" s="811"/>
      <c r="BC491" s="811"/>
      <c r="BD491" s="811"/>
      <c r="BE491" s="811"/>
      <c r="BF491" s="811"/>
      <c r="BG491" s="811"/>
      <c r="BH491" s="811"/>
      <c r="BI491" s="811"/>
      <c r="BJ491" s="811"/>
      <c r="BK491" s="811"/>
      <c r="BL491" s="811"/>
      <c r="BM491" s="811"/>
      <c r="BN491" s="811"/>
      <c r="BO491" s="811"/>
      <c r="BP491" s="811"/>
      <c r="BQ491" s="811"/>
      <c r="BR491" s="811"/>
      <c r="BS491" s="811"/>
      <c r="BT491" s="811"/>
      <c r="BU491" s="811"/>
      <c r="BV491" s="811"/>
      <c r="BW491" s="811"/>
      <c r="BX491" s="811"/>
      <c r="BY491" s="811"/>
      <c r="BZ491" s="811"/>
      <c r="CA491" s="59"/>
      <c r="CB491" s="59"/>
      <c r="CC491" s="1"/>
      <c r="CE491" s="466"/>
    </row>
    <row r="492" spans="2:83" ht="15" customHeight="1">
      <c r="B492" s="891"/>
      <c r="C492" s="59"/>
      <c r="D492" s="59"/>
      <c r="E492" s="59"/>
      <c r="F492" s="59"/>
      <c r="G492" s="59"/>
      <c r="H492" s="59"/>
      <c r="I492" s="59"/>
      <c r="J492" s="59"/>
      <c r="K492" s="59"/>
      <c r="L492" s="59"/>
      <c r="M492" s="59"/>
      <c r="N492" s="59"/>
      <c r="O492" s="801" t="s">
        <v>2048</v>
      </c>
      <c r="P492" s="801"/>
      <c r="Q492" s="801"/>
      <c r="R492" s="801"/>
      <c r="S492" s="801"/>
      <c r="T492" s="811"/>
      <c r="U492" s="811"/>
      <c r="V492" s="811"/>
      <c r="W492" s="811"/>
      <c r="X492" s="811"/>
      <c r="Y492" s="811"/>
      <c r="Z492" s="811"/>
      <c r="AA492" s="811"/>
      <c r="AB492" s="811"/>
      <c r="AC492" s="811"/>
      <c r="AD492" s="811"/>
      <c r="AE492" s="811"/>
      <c r="AF492" s="811"/>
      <c r="AG492" s="811"/>
      <c r="AH492" s="811"/>
      <c r="AI492" s="811"/>
      <c r="AJ492" s="811"/>
      <c r="AK492" s="811"/>
      <c r="AL492" s="811"/>
      <c r="AM492" s="811"/>
      <c r="AN492" s="811"/>
      <c r="AO492" s="811"/>
      <c r="AP492" s="811"/>
      <c r="AQ492" s="811"/>
      <c r="AR492" s="811"/>
      <c r="AS492" s="811"/>
      <c r="AT492" s="811"/>
      <c r="AU492" s="811"/>
      <c r="AV492" s="811"/>
      <c r="AW492" s="811"/>
      <c r="AX492" s="811"/>
      <c r="AY492" s="811"/>
      <c r="AZ492" s="811"/>
      <c r="BA492" s="811"/>
      <c r="BB492" s="811"/>
      <c r="BC492" s="811"/>
      <c r="BD492" s="811"/>
      <c r="BE492" s="811"/>
      <c r="BF492" s="811"/>
      <c r="BG492" s="811"/>
      <c r="BH492" s="811"/>
      <c r="BI492" s="811"/>
      <c r="BJ492" s="811"/>
      <c r="BK492" s="811"/>
      <c r="BL492" s="811"/>
      <c r="BM492" s="811"/>
      <c r="BN492" s="811"/>
      <c r="BO492" s="811"/>
      <c r="BP492" s="811"/>
      <c r="BQ492" s="811"/>
      <c r="BR492" s="811"/>
      <c r="BS492" s="811"/>
      <c r="BT492" s="811"/>
      <c r="BU492" s="811"/>
      <c r="BV492" s="811"/>
      <c r="BW492" s="811"/>
      <c r="BX492" s="811"/>
      <c r="BY492" s="811"/>
      <c r="BZ492" s="811"/>
      <c r="CA492" s="59"/>
      <c r="CB492" s="59"/>
      <c r="CC492" s="1"/>
      <c r="CE492" s="466"/>
    </row>
    <row r="493" spans="2:83" ht="15" customHeight="1">
      <c r="B493" s="891"/>
      <c r="C493" s="59"/>
      <c r="D493" s="59"/>
      <c r="E493" s="59"/>
      <c r="F493" s="59"/>
      <c r="G493" s="59"/>
      <c r="H493" s="59"/>
      <c r="I493" s="59"/>
      <c r="J493" s="59"/>
      <c r="K493" s="59"/>
      <c r="L493" s="59"/>
      <c r="M493" s="59"/>
      <c r="N493" s="59"/>
      <c r="O493" s="801" t="s">
        <v>2048</v>
      </c>
      <c r="P493" s="801"/>
      <c r="Q493" s="801"/>
      <c r="R493" s="801"/>
      <c r="S493" s="801"/>
      <c r="T493" s="811"/>
      <c r="U493" s="811"/>
      <c r="V493" s="811"/>
      <c r="W493" s="811"/>
      <c r="X493" s="811"/>
      <c r="Y493" s="811"/>
      <c r="Z493" s="811"/>
      <c r="AA493" s="811"/>
      <c r="AB493" s="811"/>
      <c r="AC493" s="811"/>
      <c r="AD493" s="811"/>
      <c r="AE493" s="811"/>
      <c r="AF493" s="811"/>
      <c r="AG493" s="811"/>
      <c r="AH493" s="811"/>
      <c r="AI493" s="811"/>
      <c r="AJ493" s="811"/>
      <c r="AK493" s="811"/>
      <c r="AL493" s="811"/>
      <c r="AM493" s="811"/>
      <c r="AN493" s="811"/>
      <c r="AO493" s="811"/>
      <c r="AP493" s="811"/>
      <c r="AQ493" s="811"/>
      <c r="AR493" s="811"/>
      <c r="AS493" s="811"/>
      <c r="AT493" s="811"/>
      <c r="AU493" s="811"/>
      <c r="AV493" s="811"/>
      <c r="AW493" s="811"/>
      <c r="AX493" s="811"/>
      <c r="AY493" s="811"/>
      <c r="AZ493" s="811"/>
      <c r="BA493" s="811"/>
      <c r="BB493" s="811"/>
      <c r="BC493" s="811"/>
      <c r="BD493" s="811"/>
      <c r="BE493" s="811"/>
      <c r="BF493" s="811"/>
      <c r="BG493" s="811"/>
      <c r="BH493" s="811"/>
      <c r="BI493" s="811"/>
      <c r="BJ493" s="811"/>
      <c r="BK493" s="811"/>
      <c r="BL493" s="811"/>
      <c r="BM493" s="811"/>
      <c r="BN493" s="811"/>
      <c r="BO493" s="811"/>
      <c r="BP493" s="811"/>
      <c r="BQ493" s="811"/>
      <c r="BR493" s="811"/>
      <c r="BS493" s="811"/>
      <c r="BT493" s="811"/>
      <c r="BU493" s="811"/>
      <c r="BV493" s="811"/>
      <c r="BW493" s="811"/>
      <c r="BX493" s="811"/>
      <c r="BY493" s="811"/>
      <c r="BZ493" s="811"/>
      <c r="CA493" s="59"/>
      <c r="CB493" s="59"/>
      <c r="CC493" s="1"/>
      <c r="CE493" s="466"/>
    </row>
    <row r="494" spans="2:83" ht="15" customHeight="1">
      <c r="B494" s="891"/>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1"/>
      <c r="CE494" s="466"/>
    </row>
    <row r="495" spans="2:83" ht="15" customHeight="1">
      <c r="B495" s="891"/>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c r="AS495" s="174"/>
      <c r="AT495" s="174"/>
      <c r="AU495" s="174"/>
      <c r="AV495" s="174"/>
      <c r="AW495" s="174"/>
      <c r="AX495" s="174"/>
      <c r="AY495" s="174"/>
      <c r="AZ495" s="174"/>
      <c r="BA495" s="174"/>
      <c r="BB495" s="174"/>
      <c r="BC495" s="174"/>
      <c r="BD495" s="174"/>
      <c r="BE495" s="174"/>
      <c r="BF495" s="174"/>
      <c r="BG495" s="174"/>
      <c r="BH495" s="174"/>
      <c r="BI495" s="174"/>
      <c r="BJ495" s="174"/>
      <c r="BK495" s="174"/>
      <c r="BL495" s="174"/>
      <c r="BM495" s="174"/>
      <c r="BN495" s="174"/>
      <c r="BO495" s="174"/>
      <c r="BP495" s="174"/>
      <c r="BQ495" s="174"/>
      <c r="BR495" s="174"/>
      <c r="BS495" s="174"/>
      <c r="BT495" s="174"/>
      <c r="BU495" s="174"/>
      <c r="BV495" s="174"/>
      <c r="BW495" s="174"/>
      <c r="BX495" s="174"/>
      <c r="BY495" s="174"/>
      <c r="BZ495" s="174"/>
      <c r="CA495" s="174"/>
      <c r="CB495" s="174"/>
      <c r="CC495" s="1"/>
      <c r="CE495" s="466"/>
    </row>
    <row r="496" spans="2:83" ht="15" customHeight="1">
      <c r="B496" s="891"/>
      <c r="C496" s="59"/>
      <c r="D496" s="59" t="s">
        <v>204</v>
      </c>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A496" s="59"/>
      <c r="CB496" s="59"/>
      <c r="CC496" s="1"/>
      <c r="CE496" s="466"/>
    </row>
    <row r="497" spans="2:83" ht="15" customHeight="1">
      <c r="B497" s="891"/>
      <c r="C497" s="59"/>
      <c r="D497" s="59"/>
      <c r="E497" s="59"/>
      <c r="F497" s="59"/>
      <c r="G497" s="799" t="s">
        <v>56</v>
      </c>
      <c r="H497" s="799"/>
      <c r="I497" s="59" t="s">
        <v>143</v>
      </c>
      <c r="J497" s="59"/>
      <c r="K497" s="59"/>
      <c r="L497" s="59"/>
      <c r="M497" s="59"/>
      <c r="N497" s="59"/>
      <c r="O497" s="799" t="s">
        <v>56</v>
      </c>
      <c r="P497" s="799"/>
      <c r="Q497" s="59" t="s">
        <v>144</v>
      </c>
      <c r="R497" s="59"/>
      <c r="S497" s="59"/>
      <c r="T497" s="59"/>
      <c r="U497" s="59"/>
      <c r="V497" s="59"/>
      <c r="W497" s="799" t="s">
        <v>56</v>
      </c>
      <c r="X497" s="799"/>
      <c r="Y497" s="59" t="s">
        <v>145</v>
      </c>
      <c r="Z497" s="59"/>
      <c r="AA497" s="59"/>
      <c r="AB497" s="59"/>
      <c r="AC497" s="59"/>
      <c r="AD497" s="59"/>
      <c r="AE497" s="799" t="s">
        <v>56</v>
      </c>
      <c r="AF497" s="799"/>
      <c r="AG497" s="59" t="s">
        <v>146</v>
      </c>
      <c r="AH497" s="59"/>
      <c r="AI497" s="59"/>
      <c r="AJ497" s="59"/>
      <c r="AK497" s="59"/>
      <c r="AL497" s="59"/>
      <c r="AM497" s="799" t="s">
        <v>56</v>
      </c>
      <c r="AN497" s="799"/>
      <c r="AO497" s="59" t="s">
        <v>147</v>
      </c>
      <c r="AP497" s="59"/>
      <c r="AQ497" s="59"/>
      <c r="AR497" s="59"/>
      <c r="AS497" s="59"/>
      <c r="AT497" s="59"/>
      <c r="AU497" s="59"/>
      <c r="AV497" s="59"/>
      <c r="AW497" s="59"/>
      <c r="AX497" s="799" t="s">
        <v>56</v>
      </c>
      <c r="AY497" s="799"/>
      <c r="AZ497" s="59" t="s">
        <v>148</v>
      </c>
      <c r="BA497" s="59"/>
      <c r="BB497" s="59"/>
      <c r="BC497" s="59"/>
      <c r="BD497" s="59"/>
      <c r="BE497" s="59"/>
      <c r="BF497" s="59"/>
      <c r="BG497" s="59"/>
      <c r="BH497" s="59"/>
      <c r="BI497" s="59"/>
      <c r="BJ497" s="59"/>
      <c r="BK497" s="59"/>
      <c r="BL497" s="799" t="s">
        <v>56</v>
      </c>
      <c r="BM497" s="799"/>
      <c r="BN497" s="59" t="s">
        <v>149</v>
      </c>
      <c r="BO497" s="59"/>
      <c r="BP497" s="59"/>
      <c r="BQ497" s="59"/>
      <c r="BR497" s="59"/>
      <c r="BS497" s="59"/>
      <c r="BT497" s="59"/>
      <c r="BU497" s="59"/>
      <c r="BV497" s="59"/>
      <c r="BW497" s="59"/>
      <c r="BX497" s="59"/>
      <c r="BY497" s="59"/>
      <c r="BZ497" s="59"/>
      <c r="CA497" s="59"/>
      <c r="CB497" s="59"/>
      <c r="CC497" s="1"/>
      <c r="CE497" s="466"/>
    </row>
    <row r="498" spans="2:83" ht="15" customHeight="1">
      <c r="B498" s="891"/>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
      <c r="CE498" s="466"/>
    </row>
    <row r="499" spans="2:83" ht="15" customHeight="1">
      <c r="B499" s="891"/>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
      <c r="CE499" s="466"/>
    </row>
    <row r="500" spans="2:83" ht="15" customHeight="1">
      <c r="B500" s="891"/>
      <c r="C500" s="59"/>
      <c r="D500" s="59" t="s">
        <v>205</v>
      </c>
      <c r="E500" s="59"/>
      <c r="F500" s="59"/>
      <c r="G500" s="59"/>
      <c r="H500" s="59"/>
      <c r="I500" s="59"/>
      <c r="J500" s="59"/>
      <c r="K500" s="59"/>
      <c r="L500" s="59"/>
      <c r="M500" s="59"/>
      <c r="N500" s="59"/>
      <c r="O500" s="59"/>
      <c r="P500" s="59"/>
      <c r="Q500" s="59"/>
      <c r="R500" s="59"/>
      <c r="S500" s="823" t="s">
        <v>2049</v>
      </c>
      <c r="T500" s="823"/>
      <c r="U500" s="823"/>
      <c r="V500" s="823"/>
      <c r="W500" s="823"/>
      <c r="X500" s="823"/>
      <c r="Y500" s="823"/>
      <c r="Z500" s="823"/>
      <c r="AA500" s="823"/>
      <c r="AB500" s="823"/>
      <c r="AC500" s="823"/>
      <c r="AD500" s="823"/>
      <c r="AE500" s="823"/>
      <c r="AF500" s="823"/>
      <c r="AG500" s="823"/>
      <c r="AH500" s="823"/>
      <c r="AI500" s="823"/>
      <c r="AJ500" s="823"/>
      <c r="AK500" s="823"/>
      <c r="AL500" s="823"/>
      <c r="AM500" s="823"/>
      <c r="AN500" s="823"/>
      <c r="AO500" s="823"/>
      <c r="AP500" s="823"/>
      <c r="AQ500" s="59"/>
      <c r="AR500" s="59" t="s">
        <v>1606</v>
      </c>
      <c r="AS500" s="59"/>
      <c r="AT500" s="59"/>
      <c r="AU500" s="59"/>
      <c r="AV500" s="823"/>
      <c r="AW500" s="823"/>
      <c r="AX500" s="823"/>
      <c r="AY500" s="823"/>
      <c r="AZ500" s="823"/>
      <c r="BA500" s="823"/>
      <c r="BB500" s="823"/>
      <c r="BC500" s="823"/>
      <c r="BD500" s="823"/>
      <c r="BE500" s="823"/>
      <c r="BF500" s="823"/>
      <c r="BG500" s="823"/>
      <c r="BH500" s="823"/>
      <c r="BI500" s="823"/>
      <c r="BJ500" s="823"/>
      <c r="BK500" s="823"/>
      <c r="BL500" s="823"/>
      <c r="BM500" s="823"/>
      <c r="BN500" s="823"/>
      <c r="BO500" s="823"/>
      <c r="BP500" s="823"/>
      <c r="BQ500" s="823"/>
      <c r="BR500" s="59"/>
      <c r="BS500" s="59"/>
      <c r="BT500" s="59"/>
      <c r="BU500" s="59"/>
      <c r="BV500" s="59"/>
      <c r="BW500" s="59"/>
      <c r="BX500" s="59"/>
      <c r="BY500" s="59"/>
      <c r="BZ500" s="59"/>
      <c r="CA500" s="59"/>
      <c r="CB500" s="59"/>
      <c r="CC500" s="1"/>
      <c r="CE500" s="466"/>
    </row>
    <row r="501" spans="2:83" ht="15" customHeight="1">
      <c r="B501" s="891"/>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
      <c r="CE501" s="466"/>
    </row>
    <row r="502" spans="2:83" ht="15" customHeight="1">
      <c r="B502" s="891"/>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c r="BW502" s="174"/>
      <c r="BX502" s="174"/>
      <c r="BY502" s="174"/>
      <c r="BZ502" s="174"/>
      <c r="CA502" s="174"/>
      <c r="CB502" s="174"/>
      <c r="CC502" s="1"/>
      <c r="CE502" s="466"/>
    </row>
    <row r="503" spans="2:83" ht="15" customHeight="1">
      <c r="B503" s="891"/>
      <c r="C503" s="59"/>
      <c r="D503" s="59" t="s">
        <v>1315</v>
      </c>
      <c r="E503" s="59"/>
      <c r="F503" s="59"/>
      <c r="G503" s="59"/>
      <c r="H503" s="59"/>
      <c r="I503" s="59"/>
      <c r="J503" s="59"/>
      <c r="K503" s="59"/>
      <c r="L503" s="59"/>
      <c r="M503" s="59"/>
      <c r="N503" s="59"/>
      <c r="O503" s="59"/>
      <c r="P503" s="59"/>
      <c r="Q503" s="59"/>
      <c r="R503" s="59"/>
      <c r="S503" s="810"/>
      <c r="T503" s="810"/>
      <c r="U503" s="810"/>
      <c r="V503" s="810"/>
      <c r="W503" s="810"/>
      <c r="X503" s="810"/>
      <c r="Y503" s="810"/>
      <c r="Z503" s="810"/>
      <c r="AA503" s="810"/>
      <c r="AB503" s="810"/>
      <c r="AC503" s="810"/>
      <c r="AD503" s="810"/>
      <c r="AE503" s="810"/>
      <c r="AF503" s="810"/>
      <c r="AG503" s="810"/>
      <c r="AH503" s="810"/>
      <c r="AI503" s="810"/>
      <c r="AJ503" s="810"/>
      <c r="AK503" s="810"/>
      <c r="AL503" s="59"/>
      <c r="AM503" s="59"/>
      <c r="AN503" s="59"/>
      <c r="AO503" s="59"/>
      <c r="AP503" s="59"/>
      <c r="AQ503" s="59"/>
      <c r="AR503" s="59"/>
      <c r="AS503" s="59"/>
      <c r="AT503" s="59"/>
      <c r="AU503" s="59"/>
      <c r="AV503" s="59"/>
      <c r="AW503" s="59"/>
      <c r="AX503" s="59"/>
      <c r="AY503" s="59"/>
      <c r="AZ503" s="59"/>
      <c r="BA503" s="59"/>
      <c r="BB503" s="59"/>
      <c r="BC503" s="59"/>
      <c r="BD503" s="59"/>
      <c r="BE503" s="59"/>
      <c r="BF503" s="59"/>
      <c r="BG503" s="59"/>
      <c r="BH503" s="59"/>
      <c r="BI503" s="59"/>
      <c r="BJ503" s="59"/>
      <c r="BK503" s="59"/>
      <c r="BL503" s="59"/>
      <c r="BM503" s="59"/>
      <c r="BN503" s="59"/>
      <c r="BO503" s="59"/>
      <c r="BP503" s="59"/>
      <c r="BQ503" s="59"/>
      <c r="BR503" s="59"/>
      <c r="BS503" s="59"/>
      <c r="BT503" s="59"/>
      <c r="BU503" s="59"/>
      <c r="BV503" s="59"/>
      <c r="BW503" s="59"/>
      <c r="BX503" s="59"/>
      <c r="BY503" s="59"/>
      <c r="BZ503" s="59"/>
      <c r="CA503" s="59"/>
      <c r="CB503" s="59"/>
      <c r="CC503" s="1"/>
      <c r="CE503" s="466"/>
    </row>
    <row r="504" spans="2:83" ht="15" customHeight="1">
      <c r="B504" s="891"/>
      <c r="C504" s="90"/>
      <c r="D504" s="90"/>
      <c r="E504" s="90"/>
      <c r="F504" s="90"/>
      <c r="G504" s="805" t="s">
        <v>56</v>
      </c>
      <c r="H504" s="805"/>
      <c r="I504" s="68" t="s">
        <v>1646</v>
      </c>
      <c r="J504" s="68"/>
      <c r="K504" s="68"/>
      <c r="L504" s="68"/>
      <c r="M504" s="68"/>
      <c r="N504" s="68"/>
      <c r="O504" s="68"/>
      <c r="P504" s="68"/>
      <c r="Q504" s="68"/>
      <c r="R504" s="68"/>
      <c r="S504" s="61"/>
      <c r="T504" s="61"/>
      <c r="U504" s="61"/>
      <c r="V504" s="61"/>
      <c r="W504" s="90"/>
      <c r="X504" s="90"/>
      <c r="Y504" s="90"/>
      <c r="Z504" s="90"/>
      <c r="AA504" s="90"/>
      <c r="AB504" s="90"/>
      <c r="AC504" s="90"/>
      <c r="AD504" s="68"/>
      <c r="AE504" s="68"/>
      <c r="AF504" s="68"/>
      <c r="AG504" s="68"/>
      <c r="AH504" s="90"/>
      <c r="AI504" s="90"/>
      <c r="AJ504" s="90"/>
      <c r="AK504" s="90"/>
      <c r="AL504" s="90"/>
      <c r="AM504" s="90"/>
      <c r="AN504" s="90"/>
      <c r="AO504" s="90"/>
      <c r="AP504" s="90"/>
      <c r="AQ504" s="90"/>
      <c r="AR504" s="68"/>
      <c r="AS504" s="68"/>
      <c r="AT504" s="68"/>
      <c r="AU504" s="68"/>
      <c r="AV504" s="68"/>
      <c r="AW504" s="68"/>
      <c r="AX504" s="68"/>
      <c r="AY504" s="68"/>
      <c r="AZ504" s="68"/>
      <c r="BA504" s="68"/>
      <c r="BB504" s="68"/>
      <c r="BC504" s="68"/>
      <c r="BD504" s="68"/>
      <c r="BE504" s="61"/>
      <c r="BF504" s="61"/>
      <c r="BG504" s="61"/>
      <c r="BH504" s="61"/>
      <c r="BI504" s="90"/>
      <c r="BJ504" s="90"/>
      <c r="BK504" s="90"/>
      <c r="BL504" s="90"/>
      <c r="BM504" s="68"/>
      <c r="BN504" s="68"/>
      <c r="BO504" s="68"/>
      <c r="BP504" s="68"/>
      <c r="BQ504" s="68"/>
      <c r="BR504" s="68"/>
      <c r="BS504" s="68"/>
      <c r="BT504" s="68"/>
      <c r="BU504" s="68"/>
      <c r="BV504" s="68"/>
      <c r="BW504" s="68"/>
      <c r="BX504" s="61"/>
      <c r="BY504" s="90"/>
      <c r="BZ504" s="90"/>
      <c r="CA504" s="90"/>
      <c r="CB504" s="90"/>
      <c r="CC504" s="1" t="s">
        <v>2287</v>
      </c>
      <c r="CE504" s="466"/>
    </row>
    <row r="505" spans="2:83" ht="15" customHeight="1">
      <c r="B505" s="891"/>
      <c r="C505" s="90"/>
      <c r="D505" s="90"/>
      <c r="E505" s="90"/>
      <c r="F505" s="90"/>
      <c r="G505" s="805" t="s">
        <v>56</v>
      </c>
      <c r="H505" s="805"/>
      <c r="I505" s="68" t="s">
        <v>1647</v>
      </c>
      <c r="J505" s="68"/>
      <c r="K505" s="68"/>
      <c r="L505" s="68"/>
      <c r="M505" s="68"/>
      <c r="N505" s="68"/>
      <c r="O505" s="68"/>
      <c r="P505" s="68"/>
      <c r="Q505" s="68"/>
      <c r="R505" s="68"/>
      <c r="S505" s="61"/>
      <c r="T505" s="61"/>
      <c r="U505" s="61"/>
      <c r="V505" s="61"/>
      <c r="W505" s="90"/>
      <c r="X505" s="90"/>
      <c r="Y505" s="90"/>
      <c r="Z505" s="90"/>
      <c r="AA505" s="90"/>
      <c r="AB505" s="90"/>
      <c r="AC505" s="90"/>
      <c r="AD505" s="68"/>
      <c r="AE505" s="68"/>
      <c r="AF505" s="68"/>
      <c r="AG505" s="68"/>
      <c r="AH505" s="90"/>
      <c r="AI505" s="90"/>
      <c r="AJ505" s="90"/>
      <c r="AK505" s="90"/>
      <c r="AL505" s="90"/>
      <c r="AM505" s="90"/>
      <c r="AN505" s="90"/>
      <c r="AO505" s="90"/>
      <c r="AP505" s="90"/>
      <c r="AQ505" s="90"/>
      <c r="AR505" s="68"/>
      <c r="AS505" s="68"/>
      <c r="AT505" s="68"/>
      <c r="AU505" s="68"/>
      <c r="AV505" s="68"/>
      <c r="AW505" s="68"/>
      <c r="AX505" s="68"/>
      <c r="AY505" s="68"/>
      <c r="AZ505" s="68"/>
      <c r="BA505" s="68"/>
      <c r="BB505" s="68"/>
      <c r="BC505" s="68"/>
      <c r="BD505" s="68"/>
      <c r="BE505" s="61"/>
      <c r="BF505" s="61"/>
      <c r="BG505" s="61"/>
      <c r="BH505" s="61"/>
      <c r="BI505" s="90"/>
      <c r="BJ505" s="90"/>
      <c r="BK505" s="90"/>
      <c r="BL505" s="90"/>
      <c r="BM505" s="68"/>
      <c r="BN505" s="68"/>
      <c r="BO505" s="68"/>
      <c r="BP505" s="68"/>
      <c r="BQ505" s="68"/>
      <c r="BR505" s="68"/>
      <c r="BS505" s="68"/>
      <c r="BT505" s="68"/>
      <c r="BU505" s="68"/>
      <c r="BV505" s="68"/>
      <c r="BW505" s="68"/>
      <c r="BX505" s="61"/>
      <c r="BY505" s="90"/>
      <c r="BZ505" s="90"/>
      <c r="CA505" s="90"/>
      <c r="CB505" s="90"/>
      <c r="CC505" s="1" t="s">
        <v>2286</v>
      </c>
      <c r="CE505" s="466"/>
    </row>
    <row r="506" spans="2:83" ht="15" customHeight="1">
      <c r="B506" s="891"/>
      <c r="C506" s="90"/>
      <c r="D506" s="90"/>
      <c r="E506" s="90"/>
      <c r="F506" s="90"/>
      <c r="G506" s="805" t="s">
        <v>56</v>
      </c>
      <c r="H506" s="805"/>
      <c r="I506" s="68" t="s">
        <v>1648</v>
      </c>
      <c r="J506" s="90"/>
      <c r="K506" s="68"/>
      <c r="L506" s="68"/>
      <c r="M506" s="68"/>
      <c r="N506" s="68"/>
      <c r="O506" s="68"/>
      <c r="P506" s="68"/>
      <c r="Q506" s="68"/>
      <c r="R506" s="68"/>
      <c r="S506" s="61"/>
      <c r="T506" s="61"/>
      <c r="U506" s="61"/>
      <c r="V506" s="61"/>
      <c r="W506" s="90"/>
      <c r="X506" s="78"/>
      <c r="Y506" s="78"/>
      <c r="Z506" s="68"/>
      <c r="AA506" s="90"/>
      <c r="AB506" s="90"/>
      <c r="AC506" s="90"/>
      <c r="AD506" s="68"/>
      <c r="AE506" s="68"/>
      <c r="AF506" s="68"/>
      <c r="AG506" s="68"/>
      <c r="AH506" s="90"/>
      <c r="AI506" s="90"/>
      <c r="AJ506" s="90"/>
      <c r="AK506" s="90"/>
      <c r="AL506" s="90"/>
      <c r="AM506" s="90"/>
      <c r="AN506" s="90"/>
      <c r="AO506" s="90"/>
      <c r="AP506" s="90"/>
      <c r="AQ506" s="90"/>
      <c r="AR506" s="68"/>
      <c r="AS506" s="68"/>
      <c r="AT506" s="68"/>
      <c r="AU506" s="68"/>
      <c r="AV506" s="68"/>
      <c r="AW506" s="68"/>
      <c r="AX506" s="68"/>
      <c r="AY506" s="68"/>
      <c r="AZ506" s="68"/>
      <c r="BA506" s="68"/>
      <c r="BB506" s="68"/>
      <c r="BC506" s="68"/>
      <c r="BD506" s="68"/>
      <c r="BE506" s="61"/>
      <c r="BF506" s="61"/>
      <c r="BG506" s="61"/>
      <c r="BH506" s="61"/>
      <c r="BI506" s="78"/>
      <c r="BJ506" s="78"/>
      <c r="BK506" s="68"/>
      <c r="BL506" s="68"/>
      <c r="BM506" s="68"/>
      <c r="BN506" s="68"/>
      <c r="BO506" s="68"/>
      <c r="BP506" s="68"/>
      <c r="BQ506" s="68"/>
      <c r="BR506" s="68"/>
      <c r="BS506" s="68"/>
      <c r="BT506" s="68"/>
      <c r="BU506" s="68"/>
      <c r="BV506" s="68"/>
      <c r="BW506" s="68"/>
      <c r="BX506" s="61"/>
      <c r="BY506" s="90"/>
      <c r="BZ506" s="90"/>
      <c r="CA506" s="90"/>
      <c r="CB506" s="90"/>
      <c r="CC506" s="1" t="s">
        <v>2285</v>
      </c>
      <c r="CE506" s="466"/>
    </row>
    <row r="507" spans="2:83" ht="15" customHeight="1">
      <c r="B507" s="891"/>
      <c r="C507" s="90"/>
      <c r="D507" s="90"/>
      <c r="E507" s="90"/>
      <c r="F507" s="90"/>
      <c r="G507" s="805" t="s">
        <v>56</v>
      </c>
      <c r="H507" s="805"/>
      <c r="I507" s="68" t="s">
        <v>970</v>
      </c>
      <c r="J507" s="90"/>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90"/>
      <c r="AJ507" s="68"/>
      <c r="AK507" s="90"/>
      <c r="AL507" s="90"/>
      <c r="AM507" s="90"/>
      <c r="AN507" s="90"/>
      <c r="AO507" s="90"/>
      <c r="AP507" s="90"/>
      <c r="AQ507" s="90"/>
      <c r="AR507" s="68"/>
      <c r="AS507" s="68"/>
      <c r="AT507" s="68"/>
      <c r="AU507" s="68"/>
      <c r="AV507" s="68"/>
      <c r="AW507" s="68"/>
      <c r="AX507" s="68"/>
      <c r="AY507" s="68"/>
      <c r="AZ507" s="68"/>
      <c r="BA507" s="68"/>
      <c r="BB507" s="68"/>
      <c r="BC507" s="68"/>
      <c r="BD507" s="68"/>
      <c r="BE507" s="61"/>
      <c r="BF507" s="61"/>
      <c r="BG507" s="61"/>
      <c r="BH507" s="61"/>
      <c r="BI507" s="78"/>
      <c r="BJ507" s="78"/>
      <c r="BK507" s="68"/>
      <c r="BL507" s="68"/>
      <c r="BM507" s="68"/>
      <c r="BN507" s="68"/>
      <c r="BO507" s="68"/>
      <c r="BP507" s="68"/>
      <c r="BQ507" s="68"/>
      <c r="BR507" s="68"/>
      <c r="BS507" s="68"/>
      <c r="BT507" s="68"/>
      <c r="BU507" s="68"/>
      <c r="BV507" s="68"/>
      <c r="BW507" s="68"/>
      <c r="BX507" s="61"/>
      <c r="BY507" s="90"/>
      <c r="BZ507" s="90"/>
      <c r="CA507" s="90"/>
      <c r="CB507" s="90"/>
      <c r="CC507" s="387" t="s">
        <v>2288</v>
      </c>
      <c r="CE507" s="466"/>
    </row>
    <row r="508" spans="2:83" ht="15" customHeight="1">
      <c r="B508" s="891"/>
      <c r="C508" s="90"/>
      <c r="D508" s="90"/>
      <c r="E508" s="90"/>
      <c r="F508" s="90"/>
      <c r="G508" s="805" t="s">
        <v>56</v>
      </c>
      <c r="H508" s="805"/>
      <c r="I508" s="68" t="s">
        <v>1316</v>
      </c>
      <c r="J508" s="68"/>
      <c r="K508" s="68"/>
      <c r="L508" s="68"/>
      <c r="M508" s="68"/>
      <c r="N508" s="68"/>
      <c r="O508" s="68"/>
      <c r="P508" s="68"/>
      <c r="Q508" s="68"/>
      <c r="R508" s="68"/>
      <c r="S508" s="61"/>
      <c r="T508" s="61"/>
      <c r="U508" s="61"/>
      <c r="V508" s="61"/>
      <c r="W508" s="90"/>
      <c r="X508" s="78"/>
      <c r="Y508" s="78"/>
      <c r="Z508" s="68"/>
      <c r="AA508" s="90"/>
      <c r="AB508" s="90"/>
      <c r="AC508" s="90"/>
      <c r="AD508" s="68"/>
      <c r="AE508" s="68"/>
      <c r="AF508" s="68"/>
      <c r="AG508" s="68"/>
      <c r="AH508" s="90"/>
      <c r="AI508" s="90"/>
      <c r="AJ508" s="90"/>
      <c r="AK508" s="90"/>
      <c r="AL508" s="90"/>
      <c r="AM508" s="90"/>
      <c r="AN508" s="90"/>
      <c r="AO508" s="90"/>
      <c r="AP508" s="90"/>
      <c r="AQ508" s="90"/>
      <c r="AR508" s="68"/>
      <c r="AS508" s="68"/>
      <c r="AT508" s="68"/>
      <c r="AU508" s="68"/>
      <c r="AV508" s="68"/>
      <c r="AW508" s="68"/>
      <c r="AX508" s="68"/>
      <c r="AY508" s="68"/>
      <c r="AZ508" s="68"/>
      <c r="BA508" s="68"/>
      <c r="BB508" s="68"/>
      <c r="BC508" s="68"/>
      <c r="BD508" s="68"/>
      <c r="BE508" s="61"/>
      <c r="BF508" s="61"/>
      <c r="BG508" s="61"/>
      <c r="BH508" s="61"/>
      <c r="BI508" s="78"/>
      <c r="BJ508" s="78"/>
      <c r="BK508" s="68"/>
      <c r="BL508" s="68"/>
      <c r="BM508" s="68"/>
      <c r="BN508" s="68"/>
      <c r="BO508" s="68"/>
      <c r="BP508" s="68"/>
      <c r="BQ508" s="68"/>
      <c r="BR508" s="68"/>
      <c r="BS508" s="68"/>
      <c r="BT508" s="68"/>
      <c r="BU508" s="68"/>
      <c r="BV508" s="68"/>
      <c r="BW508" s="68"/>
      <c r="BX508" s="61"/>
      <c r="BY508" s="90"/>
      <c r="BZ508" s="90"/>
      <c r="CA508" s="90"/>
      <c r="CB508" s="90"/>
      <c r="CC508" s="387" t="s">
        <v>2289</v>
      </c>
    </row>
    <row r="509" spans="2:83" ht="15" customHeight="1">
      <c r="B509" s="891"/>
      <c r="C509" s="90"/>
      <c r="D509" s="90"/>
      <c r="E509" s="90"/>
      <c r="F509" s="90"/>
      <c r="G509" s="805" t="s">
        <v>56</v>
      </c>
      <c r="H509" s="805"/>
      <c r="I509" s="68" t="s">
        <v>1317</v>
      </c>
      <c r="J509" s="68"/>
      <c r="K509" s="68"/>
      <c r="L509" s="68"/>
      <c r="M509" s="68"/>
      <c r="N509" s="68"/>
      <c r="O509" s="68"/>
      <c r="P509" s="68"/>
      <c r="Q509" s="68"/>
      <c r="R509" s="68"/>
      <c r="S509" s="68"/>
      <c r="T509" s="68"/>
      <c r="U509" s="68"/>
      <c r="V509" s="68"/>
      <c r="W509" s="68"/>
      <c r="X509" s="78"/>
      <c r="Y509" s="78"/>
      <c r="Z509" s="68"/>
      <c r="AA509" s="90"/>
      <c r="AB509" s="90"/>
      <c r="AC509" s="90"/>
      <c r="AD509" s="68"/>
      <c r="AE509" s="68"/>
      <c r="AF509" s="68"/>
      <c r="AG509" s="68"/>
      <c r="AH509" s="90"/>
      <c r="AI509" s="90"/>
      <c r="AJ509" s="90"/>
      <c r="AK509" s="90"/>
      <c r="AL509" s="90"/>
      <c r="AM509" s="90"/>
      <c r="AN509" s="90"/>
      <c r="AO509" s="90"/>
      <c r="AP509" s="90"/>
      <c r="AQ509" s="90"/>
      <c r="AR509" s="68"/>
      <c r="AS509" s="68"/>
      <c r="AT509" s="68"/>
      <c r="AU509" s="68"/>
      <c r="AV509" s="68"/>
      <c r="AW509" s="68"/>
      <c r="AX509" s="68"/>
      <c r="AY509" s="68"/>
      <c r="AZ509" s="68"/>
      <c r="BA509" s="68"/>
      <c r="BB509" s="68"/>
      <c r="BC509" s="68"/>
      <c r="BD509" s="68"/>
      <c r="BE509" s="68"/>
      <c r="BF509" s="68"/>
      <c r="BG509" s="68"/>
      <c r="BH509" s="68"/>
      <c r="BI509" s="78"/>
      <c r="BJ509" s="78"/>
      <c r="BK509" s="68"/>
      <c r="BL509" s="68"/>
      <c r="BM509" s="68"/>
      <c r="BN509" s="61"/>
      <c r="BO509" s="61"/>
      <c r="BP509" s="61"/>
      <c r="BQ509" s="90"/>
      <c r="BR509" s="90"/>
      <c r="BS509" s="90"/>
      <c r="BT509" s="68"/>
      <c r="BU509" s="68"/>
      <c r="BV509" s="68"/>
      <c r="BW509" s="68"/>
      <c r="BX509" s="68"/>
      <c r="BY509" s="90"/>
      <c r="BZ509" s="90"/>
      <c r="CA509" s="90"/>
      <c r="CB509" s="90"/>
      <c r="CC509" s="387" t="s">
        <v>2290</v>
      </c>
    </row>
    <row r="510" spans="2:83" ht="15" customHeight="1">
      <c r="B510" s="891"/>
      <c r="C510" s="90"/>
      <c r="D510" s="90"/>
      <c r="E510" s="90"/>
      <c r="F510" s="90"/>
      <c r="G510" s="805" t="s">
        <v>56</v>
      </c>
      <c r="H510" s="805"/>
      <c r="I510" s="68" t="s">
        <v>700</v>
      </c>
      <c r="J510" s="68"/>
      <c r="K510" s="68"/>
      <c r="L510" s="68"/>
      <c r="M510" s="68"/>
      <c r="N510" s="68"/>
      <c r="O510" s="68"/>
      <c r="P510" s="68"/>
      <c r="Q510" s="68"/>
      <c r="R510" s="68"/>
      <c r="S510" s="68"/>
      <c r="T510" s="68"/>
      <c r="U510" s="68"/>
      <c r="V510" s="68"/>
      <c r="W510" s="68"/>
      <c r="X510" s="78"/>
      <c r="Y510" s="78"/>
      <c r="Z510" s="68"/>
      <c r="AA510" s="90"/>
      <c r="AB510" s="90"/>
      <c r="AC510" s="90"/>
      <c r="AD510" s="68"/>
      <c r="AE510" s="68"/>
      <c r="AF510" s="68"/>
      <c r="AG510" s="68"/>
      <c r="AH510" s="90"/>
      <c r="AI510" s="90"/>
      <c r="AJ510" s="90"/>
      <c r="AK510" s="90"/>
      <c r="AL510" s="90"/>
      <c r="AM510" s="90"/>
      <c r="AN510" s="90"/>
      <c r="AO510" s="90"/>
      <c r="AP510" s="90"/>
      <c r="AQ510" s="90"/>
      <c r="AR510" s="68"/>
      <c r="AS510" s="68"/>
      <c r="AT510" s="68"/>
      <c r="AU510" s="68"/>
      <c r="AV510" s="68"/>
      <c r="AW510" s="68"/>
      <c r="AX510" s="68"/>
      <c r="AY510" s="68"/>
      <c r="AZ510" s="68"/>
      <c r="BA510" s="68"/>
      <c r="BB510" s="68"/>
      <c r="BC510" s="68"/>
      <c r="BD510" s="68"/>
      <c r="BE510" s="68"/>
      <c r="BF510" s="68"/>
      <c r="BG510" s="68"/>
      <c r="BH510" s="68"/>
      <c r="BI510" s="78"/>
      <c r="BJ510" s="78"/>
      <c r="BK510" s="68"/>
      <c r="BL510" s="68"/>
      <c r="BM510" s="68"/>
      <c r="BN510" s="61"/>
      <c r="BO510" s="61"/>
      <c r="BP510" s="61"/>
      <c r="BQ510" s="90"/>
      <c r="BR510" s="90"/>
      <c r="BS510" s="90"/>
      <c r="BT510" s="68"/>
      <c r="BU510" s="68"/>
      <c r="BV510" s="68"/>
      <c r="BW510" s="68"/>
      <c r="BX510" s="68"/>
      <c r="BY510" s="90"/>
      <c r="BZ510" s="90"/>
      <c r="CA510" s="90"/>
      <c r="CB510" s="90"/>
      <c r="CC510" s="387"/>
    </row>
    <row r="511" spans="2:83" ht="15" customHeight="1">
      <c r="B511" s="891"/>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A511" s="94"/>
      <c r="CB511" s="94"/>
      <c r="CC511" s="1"/>
    </row>
    <row r="512" spans="2:83" ht="15" customHeight="1">
      <c r="B512" s="891"/>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A512" s="174"/>
      <c r="CB512" s="174"/>
      <c r="CC512" s="1"/>
    </row>
    <row r="513" spans="2:81" ht="15" customHeight="1">
      <c r="B513" s="891"/>
      <c r="C513" s="59"/>
      <c r="D513" s="59" t="s">
        <v>1318</v>
      </c>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59"/>
      <c r="AS513" s="59"/>
      <c r="AT513" s="59"/>
      <c r="AU513" s="59"/>
      <c r="AV513" s="59"/>
      <c r="AW513" s="59"/>
      <c r="AX513" s="59"/>
      <c r="AY513" s="59"/>
      <c r="AZ513" s="59"/>
      <c r="BA513" s="59"/>
      <c r="BB513" s="59"/>
      <c r="BC513" s="59"/>
      <c r="BD513" s="59"/>
      <c r="BE513" s="59"/>
      <c r="BF513" s="59"/>
      <c r="BG513" s="59"/>
      <c r="BH513" s="59"/>
      <c r="BI513" s="59"/>
      <c r="BJ513" s="59"/>
      <c r="BK513" s="59"/>
      <c r="BL513" s="59"/>
      <c r="BM513" s="59"/>
      <c r="BN513" s="59"/>
      <c r="BO513" s="59"/>
      <c r="BP513" s="59"/>
      <c r="BQ513" s="59"/>
      <c r="BR513" s="59"/>
      <c r="BS513" s="59"/>
      <c r="BT513" s="59"/>
      <c r="BU513" s="59"/>
      <c r="BV513" s="59"/>
      <c r="BW513" s="59"/>
      <c r="BX513" s="59"/>
      <c r="BY513" s="59"/>
      <c r="BZ513" s="59"/>
      <c r="CA513" s="59"/>
      <c r="CB513" s="59"/>
      <c r="CC513" s="1"/>
    </row>
    <row r="514" spans="2:81" ht="15" customHeight="1">
      <c r="B514" s="891"/>
      <c r="C514" s="90"/>
      <c r="D514" s="90"/>
      <c r="E514" s="90"/>
      <c r="F514" s="90"/>
      <c r="G514" s="805" t="s">
        <v>56</v>
      </c>
      <c r="H514" s="805"/>
      <c r="I514" s="68" t="s">
        <v>1319</v>
      </c>
      <c r="J514" s="68"/>
      <c r="K514" s="68"/>
      <c r="L514" s="68"/>
      <c r="M514" s="68"/>
      <c r="N514" s="68"/>
      <c r="O514" s="68"/>
      <c r="P514" s="68"/>
      <c r="Q514" s="61"/>
      <c r="R514" s="61"/>
      <c r="S514" s="61"/>
      <c r="T514" s="61"/>
      <c r="U514" s="90"/>
      <c r="V514" s="90"/>
      <c r="W514" s="90"/>
      <c r="X514" s="90"/>
      <c r="Y514" s="90"/>
      <c r="Z514" s="90"/>
      <c r="AA514" s="90"/>
      <c r="AB514" s="68"/>
      <c r="AC514" s="68"/>
      <c r="AD514" s="68"/>
      <c r="AE514" s="68"/>
      <c r="AF514" s="68"/>
      <c r="AG514" s="68"/>
      <c r="AH514" s="90"/>
      <c r="AI514" s="90"/>
      <c r="AJ514" s="90"/>
      <c r="AK514" s="90"/>
      <c r="AL514" s="90"/>
      <c r="AM514" s="90"/>
      <c r="AN514" s="90"/>
      <c r="AO514" s="90"/>
      <c r="AP514" s="90"/>
      <c r="AQ514" s="90"/>
      <c r="AR514" s="68"/>
      <c r="AS514" s="68"/>
      <c r="AT514" s="68"/>
      <c r="AU514" s="68"/>
      <c r="AV514" s="68"/>
      <c r="AW514" s="68"/>
      <c r="AX514" s="68"/>
      <c r="AY514" s="68"/>
      <c r="AZ514" s="68"/>
      <c r="BA514" s="68"/>
      <c r="BB514" s="68"/>
      <c r="BC514" s="68"/>
      <c r="BD514" s="68"/>
      <c r="BE514" s="61"/>
      <c r="BF514" s="61"/>
      <c r="BG514" s="61"/>
      <c r="BH514" s="61"/>
      <c r="BI514" s="90"/>
      <c r="BJ514" s="90"/>
      <c r="BK514" s="90"/>
      <c r="BL514" s="90"/>
      <c r="BM514" s="68"/>
      <c r="BN514" s="68"/>
      <c r="BO514" s="68"/>
      <c r="BP514" s="68"/>
      <c r="BQ514" s="68"/>
      <c r="BR514" s="68"/>
      <c r="BS514" s="68"/>
      <c r="BT514" s="68"/>
      <c r="BU514" s="68"/>
      <c r="BV514" s="68"/>
      <c r="BW514" s="68"/>
      <c r="BX514" s="61"/>
      <c r="BY514" s="90"/>
      <c r="BZ514" s="90"/>
      <c r="CA514" s="90"/>
      <c r="CB514" s="90"/>
      <c r="CC514" s="387" t="s">
        <v>2292</v>
      </c>
    </row>
    <row r="515" spans="2:81" ht="15" customHeight="1">
      <c r="B515" s="891"/>
      <c r="C515" s="90"/>
      <c r="D515" s="90"/>
      <c r="E515" s="90"/>
      <c r="F515" s="90"/>
      <c r="G515" s="805" t="s">
        <v>56</v>
      </c>
      <c r="H515" s="805"/>
      <c r="I515" s="68" t="s">
        <v>1320</v>
      </c>
      <c r="J515" s="90"/>
      <c r="K515" s="68"/>
      <c r="L515" s="68"/>
      <c r="M515" s="68"/>
      <c r="N515" s="68"/>
      <c r="O515" s="68"/>
      <c r="P515" s="68"/>
      <c r="Q515" s="61"/>
      <c r="R515" s="61"/>
      <c r="S515" s="61"/>
      <c r="T515" s="61"/>
      <c r="U515" s="90"/>
      <c r="V515" s="78"/>
      <c r="W515" s="78"/>
      <c r="X515" s="68"/>
      <c r="Y515" s="90"/>
      <c r="Z515" s="90"/>
      <c r="AA515" s="90"/>
      <c r="AB515" s="68"/>
      <c r="AC515" s="68"/>
      <c r="AD515" s="68"/>
      <c r="AE515" s="68"/>
      <c r="AF515" s="68"/>
      <c r="AG515" s="68"/>
      <c r="AH515" s="90"/>
      <c r="AI515" s="90"/>
      <c r="AJ515" s="90"/>
      <c r="AK515" s="90"/>
      <c r="AL515" s="90"/>
      <c r="AM515" s="90"/>
      <c r="AN515" s="90"/>
      <c r="AO515" s="90"/>
      <c r="AP515" s="90"/>
      <c r="AQ515" s="90"/>
      <c r="AR515" s="68"/>
      <c r="AS515" s="68"/>
      <c r="AT515" s="68"/>
      <c r="AU515" s="68"/>
      <c r="AV515" s="68"/>
      <c r="AW515" s="68"/>
      <c r="AX515" s="68"/>
      <c r="AY515" s="68"/>
      <c r="AZ515" s="68"/>
      <c r="BA515" s="68"/>
      <c r="BB515" s="68"/>
      <c r="BC515" s="68"/>
      <c r="BD515" s="68"/>
      <c r="BE515" s="61"/>
      <c r="BF515" s="61"/>
      <c r="BG515" s="61"/>
      <c r="BH515" s="61"/>
      <c r="BI515" s="78"/>
      <c r="BJ515" s="78"/>
      <c r="BK515" s="68"/>
      <c r="BL515" s="68"/>
      <c r="BM515" s="68"/>
      <c r="BN515" s="68"/>
      <c r="BO515" s="68"/>
      <c r="BP515" s="68"/>
      <c r="BQ515" s="68"/>
      <c r="BR515" s="68"/>
      <c r="BS515" s="68"/>
      <c r="BT515" s="68"/>
      <c r="BU515" s="68"/>
      <c r="BV515" s="68"/>
      <c r="BW515" s="68"/>
      <c r="BX515" s="61"/>
      <c r="BY515" s="90"/>
      <c r="BZ515" s="90"/>
      <c r="CA515" s="90"/>
      <c r="CB515" s="90"/>
      <c r="CC515" s="387" t="s">
        <v>2291</v>
      </c>
    </row>
    <row r="516" spans="2:81" ht="15" customHeight="1">
      <c r="B516" s="891"/>
      <c r="C516" s="90"/>
      <c r="D516" s="90"/>
      <c r="E516" s="90"/>
      <c r="F516" s="90"/>
      <c r="G516" s="805" t="s">
        <v>56</v>
      </c>
      <c r="H516" s="805"/>
      <c r="I516" s="68" t="s">
        <v>1649</v>
      </c>
      <c r="J516" s="90"/>
      <c r="K516" s="68"/>
      <c r="L516" s="68"/>
      <c r="M516" s="68"/>
      <c r="N516" s="68"/>
      <c r="O516" s="68"/>
      <c r="P516" s="68"/>
      <c r="Q516" s="61"/>
      <c r="R516" s="61"/>
      <c r="S516" s="61"/>
      <c r="T516" s="61"/>
      <c r="U516" s="61"/>
      <c r="V516" s="61"/>
      <c r="W516" s="61"/>
      <c r="X516" s="61"/>
      <c r="Y516" s="61"/>
      <c r="Z516" s="61"/>
      <c r="AA516" s="61"/>
      <c r="AB516" s="61"/>
      <c r="AC516" s="61"/>
      <c r="AD516" s="61"/>
      <c r="AE516" s="61"/>
      <c r="AF516" s="61"/>
      <c r="AG516" s="61"/>
      <c r="AH516" s="90"/>
      <c r="AI516" s="90"/>
      <c r="AJ516" s="90"/>
      <c r="AK516" s="90"/>
      <c r="AL516" s="90"/>
      <c r="AM516" s="90"/>
      <c r="AN516" s="90"/>
      <c r="AO516" s="90"/>
      <c r="AP516" s="90"/>
      <c r="AQ516" s="90"/>
      <c r="AR516" s="68"/>
      <c r="AS516" s="68"/>
      <c r="AT516" s="68"/>
      <c r="AU516" s="68"/>
      <c r="AV516" s="68"/>
      <c r="AW516" s="68"/>
      <c r="AX516" s="68"/>
      <c r="AY516" s="68"/>
      <c r="AZ516" s="68"/>
      <c r="BA516" s="68"/>
      <c r="BB516" s="68"/>
      <c r="BC516" s="68"/>
      <c r="BD516" s="68"/>
      <c r="BE516" s="61"/>
      <c r="BF516" s="61"/>
      <c r="BG516" s="61"/>
      <c r="BH516" s="61"/>
      <c r="BI516" s="78"/>
      <c r="BJ516" s="78"/>
      <c r="BK516" s="68"/>
      <c r="BL516" s="68"/>
      <c r="BM516" s="68"/>
      <c r="BN516" s="68"/>
      <c r="BO516" s="68"/>
      <c r="BP516" s="68"/>
      <c r="BQ516" s="68"/>
      <c r="BR516" s="68"/>
      <c r="BS516" s="68"/>
      <c r="BT516" s="68"/>
      <c r="BU516" s="68"/>
      <c r="BV516" s="68"/>
      <c r="BW516" s="68"/>
      <c r="BX516" s="61"/>
      <c r="BY516" s="90"/>
      <c r="BZ516" s="90"/>
      <c r="CA516" s="90"/>
      <c r="CB516" s="90"/>
      <c r="CC516" s="387" t="s">
        <v>2293</v>
      </c>
    </row>
    <row r="517" spans="2:81" ht="15" customHeight="1">
      <c r="B517" s="891"/>
      <c r="C517" s="90"/>
      <c r="D517" s="90"/>
      <c r="E517" s="90"/>
      <c r="F517" s="90"/>
      <c r="G517" s="805" t="s">
        <v>56</v>
      </c>
      <c r="H517" s="805"/>
      <c r="I517" s="68" t="s">
        <v>1321</v>
      </c>
      <c r="J517" s="90"/>
      <c r="K517" s="68"/>
      <c r="L517" s="68"/>
      <c r="M517" s="68"/>
      <c r="N517" s="68"/>
      <c r="O517" s="68"/>
      <c r="P517" s="68"/>
      <c r="Q517" s="61"/>
      <c r="R517" s="61"/>
      <c r="S517" s="61"/>
      <c r="T517" s="61"/>
      <c r="U517" s="61"/>
      <c r="V517" s="61"/>
      <c r="W517" s="61"/>
      <c r="X517" s="61"/>
      <c r="Y517" s="61"/>
      <c r="Z517" s="61"/>
      <c r="AA517" s="61"/>
      <c r="AB517" s="61"/>
      <c r="AC517" s="61"/>
      <c r="AD517" s="61"/>
      <c r="AE517" s="61"/>
      <c r="AF517" s="61"/>
      <c r="AG517" s="61"/>
      <c r="AH517" s="90"/>
      <c r="AI517" s="90"/>
      <c r="AJ517" s="90"/>
      <c r="AK517" s="90"/>
      <c r="AL517" s="90"/>
      <c r="AM517" s="90"/>
      <c r="AN517" s="90"/>
      <c r="AO517" s="90"/>
      <c r="AP517" s="90"/>
      <c r="AQ517" s="90"/>
      <c r="AR517" s="68"/>
      <c r="AS517" s="68"/>
      <c r="AT517" s="68"/>
      <c r="AU517" s="68"/>
      <c r="AV517" s="68"/>
      <c r="AW517" s="68"/>
      <c r="AX517" s="68"/>
      <c r="AY517" s="68"/>
      <c r="AZ517" s="68"/>
      <c r="BA517" s="68"/>
      <c r="BB517" s="68"/>
      <c r="BC517" s="68"/>
      <c r="BD517" s="68"/>
      <c r="BE517" s="61"/>
      <c r="BF517" s="61"/>
      <c r="BG517" s="61"/>
      <c r="BH517" s="61"/>
      <c r="BI517" s="78"/>
      <c r="BJ517" s="78"/>
      <c r="BK517" s="68"/>
      <c r="BL517" s="68"/>
      <c r="BM517" s="68"/>
      <c r="BN517" s="68"/>
      <c r="BO517" s="68"/>
      <c r="BP517" s="68"/>
      <c r="BQ517" s="68"/>
      <c r="BR517" s="68"/>
      <c r="BS517" s="68"/>
      <c r="BT517" s="68"/>
      <c r="BU517" s="68"/>
      <c r="BV517" s="68"/>
      <c r="BW517" s="68"/>
      <c r="BX517" s="61"/>
      <c r="BY517" s="90"/>
      <c r="BZ517" s="90"/>
      <c r="CA517" s="90"/>
      <c r="CB517" s="90"/>
      <c r="CC517" s="387" t="s">
        <v>2294</v>
      </c>
    </row>
    <row r="518" spans="2:81" ht="15" customHeight="1">
      <c r="B518" s="891"/>
      <c r="C518" s="90"/>
      <c r="D518" s="90"/>
      <c r="E518" s="90"/>
      <c r="F518" s="90"/>
      <c r="G518" s="805" t="s">
        <v>56</v>
      </c>
      <c r="H518" s="805"/>
      <c r="I518" s="68" t="s">
        <v>700</v>
      </c>
      <c r="J518" s="90"/>
      <c r="K518" s="68"/>
      <c r="L518" s="68"/>
      <c r="M518" s="68"/>
      <c r="N518" s="68"/>
      <c r="O518" s="68"/>
      <c r="P518" s="68"/>
      <c r="Q518" s="61"/>
      <c r="R518" s="61"/>
      <c r="S518" s="61"/>
      <c r="T518" s="61"/>
      <c r="U518" s="61"/>
      <c r="V518" s="61"/>
      <c r="W518" s="61"/>
      <c r="X518" s="61"/>
      <c r="Y518" s="61"/>
      <c r="Z518" s="61"/>
      <c r="AA518" s="61"/>
      <c r="AB518" s="61"/>
      <c r="AC518" s="61"/>
      <c r="AD518" s="61"/>
      <c r="AE518" s="61"/>
      <c r="AF518" s="61"/>
      <c r="AG518" s="61"/>
      <c r="AH518" s="90"/>
      <c r="AI518" s="90"/>
      <c r="AJ518" s="90"/>
      <c r="AK518" s="90"/>
      <c r="AL518" s="90"/>
      <c r="AM518" s="90"/>
      <c r="AN518" s="90"/>
      <c r="AO518" s="90"/>
      <c r="AP518" s="90"/>
      <c r="AQ518" s="90"/>
      <c r="AR518" s="68"/>
      <c r="AS518" s="68"/>
      <c r="AT518" s="68"/>
      <c r="AU518" s="68"/>
      <c r="AV518" s="68"/>
      <c r="AW518" s="68"/>
      <c r="AX518" s="68"/>
      <c r="AY518" s="68"/>
      <c r="AZ518" s="68"/>
      <c r="BA518" s="68"/>
      <c r="BB518" s="68"/>
      <c r="BC518" s="68"/>
      <c r="BD518" s="68"/>
      <c r="BE518" s="61"/>
      <c r="BF518" s="61"/>
      <c r="BG518" s="61"/>
      <c r="BH518" s="61"/>
      <c r="BI518" s="78"/>
      <c r="BJ518" s="78"/>
      <c r="BK518" s="68"/>
      <c r="BL518" s="68"/>
      <c r="BM518" s="68"/>
      <c r="BN518" s="68"/>
      <c r="BO518" s="68"/>
      <c r="BP518" s="68"/>
      <c r="BQ518" s="68"/>
      <c r="BR518" s="68"/>
      <c r="BS518" s="68"/>
      <c r="BT518" s="68"/>
      <c r="BU518" s="68"/>
      <c r="BV518" s="68"/>
      <c r="BW518" s="68"/>
      <c r="BX518" s="61"/>
      <c r="BY518" s="90"/>
      <c r="BZ518" s="90"/>
      <c r="CA518" s="90"/>
      <c r="CB518" s="90"/>
      <c r="CC518" s="1" t="s">
        <v>2296</v>
      </c>
    </row>
    <row r="519" spans="2:81" ht="15" customHeight="1">
      <c r="B519" s="891"/>
      <c r="C519" s="90"/>
      <c r="D519" s="90"/>
      <c r="E519" s="90"/>
      <c r="F519" s="90"/>
      <c r="G519" s="805" t="s">
        <v>56</v>
      </c>
      <c r="H519" s="805"/>
      <c r="I519" s="68" t="s">
        <v>1322</v>
      </c>
      <c r="J519" s="90"/>
      <c r="K519" s="68"/>
      <c r="L519" s="68"/>
      <c r="M519" s="68"/>
      <c r="N519" s="68"/>
      <c r="O519" s="68"/>
      <c r="P519" s="68"/>
      <c r="Q519" s="61"/>
      <c r="R519" s="61"/>
      <c r="S519" s="61"/>
      <c r="T519" s="61"/>
      <c r="U519" s="61"/>
      <c r="V519" s="61"/>
      <c r="W519" s="61"/>
      <c r="X519" s="61"/>
      <c r="Y519" s="61"/>
      <c r="Z519" s="61"/>
      <c r="AA519" s="61"/>
      <c r="AB519" s="61"/>
      <c r="AC519" s="61"/>
      <c r="AD519" s="61"/>
      <c r="AE519" s="61"/>
      <c r="AF519" s="61"/>
      <c r="AG519" s="61"/>
      <c r="AH519" s="90"/>
      <c r="AI519" s="90"/>
      <c r="AJ519" s="90"/>
      <c r="AK519" s="90"/>
      <c r="AL519" s="90"/>
      <c r="AM519" s="90"/>
      <c r="AN519" s="90"/>
      <c r="AO519" s="90"/>
      <c r="AP519" s="90"/>
      <c r="AQ519" s="90"/>
      <c r="AR519" s="68"/>
      <c r="AS519" s="68"/>
      <c r="AT519" s="68"/>
      <c r="AU519" s="68"/>
      <c r="AV519" s="68"/>
      <c r="AW519" s="68"/>
      <c r="AX519" s="68"/>
      <c r="AY519" s="68"/>
      <c r="AZ519" s="68"/>
      <c r="BA519" s="68"/>
      <c r="BB519" s="68"/>
      <c r="BC519" s="68"/>
      <c r="BD519" s="68"/>
      <c r="BE519" s="61"/>
      <c r="BF519" s="61"/>
      <c r="BG519" s="61"/>
      <c r="BH519" s="61"/>
      <c r="BI519" s="78"/>
      <c r="BJ519" s="78"/>
      <c r="BK519" s="68"/>
      <c r="BL519" s="68"/>
      <c r="BM519" s="68"/>
      <c r="BN519" s="68"/>
      <c r="BO519" s="68"/>
      <c r="BP519" s="68"/>
      <c r="BQ519" s="68"/>
      <c r="BR519" s="68"/>
      <c r="BS519" s="68"/>
      <c r="BT519" s="68"/>
      <c r="BU519" s="68"/>
      <c r="BV519" s="68"/>
      <c r="BW519" s="68"/>
      <c r="BX519" s="61"/>
      <c r="BY519" s="90"/>
      <c r="BZ519" s="90"/>
      <c r="CA519" s="90"/>
      <c r="CB519" s="90"/>
      <c r="CC519" s="1" t="s">
        <v>2295</v>
      </c>
    </row>
    <row r="520" spans="2:81" ht="15" customHeight="1">
      <c r="B520" s="891"/>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c r="BV520" s="94"/>
      <c r="BW520" s="94"/>
      <c r="BX520" s="94"/>
      <c r="BY520" s="94"/>
      <c r="BZ520" s="94"/>
      <c r="CA520" s="94"/>
      <c r="CB520" s="94"/>
      <c r="CC520" s="1"/>
    </row>
    <row r="521" spans="2:81" ht="15" customHeight="1">
      <c r="B521" s="891"/>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c r="AS521" s="174"/>
      <c r="AT521" s="174"/>
      <c r="AU521" s="174"/>
      <c r="AV521" s="174"/>
      <c r="AW521" s="174"/>
      <c r="AX521" s="174"/>
      <c r="AY521" s="174"/>
      <c r="AZ521" s="174"/>
      <c r="BA521" s="174"/>
      <c r="BB521" s="174"/>
      <c r="BC521" s="174"/>
      <c r="BD521" s="174"/>
      <c r="BE521" s="174"/>
      <c r="BF521" s="174"/>
      <c r="BG521" s="174"/>
      <c r="BH521" s="174"/>
      <c r="BI521" s="174"/>
      <c r="BJ521" s="174"/>
      <c r="BK521" s="174"/>
      <c r="BL521" s="174"/>
      <c r="BM521" s="174"/>
      <c r="BN521" s="174"/>
      <c r="BO521" s="174"/>
      <c r="BP521" s="174"/>
      <c r="BQ521" s="174"/>
      <c r="BR521" s="174"/>
      <c r="BS521" s="174"/>
      <c r="BT521" s="174"/>
      <c r="BU521" s="174"/>
      <c r="BV521" s="174"/>
      <c r="BW521" s="174"/>
      <c r="BX521" s="174"/>
      <c r="BY521" s="174"/>
      <c r="BZ521" s="174"/>
      <c r="CA521" s="174"/>
      <c r="CB521" s="174"/>
      <c r="CC521" s="1"/>
    </row>
    <row r="522" spans="2:81" ht="15" customHeight="1">
      <c r="B522" s="891"/>
      <c r="C522" s="59"/>
      <c r="D522" s="59" t="s">
        <v>1323</v>
      </c>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c r="BN522" s="59"/>
      <c r="BO522" s="59"/>
      <c r="BP522" s="59"/>
      <c r="BQ522" s="59"/>
      <c r="BR522" s="59"/>
      <c r="BS522" s="59"/>
      <c r="BT522" s="59"/>
      <c r="BU522" s="59"/>
      <c r="BV522" s="59"/>
      <c r="BW522" s="59"/>
      <c r="BX522" s="59"/>
      <c r="BY522" s="59"/>
      <c r="BZ522" s="59"/>
      <c r="CA522" s="59"/>
      <c r="CB522" s="59"/>
      <c r="CC522" s="1"/>
    </row>
    <row r="523" spans="2:81" ht="15" customHeight="1">
      <c r="B523" s="891"/>
      <c r="C523" s="90"/>
      <c r="D523" s="90"/>
      <c r="E523" s="90"/>
      <c r="F523" s="90"/>
      <c r="G523" s="805" t="s">
        <v>56</v>
      </c>
      <c r="H523" s="805"/>
      <c r="I523" s="68" t="s">
        <v>993</v>
      </c>
      <c r="J523" s="68"/>
      <c r="K523" s="68"/>
      <c r="L523" s="68"/>
      <c r="M523" s="68"/>
      <c r="N523" s="68"/>
      <c r="O523" s="68"/>
      <c r="P523" s="68"/>
      <c r="Q523" s="61"/>
      <c r="R523" s="61"/>
      <c r="S523" s="61"/>
      <c r="T523" s="61"/>
      <c r="U523" s="90"/>
      <c r="V523" s="90"/>
      <c r="W523" s="90"/>
      <c r="X523" s="90"/>
      <c r="Y523" s="90"/>
      <c r="Z523" s="90"/>
      <c r="AA523" s="90"/>
      <c r="AB523" s="68"/>
      <c r="AC523" s="68"/>
      <c r="AD523" s="68"/>
      <c r="AE523" s="68"/>
      <c r="AF523" s="68"/>
      <c r="AG523" s="68"/>
      <c r="AH523" s="90"/>
      <c r="AI523" s="90"/>
      <c r="AJ523" s="90"/>
      <c r="AK523" s="90"/>
      <c r="AL523" s="90"/>
      <c r="AM523" s="90"/>
      <c r="AN523" s="90"/>
      <c r="AO523" s="90"/>
      <c r="AP523" s="90"/>
      <c r="AQ523" s="90"/>
      <c r="AR523" s="68"/>
      <c r="AS523" s="68"/>
      <c r="AT523" s="68"/>
      <c r="AU523" s="68"/>
      <c r="AV523" s="68"/>
      <c r="AW523" s="68"/>
      <c r="AX523" s="68"/>
      <c r="AY523" s="68"/>
      <c r="AZ523" s="68"/>
      <c r="BA523" s="68"/>
      <c r="BB523" s="68"/>
      <c r="BC523" s="68"/>
      <c r="BD523" s="68"/>
      <c r="BE523" s="61"/>
      <c r="BF523" s="61"/>
      <c r="BG523" s="61"/>
      <c r="BH523" s="61"/>
      <c r="BI523" s="90"/>
      <c r="BJ523" s="90"/>
      <c r="BK523" s="90"/>
      <c r="BL523" s="90"/>
      <c r="BM523" s="68"/>
      <c r="BN523" s="68"/>
      <c r="BO523" s="68"/>
      <c r="BP523" s="68"/>
      <c r="BQ523" s="68"/>
      <c r="BR523" s="68"/>
      <c r="BS523" s="68"/>
      <c r="BT523" s="68"/>
      <c r="BU523" s="68"/>
      <c r="BV523" s="68"/>
      <c r="BW523" s="68"/>
      <c r="BX523" s="61"/>
      <c r="BY523" s="90"/>
      <c r="BZ523" s="90"/>
      <c r="CA523" s="90"/>
      <c r="CB523" s="90"/>
      <c r="CC523" s="387"/>
    </row>
    <row r="524" spans="2:81" ht="15" customHeight="1">
      <c r="B524" s="891"/>
      <c r="C524" s="90"/>
      <c r="D524" s="90"/>
      <c r="E524" s="90"/>
      <c r="F524" s="90"/>
      <c r="G524" s="805" t="s">
        <v>56</v>
      </c>
      <c r="H524" s="805"/>
      <c r="I524" s="68" t="s">
        <v>995</v>
      </c>
      <c r="J524" s="90"/>
      <c r="K524" s="68"/>
      <c r="L524" s="68"/>
      <c r="M524" s="68"/>
      <c r="N524" s="68"/>
      <c r="O524" s="68"/>
      <c r="P524" s="68"/>
      <c r="Q524" s="61"/>
      <c r="R524" s="61"/>
      <c r="S524" s="61"/>
      <c r="T524" s="61"/>
      <c r="U524" s="90"/>
      <c r="V524" s="78"/>
      <c r="W524" s="78"/>
      <c r="X524" s="68"/>
      <c r="Y524" s="90"/>
      <c r="Z524" s="90"/>
      <c r="AA524" s="90"/>
      <c r="AB524" s="68"/>
      <c r="AC524" s="68"/>
      <c r="AD524" s="68"/>
      <c r="AE524" s="68"/>
      <c r="AF524" s="68"/>
      <c r="AG524" s="68"/>
      <c r="AH524" s="90"/>
      <c r="AI524" s="90"/>
      <c r="AJ524" s="90"/>
      <c r="AK524" s="90"/>
      <c r="AL524" s="90"/>
      <c r="AM524" s="90"/>
      <c r="AN524" s="90"/>
      <c r="AO524" s="90"/>
      <c r="AP524" s="90"/>
      <c r="AQ524" s="90"/>
      <c r="AR524" s="68"/>
      <c r="AS524" s="68"/>
      <c r="AT524" s="68"/>
      <c r="AU524" s="68"/>
      <c r="AV524" s="68"/>
      <c r="AW524" s="68"/>
      <c r="AX524" s="68"/>
      <c r="AY524" s="68"/>
      <c r="AZ524" s="68"/>
      <c r="BA524" s="68"/>
      <c r="BB524" s="68"/>
      <c r="BC524" s="68"/>
      <c r="BD524" s="68"/>
      <c r="BE524" s="61"/>
      <c r="BF524" s="61"/>
      <c r="BG524" s="61"/>
      <c r="BH524" s="61"/>
      <c r="BI524" s="78"/>
      <c r="BJ524" s="78"/>
      <c r="BK524" s="68"/>
      <c r="BL524" s="68"/>
      <c r="BM524" s="68"/>
      <c r="BN524" s="68"/>
      <c r="BO524" s="68"/>
      <c r="BP524" s="68"/>
      <c r="BQ524" s="68"/>
      <c r="BR524" s="68"/>
      <c r="BS524" s="68"/>
      <c r="BT524" s="68"/>
      <c r="BU524" s="68"/>
      <c r="BV524" s="68"/>
      <c r="BW524" s="68"/>
      <c r="BX524" s="61"/>
      <c r="BY524" s="90"/>
      <c r="BZ524" s="90"/>
      <c r="CA524" s="90"/>
      <c r="CB524" s="90"/>
      <c r="CC524" s="387"/>
    </row>
    <row r="525" spans="2:81" ht="15" customHeight="1">
      <c r="B525" s="891"/>
      <c r="C525" s="90"/>
      <c r="D525" s="90"/>
      <c r="E525" s="90"/>
      <c r="F525" s="90"/>
      <c r="G525" s="805" t="s">
        <v>56</v>
      </c>
      <c r="H525" s="805"/>
      <c r="I525" s="68" t="s">
        <v>996</v>
      </c>
      <c r="J525" s="68"/>
      <c r="K525" s="68"/>
      <c r="L525" s="68"/>
      <c r="M525" s="68"/>
      <c r="N525" s="68"/>
      <c r="O525" s="68"/>
      <c r="P525" s="68"/>
      <c r="Q525" s="61"/>
      <c r="R525" s="61"/>
      <c r="S525" s="61"/>
      <c r="T525" s="61"/>
      <c r="U525" s="90"/>
      <c r="V525" s="90"/>
      <c r="W525" s="90"/>
      <c r="X525" s="90"/>
      <c r="Y525" s="90"/>
      <c r="Z525" s="90"/>
      <c r="AA525" s="90"/>
      <c r="AB525" s="68"/>
      <c r="AC525" s="68"/>
      <c r="AD525" s="68"/>
      <c r="AE525" s="68"/>
      <c r="AF525" s="68"/>
      <c r="AG525" s="68"/>
      <c r="AH525" s="90"/>
      <c r="AI525" s="90"/>
      <c r="AJ525" s="90"/>
      <c r="AK525" s="90"/>
      <c r="AL525" s="90"/>
      <c r="AM525" s="90"/>
      <c r="AN525" s="90"/>
      <c r="AO525" s="90"/>
      <c r="AP525" s="90"/>
      <c r="AQ525" s="90"/>
      <c r="AR525" s="68"/>
      <c r="AS525" s="68"/>
      <c r="AT525" s="68"/>
      <c r="AU525" s="68"/>
      <c r="AV525" s="68"/>
      <c r="AW525" s="68"/>
      <c r="AX525" s="68"/>
      <c r="AY525" s="68"/>
      <c r="AZ525" s="68"/>
      <c r="BA525" s="68"/>
      <c r="BB525" s="68"/>
      <c r="BC525" s="68"/>
      <c r="BD525" s="68"/>
      <c r="BE525" s="61"/>
      <c r="BF525" s="61"/>
      <c r="BG525" s="61"/>
      <c r="BH525" s="61"/>
      <c r="BI525" s="90"/>
      <c r="BJ525" s="90"/>
      <c r="BK525" s="90"/>
      <c r="BL525" s="90"/>
      <c r="BM525" s="68"/>
      <c r="BN525" s="68"/>
      <c r="BO525" s="68"/>
      <c r="BP525" s="68"/>
      <c r="BQ525" s="68"/>
      <c r="BR525" s="68"/>
      <c r="BS525" s="68"/>
      <c r="BT525" s="68"/>
      <c r="BU525" s="68"/>
      <c r="BV525" s="68"/>
      <c r="BW525" s="68"/>
      <c r="BX525" s="61"/>
      <c r="BY525" s="90"/>
      <c r="BZ525" s="90"/>
      <c r="CA525" s="90"/>
      <c r="CB525" s="90"/>
      <c r="CC525" s="387"/>
    </row>
    <row r="526" spans="2:81" ht="15" customHeight="1">
      <c r="B526" s="891"/>
      <c r="C526" s="90"/>
      <c r="D526" s="90"/>
      <c r="E526" s="90"/>
      <c r="F526" s="90"/>
      <c r="G526" s="805" t="s">
        <v>56</v>
      </c>
      <c r="H526" s="805"/>
      <c r="I526" s="68" t="s">
        <v>1324</v>
      </c>
      <c r="J526" s="90"/>
      <c r="K526" s="68"/>
      <c r="L526" s="68"/>
      <c r="M526" s="68"/>
      <c r="N526" s="68"/>
      <c r="O526" s="68"/>
      <c r="P526" s="68"/>
      <c r="Q526" s="61"/>
      <c r="R526" s="61"/>
      <c r="S526" s="61"/>
      <c r="T526" s="61"/>
      <c r="U526" s="61"/>
      <c r="V526" s="61"/>
      <c r="W526" s="61"/>
      <c r="X526" s="61"/>
      <c r="Y526" s="61"/>
      <c r="Z526" s="61"/>
      <c r="AA526" s="61"/>
      <c r="AB526" s="61"/>
      <c r="AC526" s="61"/>
      <c r="AD526" s="61"/>
      <c r="AE526" s="61"/>
      <c r="AF526" s="61"/>
      <c r="AG526" s="61"/>
      <c r="AH526" s="90"/>
      <c r="AI526" s="90"/>
      <c r="AJ526" s="90"/>
      <c r="AK526" s="90"/>
      <c r="AL526" s="90"/>
      <c r="AM526" s="90"/>
      <c r="AN526" s="90"/>
      <c r="AO526" s="90"/>
      <c r="AP526" s="90"/>
      <c r="AQ526" s="90"/>
      <c r="AR526" s="68"/>
      <c r="AS526" s="68"/>
      <c r="AT526" s="68"/>
      <c r="AU526" s="68"/>
      <c r="AV526" s="68"/>
      <c r="AW526" s="68"/>
      <c r="AX526" s="68"/>
      <c r="AY526" s="68"/>
      <c r="AZ526" s="68"/>
      <c r="BA526" s="68"/>
      <c r="BB526" s="68"/>
      <c r="BC526" s="68"/>
      <c r="BD526" s="68"/>
      <c r="BE526" s="61"/>
      <c r="BF526" s="61"/>
      <c r="BG526" s="61"/>
      <c r="BH526" s="61"/>
      <c r="BI526" s="78"/>
      <c r="BJ526" s="78"/>
      <c r="BK526" s="68"/>
      <c r="BL526" s="68"/>
      <c r="BM526" s="68"/>
      <c r="BN526" s="68"/>
      <c r="BO526" s="68"/>
      <c r="BP526" s="68"/>
      <c r="BQ526" s="68"/>
      <c r="BR526" s="68"/>
      <c r="BS526" s="68"/>
      <c r="BT526" s="68"/>
      <c r="BU526" s="68"/>
      <c r="BV526" s="68"/>
      <c r="BW526" s="68"/>
      <c r="BX526" s="61"/>
      <c r="BY526" s="90"/>
      <c r="BZ526" s="90"/>
      <c r="CA526" s="90"/>
      <c r="CB526" s="90"/>
      <c r="CC526" s="387"/>
    </row>
    <row r="527" spans="2:81" ht="15" customHeight="1">
      <c r="B527" s="891"/>
      <c r="C527" s="90"/>
      <c r="D527" s="90"/>
      <c r="E527" s="90"/>
      <c r="F527" s="90"/>
      <c r="G527" s="805" t="s">
        <v>56</v>
      </c>
      <c r="H527" s="805"/>
      <c r="I527" s="68" t="s">
        <v>1325</v>
      </c>
      <c r="J527" s="90"/>
      <c r="K527" s="68"/>
      <c r="L527" s="68"/>
      <c r="M527" s="68"/>
      <c r="N527" s="68"/>
      <c r="O527" s="68"/>
      <c r="P527" s="68"/>
      <c r="Q527" s="61"/>
      <c r="R527" s="61"/>
      <c r="S527" s="61"/>
      <c r="T527" s="61"/>
      <c r="U527" s="90"/>
      <c r="V527" s="78"/>
      <c r="W527" s="78"/>
      <c r="X527" s="68"/>
      <c r="Y527" s="90"/>
      <c r="Z527" s="90"/>
      <c r="AA527" s="90"/>
      <c r="AB527" s="68"/>
      <c r="AC527" s="68"/>
      <c r="AD527" s="68"/>
      <c r="AE527" s="68"/>
      <c r="AF527" s="68"/>
      <c r="AG527" s="68"/>
      <c r="AH527" s="90"/>
      <c r="AI527" s="90"/>
      <c r="AJ527" s="90"/>
      <c r="AK527" s="90"/>
      <c r="AL527" s="90"/>
      <c r="AM527" s="90"/>
      <c r="AN527" s="90"/>
      <c r="AO527" s="90"/>
      <c r="AP527" s="90"/>
      <c r="AQ527" s="90"/>
      <c r="AR527" s="68"/>
      <c r="AS527" s="68"/>
      <c r="AT527" s="68"/>
      <c r="AU527" s="68"/>
      <c r="AV527" s="68"/>
      <c r="AW527" s="68"/>
      <c r="AX527" s="68"/>
      <c r="AY527" s="68"/>
      <c r="AZ527" s="68"/>
      <c r="BA527" s="68"/>
      <c r="BB527" s="68"/>
      <c r="BC527" s="68"/>
      <c r="BD527" s="68"/>
      <c r="BE527" s="61"/>
      <c r="BF527" s="61"/>
      <c r="BG527" s="61"/>
      <c r="BH527" s="61"/>
      <c r="BI527" s="78"/>
      <c r="BJ527" s="78"/>
      <c r="BK527" s="68"/>
      <c r="BL527" s="68"/>
      <c r="BM527" s="68"/>
      <c r="BN527" s="68"/>
      <c r="BO527" s="68"/>
      <c r="BP527" s="68"/>
      <c r="BQ527" s="68"/>
      <c r="BR527" s="68"/>
      <c r="BS527" s="68"/>
      <c r="BT527" s="68"/>
      <c r="BU527" s="68"/>
      <c r="BV527" s="68"/>
      <c r="BW527" s="68"/>
      <c r="BX527" s="61"/>
      <c r="BY527" s="90"/>
      <c r="BZ527" s="90"/>
      <c r="CA527" s="90"/>
      <c r="CB527" s="90"/>
      <c r="CC527" s="387"/>
    </row>
    <row r="528" spans="2:81" ht="15" customHeight="1">
      <c r="B528" s="891"/>
      <c r="C528" s="90"/>
      <c r="D528" s="90"/>
      <c r="E528" s="90"/>
      <c r="F528" s="90"/>
      <c r="G528" s="805" t="s">
        <v>56</v>
      </c>
      <c r="H528" s="805"/>
      <c r="I528" s="68" t="s">
        <v>1326</v>
      </c>
      <c r="J528" s="90"/>
      <c r="K528" s="68"/>
      <c r="L528" s="68"/>
      <c r="M528" s="68"/>
      <c r="N528" s="68"/>
      <c r="O528" s="68"/>
      <c r="P528" s="68"/>
      <c r="Q528" s="61"/>
      <c r="R528" s="61"/>
      <c r="S528" s="61"/>
      <c r="T528" s="61"/>
      <c r="U528" s="61"/>
      <c r="V528" s="61"/>
      <c r="W528" s="61"/>
      <c r="X528" s="61"/>
      <c r="Y528" s="61"/>
      <c r="Z528" s="61"/>
      <c r="AA528" s="61"/>
      <c r="AB528" s="61"/>
      <c r="AC528" s="61"/>
      <c r="AD528" s="61"/>
      <c r="AE528" s="61"/>
      <c r="AF528" s="61"/>
      <c r="AG528" s="61"/>
      <c r="AH528" s="90"/>
      <c r="AI528" s="90"/>
      <c r="AJ528" s="90"/>
      <c r="AK528" s="90"/>
      <c r="AL528" s="90"/>
      <c r="AM528" s="90"/>
      <c r="AN528" s="90"/>
      <c r="AO528" s="90"/>
      <c r="AP528" s="90"/>
      <c r="AQ528" s="90"/>
      <c r="AR528" s="68"/>
      <c r="AS528" s="68"/>
      <c r="AT528" s="68"/>
      <c r="AU528" s="68"/>
      <c r="AV528" s="68"/>
      <c r="AW528" s="68"/>
      <c r="AX528" s="68"/>
      <c r="AY528" s="68"/>
      <c r="AZ528" s="68"/>
      <c r="BA528" s="68"/>
      <c r="BB528" s="68"/>
      <c r="BC528" s="68"/>
      <c r="BD528" s="68"/>
      <c r="BE528" s="61"/>
      <c r="BF528" s="61"/>
      <c r="BG528" s="61"/>
      <c r="BH528" s="61"/>
      <c r="BI528" s="78"/>
      <c r="BJ528" s="78"/>
      <c r="BK528" s="68"/>
      <c r="BL528" s="68"/>
      <c r="BM528" s="68"/>
      <c r="BN528" s="68"/>
      <c r="BO528" s="68"/>
      <c r="BP528" s="68"/>
      <c r="BQ528" s="68"/>
      <c r="BR528" s="68"/>
      <c r="BS528" s="68"/>
      <c r="BT528" s="68"/>
      <c r="BU528" s="68"/>
      <c r="BV528" s="68"/>
      <c r="BW528" s="68"/>
      <c r="BX528" s="61"/>
      <c r="BY528" s="90"/>
      <c r="BZ528" s="90"/>
      <c r="CA528" s="90"/>
      <c r="CB528" s="90"/>
      <c r="CC528" s="387" t="s">
        <v>2146</v>
      </c>
    </row>
    <row r="529" spans="2:81" ht="15" customHeight="1">
      <c r="B529" s="891"/>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387"/>
    </row>
    <row r="530" spans="2:81" ht="15" customHeight="1">
      <c r="B530" s="891"/>
      <c r="C530" s="174"/>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c r="AS530" s="174"/>
      <c r="AT530" s="174"/>
      <c r="AU530" s="174"/>
      <c r="AV530" s="174"/>
      <c r="AW530" s="174"/>
      <c r="AX530" s="174"/>
      <c r="AY530" s="174"/>
      <c r="AZ530" s="174"/>
      <c r="BA530" s="174"/>
      <c r="BB530" s="174"/>
      <c r="BC530" s="174"/>
      <c r="BD530" s="174"/>
      <c r="BE530" s="174"/>
      <c r="BF530" s="174"/>
      <c r="BG530" s="174"/>
      <c r="BH530" s="174"/>
      <c r="BI530" s="174"/>
      <c r="BJ530" s="174"/>
      <c r="BK530" s="174"/>
      <c r="BL530" s="174"/>
      <c r="BM530" s="174"/>
      <c r="BN530" s="174"/>
      <c r="BO530" s="174"/>
      <c r="BP530" s="174"/>
      <c r="BQ530" s="174"/>
      <c r="BR530" s="174"/>
      <c r="BS530" s="174"/>
      <c r="BT530" s="174"/>
      <c r="BU530" s="174"/>
      <c r="BV530" s="174"/>
      <c r="BW530" s="174"/>
      <c r="BX530" s="174"/>
      <c r="BY530" s="174"/>
      <c r="BZ530" s="174"/>
      <c r="CA530" s="174"/>
      <c r="CB530" s="174"/>
      <c r="CC530" s="1"/>
    </row>
    <row r="531" spans="2:81" ht="15" customHeight="1">
      <c r="B531" s="891"/>
      <c r="C531" s="59"/>
      <c r="D531" s="59" t="s">
        <v>1327</v>
      </c>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c r="AV531" s="59"/>
      <c r="AW531" s="59"/>
      <c r="AX531" s="59"/>
      <c r="AY531" s="59"/>
      <c r="AZ531" s="59"/>
      <c r="BA531" s="59"/>
      <c r="BB531" s="59"/>
      <c r="BC531" s="59"/>
      <c r="BD531" s="59"/>
      <c r="BE531" s="59"/>
      <c r="BF531" s="59"/>
      <c r="BG531" s="59"/>
      <c r="BH531" s="59"/>
      <c r="BI531" s="59"/>
      <c r="BJ531" s="59"/>
      <c r="BK531" s="59"/>
      <c r="BL531" s="59"/>
      <c r="BM531" s="59"/>
      <c r="BN531" s="59"/>
      <c r="BO531" s="59"/>
      <c r="BP531" s="59"/>
      <c r="BQ531" s="59"/>
      <c r="BR531" s="59"/>
      <c r="BS531" s="59"/>
      <c r="BT531" s="59"/>
      <c r="BU531" s="59"/>
      <c r="BV531" s="59"/>
      <c r="BW531" s="59"/>
      <c r="BX531" s="59"/>
      <c r="BY531" s="59"/>
      <c r="BZ531" s="59"/>
      <c r="CA531" s="59"/>
      <c r="CB531" s="59"/>
      <c r="CC531" s="1" t="s">
        <v>2275</v>
      </c>
    </row>
    <row r="532" spans="2:81" ht="15" customHeight="1">
      <c r="B532" s="486"/>
      <c r="C532" s="59"/>
      <c r="D532" s="59"/>
      <c r="E532" s="59"/>
      <c r="F532" s="59" t="s">
        <v>217</v>
      </c>
      <c r="G532" s="59"/>
      <c r="H532" s="59"/>
      <c r="I532" s="59"/>
      <c r="J532" s="59"/>
      <c r="K532" s="59"/>
      <c r="L532" s="59"/>
      <c r="M532" s="59"/>
      <c r="N532" s="59"/>
      <c r="O532" s="59"/>
      <c r="P532" s="59"/>
      <c r="Q532" s="59"/>
      <c r="R532" s="59"/>
      <c r="S532" s="59"/>
      <c r="T532" s="59"/>
      <c r="U532" s="59"/>
      <c r="V532" s="59"/>
      <c r="W532" s="59"/>
      <c r="X532" s="59"/>
      <c r="Y532" s="59"/>
      <c r="Z532" s="59"/>
      <c r="AA532" s="59"/>
      <c r="AB532" s="807"/>
      <c r="AC532" s="807"/>
      <c r="AD532" s="807"/>
      <c r="AE532" s="807"/>
      <c r="AF532" s="807"/>
      <c r="AG532" s="807"/>
      <c r="AH532" s="807"/>
      <c r="AI532" s="807"/>
      <c r="AJ532" s="59"/>
      <c r="AK532" s="59"/>
      <c r="AL532" s="59"/>
      <c r="AM532" s="59"/>
      <c r="AN532" s="59"/>
      <c r="AO532" s="59"/>
      <c r="AP532" s="59"/>
      <c r="AQ532" s="59"/>
      <c r="AR532" s="59"/>
      <c r="AS532" s="59"/>
      <c r="AT532" s="59"/>
      <c r="AU532" s="59"/>
      <c r="AV532" s="59"/>
      <c r="AW532" s="59"/>
      <c r="AX532" s="59"/>
      <c r="AY532" s="59"/>
      <c r="AZ532" s="59"/>
      <c r="BA532" s="59"/>
      <c r="BB532" s="59"/>
      <c r="BC532" s="59"/>
      <c r="BD532" s="59"/>
      <c r="BE532" s="59"/>
      <c r="BF532" s="59"/>
      <c r="BG532" s="59"/>
      <c r="BH532" s="59"/>
      <c r="BI532" s="59"/>
      <c r="BJ532" s="59"/>
      <c r="BK532" s="59"/>
      <c r="BL532" s="59"/>
      <c r="BM532" s="59"/>
      <c r="BN532" s="59"/>
      <c r="BO532" s="59"/>
      <c r="BP532" s="59"/>
      <c r="BQ532" s="59"/>
      <c r="BR532" s="59"/>
      <c r="BS532" s="59"/>
      <c r="BT532" s="59"/>
      <c r="BU532" s="59"/>
      <c r="BV532" s="59"/>
      <c r="BW532" s="59"/>
      <c r="BX532" s="59"/>
      <c r="BY532" s="59"/>
      <c r="BZ532" s="59"/>
      <c r="CA532" s="59"/>
      <c r="CB532" s="59"/>
      <c r="CC532" s="1"/>
    </row>
    <row r="533" spans="2:81" ht="15" customHeight="1">
      <c r="B533" s="486"/>
      <c r="C533" s="59"/>
      <c r="D533" s="59"/>
      <c r="E533" s="59"/>
      <c r="F533" s="59" t="s">
        <v>218</v>
      </c>
      <c r="G533" s="59"/>
      <c r="H533" s="59"/>
      <c r="I533" s="59"/>
      <c r="J533" s="59"/>
      <c r="K533" s="59"/>
      <c r="L533" s="59"/>
      <c r="M533" s="59"/>
      <c r="N533" s="59"/>
      <c r="O533" s="59"/>
      <c r="P533" s="59"/>
      <c r="Q533" s="59"/>
      <c r="R533" s="59"/>
      <c r="S533" s="59"/>
      <c r="T533" s="59"/>
      <c r="U533" s="59"/>
      <c r="V533" s="59"/>
      <c r="W533" s="59"/>
      <c r="X533" s="59"/>
      <c r="Y533" s="59"/>
      <c r="Z533" s="59"/>
      <c r="AA533" s="59"/>
      <c r="AB533" s="807"/>
      <c r="AC533" s="807"/>
      <c r="AD533" s="807"/>
      <c r="AE533" s="807"/>
      <c r="AF533" s="807"/>
      <c r="AG533" s="807"/>
      <c r="AH533" s="807"/>
      <c r="AI533" s="807"/>
      <c r="AJ533" s="59"/>
      <c r="AK533" s="59"/>
      <c r="AL533" s="59"/>
      <c r="AM533" s="59"/>
      <c r="AN533" s="59"/>
      <c r="AO533" s="59"/>
      <c r="AP533" s="59"/>
      <c r="AQ533" s="59"/>
      <c r="AR533" s="59"/>
      <c r="AS533" s="59"/>
      <c r="AT533" s="59"/>
      <c r="AU533" s="59"/>
      <c r="AV533" s="59"/>
      <c r="AW533" s="59"/>
      <c r="AX533" s="59"/>
      <c r="AY533" s="59"/>
      <c r="AZ533" s="59"/>
      <c r="BA533" s="59"/>
      <c r="BB533" s="59"/>
      <c r="BC533" s="59"/>
      <c r="BD533" s="59"/>
      <c r="BE533" s="59"/>
      <c r="BF533" s="59"/>
      <c r="BG533" s="59"/>
      <c r="BH533" s="59"/>
      <c r="BI533" s="59"/>
      <c r="BJ533" s="59"/>
      <c r="BK533" s="59"/>
      <c r="BL533" s="59"/>
      <c r="BM533" s="59"/>
      <c r="BN533" s="59"/>
      <c r="BO533" s="59"/>
      <c r="BP533" s="59"/>
      <c r="BQ533" s="59"/>
      <c r="BR533" s="59"/>
      <c r="BS533" s="59"/>
      <c r="BT533" s="59"/>
      <c r="BU533" s="59"/>
      <c r="BV533" s="59"/>
      <c r="BW533" s="59"/>
      <c r="BX533" s="59"/>
      <c r="BY533" s="59"/>
      <c r="BZ533" s="59"/>
      <c r="CA533" s="59"/>
      <c r="CB533" s="59"/>
      <c r="CC533" s="1"/>
    </row>
    <row r="534" spans="2:81" ht="15" customHeight="1">
      <c r="B534" s="482" t="s">
        <v>2144</v>
      </c>
      <c r="C534" s="59"/>
      <c r="D534" s="59"/>
      <c r="E534" s="59"/>
      <c r="F534" s="59" t="s">
        <v>219</v>
      </c>
      <c r="G534" s="59"/>
      <c r="H534" s="59"/>
      <c r="I534" s="59"/>
      <c r="J534" s="59"/>
      <c r="K534" s="59"/>
      <c r="L534" s="59"/>
      <c r="M534" s="59"/>
      <c r="N534" s="59"/>
      <c r="O534" s="59"/>
      <c r="P534" s="59"/>
      <c r="Q534" s="59"/>
      <c r="R534" s="59"/>
      <c r="S534" s="59"/>
      <c r="T534" s="59"/>
      <c r="U534" s="59"/>
      <c r="V534" s="59"/>
      <c r="W534" s="59"/>
      <c r="X534" s="59"/>
      <c r="Y534" s="59"/>
      <c r="Z534" s="59"/>
      <c r="AA534" s="59"/>
      <c r="AB534" s="807"/>
      <c r="AC534" s="807"/>
      <c r="AD534" s="807"/>
      <c r="AE534" s="807"/>
      <c r="AF534" s="807"/>
      <c r="AG534" s="807"/>
      <c r="AH534" s="807"/>
      <c r="AI534" s="807"/>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c r="CA534" s="59"/>
      <c r="CB534" s="59"/>
      <c r="CC534" s="461" t="s">
        <v>2144</v>
      </c>
    </row>
    <row r="535" spans="2:81" ht="15" customHeight="1" thickBot="1">
      <c r="B535" s="483" t="s">
        <v>2141</v>
      </c>
      <c r="C535" s="59"/>
      <c r="D535" s="59"/>
      <c r="E535" s="59"/>
      <c r="F535" s="59" t="s">
        <v>220</v>
      </c>
      <c r="G535" s="59"/>
      <c r="H535" s="59"/>
      <c r="I535" s="59"/>
      <c r="J535" s="59"/>
      <c r="K535" s="59"/>
      <c r="L535" s="59"/>
      <c r="M535" s="59"/>
      <c r="N535" s="59"/>
      <c r="O535" s="59"/>
      <c r="P535" s="59"/>
      <c r="Q535" s="59"/>
      <c r="R535" s="59"/>
      <c r="S535" s="59"/>
      <c r="T535" s="59"/>
      <c r="U535" s="59"/>
      <c r="V535" s="59"/>
      <c r="W535" s="59"/>
      <c r="X535" s="59"/>
      <c r="Y535" s="59"/>
      <c r="Z535" s="59"/>
      <c r="AA535" s="59"/>
      <c r="AB535" s="807"/>
      <c r="AC535" s="807"/>
      <c r="AD535" s="807"/>
      <c r="AE535" s="807"/>
      <c r="AF535" s="807"/>
      <c r="AG535" s="807"/>
      <c r="AH535" s="807"/>
      <c r="AI535" s="807"/>
      <c r="AJ535" s="59"/>
      <c r="AK535" s="59"/>
      <c r="AL535" s="59"/>
      <c r="AM535" s="59"/>
      <c r="AN535" s="59"/>
      <c r="AO535" s="59"/>
      <c r="AP535" s="59"/>
      <c r="AQ535" s="59"/>
      <c r="AR535" s="59"/>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463" t="s">
        <v>2141</v>
      </c>
    </row>
    <row r="536" spans="2:81" ht="15" customHeight="1">
      <c r="B536" s="484" t="s">
        <v>2142</v>
      </c>
      <c r="C536" s="59"/>
      <c r="D536" s="59" t="s">
        <v>1328</v>
      </c>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464" t="s">
        <v>2142</v>
      </c>
    </row>
    <row r="537" spans="2:81" ht="15" customHeight="1">
      <c r="B537" s="891" t="s">
        <v>2186</v>
      </c>
      <c r="C537" s="59"/>
      <c r="D537" s="59"/>
      <c r="E537" s="59"/>
      <c r="F537" s="59" t="s">
        <v>177</v>
      </c>
      <c r="G537" s="59"/>
      <c r="H537" s="59"/>
      <c r="I537" s="59"/>
      <c r="J537" s="59"/>
      <c r="K537" s="59"/>
      <c r="L537" s="59"/>
      <c r="M537" s="59"/>
      <c r="N537" s="59"/>
      <c r="O537" s="59"/>
      <c r="P537" s="59"/>
      <c r="Q537" s="59"/>
      <c r="R537" s="59"/>
      <c r="S537" s="59"/>
      <c r="T537" s="59"/>
      <c r="U537" s="59"/>
      <c r="V537" s="59"/>
      <c r="W537" s="59"/>
      <c r="X537" s="59"/>
      <c r="Y537" s="59"/>
      <c r="Z537" s="59"/>
      <c r="AA537" s="59"/>
      <c r="AB537" s="792"/>
      <c r="AC537" s="792"/>
      <c r="AD537" s="792"/>
      <c r="AE537" s="792"/>
      <c r="AF537" s="792"/>
      <c r="AG537" s="792"/>
      <c r="AH537" s="792"/>
      <c r="AI537" s="792"/>
      <c r="AJ537" s="792"/>
      <c r="AK537" s="792"/>
      <c r="AL537" s="792"/>
      <c r="AM537" s="792"/>
      <c r="AN537" s="792"/>
      <c r="AO537" s="792"/>
      <c r="AP537" s="792"/>
      <c r="AQ537" s="59"/>
      <c r="AR537" s="59"/>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462"/>
    </row>
    <row r="538" spans="2:81" ht="15" customHeight="1">
      <c r="B538" s="891"/>
      <c r="C538" s="59"/>
      <c r="D538" s="59"/>
      <c r="E538" s="59"/>
      <c r="F538" s="59" t="s">
        <v>222</v>
      </c>
      <c r="G538" s="59"/>
      <c r="H538" s="59"/>
      <c r="I538" s="59"/>
      <c r="J538" s="59"/>
      <c r="K538" s="59"/>
      <c r="L538" s="59"/>
      <c r="M538" s="59"/>
      <c r="N538" s="59"/>
      <c r="O538" s="59"/>
      <c r="P538" s="59"/>
      <c r="Q538" s="59"/>
      <c r="R538" s="59"/>
      <c r="S538" s="59"/>
      <c r="T538" s="59"/>
      <c r="U538" s="59"/>
      <c r="V538" s="59"/>
      <c r="W538" s="59"/>
      <c r="X538" s="59"/>
      <c r="Y538" s="59"/>
      <c r="Z538" s="59"/>
      <c r="AA538" s="59"/>
      <c r="AB538" s="792"/>
      <c r="AC538" s="792"/>
      <c r="AD538" s="792"/>
      <c r="AE538" s="792"/>
      <c r="AF538" s="792"/>
      <c r="AG538" s="792"/>
      <c r="AH538" s="792"/>
      <c r="AI538" s="792"/>
      <c r="AJ538" s="792"/>
      <c r="AK538" s="792"/>
      <c r="AL538" s="792"/>
      <c r="AM538" s="792"/>
      <c r="AN538" s="792"/>
      <c r="AO538" s="792"/>
      <c r="AP538" s="792"/>
      <c r="AQ538" s="59"/>
      <c r="AR538" s="59"/>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1" t="s">
        <v>2143</v>
      </c>
    </row>
    <row r="539" spans="2:81" ht="15" customHeight="1">
      <c r="B539" s="891"/>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
    </row>
    <row r="540" spans="2:81" ht="15" customHeight="1">
      <c r="B540" s="891"/>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c r="BW540" s="174"/>
      <c r="BX540" s="174"/>
      <c r="BY540" s="174"/>
      <c r="BZ540" s="174"/>
      <c r="CA540" s="174"/>
      <c r="CB540" s="174"/>
      <c r="CC540" s="1"/>
    </row>
    <row r="541" spans="2:81" ht="15" customHeight="1">
      <c r="B541" s="891"/>
      <c r="C541" s="59"/>
      <c r="D541" s="59" t="s">
        <v>1329</v>
      </c>
      <c r="E541" s="59"/>
      <c r="F541" s="59"/>
      <c r="G541" s="59"/>
      <c r="H541" s="59"/>
      <c r="I541" s="59"/>
      <c r="J541" s="59"/>
      <c r="K541" s="59"/>
      <c r="L541" s="59"/>
      <c r="M541" s="59"/>
      <c r="N541" s="59"/>
      <c r="O541" s="59"/>
      <c r="P541" s="59"/>
      <c r="Q541" s="59"/>
      <c r="R541" s="59"/>
      <c r="S541" s="59"/>
      <c r="T541" s="59"/>
      <c r="U541" s="59"/>
      <c r="V541" s="808"/>
      <c r="W541" s="808"/>
      <c r="X541" s="808"/>
      <c r="Y541" s="808"/>
      <c r="Z541" s="808"/>
      <c r="AA541" s="808"/>
      <c r="AB541" s="808"/>
      <c r="AC541" s="808"/>
      <c r="AD541" s="808"/>
      <c r="AE541" s="808"/>
      <c r="AF541" s="808"/>
      <c r="AG541" s="808"/>
      <c r="AH541" s="808"/>
      <c r="AI541" s="808"/>
      <c r="AJ541" s="808"/>
      <c r="AK541" s="808"/>
      <c r="AL541" s="808"/>
      <c r="AM541" s="808"/>
      <c r="AN541" s="808"/>
      <c r="AO541" s="808"/>
      <c r="AP541" s="808"/>
      <c r="AQ541" s="808"/>
      <c r="AR541" s="808"/>
      <c r="AS541" s="808"/>
      <c r="AT541" s="808"/>
      <c r="AU541" s="808"/>
      <c r="AV541" s="808"/>
      <c r="AW541" s="808"/>
      <c r="AX541" s="808"/>
      <c r="AY541" s="808"/>
      <c r="AZ541" s="808"/>
      <c r="BA541" s="808"/>
      <c r="BB541" s="808"/>
      <c r="BC541" s="808"/>
      <c r="BD541" s="808"/>
      <c r="BE541" s="808"/>
      <c r="BF541" s="808"/>
      <c r="BG541" s="808"/>
      <c r="BH541" s="808"/>
      <c r="BI541" s="808"/>
      <c r="BJ541" s="808"/>
      <c r="BK541" s="808"/>
      <c r="BL541" s="808"/>
      <c r="BM541" s="808"/>
      <c r="BN541" s="808"/>
      <c r="BO541" s="808"/>
      <c r="BP541" s="808"/>
      <c r="BQ541" s="808"/>
      <c r="BR541" s="808"/>
      <c r="BS541" s="808"/>
      <c r="BT541" s="808"/>
      <c r="BU541" s="808"/>
      <c r="BV541" s="808"/>
      <c r="BW541" s="808"/>
      <c r="BX541" s="808"/>
      <c r="BY541" s="808"/>
      <c r="BZ541" s="808"/>
      <c r="CA541" s="808"/>
      <c r="CB541" s="808"/>
      <c r="CC541" s="1" t="s">
        <v>1941</v>
      </c>
    </row>
    <row r="542" spans="2:81" ht="15" customHeight="1">
      <c r="B542" s="891"/>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1"/>
    </row>
    <row r="543" spans="2:81" ht="15" customHeight="1">
      <c r="B543" s="891"/>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A543" s="174"/>
      <c r="CB543" s="174"/>
      <c r="CC543" s="1"/>
    </row>
    <row r="544" spans="2:81" ht="15" customHeight="1">
      <c r="B544" s="891"/>
      <c r="C544" s="59"/>
      <c r="D544" s="78" t="s">
        <v>1330</v>
      </c>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c r="AQ544" s="78"/>
      <c r="AR544" s="78"/>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1"/>
    </row>
    <row r="545" spans="2:81" ht="15" customHeight="1">
      <c r="B545" s="891"/>
      <c r="C545" s="59"/>
      <c r="D545" s="78"/>
      <c r="E545" s="78"/>
      <c r="F545" s="78" t="s">
        <v>225</v>
      </c>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78"/>
      <c r="AR545" s="78"/>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1"/>
    </row>
    <row r="546" spans="2:81" ht="15" customHeight="1">
      <c r="B546" s="891"/>
      <c r="C546" s="59"/>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c r="AQ546" s="78"/>
      <c r="AR546" s="78"/>
      <c r="AS546" s="79"/>
      <c r="AT546" s="79"/>
      <c r="AU546" s="79"/>
      <c r="AV546" s="79"/>
      <c r="AW546" s="79"/>
      <c r="AX546" s="79"/>
      <c r="AY546" s="79"/>
      <c r="AZ546" s="79"/>
      <c r="BA546" s="79"/>
      <c r="BB546" s="79"/>
      <c r="BC546" s="79"/>
      <c r="BD546" s="79"/>
      <c r="BE546" s="805" t="s">
        <v>56</v>
      </c>
      <c r="BF546" s="805"/>
      <c r="BG546" s="78"/>
      <c r="BH546" s="78" t="s">
        <v>184</v>
      </c>
      <c r="BI546" s="78"/>
      <c r="BJ546" s="78"/>
      <c r="BK546" s="78"/>
      <c r="BL546" s="78"/>
      <c r="BM546" s="805" t="s">
        <v>56</v>
      </c>
      <c r="BN546" s="805"/>
      <c r="BO546" s="78"/>
      <c r="BP546" s="78" t="s">
        <v>185</v>
      </c>
      <c r="BQ546" s="78"/>
      <c r="BR546" s="78"/>
      <c r="BS546" s="78"/>
      <c r="BT546" s="78"/>
      <c r="BU546" s="79"/>
      <c r="BV546" s="79"/>
      <c r="BW546" s="79"/>
      <c r="BX546" s="79"/>
      <c r="BY546" s="79"/>
      <c r="BZ546" s="79"/>
      <c r="CA546" s="79"/>
      <c r="CB546" s="79"/>
      <c r="CC546" s="1" t="s">
        <v>1907</v>
      </c>
    </row>
    <row r="547" spans="2:81" ht="15" customHeight="1">
      <c r="B547" s="891"/>
      <c r="C547" s="59"/>
      <c r="D547" s="78"/>
      <c r="E547" s="78"/>
      <c r="F547" s="78" t="s">
        <v>1673</v>
      </c>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c r="AQ547" s="78"/>
      <c r="AR547" s="78"/>
      <c r="AS547" s="79"/>
      <c r="AT547" s="79"/>
      <c r="AU547" s="79"/>
      <c r="AV547" s="79"/>
      <c r="AW547" s="79"/>
      <c r="AX547" s="79"/>
      <c r="AY547" s="79"/>
      <c r="AZ547" s="79"/>
      <c r="BA547" s="79"/>
      <c r="BB547" s="79"/>
      <c r="BC547" s="79"/>
      <c r="BD547" s="79"/>
      <c r="BE547" s="62"/>
      <c r="BF547" s="62"/>
      <c r="BG547" s="78"/>
      <c r="BH547" s="78"/>
      <c r="BI547" s="78"/>
      <c r="BJ547" s="78"/>
      <c r="BK547" s="78"/>
      <c r="BL547" s="78"/>
      <c r="BM547" s="62"/>
      <c r="BN547" s="62"/>
      <c r="BO547" s="78"/>
      <c r="BP547" s="78"/>
      <c r="BQ547" s="78"/>
      <c r="BR547" s="78"/>
      <c r="BS547" s="78"/>
      <c r="BT547" s="78"/>
      <c r="BU547" s="79"/>
      <c r="BV547" s="79"/>
      <c r="BW547" s="79"/>
      <c r="BX547" s="79"/>
      <c r="BY547" s="79"/>
      <c r="BZ547" s="79"/>
      <c r="CA547" s="79"/>
      <c r="CB547" s="79"/>
      <c r="CC547" s="1"/>
    </row>
    <row r="548" spans="2:81" ht="15" customHeight="1">
      <c r="B548" s="891"/>
      <c r="C548" s="59"/>
      <c r="D548" s="78"/>
      <c r="E548" s="78"/>
      <c r="F548" s="78"/>
      <c r="G548" s="78"/>
      <c r="H548" s="78"/>
      <c r="I548" s="805" t="s">
        <v>56</v>
      </c>
      <c r="J548" s="805"/>
      <c r="K548" s="78" t="s">
        <v>1677</v>
      </c>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c r="AQ548" s="78"/>
      <c r="AR548" s="78"/>
      <c r="AS548" s="79"/>
      <c r="AT548" s="79"/>
      <c r="AU548" s="79"/>
      <c r="AV548" s="79"/>
      <c r="AW548" s="79"/>
      <c r="AX548" s="79"/>
      <c r="AY548" s="79"/>
      <c r="AZ548" s="79"/>
      <c r="BA548" s="79"/>
      <c r="BB548" s="79"/>
      <c r="BC548" s="79"/>
      <c r="BD548" s="79"/>
      <c r="BE548" s="62"/>
      <c r="BF548" s="62"/>
      <c r="BG548" s="62"/>
      <c r="BH548" s="62"/>
      <c r="BI548" s="62"/>
      <c r="BJ548" s="62"/>
      <c r="BK548" s="62"/>
      <c r="BL548" s="62"/>
      <c r="BM548" s="62"/>
      <c r="BN548" s="62"/>
      <c r="BO548" s="78"/>
      <c r="BP548" s="78"/>
      <c r="BQ548" s="78"/>
      <c r="BR548" s="78"/>
      <c r="BS548" s="78"/>
      <c r="BT548" s="78"/>
      <c r="BU548" s="79"/>
      <c r="BV548" s="79"/>
      <c r="BW548" s="79"/>
      <c r="BX548" s="79"/>
      <c r="BY548" s="79"/>
      <c r="BZ548" s="79"/>
      <c r="CA548" s="79"/>
      <c r="CB548" s="79"/>
      <c r="CC548" s="1" t="s">
        <v>1907</v>
      </c>
    </row>
    <row r="549" spans="2:81" ht="15" customHeight="1">
      <c r="B549" s="891"/>
      <c r="C549" s="59"/>
      <c r="D549" s="78"/>
      <c r="E549" s="78"/>
      <c r="F549" s="78"/>
      <c r="G549" s="78"/>
      <c r="H549" s="78"/>
      <c r="I549" s="382"/>
      <c r="J549" s="382"/>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c r="AQ549" s="78"/>
      <c r="AR549" s="78"/>
      <c r="AS549" s="79"/>
      <c r="AT549" s="79"/>
      <c r="AU549" s="79"/>
      <c r="AV549" s="79"/>
      <c r="AW549" s="79"/>
      <c r="AX549" s="79"/>
      <c r="AY549" s="79"/>
      <c r="AZ549" s="79"/>
      <c r="BA549" s="79"/>
      <c r="BB549" s="79"/>
      <c r="BC549" s="79"/>
      <c r="BD549" s="79"/>
      <c r="BE549" s="62"/>
      <c r="BF549" s="62"/>
      <c r="BG549" s="62"/>
      <c r="BH549" s="62"/>
      <c r="BI549" s="62"/>
      <c r="BJ549" s="62"/>
      <c r="BK549" s="62"/>
      <c r="BL549" s="62"/>
      <c r="BM549" s="62"/>
      <c r="BN549" s="62"/>
      <c r="BO549" s="78"/>
      <c r="BP549" s="78"/>
      <c r="BQ549" s="78"/>
      <c r="BR549" s="78"/>
      <c r="BS549" s="78"/>
      <c r="BT549" s="78"/>
      <c r="BU549" s="79"/>
      <c r="BV549" s="79"/>
      <c r="BW549" s="79"/>
      <c r="BX549" s="79"/>
      <c r="BY549" s="79"/>
      <c r="BZ549" s="79"/>
      <c r="CA549" s="79"/>
      <c r="CB549" s="79"/>
      <c r="CC549" s="1"/>
    </row>
    <row r="550" spans="2:81" ht="15" customHeight="1">
      <c r="B550" s="891"/>
      <c r="C550" s="59"/>
      <c r="D550" s="78"/>
      <c r="E550" s="78"/>
      <c r="F550" s="78"/>
      <c r="G550" s="78"/>
      <c r="H550" s="78"/>
      <c r="I550" s="805" t="s">
        <v>56</v>
      </c>
      <c r="J550" s="805"/>
      <c r="K550" s="78" t="s">
        <v>1678</v>
      </c>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c r="AQ550" s="78"/>
      <c r="AR550" s="78"/>
      <c r="AS550" s="79"/>
      <c r="AT550" s="79"/>
      <c r="AU550" s="79"/>
      <c r="AV550" s="79"/>
      <c r="AW550" s="79"/>
      <c r="AX550" s="79"/>
      <c r="AY550" s="79"/>
      <c r="AZ550" s="79"/>
      <c r="BA550" s="79"/>
      <c r="BB550" s="79"/>
      <c r="BC550" s="79"/>
      <c r="BD550" s="79"/>
      <c r="BE550" s="62"/>
      <c r="BF550" s="62"/>
      <c r="BG550" s="62"/>
      <c r="BH550" s="62"/>
      <c r="BI550" s="62"/>
      <c r="BJ550" s="62"/>
      <c r="BK550" s="62"/>
      <c r="BL550" s="62"/>
      <c r="BM550" s="62"/>
      <c r="BN550" s="62"/>
      <c r="BO550" s="78"/>
      <c r="BP550" s="78"/>
      <c r="BQ550" s="78"/>
      <c r="BR550" s="78"/>
      <c r="BS550" s="78"/>
      <c r="BT550" s="78"/>
      <c r="BU550" s="79"/>
      <c r="BV550" s="79"/>
      <c r="BW550" s="79"/>
      <c r="BX550" s="79"/>
      <c r="BY550" s="79"/>
      <c r="BZ550" s="79"/>
      <c r="CA550" s="79"/>
      <c r="CB550" s="79"/>
      <c r="CC550" s="1" t="s">
        <v>1908</v>
      </c>
    </row>
    <row r="551" spans="2:81" ht="15" customHeight="1">
      <c r="B551" s="891"/>
      <c r="C551" s="59"/>
      <c r="D551" s="78"/>
      <c r="E551" s="78"/>
      <c r="F551" s="78"/>
      <c r="G551" s="78"/>
      <c r="H551" s="78"/>
      <c r="I551" s="78"/>
      <c r="J551" s="78"/>
      <c r="K551" s="78" t="s">
        <v>1674</v>
      </c>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9"/>
      <c r="AT551" s="79"/>
      <c r="AU551" s="79"/>
      <c r="AV551" s="79"/>
      <c r="AW551" s="79"/>
      <c r="AX551" s="79"/>
      <c r="AY551" s="79"/>
      <c r="AZ551" s="79"/>
      <c r="BA551" s="79"/>
      <c r="BB551" s="79"/>
      <c r="BC551" s="79"/>
      <c r="BD551" s="79"/>
      <c r="BE551" s="62"/>
      <c r="BF551" s="62"/>
      <c r="BG551" s="62"/>
      <c r="BH551" s="62"/>
      <c r="BI551" s="62"/>
      <c r="BJ551" s="62"/>
      <c r="BK551" s="62"/>
      <c r="BL551" s="62"/>
      <c r="BM551" s="62"/>
      <c r="BN551" s="62"/>
      <c r="BO551" s="78"/>
      <c r="BP551" s="78"/>
      <c r="BQ551" s="78"/>
      <c r="BR551" s="78"/>
      <c r="BS551" s="78"/>
      <c r="BT551" s="78"/>
      <c r="BU551" s="79"/>
      <c r="BV551" s="79"/>
      <c r="BW551" s="79"/>
      <c r="BX551" s="79"/>
      <c r="BY551" s="79"/>
      <c r="BZ551" s="79"/>
      <c r="CA551" s="79"/>
      <c r="CB551" s="79"/>
      <c r="CC551" s="1"/>
    </row>
    <row r="552" spans="2:81" ht="15" customHeight="1">
      <c r="B552" s="891"/>
      <c r="C552" s="59"/>
      <c r="D552" s="78"/>
      <c r="E552" s="78"/>
      <c r="F552" s="78"/>
      <c r="G552" s="78"/>
      <c r="H552" s="78"/>
      <c r="I552" s="78"/>
      <c r="J552" s="78"/>
      <c r="K552" s="78" t="s">
        <v>1675</v>
      </c>
      <c r="L552" s="78"/>
      <c r="M552" s="78"/>
      <c r="N552" s="78"/>
      <c r="O552" s="78"/>
      <c r="P552" s="78"/>
      <c r="Q552" s="78"/>
      <c r="R552" s="805"/>
      <c r="S552" s="805"/>
      <c r="T552" s="805"/>
      <c r="U552" s="805"/>
      <c r="V552" s="805"/>
      <c r="W552" s="805"/>
      <c r="X552" s="805"/>
      <c r="Y552" s="805"/>
      <c r="Z552" s="805"/>
      <c r="AA552" s="805"/>
      <c r="AB552" s="805"/>
      <c r="AC552" s="805"/>
      <c r="AD552" s="805"/>
      <c r="AE552" s="78"/>
      <c r="AF552" s="78"/>
      <c r="AG552" s="78"/>
      <c r="AH552" s="78"/>
      <c r="AI552" s="78"/>
      <c r="AJ552" s="78"/>
      <c r="AK552" s="78"/>
      <c r="AL552" s="78"/>
      <c r="AM552" s="78"/>
      <c r="AN552" s="78"/>
      <c r="AO552" s="78"/>
      <c r="AP552" s="78"/>
      <c r="AQ552" s="78"/>
      <c r="AR552" s="78"/>
      <c r="AS552" s="79"/>
      <c r="AT552" s="79"/>
      <c r="AU552" s="79"/>
      <c r="AV552" s="79"/>
      <c r="AW552" s="79"/>
      <c r="AX552" s="79"/>
      <c r="AY552" s="79"/>
      <c r="AZ552" s="79"/>
      <c r="BA552" s="79"/>
      <c r="BB552" s="79"/>
      <c r="BC552" s="79"/>
      <c r="BD552" s="79"/>
      <c r="BE552" s="62"/>
      <c r="BF552" s="62"/>
      <c r="BG552" s="62"/>
      <c r="BH552" s="62"/>
      <c r="BI552" s="62"/>
      <c r="BJ552" s="62"/>
      <c r="BK552" s="62"/>
      <c r="BL552" s="62"/>
      <c r="BM552" s="62"/>
      <c r="BN552" s="62"/>
      <c r="BO552" s="78"/>
      <c r="BP552" s="78"/>
      <c r="BQ552" s="78"/>
      <c r="BR552" s="78"/>
      <c r="BS552" s="78"/>
      <c r="BT552" s="78"/>
      <c r="BU552" s="79"/>
      <c r="BV552" s="79"/>
      <c r="BW552" s="79"/>
      <c r="BX552" s="79"/>
      <c r="BY552" s="79"/>
      <c r="BZ552" s="79"/>
      <c r="CA552" s="79"/>
      <c r="CB552" s="79"/>
      <c r="CC552" s="1" t="s">
        <v>1909</v>
      </c>
    </row>
    <row r="553" spans="2:81" ht="15" customHeight="1">
      <c r="B553" s="891"/>
      <c r="C553" s="59"/>
      <c r="D553" s="78"/>
      <c r="E553" s="78"/>
      <c r="F553" s="78"/>
      <c r="G553" s="78"/>
      <c r="H553" s="78"/>
      <c r="I553" s="78"/>
      <c r="J553" s="78"/>
      <c r="K553" s="78" t="s">
        <v>1676</v>
      </c>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806"/>
      <c r="AI553" s="806"/>
      <c r="AJ553" s="806"/>
      <c r="AK553" s="806"/>
      <c r="AL553" s="806"/>
      <c r="AM553" s="806"/>
      <c r="AN553" s="806"/>
      <c r="AO553" s="806"/>
      <c r="AP553" s="806"/>
      <c r="AQ553" s="806"/>
      <c r="AR553" s="806"/>
      <c r="AS553" s="79"/>
      <c r="AT553" s="79" t="s">
        <v>40</v>
      </c>
      <c r="AU553" s="79"/>
      <c r="AV553" s="79"/>
      <c r="AW553" s="79"/>
      <c r="AX553" s="79"/>
      <c r="AY553" s="79"/>
      <c r="AZ553" s="79"/>
      <c r="BA553" s="79"/>
      <c r="BB553" s="79"/>
      <c r="BC553" s="79"/>
      <c r="BD553" s="79"/>
      <c r="BE553" s="62"/>
      <c r="BF553" s="62"/>
      <c r="BG553" s="62"/>
      <c r="BH553" s="62"/>
      <c r="BI553" s="62"/>
      <c r="BJ553" s="62"/>
      <c r="BK553" s="62"/>
      <c r="BL553" s="62"/>
      <c r="BM553" s="62"/>
      <c r="BN553" s="62"/>
      <c r="BO553" s="78"/>
      <c r="BP553" s="78"/>
      <c r="BQ553" s="78"/>
      <c r="BR553" s="78"/>
      <c r="BS553" s="78"/>
      <c r="BT553" s="78"/>
      <c r="BU553" s="79"/>
      <c r="BV553" s="79"/>
      <c r="BW553" s="79"/>
      <c r="BX553" s="79"/>
      <c r="BY553" s="79"/>
      <c r="BZ553" s="79"/>
      <c r="CA553" s="79"/>
      <c r="CB553" s="79"/>
      <c r="CC553" s="1"/>
    </row>
    <row r="554" spans="2:81" ht="15" customHeight="1">
      <c r="B554" s="891"/>
      <c r="C554" s="59"/>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381"/>
      <c r="AI554" s="381"/>
      <c r="AJ554" s="381"/>
      <c r="AK554" s="381"/>
      <c r="AL554" s="381"/>
      <c r="AM554" s="381"/>
      <c r="AN554" s="381"/>
      <c r="AO554" s="381"/>
      <c r="AP554" s="381"/>
      <c r="AQ554" s="381"/>
      <c r="AR554" s="381"/>
      <c r="AS554" s="79"/>
      <c r="AT554" s="79"/>
      <c r="AU554" s="79"/>
      <c r="AV554" s="79"/>
      <c r="AW554" s="79"/>
      <c r="AX554" s="79"/>
      <c r="AY554" s="79"/>
      <c r="AZ554" s="79"/>
      <c r="BA554" s="79"/>
      <c r="BB554" s="79"/>
      <c r="BC554" s="79"/>
      <c r="BD554" s="79"/>
      <c r="BE554" s="62"/>
      <c r="BF554" s="62"/>
      <c r="BG554" s="62"/>
      <c r="BH554" s="62"/>
      <c r="BI554" s="62"/>
      <c r="BJ554" s="62"/>
      <c r="BK554" s="62"/>
      <c r="BL554" s="62"/>
      <c r="BM554" s="62"/>
      <c r="BN554" s="62"/>
      <c r="BO554" s="78"/>
      <c r="BP554" s="78"/>
      <c r="BQ554" s="78"/>
      <c r="BR554" s="78"/>
      <c r="BS554" s="78"/>
      <c r="BT554" s="78"/>
      <c r="BU554" s="79"/>
      <c r="BV554" s="79"/>
      <c r="BW554" s="79"/>
      <c r="BX554" s="79"/>
      <c r="BY554" s="79"/>
      <c r="BZ554" s="79"/>
      <c r="CA554" s="79"/>
      <c r="CB554" s="79"/>
      <c r="CC554" s="9" t="s">
        <v>1982</v>
      </c>
    </row>
    <row r="555" spans="2:81" ht="15" customHeight="1">
      <c r="B555" s="891"/>
      <c r="C555" s="59"/>
      <c r="D555" s="78"/>
      <c r="E555" s="78"/>
      <c r="F555" s="78" t="s">
        <v>1679</v>
      </c>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c r="AQ555" s="78"/>
      <c r="AR555" s="78"/>
      <c r="AS555" s="79"/>
      <c r="AT555" s="79"/>
      <c r="AU555" s="79"/>
      <c r="AV555" s="79"/>
      <c r="AW555" s="79"/>
      <c r="AX555" s="79"/>
      <c r="AY555" s="79"/>
      <c r="AZ555" s="79"/>
      <c r="BA555" s="79"/>
      <c r="BB555" s="79"/>
      <c r="BC555" s="79"/>
      <c r="BD555" s="79"/>
      <c r="BE555" s="805" t="s">
        <v>56</v>
      </c>
      <c r="BF555" s="805"/>
      <c r="BG555" s="78"/>
      <c r="BH555" s="78" t="s">
        <v>184</v>
      </c>
      <c r="BI555" s="78"/>
      <c r="BJ555" s="78"/>
      <c r="BK555" s="78"/>
      <c r="BL555" s="78"/>
      <c r="BM555" s="805" t="s">
        <v>56</v>
      </c>
      <c r="BN555" s="805"/>
      <c r="BO555" s="78"/>
      <c r="BP555" s="78" t="s">
        <v>185</v>
      </c>
      <c r="BQ555" s="78"/>
      <c r="BR555" s="78"/>
      <c r="BS555" s="78"/>
      <c r="BT555" s="78"/>
      <c r="BU555" s="79"/>
      <c r="BV555" s="79"/>
      <c r="BW555" s="79"/>
      <c r="BX555" s="79"/>
      <c r="BY555" s="79"/>
      <c r="BZ555" s="79"/>
      <c r="CA555" s="79"/>
      <c r="CB555" s="79"/>
      <c r="CC555" s="9" t="s">
        <v>1910</v>
      </c>
    </row>
    <row r="556" spans="2:81" ht="15" customHeight="1">
      <c r="B556" s="891"/>
      <c r="C556" s="59"/>
      <c r="D556" s="78"/>
      <c r="E556" s="78"/>
      <c r="F556" s="78" t="s">
        <v>1680</v>
      </c>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c r="AQ556" s="78"/>
      <c r="AR556" s="78"/>
      <c r="AS556" s="79"/>
      <c r="AT556" s="79"/>
      <c r="AU556" s="79"/>
      <c r="AV556" s="79"/>
      <c r="AW556" s="79"/>
      <c r="AX556" s="78" t="s">
        <v>81</v>
      </c>
      <c r="AY556" s="78"/>
      <c r="AZ556" s="806"/>
      <c r="BA556" s="806"/>
      <c r="BB556" s="806"/>
      <c r="BC556" s="806"/>
      <c r="BD556" s="806"/>
      <c r="BE556" s="806"/>
      <c r="BF556" s="806"/>
      <c r="BG556" s="806"/>
      <c r="BH556" s="806"/>
      <c r="BI556" s="806"/>
      <c r="BJ556" s="806"/>
      <c r="BK556" s="78" t="s">
        <v>40</v>
      </c>
      <c r="BL556" s="79"/>
      <c r="BM556" s="79"/>
      <c r="BN556" s="79"/>
      <c r="BO556" s="79"/>
      <c r="BP556" s="79"/>
      <c r="BQ556" s="79"/>
      <c r="BR556" s="79"/>
      <c r="BS556" s="79"/>
      <c r="BT556" s="79"/>
      <c r="BU556" s="79"/>
      <c r="BV556" s="79"/>
      <c r="BW556" s="79"/>
      <c r="BX556" s="79"/>
      <c r="BY556" s="79"/>
      <c r="BZ556" s="79"/>
      <c r="CA556" s="79"/>
      <c r="CB556" s="79"/>
      <c r="CC556" s="1" t="s">
        <v>1981</v>
      </c>
    </row>
    <row r="557" spans="2:81" ht="15" customHeight="1">
      <c r="B557" s="891"/>
      <c r="C557" s="59"/>
      <c r="D557" s="78"/>
      <c r="E557" s="78"/>
      <c r="F557" s="78" t="s">
        <v>1681</v>
      </c>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t="s">
        <v>81</v>
      </c>
      <c r="AL557" s="78"/>
      <c r="AM557" s="806"/>
      <c r="AN557" s="806"/>
      <c r="AO557" s="806"/>
      <c r="AP557" s="806"/>
      <c r="AQ557" s="806"/>
      <c r="AR557" s="806"/>
      <c r="AS557" s="806"/>
      <c r="AT557" s="806"/>
      <c r="AU557" s="806"/>
      <c r="AV557" s="806"/>
      <c r="AW557" s="806"/>
      <c r="AX557" s="78" t="s">
        <v>40</v>
      </c>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1" t="s">
        <v>1978</v>
      </c>
    </row>
    <row r="558" spans="2:81" ht="15" customHeight="1">
      <c r="B558" s="891"/>
      <c r="C558" s="59"/>
      <c r="D558" s="78"/>
      <c r="E558" s="78"/>
      <c r="F558" s="78" t="s">
        <v>1682</v>
      </c>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805" t="s">
        <v>56</v>
      </c>
      <c r="AE558" s="805"/>
      <c r="AF558" s="78"/>
      <c r="AG558" s="78" t="s">
        <v>230</v>
      </c>
      <c r="AH558" s="78"/>
      <c r="AI558" s="78"/>
      <c r="AJ558" s="78"/>
      <c r="AK558" s="60"/>
      <c r="AL558" s="60"/>
      <c r="AM558" s="60"/>
      <c r="AN558" s="60"/>
      <c r="AO558" s="60"/>
      <c r="AP558" s="60"/>
      <c r="AQ558" s="60"/>
      <c r="AR558" s="60"/>
      <c r="AS558" s="60"/>
      <c r="AT558" s="60"/>
      <c r="AU558" s="60"/>
      <c r="AV558" s="60"/>
      <c r="AW558" s="60"/>
      <c r="AX558" s="60"/>
      <c r="AY558" s="60"/>
      <c r="AZ558" s="60"/>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408"/>
    </row>
    <row r="559" spans="2:81" ht="15" customHeight="1">
      <c r="B559" s="891"/>
      <c r="C559" s="59"/>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805" t="s">
        <v>56</v>
      </c>
      <c r="AE559" s="805"/>
      <c r="AF559" s="78"/>
      <c r="AG559" s="78" t="s">
        <v>231</v>
      </c>
      <c r="AH559" s="78"/>
      <c r="AI559" s="78"/>
      <c r="AJ559" s="78"/>
      <c r="AK559" s="78"/>
      <c r="AL559" s="78"/>
      <c r="AM559" s="80"/>
      <c r="AN559" s="80"/>
      <c r="AO559" s="80"/>
      <c r="AP559" s="80"/>
      <c r="AQ559" s="80"/>
      <c r="AR559" s="80"/>
      <c r="AS559" s="80"/>
      <c r="AT559" s="80"/>
      <c r="AU559" s="80"/>
      <c r="AV559" s="80"/>
      <c r="AW559" s="80"/>
      <c r="AX559" s="78"/>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1" t="s">
        <v>1986</v>
      </c>
    </row>
    <row r="560" spans="2:81" ht="15" customHeight="1">
      <c r="B560" s="891"/>
      <c r="C560" s="59"/>
      <c r="D560" s="78"/>
      <c r="E560" s="78"/>
      <c r="F560" s="78" t="s">
        <v>1683</v>
      </c>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804"/>
      <c r="AE560" s="804"/>
      <c r="AF560" s="804"/>
      <c r="AG560" s="804"/>
      <c r="AH560" s="804"/>
      <c r="AI560" s="804"/>
      <c r="AJ560" s="804"/>
      <c r="AK560" s="804"/>
      <c r="AL560" s="804"/>
      <c r="AM560" s="804"/>
      <c r="AN560" s="804"/>
      <c r="AO560" s="804"/>
      <c r="AP560" s="804"/>
      <c r="AQ560" s="804"/>
      <c r="AR560" s="804"/>
      <c r="AS560" s="804"/>
      <c r="AT560" s="804"/>
      <c r="AU560" s="804"/>
      <c r="AV560" s="804"/>
      <c r="AW560" s="804"/>
      <c r="AX560" s="804"/>
      <c r="AY560" s="804"/>
      <c r="AZ560" s="804"/>
      <c r="BA560" s="804"/>
      <c r="BB560" s="804"/>
      <c r="BC560" s="804"/>
      <c r="BD560" s="804"/>
      <c r="BE560" s="804"/>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1" t="s">
        <v>1980</v>
      </c>
    </row>
    <row r="561" spans="2:81" ht="15" customHeight="1">
      <c r="B561" s="891"/>
      <c r="C561" s="59"/>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1"/>
    </row>
    <row r="562" spans="2:81" ht="15" customHeight="1">
      <c r="B562" s="891"/>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A562" s="94"/>
      <c r="CB562" s="94"/>
      <c r="CC562" s="9"/>
    </row>
    <row r="563" spans="2:81" ht="15" customHeight="1">
      <c r="B563" s="891"/>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A563" s="174"/>
      <c r="CB563" s="174"/>
      <c r="CC563" s="1"/>
    </row>
    <row r="564" spans="2:81" ht="15" customHeight="1">
      <c r="B564" s="891"/>
      <c r="C564" s="59"/>
      <c r="D564" s="59" t="s">
        <v>1332</v>
      </c>
      <c r="E564" s="59"/>
      <c r="F564" s="59"/>
      <c r="G564" s="59"/>
      <c r="H564" s="59"/>
      <c r="I564" s="59"/>
      <c r="J564" s="59"/>
      <c r="K564" s="59"/>
      <c r="L564" s="59"/>
      <c r="M564" s="59"/>
      <c r="N564" s="59"/>
      <c r="O564" s="59"/>
      <c r="P564" s="59"/>
      <c r="Q564" s="59"/>
      <c r="R564" s="59"/>
      <c r="S564" s="59"/>
      <c r="T564" s="59"/>
      <c r="U564" s="59"/>
      <c r="V564" s="59"/>
      <c r="W564" s="59"/>
      <c r="X564" s="59" t="s">
        <v>151</v>
      </c>
      <c r="Y564" s="59"/>
      <c r="Z564" s="59"/>
      <c r="AA564" s="59"/>
      <c r="AB564" s="59"/>
      <c r="AC564" s="59"/>
      <c r="AD564" s="59"/>
      <c r="AE564" s="59"/>
      <c r="AF564" s="59"/>
      <c r="AG564" s="59"/>
      <c r="AH564" s="59"/>
      <c r="AI564" s="59"/>
      <c r="AJ564" s="59"/>
      <c r="AK564" s="59"/>
      <c r="AL564" s="59"/>
      <c r="AM564" s="59"/>
      <c r="AN564" s="59" t="s">
        <v>152</v>
      </c>
      <c r="AO564" s="59"/>
      <c r="AP564" s="59"/>
      <c r="AQ564" s="59"/>
      <c r="AR564" s="59"/>
      <c r="AS564" s="59"/>
      <c r="AT564" s="59"/>
      <c r="AU564" s="59"/>
      <c r="AV564" s="59"/>
      <c r="AW564" s="59"/>
      <c r="AX564" s="59"/>
      <c r="AY564" s="59"/>
      <c r="AZ564" s="59"/>
      <c r="BA564" s="59"/>
      <c r="BB564" s="59"/>
      <c r="BC564" s="59"/>
      <c r="BD564" s="59"/>
      <c r="BE564" s="59" t="s">
        <v>153</v>
      </c>
      <c r="BF564" s="59"/>
      <c r="BG564" s="59"/>
      <c r="BH564" s="59"/>
      <c r="BI564" s="59"/>
      <c r="BJ564" s="59"/>
      <c r="BK564" s="59"/>
      <c r="BL564" s="59"/>
      <c r="BM564" s="59"/>
      <c r="BN564" s="59"/>
      <c r="BO564" s="59"/>
      <c r="BP564" s="59"/>
      <c r="BQ564" s="59"/>
      <c r="BR564" s="59"/>
      <c r="BS564" s="59"/>
      <c r="BT564" s="59"/>
      <c r="BU564" s="59"/>
      <c r="BV564" s="59"/>
      <c r="BW564" s="59" t="s">
        <v>85</v>
      </c>
      <c r="BX564" s="59"/>
      <c r="BY564" s="59"/>
      <c r="BZ564" s="59"/>
      <c r="CA564" s="59"/>
      <c r="CB564" s="59"/>
      <c r="CC564" s="1"/>
    </row>
    <row r="565" spans="2:81" ht="15" customHeight="1">
      <c r="B565" s="891"/>
      <c r="C565" s="59"/>
      <c r="D565" s="59"/>
      <c r="E565" s="59"/>
      <c r="F565" s="798" t="s">
        <v>234</v>
      </c>
      <c r="G565" s="798"/>
      <c r="H565" s="798"/>
      <c r="I565" s="798"/>
      <c r="J565" s="798"/>
      <c r="K565" s="798"/>
      <c r="L565" s="798"/>
      <c r="M565" s="798"/>
      <c r="N565" s="59" t="s">
        <v>37</v>
      </c>
      <c r="O565" s="59"/>
      <c r="P565" s="802"/>
      <c r="Q565" s="802"/>
      <c r="R565" s="802"/>
      <c r="S565" s="802"/>
      <c r="T565" s="801" t="s">
        <v>235</v>
      </c>
      <c r="U565" s="801"/>
      <c r="V565" s="801"/>
      <c r="W565" s="59"/>
      <c r="X565" s="59" t="s">
        <v>37</v>
      </c>
      <c r="Y565" s="796"/>
      <c r="Z565" s="796"/>
      <c r="AA565" s="796"/>
      <c r="AB565" s="796"/>
      <c r="AC565" s="796"/>
      <c r="AD565" s="796"/>
      <c r="AE565" s="796"/>
      <c r="AF565" s="796"/>
      <c r="AG565" s="796"/>
      <c r="AH565" s="796"/>
      <c r="AI565" s="796"/>
      <c r="AJ565" s="796"/>
      <c r="AK565" s="796"/>
      <c r="AL565" s="796"/>
      <c r="AM565" s="796"/>
      <c r="AN565" s="59" t="s">
        <v>117</v>
      </c>
      <c r="AO565" s="59"/>
      <c r="AP565" s="796"/>
      <c r="AQ565" s="796"/>
      <c r="AR565" s="796"/>
      <c r="AS565" s="796"/>
      <c r="AT565" s="796"/>
      <c r="AU565" s="796"/>
      <c r="AV565" s="796"/>
      <c r="AW565" s="796"/>
      <c r="AX565" s="796"/>
      <c r="AY565" s="796"/>
      <c r="AZ565" s="796"/>
      <c r="BA565" s="796"/>
      <c r="BB565" s="796"/>
      <c r="BC565" s="796"/>
      <c r="BD565" s="796"/>
      <c r="BE565" s="59" t="s">
        <v>117</v>
      </c>
      <c r="BF565" s="59"/>
      <c r="BG565" s="803">
        <f>Y565+AP565</f>
        <v>0</v>
      </c>
      <c r="BH565" s="803"/>
      <c r="BI565" s="803"/>
      <c r="BJ565" s="803"/>
      <c r="BK565" s="803"/>
      <c r="BL565" s="803"/>
      <c r="BM565" s="803"/>
      <c r="BN565" s="803"/>
      <c r="BO565" s="803"/>
      <c r="BP565" s="803"/>
      <c r="BQ565" s="803"/>
      <c r="BR565" s="803"/>
      <c r="BS565" s="803"/>
      <c r="BT565" s="803"/>
      <c r="BU565" s="803"/>
      <c r="BV565" s="123"/>
      <c r="BW565" s="119" t="s">
        <v>85</v>
      </c>
      <c r="BX565" s="119"/>
      <c r="BY565" s="119"/>
      <c r="BZ565" s="119"/>
      <c r="CA565" s="119"/>
      <c r="CB565" s="59"/>
      <c r="CC565" s="1" t="s">
        <v>2276</v>
      </c>
    </row>
    <row r="566" spans="2:81" ht="15" customHeight="1">
      <c r="B566" s="891"/>
      <c r="C566" s="59"/>
      <c r="D566" s="59"/>
      <c r="E566" s="59"/>
      <c r="F566" s="59"/>
      <c r="G566" s="59"/>
      <c r="H566" s="59"/>
      <c r="I566" s="59"/>
      <c r="J566" s="59"/>
      <c r="K566" s="59"/>
      <c r="L566" s="59"/>
      <c r="M566" s="59"/>
      <c r="N566" s="59" t="s">
        <v>37</v>
      </c>
      <c r="O566" s="59"/>
      <c r="P566" s="802"/>
      <c r="Q566" s="802"/>
      <c r="R566" s="802"/>
      <c r="S566" s="802"/>
      <c r="T566" s="801" t="s">
        <v>235</v>
      </c>
      <c r="U566" s="801"/>
      <c r="V566" s="801"/>
      <c r="W566" s="59"/>
      <c r="X566" s="59" t="s">
        <v>37</v>
      </c>
      <c r="Y566" s="796"/>
      <c r="Z566" s="796"/>
      <c r="AA566" s="796"/>
      <c r="AB566" s="796"/>
      <c r="AC566" s="796"/>
      <c r="AD566" s="796"/>
      <c r="AE566" s="796"/>
      <c r="AF566" s="796"/>
      <c r="AG566" s="796"/>
      <c r="AH566" s="796"/>
      <c r="AI566" s="796"/>
      <c r="AJ566" s="796"/>
      <c r="AK566" s="796"/>
      <c r="AL566" s="796"/>
      <c r="AM566" s="796"/>
      <c r="AN566" s="59" t="s">
        <v>117</v>
      </c>
      <c r="AO566" s="59"/>
      <c r="AP566" s="796"/>
      <c r="AQ566" s="796"/>
      <c r="AR566" s="796"/>
      <c r="AS566" s="796"/>
      <c r="AT566" s="796"/>
      <c r="AU566" s="796"/>
      <c r="AV566" s="796"/>
      <c r="AW566" s="796"/>
      <c r="AX566" s="796"/>
      <c r="AY566" s="796"/>
      <c r="AZ566" s="796"/>
      <c r="BA566" s="796"/>
      <c r="BB566" s="796"/>
      <c r="BC566" s="796"/>
      <c r="BD566" s="796"/>
      <c r="BE566" s="59" t="s">
        <v>117</v>
      </c>
      <c r="BF566" s="59"/>
      <c r="BG566" s="803">
        <f t="shared" ref="BG566:BG573" si="3">Y566+AP566</f>
        <v>0</v>
      </c>
      <c r="BH566" s="803"/>
      <c r="BI566" s="803"/>
      <c r="BJ566" s="803"/>
      <c r="BK566" s="803"/>
      <c r="BL566" s="803"/>
      <c r="BM566" s="803"/>
      <c r="BN566" s="803"/>
      <c r="BO566" s="803"/>
      <c r="BP566" s="803"/>
      <c r="BQ566" s="803"/>
      <c r="BR566" s="803"/>
      <c r="BS566" s="803"/>
      <c r="BT566" s="803"/>
      <c r="BU566" s="803"/>
      <c r="BV566" s="123"/>
      <c r="BW566" s="119" t="s">
        <v>85</v>
      </c>
      <c r="BX566" s="119"/>
      <c r="BY566" s="119"/>
      <c r="BZ566" s="119"/>
      <c r="CA566" s="119"/>
      <c r="CB566" s="59"/>
      <c r="CC566" s="1"/>
    </row>
    <row r="567" spans="2:81" ht="15" customHeight="1">
      <c r="B567" s="891"/>
      <c r="C567" s="59"/>
      <c r="D567" s="59"/>
      <c r="E567" s="59"/>
      <c r="F567" s="59"/>
      <c r="G567" s="59"/>
      <c r="H567" s="59"/>
      <c r="I567" s="59"/>
      <c r="J567" s="59"/>
      <c r="K567" s="59"/>
      <c r="L567" s="59"/>
      <c r="M567" s="59"/>
      <c r="N567" s="59" t="s">
        <v>37</v>
      </c>
      <c r="O567" s="59"/>
      <c r="P567" s="802"/>
      <c r="Q567" s="802"/>
      <c r="R567" s="802"/>
      <c r="S567" s="802"/>
      <c r="T567" s="801" t="s">
        <v>235</v>
      </c>
      <c r="U567" s="801"/>
      <c r="V567" s="801"/>
      <c r="W567" s="59"/>
      <c r="X567" s="59" t="s">
        <v>37</v>
      </c>
      <c r="Y567" s="796"/>
      <c r="Z567" s="796"/>
      <c r="AA567" s="796"/>
      <c r="AB567" s="796"/>
      <c r="AC567" s="796"/>
      <c r="AD567" s="796"/>
      <c r="AE567" s="796"/>
      <c r="AF567" s="796"/>
      <c r="AG567" s="796"/>
      <c r="AH567" s="796"/>
      <c r="AI567" s="796"/>
      <c r="AJ567" s="796"/>
      <c r="AK567" s="796"/>
      <c r="AL567" s="796"/>
      <c r="AM567" s="796"/>
      <c r="AN567" s="59" t="s">
        <v>117</v>
      </c>
      <c r="AO567" s="59"/>
      <c r="AP567" s="796"/>
      <c r="AQ567" s="796"/>
      <c r="AR567" s="796"/>
      <c r="AS567" s="796"/>
      <c r="AT567" s="796"/>
      <c r="AU567" s="796"/>
      <c r="AV567" s="796"/>
      <c r="AW567" s="796"/>
      <c r="AX567" s="796"/>
      <c r="AY567" s="796"/>
      <c r="AZ567" s="796"/>
      <c r="BA567" s="796"/>
      <c r="BB567" s="796"/>
      <c r="BC567" s="796"/>
      <c r="BD567" s="796"/>
      <c r="BE567" s="59" t="s">
        <v>117</v>
      </c>
      <c r="BF567" s="59"/>
      <c r="BG567" s="803">
        <f t="shared" si="3"/>
        <v>0</v>
      </c>
      <c r="BH567" s="803"/>
      <c r="BI567" s="803"/>
      <c r="BJ567" s="803"/>
      <c r="BK567" s="803"/>
      <c r="BL567" s="803"/>
      <c r="BM567" s="803"/>
      <c r="BN567" s="803"/>
      <c r="BO567" s="803"/>
      <c r="BP567" s="803"/>
      <c r="BQ567" s="803"/>
      <c r="BR567" s="803"/>
      <c r="BS567" s="803"/>
      <c r="BT567" s="803"/>
      <c r="BU567" s="803"/>
      <c r="BV567" s="123"/>
      <c r="BW567" s="119" t="s">
        <v>85</v>
      </c>
      <c r="BX567" s="119"/>
      <c r="BY567" s="119"/>
      <c r="BZ567" s="119"/>
      <c r="CA567" s="119"/>
      <c r="CB567" s="59"/>
      <c r="CC567" s="1"/>
    </row>
    <row r="568" spans="2:81" ht="15" customHeight="1">
      <c r="B568" s="891"/>
      <c r="C568" s="59"/>
      <c r="D568" s="59"/>
      <c r="E568" s="59"/>
      <c r="F568" s="59"/>
      <c r="G568" s="59"/>
      <c r="H568" s="59"/>
      <c r="I568" s="59"/>
      <c r="J568" s="59"/>
      <c r="K568" s="59"/>
      <c r="L568" s="59"/>
      <c r="M568" s="59"/>
      <c r="N568" s="59" t="s">
        <v>37</v>
      </c>
      <c r="O568" s="59"/>
      <c r="P568" s="802"/>
      <c r="Q568" s="802"/>
      <c r="R568" s="802"/>
      <c r="S568" s="802"/>
      <c r="T568" s="801" t="s">
        <v>235</v>
      </c>
      <c r="U568" s="801"/>
      <c r="V568" s="801"/>
      <c r="W568" s="59"/>
      <c r="X568" s="59" t="s">
        <v>37</v>
      </c>
      <c r="Y568" s="796"/>
      <c r="Z568" s="796"/>
      <c r="AA568" s="796"/>
      <c r="AB568" s="796"/>
      <c r="AC568" s="796"/>
      <c r="AD568" s="796"/>
      <c r="AE568" s="796"/>
      <c r="AF568" s="796"/>
      <c r="AG568" s="796"/>
      <c r="AH568" s="796"/>
      <c r="AI568" s="796"/>
      <c r="AJ568" s="796"/>
      <c r="AK568" s="796"/>
      <c r="AL568" s="796"/>
      <c r="AM568" s="796"/>
      <c r="AN568" s="59" t="s">
        <v>117</v>
      </c>
      <c r="AO568" s="59"/>
      <c r="AP568" s="796"/>
      <c r="AQ568" s="796"/>
      <c r="AR568" s="796"/>
      <c r="AS568" s="796"/>
      <c r="AT568" s="796"/>
      <c r="AU568" s="796"/>
      <c r="AV568" s="796"/>
      <c r="AW568" s="796"/>
      <c r="AX568" s="796"/>
      <c r="AY568" s="796"/>
      <c r="AZ568" s="796"/>
      <c r="BA568" s="796"/>
      <c r="BB568" s="796"/>
      <c r="BC568" s="796"/>
      <c r="BD568" s="796"/>
      <c r="BE568" s="59" t="s">
        <v>117</v>
      </c>
      <c r="BF568" s="59"/>
      <c r="BG568" s="803">
        <f t="shared" si="3"/>
        <v>0</v>
      </c>
      <c r="BH568" s="803"/>
      <c r="BI568" s="803"/>
      <c r="BJ568" s="803"/>
      <c r="BK568" s="803"/>
      <c r="BL568" s="803"/>
      <c r="BM568" s="803"/>
      <c r="BN568" s="803"/>
      <c r="BO568" s="803"/>
      <c r="BP568" s="803"/>
      <c r="BQ568" s="803"/>
      <c r="BR568" s="803"/>
      <c r="BS568" s="803"/>
      <c r="BT568" s="803"/>
      <c r="BU568" s="803"/>
      <c r="BV568" s="123"/>
      <c r="BW568" s="119" t="s">
        <v>85</v>
      </c>
      <c r="BX568" s="119"/>
      <c r="BY568" s="119"/>
      <c r="BZ568" s="119"/>
      <c r="CA568" s="119"/>
      <c r="CB568" s="59"/>
      <c r="CC568" s="446" t="s">
        <v>2096</v>
      </c>
    </row>
    <row r="569" spans="2:81" ht="15" customHeight="1">
      <c r="B569" s="891"/>
      <c r="C569" s="59"/>
      <c r="D569" s="59"/>
      <c r="E569" s="59"/>
      <c r="F569" s="59"/>
      <c r="G569" s="59"/>
      <c r="H569" s="59"/>
      <c r="I569" s="59"/>
      <c r="J569" s="59"/>
      <c r="K569" s="59"/>
      <c r="L569" s="59"/>
      <c r="M569" s="59"/>
      <c r="N569" s="59" t="s">
        <v>37</v>
      </c>
      <c r="O569" s="59"/>
      <c r="P569" s="802"/>
      <c r="Q569" s="802"/>
      <c r="R569" s="802"/>
      <c r="S569" s="802"/>
      <c r="T569" s="801" t="s">
        <v>235</v>
      </c>
      <c r="U569" s="801"/>
      <c r="V569" s="801"/>
      <c r="W569" s="59"/>
      <c r="X569" s="59" t="s">
        <v>37</v>
      </c>
      <c r="Y569" s="796"/>
      <c r="Z569" s="796"/>
      <c r="AA569" s="796"/>
      <c r="AB569" s="796"/>
      <c r="AC569" s="796"/>
      <c r="AD569" s="796"/>
      <c r="AE569" s="796"/>
      <c r="AF569" s="796"/>
      <c r="AG569" s="796"/>
      <c r="AH569" s="796"/>
      <c r="AI569" s="796"/>
      <c r="AJ569" s="796"/>
      <c r="AK569" s="796"/>
      <c r="AL569" s="796"/>
      <c r="AM569" s="796"/>
      <c r="AN569" s="59" t="s">
        <v>117</v>
      </c>
      <c r="AO569" s="59"/>
      <c r="AP569" s="796"/>
      <c r="AQ569" s="796"/>
      <c r="AR569" s="796"/>
      <c r="AS569" s="796"/>
      <c r="AT569" s="796"/>
      <c r="AU569" s="796"/>
      <c r="AV569" s="796"/>
      <c r="AW569" s="796"/>
      <c r="AX569" s="796"/>
      <c r="AY569" s="796"/>
      <c r="AZ569" s="796"/>
      <c r="BA569" s="796"/>
      <c r="BB569" s="796"/>
      <c r="BC569" s="796"/>
      <c r="BD569" s="796"/>
      <c r="BE569" s="59" t="s">
        <v>117</v>
      </c>
      <c r="BF569" s="59"/>
      <c r="BG569" s="803">
        <f t="shared" si="3"/>
        <v>0</v>
      </c>
      <c r="BH569" s="803"/>
      <c r="BI569" s="803"/>
      <c r="BJ569" s="803"/>
      <c r="BK569" s="803"/>
      <c r="BL569" s="803"/>
      <c r="BM569" s="803"/>
      <c r="BN569" s="803"/>
      <c r="BO569" s="803"/>
      <c r="BP569" s="803"/>
      <c r="BQ569" s="803"/>
      <c r="BR569" s="803"/>
      <c r="BS569" s="803"/>
      <c r="BT569" s="803"/>
      <c r="BU569" s="803"/>
      <c r="BV569" s="123"/>
      <c r="BW569" s="119" t="s">
        <v>85</v>
      </c>
      <c r="BX569" s="119"/>
      <c r="BY569" s="119"/>
      <c r="BZ569" s="119"/>
      <c r="CA569" s="119"/>
      <c r="CB569" s="59"/>
      <c r="CC569" s="446" t="s">
        <v>2097</v>
      </c>
    </row>
    <row r="570" spans="2:81" ht="15" customHeight="1">
      <c r="B570" s="891"/>
      <c r="C570" s="59"/>
      <c r="D570" s="59"/>
      <c r="E570" s="59"/>
      <c r="F570" s="59"/>
      <c r="G570" s="59"/>
      <c r="H570" s="59"/>
      <c r="I570" s="59"/>
      <c r="J570" s="59"/>
      <c r="K570" s="59"/>
      <c r="L570" s="59"/>
      <c r="M570" s="59"/>
      <c r="N570" s="59" t="s">
        <v>37</v>
      </c>
      <c r="O570" s="59"/>
      <c r="P570" s="802"/>
      <c r="Q570" s="802"/>
      <c r="R570" s="802"/>
      <c r="S570" s="802"/>
      <c r="T570" s="801" t="s">
        <v>235</v>
      </c>
      <c r="U570" s="801"/>
      <c r="V570" s="801"/>
      <c r="W570" s="59"/>
      <c r="X570" s="59" t="s">
        <v>37</v>
      </c>
      <c r="Y570" s="796"/>
      <c r="Z570" s="796"/>
      <c r="AA570" s="796"/>
      <c r="AB570" s="796"/>
      <c r="AC570" s="796"/>
      <c r="AD570" s="796"/>
      <c r="AE570" s="796"/>
      <c r="AF570" s="796"/>
      <c r="AG570" s="796"/>
      <c r="AH570" s="796"/>
      <c r="AI570" s="796"/>
      <c r="AJ570" s="796"/>
      <c r="AK570" s="796"/>
      <c r="AL570" s="796"/>
      <c r="AM570" s="796"/>
      <c r="AN570" s="59" t="s">
        <v>117</v>
      </c>
      <c r="AO570" s="59"/>
      <c r="AP570" s="796"/>
      <c r="AQ570" s="796"/>
      <c r="AR570" s="796"/>
      <c r="AS570" s="796"/>
      <c r="AT570" s="796"/>
      <c r="AU570" s="796"/>
      <c r="AV570" s="796"/>
      <c r="AW570" s="796"/>
      <c r="AX570" s="796"/>
      <c r="AY570" s="796"/>
      <c r="AZ570" s="796"/>
      <c r="BA570" s="796"/>
      <c r="BB570" s="796"/>
      <c r="BC570" s="796"/>
      <c r="BD570" s="796"/>
      <c r="BE570" s="59" t="s">
        <v>117</v>
      </c>
      <c r="BF570" s="59"/>
      <c r="BG570" s="803">
        <f t="shared" si="3"/>
        <v>0</v>
      </c>
      <c r="BH570" s="803"/>
      <c r="BI570" s="803"/>
      <c r="BJ570" s="803"/>
      <c r="BK570" s="803"/>
      <c r="BL570" s="803"/>
      <c r="BM570" s="803"/>
      <c r="BN570" s="803"/>
      <c r="BO570" s="803"/>
      <c r="BP570" s="803"/>
      <c r="BQ570" s="803"/>
      <c r="BR570" s="803"/>
      <c r="BS570" s="803"/>
      <c r="BT570" s="803"/>
      <c r="BU570" s="803"/>
      <c r="BV570" s="123"/>
      <c r="BW570" s="119" t="s">
        <v>85</v>
      </c>
      <c r="BX570" s="119"/>
      <c r="BY570" s="119"/>
      <c r="BZ570" s="119"/>
      <c r="CA570" s="119"/>
      <c r="CB570" s="59"/>
      <c r="CC570" s="1"/>
    </row>
    <row r="571" spans="2:81" ht="15" customHeight="1">
      <c r="B571" s="891"/>
      <c r="C571" s="59"/>
      <c r="D571" s="59"/>
      <c r="E571" s="59"/>
      <c r="F571" s="59"/>
      <c r="G571" s="59"/>
      <c r="H571" s="59"/>
      <c r="I571" s="59"/>
      <c r="J571" s="59"/>
      <c r="K571" s="59"/>
      <c r="L571" s="59"/>
      <c r="M571" s="59"/>
      <c r="N571" s="59" t="s">
        <v>37</v>
      </c>
      <c r="O571" s="59"/>
      <c r="P571" s="802"/>
      <c r="Q571" s="802"/>
      <c r="R571" s="802"/>
      <c r="S571" s="802"/>
      <c r="T571" s="801" t="s">
        <v>235</v>
      </c>
      <c r="U571" s="801"/>
      <c r="V571" s="801"/>
      <c r="W571" s="59"/>
      <c r="X571" s="59" t="s">
        <v>37</v>
      </c>
      <c r="Y571" s="796"/>
      <c r="Z571" s="796"/>
      <c r="AA571" s="796"/>
      <c r="AB571" s="796"/>
      <c r="AC571" s="796"/>
      <c r="AD571" s="796"/>
      <c r="AE571" s="796"/>
      <c r="AF571" s="796"/>
      <c r="AG571" s="796"/>
      <c r="AH571" s="796"/>
      <c r="AI571" s="796"/>
      <c r="AJ571" s="796"/>
      <c r="AK571" s="796"/>
      <c r="AL571" s="796"/>
      <c r="AM571" s="796"/>
      <c r="AN571" s="59" t="s">
        <v>117</v>
      </c>
      <c r="AO571" s="59"/>
      <c r="AP571" s="796"/>
      <c r="AQ571" s="796"/>
      <c r="AR571" s="796"/>
      <c r="AS571" s="796"/>
      <c r="AT571" s="796"/>
      <c r="AU571" s="796"/>
      <c r="AV571" s="796"/>
      <c r="AW571" s="796"/>
      <c r="AX571" s="796"/>
      <c r="AY571" s="796"/>
      <c r="AZ571" s="796"/>
      <c r="BA571" s="796"/>
      <c r="BB571" s="796"/>
      <c r="BC571" s="796"/>
      <c r="BD571" s="796"/>
      <c r="BE571" s="59" t="s">
        <v>117</v>
      </c>
      <c r="BF571" s="59"/>
      <c r="BG571" s="803">
        <f t="shared" si="3"/>
        <v>0</v>
      </c>
      <c r="BH571" s="803"/>
      <c r="BI571" s="803"/>
      <c r="BJ571" s="803"/>
      <c r="BK571" s="803"/>
      <c r="BL571" s="803"/>
      <c r="BM571" s="803"/>
      <c r="BN571" s="803"/>
      <c r="BO571" s="803"/>
      <c r="BP571" s="803"/>
      <c r="BQ571" s="803"/>
      <c r="BR571" s="803"/>
      <c r="BS571" s="803"/>
      <c r="BT571" s="803"/>
      <c r="BU571" s="803"/>
      <c r="BV571" s="123"/>
      <c r="BW571" s="119" t="s">
        <v>85</v>
      </c>
      <c r="BX571" s="119"/>
      <c r="BY571" s="119"/>
      <c r="BZ571" s="119"/>
      <c r="CA571" s="119"/>
      <c r="CB571" s="59"/>
      <c r="CC571" s="1"/>
    </row>
    <row r="572" spans="2:81" ht="15" customHeight="1">
      <c r="B572" s="891"/>
      <c r="C572" s="59"/>
      <c r="D572" s="59"/>
      <c r="E572" s="59"/>
      <c r="F572" s="59"/>
      <c r="G572" s="59"/>
      <c r="H572" s="59"/>
      <c r="I572" s="59"/>
      <c r="J572" s="59"/>
      <c r="K572" s="59"/>
      <c r="L572" s="59"/>
      <c r="M572" s="59"/>
      <c r="N572" s="59" t="s">
        <v>37</v>
      </c>
      <c r="O572" s="59"/>
      <c r="P572" s="802"/>
      <c r="Q572" s="802"/>
      <c r="R572" s="802"/>
      <c r="S572" s="802"/>
      <c r="T572" s="801" t="s">
        <v>235</v>
      </c>
      <c r="U572" s="801"/>
      <c r="V572" s="801"/>
      <c r="W572" s="59"/>
      <c r="X572" s="59" t="s">
        <v>37</v>
      </c>
      <c r="Y572" s="796"/>
      <c r="Z572" s="796"/>
      <c r="AA572" s="796"/>
      <c r="AB572" s="796"/>
      <c r="AC572" s="796"/>
      <c r="AD572" s="796"/>
      <c r="AE572" s="796"/>
      <c r="AF572" s="796"/>
      <c r="AG572" s="796"/>
      <c r="AH572" s="796"/>
      <c r="AI572" s="796"/>
      <c r="AJ572" s="796"/>
      <c r="AK572" s="796"/>
      <c r="AL572" s="796"/>
      <c r="AM572" s="796"/>
      <c r="AN572" s="59" t="s">
        <v>117</v>
      </c>
      <c r="AO572" s="59"/>
      <c r="AP572" s="796"/>
      <c r="AQ572" s="796"/>
      <c r="AR572" s="796"/>
      <c r="AS572" s="796"/>
      <c r="AT572" s="796"/>
      <c r="AU572" s="796"/>
      <c r="AV572" s="796"/>
      <c r="AW572" s="796"/>
      <c r="AX572" s="796"/>
      <c r="AY572" s="796"/>
      <c r="AZ572" s="796"/>
      <c r="BA572" s="796"/>
      <c r="BB572" s="796"/>
      <c r="BC572" s="796"/>
      <c r="BD572" s="796"/>
      <c r="BE572" s="59" t="s">
        <v>117</v>
      </c>
      <c r="BF572" s="59"/>
      <c r="BG572" s="803">
        <f t="shared" si="3"/>
        <v>0</v>
      </c>
      <c r="BH572" s="803"/>
      <c r="BI572" s="803"/>
      <c r="BJ572" s="803"/>
      <c r="BK572" s="803"/>
      <c r="BL572" s="803"/>
      <c r="BM572" s="803"/>
      <c r="BN572" s="803"/>
      <c r="BO572" s="803"/>
      <c r="BP572" s="803"/>
      <c r="BQ572" s="803"/>
      <c r="BR572" s="803"/>
      <c r="BS572" s="803"/>
      <c r="BT572" s="803"/>
      <c r="BU572" s="803"/>
      <c r="BV572" s="123"/>
      <c r="BW572" s="119" t="s">
        <v>85</v>
      </c>
      <c r="BX572" s="119"/>
      <c r="BY572" s="119"/>
      <c r="BZ572" s="119"/>
      <c r="CA572" s="119"/>
      <c r="CB572" s="59"/>
      <c r="CC572" s="1"/>
    </row>
    <row r="573" spans="2:81" ht="15" customHeight="1">
      <c r="B573" s="891"/>
      <c r="C573" s="59"/>
      <c r="D573" s="59"/>
      <c r="E573" s="59"/>
      <c r="F573" s="59"/>
      <c r="G573" s="59"/>
      <c r="H573" s="59"/>
      <c r="I573" s="59"/>
      <c r="J573" s="59"/>
      <c r="K573" s="59"/>
      <c r="L573" s="59"/>
      <c r="M573" s="59"/>
      <c r="N573" s="59" t="s">
        <v>37</v>
      </c>
      <c r="O573" s="59"/>
      <c r="P573" s="802"/>
      <c r="Q573" s="802"/>
      <c r="R573" s="802"/>
      <c r="S573" s="802"/>
      <c r="T573" s="801" t="s">
        <v>235</v>
      </c>
      <c r="U573" s="801"/>
      <c r="V573" s="801"/>
      <c r="W573" s="59"/>
      <c r="X573" s="59" t="s">
        <v>37</v>
      </c>
      <c r="Y573" s="796"/>
      <c r="Z573" s="796"/>
      <c r="AA573" s="796"/>
      <c r="AB573" s="796"/>
      <c r="AC573" s="796"/>
      <c r="AD573" s="796"/>
      <c r="AE573" s="796"/>
      <c r="AF573" s="796"/>
      <c r="AG573" s="796"/>
      <c r="AH573" s="796"/>
      <c r="AI573" s="796"/>
      <c r="AJ573" s="796"/>
      <c r="AK573" s="796"/>
      <c r="AL573" s="796"/>
      <c r="AM573" s="796"/>
      <c r="AN573" s="59" t="s">
        <v>117</v>
      </c>
      <c r="AO573" s="59"/>
      <c r="AP573" s="796"/>
      <c r="AQ573" s="796"/>
      <c r="AR573" s="796"/>
      <c r="AS573" s="796"/>
      <c r="AT573" s="796"/>
      <c r="AU573" s="796"/>
      <c r="AV573" s="796"/>
      <c r="AW573" s="796"/>
      <c r="AX573" s="796"/>
      <c r="AY573" s="796"/>
      <c r="AZ573" s="796"/>
      <c r="BA573" s="796"/>
      <c r="BB573" s="796"/>
      <c r="BC573" s="796"/>
      <c r="BD573" s="796"/>
      <c r="BE573" s="59" t="s">
        <v>117</v>
      </c>
      <c r="BF573" s="59"/>
      <c r="BG573" s="803">
        <f t="shared" si="3"/>
        <v>0</v>
      </c>
      <c r="BH573" s="803"/>
      <c r="BI573" s="803"/>
      <c r="BJ573" s="803"/>
      <c r="BK573" s="803"/>
      <c r="BL573" s="803"/>
      <c r="BM573" s="803"/>
      <c r="BN573" s="803"/>
      <c r="BO573" s="803"/>
      <c r="BP573" s="803"/>
      <c r="BQ573" s="803"/>
      <c r="BR573" s="803"/>
      <c r="BS573" s="803"/>
      <c r="BT573" s="803"/>
      <c r="BU573" s="803"/>
      <c r="BV573" s="123"/>
      <c r="BW573" s="119" t="s">
        <v>85</v>
      </c>
      <c r="BX573" s="119"/>
      <c r="BY573" s="119"/>
      <c r="BZ573" s="119"/>
      <c r="CA573" s="119"/>
      <c r="CB573" s="59"/>
      <c r="CC573" s="1" t="s">
        <v>2277</v>
      </c>
    </row>
    <row r="574" spans="2:81" ht="15" customHeight="1">
      <c r="B574" s="891"/>
      <c r="C574" s="59"/>
      <c r="D574" s="59"/>
      <c r="E574" s="59"/>
      <c r="F574" s="798" t="s">
        <v>236</v>
      </c>
      <c r="G574" s="798"/>
      <c r="H574" s="798"/>
      <c r="I574" s="798"/>
      <c r="J574" s="798"/>
      <c r="K574" s="798"/>
      <c r="L574" s="798"/>
      <c r="M574" s="798"/>
      <c r="N574" s="59"/>
      <c r="O574" s="59"/>
      <c r="P574" s="59"/>
      <c r="Q574" s="59"/>
      <c r="R574" s="59"/>
      <c r="S574" s="59"/>
      <c r="T574" s="59"/>
      <c r="U574" s="59"/>
      <c r="V574" s="59"/>
      <c r="W574" s="59"/>
      <c r="X574" s="59" t="s">
        <v>37</v>
      </c>
      <c r="Y574" s="803">
        <f>SUM(Y565:AM573)</f>
        <v>0</v>
      </c>
      <c r="Z574" s="803"/>
      <c r="AA574" s="803"/>
      <c r="AB574" s="803"/>
      <c r="AC574" s="803"/>
      <c r="AD574" s="803"/>
      <c r="AE574" s="803"/>
      <c r="AF574" s="803"/>
      <c r="AG574" s="803"/>
      <c r="AH574" s="803"/>
      <c r="AI574" s="803"/>
      <c r="AJ574" s="803"/>
      <c r="AK574" s="803"/>
      <c r="AL574" s="803"/>
      <c r="AM574" s="803"/>
      <c r="AN574" s="59" t="s">
        <v>117</v>
      </c>
      <c r="AO574" s="59"/>
      <c r="AP574" s="803">
        <f>SUM(AP565:BD573)</f>
        <v>0</v>
      </c>
      <c r="AQ574" s="803"/>
      <c r="AR574" s="803"/>
      <c r="AS574" s="803"/>
      <c r="AT574" s="803"/>
      <c r="AU574" s="803"/>
      <c r="AV574" s="803"/>
      <c r="AW574" s="803"/>
      <c r="AX574" s="803"/>
      <c r="AY574" s="803"/>
      <c r="AZ574" s="803"/>
      <c r="BA574" s="803"/>
      <c r="BB574" s="803"/>
      <c r="BC574" s="803"/>
      <c r="BD574" s="803"/>
      <c r="BE574" s="59" t="s">
        <v>117</v>
      </c>
      <c r="BF574" s="59"/>
      <c r="BG574" s="803">
        <f>Y574+AP574</f>
        <v>0</v>
      </c>
      <c r="BH574" s="803"/>
      <c r="BI574" s="803"/>
      <c r="BJ574" s="803"/>
      <c r="BK574" s="803"/>
      <c r="BL574" s="803"/>
      <c r="BM574" s="803"/>
      <c r="BN574" s="803"/>
      <c r="BO574" s="803"/>
      <c r="BP574" s="803"/>
      <c r="BQ574" s="803"/>
      <c r="BR574" s="803"/>
      <c r="BS574" s="803"/>
      <c r="BT574" s="803"/>
      <c r="BU574" s="803"/>
      <c r="BV574" s="123"/>
      <c r="BW574" s="119" t="s">
        <v>85</v>
      </c>
      <c r="BX574" s="119"/>
      <c r="BY574" s="119"/>
      <c r="BZ574" s="119"/>
      <c r="CA574" s="119"/>
      <c r="CB574" s="60"/>
      <c r="CC574" s="1"/>
    </row>
    <row r="575" spans="2:81" ht="15" customHeight="1">
      <c r="B575" s="891"/>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1"/>
    </row>
    <row r="576" spans="2:81" ht="15" customHeight="1">
      <c r="B576" s="891"/>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c r="BW576" s="174"/>
      <c r="BX576" s="174"/>
      <c r="BY576" s="174"/>
      <c r="BZ576" s="174"/>
      <c r="CA576" s="174"/>
      <c r="CB576" s="174"/>
      <c r="CC576" s="1"/>
    </row>
    <row r="577" spans="2:81" ht="15" customHeight="1">
      <c r="B577" s="891"/>
      <c r="C577" s="59"/>
      <c r="D577" s="59" t="s">
        <v>1333</v>
      </c>
      <c r="E577" s="59"/>
      <c r="F577" s="59"/>
      <c r="G577" s="59"/>
      <c r="H577" s="59"/>
      <c r="I577" s="59"/>
      <c r="J577" s="59"/>
      <c r="K577" s="59"/>
      <c r="L577" s="59"/>
      <c r="M577" s="59"/>
      <c r="N577" s="59"/>
      <c r="O577" s="59"/>
      <c r="P577" s="59"/>
      <c r="Q577" s="59"/>
      <c r="R577" s="59"/>
      <c r="S577" s="59"/>
      <c r="T577" s="794"/>
      <c r="U577" s="794"/>
      <c r="V577" s="794"/>
      <c r="W577" s="794"/>
      <c r="X577" s="794"/>
      <c r="Y577" s="794"/>
      <c r="Z577" s="794"/>
      <c r="AA577" s="794"/>
      <c r="AB577" s="794"/>
      <c r="AC577" s="794"/>
      <c r="AD577" s="794"/>
      <c r="AE577" s="794"/>
      <c r="AF577" s="794"/>
      <c r="AG577" s="794"/>
      <c r="AH577" s="794"/>
      <c r="AI577" s="794"/>
      <c r="AJ577" s="794"/>
      <c r="AK577" s="794"/>
      <c r="AL577" s="794"/>
      <c r="AM577" s="794"/>
      <c r="AN577" s="794"/>
      <c r="AO577" s="794"/>
      <c r="AP577" s="794"/>
      <c r="AQ577" s="794"/>
      <c r="AR577" s="794"/>
      <c r="AS577" s="794"/>
      <c r="AT577" s="794"/>
      <c r="AU577" s="794"/>
      <c r="AV577" s="794"/>
      <c r="AW577" s="794"/>
      <c r="AX577" s="794"/>
      <c r="AY577" s="794"/>
      <c r="AZ577" s="794"/>
      <c r="BA577" s="794"/>
      <c r="BB577" s="794"/>
      <c r="BC577" s="794"/>
      <c r="BD577" s="794"/>
      <c r="BE577" s="794"/>
      <c r="BF577" s="794"/>
      <c r="BG577" s="794"/>
      <c r="BH577" s="794"/>
      <c r="BI577" s="794"/>
      <c r="BJ577" s="794"/>
      <c r="BK577" s="794"/>
      <c r="BL577" s="794"/>
      <c r="BM577" s="794"/>
      <c r="BN577" s="794"/>
      <c r="BO577" s="794"/>
      <c r="BP577" s="794"/>
      <c r="BQ577" s="794"/>
      <c r="BR577" s="794"/>
      <c r="BS577" s="794"/>
      <c r="BT577" s="794"/>
      <c r="BU577" s="794"/>
      <c r="BV577" s="794"/>
      <c r="BW577" s="794"/>
      <c r="BX577" s="794"/>
      <c r="BY577" s="794"/>
      <c r="BZ577" s="794"/>
      <c r="CA577" s="794"/>
      <c r="CB577" s="794"/>
      <c r="CC577" s="1" t="s">
        <v>2281</v>
      </c>
    </row>
    <row r="578" spans="2:81" ht="15" customHeight="1">
      <c r="B578" s="891"/>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1"/>
    </row>
    <row r="579" spans="2:81" ht="15" customHeight="1">
      <c r="B579" s="891"/>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c r="BW579" s="174"/>
      <c r="BX579" s="174"/>
      <c r="BY579" s="174"/>
      <c r="BZ579" s="174"/>
      <c r="CA579" s="174"/>
      <c r="CB579" s="174"/>
      <c r="CC579" s="1"/>
    </row>
    <row r="580" spans="2:81" ht="15" customHeight="1">
      <c r="B580" s="891"/>
      <c r="C580" s="59"/>
      <c r="D580" s="59" t="s">
        <v>1334</v>
      </c>
      <c r="E580" s="59"/>
      <c r="F580" s="59"/>
      <c r="G580" s="59"/>
      <c r="H580" s="59"/>
      <c r="I580" s="59"/>
      <c r="J580" s="59"/>
      <c r="K580" s="59"/>
      <c r="L580" s="59"/>
      <c r="M580" s="59"/>
      <c r="N580" s="59"/>
      <c r="O580" s="59"/>
      <c r="P580" s="59"/>
      <c r="Q580" s="59"/>
      <c r="R580" s="59"/>
      <c r="S580" s="59"/>
      <c r="T580" s="794"/>
      <c r="U580" s="794"/>
      <c r="V580" s="794"/>
      <c r="W580" s="794"/>
      <c r="X580" s="794"/>
      <c r="Y580" s="794"/>
      <c r="Z580" s="794"/>
      <c r="AA580" s="794"/>
      <c r="AB580" s="794"/>
      <c r="AC580" s="794"/>
      <c r="AD580" s="794"/>
      <c r="AE580" s="794"/>
      <c r="AF580" s="794"/>
      <c r="AG580" s="794"/>
      <c r="AH580" s="794"/>
      <c r="AI580" s="794"/>
      <c r="AJ580" s="794"/>
      <c r="AK580" s="794"/>
      <c r="AL580" s="794"/>
      <c r="AM580" s="794"/>
      <c r="AN580" s="794"/>
      <c r="AO580" s="794"/>
      <c r="AP580" s="794"/>
      <c r="AQ580" s="794"/>
      <c r="AR580" s="794"/>
      <c r="AS580" s="794"/>
      <c r="AT580" s="794"/>
      <c r="AU580" s="794"/>
      <c r="AV580" s="794"/>
      <c r="AW580" s="794"/>
      <c r="AX580" s="794"/>
      <c r="AY580" s="794"/>
      <c r="AZ580" s="794"/>
      <c r="BA580" s="794"/>
      <c r="BB580" s="794"/>
      <c r="BC580" s="794"/>
      <c r="BD580" s="794"/>
      <c r="BE580" s="794"/>
      <c r="BF580" s="794"/>
      <c r="BG580" s="794"/>
      <c r="BH580" s="794"/>
      <c r="BI580" s="794"/>
      <c r="BJ580" s="794"/>
      <c r="BK580" s="794"/>
      <c r="BL580" s="794"/>
      <c r="BM580" s="794"/>
      <c r="BN580" s="794"/>
      <c r="BO580" s="794"/>
      <c r="BP580" s="794"/>
      <c r="BQ580" s="794"/>
      <c r="BR580" s="794"/>
      <c r="BS580" s="794"/>
      <c r="BT580" s="794"/>
      <c r="BU580" s="794"/>
      <c r="BV580" s="794"/>
      <c r="BW580" s="794"/>
      <c r="BX580" s="794"/>
      <c r="BY580" s="794"/>
      <c r="BZ580" s="794"/>
      <c r="CA580" s="794"/>
      <c r="CB580" s="794"/>
      <c r="CC580" s="1" t="s">
        <v>2282</v>
      </c>
    </row>
    <row r="581" spans="2:81" ht="15" customHeight="1">
      <c r="B581" s="891"/>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
    </row>
    <row r="582" spans="2:81" ht="15" customHeight="1">
      <c r="B582" s="891"/>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A582" s="174"/>
      <c r="CB582" s="174"/>
      <c r="CC582" s="1"/>
    </row>
    <row r="583" spans="2:81" ht="15" customHeight="1">
      <c r="B583" s="891"/>
      <c r="C583" s="59"/>
      <c r="D583" s="59" t="s">
        <v>1335</v>
      </c>
      <c r="E583" s="59"/>
      <c r="F583" s="59"/>
      <c r="G583" s="59"/>
      <c r="H583" s="59"/>
      <c r="I583" s="59"/>
      <c r="J583" s="59"/>
      <c r="K583" s="59"/>
      <c r="L583" s="59"/>
      <c r="M583" s="59"/>
      <c r="N583" s="59"/>
      <c r="O583" s="59"/>
      <c r="P583" s="59"/>
      <c r="Q583" s="59"/>
      <c r="R583" s="59"/>
      <c r="S583" s="59"/>
      <c r="T583" s="794"/>
      <c r="U583" s="794"/>
      <c r="V583" s="794"/>
      <c r="W583" s="794"/>
      <c r="X583" s="794"/>
      <c r="Y583" s="794"/>
      <c r="Z583" s="794"/>
      <c r="AA583" s="794"/>
      <c r="AB583" s="794"/>
      <c r="AC583" s="794"/>
      <c r="AD583" s="794"/>
      <c r="AE583" s="794"/>
      <c r="AF583" s="794"/>
      <c r="AG583" s="794"/>
      <c r="AH583" s="794"/>
      <c r="AI583" s="794"/>
      <c r="AJ583" s="794"/>
      <c r="AK583" s="794"/>
      <c r="AL583" s="794"/>
      <c r="AM583" s="794"/>
      <c r="AN583" s="794"/>
      <c r="AO583" s="794"/>
      <c r="AP583" s="794"/>
      <c r="AQ583" s="794"/>
      <c r="AR583" s="794"/>
      <c r="AS583" s="794"/>
      <c r="AT583" s="794"/>
      <c r="AU583" s="794"/>
      <c r="AV583" s="794"/>
      <c r="AW583" s="794"/>
      <c r="AX583" s="794"/>
      <c r="AY583" s="794"/>
      <c r="AZ583" s="794"/>
      <c r="BA583" s="794"/>
      <c r="BB583" s="794"/>
      <c r="BC583" s="794"/>
      <c r="BD583" s="794"/>
      <c r="BE583" s="794"/>
      <c r="BF583" s="794"/>
      <c r="BG583" s="794"/>
      <c r="BH583" s="794"/>
      <c r="BI583" s="794"/>
      <c r="BJ583" s="794"/>
      <c r="BK583" s="794"/>
      <c r="BL583" s="794"/>
      <c r="BM583" s="794"/>
      <c r="BN583" s="794"/>
      <c r="BO583" s="794"/>
      <c r="BP583" s="794"/>
      <c r="BQ583" s="794"/>
      <c r="BR583" s="794"/>
      <c r="BS583" s="794"/>
      <c r="BT583" s="794"/>
      <c r="BU583" s="794"/>
      <c r="BV583" s="794"/>
      <c r="BW583" s="794"/>
      <c r="BX583" s="794"/>
      <c r="BY583" s="794"/>
      <c r="BZ583" s="794"/>
      <c r="CA583" s="794"/>
      <c r="CB583" s="794"/>
      <c r="CC583" s="1" t="s">
        <v>2283</v>
      </c>
    </row>
    <row r="584" spans="2:81" ht="15" customHeight="1">
      <c r="B584" s="891"/>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
    </row>
    <row r="585" spans="2:81" ht="15" customHeight="1">
      <c r="B585" s="891"/>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
    </row>
    <row r="586" spans="2:81" ht="15" customHeight="1">
      <c r="B586" s="891"/>
      <c r="C586" s="59"/>
      <c r="D586" s="59" t="s">
        <v>1336</v>
      </c>
      <c r="E586" s="59"/>
      <c r="F586" s="59"/>
      <c r="G586" s="59"/>
      <c r="H586" s="59"/>
      <c r="I586" s="59"/>
      <c r="J586" s="59"/>
      <c r="K586" s="59"/>
      <c r="L586" s="59"/>
      <c r="M586" s="59"/>
      <c r="N586" s="59"/>
      <c r="O586" s="59"/>
      <c r="P586" s="59"/>
      <c r="Q586" s="59"/>
      <c r="R586" s="59"/>
      <c r="S586" s="59"/>
      <c r="T586" s="794"/>
      <c r="U586" s="794"/>
      <c r="V586" s="794"/>
      <c r="W586" s="794"/>
      <c r="X586" s="794"/>
      <c r="Y586" s="794"/>
      <c r="Z586" s="794"/>
      <c r="AA586" s="794"/>
      <c r="AB586" s="794"/>
      <c r="AC586" s="794"/>
      <c r="AD586" s="794"/>
      <c r="AE586" s="794"/>
      <c r="AF586" s="794"/>
      <c r="AG586" s="794"/>
      <c r="AH586" s="794"/>
      <c r="AI586" s="794"/>
      <c r="AJ586" s="794"/>
      <c r="AK586" s="794"/>
      <c r="AL586" s="794"/>
      <c r="AM586" s="794"/>
      <c r="AN586" s="794"/>
      <c r="AO586" s="794"/>
      <c r="AP586" s="794"/>
      <c r="AQ586" s="794"/>
      <c r="AR586" s="794"/>
      <c r="AS586" s="794"/>
      <c r="AT586" s="794"/>
      <c r="AU586" s="794"/>
      <c r="AV586" s="794"/>
      <c r="AW586" s="794"/>
      <c r="AX586" s="794"/>
      <c r="AY586" s="794"/>
      <c r="AZ586" s="794"/>
      <c r="BA586" s="794"/>
      <c r="BB586" s="794"/>
      <c r="BC586" s="794"/>
      <c r="BD586" s="794"/>
      <c r="BE586" s="794"/>
      <c r="BF586" s="794"/>
      <c r="BG586" s="794"/>
      <c r="BH586" s="794"/>
      <c r="BI586" s="794"/>
      <c r="BJ586" s="794"/>
      <c r="BK586" s="794"/>
      <c r="BL586" s="794"/>
      <c r="BM586" s="794"/>
      <c r="BN586" s="794"/>
      <c r="BO586" s="794"/>
      <c r="BP586" s="794"/>
      <c r="BQ586" s="794"/>
      <c r="BR586" s="794"/>
      <c r="BS586" s="794"/>
      <c r="BT586" s="794"/>
      <c r="BU586" s="794"/>
      <c r="BV586" s="794"/>
      <c r="BW586" s="794"/>
      <c r="BX586" s="794"/>
      <c r="BY586" s="794"/>
      <c r="BZ586" s="794"/>
      <c r="CA586" s="794"/>
      <c r="CB586" s="794"/>
      <c r="CC586" s="1" t="s">
        <v>1969</v>
      </c>
    </row>
    <row r="587" spans="2:81" ht="15" customHeight="1">
      <c r="B587" s="891"/>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
    </row>
    <row r="588" spans="2:81" ht="15" customHeight="1">
      <c r="B588" s="891"/>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A588" s="174"/>
      <c r="CB588" s="174"/>
      <c r="CC588" s="1"/>
    </row>
    <row r="589" spans="2:81" ht="15" customHeight="1">
      <c r="B589" s="891"/>
      <c r="C589" s="59"/>
      <c r="D589" s="59" t="s">
        <v>1337</v>
      </c>
      <c r="E589" s="59"/>
      <c r="F589" s="59"/>
      <c r="G589" s="59"/>
      <c r="H589" s="59"/>
      <c r="I589" s="59"/>
      <c r="J589" s="59"/>
      <c r="K589" s="59"/>
      <c r="L589" s="59"/>
      <c r="M589" s="59"/>
      <c r="N589" s="59"/>
      <c r="O589" s="59"/>
      <c r="P589" s="59"/>
      <c r="Q589" s="59"/>
      <c r="R589" s="59"/>
      <c r="S589" s="59"/>
      <c r="T589" s="794"/>
      <c r="U589" s="794"/>
      <c r="V589" s="794"/>
      <c r="W589" s="794"/>
      <c r="X589" s="794"/>
      <c r="Y589" s="794"/>
      <c r="Z589" s="794"/>
      <c r="AA589" s="794"/>
      <c r="AB589" s="794"/>
      <c r="AC589" s="794"/>
      <c r="AD589" s="794"/>
      <c r="AE589" s="794"/>
      <c r="AF589" s="794"/>
      <c r="AG589" s="794"/>
      <c r="AH589" s="794"/>
      <c r="AI589" s="794"/>
      <c r="AJ589" s="794"/>
      <c r="AK589" s="794"/>
      <c r="AL589" s="794"/>
      <c r="AM589" s="794"/>
      <c r="AN589" s="794"/>
      <c r="AO589" s="794"/>
      <c r="AP589" s="794"/>
      <c r="AQ589" s="794"/>
      <c r="AR589" s="794"/>
      <c r="AS589" s="794"/>
      <c r="AT589" s="794"/>
      <c r="AU589" s="794"/>
      <c r="AV589" s="794"/>
      <c r="AW589" s="794"/>
      <c r="AX589" s="794"/>
      <c r="AY589" s="794"/>
      <c r="AZ589" s="794"/>
      <c r="BA589" s="794"/>
      <c r="BB589" s="794"/>
      <c r="BC589" s="794"/>
      <c r="BD589" s="794"/>
      <c r="BE589" s="794"/>
      <c r="BF589" s="794"/>
      <c r="BG589" s="794"/>
      <c r="BH589" s="794"/>
      <c r="BI589" s="794"/>
      <c r="BJ589" s="794"/>
      <c r="BK589" s="794"/>
      <c r="BL589" s="794"/>
      <c r="BM589" s="794"/>
      <c r="BN589" s="794"/>
      <c r="BO589" s="794"/>
      <c r="BP589" s="794"/>
      <c r="BQ589" s="794"/>
      <c r="BR589" s="794"/>
      <c r="BS589" s="794"/>
      <c r="BT589" s="794"/>
      <c r="BU589" s="794"/>
      <c r="BV589" s="794"/>
      <c r="BW589" s="794"/>
      <c r="BX589" s="794"/>
      <c r="BY589" s="794"/>
      <c r="BZ589" s="794"/>
      <c r="CA589" s="794"/>
      <c r="CB589" s="794"/>
      <c r="CC589" s="1" t="s">
        <v>1968</v>
      </c>
    </row>
    <row r="590" spans="2:81" ht="15" customHeight="1">
      <c r="B590" s="891"/>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
    </row>
    <row r="591" spans="2:81" ht="15" customHeight="1">
      <c r="B591" s="891"/>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c r="BW591" s="174"/>
      <c r="BX591" s="174"/>
      <c r="BY591" s="174"/>
      <c r="BZ591" s="174"/>
      <c r="CA591" s="174"/>
      <c r="CB591" s="174"/>
      <c r="CC591" s="1"/>
    </row>
    <row r="592" spans="2:81" ht="15" customHeight="1">
      <c r="B592" s="891"/>
      <c r="C592" s="59"/>
      <c r="D592" s="798" t="s">
        <v>1338</v>
      </c>
      <c r="E592" s="798"/>
      <c r="F592" s="798"/>
      <c r="G592" s="798"/>
      <c r="H592" s="798"/>
      <c r="I592" s="798"/>
      <c r="J592" s="798"/>
      <c r="K592" s="798"/>
      <c r="L592" s="798"/>
      <c r="M592" s="798"/>
      <c r="N592" s="798"/>
      <c r="O592" s="798"/>
      <c r="P592" s="798"/>
      <c r="Q592" s="798"/>
      <c r="R592" s="798"/>
      <c r="S592" s="798"/>
      <c r="T592" s="798"/>
      <c r="U592" s="794"/>
      <c r="V592" s="794"/>
      <c r="W592" s="794"/>
      <c r="X592" s="794"/>
      <c r="Y592" s="794"/>
      <c r="Z592" s="794"/>
      <c r="AA592" s="794"/>
      <c r="AB592" s="794"/>
      <c r="AC592" s="794"/>
      <c r="AD592" s="794"/>
      <c r="AE592" s="794"/>
      <c r="AF592" s="794"/>
      <c r="AG592" s="794"/>
      <c r="AH592" s="794"/>
      <c r="AI592" s="794"/>
      <c r="AJ592" s="794"/>
      <c r="AK592" s="794"/>
      <c r="AL592" s="794"/>
      <c r="AM592" s="794"/>
      <c r="AN592" s="794"/>
      <c r="AO592" s="794"/>
      <c r="AP592" s="794"/>
      <c r="AQ592" s="794"/>
      <c r="AR592" s="794"/>
      <c r="AS592" s="794"/>
      <c r="AT592" s="794"/>
      <c r="AU592" s="794"/>
      <c r="AV592" s="794"/>
      <c r="AW592" s="794"/>
      <c r="AX592" s="794"/>
      <c r="AY592" s="794"/>
      <c r="AZ592" s="794"/>
      <c r="BA592" s="794"/>
      <c r="BB592" s="794"/>
      <c r="BC592" s="794"/>
      <c r="BD592" s="794"/>
      <c r="BE592" s="794"/>
      <c r="BF592" s="794"/>
      <c r="BG592" s="794"/>
      <c r="BH592" s="794"/>
      <c r="BI592" s="794"/>
      <c r="BJ592" s="794"/>
      <c r="BK592" s="794"/>
      <c r="BL592" s="794"/>
      <c r="BM592" s="794"/>
      <c r="BN592" s="794"/>
      <c r="BO592" s="794"/>
      <c r="BP592" s="794"/>
      <c r="BQ592" s="794"/>
      <c r="BR592" s="794"/>
      <c r="BS592" s="794"/>
      <c r="BT592" s="794"/>
      <c r="BU592" s="794"/>
      <c r="BV592" s="794"/>
      <c r="BW592" s="794"/>
      <c r="BX592" s="794"/>
      <c r="BY592" s="794"/>
      <c r="BZ592" s="794"/>
      <c r="CA592" s="794"/>
      <c r="CB592" s="794"/>
      <c r="CC592" s="1"/>
    </row>
    <row r="593" spans="2:81" ht="15" customHeight="1">
      <c r="B593" s="482" t="s">
        <v>2144</v>
      </c>
      <c r="C593" s="59"/>
      <c r="D593" s="122"/>
      <c r="E593" s="122"/>
      <c r="F593" s="122"/>
      <c r="G593" s="122"/>
      <c r="H593" s="122"/>
      <c r="I593" s="122"/>
      <c r="J593" s="122"/>
      <c r="K593" s="122"/>
      <c r="L593" s="122"/>
      <c r="M593" s="122"/>
      <c r="N593" s="122"/>
      <c r="O593" s="122"/>
      <c r="P593" s="122"/>
      <c r="Q593" s="122"/>
      <c r="R593" s="122"/>
      <c r="S593" s="122"/>
      <c r="T593" s="122"/>
      <c r="U593" s="794"/>
      <c r="V593" s="794"/>
      <c r="W593" s="794"/>
      <c r="X593" s="794"/>
      <c r="Y593" s="794"/>
      <c r="Z593" s="794"/>
      <c r="AA593" s="794"/>
      <c r="AB593" s="794"/>
      <c r="AC593" s="794"/>
      <c r="AD593" s="794"/>
      <c r="AE593" s="794"/>
      <c r="AF593" s="794"/>
      <c r="AG593" s="794"/>
      <c r="AH593" s="794"/>
      <c r="AI593" s="794"/>
      <c r="AJ593" s="794"/>
      <c r="AK593" s="794"/>
      <c r="AL593" s="794"/>
      <c r="AM593" s="794"/>
      <c r="AN593" s="794"/>
      <c r="AO593" s="794"/>
      <c r="AP593" s="794"/>
      <c r="AQ593" s="794"/>
      <c r="AR593" s="794"/>
      <c r="AS593" s="794"/>
      <c r="AT593" s="794"/>
      <c r="AU593" s="794"/>
      <c r="AV593" s="794"/>
      <c r="AW593" s="794"/>
      <c r="AX593" s="794"/>
      <c r="AY593" s="794"/>
      <c r="AZ593" s="794"/>
      <c r="BA593" s="794"/>
      <c r="BB593" s="794"/>
      <c r="BC593" s="794"/>
      <c r="BD593" s="794"/>
      <c r="BE593" s="794"/>
      <c r="BF593" s="794"/>
      <c r="BG593" s="794"/>
      <c r="BH593" s="794"/>
      <c r="BI593" s="794"/>
      <c r="BJ593" s="794"/>
      <c r="BK593" s="794"/>
      <c r="BL593" s="794"/>
      <c r="BM593" s="794"/>
      <c r="BN593" s="794"/>
      <c r="BO593" s="794"/>
      <c r="BP593" s="794"/>
      <c r="BQ593" s="794"/>
      <c r="BR593" s="794"/>
      <c r="BS593" s="794"/>
      <c r="BT593" s="794"/>
      <c r="BU593" s="794"/>
      <c r="BV593" s="794"/>
      <c r="BW593" s="794"/>
      <c r="BX593" s="794"/>
      <c r="BY593" s="794"/>
      <c r="BZ593" s="794"/>
      <c r="CA593" s="794"/>
      <c r="CB593" s="794"/>
      <c r="CC593" s="461" t="s">
        <v>2144</v>
      </c>
    </row>
    <row r="594" spans="2:81" ht="15" customHeight="1" thickBot="1">
      <c r="B594" s="483" t="s">
        <v>2141</v>
      </c>
      <c r="C594" s="59"/>
      <c r="D594" s="59"/>
      <c r="E594" s="59"/>
      <c r="F594" s="59"/>
      <c r="G594" s="59"/>
      <c r="H594" s="59"/>
      <c r="I594" s="59"/>
      <c r="J594" s="59"/>
      <c r="K594" s="59"/>
      <c r="L594" s="59"/>
      <c r="M594" s="59"/>
      <c r="N594" s="59"/>
      <c r="O594" s="59"/>
      <c r="P594" s="59"/>
      <c r="Q594" s="59"/>
      <c r="R594" s="59"/>
      <c r="S594" s="59"/>
      <c r="T594" s="794"/>
      <c r="U594" s="794"/>
      <c r="V594" s="794"/>
      <c r="W594" s="794"/>
      <c r="X594" s="794"/>
      <c r="Y594" s="794"/>
      <c r="Z594" s="794"/>
      <c r="AA594" s="794"/>
      <c r="AB594" s="794"/>
      <c r="AC594" s="794"/>
      <c r="AD594" s="794"/>
      <c r="AE594" s="794"/>
      <c r="AF594" s="794"/>
      <c r="AG594" s="794"/>
      <c r="AH594" s="794"/>
      <c r="AI594" s="794"/>
      <c r="AJ594" s="794"/>
      <c r="AK594" s="794"/>
      <c r="AL594" s="794"/>
      <c r="AM594" s="794"/>
      <c r="AN594" s="794"/>
      <c r="AO594" s="794"/>
      <c r="AP594" s="794"/>
      <c r="AQ594" s="794"/>
      <c r="AR594" s="794"/>
      <c r="AS594" s="794"/>
      <c r="AT594" s="794"/>
      <c r="AU594" s="794"/>
      <c r="AV594" s="794"/>
      <c r="AW594" s="794"/>
      <c r="AX594" s="794"/>
      <c r="AY594" s="794"/>
      <c r="AZ594" s="794"/>
      <c r="BA594" s="794"/>
      <c r="BB594" s="794"/>
      <c r="BC594" s="794"/>
      <c r="BD594" s="794"/>
      <c r="BE594" s="794"/>
      <c r="BF594" s="794"/>
      <c r="BG594" s="794"/>
      <c r="BH594" s="794"/>
      <c r="BI594" s="794"/>
      <c r="BJ594" s="794"/>
      <c r="BK594" s="794"/>
      <c r="BL594" s="794"/>
      <c r="BM594" s="794"/>
      <c r="BN594" s="794"/>
      <c r="BO594" s="794"/>
      <c r="BP594" s="794"/>
      <c r="BQ594" s="794"/>
      <c r="BR594" s="794"/>
      <c r="BS594" s="794"/>
      <c r="BT594" s="794"/>
      <c r="BU594" s="794"/>
      <c r="BV594" s="794"/>
      <c r="BW594" s="794"/>
      <c r="BX594" s="794"/>
      <c r="BY594" s="794"/>
      <c r="BZ594" s="794"/>
      <c r="CA594" s="794"/>
      <c r="CB594" s="794"/>
      <c r="CC594" s="463" t="s">
        <v>2141</v>
      </c>
    </row>
    <row r="595" spans="2:81" ht="15" customHeight="1">
      <c r="B595" s="484" t="s">
        <v>2142</v>
      </c>
      <c r="C595" s="59"/>
      <c r="D595" s="59" t="s">
        <v>1339</v>
      </c>
      <c r="E595" s="59"/>
      <c r="F595" s="59"/>
      <c r="G595" s="59"/>
      <c r="H595" s="59"/>
      <c r="I595" s="59"/>
      <c r="J595" s="59"/>
      <c r="K595" s="59"/>
      <c r="L595" s="59"/>
      <c r="M595" s="59"/>
      <c r="N595" s="59"/>
      <c r="O595" s="59"/>
      <c r="P595" s="59"/>
      <c r="Q595" s="59"/>
      <c r="R595" s="59"/>
      <c r="S595" s="59"/>
      <c r="T595" s="325"/>
      <c r="U595" s="325"/>
      <c r="V595" s="325"/>
      <c r="W595" s="325"/>
      <c r="X595" s="325"/>
      <c r="Y595" s="325"/>
      <c r="Z595" s="325"/>
      <c r="AA595" s="325"/>
      <c r="AB595" s="325"/>
      <c r="AC595" s="325"/>
      <c r="AD595" s="325"/>
      <c r="AE595" s="325"/>
      <c r="AF595" s="325"/>
      <c r="AG595" s="325"/>
      <c r="AH595" s="325"/>
      <c r="AI595" s="325"/>
      <c r="AJ595" s="325"/>
      <c r="AK595" s="325"/>
      <c r="AL595" s="325"/>
      <c r="AM595" s="325"/>
      <c r="AN595" s="325"/>
      <c r="AO595" s="325"/>
      <c r="AP595" s="325"/>
      <c r="AQ595" s="325"/>
      <c r="AR595" s="325"/>
      <c r="AS595" s="325"/>
      <c r="AT595" s="325"/>
      <c r="AU595" s="325"/>
      <c r="AV595" s="325"/>
      <c r="AW595" s="325"/>
      <c r="AX595" s="325"/>
      <c r="AY595" s="325"/>
      <c r="AZ595" s="325"/>
      <c r="BA595" s="325"/>
      <c r="BB595" s="325"/>
      <c r="BC595" s="325"/>
      <c r="BD595" s="325"/>
      <c r="BE595" s="325"/>
      <c r="BF595" s="325"/>
      <c r="BG595" s="325"/>
      <c r="BH595" s="325"/>
      <c r="BI595" s="325"/>
      <c r="BJ595" s="325"/>
      <c r="BK595" s="325"/>
      <c r="BL595" s="325"/>
      <c r="BM595" s="325"/>
      <c r="BN595" s="325"/>
      <c r="BO595" s="325"/>
      <c r="BP595" s="325"/>
      <c r="BQ595" s="325"/>
      <c r="BR595" s="325"/>
      <c r="BS595" s="325"/>
      <c r="BT595" s="325"/>
      <c r="BU595" s="325"/>
      <c r="BV595" s="325"/>
      <c r="BW595" s="325"/>
      <c r="BX595" s="325"/>
      <c r="BY595" s="325"/>
      <c r="BZ595" s="325"/>
      <c r="CA595" s="325"/>
      <c r="CB595" s="325"/>
      <c r="CC595" s="464" t="s">
        <v>2142</v>
      </c>
    </row>
    <row r="596" spans="2:81" ht="15" customHeight="1">
      <c r="B596" s="891" t="s">
        <v>2187</v>
      </c>
      <c r="C596" s="59"/>
      <c r="D596" s="59"/>
      <c r="E596" s="892" t="s">
        <v>1691</v>
      </c>
      <c r="F596" s="892"/>
      <c r="G596" s="892"/>
      <c r="H596" s="892"/>
      <c r="I596" s="892"/>
      <c r="J596" s="892"/>
      <c r="K596" s="892"/>
      <c r="L596" s="892"/>
      <c r="M596" s="892"/>
      <c r="N596" s="892"/>
      <c r="O596" s="892"/>
      <c r="P596" s="892"/>
      <c r="Q596" s="892"/>
      <c r="R596" s="892"/>
      <c r="S596" s="892"/>
      <c r="T596" s="892"/>
      <c r="U596" s="892"/>
      <c r="V596" s="892"/>
      <c r="W596" s="892"/>
      <c r="X596" s="892"/>
      <c r="Y596" s="892"/>
      <c r="Z596" s="892"/>
      <c r="AA596" s="892"/>
      <c r="AB596" s="892"/>
      <c r="AC596" s="892"/>
      <c r="AD596" s="892"/>
      <c r="AE596" s="892"/>
      <c r="AF596" s="892"/>
      <c r="AG596" s="892"/>
      <c r="AH596" s="892"/>
      <c r="AI596" s="892"/>
      <c r="AJ596" s="892"/>
      <c r="AK596" s="892"/>
      <c r="AL596" s="892"/>
      <c r="AM596" s="892"/>
      <c r="AN596" s="892"/>
      <c r="AO596" s="892"/>
      <c r="AP596" s="892"/>
      <c r="AQ596" s="892"/>
      <c r="AR596" s="892"/>
      <c r="AS596" s="892"/>
      <c r="AT596" s="892"/>
      <c r="AU596" s="892"/>
      <c r="AV596" s="892"/>
      <c r="AW596" s="892"/>
      <c r="AX596" s="892"/>
      <c r="AY596" s="892"/>
      <c r="AZ596" s="892"/>
      <c r="BA596" s="892"/>
      <c r="BB596" s="892"/>
      <c r="BC596" s="892"/>
      <c r="BD596" s="892"/>
      <c r="BE596" s="892"/>
      <c r="BF596" s="892"/>
      <c r="BG596" s="892"/>
      <c r="BH596" s="892"/>
      <c r="BI596" s="892"/>
      <c r="BJ596" s="892"/>
      <c r="BK596" s="892"/>
      <c r="BL596" s="892"/>
      <c r="BM596" s="892"/>
      <c r="BN596" s="892"/>
      <c r="BO596" s="892"/>
      <c r="BP596" s="892"/>
      <c r="BQ596" s="892"/>
      <c r="BR596" s="892"/>
      <c r="BS596" s="892"/>
      <c r="BT596" s="892"/>
      <c r="BU596" s="892"/>
      <c r="BV596" s="892"/>
      <c r="BW596" s="892"/>
      <c r="BX596" s="892"/>
      <c r="BY596" s="892"/>
      <c r="BZ596" s="892"/>
      <c r="CA596" s="892"/>
      <c r="CB596" s="892"/>
      <c r="CC596" s="387" t="s">
        <v>2284</v>
      </c>
    </row>
    <row r="597" spans="2:81" ht="15" customHeight="1">
      <c r="B597" s="891"/>
      <c r="C597" s="59"/>
      <c r="D597" s="59"/>
      <c r="E597" s="794"/>
      <c r="F597" s="794"/>
      <c r="G597" s="794"/>
      <c r="H597" s="794"/>
      <c r="I597" s="794"/>
      <c r="J597" s="794"/>
      <c r="K597" s="794"/>
      <c r="L597" s="794"/>
      <c r="M597" s="794"/>
      <c r="N597" s="794"/>
      <c r="O597" s="794"/>
      <c r="P597" s="794"/>
      <c r="Q597" s="794"/>
      <c r="R597" s="794"/>
      <c r="S597" s="794"/>
      <c r="T597" s="794"/>
      <c r="U597" s="794"/>
      <c r="V597" s="794"/>
      <c r="W597" s="794"/>
      <c r="X597" s="794"/>
      <c r="Y597" s="794"/>
      <c r="Z597" s="794"/>
      <c r="AA597" s="794"/>
      <c r="AB597" s="794"/>
      <c r="AC597" s="794"/>
      <c r="AD597" s="794"/>
      <c r="AE597" s="794"/>
      <c r="AF597" s="794"/>
      <c r="AG597" s="794"/>
      <c r="AH597" s="794"/>
      <c r="AI597" s="794"/>
      <c r="AJ597" s="794"/>
      <c r="AK597" s="794"/>
      <c r="AL597" s="794"/>
      <c r="AM597" s="794"/>
      <c r="AN597" s="794"/>
      <c r="AO597" s="794"/>
      <c r="AP597" s="794"/>
      <c r="AQ597" s="794"/>
      <c r="AR597" s="794"/>
      <c r="AS597" s="794"/>
      <c r="AT597" s="794"/>
      <c r="AU597" s="794"/>
      <c r="AV597" s="794"/>
      <c r="AW597" s="794"/>
      <c r="AX597" s="794"/>
      <c r="AY597" s="794"/>
      <c r="AZ597" s="794"/>
      <c r="BA597" s="794"/>
      <c r="BB597" s="794"/>
      <c r="BC597" s="794"/>
      <c r="BD597" s="794"/>
      <c r="BE597" s="794"/>
      <c r="BF597" s="794"/>
      <c r="BG597" s="794"/>
      <c r="BH597" s="794"/>
      <c r="BI597" s="794"/>
      <c r="BJ597" s="794"/>
      <c r="BK597" s="794"/>
      <c r="BL597" s="794"/>
      <c r="BM597" s="794"/>
      <c r="BN597" s="794"/>
      <c r="BO597" s="794"/>
      <c r="BP597" s="794"/>
      <c r="BQ597" s="794"/>
      <c r="BR597" s="794"/>
      <c r="BS597" s="794"/>
      <c r="BT597" s="794"/>
      <c r="BU597" s="794"/>
      <c r="BV597" s="794"/>
      <c r="BW597" s="794"/>
      <c r="BX597" s="794"/>
      <c r="BY597" s="794"/>
      <c r="BZ597" s="794"/>
      <c r="CA597" s="794"/>
      <c r="CB597" s="794"/>
      <c r="CC597" s="55"/>
    </row>
    <row r="598" spans="2:81" ht="15" customHeight="1">
      <c r="B598" s="891"/>
      <c r="C598" s="59"/>
      <c r="D598" s="59"/>
      <c r="E598" s="794"/>
      <c r="F598" s="794"/>
      <c r="G598" s="794"/>
      <c r="H598" s="794"/>
      <c r="I598" s="794"/>
      <c r="J598" s="794"/>
      <c r="K598" s="794"/>
      <c r="L598" s="794"/>
      <c r="M598" s="794"/>
      <c r="N598" s="794"/>
      <c r="O598" s="794"/>
      <c r="P598" s="794"/>
      <c r="Q598" s="794"/>
      <c r="R598" s="794"/>
      <c r="S598" s="794"/>
      <c r="T598" s="794"/>
      <c r="U598" s="794"/>
      <c r="V598" s="794"/>
      <c r="W598" s="794"/>
      <c r="X598" s="794"/>
      <c r="Y598" s="794"/>
      <c r="Z598" s="794"/>
      <c r="AA598" s="794"/>
      <c r="AB598" s="794"/>
      <c r="AC598" s="794"/>
      <c r="AD598" s="794"/>
      <c r="AE598" s="794"/>
      <c r="AF598" s="794"/>
      <c r="AG598" s="794"/>
      <c r="AH598" s="794"/>
      <c r="AI598" s="794"/>
      <c r="AJ598" s="794"/>
      <c r="AK598" s="794"/>
      <c r="AL598" s="794"/>
      <c r="AM598" s="794"/>
      <c r="AN598" s="794"/>
      <c r="AO598" s="794"/>
      <c r="AP598" s="794"/>
      <c r="AQ598" s="794"/>
      <c r="AR598" s="794"/>
      <c r="AS598" s="794"/>
      <c r="AT598" s="794"/>
      <c r="AU598" s="794"/>
      <c r="AV598" s="794"/>
      <c r="AW598" s="794"/>
      <c r="AX598" s="794"/>
      <c r="AY598" s="794"/>
      <c r="AZ598" s="794"/>
      <c r="BA598" s="794"/>
      <c r="BB598" s="794"/>
      <c r="BC598" s="794"/>
      <c r="BD598" s="794"/>
      <c r="BE598" s="794"/>
      <c r="BF598" s="794"/>
      <c r="BG598" s="794"/>
      <c r="BH598" s="794"/>
      <c r="BI598" s="794"/>
      <c r="BJ598" s="794"/>
      <c r="BK598" s="794"/>
      <c r="BL598" s="794"/>
      <c r="BM598" s="794"/>
      <c r="BN598" s="794"/>
      <c r="BO598" s="794"/>
      <c r="BP598" s="794"/>
      <c r="BQ598" s="794"/>
      <c r="BR598" s="794"/>
      <c r="BS598" s="794"/>
      <c r="BT598" s="794"/>
      <c r="BU598" s="794"/>
      <c r="BV598" s="794"/>
      <c r="BW598" s="794"/>
      <c r="BX598" s="794"/>
      <c r="BY598" s="794"/>
      <c r="BZ598" s="794"/>
      <c r="CA598" s="794"/>
      <c r="CB598" s="794"/>
      <c r="CC598" s="1"/>
    </row>
    <row r="599" spans="2:81" ht="15" customHeight="1">
      <c r="B599" s="891"/>
      <c r="C599" s="59"/>
      <c r="D599" s="59"/>
      <c r="E599" s="794"/>
      <c r="F599" s="794"/>
      <c r="G599" s="794"/>
      <c r="H599" s="794"/>
      <c r="I599" s="794"/>
      <c r="J599" s="794"/>
      <c r="K599" s="794"/>
      <c r="L599" s="794"/>
      <c r="M599" s="794"/>
      <c r="N599" s="794"/>
      <c r="O599" s="794"/>
      <c r="P599" s="794"/>
      <c r="Q599" s="794"/>
      <c r="R599" s="794"/>
      <c r="S599" s="794"/>
      <c r="T599" s="794"/>
      <c r="U599" s="794"/>
      <c r="V599" s="794"/>
      <c r="W599" s="794"/>
      <c r="X599" s="794"/>
      <c r="Y599" s="794"/>
      <c r="Z599" s="794"/>
      <c r="AA599" s="794"/>
      <c r="AB599" s="794"/>
      <c r="AC599" s="794"/>
      <c r="AD599" s="794"/>
      <c r="AE599" s="794"/>
      <c r="AF599" s="794"/>
      <c r="AG599" s="794"/>
      <c r="AH599" s="794"/>
      <c r="AI599" s="794"/>
      <c r="AJ599" s="794"/>
      <c r="AK599" s="794"/>
      <c r="AL599" s="794"/>
      <c r="AM599" s="794"/>
      <c r="AN599" s="794"/>
      <c r="AO599" s="794"/>
      <c r="AP599" s="794"/>
      <c r="AQ599" s="794"/>
      <c r="AR599" s="794"/>
      <c r="AS599" s="794"/>
      <c r="AT599" s="794"/>
      <c r="AU599" s="794"/>
      <c r="AV599" s="794"/>
      <c r="AW599" s="794"/>
      <c r="AX599" s="794"/>
      <c r="AY599" s="794"/>
      <c r="AZ599" s="794"/>
      <c r="BA599" s="794"/>
      <c r="BB599" s="794"/>
      <c r="BC599" s="794"/>
      <c r="BD599" s="794"/>
      <c r="BE599" s="794"/>
      <c r="BF599" s="794"/>
      <c r="BG599" s="794"/>
      <c r="BH599" s="794"/>
      <c r="BI599" s="794"/>
      <c r="BJ599" s="794"/>
      <c r="BK599" s="794"/>
      <c r="BL599" s="794"/>
      <c r="BM599" s="794"/>
      <c r="BN599" s="794"/>
      <c r="BO599" s="794"/>
      <c r="BP599" s="794"/>
      <c r="BQ599" s="794"/>
      <c r="BR599" s="794"/>
      <c r="BS599" s="794"/>
      <c r="BT599" s="794"/>
      <c r="BU599" s="794"/>
      <c r="BV599" s="794"/>
      <c r="BW599" s="794"/>
      <c r="BX599" s="794"/>
      <c r="BY599" s="794"/>
      <c r="BZ599" s="794"/>
      <c r="CA599" s="794"/>
      <c r="CB599" s="794"/>
      <c r="CC599" s="1"/>
    </row>
    <row r="600" spans="2:81" ht="15" customHeight="1">
      <c r="B600" s="891"/>
      <c r="C600" s="59"/>
      <c r="D600" s="59"/>
      <c r="E600" s="794"/>
      <c r="F600" s="794"/>
      <c r="G600" s="794"/>
      <c r="H600" s="794"/>
      <c r="I600" s="794"/>
      <c r="J600" s="794"/>
      <c r="K600" s="794"/>
      <c r="L600" s="794"/>
      <c r="M600" s="794"/>
      <c r="N600" s="794"/>
      <c r="O600" s="794"/>
      <c r="P600" s="794"/>
      <c r="Q600" s="794"/>
      <c r="R600" s="794"/>
      <c r="S600" s="794"/>
      <c r="T600" s="794"/>
      <c r="U600" s="794"/>
      <c r="V600" s="794"/>
      <c r="W600" s="794"/>
      <c r="X600" s="794"/>
      <c r="Y600" s="794"/>
      <c r="Z600" s="794"/>
      <c r="AA600" s="794"/>
      <c r="AB600" s="794"/>
      <c r="AC600" s="794"/>
      <c r="AD600" s="794"/>
      <c r="AE600" s="794"/>
      <c r="AF600" s="794"/>
      <c r="AG600" s="794"/>
      <c r="AH600" s="794"/>
      <c r="AI600" s="794"/>
      <c r="AJ600" s="794"/>
      <c r="AK600" s="794"/>
      <c r="AL600" s="794"/>
      <c r="AM600" s="794"/>
      <c r="AN600" s="794"/>
      <c r="AO600" s="794"/>
      <c r="AP600" s="794"/>
      <c r="AQ600" s="794"/>
      <c r="AR600" s="794"/>
      <c r="AS600" s="794"/>
      <c r="AT600" s="794"/>
      <c r="AU600" s="794"/>
      <c r="AV600" s="794"/>
      <c r="AW600" s="794"/>
      <c r="AX600" s="794"/>
      <c r="AY600" s="794"/>
      <c r="AZ600" s="794"/>
      <c r="BA600" s="794"/>
      <c r="BB600" s="794"/>
      <c r="BC600" s="794"/>
      <c r="BD600" s="794"/>
      <c r="BE600" s="794"/>
      <c r="BF600" s="794"/>
      <c r="BG600" s="794"/>
      <c r="BH600" s="794"/>
      <c r="BI600" s="794"/>
      <c r="BJ600" s="794"/>
      <c r="BK600" s="794"/>
      <c r="BL600" s="794"/>
      <c r="BM600" s="794"/>
      <c r="BN600" s="794"/>
      <c r="BO600" s="794"/>
      <c r="BP600" s="794"/>
      <c r="BQ600" s="794"/>
      <c r="BR600" s="794"/>
      <c r="BS600" s="794"/>
      <c r="BT600" s="794"/>
      <c r="BU600" s="794"/>
      <c r="BV600" s="794"/>
      <c r="BW600" s="794"/>
      <c r="BX600" s="794"/>
      <c r="BY600" s="794"/>
      <c r="BZ600" s="794"/>
      <c r="CA600" s="794"/>
      <c r="CB600" s="794"/>
      <c r="CC600" s="1"/>
    </row>
    <row r="601" spans="2:81" ht="15" customHeight="1">
      <c r="B601" s="891"/>
      <c r="C601" s="59"/>
      <c r="D601" s="59"/>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
    </row>
    <row r="602" spans="2:81" ht="15" customHeight="1">
      <c r="B602" s="891"/>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59"/>
      <c r="CC602" s="1"/>
    </row>
    <row r="603" spans="2:81" ht="15" customHeight="1">
      <c r="B603" s="891"/>
      <c r="C603" s="59"/>
      <c r="D603" s="59"/>
      <c r="E603" s="59"/>
      <c r="F603" s="59"/>
      <c r="G603" s="893"/>
      <c r="H603" s="893"/>
      <c r="I603" s="893"/>
      <c r="J603" s="893"/>
      <c r="K603" s="893"/>
      <c r="L603" s="893"/>
      <c r="M603" s="893"/>
      <c r="N603" s="893"/>
      <c r="O603" s="893"/>
      <c r="P603" s="893"/>
      <c r="Q603" s="893"/>
      <c r="R603" s="893"/>
      <c r="S603" s="893"/>
      <c r="T603" s="893"/>
      <c r="U603" s="893"/>
      <c r="V603" s="893"/>
      <c r="W603" s="893"/>
      <c r="X603" s="893"/>
      <c r="Y603" s="893"/>
      <c r="Z603" s="893"/>
      <c r="AA603" s="893"/>
      <c r="AB603" s="893"/>
      <c r="AC603" s="893"/>
      <c r="AD603" s="893"/>
      <c r="AE603" s="893"/>
      <c r="AF603" s="893"/>
      <c r="AG603" s="893"/>
      <c r="AH603" s="893"/>
      <c r="AI603" s="893"/>
      <c r="AJ603" s="893"/>
      <c r="AK603" s="893"/>
      <c r="AL603" s="893"/>
      <c r="AM603" s="893"/>
      <c r="AN603" s="893"/>
      <c r="AO603" s="893"/>
      <c r="AP603" s="893"/>
      <c r="AQ603" s="893"/>
      <c r="AR603" s="893"/>
      <c r="AS603" s="893"/>
      <c r="AT603" s="893"/>
      <c r="AU603" s="893"/>
      <c r="AV603" s="893"/>
      <c r="AW603" s="893"/>
      <c r="AX603" s="893"/>
      <c r="AY603" s="893"/>
      <c r="AZ603" s="893"/>
      <c r="BA603" s="893"/>
      <c r="BB603" s="893"/>
      <c r="BC603" s="893"/>
      <c r="BD603" s="893"/>
      <c r="BE603" s="893"/>
      <c r="BF603" s="893"/>
      <c r="BG603" s="893"/>
      <c r="BH603" s="893"/>
      <c r="BI603" s="893"/>
      <c r="BJ603" s="893"/>
      <c r="BK603" s="893"/>
      <c r="BL603" s="893"/>
      <c r="BM603" s="893"/>
      <c r="BN603" s="893"/>
      <c r="BO603" s="893"/>
      <c r="BP603" s="893"/>
      <c r="BQ603" s="893"/>
      <c r="BR603" s="893"/>
      <c r="BS603" s="893"/>
      <c r="BT603" s="893"/>
      <c r="BU603" s="893"/>
      <c r="BV603" s="893"/>
      <c r="BW603" s="893"/>
      <c r="BX603" s="893"/>
      <c r="BY603" s="893"/>
      <c r="BZ603" s="893"/>
      <c r="CA603" s="893"/>
      <c r="CB603" s="60"/>
      <c r="CC603" s="1"/>
    </row>
    <row r="604" spans="2:81" ht="15" customHeight="1">
      <c r="B604" s="891"/>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c r="AP604" s="77"/>
      <c r="AQ604" s="77"/>
      <c r="AR604" s="77"/>
      <c r="AS604" s="77"/>
      <c r="AT604" s="77"/>
      <c r="AU604" s="77"/>
      <c r="AV604" s="77"/>
      <c r="AW604" s="77"/>
      <c r="AX604" s="77"/>
      <c r="AY604" s="77"/>
      <c r="AZ604" s="77"/>
      <c r="BA604" s="77"/>
      <c r="BB604" s="77"/>
      <c r="BC604" s="77"/>
      <c r="BD604" s="77"/>
      <c r="BE604" s="77"/>
      <c r="BF604" s="77"/>
      <c r="BG604" s="77"/>
      <c r="BH604" s="77"/>
      <c r="BI604" s="77"/>
      <c r="BJ604" s="77"/>
      <c r="BK604" s="77"/>
      <c r="BL604" s="77"/>
      <c r="BM604" s="77"/>
      <c r="BN604" s="77"/>
      <c r="BO604" s="77"/>
      <c r="BP604" s="77"/>
      <c r="BQ604" s="77"/>
      <c r="BR604" s="77"/>
      <c r="BS604" s="77"/>
      <c r="BT604" s="77"/>
      <c r="BU604" s="77"/>
      <c r="BV604" s="77"/>
      <c r="BW604" s="77"/>
      <c r="BX604" s="77"/>
      <c r="BY604" s="77"/>
      <c r="BZ604" s="77"/>
      <c r="CA604" s="77"/>
      <c r="CB604" s="77"/>
      <c r="CC604" s="1"/>
    </row>
    <row r="605" spans="2:81" ht="15" customHeight="1">
      <c r="B605" s="89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row>
    <row r="606" spans="2:81" ht="15" customHeight="1">
      <c r="B606" s="89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2"/>
      <c r="AT606" s="62"/>
      <c r="AU606" s="62"/>
      <c r="AV606" s="62"/>
      <c r="AW606" s="62"/>
      <c r="AX606" s="62"/>
      <c r="AY606" s="62"/>
      <c r="AZ606" s="62"/>
      <c r="BA606" s="62"/>
      <c r="BB606" s="62"/>
      <c r="BC606" s="62"/>
      <c r="BD606" s="62"/>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row>
    <row r="607" spans="2:81" ht="15" customHeight="1">
      <c r="B607" s="89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2"/>
      <c r="AT607" s="62"/>
      <c r="AU607" s="62"/>
      <c r="AV607" s="62"/>
      <c r="AW607" s="62"/>
      <c r="AX607" s="62"/>
      <c r="AY607" s="62"/>
      <c r="AZ607" s="62"/>
      <c r="BA607" s="62"/>
      <c r="BB607" s="62"/>
      <c r="BC607" s="62"/>
      <c r="BD607" s="62"/>
      <c r="BE607" s="62"/>
      <c r="BF607" s="62"/>
      <c r="BG607" s="62"/>
      <c r="BH607" s="62"/>
      <c r="BI607" s="62"/>
      <c r="BJ607" s="62"/>
      <c r="BK607" s="62"/>
      <c r="BL607" s="62"/>
      <c r="BM607" s="62"/>
      <c r="BN607" s="62"/>
      <c r="BO607" s="62"/>
      <c r="BP607" s="62"/>
      <c r="BQ607" s="62"/>
      <c r="BR607" s="62"/>
      <c r="BS607" s="62"/>
      <c r="BT607" s="62"/>
      <c r="BU607" s="62"/>
      <c r="BV607" s="62"/>
      <c r="BW607" s="62"/>
      <c r="BX607" s="62"/>
      <c r="BY607" s="62"/>
      <c r="BZ607" s="62"/>
      <c r="CA607" s="62"/>
      <c r="CB607" s="62"/>
    </row>
    <row r="608" spans="2:81" ht="15" customHeight="1">
      <c r="B608" s="89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row>
    <row r="609" spans="2:80" ht="15" customHeight="1">
      <c r="B609" s="89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2"/>
      <c r="BO609" s="62"/>
      <c r="BP609" s="62"/>
      <c r="BQ609" s="62"/>
      <c r="BR609" s="62"/>
      <c r="BS609" s="62"/>
      <c r="BT609" s="62"/>
      <c r="BU609" s="62"/>
      <c r="BV609" s="62"/>
      <c r="BW609" s="62"/>
      <c r="BX609" s="62"/>
      <c r="BY609" s="62"/>
      <c r="BZ609" s="62"/>
      <c r="CA609" s="62"/>
      <c r="CB609" s="62"/>
    </row>
    <row r="610" spans="2:80" ht="15" customHeight="1">
      <c r="B610" s="89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row>
    <row r="611" spans="2:80" ht="15" customHeight="1">
      <c r="B611" s="89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row>
    <row r="612" spans="2:80" ht="15" customHeight="1">
      <c r="B612" s="89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2"/>
      <c r="AT612" s="62"/>
      <c r="AU612" s="62"/>
      <c r="AV612" s="62"/>
      <c r="AW612" s="62"/>
      <c r="AX612" s="62"/>
      <c r="AY612" s="62"/>
      <c r="AZ612" s="62"/>
      <c r="BA612" s="62"/>
      <c r="BB612" s="62"/>
      <c r="BC612" s="62"/>
      <c r="BD612" s="6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row>
    <row r="613" spans="2:80" ht="15" customHeight="1">
      <c r="B613" s="89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2"/>
      <c r="AT613" s="62"/>
      <c r="AU613" s="62"/>
      <c r="AV613" s="62"/>
      <c r="AW613" s="62"/>
      <c r="AX613" s="62"/>
      <c r="AY613" s="62"/>
      <c r="AZ613" s="62"/>
      <c r="BA613" s="62"/>
      <c r="BB613" s="62"/>
      <c r="BC613" s="62"/>
      <c r="BD613" s="62"/>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row>
    <row r="614" spans="2:80" ht="15" customHeight="1">
      <c r="B614" s="89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2"/>
      <c r="AT614" s="62"/>
      <c r="AU614" s="62"/>
      <c r="AV614" s="62"/>
      <c r="AW614" s="62"/>
      <c r="AX614" s="62"/>
      <c r="AY614" s="62"/>
      <c r="AZ614" s="62"/>
      <c r="BA614" s="62"/>
      <c r="BB614" s="62"/>
      <c r="BC614" s="62"/>
      <c r="BD614" s="62"/>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row>
    <row r="615" spans="2:80" ht="15" customHeight="1">
      <c r="B615" s="89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2"/>
      <c r="AT615" s="62"/>
      <c r="AU615" s="62"/>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row>
    <row r="616" spans="2:80" ht="15" customHeight="1">
      <c r="B616" s="89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2"/>
      <c r="AT616" s="62"/>
      <c r="AU616" s="62"/>
      <c r="AV616" s="62"/>
      <c r="AW616" s="62"/>
      <c r="AX616" s="62"/>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row>
    <row r="617" spans="2:80" ht="15" customHeight="1">
      <c r="B617" s="89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2"/>
      <c r="AT617" s="62"/>
      <c r="AU617" s="62"/>
      <c r="AV617" s="62"/>
      <c r="AW617" s="62"/>
      <c r="AX617" s="62"/>
      <c r="AY617" s="62"/>
      <c r="AZ617" s="62"/>
      <c r="BA617" s="62"/>
      <c r="BB617" s="62"/>
      <c r="BC617" s="62"/>
      <c r="BD617" s="62"/>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row>
    <row r="618" spans="2:80" ht="15" customHeight="1">
      <c r="B618" s="89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2"/>
      <c r="AT618" s="62"/>
      <c r="AU618" s="62"/>
      <c r="AV618" s="62"/>
      <c r="AW618" s="62"/>
      <c r="AX618" s="62"/>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row>
    <row r="619" spans="2:80" ht="15" customHeight="1">
      <c r="B619" s="89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row>
    <row r="620" spans="2:80" ht="15" customHeight="1">
      <c r="B620" s="89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2"/>
      <c r="AT620" s="62"/>
      <c r="AU620" s="62"/>
      <c r="AV620" s="62"/>
      <c r="AW620" s="62"/>
      <c r="AX620" s="62"/>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row>
    <row r="621" spans="2:80" ht="15" customHeight="1">
      <c r="B621" s="89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2"/>
      <c r="AT621" s="62"/>
      <c r="AU621" s="62"/>
      <c r="AV621" s="62"/>
      <c r="AW621" s="62"/>
      <c r="AX621" s="62"/>
      <c r="AY621" s="62"/>
      <c r="AZ621" s="62"/>
      <c r="BA621" s="62"/>
      <c r="BB621" s="62"/>
      <c r="BC621" s="62"/>
      <c r="BD621" s="62"/>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row>
    <row r="622" spans="2:80" ht="15" customHeight="1">
      <c r="B622" s="89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2"/>
      <c r="AT622" s="62"/>
      <c r="AU622" s="62"/>
      <c r="AV622" s="62"/>
      <c r="AW622" s="62"/>
      <c r="AX622" s="62"/>
      <c r="AY622" s="62"/>
      <c r="AZ622" s="62"/>
      <c r="BA622" s="62"/>
      <c r="BB622" s="62"/>
      <c r="BC622" s="62"/>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row>
    <row r="623" spans="2:80" ht="15" customHeight="1">
      <c r="B623" s="89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2"/>
      <c r="AT623" s="62"/>
      <c r="AU623" s="62"/>
      <c r="AV623" s="62"/>
      <c r="AW623" s="62"/>
      <c r="AX623" s="62"/>
      <c r="AY623" s="62"/>
      <c r="AZ623" s="62"/>
      <c r="BA623" s="62"/>
      <c r="BB623" s="62"/>
      <c r="BC623" s="62"/>
      <c r="BD623" s="62"/>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row>
    <row r="624" spans="2:80" ht="15" customHeight="1">
      <c r="B624" s="89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2"/>
      <c r="AT624" s="62"/>
      <c r="AU624" s="62"/>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row>
    <row r="625" spans="2:80" ht="15" customHeight="1">
      <c r="B625" s="89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2"/>
      <c r="AT625" s="62"/>
      <c r="AU625" s="62"/>
      <c r="AV625" s="62"/>
      <c r="AW625" s="62"/>
      <c r="AX625" s="62"/>
      <c r="AY625" s="62"/>
      <c r="AZ625" s="62"/>
      <c r="BA625" s="62"/>
      <c r="BB625" s="62"/>
      <c r="BC625" s="62"/>
      <c r="BD625" s="62"/>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row>
    <row r="626" spans="2:80" ht="15" customHeight="1">
      <c r="B626" s="89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2"/>
      <c r="AT626" s="62"/>
      <c r="AU626" s="62"/>
      <c r="AV626" s="62"/>
      <c r="AW626" s="62"/>
      <c r="AX626" s="62"/>
      <c r="AY626" s="62"/>
      <c r="AZ626" s="62"/>
      <c r="BA626" s="62"/>
      <c r="BB626" s="62"/>
      <c r="BC626" s="62"/>
      <c r="BD626" s="62"/>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row>
    <row r="627" spans="2:80" ht="15" customHeight="1">
      <c r="B627" s="89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2"/>
      <c r="AT627" s="62"/>
      <c r="AU627" s="62"/>
      <c r="AV627" s="62"/>
      <c r="AW627" s="62"/>
      <c r="AX627" s="62"/>
      <c r="AY627" s="62"/>
      <c r="AZ627" s="62"/>
      <c r="BA627" s="62"/>
      <c r="BB627" s="62"/>
      <c r="BC627" s="62"/>
      <c r="BD627" s="62"/>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row>
    <row r="628" spans="2:80" ht="15" customHeight="1">
      <c r="B628" s="89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row>
    <row r="629" spans="2:80" ht="15" customHeight="1">
      <c r="B629" s="89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2"/>
      <c r="AT629" s="62"/>
      <c r="AU629" s="62"/>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row>
    <row r="630" spans="2:80" ht="15" customHeight="1">
      <c r="B630" s="89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2"/>
      <c r="AT630" s="62"/>
      <c r="AU630" s="62"/>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row>
    <row r="631" spans="2:80" ht="15" customHeight="1">
      <c r="B631" s="89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2"/>
      <c r="AT631" s="62"/>
      <c r="AU631" s="62"/>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row>
    <row r="632" spans="2:80" ht="15" customHeight="1">
      <c r="B632" s="89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2"/>
      <c r="AT632" s="62"/>
      <c r="AU632" s="62"/>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row>
    <row r="633" spans="2:80" ht="15" customHeight="1">
      <c r="B633" s="89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2"/>
      <c r="AT633" s="62"/>
      <c r="AU633" s="62"/>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row>
    <row r="634" spans="2:80" ht="15" customHeight="1">
      <c r="B634" s="89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2"/>
      <c r="AT634" s="62"/>
      <c r="AU634" s="62"/>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row>
    <row r="635" spans="2:80" ht="15" customHeight="1">
      <c r="B635" s="89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2"/>
      <c r="AT635" s="62"/>
      <c r="AU635" s="62"/>
      <c r="AV635" s="62"/>
      <c r="AW635" s="62"/>
      <c r="AX635" s="6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row>
    <row r="636" spans="2:80" ht="15" customHeight="1">
      <c r="B636" s="89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2"/>
      <c r="AT636" s="62"/>
      <c r="AU636" s="62"/>
      <c r="AV636" s="62"/>
      <c r="AW636" s="62"/>
      <c r="AX636" s="62"/>
      <c r="AY636" s="62"/>
      <c r="AZ636" s="62"/>
      <c r="BA636" s="62"/>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row>
    <row r="637" spans="2:80" ht="15" customHeight="1">
      <c r="B637" s="89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2"/>
      <c r="AT637" s="62"/>
      <c r="AU637" s="62"/>
      <c r="AV637" s="62"/>
      <c r="AW637" s="62"/>
      <c r="AX637" s="62"/>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row>
    <row r="638" spans="2:80" ht="15" customHeight="1">
      <c r="B638" s="89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2"/>
      <c r="AT638" s="62"/>
      <c r="AU638" s="62"/>
      <c r="AV638" s="62"/>
      <c r="AW638" s="62"/>
      <c r="AX638" s="62"/>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row>
    <row r="639" spans="2:80" ht="15" customHeight="1">
      <c r="B639" s="89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row>
    <row r="640" spans="2:80" ht="15" customHeight="1">
      <c r="B640" s="89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2"/>
      <c r="AT640" s="62"/>
      <c r="AU640" s="62"/>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row>
    <row r="641" spans="2:81" ht="15" customHeight="1">
      <c r="B641" s="89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2"/>
      <c r="AT641" s="62"/>
      <c r="AU641" s="62"/>
      <c r="AV641" s="62"/>
      <c r="AW641" s="62"/>
      <c r="AX641" s="62"/>
      <c r="AY641" s="62"/>
      <c r="AZ641" s="62"/>
      <c r="BA641" s="62"/>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row>
    <row r="642" spans="2:81" ht="15" customHeight="1">
      <c r="B642" s="89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2"/>
      <c r="AT642" s="62"/>
      <c r="AU642" s="62"/>
      <c r="AV642" s="62"/>
      <c r="AW642" s="62"/>
      <c r="AX642" s="62"/>
      <c r="AY642" s="62"/>
      <c r="AZ642" s="62"/>
      <c r="BA642" s="62"/>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row>
    <row r="643" spans="2:81" ht="15" customHeight="1">
      <c r="B643" s="482" t="s">
        <v>2144</v>
      </c>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461" t="s">
        <v>2144</v>
      </c>
    </row>
    <row r="644" spans="2:81" ht="15" customHeight="1" thickBot="1">
      <c r="B644" s="483" t="s">
        <v>2141</v>
      </c>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463" t="s">
        <v>2141</v>
      </c>
    </row>
    <row r="645" spans="2:81" ht="15" customHeight="1">
      <c r="B645" s="487" t="s">
        <v>2142</v>
      </c>
      <c r="C645" s="801" t="s">
        <v>199</v>
      </c>
      <c r="D645" s="801"/>
      <c r="E645" s="801"/>
      <c r="F645" s="801"/>
      <c r="G645" s="801"/>
      <c r="H645" s="801"/>
      <c r="I645" s="801"/>
      <c r="J645" s="801"/>
      <c r="K645" s="801"/>
      <c r="L645" s="801"/>
      <c r="M645" s="801"/>
      <c r="N645" s="801"/>
      <c r="O645" s="801"/>
      <c r="P645" s="801"/>
      <c r="Q645" s="801"/>
      <c r="R645" s="801"/>
      <c r="S645" s="801"/>
      <c r="T645" s="801"/>
      <c r="U645" s="801"/>
      <c r="V645" s="801"/>
      <c r="W645" s="801"/>
      <c r="X645" s="801"/>
      <c r="Y645" s="801"/>
      <c r="Z645" s="801"/>
      <c r="AA645" s="801"/>
      <c r="AB645" s="801"/>
      <c r="AC645" s="801"/>
      <c r="AD645" s="801"/>
      <c r="AE645" s="801"/>
      <c r="AF645" s="801"/>
      <c r="AG645" s="801"/>
      <c r="AH645" s="801"/>
      <c r="AI645" s="801"/>
      <c r="AJ645" s="801"/>
      <c r="AK645" s="801"/>
      <c r="AL645" s="801"/>
      <c r="AM645" s="801"/>
      <c r="AN645" s="801"/>
      <c r="AO645" s="801"/>
      <c r="AP645" s="801"/>
      <c r="AQ645" s="801"/>
      <c r="AR645" s="801"/>
      <c r="AS645" s="801"/>
      <c r="AT645" s="801"/>
      <c r="AU645" s="801"/>
      <c r="AV645" s="801"/>
      <c r="AW645" s="801"/>
      <c r="AX645" s="801"/>
      <c r="AY645" s="801"/>
      <c r="AZ645" s="801"/>
      <c r="BA645" s="801"/>
      <c r="BB645" s="801"/>
      <c r="BC645" s="801"/>
      <c r="BD645" s="801"/>
      <c r="BE645" s="801"/>
      <c r="BF645" s="801"/>
      <c r="BG645" s="801"/>
      <c r="BH645" s="801"/>
      <c r="BI645" s="801"/>
      <c r="BJ645" s="801"/>
      <c r="BK645" s="801"/>
      <c r="BL645" s="801"/>
      <c r="BM645" s="801"/>
      <c r="BN645" s="801"/>
      <c r="BO645" s="801"/>
      <c r="BP645" s="801"/>
      <c r="BQ645" s="801"/>
      <c r="BR645" s="801"/>
      <c r="BS645" s="801"/>
      <c r="BT645" s="801"/>
      <c r="BU645" s="801"/>
      <c r="BV645" s="801"/>
      <c r="BW645" s="801"/>
      <c r="BX645" s="801"/>
      <c r="BY645" s="801"/>
      <c r="BZ645" s="801"/>
      <c r="CA645" s="801"/>
      <c r="CB645" s="801"/>
      <c r="CC645" s="484" t="s">
        <v>2142</v>
      </c>
    </row>
    <row r="646" spans="2:81" ht="15" customHeight="1">
      <c r="B646" s="891" t="s">
        <v>2188</v>
      </c>
      <c r="C646" s="59"/>
      <c r="D646" s="59" t="s">
        <v>200</v>
      </c>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59"/>
      <c r="AM646" s="59"/>
      <c r="AN646" s="59"/>
      <c r="AO646" s="59"/>
      <c r="AP646" s="59"/>
      <c r="AQ646" s="59"/>
      <c r="AR646" s="59"/>
      <c r="AS646" s="59"/>
      <c r="AT646" s="59"/>
      <c r="AU646" s="59"/>
      <c r="AV646" s="59"/>
      <c r="AW646" s="59"/>
      <c r="AX646" s="59"/>
      <c r="AY646" s="59"/>
      <c r="AZ646" s="59"/>
      <c r="BA646" s="59"/>
      <c r="BB646" s="59"/>
      <c r="BC646" s="59"/>
      <c r="BD646" s="59"/>
      <c r="BE646" s="59"/>
      <c r="BF646" s="59"/>
      <c r="BG646" s="59"/>
      <c r="BH646" s="59"/>
      <c r="BI646" s="59"/>
      <c r="BJ646" s="59"/>
      <c r="BK646" s="59"/>
      <c r="BL646" s="59"/>
      <c r="BM646" s="59"/>
      <c r="BN646" s="59"/>
      <c r="BO646" s="59"/>
      <c r="BP646" s="59"/>
      <c r="BQ646" s="59"/>
      <c r="BR646" s="59"/>
      <c r="BS646" s="59"/>
      <c r="BT646" s="59"/>
      <c r="BU646" s="59"/>
      <c r="BV646" s="59"/>
      <c r="BW646" s="59"/>
      <c r="BX646" s="59"/>
      <c r="BY646" s="59"/>
      <c r="BZ646" s="59"/>
      <c r="CA646" s="59"/>
      <c r="CB646" s="59"/>
      <c r="CC646" s="462"/>
    </row>
    <row r="647" spans="2:81" ht="15" customHeight="1">
      <c r="B647" s="891"/>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c r="BV647" s="94"/>
      <c r="BW647" s="94"/>
      <c r="BX647" s="94"/>
      <c r="BY647" s="94"/>
      <c r="BZ647" s="94"/>
      <c r="CA647" s="94"/>
      <c r="CB647" s="94"/>
      <c r="CC647" s="1"/>
    </row>
    <row r="648" spans="2:81" ht="15" customHeight="1">
      <c r="B648" s="891"/>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c r="AS648" s="174"/>
      <c r="AT648" s="174"/>
      <c r="AU648" s="174"/>
      <c r="AV648" s="174"/>
      <c r="AW648" s="174"/>
      <c r="AX648" s="174"/>
      <c r="AY648" s="174"/>
      <c r="AZ648" s="174"/>
      <c r="BA648" s="174"/>
      <c r="BB648" s="174"/>
      <c r="BC648" s="174"/>
      <c r="BD648" s="174"/>
      <c r="BE648" s="174"/>
      <c r="BF648" s="174"/>
      <c r="BG648" s="174"/>
      <c r="BH648" s="174"/>
      <c r="BI648" s="174"/>
      <c r="BJ648" s="174"/>
      <c r="BK648" s="174"/>
      <c r="BL648" s="174"/>
      <c r="BM648" s="174"/>
      <c r="BN648" s="174"/>
      <c r="BO648" s="174"/>
      <c r="BP648" s="174"/>
      <c r="BQ648" s="174"/>
      <c r="BR648" s="174"/>
      <c r="BS648" s="174"/>
      <c r="BT648" s="174"/>
      <c r="BU648" s="174"/>
      <c r="BV648" s="174"/>
      <c r="BW648" s="174"/>
      <c r="BX648" s="174"/>
      <c r="BY648" s="174"/>
      <c r="BZ648" s="174"/>
      <c r="CA648" s="174"/>
      <c r="CB648" s="174"/>
      <c r="CC648" s="1"/>
    </row>
    <row r="649" spans="2:81" ht="15" customHeight="1">
      <c r="B649" s="891"/>
      <c r="C649" s="59"/>
      <c r="D649" s="59" t="s">
        <v>201</v>
      </c>
      <c r="E649" s="59"/>
      <c r="F649" s="59"/>
      <c r="G649" s="59"/>
      <c r="H649" s="59"/>
      <c r="I649" s="59"/>
      <c r="J649" s="59"/>
      <c r="K649" s="59"/>
      <c r="L649" s="59"/>
      <c r="M649" s="59"/>
      <c r="N649" s="59"/>
      <c r="O649" s="59"/>
      <c r="P649" s="799"/>
      <c r="Q649" s="799"/>
      <c r="R649" s="799"/>
      <c r="S649" s="799"/>
      <c r="T649" s="799"/>
      <c r="U649" s="799"/>
      <c r="V649" s="799"/>
      <c r="W649" s="799"/>
      <c r="X649" s="59"/>
      <c r="Y649" s="59"/>
      <c r="Z649" s="59"/>
      <c r="AA649" s="59"/>
      <c r="AB649" s="59"/>
      <c r="AC649" s="59"/>
      <c r="AD649" s="59"/>
      <c r="AE649" s="59"/>
      <c r="AF649" s="59"/>
      <c r="AG649" s="59"/>
      <c r="AH649" s="59"/>
      <c r="AI649" s="59"/>
      <c r="AJ649" s="59"/>
      <c r="AK649" s="59"/>
      <c r="AL649" s="59"/>
      <c r="AM649" s="59"/>
      <c r="AN649" s="59"/>
      <c r="AO649" s="59"/>
      <c r="AP649" s="59"/>
      <c r="AQ649" s="59"/>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59"/>
      <c r="CC649" s="1" t="s">
        <v>2145</v>
      </c>
    </row>
    <row r="650" spans="2:81" ht="15" customHeight="1">
      <c r="B650" s="891"/>
      <c r="C650" s="59"/>
      <c r="D650" s="59" t="s">
        <v>202</v>
      </c>
      <c r="E650" s="59"/>
      <c r="F650" s="59"/>
      <c r="G650" s="59"/>
      <c r="H650" s="59"/>
      <c r="I650" s="59"/>
      <c r="J650" s="59"/>
      <c r="K650" s="59"/>
      <c r="L650" s="59"/>
      <c r="M650" s="59"/>
      <c r="N650" s="59"/>
      <c r="O650" s="801" t="s">
        <v>2048</v>
      </c>
      <c r="P650" s="801"/>
      <c r="Q650" s="801"/>
      <c r="R650" s="801"/>
      <c r="S650" s="801"/>
      <c r="T650" s="811" t="s">
        <v>2045</v>
      </c>
      <c r="U650" s="811"/>
      <c r="V650" s="811"/>
      <c r="W650" s="811"/>
      <c r="X650" s="811"/>
      <c r="Y650" s="811"/>
      <c r="Z650" s="811"/>
      <c r="AA650" s="811"/>
      <c r="AB650" s="811"/>
      <c r="AC650" s="811"/>
      <c r="AD650" s="811"/>
      <c r="AE650" s="811"/>
      <c r="AF650" s="811"/>
      <c r="AG650" s="811"/>
      <c r="AH650" s="811"/>
      <c r="AI650" s="811"/>
      <c r="AJ650" s="811"/>
      <c r="AK650" s="811"/>
      <c r="AL650" s="811"/>
      <c r="AM650" s="811"/>
      <c r="AN650" s="811"/>
      <c r="AO650" s="811"/>
      <c r="AP650" s="811"/>
      <c r="AQ650" s="811"/>
      <c r="AR650" s="811"/>
      <c r="AS650" s="811"/>
      <c r="AT650" s="811"/>
      <c r="AU650" s="811"/>
      <c r="AV650" s="811"/>
      <c r="AW650" s="811"/>
      <c r="AX650" s="811"/>
      <c r="AY650" s="811"/>
      <c r="AZ650" s="811"/>
      <c r="BA650" s="811"/>
      <c r="BB650" s="811"/>
      <c r="BC650" s="811"/>
      <c r="BD650" s="811"/>
      <c r="BE650" s="811"/>
      <c r="BF650" s="811"/>
      <c r="BG650" s="811"/>
      <c r="BH650" s="811"/>
      <c r="BI650" s="811"/>
      <c r="BJ650" s="811"/>
      <c r="BK650" s="811"/>
      <c r="BL650" s="811"/>
      <c r="BM650" s="811"/>
      <c r="BN650" s="811"/>
      <c r="BO650" s="811"/>
      <c r="BP650" s="811"/>
      <c r="BQ650" s="811"/>
      <c r="BR650" s="811"/>
      <c r="BS650" s="811"/>
      <c r="BT650" s="811"/>
      <c r="BU650" s="811"/>
      <c r="BV650" s="811"/>
      <c r="BW650" s="811"/>
      <c r="BX650" s="811"/>
      <c r="BY650" s="811"/>
      <c r="BZ650" s="811"/>
      <c r="CA650" s="59"/>
      <c r="CB650" s="59"/>
      <c r="CC650" s="1"/>
    </row>
    <row r="651" spans="2:81" ht="15" customHeight="1">
      <c r="B651" s="891"/>
      <c r="C651" s="59"/>
      <c r="D651" s="59"/>
      <c r="E651" s="59"/>
      <c r="F651" s="59"/>
      <c r="G651" s="59"/>
      <c r="H651" s="59"/>
      <c r="I651" s="59"/>
      <c r="J651" s="59"/>
      <c r="K651" s="59"/>
      <c r="L651" s="59"/>
      <c r="M651" s="59"/>
      <c r="N651" s="59"/>
      <c r="O651" s="801" t="s">
        <v>2048</v>
      </c>
      <c r="P651" s="801"/>
      <c r="Q651" s="801"/>
      <c r="R651" s="801"/>
      <c r="S651" s="801"/>
      <c r="T651" s="811"/>
      <c r="U651" s="811"/>
      <c r="V651" s="811"/>
      <c r="W651" s="811"/>
      <c r="X651" s="811"/>
      <c r="Y651" s="811"/>
      <c r="Z651" s="811"/>
      <c r="AA651" s="811"/>
      <c r="AB651" s="811"/>
      <c r="AC651" s="811"/>
      <c r="AD651" s="811"/>
      <c r="AE651" s="811"/>
      <c r="AF651" s="811"/>
      <c r="AG651" s="811"/>
      <c r="AH651" s="811"/>
      <c r="AI651" s="811"/>
      <c r="AJ651" s="811"/>
      <c r="AK651" s="811"/>
      <c r="AL651" s="811"/>
      <c r="AM651" s="811"/>
      <c r="AN651" s="811"/>
      <c r="AO651" s="811"/>
      <c r="AP651" s="811"/>
      <c r="AQ651" s="811"/>
      <c r="AR651" s="811"/>
      <c r="AS651" s="811"/>
      <c r="AT651" s="811"/>
      <c r="AU651" s="811"/>
      <c r="AV651" s="811"/>
      <c r="AW651" s="811"/>
      <c r="AX651" s="811"/>
      <c r="AY651" s="811"/>
      <c r="AZ651" s="811"/>
      <c r="BA651" s="811"/>
      <c r="BB651" s="811"/>
      <c r="BC651" s="811"/>
      <c r="BD651" s="811"/>
      <c r="BE651" s="811"/>
      <c r="BF651" s="811"/>
      <c r="BG651" s="811"/>
      <c r="BH651" s="811"/>
      <c r="BI651" s="811"/>
      <c r="BJ651" s="811"/>
      <c r="BK651" s="811"/>
      <c r="BL651" s="811"/>
      <c r="BM651" s="811"/>
      <c r="BN651" s="811"/>
      <c r="BO651" s="811"/>
      <c r="BP651" s="811"/>
      <c r="BQ651" s="811"/>
      <c r="BR651" s="811"/>
      <c r="BS651" s="811"/>
      <c r="BT651" s="811"/>
      <c r="BU651" s="811"/>
      <c r="BV651" s="811"/>
      <c r="BW651" s="811"/>
      <c r="BX651" s="811"/>
      <c r="BY651" s="811"/>
      <c r="BZ651" s="811"/>
      <c r="CA651" s="59"/>
      <c r="CB651" s="59"/>
      <c r="CC651" s="1"/>
    </row>
    <row r="652" spans="2:81" ht="15" customHeight="1">
      <c r="B652" s="891"/>
      <c r="C652" s="59"/>
      <c r="D652" s="59"/>
      <c r="E652" s="59"/>
      <c r="F652" s="59"/>
      <c r="G652" s="59"/>
      <c r="H652" s="59"/>
      <c r="I652" s="59"/>
      <c r="J652" s="59"/>
      <c r="K652" s="59"/>
      <c r="L652" s="59"/>
      <c r="M652" s="59"/>
      <c r="N652" s="59"/>
      <c r="O652" s="801" t="s">
        <v>2048</v>
      </c>
      <c r="P652" s="801"/>
      <c r="Q652" s="801"/>
      <c r="R652" s="801"/>
      <c r="S652" s="801"/>
      <c r="T652" s="811"/>
      <c r="U652" s="811"/>
      <c r="V652" s="811"/>
      <c r="W652" s="811"/>
      <c r="X652" s="811"/>
      <c r="Y652" s="811"/>
      <c r="Z652" s="811"/>
      <c r="AA652" s="811"/>
      <c r="AB652" s="811"/>
      <c r="AC652" s="811"/>
      <c r="AD652" s="811"/>
      <c r="AE652" s="811"/>
      <c r="AF652" s="811"/>
      <c r="AG652" s="811"/>
      <c r="AH652" s="811"/>
      <c r="AI652" s="811"/>
      <c r="AJ652" s="811"/>
      <c r="AK652" s="811"/>
      <c r="AL652" s="811"/>
      <c r="AM652" s="811"/>
      <c r="AN652" s="811"/>
      <c r="AO652" s="811"/>
      <c r="AP652" s="811"/>
      <c r="AQ652" s="811"/>
      <c r="AR652" s="811"/>
      <c r="AS652" s="811"/>
      <c r="AT652" s="811"/>
      <c r="AU652" s="811"/>
      <c r="AV652" s="811"/>
      <c r="AW652" s="811"/>
      <c r="AX652" s="811"/>
      <c r="AY652" s="811"/>
      <c r="AZ652" s="811"/>
      <c r="BA652" s="811"/>
      <c r="BB652" s="811"/>
      <c r="BC652" s="811"/>
      <c r="BD652" s="811"/>
      <c r="BE652" s="811"/>
      <c r="BF652" s="811"/>
      <c r="BG652" s="811"/>
      <c r="BH652" s="811"/>
      <c r="BI652" s="811"/>
      <c r="BJ652" s="811"/>
      <c r="BK652" s="811"/>
      <c r="BL652" s="811"/>
      <c r="BM652" s="811"/>
      <c r="BN652" s="811"/>
      <c r="BO652" s="811"/>
      <c r="BP652" s="811"/>
      <c r="BQ652" s="811"/>
      <c r="BR652" s="811"/>
      <c r="BS652" s="811"/>
      <c r="BT652" s="811"/>
      <c r="BU652" s="811"/>
      <c r="BV652" s="811"/>
      <c r="BW652" s="811"/>
      <c r="BX652" s="811"/>
      <c r="BY652" s="811"/>
      <c r="BZ652" s="811"/>
      <c r="CA652" s="59"/>
      <c r="CB652" s="59"/>
      <c r="CC652" s="1"/>
    </row>
    <row r="653" spans="2:81" ht="15" customHeight="1">
      <c r="B653" s="891"/>
      <c r="C653" s="59"/>
      <c r="D653" s="59"/>
      <c r="E653" s="59"/>
      <c r="F653" s="59"/>
      <c r="G653" s="59"/>
      <c r="H653" s="59"/>
      <c r="I653" s="59"/>
      <c r="J653" s="59"/>
      <c r="K653" s="59"/>
      <c r="L653" s="59"/>
      <c r="M653" s="59"/>
      <c r="N653" s="59"/>
      <c r="O653" s="801" t="s">
        <v>2048</v>
      </c>
      <c r="P653" s="801"/>
      <c r="Q653" s="801"/>
      <c r="R653" s="801"/>
      <c r="S653" s="801"/>
      <c r="T653" s="811"/>
      <c r="U653" s="811"/>
      <c r="V653" s="811"/>
      <c r="W653" s="811"/>
      <c r="X653" s="811"/>
      <c r="Y653" s="811"/>
      <c r="Z653" s="811"/>
      <c r="AA653" s="811"/>
      <c r="AB653" s="811"/>
      <c r="AC653" s="811"/>
      <c r="AD653" s="811"/>
      <c r="AE653" s="811"/>
      <c r="AF653" s="811"/>
      <c r="AG653" s="811"/>
      <c r="AH653" s="811"/>
      <c r="AI653" s="811"/>
      <c r="AJ653" s="811"/>
      <c r="AK653" s="811"/>
      <c r="AL653" s="811"/>
      <c r="AM653" s="811"/>
      <c r="AN653" s="811"/>
      <c r="AO653" s="811"/>
      <c r="AP653" s="811"/>
      <c r="AQ653" s="811"/>
      <c r="AR653" s="811"/>
      <c r="AS653" s="811"/>
      <c r="AT653" s="811"/>
      <c r="AU653" s="811"/>
      <c r="AV653" s="811"/>
      <c r="AW653" s="811"/>
      <c r="AX653" s="811"/>
      <c r="AY653" s="811"/>
      <c r="AZ653" s="811"/>
      <c r="BA653" s="811"/>
      <c r="BB653" s="811"/>
      <c r="BC653" s="811"/>
      <c r="BD653" s="811"/>
      <c r="BE653" s="811"/>
      <c r="BF653" s="811"/>
      <c r="BG653" s="811"/>
      <c r="BH653" s="811"/>
      <c r="BI653" s="811"/>
      <c r="BJ653" s="811"/>
      <c r="BK653" s="811"/>
      <c r="BL653" s="811"/>
      <c r="BM653" s="811"/>
      <c r="BN653" s="811"/>
      <c r="BO653" s="811"/>
      <c r="BP653" s="811"/>
      <c r="BQ653" s="811"/>
      <c r="BR653" s="811"/>
      <c r="BS653" s="811"/>
      <c r="BT653" s="811"/>
      <c r="BU653" s="811"/>
      <c r="BV653" s="811"/>
      <c r="BW653" s="811"/>
      <c r="BX653" s="811"/>
      <c r="BY653" s="811"/>
      <c r="BZ653" s="811"/>
      <c r="CA653" s="59"/>
      <c r="CB653" s="59"/>
      <c r="CC653" s="1"/>
    </row>
    <row r="654" spans="2:81" ht="15" customHeight="1">
      <c r="B654" s="891"/>
      <c r="C654" s="59"/>
      <c r="D654" s="59"/>
      <c r="E654" s="59"/>
      <c r="F654" s="59"/>
      <c r="G654" s="59"/>
      <c r="H654" s="59"/>
      <c r="I654" s="59"/>
      <c r="J654" s="59"/>
      <c r="K654" s="59"/>
      <c r="L654" s="59"/>
      <c r="M654" s="59"/>
      <c r="N654" s="59"/>
      <c r="O654" s="801" t="s">
        <v>2048</v>
      </c>
      <c r="P654" s="801"/>
      <c r="Q654" s="801"/>
      <c r="R654" s="801"/>
      <c r="S654" s="801"/>
      <c r="T654" s="811"/>
      <c r="U654" s="811"/>
      <c r="V654" s="811"/>
      <c r="W654" s="811"/>
      <c r="X654" s="811"/>
      <c r="Y654" s="811"/>
      <c r="Z654" s="811"/>
      <c r="AA654" s="811"/>
      <c r="AB654" s="811"/>
      <c r="AC654" s="811"/>
      <c r="AD654" s="811"/>
      <c r="AE654" s="811"/>
      <c r="AF654" s="811"/>
      <c r="AG654" s="811"/>
      <c r="AH654" s="811"/>
      <c r="AI654" s="811"/>
      <c r="AJ654" s="811"/>
      <c r="AK654" s="811"/>
      <c r="AL654" s="811"/>
      <c r="AM654" s="811"/>
      <c r="AN654" s="811"/>
      <c r="AO654" s="811"/>
      <c r="AP654" s="811"/>
      <c r="AQ654" s="811"/>
      <c r="AR654" s="811"/>
      <c r="AS654" s="811"/>
      <c r="AT654" s="811"/>
      <c r="AU654" s="811"/>
      <c r="AV654" s="811"/>
      <c r="AW654" s="811"/>
      <c r="AX654" s="811"/>
      <c r="AY654" s="811"/>
      <c r="AZ654" s="811"/>
      <c r="BA654" s="811"/>
      <c r="BB654" s="811"/>
      <c r="BC654" s="811"/>
      <c r="BD654" s="811"/>
      <c r="BE654" s="811"/>
      <c r="BF654" s="811"/>
      <c r="BG654" s="811"/>
      <c r="BH654" s="811"/>
      <c r="BI654" s="811"/>
      <c r="BJ654" s="811"/>
      <c r="BK654" s="811"/>
      <c r="BL654" s="811"/>
      <c r="BM654" s="811"/>
      <c r="BN654" s="811"/>
      <c r="BO654" s="811"/>
      <c r="BP654" s="811"/>
      <c r="BQ654" s="811"/>
      <c r="BR654" s="811"/>
      <c r="BS654" s="811"/>
      <c r="BT654" s="811"/>
      <c r="BU654" s="811"/>
      <c r="BV654" s="811"/>
      <c r="BW654" s="811"/>
      <c r="BX654" s="811"/>
      <c r="BY654" s="811"/>
      <c r="BZ654" s="811"/>
      <c r="CA654" s="59"/>
      <c r="CB654" s="59"/>
      <c r="CC654" s="1"/>
    </row>
    <row r="655" spans="2:81" ht="15" customHeight="1">
      <c r="B655" s="891"/>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c r="BV655" s="94"/>
      <c r="BW655" s="94"/>
      <c r="BX655" s="94"/>
      <c r="BY655" s="94"/>
      <c r="BZ655" s="94"/>
      <c r="CA655" s="94"/>
      <c r="CB655" s="94"/>
      <c r="CC655" s="1"/>
    </row>
    <row r="656" spans="2:81" ht="15" customHeight="1">
      <c r="B656" s="891"/>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c r="AS656" s="174"/>
      <c r="AT656" s="174"/>
      <c r="AU656" s="174"/>
      <c r="AV656" s="174"/>
      <c r="AW656" s="174"/>
      <c r="AX656" s="174"/>
      <c r="AY656" s="174"/>
      <c r="AZ656" s="174"/>
      <c r="BA656" s="174"/>
      <c r="BB656" s="174"/>
      <c r="BC656" s="174"/>
      <c r="BD656" s="174"/>
      <c r="BE656" s="174"/>
      <c r="BF656" s="174"/>
      <c r="BG656" s="174"/>
      <c r="BH656" s="174"/>
      <c r="BI656" s="174"/>
      <c r="BJ656" s="174"/>
      <c r="BK656" s="174"/>
      <c r="BL656" s="174"/>
      <c r="BM656" s="174"/>
      <c r="BN656" s="174"/>
      <c r="BO656" s="174"/>
      <c r="BP656" s="174"/>
      <c r="BQ656" s="174"/>
      <c r="BR656" s="174"/>
      <c r="BS656" s="174"/>
      <c r="BT656" s="174"/>
      <c r="BU656" s="174"/>
      <c r="BV656" s="174"/>
      <c r="BW656" s="174"/>
      <c r="BX656" s="174"/>
      <c r="BY656" s="174"/>
      <c r="BZ656" s="174"/>
      <c r="CA656" s="174"/>
      <c r="CB656" s="174"/>
      <c r="CC656" s="1"/>
    </row>
    <row r="657" spans="2:81" ht="15" customHeight="1">
      <c r="B657" s="891"/>
      <c r="C657" s="59"/>
      <c r="D657" s="59" t="s">
        <v>204</v>
      </c>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59"/>
      <c r="AM657" s="59"/>
      <c r="AN657" s="59"/>
      <c r="AO657" s="59"/>
      <c r="AP657" s="59"/>
      <c r="AQ657" s="59"/>
      <c r="AR657" s="59"/>
      <c r="AS657" s="59"/>
      <c r="AT657" s="59"/>
      <c r="AU657" s="59"/>
      <c r="AV657" s="59"/>
      <c r="AW657" s="59"/>
      <c r="AX657" s="59"/>
      <c r="AY657" s="59"/>
      <c r="AZ657" s="59"/>
      <c r="BA657" s="59"/>
      <c r="BB657" s="59"/>
      <c r="BC657" s="59"/>
      <c r="BD657" s="59"/>
      <c r="BE657" s="59"/>
      <c r="BF657" s="59"/>
      <c r="BG657" s="59"/>
      <c r="BH657" s="59"/>
      <c r="BI657" s="59"/>
      <c r="BJ657" s="59"/>
      <c r="BK657" s="59"/>
      <c r="BL657" s="59"/>
      <c r="BM657" s="59"/>
      <c r="BN657" s="59"/>
      <c r="BO657" s="59"/>
      <c r="BP657" s="59"/>
      <c r="BQ657" s="59"/>
      <c r="BR657" s="59"/>
      <c r="BS657" s="59"/>
      <c r="BT657" s="59"/>
      <c r="BU657" s="59"/>
      <c r="BV657" s="59"/>
      <c r="BW657" s="59"/>
      <c r="BX657" s="59"/>
      <c r="BY657" s="59"/>
      <c r="BZ657" s="59"/>
      <c r="CA657" s="59"/>
      <c r="CB657" s="59"/>
      <c r="CC657" s="1"/>
    </row>
    <row r="658" spans="2:81" ht="15" customHeight="1">
      <c r="B658" s="891"/>
      <c r="C658" s="59"/>
      <c r="D658" s="59"/>
      <c r="E658" s="59"/>
      <c r="F658" s="59"/>
      <c r="G658" s="799" t="s">
        <v>56</v>
      </c>
      <c r="H658" s="799"/>
      <c r="I658" s="59" t="s">
        <v>143</v>
      </c>
      <c r="J658" s="59"/>
      <c r="K658" s="59"/>
      <c r="L658" s="59"/>
      <c r="M658" s="59"/>
      <c r="N658" s="59"/>
      <c r="O658" s="799" t="s">
        <v>56</v>
      </c>
      <c r="P658" s="799"/>
      <c r="Q658" s="59" t="s">
        <v>144</v>
      </c>
      <c r="R658" s="59"/>
      <c r="S658" s="59"/>
      <c r="T658" s="59"/>
      <c r="U658" s="59"/>
      <c r="V658" s="59"/>
      <c r="W658" s="799" t="s">
        <v>56</v>
      </c>
      <c r="X658" s="799"/>
      <c r="Y658" s="59" t="s">
        <v>145</v>
      </c>
      <c r="Z658" s="59"/>
      <c r="AA658" s="59"/>
      <c r="AB658" s="59"/>
      <c r="AC658" s="59"/>
      <c r="AD658" s="59"/>
      <c r="AE658" s="799" t="s">
        <v>56</v>
      </c>
      <c r="AF658" s="799"/>
      <c r="AG658" s="59" t="s">
        <v>146</v>
      </c>
      <c r="AH658" s="59"/>
      <c r="AI658" s="59"/>
      <c r="AJ658" s="59"/>
      <c r="AK658" s="59"/>
      <c r="AL658" s="59"/>
      <c r="AM658" s="799" t="s">
        <v>56</v>
      </c>
      <c r="AN658" s="799"/>
      <c r="AO658" s="59" t="s">
        <v>147</v>
      </c>
      <c r="AP658" s="59"/>
      <c r="AQ658" s="59"/>
      <c r="AR658" s="59"/>
      <c r="AS658" s="59"/>
      <c r="AT658" s="59"/>
      <c r="AU658" s="59"/>
      <c r="AV658" s="59"/>
      <c r="AW658" s="59"/>
      <c r="AX658" s="799" t="s">
        <v>56</v>
      </c>
      <c r="AY658" s="799"/>
      <c r="AZ658" s="59" t="s">
        <v>148</v>
      </c>
      <c r="BA658" s="59"/>
      <c r="BB658" s="59"/>
      <c r="BC658" s="59"/>
      <c r="BD658" s="59"/>
      <c r="BE658" s="59"/>
      <c r="BF658" s="59"/>
      <c r="BG658" s="59"/>
      <c r="BH658" s="59"/>
      <c r="BI658" s="59"/>
      <c r="BJ658" s="59"/>
      <c r="BK658" s="59"/>
      <c r="BL658" s="799" t="s">
        <v>56</v>
      </c>
      <c r="BM658" s="799"/>
      <c r="BN658" s="59" t="s">
        <v>149</v>
      </c>
      <c r="BO658" s="59"/>
      <c r="BP658" s="59"/>
      <c r="BQ658" s="59"/>
      <c r="BR658" s="59"/>
      <c r="BS658" s="59"/>
      <c r="BT658" s="59"/>
      <c r="BU658" s="59"/>
      <c r="BV658" s="59"/>
      <c r="BW658" s="59"/>
      <c r="BX658" s="59"/>
      <c r="BY658" s="59"/>
      <c r="BZ658" s="59"/>
      <c r="CA658" s="59"/>
      <c r="CB658" s="59"/>
      <c r="CC658" s="1"/>
    </row>
    <row r="659" spans="2:81" ht="15" customHeight="1">
      <c r="B659" s="891"/>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
    </row>
    <row r="660" spans="2:81" ht="15" customHeight="1">
      <c r="B660" s="891"/>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c r="BW660" s="174"/>
      <c r="BX660" s="174"/>
      <c r="BY660" s="174"/>
      <c r="BZ660" s="174"/>
      <c r="CA660" s="174"/>
      <c r="CB660" s="174"/>
      <c r="CC660" s="1"/>
    </row>
    <row r="661" spans="2:81" ht="15" customHeight="1">
      <c r="B661" s="891"/>
      <c r="C661" s="59"/>
      <c r="D661" s="59" t="s">
        <v>205</v>
      </c>
      <c r="E661" s="59"/>
      <c r="F661" s="59"/>
      <c r="G661" s="59"/>
      <c r="H661" s="59"/>
      <c r="I661" s="59"/>
      <c r="J661" s="59"/>
      <c r="K661" s="59"/>
      <c r="L661" s="59"/>
      <c r="M661" s="59"/>
      <c r="N661" s="59"/>
      <c r="O661" s="59"/>
      <c r="P661" s="59"/>
      <c r="Q661" s="59"/>
      <c r="R661" s="59"/>
      <c r="S661" s="823" t="s">
        <v>2049</v>
      </c>
      <c r="T661" s="823"/>
      <c r="U661" s="823"/>
      <c r="V661" s="823"/>
      <c r="W661" s="823"/>
      <c r="X661" s="823"/>
      <c r="Y661" s="823"/>
      <c r="Z661" s="823"/>
      <c r="AA661" s="823"/>
      <c r="AB661" s="823"/>
      <c r="AC661" s="823"/>
      <c r="AD661" s="823"/>
      <c r="AE661" s="823"/>
      <c r="AF661" s="823"/>
      <c r="AG661" s="823"/>
      <c r="AH661" s="823"/>
      <c r="AI661" s="823"/>
      <c r="AJ661" s="823"/>
      <c r="AK661" s="823"/>
      <c r="AL661" s="823"/>
      <c r="AM661" s="823"/>
      <c r="AN661" s="823"/>
      <c r="AO661" s="823"/>
      <c r="AP661" s="823"/>
      <c r="AQ661" s="59"/>
      <c r="AR661" s="59" t="s">
        <v>1606</v>
      </c>
      <c r="AS661" s="59"/>
      <c r="AT661" s="59"/>
      <c r="AU661" s="59"/>
      <c r="AV661" s="823"/>
      <c r="AW661" s="823"/>
      <c r="AX661" s="823"/>
      <c r="AY661" s="823"/>
      <c r="AZ661" s="823"/>
      <c r="BA661" s="823"/>
      <c r="BB661" s="823"/>
      <c r="BC661" s="823"/>
      <c r="BD661" s="823"/>
      <c r="BE661" s="823"/>
      <c r="BF661" s="823"/>
      <c r="BG661" s="823"/>
      <c r="BH661" s="823"/>
      <c r="BI661" s="823"/>
      <c r="BJ661" s="823"/>
      <c r="BK661" s="823"/>
      <c r="BL661" s="823"/>
      <c r="BM661" s="823"/>
      <c r="BN661" s="823"/>
      <c r="BO661" s="823"/>
      <c r="BP661" s="823"/>
      <c r="BQ661" s="823"/>
      <c r="BR661" s="59"/>
      <c r="BS661" s="59"/>
      <c r="BT661" s="59"/>
      <c r="BU661" s="59"/>
      <c r="BV661" s="59"/>
      <c r="BW661" s="59"/>
      <c r="BX661" s="59"/>
      <c r="BY661" s="59"/>
      <c r="BZ661" s="59"/>
      <c r="CA661" s="59"/>
      <c r="CB661" s="59"/>
      <c r="CC661" s="1"/>
    </row>
    <row r="662" spans="2:81" ht="15" customHeight="1">
      <c r="B662" s="891"/>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
    </row>
    <row r="663" spans="2:81" ht="15" customHeight="1">
      <c r="B663" s="891"/>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c r="BW663" s="174"/>
      <c r="BX663" s="174"/>
      <c r="BY663" s="174"/>
      <c r="BZ663" s="174"/>
      <c r="CA663" s="174"/>
      <c r="CB663" s="174"/>
      <c r="CC663" s="1"/>
    </row>
    <row r="664" spans="2:81" ht="15" customHeight="1">
      <c r="B664" s="891"/>
      <c r="C664" s="59"/>
      <c r="D664" s="59" t="s">
        <v>1315</v>
      </c>
      <c r="E664" s="59"/>
      <c r="F664" s="59"/>
      <c r="G664" s="59"/>
      <c r="H664" s="59"/>
      <c r="I664" s="59"/>
      <c r="J664" s="59"/>
      <c r="K664" s="59"/>
      <c r="L664" s="59"/>
      <c r="M664" s="59"/>
      <c r="N664" s="59"/>
      <c r="O664" s="59"/>
      <c r="P664" s="59"/>
      <c r="Q664" s="59"/>
      <c r="R664" s="59"/>
      <c r="S664" s="810"/>
      <c r="T664" s="810"/>
      <c r="U664" s="810"/>
      <c r="V664" s="810"/>
      <c r="W664" s="810"/>
      <c r="X664" s="810"/>
      <c r="Y664" s="810"/>
      <c r="Z664" s="810"/>
      <c r="AA664" s="810"/>
      <c r="AB664" s="810"/>
      <c r="AC664" s="810"/>
      <c r="AD664" s="810"/>
      <c r="AE664" s="810"/>
      <c r="AF664" s="810"/>
      <c r="AG664" s="810"/>
      <c r="AH664" s="810"/>
      <c r="AI664" s="810"/>
      <c r="AJ664" s="810"/>
      <c r="AK664" s="810"/>
      <c r="AL664" s="59"/>
      <c r="AM664" s="59"/>
      <c r="AN664" s="59"/>
      <c r="AO664" s="59"/>
      <c r="AP664" s="59"/>
      <c r="AQ664" s="59"/>
      <c r="AR664" s="59"/>
      <c r="AS664" s="59"/>
      <c r="AT664" s="59"/>
      <c r="AU664" s="59"/>
      <c r="AV664" s="59"/>
      <c r="AW664" s="59"/>
      <c r="AX664" s="59"/>
      <c r="AY664" s="59"/>
      <c r="AZ664" s="59"/>
      <c r="BA664" s="59"/>
      <c r="BB664" s="59"/>
      <c r="BC664" s="59"/>
      <c r="BD664" s="59"/>
      <c r="BE664" s="59"/>
      <c r="BF664" s="59"/>
      <c r="BG664" s="59"/>
      <c r="BH664" s="59"/>
      <c r="BI664" s="59"/>
      <c r="BJ664" s="59"/>
      <c r="BK664" s="59"/>
      <c r="BL664" s="59"/>
      <c r="BM664" s="59"/>
      <c r="BN664" s="59"/>
      <c r="BO664" s="59"/>
      <c r="BP664" s="59"/>
      <c r="BQ664" s="59"/>
      <c r="BR664" s="59"/>
      <c r="BS664" s="59"/>
      <c r="BT664" s="59"/>
      <c r="BU664" s="59"/>
      <c r="BV664" s="59"/>
      <c r="BW664" s="59"/>
      <c r="BX664" s="59"/>
      <c r="BY664" s="59"/>
      <c r="BZ664" s="59"/>
      <c r="CA664" s="59"/>
      <c r="CB664" s="59"/>
      <c r="CC664" s="1"/>
    </row>
    <row r="665" spans="2:81" ht="15" customHeight="1">
      <c r="B665" s="891"/>
      <c r="C665" s="90"/>
      <c r="D665" s="90"/>
      <c r="E665" s="90"/>
      <c r="F665" s="90"/>
      <c r="G665" s="805" t="s">
        <v>56</v>
      </c>
      <c r="H665" s="805"/>
      <c r="I665" s="68" t="s">
        <v>1646</v>
      </c>
      <c r="J665" s="68"/>
      <c r="K665" s="68"/>
      <c r="L665" s="68"/>
      <c r="M665" s="68"/>
      <c r="N665" s="68"/>
      <c r="O665" s="68"/>
      <c r="P665" s="68"/>
      <c r="Q665" s="68"/>
      <c r="R665" s="68"/>
      <c r="S665" s="61"/>
      <c r="T665" s="61"/>
      <c r="U665" s="61"/>
      <c r="V665" s="61"/>
      <c r="W665" s="90"/>
      <c r="X665" s="90"/>
      <c r="Y665" s="90"/>
      <c r="Z665" s="90"/>
      <c r="AA665" s="90"/>
      <c r="AB665" s="90"/>
      <c r="AC665" s="90"/>
      <c r="AD665" s="68"/>
      <c r="AE665" s="68"/>
      <c r="AF665" s="68"/>
      <c r="AG665" s="68"/>
      <c r="AH665" s="90"/>
      <c r="AI665" s="90"/>
      <c r="AJ665" s="90"/>
      <c r="AK665" s="90"/>
      <c r="AL665" s="90"/>
      <c r="AM665" s="90"/>
      <c r="AN665" s="90"/>
      <c r="AO665" s="90"/>
      <c r="AP665" s="90"/>
      <c r="AQ665" s="90"/>
      <c r="AR665" s="68"/>
      <c r="AS665" s="68"/>
      <c r="AT665" s="68"/>
      <c r="AU665" s="68"/>
      <c r="AV665" s="68"/>
      <c r="AW665" s="68"/>
      <c r="AX665" s="68"/>
      <c r="AY665" s="68"/>
      <c r="AZ665" s="68"/>
      <c r="BA665" s="68"/>
      <c r="BB665" s="68"/>
      <c r="BC665" s="68"/>
      <c r="BD665" s="68"/>
      <c r="BE665" s="61"/>
      <c r="BF665" s="61"/>
      <c r="BG665" s="61"/>
      <c r="BH665" s="61"/>
      <c r="BI665" s="90"/>
      <c r="BJ665" s="90"/>
      <c r="BK665" s="90"/>
      <c r="BL665" s="90"/>
      <c r="BM665" s="68"/>
      <c r="BN665" s="68"/>
      <c r="BO665" s="68"/>
      <c r="BP665" s="68"/>
      <c r="BQ665" s="68"/>
      <c r="BR665" s="68"/>
      <c r="BS665" s="68"/>
      <c r="BT665" s="68"/>
      <c r="BU665" s="68"/>
      <c r="BV665" s="68"/>
      <c r="BW665" s="68"/>
      <c r="BX665" s="61"/>
      <c r="BY665" s="90"/>
      <c r="BZ665" s="90"/>
      <c r="CA665" s="90"/>
      <c r="CB665" s="90"/>
      <c r="CC665" s="1" t="s">
        <v>2287</v>
      </c>
    </row>
    <row r="666" spans="2:81" ht="15" customHeight="1">
      <c r="B666" s="891"/>
      <c r="C666" s="90"/>
      <c r="D666" s="90"/>
      <c r="E666" s="90"/>
      <c r="F666" s="90"/>
      <c r="G666" s="805" t="s">
        <v>56</v>
      </c>
      <c r="H666" s="805"/>
      <c r="I666" s="68" t="s">
        <v>1647</v>
      </c>
      <c r="J666" s="68"/>
      <c r="K666" s="68"/>
      <c r="L666" s="68"/>
      <c r="M666" s="68"/>
      <c r="N666" s="68"/>
      <c r="O666" s="68"/>
      <c r="P666" s="68"/>
      <c r="Q666" s="68"/>
      <c r="R666" s="68"/>
      <c r="S666" s="61"/>
      <c r="T666" s="61"/>
      <c r="U666" s="61"/>
      <c r="V666" s="61"/>
      <c r="W666" s="90"/>
      <c r="X666" s="90"/>
      <c r="Y666" s="90"/>
      <c r="Z666" s="90"/>
      <c r="AA666" s="90"/>
      <c r="AB666" s="90"/>
      <c r="AC666" s="90"/>
      <c r="AD666" s="68"/>
      <c r="AE666" s="68"/>
      <c r="AF666" s="68"/>
      <c r="AG666" s="68"/>
      <c r="AH666" s="90"/>
      <c r="AI666" s="90"/>
      <c r="AJ666" s="90"/>
      <c r="AK666" s="90"/>
      <c r="AL666" s="90"/>
      <c r="AM666" s="90"/>
      <c r="AN666" s="90"/>
      <c r="AO666" s="90"/>
      <c r="AP666" s="90"/>
      <c r="AQ666" s="90"/>
      <c r="AR666" s="68"/>
      <c r="AS666" s="68"/>
      <c r="AT666" s="68"/>
      <c r="AU666" s="68"/>
      <c r="AV666" s="68"/>
      <c r="AW666" s="68"/>
      <c r="AX666" s="68"/>
      <c r="AY666" s="68"/>
      <c r="AZ666" s="68"/>
      <c r="BA666" s="68"/>
      <c r="BB666" s="68"/>
      <c r="BC666" s="68"/>
      <c r="BD666" s="68"/>
      <c r="BE666" s="61"/>
      <c r="BF666" s="61"/>
      <c r="BG666" s="61"/>
      <c r="BH666" s="61"/>
      <c r="BI666" s="90"/>
      <c r="BJ666" s="90"/>
      <c r="BK666" s="90"/>
      <c r="BL666" s="90"/>
      <c r="BM666" s="68"/>
      <c r="BN666" s="68"/>
      <c r="BO666" s="68"/>
      <c r="BP666" s="68"/>
      <c r="BQ666" s="68"/>
      <c r="BR666" s="68"/>
      <c r="BS666" s="68"/>
      <c r="BT666" s="68"/>
      <c r="BU666" s="68"/>
      <c r="BV666" s="68"/>
      <c r="BW666" s="68"/>
      <c r="BX666" s="61"/>
      <c r="BY666" s="90"/>
      <c r="BZ666" s="90"/>
      <c r="CA666" s="90"/>
      <c r="CB666" s="90"/>
      <c r="CC666" s="1" t="s">
        <v>2286</v>
      </c>
    </row>
    <row r="667" spans="2:81" ht="15" customHeight="1">
      <c r="B667" s="891"/>
      <c r="C667" s="90"/>
      <c r="D667" s="90"/>
      <c r="E667" s="90"/>
      <c r="F667" s="90"/>
      <c r="G667" s="805" t="s">
        <v>56</v>
      </c>
      <c r="H667" s="805"/>
      <c r="I667" s="68" t="s">
        <v>1648</v>
      </c>
      <c r="J667" s="90"/>
      <c r="K667" s="68"/>
      <c r="L667" s="68"/>
      <c r="M667" s="68"/>
      <c r="N667" s="68"/>
      <c r="O667" s="68"/>
      <c r="P667" s="68"/>
      <c r="Q667" s="68"/>
      <c r="R667" s="68"/>
      <c r="S667" s="61"/>
      <c r="T667" s="61"/>
      <c r="U667" s="61"/>
      <c r="V667" s="61"/>
      <c r="W667" s="90"/>
      <c r="X667" s="78"/>
      <c r="Y667" s="78"/>
      <c r="Z667" s="68"/>
      <c r="AA667" s="90"/>
      <c r="AB667" s="90"/>
      <c r="AC667" s="90"/>
      <c r="AD667" s="68"/>
      <c r="AE667" s="68"/>
      <c r="AF667" s="68"/>
      <c r="AG667" s="68"/>
      <c r="AH667" s="90"/>
      <c r="AI667" s="90"/>
      <c r="AJ667" s="90"/>
      <c r="AK667" s="90"/>
      <c r="AL667" s="90"/>
      <c r="AM667" s="90"/>
      <c r="AN667" s="90"/>
      <c r="AO667" s="90"/>
      <c r="AP667" s="90"/>
      <c r="AQ667" s="90"/>
      <c r="AR667" s="68"/>
      <c r="AS667" s="68"/>
      <c r="AT667" s="68"/>
      <c r="AU667" s="68"/>
      <c r="AV667" s="68"/>
      <c r="AW667" s="68"/>
      <c r="AX667" s="68"/>
      <c r="AY667" s="68"/>
      <c r="AZ667" s="68"/>
      <c r="BA667" s="68"/>
      <c r="BB667" s="68"/>
      <c r="BC667" s="68"/>
      <c r="BD667" s="68"/>
      <c r="BE667" s="61"/>
      <c r="BF667" s="61"/>
      <c r="BG667" s="61"/>
      <c r="BH667" s="61"/>
      <c r="BI667" s="78"/>
      <c r="BJ667" s="78"/>
      <c r="BK667" s="68"/>
      <c r="BL667" s="68"/>
      <c r="BM667" s="68"/>
      <c r="BN667" s="68"/>
      <c r="BO667" s="68"/>
      <c r="BP667" s="68"/>
      <c r="BQ667" s="68"/>
      <c r="BR667" s="68"/>
      <c r="BS667" s="68"/>
      <c r="BT667" s="68"/>
      <c r="BU667" s="68"/>
      <c r="BV667" s="68"/>
      <c r="BW667" s="68"/>
      <c r="BX667" s="61"/>
      <c r="BY667" s="90"/>
      <c r="BZ667" s="90"/>
      <c r="CA667" s="90"/>
      <c r="CB667" s="90"/>
      <c r="CC667" s="1" t="s">
        <v>2285</v>
      </c>
    </row>
    <row r="668" spans="2:81" ht="15" customHeight="1">
      <c r="B668" s="891"/>
      <c r="C668" s="90"/>
      <c r="D668" s="90"/>
      <c r="E668" s="90"/>
      <c r="F668" s="90"/>
      <c r="G668" s="805" t="s">
        <v>56</v>
      </c>
      <c r="H668" s="805"/>
      <c r="I668" s="68" t="s">
        <v>970</v>
      </c>
      <c r="J668" s="90"/>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90"/>
      <c r="AJ668" s="68"/>
      <c r="AK668" s="90"/>
      <c r="AL668" s="90"/>
      <c r="AM668" s="90"/>
      <c r="AN668" s="90"/>
      <c r="AO668" s="90"/>
      <c r="AP668" s="90"/>
      <c r="AQ668" s="90"/>
      <c r="AR668" s="68"/>
      <c r="AS668" s="68"/>
      <c r="AT668" s="68"/>
      <c r="AU668" s="68"/>
      <c r="AV668" s="68"/>
      <c r="AW668" s="68"/>
      <c r="AX668" s="68"/>
      <c r="AY668" s="68"/>
      <c r="AZ668" s="68"/>
      <c r="BA668" s="68"/>
      <c r="BB668" s="68"/>
      <c r="BC668" s="68"/>
      <c r="BD668" s="68"/>
      <c r="BE668" s="61"/>
      <c r="BF668" s="61"/>
      <c r="BG668" s="61"/>
      <c r="BH668" s="61"/>
      <c r="BI668" s="78"/>
      <c r="BJ668" s="78"/>
      <c r="BK668" s="68"/>
      <c r="BL668" s="68"/>
      <c r="BM668" s="68"/>
      <c r="BN668" s="68"/>
      <c r="BO668" s="68"/>
      <c r="BP668" s="68"/>
      <c r="BQ668" s="68"/>
      <c r="BR668" s="68"/>
      <c r="BS668" s="68"/>
      <c r="BT668" s="68"/>
      <c r="BU668" s="68"/>
      <c r="BV668" s="68"/>
      <c r="BW668" s="68"/>
      <c r="BX668" s="61"/>
      <c r="BY668" s="90"/>
      <c r="BZ668" s="90"/>
      <c r="CA668" s="90"/>
      <c r="CB668" s="90"/>
      <c r="CC668" s="387" t="s">
        <v>2288</v>
      </c>
    </row>
    <row r="669" spans="2:81" ht="15" customHeight="1">
      <c r="B669" s="891"/>
      <c r="C669" s="90"/>
      <c r="D669" s="90"/>
      <c r="E669" s="90"/>
      <c r="F669" s="90"/>
      <c r="G669" s="805" t="s">
        <v>56</v>
      </c>
      <c r="H669" s="805"/>
      <c r="I669" s="68" t="s">
        <v>1316</v>
      </c>
      <c r="J669" s="68"/>
      <c r="K669" s="68"/>
      <c r="L669" s="68"/>
      <c r="M669" s="68"/>
      <c r="N669" s="68"/>
      <c r="O669" s="68"/>
      <c r="P669" s="68"/>
      <c r="Q669" s="68"/>
      <c r="R669" s="68"/>
      <c r="S669" s="61"/>
      <c r="T669" s="61"/>
      <c r="U669" s="61"/>
      <c r="V669" s="61"/>
      <c r="W669" s="90"/>
      <c r="X669" s="78"/>
      <c r="Y669" s="78"/>
      <c r="Z669" s="68"/>
      <c r="AA669" s="90"/>
      <c r="AB669" s="90"/>
      <c r="AC669" s="90"/>
      <c r="AD669" s="68"/>
      <c r="AE669" s="68"/>
      <c r="AF669" s="68"/>
      <c r="AG669" s="68"/>
      <c r="AH669" s="90"/>
      <c r="AI669" s="90"/>
      <c r="AJ669" s="90"/>
      <c r="AK669" s="90"/>
      <c r="AL669" s="90"/>
      <c r="AM669" s="90"/>
      <c r="AN669" s="90"/>
      <c r="AO669" s="90"/>
      <c r="AP669" s="90"/>
      <c r="AQ669" s="90"/>
      <c r="AR669" s="68"/>
      <c r="AS669" s="68"/>
      <c r="AT669" s="68"/>
      <c r="AU669" s="68"/>
      <c r="AV669" s="68"/>
      <c r="AW669" s="68"/>
      <c r="AX669" s="68"/>
      <c r="AY669" s="68"/>
      <c r="AZ669" s="68"/>
      <c r="BA669" s="68"/>
      <c r="BB669" s="68"/>
      <c r="BC669" s="68"/>
      <c r="BD669" s="68"/>
      <c r="BE669" s="61"/>
      <c r="BF669" s="61"/>
      <c r="BG669" s="61"/>
      <c r="BH669" s="61"/>
      <c r="BI669" s="78"/>
      <c r="BJ669" s="78"/>
      <c r="BK669" s="68"/>
      <c r="BL669" s="68"/>
      <c r="BM669" s="68"/>
      <c r="BN669" s="68"/>
      <c r="BO669" s="68"/>
      <c r="BP669" s="68"/>
      <c r="BQ669" s="68"/>
      <c r="BR669" s="68"/>
      <c r="BS669" s="68"/>
      <c r="BT669" s="68"/>
      <c r="BU669" s="68"/>
      <c r="BV669" s="68"/>
      <c r="BW669" s="68"/>
      <c r="BX669" s="61"/>
      <c r="BY669" s="90"/>
      <c r="BZ669" s="90"/>
      <c r="CA669" s="90"/>
      <c r="CB669" s="90"/>
      <c r="CC669" s="387" t="s">
        <v>2289</v>
      </c>
    </row>
    <row r="670" spans="2:81" ht="15" customHeight="1">
      <c r="B670" s="891"/>
      <c r="C670" s="90"/>
      <c r="D670" s="90"/>
      <c r="E670" s="90"/>
      <c r="F670" s="90"/>
      <c r="G670" s="805" t="s">
        <v>56</v>
      </c>
      <c r="H670" s="805"/>
      <c r="I670" s="68" t="s">
        <v>1317</v>
      </c>
      <c r="J670" s="68"/>
      <c r="K670" s="68"/>
      <c r="L670" s="68"/>
      <c r="M670" s="68"/>
      <c r="N670" s="68"/>
      <c r="O670" s="68"/>
      <c r="P670" s="68"/>
      <c r="Q670" s="68"/>
      <c r="R670" s="68"/>
      <c r="S670" s="68"/>
      <c r="T670" s="68"/>
      <c r="U670" s="68"/>
      <c r="V670" s="68"/>
      <c r="W670" s="68"/>
      <c r="X670" s="78"/>
      <c r="Y670" s="78"/>
      <c r="Z670" s="68"/>
      <c r="AA670" s="90"/>
      <c r="AB670" s="90"/>
      <c r="AC670" s="90"/>
      <c r="AD670" s="68"/>
      <c r="AE670" s="68"/>
      <c r="AF670" s="68"/>
      <c r="AG670" s="68"/>
      <c r="AH670" s="90"/>
      <c r="AI670" s="90"/>
      <c r="AJ670" s="90"/>
      <c r="AK670" s="90"/>
      <c r="AL670" s="90"/>
      <c r="AM670" s="90"/>
      <c r="AN670" s="90"/>
      <c r="AO670" s="90"/>
      <c r="AP670" s="90"/>
      <c r="AQ670" s="90"/>
      <c r="AR670" s="68"/>
      <c r="AS670" s="68"/>
      <c r="AT670" s="68"/>
      <c r="AU670" s="68"/>
      <c r="AV670" s="68"/>
      <c r="AW670" s="68"/>
      <c r="AX670" s="68"/>
      <c r="AY670" s="68"/>
      <c r="AZ670" s="68"/>
      <c r="BA670" s="68"/>
      <c r="BB670" s="68"/>
      <c r="BC670" s="68"/>
      <c r="BD670" s="68"/>
      <c r="BE670" s="68"/>
      <c r="BF670" s="68"/>
      <c r="BG670" s="68"/>
      <c r="BH670" s="68"/>
      <c r="BI670" s="78"/>
      <c r="BJ670" s="78"/>
      <c r="BK670" s="68"/>
      <c r="BL670" s="68"/>
      <c r="BM670" s="68"/>
      <c r="BN670" s="61"/>
      <c r="BO670" s="61"/>
      <c r="BP670" s="61"/>
      <c r="BQ670" s="90"/>
      <c r="BR670" s="90"/>
      <c r="BS670" s="90"/>
      <c r="BT670" s="68"/>
      <c r="BU670" s="68"/>
      <c r="BV670" s="68"/>
      <c r="BW670" s="68"/>
      <c r="BX670" s="68"/>
      <c r="BY670" s="90"/>
      <c r="BZ670" s="90"/>
      <c r="CA670" s="90"/>
      <c r="CB670" s="90"/>
      <c r="CC670" s="387" t="s">
        <v>2290</v>
      </c>
    </row>
    <row r="671" spans="2:81" ht="15" customHeight="1">
      <c r="B671" s="891"/>
      <c r="C671" s="90"/>
      <c r="D671" s="90"/>
      <c r="E671" s="90"/>
      <c r="F671" s="90"/>
      <c r="G671" s="805" t="s">
        <v>56</v>
      </c>
      <c r="H671" s="805"/>
      <c r="I671" s="68" t="s">
        <v>700</v>
      </c>
      <c r="J671" s="68"/>
      <c r="K671" s="68"/>
      <c r="L671" s="68"/>
      <c r="M671" s="68"/>
      <c r="N671" s="68"/>
      <c r="O671" s="68"/>
      <c r="P671" s="68"/>
      <c r="Q671" s="68"/>
      <c r="R671" s="68"/>
      <c r="S671" s="68"/>
      <c r="T671" s="68"/>
      <c r="U671" s="68"/>
      <c r="V671" s="68"/>
      <c r="W671" s="68"/>
      <c r="X671" s="78"/>
      <c r="Y671" s="78"/>
      <c r="Z671" s="68"/>
      <c r="AA671" s="90"/>
      <c r="AB671" s="90"/>
      <c r="AC671" s="90"/>
      <c r="AD671" s="68"/>
      <c r="AE671" s="68"/>
      <c r="AF671" s="68"/>
      <c r="AG671" s="68"/>
      <c r="AH671" s="90"/>
      <c r="AI671" s="90"/>
      <c r="AJ671" s="90"/>
      <c r="AK671" s="90"/>
      <c r="AL671" s="90"/>
      <c r="AM671" s="90"/>
      <c r="AN671" s="90"/>
      <c r="AO671" s="90"/>
      <c r="AP671" s="90"/>
      <c r="AQ671" s="90"/>
      <c r="AR671" s="68"/>
      <c r="AS671" s="68"/>
      <c r="AT671" s="68"/>
      <c r="AU671" s="68"/>
      <c r="AV671" s="68"/>
      <c r="AW671" s="68"/>
      <c r="AX671" s="68"/>
      <c r="AY671" s="68"/>
      <c r="AZ671" s="68"/>
      <c r="BA671" s="68"/>
      <c r="BB671" s="68"/>
      <c r="BC671" s="68"/>
      <c r="BD671" s="68"/>
      <c r="BE671" s="68"/>
      <c r="BF671" s="68"/>
      <c r="BG671" s="68"/>
      <c r="BH671" s="68"/>
      <c r="BI671" s="78"/>
      <c r="BJ671" s="78"/>
      <c r="BK671" s="68"/>
      <c r="BL671" s="68"/>
      <c r="BM671" s="68"/>
      <c r="BN671" s="61"/>
      <c r="BO671" s="61"/>
      <c r="BP671" s="61"/>
      <c r="BQ671" s="90"/>
      <c r="BR671" s="90"/>
      <c r="BS671" s="90"/>
      <c r="BT671" s="68"/>
      <c r="BU671" s="68"/>
      <c r="BV671" s="68"/>
      <c r="BW671" s="68"/>
      <c r="BX671" s="68"/>
      <c r="BY671" s="90"/>
      <c r="BZ671" s="90"/>
      <c r="CA671" s="90"/>
      <c r="CB671" s="90"/>
      <c r="CC671" s="387"/>
    </row>
    <row r="672" spans="2:81" ht="15" customHeight="1">
      <c r="B672" s="891"/>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c r="BV672" s="94"/>
      <c r="BW672" s="94"/>
      <c r="BX672" s="94"/>
      <c r="BY672" s="94"/>
      <c r="BZ672" s="94"/>
      <c r="CA672" s="94"/>
      <c r="CB672" s="94"/>
      <c r="CC672" s="1"/>
    </row>
    <row r="673" spans="2:81" ht="15" customHeight="1">
      <c r="B673" s="891"/>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c r="AS673" s="174"/>
      <c r="AT673" s="174"/>
      <c r="AU673" s="174"/>
      <c r="AV673" s="174"/>
      <c r="AW673" s="174"/>
      <c r="AX673" s="174"/>
      <c r="AY673" s="174"/>
      <c r="AZ673" s="174"/>
      <c r="BA673" s="174"/>
      <c r="BB673" s="174"/>
      <c r="BC673" s="174"/>
      <c r="BD673" s="174"/>
      <c r="BE673" s="174"/>
      <c r="BF673" s="174"/>
      <c r="BG673" s="174"/>
      <c r="BH673" s="174"/>
      <c r="BI673" s="174"/>
      <c r="BJ673" s="174"/>
      <c r="BK673" s="174"/>
      <c r="BL673" s="174"/>
      <c r="BM673" s="174"/>
      <c r="BN673" s="174"/>
      <c r="BO673" s="174"/>
      <c r="BP673" s="174"/>
      <c r="BQ673" s="174"/>
      <c r="BR673" s="174"/>
      <c r="BS673" s="174"/>
      <c r="BT673" s="174"/>
      <c r="BU673" s="174"/>
      <c r="BV673" s="174"/>
      <c r="BW673" s="174"/>
      <c r="BX673" s="174"/>
      <c r="BY673" s="174"/>
      <c r="BZ673" s="174"/>
      <c r="CA673" s="174"/>
      <c r="CB673" s="174"/>
      <c r="CC673" s="1"/>
    </row>
    <row r="674" spans="2:81" ht="15" customHeight="1">
      <c r="B674" s="891"/>
      <c r="C674" s="59"/>
      <c r="D674" s="59" t="s">
        <v>1318</v>
      </c>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674" s="59"/>
      <c r="AN674" s="59"/>
      <c r="AO674" s="59"/>
      <c r="AP674" s="59"/>
      <c r="AQ674" s="59"/>
      <c r="AR674" s="59"/>
      <c r="AS674" s="59"/>
      <c r="AT674" s="59"/>
      <c r="AU674" s="59"/>
      <c r="AV674" s="59"/>
      <c r="AW674" s="59"/>
      <c r="AX674" s="59"/>
      <c r="AY674" s="59"/>
      <c r="AZ674" s="59"/>
      <c r="BA674" s="59"/>
      <c r="BB674" s="59"/>
      <c r="BC674" s="59"/>
      <c r="BD674" s="59"/>
      <c r="BE674" s="59"/>
      <c r="BF674" s="59"/>
      <c r="BG674" s="59"/>
      <c r="BH674" s="59"/>
      <c r="BI674" s="59"/>
      <c r="BJ674" s="59"/>
      <c r="BK674" s="59"/>
      <c r="BL674" s="59"/>
      <c r="BM674" s="59"/>
      <c r="BN674" s="59"/>
      <c r="BO674" s="59"/>
      <c r="BP674" s="59"/>
      <c r="BQ674" s="59"/>
      <c r="BR674" s="59"/>
      <c r="BS674" s="59"/>
      <c r="BT674" s="59"/>
      <c r="BU674" s="59"/>
      <c r="BV674" s="59"/>
      <c r="BW674" s="59"/>
      <c r="BX674" s="59"/>
      <c r="BY674" s="59"/>
      <c r="BZ674" s="59"/>
      <c r="CA674" s="59"/>
      <c r="CB674" s="59"/>
      <c r="CC674" s="1"/>
    </row>
    <row r="675" spans="2:81" ht="15" customHeight="1">
      <c r="B675" s="891"/>
      <c r="C675" s="90"/>
      <c r="D675" s="90"/>
      <c r="E675" s="90"/>
      <c r="F675" s="90"/>
      <c r="G675" s="805" t="s">
        <v>56</v>
      </c>
      <c r="H675" s="805"/>
      <c r="I675" s="68" t="s">
        <v>1319</v>
      </c>
      <c r="J675" s="68"/>
      <c r="K675" s="68"/>
      <c r="L675" s="68"/>
      <c r="M675" s="68"/>
      <c r="N675" s="68"/>
      <c r="O675" s="68"/>
      <c r="P675" s="68"/>
      <c r="Q675" s="61"/>
      <c r="R675" s="61"/>
      <c r="S675" s="61"/>
      <c r="T675" s="61"/>
      <c r="U675" s="90"/>
      <c r="V675" s="90"/>
      <c r="W675" s="90"/>
      <c r="X675" s="90"/>
      <c r="Y675" s="90"/>
      <c r="Z675" s="90"/>
      <c r="AA675" s="90"/>
      <c r="AB675" s="68"/>
      <c r="AC675" s="68"/>
      <c r="AD675" s="68"/>
      <c r="AE675" s="68"/>
      <c r="AF675" s="68"/>
      <c r="AG675" s="68"/>
      <c r="AH675" s="90"/>
      <c r="AI675" s="90"/>
      <c r="AJ675" s="90"/>
      <c r="AK675" s="90"/>
      <c r="AL675" s="90"/>
      <c r="AM675" s="90"/>
      <c r="AN675" s="90"/>
      <c r="AO675" s="90"/>
      <c r="AP675" s="90"/>
      <c r="AQ675" s="90"/>
      <c r="AR675" s="68"/>
      <c r="AS675" s="68"/>
      <c r="AT675" s="68"/>
      <c r="AU675" s="68"/>
      <c r="AV675" s="68"/>
      <c r="AW675" s="68"/>
      <c r="AX675" s="68"/>
      <c r="AY675" s="68"/>
      <c r="AZ675" s="68"/>
      <c r="BA675" s="68"/>
      <c r="BB675" s="68"/>
      <c r="BC675" s="68"/>
      <c r="BD675" s="68"/>
      <c r="BE675" s="61"/>
      <c r="BF675" s="61"/>
      <c r="BG675" s="61"/>
      <c r="BH675" s="61"/>
      <c r="BI675" s="90"/>
      <c r="BJ675" s="90"/>
      <c r="BK675" s="90"/>
      <c r="BL675" s="90"/>
      <c r="BM675" s="68"/>
      <c r="BN675" s="68"/>
      <c r="BO675" s="68"/>
      <c r="BP675" s="68"/>
      <c r="BQ675" s="68"/>
      <c r="BR675" s="68"/>
      <c r="BS675" s="68"/>
      <c r="BT675" s="68"/>
      <c r="BU675" s="68"/>
      <c r="BV675" s="68"/>
      <c r="BW675" s="68"/>
      <c r="BX675" s="61"/>
      <c r="BY675" s="90"/>
      <c r="BZ675" s="90"/>
      <c r="CA675" s="90"/>
      <c r="CB675" s="90"/>
      <c r="CC675" s="387" t="s">
        <v>2292</v>
      </c>
    </row>
    <row r="676" spans="2:81" ht="15" customHeight="1">
      <c r="B676" s="891"/>
      <c r="C676" s="90"/>
      <c r="D676" s="90"/>
      <c r="E676" s="90"/>
      <c r="F676" s="90"/>
      <c r="G676" s="805" t="s">
        <v>56</v>
      </c>
      <c r="H676" s="805"/>
      <c r="I676" s="68" t="s">
        <v>1320</v>
      </c>
      <c r="J676" s="90"/>
      <c r="K676" s="68"/>
      <c r="L676" s="68"/>
      <c r="M676" s="68"/>
      <c r="N676" s="68"/>
      <c r="O676" s="68"/>
      <c r="P676" s="68"/>
      <c r="Q676" s="61"/>
      <c r="R676" s="61"/>
      <c r="S676" s="61"/>
      <c r="T676" s="61"/>
      <c r="U676" s="90"/>
      <c r="V676" s="78"/>
      <c r="W676" s="78"/>
      <c r="X676" s="68"/>
      <c r="Y676" s="90"/>
      <c r="Z676" s="90"/>
      <c r="AA676" s="90"/>
      <c r="AB676" s="68"/>
      <c r="AC676" s="68"/>
      <c r="AD676" s="68"/>
      <c r="AE676" s="68"/>
      <c r="AF676" s="68"/>
      <c r="AG676" s="68"/>
      <c r="AH676" s="90"/>
      <c r="AI676" s="90"/>
      <c r="AJ676" s="90"/>
      <c r="AK676" s="90"/>
      <c r="AL676" s="90"/>
      <c r="AM676" s="90"/>
      <c r="AN676" s="90"/>
      <c r="AO676" s="90"/>
      <c r="AP676" s="90"/>
      <c r="AQ676" s="90"/>
      <c r="AR676" s="68"/>
      <c r="AS676" s="68"/>
      <c r="AT676" s="68"/>
      <c r="AU676" s="68"/>
      <c r="AV676" s="68"/>
      <c r="AW676" s="68"/>
      <c r="AX676" s="68"/>
      <c r="AY676" s="68"/>
      <c r="AZ676" s="68"/>
      <c r="BA676" s="68"/>
      <c r="BB676" s="68"/>
      <c r="BC676" s="68"/>
      <c r="BD676" s="68"/>
      <c r="BE676" s="61"/>
      <c r="BF676" s="61"/>
      <c r="BG676" s="61"/>
      <c r="BH676" s="61"/>
      <c r="BI676" s="78"/>
      <c r="BJ676" s="78"/>
      <c r="BK676" s="68"/>
      <c r="BL676" s="68"/>
      <c r="BM676" s="68"/>
      <c r="BN676" s="68"/>
      <c r="BO676" s="68"/>
      <c r="BP676" s="68"/>
      <c r="BQ676" s="68"/>
      <c r="BR676" s="68"/>
      <c r="BS676" s="68"/>
      <c r="BT676" s="68"/>
      <c r="BU676" s="68"/>
      <c r="BV676" s="68"/>
      <c r="BW676" s="68"/>
      <c r="BX676" s="61"/>
      <c r="BY676" s="90"/>
      <c r="BZ676" s="90"/>
      <c r="CA676" s="90"/>
      <c r="CB676" s="90"/>
      <c r="CC676" s="387" t="s">
        <v>2291</v>
      </c>
    </row>
    <row r="677" spans="2:81" ht="15" customHeight="1">
      <c r="B677" s="891"/>
      <c r="C677" s="90"/>
      <c r="D677" s="90"/>
      <c r="E677" s="90"/>
      <c r="F677" s="90"/>
      <c r="G677" s="805" t="s">
        <v>56</v>
      </c>
      <c r="H677" s="805"/>
      <c r="I677" s="68" t="s">
        <v>1649</v>
      </c>
      <c r="J677" s="90"/>
      <c r="K677" s="68"/>
      <c r="L677" s="68"/>
      <c r="M677" s="68"/>
      <c r="N677" s="68"/>
      <c r="O677" s="68"/>
      <c r="P677" s="68"/>
      <c r="Q677" s="61"/>
      <c r="R677" s="61"/>
      <c r="S677" s="61"/>
      <c r="T677" s="61"/>
      <c r="U677" s="61"/>
      <c r="V677" s="61"/>
      <c r="W677" s="61"/>
      <c r="X677" s="61"/>
      <c r="Y677" s="61"/>
      <c r="Z677" s="61"/>
      <c r="AA677" s="61"/>
      <c r="AB677" s="61"/>
      <c r="AC677" s="61"/>
      <c r="AD677" s="61"/>
      <c r="AE677" s="61"/>
      <c r="AF677" s="61"/>
      <c r="AG677" s="61"/>
      <c r="AH677" s="90"/>
      <c r="AI677" s="90"/>
      <c r="AJ677" s="90"/>
      <c r="AK677" s="90"/>
      <c r="AL677" s="90"/>
      <c r="AM677" s="90"/>
      <c r="AN677" s="90"/>
      <c r="AO677" s="90"/>
      <c r="AP677" s="90"/>
      <c r="AQ677" s="90"/>
      <c r="AR677" s="68"/>
      <c r="AS677" s="68"/>
      <c r="AT677" s="68"/>
      <c r="AU677" s="68"/>
      <c r="AV677" s="68"/>
      <c r="AW677" s="68"/>
      <c r="AX677" s="68"/>
      <c r="AY677" s="68"/>
      <c r="AZ677" s="68"/>
      <c r="BA677" s="68"/>
      <c r="BB677" s="68"/>
      <c r="BC677" s="68"/>
      <c r="BD677" s="68"/>
      <c r="BE677" s="61"/>
      <c r="BF677" s="61"/>
      <c r="BG677" s="61"/>
      <c r="BH677" s="61"/>
      <c r="BI677" s="78"/>
      <c r="BJ677" s="78"/>
      <c r="BK677" s="68"/>
      <c r="BL677" s="68"/>
      <c r="BM677" s="68"/>
      <c r="BN677" s="68"/>
      <c r="BO677" s="68"/>
      <c r="BP677" s="68"/>
      <c r="BQ677" s="68"/>
      <c r="BR677" s="68"/>
      <c r="BS677" s="68"/>
      <c r="BT677" s="68"/>
      <c r="BU677" s="68"/>
      <c r="BV677" s="68"/>
      <c r="BW677" s="68"/>
      <c r="BX677" s="61"/>
      <c r="BY677" s="90"/>
      <c r="BZ677" s="90"/>
      <c r="CA677" s="90"/>
      <c r="CB677" s="90"/>
      <c r="CC677" s="387" t="s">
        <v>2293</v>
      </c>
    </row>
    <row r="678" spans="2:81" ht="15" customHeight="1">
      <c r="B678" s="891"/>
      <c r="C678" s="90"/>
      <c r="D678" s="90"/>
      <c r="E678" s="90"/>
      <c r="F678" s="90"/>
      <c r="G678" s="805" t="s">
        <v>56</v>
      </c>
      <c r="H678" s="805"/>
      <c r="I678" s="68" t="s">
        <v>1321</v>
      </c>
      <c r="J678" s="90"/>
      <c r="K678" s="68"/>
      <c r="L678" s="68"/>
      <c r="M678" s="68"/>
      <c r="N678" s="68"/>
      <c r="O678" s="68"/>
      <c r="P678" s="68"/>
      <c r="Q678" s="61"/>
      <c r="R678" s="61"/>
      <c r="S678" s="61"/>
      <c r="T678" s="61"/>
      <c r="U678" s="61"/>
      <c r="V678" s="61"/>
      <c r="W678" s="61"/>
      <c r="X678" s="61"/>
      <c r="Y678" s="61"/>
      <c r="Z678" s="61"/>
      <c r="AA678" s="61"/>
      <c r="AB678" s="61"/>
      <c r="AC678" s="61"/>
      <c r="AD678" s="61"/>
      <c r="AE678" s="61"/>
      <c r="AF678" s="61"/>
      <c r="AG678" s="61"/>
      <c r="AH678" s="90"/>
      <c r="AI678" s="90"/>
      <c r="AJ678" s="90"/>
      <c r="AK678" s="90"/>
      <c r="AL678" s="90"/>
      <c r="AM678" s="90"/>
      <c r="AN678" s="90"/>
      <c r="AO678" s="90"/>
      <c r="AP678" s="90"/>
      <c r="AQ678" s="90"/>
      <c r="AR678" s="68"/>
      <c r="AS678" s="68"/>
      <c r="AT678" s="68"/>
      <c r="AU678" s="68"/>
      <c r="AV678" s="68"/>
      <c r="AW678" s="68"/>
      <c r="AX678" s="68"/>
      <c r="AY678" s="68"/>
      <c r="AZ678" s="68"/>
      <c r="BA678" s="68"/>
      <c r="BB678" s="68"/>
      <c r="BC678" s="68"/>
      <c r="BD678" s="68"/>
      <c r="BE678" s="61"/>
      <c r="BF678" s="61"/>
      <c r="BG678" s="61"/>
      <c r="BH678" s="61"/>
      <c r="BI678" s="78"/>
      <c r="BJ678" s="78"/>
      <c r="BK678" s="68"/>
      <c r="BL678" s="68"/>
      <c r="BM678" s="68"/>
      <c r="BN678" s="68"/>
      <c r="BO678" s="68"/>
      <c r="BP678" s="68"/>
      <c r="BQ678" s="68"/>
      <c r="BR678" s="68"/>
      <c r="BS678" s="68"/>
      <c r="BT678" s="68"/>
      <c r="BU678" s="68"/>
      <c r="BV678" s="68"/>
      <c r="BW678" s="68"/>
      <c r="BX678" s="61"/>
      <c r="BY678" s="90"/>
      <c r="BZ678" s="90"/>
      <c r="CA678" s="90"/>
      <c r="CB678" s="90"/>
      <c r="CC678" s="387" t="s">
        <v>2294</v>
      </c>
    </row>
    <row r="679" spans="2:81" ht="15" customHeight="1">
      <c r="B679" s="891"/>
      <c r="C679" s="90"/>
      <c r="D679" s="90"/>
      <c r="E679" s="90"/>
      <c r="F679" s="90"/>
      <c r="G679" s="805" t="s">
        <v>56</v>
      </c>
      <c r="H679" s="805"/>
      <c r="I679" s="68" t="s">
        <v>700</v>
      </c>
      <c r="J679" s="90"/>
      <c r="K679" s="68"/>
      <c r="L679" s="68"/>
      <c r="M679" s="68"/>
      <c r="N679" s="68"/>
      <c r="O679" s="68"/>
      <c r="P679" s="68"/>
      <c r="Q679" s="61"/>
      <c r="R679" s="61"/>
      <c r="S679" s="61"/>
      <c r="T679" s="61"/>
      <c r="U679" s="61"/>
      <c r="V679" s="61"/>
      <c r="W679" s="61"/>
      <c r="X679" s="61"/>
      <c r="Y679" s="61"/>
      <c r="Z679" s="61"/>
      <c r="AA679" s="61"/>
      <c r="AB679" s="61"/>
      <c r="AC679" s="61"/>
      <c r="AD679" s="61"/>
      <c r="AE679" s="61"/>
      <c r="AF679" s="61"/>
      <c r="AG679" s="61"/>
      <c r="AH679" s="90"/>
      <c r="AI679" s="90"/>
      <c r="AJ679" s="90"/>
      <c r="AK679" s="90"/>
      <c r="AL679" s="90"/>
      <c r="AM679" s="90"/>
      <c r="AN679" s="90"/>
      <c r="AO679" s="90"/>
      <c r="AP679" s="90"/>
      <c r="AQ679" s="90"/>
      <c r="AR679" s="68"/>
      <c r="AS679" s="68"/>
      <c r="AT679" s="68"/>
      <c r="AU679" s="68"/>
      <c r="AV679" s="68"/>
      <c r="AW679" s="68"/>
      <c r="AX679" s="68"/>
      <c r="AY679" s="68"/>
      <c r="AZ679" s="68"/>
      <c r="BA679" s="68"/>
      <c r="BB679" s="68"/>
      <c r="BC679" s="68"/>
      <c r="BD679" s="68"/>
      <c r="BE679" s="61"/>
      <c r="BF679" s="61"/>
      <c r="BG679" s="61"/>
      <c r="BH679" s="61"/>
      <c r="BI679" s="78"/>
      <c r="BJ679" s="78"/>
      <c r="BK679" s="68"/>
      <c r="BL679" s="68"/>
      <c r="BM679" s="68"/>
      <c r="BN679" s="68"/>
      <c r="BO679" s="68"/>
      <c r="BP679" s="68"/>
      <c r="BQ679" s="68"/>
      <c r="BR679" s="68"/>
      <c r="BS679" s="68"/>
      <c r="BT679" s="68"/>
      <c r="BU679" s="68"/>
      <c r="BV679" s="68"/>
      <c r="BW679" s="68"/>
      <c r="BX679" s="61"/>
      <c r="BY679" s="90"/>
      <c r="BZ679" s="90"/>
      <c r="CA679" s="90"/>
      <c r="CB679" s="90"/>
      <c r="CC679" s="1" t="s">
        <v>2296</v>
      </c>
    </row>
    <row r="680" spans="2:81" ht="15" customHeight="1">
      <c r="B680" s="891"/>
      <c r="C680" s="90"/>
      <c r="D680" s="90"/>
      <c r="E680" s="90"/>
      <c r="F680" s="90"/>
      <c r="G680" s="805" t="s">
        <v>56</v>
      </c>
      <c r="H680" s="805"/>
      <c r="I680" s="68" t="s">
        <v>1322</v>
      </c>
      <c r="J680" s="90"/>
      <c r="K680" s="68"/>
      <c r="L680" s="68"/>
      <c r="M680" s="68"/>
      <c r="N680" s="68"/>
      <c r="O680" s="68"/>
      <c r="P680" s="68"/>
      <c r="Q680" s="61"/>
      <c r="R680" s="61"/>
      <c r="S680" s="61"/>
      <c r="T680" s="61"/>
      <c r="U680" s="61"/>
      <c r="V680" s="61"/>
      <c r="W680" s="61"/>
      <c r="X680" s="61"/>
      <c r="Y680" s="61"/>
      <c r="Z680" s="61"/>
      <c r="AA680" s="61"/>
      <c r="AB680" s="61"/>
      <c r="AC680" s="61"/>
      <c r="AD680" s="61"/>
      <c r="AE680" s="61"/>
      <c r="AF680" s="61"/>
      <c r="AG680" s="61"/>
      <c r="AH680" s="90"/>
      <c r="AI680" s="90"/>
      <c r="AJ680" s="90"/>
      <c r="AK680" s="90"/>
      <c r="AL680" s="90"/>
      <c r="AM680" s="90"/>
      <c r="AN680" s="90"/>
      <c r="AO680" s="90"/>
      <c r="AP680" s="90"/>
      <c r="AQ680" s="90"/>
      <c r="AR680" s="68"/>
      <c r="AS680" s="68"/>
      <c r="AT680" s="68"/>
      <c r="AU680" s="68"/>
      <c r="AV680" s="68"/>
      <c r="AW680" s="68"/>
      <c r="AX680" s="68"/>
      <c r="AY680" s="68"/>
      <c r="AZ680" s="68"/>
      <c r="BA680" s="68"/>
      <c r="BB680" s="68"/>
      <c r="BC680" s="68"/>
      <c r="BD680" s="68"/>
      <c r="BE680" s="61"/>
      <c r="BF680" s="61"/>
      <c r="BG680" s="61"/>
      <c r="BH680" s="61"/>
      <c r="BI680" s="78"/>
      <c r="BJ680" s="78"/>
      <c r="BK680" s="68"/>
      <c r="BL680" s="68"/>
      <c r="BM680" s="68"/>
      <c r="BN680" s="68"/>
      <c r="BO680" s="68"/>
      <c r="BP680" s="68"/>
      <c r="BQ680" s="68"/>
      <c r="BR680" s="68"/>
      <c r="BS680" s="68"/>
      <c r="BT680" s="68"/>
      <c r="BU680" s="68"/>
      <c r="BV680" s="68"/>
      <c r="BW680" s="68"/>
      <c r="BX680" s="61"/>
      <c r="BY680" s="90"/>
      <c r="BZ680" s="90"/>
      <c r="CA680" s="90"/>
      <c r="CB680" s="90"/>
      <c r="CC680" s="1" t="s">
        <v>2295</v>
      </c>
    </row>
    <row r="681" spans="2:81" ht="15" customHeight="1">
      <c r="B681" s="891"/>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
    </row>
    <row r="682" spans="2:81" ht="15" customHeight="1">
      <c r="B682" s="891"/>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c r="BW682" s="174"/>
      <c r="BX682" s="174"/>
      <c r="BY682" s="174"/>
      <c r="BZ682" s="174"/>
      <c r="CA682" s="174"/>
      <c r="CB682" s="174"/>
      <c r="CC682" s="1"/>
    </row>
    <row r="683" spans="2:81" ht="15" customHeight="1">
      <c r="B683" s="891"/>
      <c r="C683" s="59"/>
      <c r="D683" s="59" t="s">
        <v>1323</v>
      </c>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59"/>
      <c r="AR683" s="59"/>
      <c r="AS683" s="59"/>
      <c r="AT683" s="59"/>
      <c r="AU683" s="59"/>
      <c r="AV683" s="59"/>
      <c r="AW683" s="59"/>
      <c r="AX683" s="59"/>
      <c r="AY683" s="59"/>
      <c r="AZ683" s="59"/>
      <c r="BA683" s="59"/>
      <c r="BB683" s="59"/>
      <c r="BC683" s="59"/>
      <c r="BD683" s="59"/>
      <c r="BE683" s="59"/>
      <c r="BF683" s="59"/>
      <c r="BG683" s="59"/>
      <c r="BH683" s="59"/>
      <c r="BI683" s="59"/>
      <c r="BJ683" s="59"/>
      <c r="BK683" s="59"/>
      <c r="BL683" s="59"/>
      <c r="BM683" s="59"/>
      <c r="BN683" s="59"/>
      <c r="BO683" s="59"/>
      <c r="BP683" s="59"/>
      <c r="BQ683" s="59"/>
      <c r="BR683" s="59"/>
      <c r="BS683" s="59"/>
      <c r="BT683" s="59"/>
      <c r="BU683" s="59"/>
      <c r="BV683" s="59"/>
      <c r="BW683" s="59"/>
      <c r="BX683" s="59"/>
      <c r="BY683" s="59"/>
      <c r="BZ683" s="59"/>
      <c r="CA683" s="59"/>
      <c r="CB683" s="59"/>
      <c r="CC683" s="1"/>
    </row>
    <row r="684" spans="2:81" ht="15" customHeight="1">
      <c r="B684" s="891"/>
      <c r="C684" s="90"/>
      <c r="D684" s="90"/>
      <c r="E684" s="90"/>
      <c r="F684" s="90"/>
      <c r="G684" s="805" t="s">
        <v>56</v>
      </c>
      <c r="H684" s="805"/>
      <c r="I684" s="68" t="s">
        <v>993</v>
      </c>
      <c r="J684" s="68"/>
      <c r="K684" s="68"/>
      <c r="L684" s="68"/>
      <c r="M684" s="68"/>
      <c r="N684" s="68"/>
      <c r="O684" s="68"/>
      <c r="P684" s="68"/>
      <c r="Q684" s="61"/>
      <c r="R684" s="61"/>
      <c r="S684" s="61"/>
      <c r="T684" s="61"/>
      <c r="U684" s="90"/>
      <c r="V684" s="90"/>
      <c r="W684" s="90"/>
      <c r="X684" s="90"/>
      <c r="Y684" s="90"/>
      <c r="Z684" s="90"/>
      <c r="AA684" s="90"/>
      <c r="AB684" s="68"/>
      <c r="AC684" s="68"/>
      <c r="AD684" s="68"/>
      <c r="AE684" s="68"/>
      <c r="AF684" s="68"/>
      <c r="AG684" s="68"/>
      <c r="AH684" s="90"/>
      <c r="AI684" s="90"/>
      <c r="AJ684" s="90"/>
      <c r="AK684" s="90"/>
      <c r="AL684" s="90"/>
      <c r="AM684" s="90"/>
      <c r="AN684" s="90"/>
      <c r="AO684" s="90"/>
      <c r="AP684" s="90"/>
      <c r="AQ684" s="90"/>
      <c r="AR684" s="68"/>
      <c r="AS684" s="68"/>
      <c r="AT684" s="68"/>
      <c r="AU684" s="68"/>
      <c r="AV684" s="68"/>
      <c r="AW684" s="68"/>
      <c r="AX684" s="68"/>
      <c r="AY684" s="68"/>
      <c r="AZ684" s="68"/>
      <c r="BA684" s="68"/>
      <c r="BB684" s="68"/>
      <c r="BC684" s="68"/>
      <c r="BD684" s="68"/>
      <c r="BE684" s="61"/>
      <c r="BF684" s="61"/>
      <c r="BG684" s="61"/>
      <c r="BH684" s="61"/>
      <c r="BI684" s="90"/>
      <c r="BJ684" s="90"/>
      <c r="BK684" s="90"/>
      <c r="BL684" s="90"/>
      <c r="BM684" s="68"/>
      <c r="BN684" s="68"/>
      <c r="BO684" s="68"/>
      <c r="BP684" s="68"/>
      <c r="BQ684" s="68"/>
      <c r="BR684" s="68"/>
      <c r="BS684" s="68"/>
      <c r="BT684" s="68"/>
      <c r="BU684" s="68"/>
      <c r="BV684" s="68"/>
      <c r="BW684" s="68"/>
      <c r="BX684" s="61"/>
      <c r="BY684" s="90"/>
      <c r="BZ684" s="90"/>
      <c r="CA684" s="90"/>
      <c r="CB684" s="90"/>
      <c r="CC684" s="387"/>
    </row>
    <row r="685" spans="2:81" ht="15" customHeight="1">
      <c r="B685" s="891"/>
      <c r="C685" s="90"/>
      <c r="D685" s="90"/>
      <c r="E685" s="90"/>
      <c r="F685" s="90"/>
      <c r="G685" s="805" t="s">
        <v>56</v>
      </c>
      <c r="H685" s="805"/>
      <c r="I685" s="68" t="s">
        <v>995</v>
      </c>
      <c r="J685" s="90"/>
      <c r="K685" s="68"/>
      <c r="L685" s="68"/>
      <c r="M685" s="68"/>
      <c r="N685" s="68"/>
      <c r="O685" s="68"/>
      <c r="P685" s="68"/>
      <c r="Q685" s="61"/>
      <c r="R685" s="61"/>
      <c r="S685" s="61"/>
      <c r="T685" s="61"/>
      <c r="U685" s="90"/>
      <c r="V685" s="78"/>
      <c r="W685" s="78"/>
      <c r="X685" s="68"/>
      <c r="Y685" s="90"/>
      <c r="Z685" s="90"/>
      <c r="AA685" s="90"/>
      <c r="AB685" s="68"/>
      <c r="AC685" s="68"/>
      <c r="AD685" s="68"/>
      <c r="AE685" s="68"/>
      <c r="AF685" s="68"/>
      <c r="AG685" s="68"/>
      <c r="AH685" s="90"/>
      <c r="AI685" s="90"/>
      <c r="AJ685" s="90"/>
      <c r="AK685" s="90"/>
      <c r="AL685" s="90"/>
      <c r="AM685" s="90"/>
      <c r="AN685" s="90"/>
      <c r="AO685" s="90"/>
      <c r="AP685" s="90"/>
      <c r="AQ685" s="90"/>
      <c r="AR685" s="68"/>
      <c r="AS685" s="68"/>
      <c r="AT685" s="68"/>
      <c r="AU685" s="68"/>
      <c r="AV685" s="68"/>
      <c r="AW685" s="68"/>
      <c r="AX685" s="68"/>
      <c r="AY685" s="68"/>
      <c r="AZ685" s="68"/>
      <c r="BA685" s="68"/>
      <c r="BB685" s="68"/>
      <c r="BC685" s="68"/>
      <c r="BD685" s="68"/>
      <c r="BE685" s="61"/>
      <c r="BF685" s="61"/>
      <c r="BG685" s="61"/>
      <c r="BH685" s="61"/>
      <c r="BI685" s="78"/>
      <c r="BJ685" s="78"/>
      <c r="BK685" s="68"/>
      <c r="BL685" s="68"/>
      <c r="BM685" s="68"/>
      <c r="BN685" s="68"/>
      <c r="BO685" s="68"/>
      <c r="BP685" s="68"/>
      <c r="BQ685" s="68"/>
      <c r="BR685" s="68"/>
      <c r="BS685" s="68"/>
      <c r="BT685" s="68"/>
      <c r="BU685" s="68"/>
      <c r="BV685" s="68"/>
      <c r="BW685" s="68"/>
      <c r="BX685" s="61"/>
      <c r="BY685" s="90"/>
      <c r="BZ685" s="90"/>
      <c r="CA685" s="90"/>
      <c r="CB685" s="90"/>
      <c r="CC685" s="387"/>
    </row>
    <row r="686" spans="2:81" ht="15" customHeight="1">
      <c r="B686" s="891"/>
      <c r="C686" s="90"/>
      <c r="D686" s="90"/>
      <c r="E686" s="90"/>
      <c r="F686" s="90"/>
      <c r="G686" s="805" t="s">
        <v>56</v>
      </c>
      <c r="H686" s="805"/>
      <c r="I686" s="68" t="s">
        <v>996</v>
      </c>
      <c r="J686" s="68"/>
      <c r="K686" s="68"/>
      <c r="L686" s="68"/>
      <c r="M686" s="68"/>
      <c r="N686" s="68"/>
      <c r="O686" s="68"/>
      <c r="P686" s="68"/>
      <c r="Q686" s="61"/>
      <c r="R686" s="61"/>
      <c r="S686" s="61"/>
      <c r="T686" s="61"/>
      <c r="U686" s="90"/>
      <c r="V686" s="90"/>
      <c r="W686" s="90"/>
      <c r="X686" s="90"/>
      <c r="Y686" s="90"/>
      <c r="Z686" s="90"/>
      <c r="AA686" s="90"/>
      <c r="AB686" s="68"/>
      <c r="AC686" s="68"/>
      <c r="AD686" s="68"/>
      <c r="AE686" s="68"/>
      <c r="AF686" s="68"/>
      <c r="AG686" s="68"/>
      <c r="AH686" s="90"/>
      <c r="AI686" s="90"/>
      <c r="AJ686" s="90"/>
      <c r="AK686" s="90"/>
      <c r="AL686" s="90"/>
      <c r="AM686" s="90"/>
      <c r="AN686" s="90"/>
      <c r="AO686" s="90"/>
      <c r="AP686" s="90"/>
      <c r="AQ686" s="90"/>
      <c r="AR686" s="68"/>
      <c r="AS686" s="68"/>
      <c r="AT686" s="68"/>
      <c r="AU686" s="68"/>
      <c r="AV686" s="68"/>
      <c r="AW686" s="68"/>
      <c r="AX686" s="68"/>
      <c r="AY686" s="68"/>
      <c r="AZ686" s="68"/>
      <c r="BA686" s="68"/>
      <c r="BB686" s="68"/>
      <c r="BC686" s="68"/>
      <c r="BD686" s="68"/>
      <c r="BE686" s="61"/>
      <c r="BF686" s="61"/>
      <c r="BG686" s="61"/>
      <c r="BH686" s="61"/>
      <c r="BI686" s="90"/>
      <c r="BJ686" s="90"/>
      <c r="BK686" s="90"/>
      <c r="BL686" s="90"/>
      <c r="BM686" s="68"/>
      <c r="BN686" s="68"/>
      <c r="BO686" s="68"/>
      <c r="BP686" s="68"/>
      <c r="BQ686" s="68"/>
      <c r="BR686" s="68"/>
      <c r="BS686" s="68"/>
      <c r="BT686" s="68"/>
      <c r="BU686" s="68"/>
      <c r="BV686" s="68"/>
      <c r="BW686" s="68"/>
      <c r="BX686" s="61"/>
      <c r="BY686" s="90"/>
      <c r="BZ686" s="90"/>
      <c r="CA686" s="90"/>
      <c r="CB686" s="90"/>
      <c r="CC686" s="387"/>
    </row>
    <row r="687" spans="2:81" ht="15" customHeight="1">
      <c r="B687" s="891"/>
      <c r="C687" s="90"/>
      <c r="D687" s="90"/>
      <c r="E687" s="90"/>
      <c r="F687" s="90"/>
      <c r="G687" s="805" t="s">
        <v>56</v>
      </c>
      <c r="H687" s="805"/>
      <c r="I687" s="68" t="s">
        <v>1324</v>
      </c>
      <c r="J687" s="90"/>
      <c r="K687" s="68"/>
      <c r="L687" s="68"/>
      <c r="M687" s="68"/>
      <c r="N687" s="68"/>
      <c r="O687" s="68"/>
      <c r="P687" s="68"/>
      <c r="Q687" s="61"/>
      <c r="R687" s="61"/>
      <c r="S687" s="61"/>
      <c r="T687" s="61"/>
      <c r="U687" s="61"/>
      <c r="V687" s="61"/>
      <c r="W687" s="61"/>
      <c r="X687" s="61"/>
      <c r="Y687" s="61"/>
      <c r="Z687" s="61"/>
      <c r="AA687" s="61"/>
      <c r="AB687" s="61"/>
      <c r="AC687" s="61"/>
      <c r="AD687" s="61"/>
      <c r="AE687" s="61"/>
      <c r="AF687" s="61"/>
      <c r="AG687" s="61"/>
      <c r="AH687" s="90"/>
      <c r="AI687" s="90"/>
      <c r="AJ687" s="90"/>
      <c r="AK687" s="90"/>
      <c r="AL687" s="90"/>
      <c r="AM687" s="90"/>
      <c r="AN687" s="90"/>
      <c r="AO687" s="90"/>
      <c r="AP687" s="90"/>
      <c r="AQ687" s="90"/>
      <c r="AR687" s="68"/>
      <c r="AS687" s="68"/>
      <c r="AT687" s="68"/>
      <c r="AU687" s="68"/>
      <c r="AV687" s="68"/>
      <c r="AW687" s="68"/>
      <c r="AX687" s="68"/>
      <c r="AY687" s="68"/>
      <c r="AZ687" s="68"/>
      <c r="BA687" s="68"/>
      <c r="BB687" s="68"/>
      <c r="BC687" s="68"/>
      <c r="BD687" s="68"/>
      <c r="BE687" s="61"/>
      <c r="BF687" s="61"/>
      <c r="BG687" s="61"/>
      <c r="BH687" s="61"/>
      <c r="BI687" s="78"/>
      <c r="BJ687" s="78"/>
      <c r="BK687" s="68"/>
      <c r="BL687" s="68"/>
      <c r="BM687" s="68"/>
      <c r="BN687" s="68"/>
      <c r="BO687" s="68"/>
      <c r="BP687" s="68"/>
      <c r="BQ687" s="68"/>
      <c r="BR687" s="68"/>
      <c r="BS687" s="68"/>
      <c r="BT687" s="68"/>
      <c r="BU687" s="68"/>
      <c r="BV687" s="68"/>
      <c r="BW687" s="68"/>
      <c r="BX687" s="61"/>
      <c r="BY687" s="90"/>
      <c r="BZ687" s="90"/>
      <c r="CA687" s="90"/>
      <c r="CB687" s="90"/>
      <c r="CC687" s="387"/>
    </row>
    <row r="688" spans="2:81" ht="15" customHeight="1">
      <c r="B688" s="891"/>
      <c r="C688" s="90"/>
      <c r="D688" s="90"/>
      <c r="E688" s="90"/>
      <c r="F688" s="90"/>
      <c r="G688" s="805" t="s">
        <v>56</v>
      </c>
      <c r="H688" s="805"/>
      <c r="I688" s="68" t="s">
        <v>1325</v>
      </c>
      <c r="J688" s="90"/>
      <c r="K688" s="68"/>
      <c r="L688" s="68"/>
      <c r="M688" s="68"/>
      <c r="N688" s="68"/>
      <c r="O688" s="68"/>
      <c r="P688" s="68"/>
      <c r="Q688" s="61"/>
      <c r="R688" s="61"/>
      <c r="S688" s="61"/>
      <c r="T688" s="61"/>
      <c r="U688" s="90"/>
      <c r="V688" s="78"/>
      <c r="W688" s="78"/>
      <c r="X688" s="68"/>
      <c r="Y688" s="90"/>
      <c r="Z688" s="90"/>
      <c r="AA688" s="90"/>
      <c r="AB688" s="68"/>
      <c r="AC688" s="68"/>
      <c r="AD688" s="68"/>
      <c r="AE688" s="68"/>
      <c r="AF688" s="68"/>
      <c r="AG688" s="68"/>
      <c r="AH688" s="90"/>
      <c r="AI688" s="90"/>
      <c r="AJ688" s="90"/>
      <c r="AK688" s="90"/>
      <c r="AL688" s="90"/>
      <c r="AM688" s="90"/>
      <c r="AN688" s="90"/>
      <c r="AO688" s="90"/>
      <c r="AP688" s="90"/>
      <c r="AQ688" s="90"/>
      <c r="AR688" s="68"/>
      <c r="AS688" s="68"/>
      <c r="AT688" s="68"/>
      <c r="AU688" s="68"/>
      <c r="AV688" s="68"/>
      <c r="AW688" s="68"/>
      <c r="AX688" s="68"/>
      <c r="AY688" s="68"/>
      <c r="AZ688" s="68"/>
      <c r="BA688" s="68"/>
      <c r="BB688" s="68"/>
      <c r="BC688" s="68"/>
      <c r="BD688" s="68"/>
      <c r="BE688" s="61"/>
      <c r="BF688" s="61"/>
      <c r="BG688" s="61"/>
      <c r="BH688" s="61"/>
      <c r="BI688" s="78"/>
      <c r="BJ688" s="78"/>
      <c r="BK688" s="68"/>
      <c r="BL688" s="68"/>
      <c r="BM688" s="68"/>
      <c r="BN688" s="68"/>
      <c r="BO688" s="68"/>
      <c r="BP688" s="68"/>
      <c r="BQ688" s="68"/>
      <c r="BR688" s="68"/>
      <c r="BS688" s="68"/>
      <c r="BT688" s="68"/>
      <c r="BU688" s="68"/>
      <c r="BV688" s="68"/>
      <c r="BW688" s="68"/>
      <c r="BX688" s="61"/>
      <c r="BY688" s="90"/>
      <c r="BZ688" s="90"/>
      <c r="CA688" s="90"/>
      <c r="CB688" s="90"/>
      <c r="CC688" s="387"/>
    </row>
    <row r="689" spans="2:81" ht="15" customHeight="1">
      <c r="B689" s="891"/>
      <c r="C689" s="90"/>
      <c r="D689" s="90"/>
      <c r="E689" s="90"/>
      <c r="F689" s="90"/>
      <c r="G689" s="805" t="s">
        <v>56</v>
      </c>
      <c r="H689" s="805"/>
      <c r="I689" s="68" t="s">
        <v>1326</v>
      </c>
      <c r="J689" s="90"/>
      <c r="K689" s="68"/>
      <c r="L689" s="68"/>
      <c r="M689" s="68"/>
      <c r="N689" s="68"/>
      <c r="O689" s="68"/>
      <c r="P689" s="68"/>
      <c r="Q689" s="61"/>
      <c r="R689" s="61"/>
      <c r="S689" s="61"/>
      <c r="T689" s="61"/>
      <c r="U689" s="61"/>
      <c r="V689" s="61"/>
      <c r="W689" s="61"/>
      <c r="X689" s="61"/>
      <c r="Y689" s="61"/>
      <c r="Z689" s="61"/>
      <c r="AA689" s="61"/>
      <c r="AB689" s="61"/>
      <c r="AC689" s="61"/>
      <c r="AD689" s="61"/>
      <c r="AE689" s="61"/>
      <c r="AF689" s="61"/>
      <c r="AG689" s="61"/>
      <c r="AH689" s="90"/>
      <c r="AI689" s="90"/>
      <c r="AJ689" s="90"/>
      <c r="AK689" s="90"/>
      <c r="AL689" s="90"/>
      <c r="AM689" s="90"/>
      <c r="AN689" s="90"/>
      <c r="AO689" s="90"/>
      <c r="AP689" s="90"/>
      <c r="AQ689" s="90"/>
      <c r="AR689" s="68"/>
      <c r="AS689" s="68"/>
      <c r="AT689" s="68"/>
      <c r="AU689" s="68"/>
      <c r="AV689" s="68"/>
      <c r="AW689" s="68"/>
      <c r="AX689" s="68"/>
      <c r="AY689" s="68"/>
      <c r="AZ689" s="68"/>
      <c r="BA689" s="68"/>
      <c r="BB689" s="68"/>
      <c r="BC689" s="68"/>
      <c r="BD689" s="68"/>
      <c r="BE689" s="61"/>
      <c r="BF689" s="61"/>
      <c r="BG689" s="61"/>
      <c r="BH689" s="61"/>
      <c r="BI689" s="78"/>
      <c r="BJ689" s="78"/>
      <c r="BK689" s="68"/>
      <c r="BL689" s="68"/>
      <c r="BM689" s="68"/>
      <c r="BN689" s="68"/>
      <c r="BO689" s="68"/>
      <c r="BP689" s="68"/>
      <c r="BQ689" s="68"/>
      <c r="BR689" s="68"/>
      <c r="BS689" s="68"/>
      <c r="BT689" s="68"/>
      <c r="BU689" s="68"/>
      <c r="BV689" s="68"/>
      <c r="BW689" s="68"/>
      <c r="BX689" s="61"/>
      <c r="BY689" s="90"/>
      <c r="BZ689" s="90"/>
      <c r="CA689" s="90"/>
      <c r="CB689" s="90"/>
      <c r="CC689" s="387" t="s">
        <v>2146</v>
      </c>
    </row>
    <row r="690" spans="2:81" ht="15" customHeight="1">
      <c r="B690" s="891"/>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387"/>
    </row>
    <row r="691" spans="2:81" ht="15" customHeight="1">
      <c r="B691" s="891"/>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c r="AS691" s="174"/>
      <c r="AT691" s="174"/>
      <c r="AU691" s="174"/>
      <c r="AV691" s="174"/>
      <c r="AW691" s="174"/>
      <c r="AX691" s="174"/>
      <c r="AY691" s="174"/>
      <c r="AZ691" s="174"/>
      <c r="BA691" s="174"/>
      <c r="BB691" s="174"/>
      <c r="BC691" s="174"/>
      <c r="BD691" s="174"/>
      <c r="BE691" s="174"/>
      <c r="BF691" s="174"/>
      <c r="BG691" s="174"/>
      <c r="BH691" s="174"/>
      <c r="BI691" s="174"/>
      <c r="BJ691" s="174"/>
      <c r="BK691" s="174"/>
      <c r="BL691" s="174"/>
      <c r="BM691" s="174"/>
      <c r="BN691" s="174"/>
      <c r="BO691" s="174"/>
      <c r="BP691" s="174"/>
      <c r="BQ691" s="174"/>
      <c r="BR691" s="174"/>
      <c r="BS691" s="174"/>
      <c r="BT691" s="174"/>
      <c r="BU691" s="174"/>
      <c r="BV691" s="174"/>
      <c r="BW691" s="174"/>
      <c r="BX691" s="174"/>
      <c r="BY691" s="174"/>
      <c r="BZ691" s="174"/>
      <c r="CA691" s="174"/>
      <c r="CB691" s="174"/>
      <c r="CC691" s="1"/>
    </row>
    <row r="692" spans="2:81" ht="15" customHeight="1">
      <c r="B692" s="891"/>
      <c r="C692" s="59"/>
      <c r="D692" s="59" t="s">
        <v>1327</v>
      </c>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c r="AO692" s="59"/>
      <c r="AP692" s="59"/>
      <c r="AQ692" s="59"/>
      <c r="AR692" s="59"/>
      <c r="AS692" s="59"/>
      <c r="AT692" s="59"/>
      <c r="AU692" s="59"/>
      <c r="AV692" s="59"/>
      <c r="AW692" s="59"/>
      <c r="AX692" s="59"/>
      <c r="AY692" s="59"/>
      <c r="AZ692" s="59"/>
      <c r="BA692" s="59"/>
      <c r="BB692" s="59"/>
      <c r="BC692" s="59"/>
      <c r="BD692" s="59"/>
      <c r="BE692" s="59"/>
      <c r="BF692" s="59"/>
      <c r="BG692" s="59"/>
      <c r="BH692" s="59"/>
      <c r="BI692" s="59"/>
      <c r="BJ692" s="59"/>
      <c r="BK692" s="59"/>
      <c r="BL692" s="59"/>
      <c r="BM692" s="59"/>
      <c r="BN692" s="59"/>
      <c r="BO692" s="59"/>
      <c r="BP692" s="59"/>
      <c r="BQ692" s="59"/>
      <c r="BR692" s="59"/>
      <c r="BS692" s="59"/>
      <c r="BT692" s="59"/>
      <c r="BU692" s="59"/>
      <c r="BV692" s="59"/>
      <c r="BW692" s="59"/>
      <c r="BX692" s="59"/>
      <c r="BY692" s="59"/>
      <c r="BZ692" s="59"/>
      <c r="CA692" s="59"/>
      <c r="CB692" s="59"/>
      <c r="CC692" s="1" t="s">
        <v>2275</v>
      </c>
    </row>
    <row r="693" spans="2:81" ht="15" customHeight="1">
      <c r="B693" s="486"/>
      <c r="C693" s="59"/>
      <c r="D693" s="59"/>
      <c r="E693" s="59"/>
      <c r="F693" s="59" t="s">
        <v>217</v>
      </c>
      <c r="G693" s="59"/>
      <c r="H693" s="59"/>
      <c r="I693" s="59"/>
      <c r="J693" s="59"/>
      <c r="K693" s="59"/>
      <c r="L693" s="59"/>
      <c r="M693" s="59"/>
      <c r="N693" s="59"/>
      <c r="O693" s="59"/>
      <c r="P693" s="59"/>
      <c r="Q693" s="59"/>
      <c r="R693" s="59"/>
      <c r="S693" s="59"/>
      <c r="T693" s="59"/>
      <c r="U693" s="59"/>
      <c r="V693" s="59"/>
      <c r="W693" s="59"/>
      <c r="X693" s="59"/>
      <c r="Y693" s="59"/>
      <c r="Z693" s="59"/>
      <c r="AA693" s="59"/>
      <c r="AB693" s="807"/>
      <c r="AC693" s="807"/>
      <c r="AD693" s="807"/>
      <c r="AE693" s="807"/>
      <c r="AF693" s="807"/>
      <c r="AG693" s="807"/>
      <c r="AH693" s="807"/>
      <c r="AI693" s="807"/>
      <c r="AJ693" s="59"/>
      <c r="AK693" s="59"/>
      <c r="AL693" s="59"/>
      <c r="AM693" s="59"/>
      <c r="AN693" s="59"/>
      <c r="AO693" s="59"/>
      <c r="AP693" s="59"/>
      <c r="AQ693" s="59"/>
      <c r="AR693" s="59"/>
      <c r="AS693" s="59"/>
      <c r="AT693" s="59"/>
      <c r="AU693" s="59"/>
      <c r="AV693" s="59"/>
      <c r="AW693" s="59"/>
      <c r="AX693" s="59"/>
      <c r="AY693" s="59"/>
      <c r="AZ693" s="59"/>
      <c r="BA693" s="59"/>
      <c r="BB693" s="59"/>
      <c r="BC693" s="59"/>
      <c r="BD693" s="59"/>
      <c r="BE693" s="59"/>
      <c r="BF693" s="59"/>
      <c r="BG693" s="59"/>
      <c r="BH693" s="59"/>
      <c r="BI693" s="59"/>
      <c r="BJ693" s="59"/>
      <c r="BK693" s="59"/>
      <c r="BL693" s="59"/>
      <c r="BM693" s="59"/>
      <c r="BN693" s="59"/>
      <c r="BO693" s="59"/>
      <c r="BP693" s="59"/>
      <c r="BQ693" s="59"/>
      <c r="BR693" s="59"/>
      <c r="BS693" s="59"/>
      <c r="BT693" s="59"/>
      <c r="BU693" s="59"/>
      <c r="BV693" s="59"/>
      <c r="BW693" s="59"/>
      <c r="BX693" s="59"/>
      <c r="BY693" s="59"/>
      <c r="BZ693" s="59"/>
      <c r="CA693" s="59"/>
      <c r="CB693" s="59"/>
      <c r="CC693" s="1"/>
    </row>
    <row r="694" spans="2:81" ht="15" customHeight="1">
      <c r="B694" s="486"/>
      <c r="C694" s="59"/>
      <c r="D694" s="59"/>
      <c r="E694" s="59"/>
      <c r="F694" s="59" t="s">
        <v>218</v>
      </c>
      <c r="G694" s="59"/>
      <c r="H694" s="59"/>
      <c r="I694" s="59"/>
      <c r="J694" s="59"/>
      <c r="K694" s="59"/>
      <c r="L694" s="59"/>
      <c r="M694" s="59"/>
      <c r="N694" s="59"/>
      <c r="O694" s="59"/>
      <c r="P694" s="59"/>
      <c r="Q694" s="59"/>
      <c r="R694" s="59"/>
      <c r="S694" s="59"/>
      <c r="T694" s="59"/>
      <c r="U694" s="59"/>
      <c r="V694" s="59"/>
      <c r="W694" s="59"/>
      <c r="X694" s="59"/>
      <c r="Y694" s="59"/>
      <c r="Z694" s="59"/>
      <c r="AA694" s="59"/>
      <c r="AB694" s="807"/>
      <c r="AC694" s="807"/>
      <c r="AD694" s="807"/>
      <c r="AE694" s="807"/>
      <c r="AF694" s="807"/>
      <c r="AG694" s="807"/>
      <c r="AH694" s="807"/>
      <c r="AI694" s="807"/>
      <c r="AJ694" s="59"/>
      <c r="AK694" s="59"/>
      <c r="AL694" s="59"/>
      <c r="AM694" s="59"/>
      <c r="AN694" s="59"/>
      <c r="AO694" s="59"/>
      <c r="AP694" s="59"/>
      <c r="AQ694" s="59"/>
      <c r="AR694" s="59"/>
      <c r="AS694" s="59"/>
      <c r="AT694" s="59"/>
      <c r="AU694" s="59"/>
      <c r="AV694" s="59"/>
      <c r="AW694" s="59"/>
      <c r="AX694" s="59"/>
      <c r="AY694" s="59"/>
      <c r="AZ694" s="59"/>
      <c r="BA694" s="59"/>
      <c r="BB694" s="59"/>
      <c r="BC694" s="59"/>
      <c r="BD694" s="59"/>
      <c r="BE694" s="59"/>
      <c r="BF694" s="59"/>
      <c r="BG694" s="59"/>
      <c r="BH694" s="59"/>
      <c r="BI694" s="59"/>
      <c r="BJ694" s="59"/>
      <c r="BK694" s="59"/>
      <c r="BL694" s="59"/>
      <c r="BM694" s="59"/>
      <c r="BN694" s="59"/>
      <c r="BO694" s="59"/>
      <c r="BP694" s="59"/>
      <c r="BQ694" s="59"/>
      <c r="BR694" s="59"/>
      <c r="BS694" s="59"/>
      <c r="BT694" s="59"/>
      <c r="BU694" s="59"/>
      <c r="BV694" s="59"/>
      <c r="BW694" s="59"/>
      <c r="BX694" s="59"/>
      <c r="BY694" s="59"/>
      <c r="BZ694" s="59"/>
      <c r="CA694" s="59"/>
      <c r="CB694" s="59"/>
      <c r="CC694" s="1"/>
    </row>
    <row r="695" spans="2:81" ht="15" customHeight="1">
      <c r="B695" s="482" t="s">
        <v>2144</v>
      </c>
      <c r="C695" s="59"/>
      <c r="D695" s="59"/>
      <c r="E695" s="59"/>
      <c r="F695" s="59" t="s">
        <v>219</v>
      </c>
      <c r="G695" s="59"/>
      <c r="H695" s="59"/>
      <c r="I695" s="59"/>
      <c r="J695" s="59"/>
      <c r="K695" s="59"/>
      <c r="L695" s="59"/>
      <c r="M695" s="59"/>
      <c r="N695" s="59"/>
      <c r="O695" s="59"/>
      <c r="P695" s="59"/>
      <c r="Q695" s="59"/>
      <c r="R695" s="59"/>
      <c r="S695" s="59"/>
      <c r="T695" s="59"/>
      <c r="U695" s="59"/>
      <c r="V695" s="59"/>
      <c r="W695" s="59"/>
      <c r="X695" s="59"/>
      <c r="Y695" s="59"/>
      <c r="Z695" s="59"/>
      <c r="AA695" s="59"/>
      <c r="AB695" s="807"/>
      <c r="AC695" s="807"/>
      <c r="AD695" s="807"/>
      <c r="AE695" s="807"/>
      <c r="AF695" s="807"/>
      <c r="AG695" s="807"/>
      <c r="AH695" s="807"/>
      <c r="AI695" s="807"/>
      <c r="AJ695" s="59"/>
      <c r="AK695" s="59"/>
      <c r="AL695" s="59"/>
      <c r="AM695" s="59"/>
      <c r="AN695" s="59"/>
      <c r="AO695" s="59"/>
      <c r="AP695" s="59"/>
      <c r="AQ695" s="59"/>
      <c r="AR695" s="59"/>
      <c r="AS695" s="59"/>
      <c r="AT695" s="59"/>
      <c r="AU695" s="59"/>
      <c r="AV695" s="59"/>
      <c r="AW695" s="59"/>
      <c r="AX695" s="59"/>
      <c r="AY695" s="59"/>
      <c r="AZ695" s="59"/>
      <c r="BA695" s="59"/>
      <c r="BB695" s="59"/>
      <c r="BC695" s="59"/>
      <c r="BD695" s="59"/>
      <c r="BE695" s="59"/>
      <c r="BF695" s="59"/>
      <c r="BG695" s="59"/>
      <c r="BH695" s="59"/>
      <c r="BI695" s="59"/>
      <c r="BJ695" s="59"/>
      <c r="BK695" s="59"/>
      <c r="BL695" s="59"/>
      <c r="BM695" s="59"/>
      <c r="BN695" s="59"/>
      <c r="BO695" s="59"/>
      <c r="BP695" s="59"/>
      <c r="BQ695" s="59"/>
      <c r="BR695" s="59"/>
      <c r="BS695" s="59"/>
      <c r="BT695" s="59"/>
      <c r="BU695" s="59"/>
      <c r="BV695" s="59"/>
      <c r="BW695" s="59"/>
      <c r="BX695" s="59"/>
      <c r="BY695" s="59"/>
      <c r="BZ695" s="59"/>
      <c r="CA695" s="59"/>
      <c r="CB695" s="59"/>
      <c r="CC695" s="461" t="s">
        <v>2144</v>
      </c>
    </row>
    <row r="696" spans="2:81" ht="15" customHeight="1" thickBot="1">
      <c r="B696" s="483" t="s">
        <v>2141</v>
      </c>
      <c r="C696" s="59"/>
      <c r="D696" s="59"/>
      <c r="E696" s="59"/>
      <c r="F696" s="59" t="s">
        <v>220</v>
      </c>
      <c r="G696" s="59"/>
      <c r="H696" s="59"/>
      <c r="I696" s="59"/>
      <c r="J696" s="59"/>
      <c r="K696" s="59"/>
      <c r="L696" s="59"/>
      <c r="M696" s="59"/>
      <c r="N696" s="59"/>
      <c r="O696" s="59"/>
      <c r="P696" s="59"/>
      <c r="Q696" s="59"/>
      <c r="R696" s="59"/>
      <c r="S696" s="59"/>
      <c r="T696" s="59"/>
      <c r="U696" s="59"/>
      <c r="V696" s="59"/>
      <c r="W696" s="59"/>
      <c r="X696" s="59"/>
      <c r="Y696" s="59"/>
      <c r="Z696" s="59"/>
      <c r="AA696" s="59"/>
      <c r="AB696" s="807"/>
      <c r="AC696" s="807"/>
      <c r="AD696" s="807"/>
      <c r="AE696" s="807"/>
      <c r="AF696" s="807"/>
      <c r="AG696" s="807"/>
      <c r="AH696" s="807"/>
      <c r="AI696" s="807"/>
      <c r="AJ696" s="59"/>
      <c r="AK696" s="59"/>
      <c r="AL696" s="59"/>
      <c r="AM696" s="59"/>
      <c r="AN696" s="59"/>
      <c r="AO696" s="59"/>
      <c r="AP696" s="59"/>
      <c r="AQ696" s="59"/>
      <c r="AR696" s="59"/>
      <c r="AS696" s="60"/>
      <c r="AT696" s="60"/>
      <c r="AU696" s="60"/>
      <c r="AV696" s="60"/>
      <c r="AW696" s="60"/>
      <c r="AX696" s="60"/>
      <c r="AY696" s="60"/>
      <c r="AZ696" s="60"/>
      <c r="BA696" s="60"/>
      <c r="BB696" s="60"/>
      <c r="BC696" s="60"/>
      <c r="BD696" s="60"/>
      <c r="BE696" s="60"/>
      <c r="BF696" s="60"/>
      <c r="BG696" s="60"/>
      <c r="BH696" s="60"/>
      <c r="BI696" s="60"/>
      <c r="BJ696" s="60"/>
      <c r="BK696" s="60"/>
      <c r="BL696" s="60"/>
      <c r="BM696" s="60"/>
      <c r="BN696" s="60"/>
      <c r="BO696" s="60"/>
      <c r="BP696" s="60"/>
      <c r="BQ696" s="60"/>
      <c r="BR696" s="60"/>
      <c r="BS696" s="60"/>
      <c r="BT696" s="60"/>
      <c r="BU696" s="60"/>
      <c r="BV696" s="60"/>
      <c r="BW696" s="60"/>
      <c r="BX696" s="60"/>
      <c r="BY696" s="60"/>
      <c r="BZ696" s="60"/>
      <c r="CA696" s="60"/>
      <c r="CB696" s="60"/>
      <c r="CC696" s="463" t="s">
        <v>2141</v>
      </c>
    </row>
    <row r="697" spans="2:81" ht="15" customHeight="1">
      <c r="B697" s="484" t="s">
        <v>2142</v>
      </c>
      <c r="C697" s="59"/>
      <c r="D697" s="59" t="s">
        <v>1328</v>
      </c>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60"/>
      <c r="AT697" s="60"/>
      <c r="AU697" s="60"/>
      <c r="AV697" s="60"/>
      <c r="AW697" s="60"/>
      <c r="AX697" s="60"/>
      <c r="AY697" s="60"/>
      <c r="AZ697" s="60"/>
      <c r="BA697" s="60"/>
      <c r="BB697" s="60"/>
      <c r="BC697" s="60"/>
      <c r="BD697" s="60"/>
      <c r="BE697" s="60"/>
      <c r="BF697" s="60"/>
      <c r="BG697" s="60"/>
      <c r="BH697" s="60"/>
      <c r="BI697" s="60"/>
      <c r="BJ697" s="60"/>
      <c r="BK697" s="60"/>
      <c r="BL697" s="60"/>
      <c r="BM697" s="60"/>
      <c r="BN697" s="60"/>
      <c r="BO697" s="60"/>
      <c r="BP697" s="60"/>
      <c r="BQ697" s="60"/>
      <c r="BR697" s="60"/>
      <c r="BS697" s="60"/>
      <c r="BT697" s="60"/>
      <c r="BU697" s="60"/>
      <c r="BV697" s="60"/>
      <c r="BW697" s="60"/>
      <c r="BX697" s="60"/>
      <c r="BY697" s="60"/>
      <c r="BZ697" s="60"/>
      <c r="CA697" s="60"/>
      <c r="CB697" s="60"/>
      <c r="CC697" s="464" t="s">
        <v>2142</v>
      </c>
    </row>
    <row r="698" spans="2:81" ht="15" customHeight="1">
      <c r="B698" s="891" t="s">
        <v>2189</v>
      </c>
      <c r="C698" s="59"/>
      <c r="D698" s="59"/>
      <c r="E698" s="59"/>
      <c r="F698" s="59" t="s">
        <v>177</v>
      </c>
      <c r="G698" s="59"/>
      <c r="H698" s="59"/>
      <c r="I698" s="59"/>
      <c r="J698" s="59"/>
      <c r="K698" s="59"/>
      <c r="L698" s="59"/>
      <c r="M698" s="59"/>
      <c r="N698" s="59"/>
      <c r="O698" s="59"/>
      <c r="P698" s="59"/>
      <c r="Q698" s="59"/>
      <c r="R698" s="59"/>
      <c r="S698" s="59"/>
      <c r="T698" s="59"/>
      <c r="U698" s="59"/>
      <c r="V698" s="59"/>
      <c r="W698" s="59"/>
      <c r="X698" s="59"/>
      <c r="Y698" s="59"/>
      <c r="Z698" s="59"/>
      <c r="AA698" s="59"/>
      <c r="AB698" s="792"/>
      <c r="AC698" s="792"/>
      <c r="AD698" s="792"/>
      <c r="AE698" s="792"/>
      <c r="AF698" s="792"/>
      <c r="AG698" s="792"/>
      <c r="AH698" s="792"/>
      <c r="AI698" s="792"/>
      <c r="AJ698" s="792"/>
      <c r="AK698" s="792"/>
      <c r="AL698" s="792"/>
      <c r="AM698" s="792"/>
      <c r="AN698" s="792"/>
      <c r="AO698" s="792"/>
      <c r="AP698" s="792"/>
      <c r="AQ698" s="59"/>
      <c r="AR698" s="59"/>
      <c r="AS698" s="60"/>
      <c r="AT698" s="60"/>
      <c r="AU698" s="60"/>
      <c r="AV698" s="60"/>
      <c r="AW698" s="60"/>
      <c r="AX698" s="60"/>
      <c r="AY698" s="60"/>
      <c r="AZ698" s="60"/>
      <c r="BA698" s="60"/>
      <c r="BB698" s="60"/>
      <c r="BC698" s="60"/>
      <c r="BD698" s="60"/>
      <c r="BE698" s="60"/>
      <c r="BF698" s="60"/>
      <c r="BG698" s="60"/>
      <c r="BH698" s="60"/>
      <c r="BI698" s="60"/>
      <c r="BJ698" s="60"/>
      <c r="BK698" s="60"/>
      <c r="BL698" s="60"/>
      <c r="BM698" s="60"/>
      <c r="BN698" s="60"/>
      <c r="BO698" s="60"/>
      <c r="BP698" s="60"/>
      <c r="BQ698" s="60"/>
      <c r="BR698" s="60"/>
      <c r="BS698" s="60"/>
      <c r="BT698" s="60"/>
      <c r="BU698" s="60"/>
      <c r="BV698" s="60"/>
      <c r="BW698" s="60"/>
      <c r="BX698" s="60"/>
      <c r="BY698" s="60"/>
      <c r="BZ698" s="60"/>
      <c r="CA698" s="60"/>
      <c r="CB698" s="60"/>
      <c r="CC698" s="462"/>
    </row>
    <row r="699" spans="2:81" ht="15" customHeight="1">
      <c r="B699" s="891"/>
      <c r="C699" s="59"/>
      <c r="D699" s="59"/>
      <c r="E699" s="59"/>
      <c r="F699" s="59" t="s">
        <v>222</v>
      </c>
      <c r="G699" s="59"/>
      <c r="H699" s="59"/>
      <c r="I699" s="59"/>
      <c r="J699" s="59"/>
      <c r="K699" s="59"/>
      <c r="L699" s="59"/>
      <c r="M699" s="59"/>
      <c r="N699" s="59"/>
      <c r="O699" s="59"/>
      <c r="P699" s="59"/>
      <c r="Q699" s="59"/>
      <c r="R699" s="59"/>
      <c r="S699" s="59"/>
      <c r="T699" s="59"/>
      <c r="U699" s="59"/>
      <c r="V699" s="59"/>
      <c r="W699" s="59"/>
      <c r="X699" s="59"/>
      <c r="Y699" s="59"/>
      <c r="Z699" s="59"/>
      <c r="AA699" s="59"/>
      <c r="AB699" s="792"/>
      <c r="AC699" s="792"/>
      <c r="AD699" s="792"/>
      <c r="AE699" s="792"/>
      <c r="AF699" s="792"/>
      <c r="AG699" s="792"/>
      <c r="AH699" s="792"/>
      <c r="AI699" s="792"/>
      <c r="AJ699" s="792"/>
      <c r="AK699" s="792"/>
      <c r="AL699" s="792"/>
      <c r="AM699" s="792"/>
      <c r="AN699" s="792"/>
      <c r="AO699" s="792"/>
      <c r="AP699" s="792"/>
      <c r="AQ699" s="59"/>
      <c r="AR699" s="59"/>
      <c r="AS699" s="60"/>
      <c r="AT699" s="60"/>
      <c r="AU699" s="60"/>
      <c r="AV699" s="60"/>
      <c r="AW699" s="60"/>
      <c r="AX699" s="60"/>
      <c r="AY699" s="60"/>
      <c r="AZ699" s="60"/>
      <c r="BA699" s="60"/>
      <c r="BB699" s="60"/>
      <c r="BC699" s="60"/>
      <c r="BD699" s="60"/>
      <c r="BE699" s="60"/>
      <c r="BF699" s="60"/>
      <c r="BG699" s="60"/>
      <c r="BH699" s="60"/>
      <c r="BI699" s="60"/>
      <c r="BJ699" s="60"/>
      <c r="BK699" s="60"/>
      <c r="BL699" s="60"/>
      <c r="BM699" s="60"/>
      <c r="BN699" s="60"/>
      <c r="BO699" s="60"/>
      <c r="BP699" s="60"/>
      <c r="BQ699" s="60"/>
      <c r="BR699" s="60"/>
      <c r="BS699" s="60"/>
      <c r="BT699" s="60"/>
      <c r="BU699" s="60"/>
      <c r="BV699" s="60"/>
      <c r="BW699" s="60"/>
      <c r="BX699" s="60"/>
      <c r="BY699" s="60"/>
      <c r="BZ699" s="60"/>
      <c r="CA699" s="60"/>
      <c r="CB699" s="60"/>
      <c r="CC699" s="1" t="s">
        <v>2143</v>
      </c>
    </row>
    <row r="700" spans="2:81" ht="15" customHeight="1">
      <c r="B700" s="891"/>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c r="BV700" s="94"/>
      <c r="BW700" s="94"/>
      <c r="BX700" s="94"/>
      <c r="BY700" s="94"/>
      <c r="BZ700" s="94"/>
      <c r="CA700" s="94"/>
      <c r="CB700" s="94"/>
      <c r="CC700" s="1"/>
    </row>
    <row r="701" spans="2:81" ht="15" customHeight="1">
      <c r="B701" s="891"/>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c r="AS701" s="174"/>
      <c r="AT701" s="174"/>
      <c r="AU701" s="174"/>
      <c r="AV701" s="174"/>
      <c r="AW701" s="174"/>
      <c r="AX701" s="174"/>
      <c r="AY701" s="174"/>
      <c r="AZ701" s="174"/>
      <c r="BA701" s="174"/>
      <c r="BB701" s="174"/>
      <c r="BC701" s="174"/>
      <c r="BD701" s="174"/>
      <c r="BE701" s="174"/>
      <c r="BF701" s="174"/>
      <c r="BG701" s="174"/>
      <c r="BH701" s="174"/>
      <c r="BI701" s="174"/>
      <c r="BJ701" s="174"/>
      <c r="BK701" s="174"/>
      <c r="BL701" s="174"/>
      <c r="BM701" s="174"/>
      <c r="BN701" s="174"/>
      <c r="BO701" s="174"/>
      <c r="BP701" s="174"/>
      <c r="BQ701" s="174"/>
      <c r="BR701" s="174"/>
      <c r="BS701" s="174"/>
      <c r="BT701" s="174"/>
      <c r="BU701" s="174"/>
      <c r="BV701" s="174"/>
      <c r="BW701" s="174"/>
      <c r="BX701" s="174"/>
      <c r="BY701" s="174"/>
      <c r="BZ701" s="174"/>
      <c r="CA701" s="174"/>
      <c r="CB701" s="174"/>
      <c r="CC701" s="1"/>
    </row>
    <row r="702" spans="2:81" ht="15" customHeight="1">
      <c r="B702" s="891"/>
      <c r="C702" s="59"/>
      <c r="D702" s="59" t="s">
        <v>1329</v>
      </c>
      <c r="E702" s="59"/>
      <c r="F702" s="59"/>
      <c r="G702" s="59"/>
      <c r="H702" s="59"/>
      <c r="I702" s="59"/>
      <c r="J702" s="59"/>
      <c r="K702" s="59"/>
      <c r="L702" s="59"/>
      <c r="M702" s="59"/>
      <c r="N702" s="59"/>
      <c r="O702" s="59"/>
      <c r="P702" s="59"/>
      <c r="Q702" s="59"/>
      <c r="R702" s="59"/>
      <c r="S702" s="59"/>
      <c r="T702" s="59"/>
      <c r="U702" s="59"/>
      <c r="V702" s="808"/>
      <c r="W702" s="808"/>
      <c r="X702" s="808"/>
      <c r="Y702" s="808"/>
      <c r="Z702" s="808"/>
      <c r="AA702" s="808"/>
      <c r="AB702" s="808"/>
      <c r="AC702" s="808"/>
      <c r="AD702" s="808"/>
      <c r="AE702" s="808"/>
      <c r="AF702" s="808"/>
      <c r="AG702" s="808"/>
      <c r="AH702" s="808"/>
      <c r="AI702" s="808"/>
      <c r="AJ702" s="808"/>
      <c r="AK702" s="808"/>
      <c r="AL702" s="808"/>
      <c r="AM702" s="808"/>
      <c r="AN702" s="808"/>
      <c r="AO702" s="808"/>
      <c r="AP702" s="808"/>
      <c r="AQ702" s="808"/>
      <c r="AR702" s="808"/>
      <c r="AS702" s="808"/>
      <c r="AT702" s="808"/>
      <c r="AU702" s="808"/>
      <c r="AV702" s="808"/>
      <c r="AW702" s="808"/>
      <c r="AX702" s="808"/>
      <c r="AY702" s="808"/>
      <c r="AZ702" s="808"/>
      <c r="BA702" s="808"/>
      <c r="BB702" s="808"/>
      <c r="BC702" s="808"/>
      <c r="BD702" s="808"/>
      <c r="BE702" s="808"/>
      <c r="BF702" s="808"/>
      <c r="BG702" s="808"/>
      <c r="BH702" s="808"/>
      <c r="BI702" s="808"/>
      <c r="BJ702" s="808"/>
      <c r="BK702" s="808"/>
      <c r="BL702" s="808"/>
      <c r="BM702" s="808"/>
      <c r="BN702" s="808"/>
      <c r="BO702" s="808"/>
      <c r="BP702" s="808"/>
      <c r="BQ702" s="808"/>
      <c r="BR702" s="808"/>
      <c r="BS702" s="808"/>
      <c r="BT702" s="808"/>
      <c r="BU702" s="808"/>
      <c r="BV702" s="808"/>
      <c r="BW702" s="808"/>
      <c r="BX702" s="808"/>
      <c r="BY702" s="808"/>
      <c r="BZ702" s="808"/>
      <c r="CA702" s="808"/>
      <c r="CB702" s="808"/>
      <c r="CC702" s="1" t="s">
        <v>1941</v>
      </c>
    </row>
    <row r="703" spans="2:81" ht="15" customHeight="1">
      <c r="B703" s="891"/>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c r="BV703" s="94"/>
      <c r="BW703" s="94"/>
      <c r="BX703" s="94"/>
      <c r="BY703" s="94"/>
      <c r="BZ703" s="94"/>
      <c r="CA703" s="94"/>
      <c r="CB703" s="94"/>
      <c r="CC703" s="1"/>
    </row>
    <row r="704" spans="2:81" ht="15" customHeight="1">
      <c r="B704" s="891"/>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c r="AS704" s="174"/>
      <c r="AT704" s="174"/>
      <c r="AU704" s="174"/>
      <c r="AV704" s="174"/>
      <c r="AW704" s="174"/>
      <c r="AX704" s="174"/>
      <c r="AY704" s="174"/>
      <c r="AZ704" s="174"/>
      <c r="BA704" s="174"/>
      <c r="BB704" s="174"/>
      <c r="BC704" s="174"/>
      <c r="BD704" s="174"/>
      <c r="BE704" s="174"/>
      <c r="BF704" s="174"/>
      <c r="BG704" s="174"/>
      <c r="BH704" s="174"/>
      <c r="BI704" s="174"/>
      <c r="BJ704" s="174"/>
      <c r="BK704" s="174"/>
      <c r="BL704" s="174"/>
      <c r="BM704" s="174"/>
      <c r="BN704" s="174"/>
      <c r="BO704" s="174"/>
      <c r="BP704" s="174"/>
      <c r="BQ704" s="174"/>
      <c r="BR704" s="174"/>
      <c r="BS704" s="174"/>
      <c r="BT704" s="174"/>
      <c r="BU704" s="174"/>
      <c r="BV704" s="174"/>
      <c r="BW704" s="174"/>
      <c r="BX704" s="174"/>
      <c r="BY704" s="174"/>
      <c r="BZ704" s="174"/>
      <c r="CA704" s="174"/>
      <c r="CB704" s="174"/>
      <c r="CC704" s="1"/>
    </row>
    <row r="705" spans="2:81" ht="15" customHeight="1">
      <c r="B705" s="891"/>
      <c r="C705" s="59"/>
      <c r="D705" s="78" t="s">
        <v>1330</v>
      </c>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c r="AP705" s="78"/>
      <c r="AQ705" s="78"/>
      <c r="AR705" s="78"/>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1"/>
    </row>
    <row r="706" spans="2:81" ht="15" customHeight="1">
      <c r="B706" s="891"/>
      <c r="C706" s="59"/>
      <c r="D706" s="78"/>
      <c r="E706" s="78"/>
      <c r="F706" s="78" t="s">
        <v>225</v>
      </c>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78"/>
      <c r="AP706" s="78"/>
      <c r="AQ706" s="78"/>
      <c r="AR706" s="78"/>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1"/>
    </row>
    <row r="707" spans="2:81" ht="15" customHeight="1">
      <c r="B707" s="891"/>
      <c r="C707" s="59"/>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78"/>
      <c r="AP707" s="78"/>
      <c r="AQ707" s="78"/>
      <c r="AR707" s="78"/>
      <c r="AS707" s="79"/>
      <c r="AT707" s="79"/>
      <c r="AU707" s="79"/>
      <c r="AV707" s="79"/>
      <c r="AW707" s="79"/>
      <c r="AX707" s="79"/>
      <c r="AY707" s="79"/>
      <c r="AZ707" s="79"/>
      <c r="BA707" s="79"/>
      <c r="BB707" s="79"/>
      <c r="BC707" s="79"/>
      <c r="BD707" s="79"/>
      <c r="BE707" s="805" t="s">
        <v>56</v>
      </c>
      <c r="BF707" s="805"/>
      <c r="BG707" s="78"/>
      <c r="BH707" s="78" t="s">
        <v>184</v>
      </c>
      <c r="BI707" s="78"/>
      <c r="BJ707" s="78"/>
      <c r="BK707" s="78"/>
      <c r="BL707" s="78"/>
      <c r="BM707" s="805" t="s">
        <v>56</v>
      </c>
      <c r="BN707" s="805"/>
      <c r="BO707" s="78"/>
      <c r="BP707" s="78" t="s">
        <v>185</v>
      </c>
      <c r="BQ707" s="78"/>
      <c r="BR707" s="78"/>
      <c r="BS707" s="78"/>
      <c r="BT707" s="78"/>
      <c r="BU707" s="79"/>
      <c r="BV707" s="79"/>
      <c r="BW707" s="79"/>
      <c r="BX707" s="79"/>
      <c r="BY707" s="79"/>
      <c r="BZ707" s="79"/>
      <c r="CA707" s="79"/>
      <c r="CB707" s="79"/>
      <c r="CC707" s="1" t="s">
        <v>1907</v>
      </c>
    </row>
    <row r="708" spans="2:81" ht="15" customHeight="1">
      <c r="B708" s="891"/>
      <c r="C708" s="59"/>
      <c r="D708" s="78"/>
      <c r="E708" s="78"/>
      <c r="F708" s="78" t="s">
        <v>1673</v>
      </c>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78"/>
      <c r="AP708" s="78"/>
      <c r="AQ708" s="78"/>
      <c r="AR708" s="78"/>
      <c r="AS708" s="79"/>
      <c r="AT708" s="79"/>
      <c r="AU708" s="79"/>
      <c r="AV708" s="79"/>
      <c r="AW708" s="79"/>
      <c r="AX708" s="79"/>
      <c r="AY708" s="79"/>
      <c r="AZ708" s="79"/>
      <c r="BA708" s="79"/>
      <c r="BB708" s="79"/>
      <c r="BC708" s="79"/>
      <c r="BD708" s="79"/>
      <c r="BE708" s="62"/>
      <c r="BF708" s="62"/>
      <c r="BG708" s="78"/>
      <c r="BH708" s="78"/>
      <c r="BI708" s="78"/>
      <c r="BJ708" s="78"/>
      <c r="BK708" s="78"/>
      <c r="BL708" s="78"/>
      <c r="BM708" s="62"/>
      <c r="BN708" s="62"/>
      <c r="BO708" s="78"/>
      <c r="BP708" s="78"/>
      <c r="BQ708" s="78"/>
      <c r="BR708" s="78"/>
      <c r="BS708" s="78"/>
      <c r="BT708" s="78"/>
      <c r="BU708" s="79"/>
      <c r="BV708" s="79"/>
      <c r="BW708" s="79"/>
      <c r="BX708" s="79"/>
      <c r="BY708" s="79"/>
      <c r="BZ708" s="79"/>
      <c r="CA708" s="79"/>
      <c r="CB708" s="79"/>
      <c r="CC708" s="1"/>
    </row>
    <row r="709" spans="2:81" ht="15" customHeight="1">
      <c r="B709" s="891"/>
      <c r="C709" s="59"/>
      <c r="D709" s="78"/>
      <c r="E709" s="78"/>
      <c r="F709" s="78"/>
      <c r="G709" s="78"/>
      <c r="H709" s="78"/>
      <c r="I709" s="805" t="s">
        <v>56</v>
      </c>
      <c r="J709" s="805"/>
      <c r="K709" s="78" t="s">
        <v>1677</v>
      </c>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78"/>
      <c r="AP709" s="78"/>
      <c r="AQ709" s="78"/>
      <c r="AR709" s="78"/>
      <c r="AS709" s="79"/>
      <c r="AT709" s="79"/>
      <c r="AU709" s="79"/>
      <c r="AV709" s="79"/>
      <c r="AW709" s="79"/>
      <c r="AX709" s="79"/>
      <c r="AY709" s="79"/>
      <c r="AZ709" s="79"/>
      <c r="BA709" s="79"/>
      <c r="BB709" s="79"/>
      <c r="BC709" s="79"/>
      <c r="BD709" s="79"/>
      <c r="BE709" s="62"/>
      <c r="BF709" s="62"/>
      <c r="BG709" s="62"/>
      <c r="BH709" s="62"/>
      <c r="BI709" s="62"/>
      <c r="BJ709" s="62"/>
      <c r="BK709" s="62"/>
      <c r="BL709" s="62"/>
      <c r="BM709" s="62"/>
      <c r="BN709" s="62"/>
      <c r="BO709" s="78"/>
      <c r="BP709" s="78"/>
      <c r="BQ709" s="78"/>
      <c r="BR709" s="78"/>
      <c r="BS709" s="78"/>
      <c r="BT709" s="78"/>
      <c r="BU709" s="79"/>
      <c r="BV709" s="79"/>
      <c r="BW709" s="79"/>
      <c r="BX709" s="79"/>
      <c r="BY709" s="79"/>
      <c r="BZ709" s="79"/>
      <c r="CA709" s="79"/>
      <c r="CB709" s="79"/>
      <c r="CC709" s="1" t="s">
        <v>1907</v>
      </c>
    </row>
    <row r="710" spans="2:81" ht="15" customHeight="1">
      <c r="B710" s="891"/>
      <c r="C710" s="59"/>
      <c r="D710" s="78"/>
      <c r="E710" s="78"/>
      <c r="F710" s="78"/>
      <c r="G710" s="78"/>
      <c r="H710" s="78"/>
      <c r="I710" s="382"/>
      <c r="J710" s="382"/>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c r="AP710" s="78"/>
      <c r="AQ710" s="78"/>
      <c r="AR710" s="78"/>
      <c r="AS710" s="79"/>
      <c r="AT710" s="79"/>
      <c r="AU710" s="79"/>
      <c r="AV710" s="79"/>
      <c r="AW710" s="79"/>
      <c r="AX710" s="79"/>
      <c r="AY710" s="79"/>
      <c r="AZ710" s="79"/>
      <c r="BA710" s="79"/>
      <c r="BB710" s="79"/>
      <c r="BC710" s="79"/>
      <c r="BD710" s="79"/>
      <c r="BE710" s="62"/>
      <c r="BF710" s="62"/>
      <c r="BG710" s="62"/>
      <c r="BH710" s="62"/>
      <c r="BI710" s="62"/>
      <c r="BJ710" s="62"/>
      <c r="BK710" s="62"/>
      <c r="BL710" s="62"/>
      <c r="BM710" s="62"/>
      <c r="BN710" s="62"/>
      <c r="BO710" s="78"/>
      <c r="BP710" s="78"/>
      <c r="BQ710" s="78"/>
      <c r="BR710" s="78"/>
      <c r="BS710" s="78"/>
      <c r="BT710" s="78"/>
      <c r="BU710" s="79"/>
      <c r="BV710" s="79"/>
      <c r="BW710" s="79"/>
      <c r="BX710" s="79"/>
      <c r="BY710" s="79"/>
      <c r="BZ710" s="79"/>
      <c r="CA710" s="79"/>
      <c r="CB710" s="79"/>
      <c r="CC710" s="1"/>
    </row>
    <row r="711" spans="2:81" ht="15" customHeight="1">
      <c r="B711" s="891"/>
      <c r="C711" s="59"/>
      <c r="D711" s="78"/>
      <c r="E711" s="78"/>
      <c r="F711" s="78"/>
      <c r="G711" s="78"/>
      <c r="H711" s="78"/>
      <c r="I711" s="805" t="s">
        <v>56</v>
      </c>
      <c r="J711" s="805"/>
      <c r="K711" s="78" t="s">
        <v>1678</v>
      </c>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78"/>
      <c r="AP711" s="78"/>
      <c r="AQ711" s="78"/>
      <c r="AR711" s="78"/>
      <c r="AS711" s="79"/>
      <c r="AT711" s="79"/>
      <c r="AU711" s="79"/>
      <c r="AV711" s="79"/>
      <c r="AW711" s="79"/>
      <c r="AX711" s="79"/>
      <c r="AY711" s="79"/>
      <c r="AZ711" s="79"/>
      <c r="BA711" s="79"/>
      <c r="BB711" s="79"/>
      <c r="BC711" s="79"/>
      <c r="BD711" s="79"/>
      <c r="BE711" s="62"/>
      <c r="BF711" s="62"/>
      <c r="BG711" s="62"/>
      <c r="BH711" s="62"/>
      <c r="BI711" s="62"/>
      <c r="BJ711" s="62"/>
      <c r="BK711" s="62"/>
      <c r="BL711" s="62"/>
      <c r="BM711" s="62"/>
      <c r="BN711" s="62"/>
      <c r="BO711" s="78"/>
      <c r="BP711" s="78"/>
      <c r="BQ711" s="78"/>
      <c r="BR711" s="78"/>
      <c r="BS711" s="78"/>
      <c r="BT711" s="78"/>
      <c r="BU711" s="79"/>
      <c r="BV711" s="79"/>
      <c r="BW711" s="79"/>
      <c r="BX711" s="79"/>
      <c r="BY711" s="79"/>
      <c r="BZ711" s="79"/>
      <c r="CA711" s="79"/>
      <c r="CB711" s="79"/>
      <c r="CC711" s="1" t="s">
        <v>1908</v>
      </c>
    </row>
    <row r="712" spans="2:81" ht="15" customHeight="1">
      <c r="B712" s="891"/>
      <c r="C712" s="59"/>
      <c r="D712" s="78"/>
      <c r="E712" s="78"/>
      <c r="F712" s="78"/>
      <c r="G712" s="78"/>
      <c r="H712" s="78"/>
      <c r="I712" s="78"/>
      <c r="J712" s="78"/>
      <c r="K712" s="78" t="s">
        <v>1674</v>
      </c>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78"/>
      <c r="AP712" s="78"/>
      <c r="AQ712" s="78"/>
      <c r="AR712" s="78"/>
      <c r="AS712" s="79"/>
      <c r="AT712" s="79"/>
      <c r="AU712" s="79"/>
      <c r="AV712" s="79"/>
      <c r="AW712" s="79"/>
      <c r="AX712" s="79"/>
      <c r="AY712" s="79"/>
      <c r="AZ712" s="79"/>
      <c r="BA712" s="79"/>
      <c r="BB712" s="79"/>
      <c r="BC712" s="79"/>
      <c r="BD712" s="79"/>
      <c r="BE712" s="62"/>
      <c r="BF712" s="62"/>
      <c r="BG712" s="62"/>
      <c r="BH712" s="62"/>
      <c r="BI712" s="62"/>
      <c r="BJ712" s="62"/>
      <c r="BK712" s="62"/>
      <c r="BL712" s="62"/>
      <c r="BM712" s="62"/>
      <c r="BN712" s="62"/>
      <c r="BO712" s="78"/>
      <c r="BP712" s="78"/>
      <c r="BQ712" s="78"/>
      <c r="BR712" s="78"/>
      <c r="BS712" s="78"/>
      <c r="BT712" s="78"/>
      <c r="BU712" s="79"/>
      <c r="BV712" s="79"/>
      <c r="BW712" s="79"/>
      <c r="BX712" s="79"/>
      <c r="BY712" s="79"/>
      <c r="BZ712" s="79"/>
      <c r="CA712" s="79"/>
      <c r="CB712" s="79"/>
      <c r="CC712" s="1"/>
    </row>
    <row r="713" spans="2:81" ht="15" customHeight="1">
      <c r="B713" s="891"/>
      <c r="C713" s="59"/>
      <c r="D713" s="78"/>
      <c r="E713" s="78"/>
      <c r="F713" s="78"/>
      <c r="G713" s="78"/>
      <c r="H713" s="78"/>
      <c r="I713" s="78"/>
      <c r="J713" s="78"/>
      <c r="K713" s="78" t="s">
        <v>1675</v>
      </c>
      <c r="L713" s="78"/>
      <c r="M713" s="78"/>
      <c r="N713" s="78"/>
      <c r="O713" s="78"/>
      <c r="P713" s="78"/>
      <c r="Q713" s="78"/>
      <c r="R713" s="805"/>
      <c r="S713" s="805"/>
      <c r="T713" s="805"/>
      <c r="U713" s="805"/>
      <c r="V713" s="805"/>
      <c r="W713" s="805"/>
      <c r="X713" s="805"/>
      <c r="Y713" s="805"/>
      <c r="Z713" s="805"/>
      <c r="AA713" s="805"/>
      <c r="AB713" s="805"/>
      <c r="AC713" s="805"/>
      <c r="AD713" s="805"/>
      <c r="AE713" s="78"/>
      <c r="AF713" s="78"/>
      <c r="AG713" s="78"/>
      <c r="AH713" s="78"/>
      <c r="AI713" s="78"/>
      <c r="AJ713" s="78"/>
      <c r="AK713" s="78"/>
      <c r="AL713" s="78"/>
      <c r="AM713" s="78"/>
      <c r="AN713" s="78"/>
      <c r="AO713" s="78"/>
      <c r="AP713" s="78"/>
      <c r="AQ713" s="78"/>
      <c r="AR713" s="78"/>
      <c r="AS713" s="79"/>
      <c r="AT713" s="79"/>
      <c r="AU713" s="79"/>
      <c r="AV713" s="79"/>
      <c r="AW713" s="79"/>
      <c r="AX713" s="79"/>
      <c r="AY713" s="79"/>
      <c r="AZ713" s="79"/>
      <c r="BA713" s="79"/>
      <c r="BB713" s="79"/>
      <c r="BC713" s="79"/>
      <c r="BD713" s="79"/>
      <c r="BE713" s="62"/>
      <c r="BF713" s="62"/>
      <c r="BG713" s="62"/>
      <c r="BH713" s="62"/>
      <c r="BI713" s="62"/>
      <c r="BJ713" s="62"/>
      <c r="BK713" s="62"/>
      <c r="BL713" s="62"/>
      <c r="BM713" s="62"/>
      <c r="BN713" s="62"/>
      <c r="BO713" s="78"/>
      <c r="BP713" s="78"/>
      <c r="BQ713" s="78"/>
      <c r="BR713" s="78"/>
      <c r="BS713" s="78"/>
      <c r="BT713" s="78"/>
      <c r="BU713" s="79"/>
      <c r="BV713" s="79"/>
      <c r="BW713" s="79"/>
      <c r="BX713" s="79"/>
      <c r="BY713" s="79"/>
      <c r="BZ713" s="79"/>
      <c r="CA713" s="79"/>
      <c r="CB713" s="79"/>
      <c r="CC713" s="1" t="s">
        <v>1909</v>
      </c>
    </row>
    <row r="714" spans="2:81" ht="15" customHeight="1">
      <c r="B714" s="891"/>
      <c r="C714" s="59"/>
      <c r="D714" s="78"/>
      <c r="E714" s="78"/>
      <c r="F714" s="78"/>
      <c r="G714" s="78"/>
      <c r="H714" s="78"/>
      <c r="I714" s="78"/>
      <c r="J714" s="78"/>
      <c r="K714" s="78" t="s">
        <v>1676</v>
      </c>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806"/>
      <c r="AI714" s="806"/>
      <c r="AJ714" s="806"/>
      <c r="AK714" s="806"/>
      <c r="AL714" s="806"/>
      <c r="AM714" s="806"/>
      <c r="AN714" s="806"/>
      <c r="AO714" s="806"/>
      <c r="AP714" s="806"/>
      <c r="AQ714" s="806"/>
      <c r="AR714" s="806"/>
      <c r="AS714" s="79"/>
      <c r="AT714" s="79" t="s">
        <v>40</v>
      </c>
      <c r="AU714" s="79"/>
      <c r="AV714" s="79"/>
      <c r="AW714" s="79"/>
      <c r="AX714" s="79"/>
      <c r="AY714" s="79"/>
      <c r="AZ714" s="79"/>
      <c r="BA714" s="79"/>
      <c r="BB714" s="79"/>
      <c r="BC714" s="79"/>
      <c r="BD714" s="79"/>
      <c r="BE714" s="62"/>
      <c r="BF714" s="62"/>
      <c r="BG714" s="62"/>
      <c r="BH714" s="62"/>
      <c r="BI714" s="62"/>
      <c r="BJ714" s="62"/>
      <c r="BK714" s="62"/>
      <c r="BL714" s="62"/>
      <c r="BM714" s="62"/>
      <c r="BN714" s="62"/>
      <c r="BO714" s="78"/>
      <c r="BP714" s="78"/>
      <c r="BQ714" s="78"/>
      <c r="BR714" s="78"/>
      <c r="BS714" s="78"/>
      <c r="BT714" s="78"/>
      <c r="BU714" s="79"/>
      <c r="BV714" s="79"/>
      <c r="BW714" s="79"/>
      <c r="BX714" s="79"/>
      <c r="BY714" s="79"/>
      <c r="BZ714" s="79"/>
      <c r="CA714" s="79"/>
      <c r="CB714" s="79"/>
      <c r="CC714" s="1"/>
    </row>
    <row r="715" spans="2:81" ht="15" customHeight="1">
      <c r="B715" s="891"/>
      <c r="C715" s="59"/>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381"/>
      <c r="AI715" s="381"/>
      <c r="AJ715" s="381"/>
      <c r="AK715" s="381"/>
      <c r="AL715" s="381"/>
      <c r="AM715" s="381"/>
      <c r="AN715" s="381"/>
      <c r="AO715" s="381"/>
      <c r="AP715" s="381"/>
      <c r="AQ715" s="381"/>
      <c r="AR715" s="381"/>
      <c r="AS715" s="79"/>
      <c r="AT715" s="79"/>
      <c r="AU715" s="79"/>
      <c r="AV715" s="79"/>
      <c r="AW715" s="79"/>
      <c r="AX715" s="79"/>
      <c r="AY715" s="79"/>
      <c r="AZ715" s="79"/>
      <c r="BA715" s="79"/>
      <c r="BB715" s="79"/>
      <c r="BC715" s="79"/>
      <c r="BD715" s="79"/>
      <c r="BE715" s="62"/>
      <c r="BF715" s="62"/>
      <c r="BG715" s="62"/>
      <c r="BH715" s="62"/>
      <c r="BI715" s="62"/>
      <c r="BJ715" s="62"/>
      <c r="BK715" s="62"/>
      <c r="BL715" s="62"/>
      <c r="BM715" s="62"/>
      <c r="BN715" s="62"/>
      <c r="BO715" s="78"/>
      <c r="BP715" s="78"/>
      <c r="BQ715" s="78"/>
      <c r="BR715" s="78"/>
      <c r="BS715" s="78"/>
      <c r="BT715" s="78"/>
      <c r="BU715" s="79"/>
      <c r="BV715" s="79"/>
      <c r="BW715" s="79"/>
      <c r="BX715" s="79"/>
      <c r="BY715" s="79"/>
      <c r="BZ715" s="79"/>
      <c r="CA715" s="79"/>
      <c r="CB715" s="79"/>
      <c r="CC715" s="9" t="s">
        <v>1982</v>
      </c>
    </row>
    <row r="716" spans="2:81" ht="15" customHeight="1">
      <c r="B716" s="891"/>
      <c r="C716" s="59"/>
      <c r="D716" s="78"/>
      <c r="E716" s="78"/>
      <c r="F716" s="78" t="s">
        <v>1679</v>
      </c>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78"/>
      <c r="AP716" s="78"/>
      <c r="AQ716" s="78"/>
      <c r="AR716" s="78"/>
      <c r="AS716" s="79"/>
      <c r="AT716" s="79"/>
      <c r="AU716" s="79"/>
      <c r="AV716" s="79"/>
      <c r="AW716" s="79"/>
      <c r="AX716" s="79"/>
      <c r="AY716" s="79"/>
      <c r="AZ716" s="79"/>
      <c r="BA716" s="79"/>
      <c r="BB716" s="79"/>
      <c r="BC716" s="79"/>
      <c r="BD716" s="79"/>
      <c r="BE716" s="805" t="s">
        <v>56</v>
      </c>
      <c r="BF716" s="805"/>
      <c r="BG716" s="78"/>
      <c r="BH716" s="78" t="s">
        <v>184</v>
      </c>
      <c r="BI716" s="78"/>
      <c r="BJ716" s="78"/>
      <c r="BK716" s="78"/>
      <c r="BL716" s="78"/>
      <c r="BM716" s="805" t="s">
        <v>56</v>
      </c>
      <c r="BN716" s="805"/>
      <c r="BO716" s="78"/>
      <c r="BP716" s="78" t="s">
        <v>185</v>
      </c>
      <c r="BQ716" s="78"/>
      <c r="BR716" s="78"/>
      <c r="BS716" s="78"/>
      <c r="BT716" s="78"/>
      <c r="BU716" s="79"/>
      <c r="BV716" s="79"/>
      <c r="BW716" s="79"/>
      <c r="BX716" s="79"/>
      <c r="BY716" s="79"/>
      <c r="BZ716" s="79"/>
      <c r="CA716" s="79"/>
      <c r="CB716" s="79"/>
      <c r="CC716" s="9" t="s">
        <v>1910</v>
      </c>
    </row>
    <row r="717" spans="2:81" ht="15" customHeight="1">
      <c r="B717" s="891"/>
      <c r="C717" s="59"/>
      <c r="D717" s="78"/>
      <c r="E717" s="78"/>
      <c r="F717" s="78" t="s">
        <v>1680</v>
      </c>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c r="AP717" s="78"/>
      <c r="AQ717" s="78"/>
      <c r="AR717" s="78"/>
      <c r="AS717" s="79"/>
      <c r="AT717" s="79"/>
      <c r="AU717" s="79"/>
      <c r="AV717" s="79"/>
      <c r="AW717" s="79"/>
      <c r="AX717" s="78" t="s">
        <v>81</v>
      </c>
      <c r="AY717" s="78"/>
      <c r="AZ717" s="806"/>
      <c r="BA717" s="806"/>
      <c r="BB717" s="806"/>
      <c r="BC717" s="806"/>
      <c r="BD717" s="806"/>
      <c r="BE717" s="806"/>
      <c r="BF717" s="806"/>
      <c r="BG717" s="806"/>
      <c r="BH717" s="806"/>
      <c r="BI717" s="806"/>
      <c r="BJ717" s="806"/>
      <c r="BK717" s="78" t="s">
        <v>40</v>
      </c>
      <c r="BL717" s="79"/>
      <c r="BM717" s="79"/>
      <c r="BN717" s="79"/>
      <c r="BO717" s="79"/>
      <c r="BP717" s="79"/>
      <c r="BQ717" s="79"/>
      <c r="BR717" s="79"/>
      <c r="BS717" s="79"/>
      <c r="BT717" s="79"/>
      <c r="BU717" s="79"/>
      <c r="BV717" s="79"/>
      <c r="BW717" s="79"/>
      <c r="BX717" s="79"/>
      <c r="BY717" s="79"/>
      <c r="BZ717" s="79"/>
      <c r="CA717" s="79"/>
      <c r="CB717" s="79"/>
      <c r="CC717" s="1" t="s">
        <v>1981</v>
      </c>
    </row>
    <row r="718" spans="2:81" ht="15" customHeight="1">
      <c r="B718" s="891"/>
      <c r="C718" s="59"/>
      <c r="D718" s="78"/>
      <c r="E718" s="78"/>
      <c r="F718" s="78" t="s">
        <v>1681</v>
      </c>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t="s">
        <v>81</v>
      </c>
      <c r="AL718" s="78"/>
      <c r="AM718" s="806"/>
      <c r="AN718" s="806"/>
      <c r="AO718" s="806"/>
      <c r="AP718" s="806"/>
      <c r="AQ718" s="806"/>
      <c r="AR718" s="806"/>
      <c r="AS718" s="806"/>
      <c r="AT718" s="806"/>
      <c r="AU718" s="806"/>
      <c r="AV718" s="806"/>
      <c r="AW718" s="806"/>
      <c r="AX718" s="78" t="s">
        <v>40</v>
      </c>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1" t="s">
        <v>1978</v>
      </c>
    </row>
    <row r="719" spans="2:81" ht="15" customHeight="1">
      <c r="B719" s="891"/>
      <c r="C719" s="59"/>
      <c r="D719" s="78"/>
      <c r="E719" s="78"/>
      <c r="F719" s="78" t="s">
        <v>1682</v>
      </c>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805" t="s">
        <v>56</v>
      </c>
      <c r="AE719" s="805"/>
      <c r="AF719" s="78"/>
      <c r="AG719" s="78" t="s">
        <v>230</v>
      </c>
      <c r="AH719" s="78"/>
      <c r="AI719" s="78"/>
      <c r="AJ719" s="78"/>
      <c r="AK719" s="60"/>
      <c r="AL719" s="60"/>
      <c r="AM719" s="60"/>
      <c r="AN719" s="60"/>
      <c r="AO719" s="60"/>
      <c r="AP719" s="60"/>
      <c r="AQ719" s="60"/>
      <c r="AR719" s="60"/>
      <c r="AS719" s="60"/>
      <c r="AT719" s="60"/>
      <c r="AU719" s="60"/>
      <c r="AV719" s="60"/>
      <c r="AW719" s="60"/>
      <c r="AX719" s="60"/>
      <c r="AY719" s="60"/>
      <c r="AZ719" s="60"/>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408"/>
    </row>
    <row r="720" spans="2:81" ht="15" customHeight="1">
      <c r="B720" s="891"/>
      <c r="C720" s="59"/>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805" t="s">
        <v>56</v>
      </c>
      <c r="AE720" s="805"/>
      <c r="AF720" s="78"/>
      <c r="AG720" s="78" t="s">
        <v>231</v>
      </c>
      <c r="AH720" s="78"/>
      <c r="AI720" s="78"/>
      <c r="AJ720" s="78"/>
      <c r="AK720" s="78"/>
      <c r="AL720" s="78"/>
      <c r="AM720" s="80"/>
      <c r="AN720" s="80"/>
      <c r="AO720" s="80"/>
      <c r="AP720" s="80"/>
      <c r="AQ720" s="80"/>
      <c r="AR720" s="80"/>
      <c r="AS720" s="80"/>
      <c r="AT720" s="80"/>
      <c r="AU720" s="80"/>
      <c r="AV720" s="80"/>
      <c r="AW720" s="80"/>
      <c r="AX720" s="78"/>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1" t="s">
        <v>1986</v>
      </c>
    </row>
    <row r="721" spans="2:81" ht="15" customHeight="1">
      <c r="B721" s="891"/>
      <c r="C721" s="59"/>
      <c r="D721" s="78"/>
      <c r="E721" s="78"/>
      <c r="F721" s="78" t="s">
        <v>1683</v>
      </c>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804"/>
      <c r="AE721" s="804"/>
      <c r="AF721" s="804"/>
      <c r="AG721" s="804"/>
      <c r="AH721" s="804"/>
      <c r="AI721" s="804"/>
      <c r="AJ721" s="804"/>
      <c r="AK721" s="804"/>
      <c r="AL721" s="804"/>
      <c r="AM721" s="804"/>
      <c r="AN721" s="804"/>
      <c r="AO721" s="804"/>
      <c r="AP721" s="804"/>
      <c r="AQ721" s="804"/>
      <c r="AR721" s="804"/>
      <c r="AS721" s="804"/>
      <c r="AT721" s="804"/>
      <c r="AU721" s="804"/>
      <c r="AV721" s="804"/>
      <c r="AW721" s="804"/>
      <c r="AX721" s="804"/>
      <c r="AY721" s="804"/>
      <c r="AZ721" s="804"/>
      <c r="BA721" s="804"/>
      <c r="BB721" s="804"/>
      <c r="BC721" s="804"/>
      <c r="BD721" s="804"/>
      <c r="BE721" s="804"/>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1" t="s">
        <v>1980</v>
      </c>
    </row>
    <row r="722" spans="2:81" ht="15" customHeight="1">
      <c r="B722" s="891"/>
      <c r="C722" s="59"/>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1"/>
    </row>
    <row r="723" spans="2:81" ht="15" customHeight="1">
      <c r="B723" s="891"/>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c r="BV723" s="94"/>
      <c r="BW723" s="94"/>
      <c r="BX723" s="94"/>
      <c r="BY723" s="94"/>
      <c r="BZ723" s="94"/>
      <c r="CA723" s="94"/>
      <c r="CB723" s="94"/>
      <c r="CC723" s="9"/>
    </row>
    <row r="724" spans="2:81" ht="15" customHeight="1">
      <c r="B724" s="891"/>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c r="AS724" s="174"/>
      <c r="AT724" s="174"/>
      <c r="AU724" s="174"/>
      <c r="AV724" s="174"/>
      <c r="AW724" s="174"/>
      <c r="AX724" s="174"/>
      <c r="AY724" s="174"/>
      <c r="AZ724" s="174"/>
      <c r="BA724" s="174"/>
      <c r="BB724" s="174"/>
      <c r="BC724" s="174"/>
      <c r="BD724" s="174"/>
      <c r="BE724" s="174"/>
      <c r="BF724" s="174"/>
      <c r="BG724" s="174"/>
      <c r="BH724" s="174"/>
      <c r="BI724" s="174"/>
      <c r="BJ724" s="174"/>
      <c r="BK724" s="174"/>
      <c r="BL724" s="174"/>
      <c r="BM724" s="174"/>
      <c r="BN724" s="174"/>
      <c r="BO724" s="174"/>
      <c r="BP724" s="174"/>
      <c r="BQ724" s="174"/>
      <c r="BR724" s="174"/>
      <c r="BS724" s="174"/>
      <c r="BT724" s="174"/>
      <c r="BU724" s="174"/>
      <c r="BV724" s="174"/>
      <c r="BW724" s="174"/>
      <c r="BX724" s="174"/>
      <c r="BY724" s="174"/>
      <c r="BZ724" s="174"/>
      <c r="CA724" s="174"/>
      <c r="CB724" s="174"/>
      <c r="CC724" s="1"/>
    </row>
    <row r="725" spans="2:81" ht="15" customHeight="1">
      <c r="B725" s="891"/>
      <c r="C725" s="59"/>
      <c r="D725" s="59" t="s">
        <v>1332</v>
      </c>
      <c r="E725" s="59"/>
      <c r="F725" s="59"/>
      <c r="G725" s="59"/>
      <c r="H725" s="59"/>
      <c r="I725" s="59"/>
      <c r="J725" s="59"/>
      <c r="K725" s="59"/>
      <c r="L725" s="59"/>
      <c r="M725" s="59"/>
      <c r="N725" s="59"/>
      <c r="O725" s="59"/>
      <c r="P725" s="59"/>
      <c r="Q725" s="59"/>
      <c r="R725" s="59"/>
      <c r="S725" s="59"/>
      <c r="T725" s="59"/>
      <c r="U725" s="59"/>
      <c r="V725" s="59"/>
      <c r="W725" s="59"/>
      <c r="X725" s="59" t="s">
        <v>151</v>
      </c>
      <c r="Y725" s="59"/>
      <c r="Z725" s="59"/>
      <c r="AA725" s="59"/>
      <c r="AB725" s="59"/>
      <c r="AC725" s="59"/>
      <c r="AD725" s="59"/>
      <c r="AE725" s="59"/>
      <c r="AF725" s="59"/>
      <c r="AG725" s="59"/>
      <c r="AH725" s="59"/>
      <c r="AI725" s="59"/>
      <c r="AJ725" s="59"/>
      <c r="AK725" s="59"/>
      <c r="AL725" s="59"/>
      <c r="AM725" s="59"/>
      <c r="AN725" s="59" t="s">
        <v>152</v>
      </c>
      <c r="AO725" s="59"/>
      <c r="AP725" s="59"/>
      <c r="AQ725" s="59"/>
      <c r="AR725" s="59"/>
      <c r="AS725" s="59"/>
      <c r="AT725" s="59"/>
      <c r="AU725" s="59"/>
      <c r="AV725" s="59"/>
      <c r="AW725" s="59"/>
      <c r="AX725" s="59"/>
      <c r="AY725" s="59"/>
      <c r="AZ725" s="59"/>
      <c r="BA725" s="59"/>
      <c r="BB725" s="59"/>
      <c r="BC725" s="59"/>
      <c r="BD725" s="59"/>
      <c r="BE725" s="59" t="s">
        <v>153</v>
      </c>
      <c r="BF725" s="59"/>
      <c r="BG725" s="59"/>
      <c r="BH725" s="59"/>
      <c r="BI725" s="59"/>
      <c r="BJ725" s="59"/>
      <c r="BK725" s="59"/>
      <c r="BL725" s="59"/>
      <c r="BM725" s="59"/>
      <c r="BN725" s="59"/>
      <c r="BO725" s="59"/>
      <c r="BP725" s="59"/>
      <c r="BQ725" s="59"/>
      <c r="BR725" s="59"/>
      <c r="BS725" s="59"/>
      <c r="BT725" s="59"/>
      <c r="BU725" s="59"/>
      <c r="BV725" s="59"/>
      <c r="BW725" s="59" t="s">
        <v>85</v>
      </c>
      <c r="BX725" s="59"/>
      <c r="BY725" s="59"/>
      <c r="BZ725" s="59"/>
      <c r="CA725" s="59"/>
      <c r="CB725" s="59"/>
      <c r="CC725" s="1"/>
    </row>
    <row r="726" spans="2:81" ht="15" customHeight="1">
      <c r="B726" s="891"/>
      <c r="C726" s="59"/>
      <c r="D726" s="59"/>
      <c r="E726" s="59"/>
      <c r="F726" s="798" t="s">
        <v>234</v>
      </c>
      <c r="G726" s="798"/>
      <c r="H726" s="798"/>
      <c r="I726" s="798"/>
      <c r="J726" s="798"/>
      <c r="K726" s="798"/>
      <c r="L726" s="798"/>
      <c r="M726" s="798"/>
      <c r="N726" s="59" t="s">
        <v>37</v>
      </c>
      <c r="O726" s="59"/>
      <c r="P726" s="802"/>
      <c r="Q726" s="802"/>
      <c r="R726" s="802"/>
      <c r="S726" s="802"/>
      <c r="T726" s="801" t="s">
        <v>235</v>
      </c>
      <c r="U726" s="801"/>
      <c r="V726" s="801"/>
      <c r="W726" s="59"/>
      <c r="X726" s="59" t="s">
        <v>37</v>
      </c>
      <c r="Y726" s="796"/>
      <c r="Z726" s="796"/>
      <c r="AA726" s="796"/>
      <c r="AB726" s="796"/>
      <c r="AC726" s="796"/>
      <c r="AD726" s="796"/>
      <c r="AE726" s="796"/>
      <c r="AF726" s="796"/>
      <c r="AG726" s="796"/>
      <c r="AH726" s="796"/>
      <c r="AI726" s="796"/>
      <c r="AJ726" s="796"/>
      <c r="AK726" s="796"/>
      <c r="AL726" s="796"/>
      <c r="AM726" s="796"/>
      <c r="AN726" s="59" t="s">
        <v>117</v>
      </c>
      <c r="AO726" s="59"/>
      <c r="AP726" s="796"/>
      <c r="AQ726" s="796"/>
      <c r="AR726" s="796"/>
      <c r="AS726" s="796"/>
      <c r="AT726" s="796"/>
      <c r="AU726" s="796"/>
      <c r="AV726" s="796"/>
      <c r="AW726" s="796"/>
      <c r="AX726" s="796"/>
      <c r="AY726" s="796"/>
      <c r="AZ726" s="796"/>
      <c r="BA726" s="796"/>
      <c r="BB726" s="796"/>
      <c r="BC726" s="796"/>
      <c r="BD726" s="796"/>
      <c r="BE726" s="59" t="s">
        <v>117</v>
      </c>
      <c r="BF726" s="59"/>
      <c r="BG726" s="803">
        <f>Y726+AP726</f>
        <v>0</v>
      </c>
      <c r="BH726" s="803"/>
      <c r="BI726" s="803"/>
      <c r="BJ726" s="803"/>
      <c r="BK726" s="803"/>
      <c r="BL726" s="803"/>
      <c r="BM726" s="803"/>
      <c r="BN726" s="803"/>
      <c r="BO726" s="803"/>
      <c r="BP726" s="803"/>
      <c r="BQ726" s="803"/>
      <c r="BR726" s="803"/>
      <c r="BS726" s="803"/>
      <c r="BT726" s="803"/>
      <c r="BU726" s="803"/>
      <c r="BV726" s="123"/>
      <c r="BW726" s="119" t="s">
        <v>85</v>
      </c>
      <c r="BX726" s="119"/>
      <c r="BY726" s="119"/>
      <c r="BZ726" s="119"/>
      <c r="CA726" s="119"/>
      <c r="CB726" s="59"/>
      <c r="CC726" s="1" t="s">
        <v>2276</v>
      </c>
    </row>
    <row r="727" spans="2:81" ht="15" customHeight="1">
      <c r="B727" s="891"/>
      <c r="C727" s="59"/>
      <c r="D727" s="59"/>
      <c r="E727" s="59"/>
      <c r="F727" s="59"/>
      <c r="G727" s="59"/>
      <c r="H727" s="59"/>
      <c r="I727" s="59"/>
      <c r="J727" s="59"/>
      <c r="K727" s="59"/>
      <c r="L727" s="59"/>
      <c r="M727" s="59"/>
      <c r="N727" s="59" t="s">
        <v>37</v>
      </c>
      <c r="O727" s="59"/>
      <c r="P727" s="802"/>
      <c r="Q727" s="802"/>
      <c r="R727" s="802"/>
      <c r="S727" s="802"/>
      <c r="T727" s="801" t="s">
        <v>235</v>
      </c>
      <c r="U727" s="801"/>
      <c r="V727" s="801"/>
      <c r="W727" s="59"/>
      <c r="X727" s="59" t="s">
        <v>37</v>
      </c>
      <c r="Y727" s="796"/>
      <c r="Z727" s="796"/>
      <c r="AA727" s="796"/>
      <c r="AB727" s="796"/>
      <c r="AC727" s="796"/>
      <c r="AD727" s="796"/>
      <c r="AE727" s="796"/>
      <c r="AF727" s="796"/>
      <c r="AG727" s="796"/>
      <c r="AH727" s="796"/>
      <c r="AI727" s="796"/>
      <c r="AJ727" s="796"/>
      <c r="AK727" s="796"/>
      <c r="AL727" s="796"/>
      <c r="AM727" s="796"/>
      <c r="AN727" s="59" t="s">
        <v>117</v>
      </c>
      <c r="AO727" s="59"/>
      <c r="AP727" s="796"/>
      <c r="AQ727" s="796"/>
      <c r="AR727" s="796"/>
      <c r="AS727" s="796"/>
      <c r="AT727" s="796"/>
      <c r="AU727" s="796"/>
      <c r="AV727" s="796"/>
      <c r="AW727" s="796"/>
      <c r="AX727" s="796"/>
      <c r="AY727" s="796"/>
      <c r="AZ727" s="796"/>
      <c r="BA727" s="796"/>
      <c r="BB727" s="796"/>
      <c r="BC727" s="796"/>
      <c r="BD727" s="796"/>
      <c r="BE727" s="59" t="s">
        <v>117</v>
      </c>
      <c r="BF727" s="59"/>
      <c r="BG727" s="803">
        <f t="shared" ref="BG727:BG734" si="4">Y727+AP727</f>
        <v>0</v>
      </c>
      <c r="BH727" s="803"/>
      <c r="BI727" s="803"/>
      <c r="BJ727" s="803"/>
      <c r="BK727" s="803"/>
      <c r="BL727" s="803"/>
      <c r="BM727" s="803"/>
      <c r="BN727" s="803"/>
      <c r="BO727" s="803"/>
      <c r="BP727" s="803"/>
      <c r="BQ727" s="803"/>
      <c r="BR727" s="803"/>
      <c r="BS727" s="803"/>
      <c r="BT727" s="803"/>
      <c r="BU727" s="803"/>
      <c r="BV727" s="123"/>
      <c r="BW727" s="119" t="s">
        <v>85</v>
      </c>
      <c r="BX727" s="119"/>
      <c r="BY727" s="119"/>
      <c r="BZ727" s="119"/>
      <c r="CA727" s="119"/>
      <c r="CB727" s="59"/>
      <c r="CC727" s="1"/>
    </row>
    <row r="728" spans="2:81" ht="15" customHeight="1">
      <c r="B728" s="891"/>
      <c r="C728" s="59"/>
      <c r="D728" s="59"/>
      <c r="E728" s="59"/>
      <c r="F728" s="59"/>
      <c r="G728" s="59"/>
      <c r="H728" s="59"/>
      <c r="I728" s="59"/>
      <c r="J728" s="59"/>
      <c r="K728" s="59"/>
      <c r="L728" s="59"/>
      <c r="M728" s="59"/>
      <c r="N728" s="59" t="s">
        <v>37</v>
      </c>
      <c r="O728" s="59"/>
      <c r="P728" s="802"/>
      <c r="Q728" s="802"/>
      <c r="R728" s="802"/>
      <c r="S728" s="802"/>
      <c r="T728" s="801" t="s">
        <v>235</v>
      </c>
      <c r="U728" s="801"/>
      <c r="V728" s="801"/>
      <c r="W728" s="59"/>
      <c r="X728" s="59" t="s">
        <v>37</v>
      </c>
      <c r="Y728" s="796"/>
      <c r="Z728" s="796"/>
      <c r="AA728" s="796"/>
      <c r="AB728" s="796"/>
      <c r="AC728" s="796"/>
      <c r="AD728" s="796"/>
      <c r="AE728" s="796"/>
      <c r="AF728" s="796"/>
      <c r="AG728" s="796"/>
      <c r="AH728" s="796"/>
      <c r="AI728" s="796"/>
      <c r="AJ728" s="796"/>
      <c r="AK728" s="796"/>
      <c r="AL728" s="796"/>
      <c r="AM728" s="796"/>
      <c r="AN728" s="59" t="s">
        <v>117</v>
      </c>
      <c r="AO728" s="59"/>
      <c r="AP728" s="796"/>
      <c r="AQ728" s="796"/>
      <c r="AR728" s="796"/>
      <c r="AS728" s="796"/>
      <c r="AT728" s="796"/>
      <c r="AU728" s="796"/>
      <c r="AV728" s="796"/>
      <c r="AW728" s="796"/>
      <c r="AX728" s="796"/>
      <c r="AY728" s="796"/>
      <c r="AZ728" s="796"/>
      <c r="BA728" s="796"/>
      <c r="BB728" s="796"/>
      <c r="BC728" s="796"/>
      <c r="BD728" s="796"/>
      <c r="BE728" s="59" t="s">
        <v>117</v>
      </c>
      <c r="BF728" s="59"/>
      <c r="BG728" s="803">
        <f t="shared" si="4"/>
        <v>0</v>
      </c>
      <c r="BH728" s="803"/>
      <c r="BI728" s="803"/>
      <c r="BJ728" s="803"/>
      <c r="BK728" s="803"/>
      <c r="BL728" s="803"/>
      <c r="BM728" s="803"/>
      <c r="BN728" s="803"/>
      <c r="BO728" s="803"/>
      <c r="BP728" s="803"/>
      <c r="BQ728" s="803"/>
      <c r="BR728" s="803"/>
      <c r="BS728" s="803"/>
      <c r="BT728" s="803"/>
      <c r="BU728" s="803"/>
      <c r="BV728" s="123"/>
      <c r="BW728" s="119" t="s">
        <v>85</v>
      </c>
      <c r="BX728" s="119"/>
      <c r="BY728" s="119"/>
      <c r="BZ728" s="119"/>
      <c r="CA728" s="119"/>
      <c r="CB728" s="59"/>
      <c r="CC728" s="1"/>
    </row>
    <row r="729" spans="2:81" ht="15" customHeight="1">
      <c r="B729" s="891"/>
      <c r="C729" s="59"/>
      <c r="D729" s="59"/>
      <c r="E729" s="59"/>
      <c r="F729" s="59"/>
      <c r="G729" s="59"/>
      <c r="H729" s="59"/>
      <c r="I729" s="59"/>
      <c r="J729" s="59"/>
      <c r="K729" s="59"/>
      <c r="L729" s="59"/>
      <c r="M729" s="59"/>
      <c r="N729" s="59" t="s">
        <v>37</v>
      </c>
      <c r="O729" s="59"/>
      <c r="P729" s="802"/>
      <c r="Q729" s="802"/>
      <c r="R729" s="802"/>
      <c r="S729" s="802"/>
      <c r="T729" s="801" t="s">
        <v>235</v>
      </c>
      <c r="U729" s="801"/>
      <c r="V729" s="801"/>
      <c r="W729" s="59"/>
      <c r="X729" s="59" t="s">
        <v>37</v>
      </c>
      <c r="Y729" s="796"/>
      <c r="Z729" s="796"/>
      <c r="AA729" s="796"/>
      <c r="AB729" s="796"/>
      <c r="AC729" s="796"/>
      <c r="AD729" s="796"/>
      <c r="AE729" s="796"/>
      <c r="AF729" s="796"/>
      <c r="AG729" s="796"/>
      <c r="AH729" s="796"/>
      <c r="AI729" s="796"/>
      <c r="AJ729" s="796"/>
      <c r="AK729" s="796"/>
      <c r="AL729" s="796"/>
      <c r="AM729" s="796"/>
      <c r="AN729" s="59" t="s">
        <v>117</v>
      </c>
      <c r="AO729" s="59"/>
      <c r="AP729" s="796"/>
      <c r="AQ729" s="796"/>
      <c r="AR729" s="796"/>
      <c r="AS729" s="796"/>
      <c r="AT729" s="796"/>
      <c r="AU729" s="796"/>
      <c r="AV729" s="796"/>
      <c r="AW729" s="796"/>
      <c r="AX729" s="796"/>
      <c r="AY729" s="796"/>
      <c r="AZ729" s="796"/>
      <c r="BA729" s="796"/>
      <c r="BB729" s="796"/>
      <c r="BC729" s="796"/>
      <c r="BD729" s="796"/>
      <c r="BE729" s="59" t="s">
        <v>117</v>
      </c>
      <c r="BF729" s="59"/>
      <c r="BG729" s="803">
        <f t="shared" si="4"/>
        <v>0</v>
      </c>
      <c r="BH729" s="803"/>
      <c r="BI729" s="803"/>
      <c r="BJ729" s="803"/>
      <c r="BK729" s="803"/>
      <c r="BL729" s="803"/>
      <c r="BM729" s="803"/>
      <c r="BN729" s="803"/>
      <c r="BO729" s="803"/>
      <c r="BP729" s="803"/>
      <c r="BQ729" s="803"/>
      <c r="BR729" s="803"/>
      <c r="BS729" s="803"/>
      <c r="BT729" s="803"/>
      <c r="BU729" s="803"/>
      <c r="BV729" s="123"/>
      <c r="BW729" s="119" t="s">
        <v>85</v>
      </c>
      <c r="BX729" s="119"/>
      <c r="BY729" s="119"/>
      <c r="BZ729" s="119"/>
      <c r="CA729" s="119"/>
      <c r="CB729" s="59"/>
      <c r="CC729" s="446" t="s">
        <v>2096</v>
      </c>
    </row>
    <row r="730" spans="2:81" ht="15" customHeight="1">
      <c r="B730" s="891"/>
      <c r="C730" s="59"/>
      <c r="D730" s="59"/>
      <c r="E730" s="59"/>
      <c r="F730" s="59"/>
      <c r="G730" s="59"/>
      <c r="H730" s="59"/>
      <c r="I730" s="59"/>
      <c r="J730" s="59"/>
      <c r="K730" s="59"/>
      <c r="L730" s="59"/>
      <c r="M730" s="59"/>
      <c r="N730" s="59" t="s">
        <v>37</v>
      </c>
      <c r="O730" s="59"/>
      <c r="P730" s="802"/>
      <c r="Q730" s="802"/>
      <c r="R730" s="802"/>
      <c r="S730" s="802"/>
      <c r="T730" s="801" t="s">
        <v>235</v>
      </c>
      <c r="U730" s="801"/>
      <c r="V730" s="801"/>
      <c r="W730" s="59"/>
      <c r="X730" s="59" t="s">
        <v>37</v>
      </c>
      <c r="Y730" s="796"/>
      <c r="Z730" s="796"/>
      <c r="AA730" s="796"/>
      <c r="AB730" s="796"/>
      <c r="AC730" s="796"/>
      <c r="AD730" s="796"/>
      <c r="AE730" s="796"/>
      <c r="AF730" s="796"/>
      <c r="AG730" s="796"/>
      <c r="AH730" s="796"/>
      <c r="AI730" s="796"/>
      <c r="AJ730" s="796"/>
      <c r="AK730" s="796"/>
      <c r="AL730" s="796"/>
      <c r="AM730" s="796"/>
      <c r="AN730" s="59" t="s">
        <v>117</v>
      </c>
      <c r="AO730" s="59"/>
      <c r="AP730" s="796"/>
      <c r="AQ730" s="796"/>
      <c r="AR730" s="796"/>
      <c r="AS730" s="796"/>
      <c r="AT730" s="796"/>
      <c r="AU730" s="796"/>
      <c r="AV730" s="796"/>
      <c r="AW730" s="796"/>
      <c r="AX730" s="796"/>
      <c r="AY730" s="796"/>
      <c r="AZ730" s="796"/>
      <c r="BA730" s="796"/>
      <c r="BB730" s="796"/>
      <c r="BC730" s="796"/>
      <c r="BD730" s="796"/>
      <c r="BE730" s="59" t="s">
        <v>117</v>
      </c>
      <c r="BF730" s="59"/>
      <c r="BG730" s="803">
        <f t="shared" si="4"/>
        <v>0</v>
      </c>
      <c r="BH730" s="803"/>
      <c r="BI730" s="803"/>
      <c r="BJ730" s="803"/>
      <c r="BK730" s="803"/>
      <c r="BL730" s="803"/>
      <c r="BM730" s="803"/>
      <c r="BN730" s="803"/>
      <c r="BO730" s="803"/>
      <c r="BP730" s="803"/>
      <c r="BQ730" s="803"/>
      <c r="BR730" s="803"/>
      <c r="BS730" s="803"/>
      <c r="BT730" s="803"/>
      <c r="BU730" s="803"/>
      <c r="BV730" s="123"/>
      <c r="BW730" s="119" t="s">
        <v>85</v>
      </c>
      <c r="BX730" s="119"/>
      <c r="BY730" s="119"/>
      <c r="BZ730" s="119"/>
      <c r="CA730" s="119"/>
      <c r="CB730" s="59"/>
      <c r="CC730" s="446" t="s">
        <v>2097</v>
      </c>
    </row>
    <row r="731" spans="2:81" ht="15" customHeight="1">
      <c r="B731" s="891"/>
      <c r="C731" s="59"/>
      <c r="D731" s="59"/>
      <c r="E731" s="59"/>
      <c r="F731" s="59"/>
      <c r="G731" s="59"/>
      <c r="H731" s="59"/>
      <c r="I731" s="59"/>
      <c r="J731" s="59"/>
      <c r="K731" s="59"/>
      <c r="L731" s="59"/>
      <c r="M731" s="59"/>
      <c r="N731" s="59" t="s">
        <v>37</v>
      </c>
      <c r="O731" s="59"/>
      <c r="P731" s="802"/>
      <c r="Q731" s="802"/>
      <c r="R731" s="802"/>
      <c r="S731" s="802"/>
      <c r="T731" s="801" t="s">
        <v>235</v>
      </c>
      <c r="U731" s="801"/>
      <c r="V731" s="801"/>
      <c r="W731" s="59"/>
      <c r="X731" s="59" t="s">
        <v>37</v>
      </c>
      <c r="Y731" s="796"/>
      <c r="Z731" s="796"/>
      <c r="AA731" s="796"/>
      <c r="AB731" s="796"/>
      <c r="AC731" s="796"/>
      <c r="AD731" s="796"/>
      <c r="AE731" s="796"/>
      <c r="AF731" s="796"/>
      <c r="AG731" s="796"/>
      <c r="AH731" s="796"/>
      <c r="AI731" s="796"/>
      <c r="AJ731" s="796"/>
      <c r="AK731" s="796"/>
      <c r="AL731" s="796"/>
      <c r="AM731" s="796"/>
      <c r="AN731" s="59" t="s">
        <v>117</v>
      </c>
      <c r="AO731" s="59"/>
      <c r="AP731" s="796"/>
      <c r="AQ731" s="796"/>
      <c r="AR731" s="796"/>
      <c r="AS731" s="796"/>
      <c r="AT731" s="796"/>
      <c r="AU731" s="796"/>
      <c r="AV731" s="796"/>
      <c r="AW731" s="796"/>
      <c r="AX731" s="796"/>
      <c r="AY731" s="796"/>
      <c r="AZ731" s="796"/>
      <c r="BA731" s="796"/>
      <c r="BB731" s="796"/>
      <c r="BC731" s="796"/>
      <c r="BD731" s="796"/>
      <c r="BE731" s="59" t="s">
        <v>117</v>
      </c>
      <c r="BF731" s="59"/>
      <c r="BG731" s="803">
        <f t="shared" si="4"/>
        <v>0</v>
      </c>
      <c r="BH731" s="803"/>
      <c r="BI731" s="803"/>
      <c r="BJ731" s="803"/>
      <c r="BK731" s="803"/>
      <c r="BL731" s="803"/>
      <c r="BM731" s="803"/>
      <c r="BN731" s="803"/>
      <c r="BO731" s="803"/>
      <c r="BP731" s="803"/>
      <c r="BQ731" s="803"/>
      <c r="BR731" s="803"/>
      <c r="BS731" s="803"/>
      <c r="BT731" s="803"/>
      <c r="BU731" s="803"/>
      <c r="BV731" s="123"/>
      <c r="BW731" s="119" t="s">
        <v>85</v>
      </c>
      <c r="BX731" s="119"/>
      <c r="BY731" s="119"/>
      <c r="BZ731" s="119"/>
      <c r="CA731" s="119"/>
      <c r="CB731" s="59"/>
      <c r="CC731" s="1"/>
    </row>
    <row r="732" spans="2:81" ht="15" customHeight="1">
      <c r="B732" s="891"/>
      <c r="C732" s="59"/>
      <c r="D732" s="59"/>
      <c r="E732" s="59"/>
      <c r="F732" s="59"/>
      <c r="G732" s="59"/>
      <c r="H732" s="59"/>
      <c r="I732" s="59"/>
      <c r="J732" s="59"/>
      <c r="K732" s="59"/>
      <c r="L732" s="59"/>
      <c r="M732" s="59"/>
      <c r="N732" s="59" t="s">
        <v>37</v>
      </c>
      <c r="O732" s="59"/>
      <c r="P732" s="802"/>
      <c r="Q732" s="802"/>
      <c r="R732" s="802"/>
      <c r="S732" s="802"/>
      <c r="T732" s="801" t="s">
        <v>235</v>
      </c>
      <c r="U732" s="801"/>
      <c r="V732" s="801"/>
      <c r="W732" s="59"/>
      <c r="X732" s="59" t="s">
        <v>37</v>
      </c>
      <c r="Y732" s="796"/>
      <c r="Z732" s="796"/>
      <c r="AA732" s="796"/>
      <c r="AB732" s="796"/>
      <c r="AC732" s="796"/>
      <c r="AD732" s="796"/>
      <c r="AE732" s="796"/>
      <c r="AF732" s="796"/>
      <c r="AG732" s="796"/>
      <c r="AH732" s="796"/>
      <c r="AI732" s="796"/>
      <c r="AJ732" s="796"/>
      <c r="AK732" s="796"/>
      <c r="AL732" s="796"/>
      <c r="AM732" s="796"/>
      <c r="AN732" s="59" t="s">
        <v>117</v>
      </c>
      <c r="AO732" s="59"/>
      <c r="AP732" s="796"/>
      <c r="AQ732" s="796"/>
      <c r="AR732" s="796"/>
      <c r="AS732" s="796"/>
      <c r="AT732" s="796"/>
      <c r="AU732" s="796"/>
      <c r="AV732" s="796"/>
      <c r="AW732" s="796"/>
      <c r="AX732" s="796"/>
      <c r="AY732" s="796"/>
      <c r="AZ732" s="796"/>
      <c r="BA732" s="796"/>
      <c r="BB732" s="796"/>
      <c r="BC732" s="796"/>
      <c r="BD732" s="796"/>
      <c r="BE732" s="59" t="s">
        <v>117</v>
      </c>
      <c r="BF732" s="59"/>
      <c r="BG732" s="803">
        <f t="shared" si="4"/>
        <v>0</v>
      </c>
      <c r="BH732" s="803"/>
      <c r="BI732" s="803"/>
      <c r="BJ732" s="803"/>
      <c r="BK732" s="803"/>
      <c r="BL732" s="803"/>
      <c r="BM732" s="803"/>
      <c r="BN732" s="803"/>
      <c r="BO732" s="803"/>
      <c r="BP732" s="803"/>
      <c r="BQ732" s="803"/>
      <c r="BR732" s="803"/>
      <c r="BS732" s="803"/>
      <c r="BT732" s="803"/>
      <c r="BU732" s="803"/>
      <c r="BV732" s="123"/>
      <c r="BW732" s="119" t="s">
        <v>85</v>
      </c>
      <c r="BX732" s="119"/>
      <c r="BY732" s="119"/>
      <c r="BZ732" s="119"/>
      <c r="CA732" s="119"/>
      <c r="CB732" s="59"/>
      <c r="CC732" s="1"/>
    </row>
    <row r="733" spans="2:81" ht="15" customHeight="1">
      <c r="B733" s="891"/>
      <c r="C733" s="59"/>
      <c r="D733" s="59"/>
      <c r="E733" s="59"/>
      <c r="F733" s="59"/>
      <c r="G733" s="59"/>
      <c r="H733" s="59"/>
      <c r="I733" s="59"/>
      <c r="J733" s="59"/>
      <c r="K733" s="59"/>
      <c r="L733" s="59"/>
      <c r="M733" s="59"/>
      <c r="N733" s="59" t="s">
        <v>37</v>
      </c>
      <c r="O733" s="59"/>
      <c r="P733" s="802"/>
      <c r="Q733" s="802"/>
      <c r="R733" s="802"/>
      <c r="S733" s="802"/>
      <c r="T733" s="801" t="s">
        <v>235</v>
      </c>
      <c r="U733" s="801"/>
      <c r="V733" s="801"/>
      <c r="W733" s="59"/>
      <c r="X733" s="59" t="s">
        <v>37</v>
      </c>
      <c r="Y733" s="796"/>
      <c r="Z733" s="796"/>
      <c r="AA733" s="796"/>
      <c r="AB733" s="796"/>
      <c r="AC733" s="796"/>
      <c r="AD733" s="796"/>
      <c r="AE733" s="796"/>
      <c r="AF733" s="796"/>
      <c r="AG733" s="796"/>
      <c r="AH733" s="796"/>
      <c r="AI733" s="796"/>
      <c r="AJ733" s="796"/>
      <c r="AK733" s="796"/>
      <c r="AL733" s="796"/>
      <c r="AM733" s="796"/>
      <c r="AN733" s="59" t="s">
        <v>117</v>
      </c>
      <c r="AO733" s="59"/>
      <c r="AP733" s="796"/>
      <c r="AQ733" s="796"/>
      <c r="AR733" s="796"/>
      <c r="AS733" s="796"/>
      <c r="AT733" s="796"/>
      <c r="AU733" s="796"/>
      <c r="AV733" s="796"/>
      <c r="AW733" s="796"/>
      <c r="AX733" s="796"/>
      <c r="AY733" s="796"/>
      <c r="AZ733" s="796"/>
      <c r="BA733" s="796"/>
      <c r="BB733" s="796"/>
      <c r="BC733" s="796"/>
      <c r="BD733" s="796"/>
      <c r="BE733" s="59" t="s">
        <v>117</v>
      </c>
      <c r="BF733" s="59"/>
      <c r="BG733" s="803">
        <f t="shared" si="4"/>
        <v>0</v>
      </c>
      <c r="BH733" s="803"/>
      <c r="BI733" s="803"/>
      <c r="BJ733" s="803"/>
      <c r="BK733" s="803"/>
      <c r="BL733" s="803"/>
      <c r="BM733" s="803"/>
      <c r="BN733" s="803"/>
      <c r="BO733" s="803"/>
      <c r="BP733" s="803"/>
      <c r="BQ733" s="803"/>
      <c r="BR733" s="803"/>
      <c r="BS733" s="803"/>
      <c r="BT733" s="803"/>
      <c r="BU733" s="803"/>
      <c r="BV733" s="123"/>
      <c r="BW733" s="119" t="s">
        <v>85</v>
      </c>
      <c r="BX733" s="119"/>
      <c r="BY733" s="119"/>
      <c r="BZ733" s="119"/>
      <c r="CA733" s="119"/>
      <c r="CB733" s="59"/>
      <c r="CC733" s="1"/>
    </row>
    <row r="734" spans="2:81" ht="15" customHeight="1">
      <c r="B734" s="891"/>
      <c r="C734" s="59"/>
      <c r="D734" s="59"/>
      <c r="E734" s="59"/>
      <c r="F734" s="59"/>
      <c r="G734" s="59"/>
      <c r="H734" s="59"/>
      <c r="I734" s="59"/>
      <c r="J734" s="59"/>
      <c r="K734" s="59"/>
      <c r="L734" s="59"/>
      <c r="M734" s="59"/>
      <c r="N734" s="59" t="s">
        <v>37</v>
      </c>
      <c r="O734" s="59"/>
      <c r="P734" s="802"/>
      <c r="Q734" s="802"/>
      <c r="R734" s="802"/>
      <c r="S734" s="802"/>
      <c r="T734" s="801" t="s">
        <v>235</v>
      </c>
      <c r="U734" s="801"/>
      <c r="V734" s="801"/>
      <c r="W734" s="59"/>
      <c r="X734" s="59" t="s">
        <v>37</v>
      </c>
      <c r="Y734" s="796"/>
      <c r="Z734" s="796"/>
      <c r="AA734" s="796"/>
      <c r="AB734" s="796"/>
      <c r="AC734" s="796"/>
      <c r="AD734" s="796"/>
      <c r="AE734" s="796"/>
      <c r="AF734" s="796"/>
      <c r="AG734" s="796"/>
      <c r="AH734" s="796"/>
      <c r="AI734" s="796"/>
      <c r="AJ734" s="796"/>
      <c r="AK734" s="796"/>
      <c r="AL734" s="796"/>
      <c r="AM734" s="796"/>
      <c r="AN734" s="59" t="s">
        <v>117</v>
      </c>
      <c r="AO734" s="59"/>
      <c r="AP734" s="796"/>
      <c r="AQ734" s="796"/>
      <c r="AR734" s="796"/>
      <c r="AS734" s="796"/>
      <c r="AT734" s="796"/>
      <c r="AU734" s="796"/>
      <c r="AV734" s="796"/>
      <c r="AW734" s="796"/>
      <c r="AX734" s="796"/>
      <c r="AY734" s="796"/>
      <c r="AZ734" s="796"/>
      <c r="BA734" s="796"/>
      <c r="BB734" s="796"/>
      <c r="BC734" s="796"/>
      <c r="BD734" s="796"/>
      <c r="BE734" s="59" t="s">
        <v>117</v>
      </c>
      <c r="BF734" s="59"/>
      <c r="BG734" s="803">
        <f t="shared" si="4"/>
        <v>0</v>
      </c>
      <c r="BH734" s="803"/>
      <c r="BI734" s="803"/>
      <c r="BJ734" s="803"/>
      <c r="BK734" s="803"/>
      <c r="BL734" s="803"/>
      <c r="BM734" s="803"/>
      <c r="BN734" s="803"/>
      <c r="BO734" s="803"/>
      <c r="BP734" s="803"/>
      <c r="BQ734" s="803"/>
      <c r="BR734" s="803"/>
      <c r="BS734" s="803"/>
      <c r="BT734" s="803"/>
      <c r="BU734" s="803"/>
      <c r="BV734" s="123"/>
      <c r="BW734" s="119" t="s">
        <v>85</v>
      </c>
      <c r="BX734" s="119"/>
      <c r="BY734" s="119"/>
      <c r="BZ734" s="119"/>
      <c r="CA734" s="119"/>
      <c r="CB734" s="59"/>
      <c r="CC734" s="1" t="s">
        <v>2277</v>
      </c>
    </row>
    <row r="735" spans="2:81" ht="15" customHeight="1">
      <c r="B735" s="891"/>
      <c r="C735" s="59"/>
      <c r="D735" s="59"/>
      <c r="E735" s="59"/>
      <c r="F735" s="798" t="s">
        <v>236</v>
      </c>
      <c r="G735" s="798"/>
      <c r="H735" s="798"/>
      <c r="I735" s="798"/>
      <c r="J735" s="798"/>
      <c r="K735" s="798"/>
      <c r="L735" s="798"/>
      <c r="M735" s="798"/>
      <c r="N735" s="59"/>
      <c r="O735" s="59"/>
      <c r="P735" s="59"/>
      <c r="Q735" s="59"/>
      <c r="R735" s="59"/>
      <c r="S735" s="59"/>
      <c r="T735" s="59"/>
      <c r="U735" s="59"/>
      <c r="V735" s="59"/>
      <c r="W735" s="59"/>
      <c r="X735" s="59" t="s">
        <v>37</v>
      </c>
      <c r="Y735" s="803">
        <f>SUM(Y726:AM734)</f>
        <v>0</v>
      </c>
      <c r="Z735" s="803"/>
      <c r="AA735" s="803"/>
      <c r="AB735" s="803"/>
      <c r="AC735" s="803"/>
      <c r="AD735" s="803"/>
      <c r="AE735" s="803"/>
      <c r="AF735" s="803"/>
      <c r="AG735" s="803"/>
      <c r="AH735" s="803"/>
      <c r="AI735" s="803"/>
      <c r="AJ735" s="803"/>
      <c r="AK735" s="803"/>
      <c r="AL735" s="803"/>
      <c r="AM735" s="803"/>
      <c r="AN735" s="59" t="s">
        <v>117</v>
      </c>
      <c r="AO735" s="59"/>
      <c r="AP735" s="803">
        <f>SUM(AP726:BD734)</f>
        <v>0</v>
      </c>
      <c r="AQ735" s="803"/>
      <c r="AR735" s="803"/>
      <c r="AS735" s="803"/>
      <c r="AT735" s="803"/>
      <c r="AU735" s="803"/>
      <c r="AV735" s="803"/>
      <c r="AW735" s="803"/>
      <c r="AX735" s="803"/>
      <c r="AY735" s="803"/>
      <c r="AZ735" s="803"/>
      <c r="BA735" s="803"/>
      <c r="BB735" s="803"/>
      <c r="BC735" s="803"/>
      <c r="BD735" s="803"/>
      <c r="BE735" s="59" t="s">
        <v>117</v>
      </c>
      <c r="BF735" s="59"/>
      <c r="BG735" s="803">
        <f>Y735+AP735</f>
        <v>0</v>
      </c>
      <c r="BH735" s="803"/>
      <c r="BI735" s="803"/>
      <c r="BJ735" s="803"/>
      <c r="BK735" s="803"/>
      <c r="BL735" s="803"/>
      <c r="BM735" s="803"/>
      <c r="BN735" s="803"/>
      <c r="BO735" s="803"/>
      <c r="BP735" s="803"/>
      <c r="BQ735" s="803"/>
      <c r="BR735" s="803"/>
      <c r="BS735" s="803"/>
      <c r="BT735" s="803"/>
      <c r="BU735" s="803"/>
      <c r="BV735" s="123"/>
      <c r="BW735" s="119" t="s">
        <v>85</v>
      </c>
      <c r="BX735" s="119"/>
      <c r="BY735" s="119"/>
      <c r="BZ735" s="119"/>
      <c r="CA735" s="119"/>
      <c r="CB735" s="60"/>
      <c r="CC735" s="1"/>
    </row>
    <row r="736" spans="2:81" ht="15" customHeight="1">
      <c r="B736" s="891"/>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c r="BV736" s="94"/>
      <c r="BW736" s="94"/>
      <c r="BX736" s="94"/>
      <c r="BY736" s="94"/>
      <c r="BZ736" s="94"/>
      <c r="CA736" s="94"/>
      <c r="CB736" s="94"/>
      <c r="CC736" s="1"/>
    </row>
    <row r="737" spans="2:81" ht="15" customHeight="1">
      <c r="B737" s="891"/>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c r="AS737" s="174"/>
      <c r="AT737" s="174"/>
      <c r="AU737" s="174"/>
      <c r="AV737" s="174"/>
      <c r="AW737" s="174"/>
      <c r="AX737" s="174"/>
      <c r="AY737" s="174"/>
      <c r="AZ737" s="174"/>
      <c r="BA737" s="174"/>
      <c r="BB737" s="174"/>
      <c r="BC737" s="174"/>
      <c r="BD737" s="174"/>
      <c r="BE737" s="174"/>
      <c r="BF737" s="174"/>
      <c r="BG737" s="174"/>
      <c r="BH737" s="174"/>
      <c r="BI737" s="174"/>
      <c r="BJ737" s="174"/>
      <c r="BK737" s="174"/>
      <c r="BL737" s="174"/>
      <c r="BM737" s="174"/>
      <c r="BN737" s="174"/>
      <c r="BO737" s="174"/>
      <c r="BP737" s="174"/>
      <c r="BQ737" s="174"/>
      <c r="BR737" s="174"/>
      <c r="BS737" s="174"/>
      <c r="BT737" s="174"/>
      <c r="BU737" s="174"/>
      <c r="BV737" s="174"/>
      <c r="BW737" s="174"/>
      <c r="BX737" s="174"/>
      <c r="BY737" s="174"/>
      <c r="BZ737" s="174"/>
      <c r="CA737" s="174"/>
      <c r="CB737" s="174"/>
      <c r="CC737" s="1"/>
    </row>
    <row r="738" spans="2:81" ht="15" customHeight="1">
      <c r="B738" s="891"/>
      <c r="C738" s="59"/>
      <c r="D738" s="59" t="s">
        <v>1333</v>
      </c>
      <c r="E738" s="59"/>
      <c r="F738" s="59"/>
      <c r="G738" s="59"/>
      <c r="H738" s="59"/>
      <c r="I738" s="59"/>
      <c r="J738" s="59"/>
      <c r="K738" s="59"/>
      <c r="L738" s="59"/>
      <c r="M738" s="59"/>
      <c r="N738" s="59"/>
      <c r="O738" s="59"/>
      <c r="P738" s="59"/>
      <c r="Q738" s="59"/>
      <c r="R738" s="59"/>
      <c r="S738" s="59"/>
      <c r="T738" s="794"/>
      <c r="U738" s="794"/>
      <c r="V738" s="794"/>
      <c r="W738" s="794"/>
      <c r="X738" s="794"/>
      <c r="Y738" s="794"/>
      <c r="Z738" s="794"/>
      <c r="AA738" s="794"/>
      <c r="AB738" s="794"/>
      <c r="AC738" s="794"/>
      <c r="AD738" s="794"/>
      <c r="AE738" s="794"/>
      <c r="AF738" s="794"/>
      <c r="AG738" s="794"/>
      <c r="AH738" s="794"/>
      <c r="AI738" s="794"/>
      <c r="AJ738" s="794"/>
      <c r="AK738" s="794"/>
      <c r="AL738" s="794"/>
      <c r="AM738" s="794"/>
      <c r="AN738" s="794"/>
      <c r="AO738" s="794"/>
      <c r="AP738" s="794"/>
      <c r="AQ738" s="794"/>
      <c r="AR738" s="794"/>
      <c r="AS738" s="794"/>
      <c r="AT738" s="794"/>
      <c r="AU738" s="794"/>
      <c r="AV738" s="794"/>
      <c r="AW738" s="794"/>
      <c r="AX738" s="794"/>
      <c r="AY738" s="794"/>
      <c r="AZ738" s="794"/>
      <c r="BA738" s="794"/>
      <c r="BB738" s="794"/>
      <c r="BC738" s="794"/>
      <c r="BD738" s="794"/>
      <c r="BE738" s="794"/>
      <c r="BF738" s="794"/>
      <c r="BG738" s="794"/>
      <c r="BH738" s="794"/>
      <c r="BI738" s="794"/>
      <c r="BJ738" s="794"/>
      <c r="BK738" s="794"/>
      <c r="BL738" s="794"/>
      <c r="BM738" s="794"/>
      <c r="BN738" s="794"/>
      <c r="BO738" s="794"/>
      <c r="BP738" s="794"/>
      <c r="BQ738" s="794"/>
      <c r="BR738" s="794"/>
      <c r="BS738" s="794"/>
      <c r="BT738" s="794"/>
      <c r="BU738" s="794"/>
      <c r="BV738" s="794"/>
      <c r="BW738" s="794"/>
      <c r="BX738" s="794"/>
      <c r="BY738" s="794"/>
      <c r="BZ738" s="794"/>
      <c r="CA738" s="794"/>
      <c r="CB738" s="794"/>
      <c r="CC738" s="1" t="s">
        <v>2281</v>
      </c>
    </row>
    <row r="739" spans="2:81" ht="15" customHeight="1">
      <c r="B739" s="891"/>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c r="BV739" s="94"/>
      <c r="BW739" s="94"/>
      <c r="BX739" s="94"/>
      <c r="BY739" s="94"/>
      <c r="BZ739" s="94"/>
      <c r="CA739" s="94"/>
      <c r="CB739" s="94"/>
      <c r="CC739" s="1"/>
    </row>
    <row r="740" spans="2:81" ht="15" customHeight="1">
      <c r="B740" s="891"/>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c r="AS740" s="174"/>
      <c r="AT740" s="174"/>
      <c r="AU740" s="174"/>
      <c r="AV740" s="174"/>
      <c r="AW740" s="174"/>
      <c r="AX740" s="174"/>
      <c r="AY740" s="174"/>
      <c r="AZ740" s="174"/>
      <c r="BA740" s="174"/>
      <c r="BB740" s="174"/>
      <c r="BC740" s="174"/>
      <c r="BD740" s="174"/>
      <c r="BE740" s="174"/>
      <c r="BF740" s="174"/>
      <c r="BG740" s="174"/>
      <c r="BH740" s="174"/>
      <c r="BI740" s="174"/>
      <c r="BJ740" s="174"/>
      <c r="BK740" s="174"/>
      <c r="BL740" s="174"/>
      <c r="BM740" s="174"/>
      <c r="BN740" s="174"/>
      <c r="BO740" s="174"/>
      <c r="BP740" s="174"/>
      <c r="BQ740" s="174"/>
      <c r="BR740" s="174"/>
      <c r="BS740" s="174"/>
      <c r="BT740" s="174"/>
      <c r="BU740" s="174"/>
      <c r="BV740" s="174"/>
      <c r="BW740" s="174"/>
      <c r="BX740" s="174"/>
      <c r="BY740" s="174"/>
      <c r="BZ740" s="174"/>
      <c r="CA740" s="174"/>
      <c r="CB740" s="174"/>
      <c r="CC740" s="1"/>
    </row>
    <row r="741" spans="2:81" ht="15" customHeight="1">
      <c r="B741" s="891"/>
      <c r="C741" s="59"/>
      <c r="D741" s="59" t="s">
        <v>1334</v>
      </c>
      <c r="E741" s="59"/>
      <c r="F741" s="59"/>
      <c r="G741" s="59"/>
      <c r="H741" s="59"/>
      <c r="I741" s="59"/>
      <c r="J741" s="59"/>
      <c r="K741" s="59"/>
      <c r="L741" s="59"/>
      <c r="M741" s="59"/>
      <c r="N741" s="59"/>
      <c r="O741" s="59"/>
      <c r="P741" s="59"/>
      <c r="Q741" s="59"/>
      <c r="R741" s="59"/>
      <c r="S741" s="59"/>
      <c r="T741" s="794"/>
      <c r="U741" s="794"/>
      <c r="V741" s="794"/>
      <c r="W741" s="794"/>
      <c r="X741" s="794"/>
      <c r="Y741" s="794"/>
      <c r="Z741" s="794"/>
      <c r="AA741" s="794"/>
      <c r="AB741" s="794"/>
      <c r="AC741" s="794"/>
      <c r="AD741" s="794"/>
      <c r="AE741" s="794"/>
      <c r="AF741" s="794"/>
      <c r="AG741" s="794"/>
      <c r="AH741" s="794"/>
      <c r="AI741" s="794"/>
      <c r="AJ741" s="794"/>
      <c r="AK741" s="794"/>
      <c r="AL741" s="794"/>
      <c r="AM741" s="794"/>
      <c r="AN741" s="794"/>
      <c r="AO741" s="794"/>
      <c r="AP741" s="794"/>
      <c r="AQ741" s="794"/>
      <c r="AR741" s="794"/>
      <c r="AS741" s="794"/>
      <c r="AT741" s="794"/>
      <c r="AU741" s="794"/>
      <c r="AV741" s="794"/>
      <c r="AW741" s="794"/>
      <c r="AX741" s="794"/>
      <c r="AY741" s="794"/>
      <c r="AZ741" s="794"/>
      <c r="BA741" s="794"/>
      <c r="BB741" s="794"/>
      <c r="BC741" s="794"/>
      <c r="BD741" s="794"/>
      <c r="BE741" s="794"/>
      <c r="BF741" s="794"/>
      <c r="BG741" s="794"/>
      <c r="BH741" s="794"/>
      <c r="BI741" s="794"/>
      <c r="BJ741" s="794"/>
      <c r="BK741" s="794"/>
      <c r="BL741" s="794"/>
      <c r="BM741" s="794"/>
      <c r="BN741" s="794"/>
      <c r="BO741" s="794"/>
      <c r="BP741" s="794"/>
      <c r="BQ741" s="794"/>
      <c r="BR741" s="794"/>
      <c r="BS741" s="794"/>
      <c r="BT741" s="794"/>
      <c r="BU741" s="794"/>
      <c r="BV741" s="794"/>
      <c r="BW741" s="794"/>
      <c r="BX741" s="794"/>
      <c r="BY741" s="794"/>
      <c r="BZ741" s="794"/>
      <c r="CA741" s="794"/>
      <c r="CB741" s="794"/>
      <c r="CC741" s="1" t="s">
        <v>2282</v>
      </c>
    </row>
    <row r="742" spans="2:81" ht="15" customHeight="1">
      <c r="B742" s="891"/>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c r="BV742" s="94"/>
      <c r="BW742" s="94"/>
      <c r="BX742" s="94"/>
      <c r="BY742" s="94"/>
      <c r="BZ742" s="94"/>
      <c r="CA742" s="94"/>
      <c r="CB742" s="94"/>
      <c r="CC742" s="1"/>
    </row>
    <row r="743" spans="2:81" ht="15" customHeight="1">
      <c r="B743" s="891"/>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c r="AS743" s="174"/>
      <c r="AT743" s="174"/>
      <c r="AU743" s="174"/>
      <c r="AV743" s="174"/>
      <c r="AW743" s="174"/>
      <c r="AX743" s="174"/>
      <c r="AY743" s="174"/>
      <c r="AZ743" s="174"/>
      <c r="BA743" s="174"/>
      <c r="BB743" s="174"/>
      <c r="BC743" s="174"/>
      <c r="BD743" s="174"/>
      <c r="BE743" s="174"/>
      <c r="BF743" s="174"/>
      <c r="BG743" s="174"/>
      <c r="BH743" s="174"/>
      <c r="BI743" s="174"/>
      <c r="BJ743" s="174"/>
      <c r="BK743" s="174"/>
      <c r="BL743" s="174"/>
      <c r="BM743" s="174"/>
      <c r="BN743" s="174"/>
      <c r="BO743" s="174"/>
      <c r="BP743" s="174"/>
      <c r="BQ743" s="174"/>
      <c r="BR743" s="174"/>
      <c r="BS743" s="174"/>
      <c r="BT743" s="174"/>
      <c r="BU743" s="174"/>
      <c r="BV743" s="174"/>
      <c r="BW743" s="174"/>
      <c r="BX743" s="174"/>
      <c r="BY743" s="174"/>
      <c r="BZ743" s="174"/>
      <c r="CA743" s="174"/>
      <c r="CB743" s="174"/>
      <c r="CC743" s="1"/>
    </row>
    <row r="744" spans="2:81" ht="15" customHeight="1">
      <c r="B744" s="891"/>
      <c r="C744" s="59"/>
      <c r="D744" s="59" t="s">
        <v>1335</v>
      </c>
      <c r="E744" s="59"/>
      <c r="F744" s="59"/>
      <c r="G744" s="59"/>
      <c r="H744" s="59"/>
      <c r="I744" s="59"/>
      <c r="J744" s="59"/>
      <c r="K744" s="59"/>
      <c r="L744" s="59"/>
      <c r="M744" s="59"/>
      <c r="N744" s="59"/>
      <c r="O744" s="59"/>
      <c r="P744" s="59"/>
      <c r="Q744" s="59"/>
      <c r="R744" s="59"/>
      <c r="S744" s="59"/>
      <c r="T744" s="794"/>
      <c r="U744" s="794"/>
      <c r="V744" s="794"/>
      <c r="W744" s="794"/>
      <c r="X744" s="794"/>
      <c r="Y744" s="794"/>
      <c r="Z744" s="794"/>
      <c r="AA744" s="794"/>
      <c r="AB744" s="794"/>
      <c r="AC744" s="794"/>
      <c r="AD744" s="794"/>
      <c r="AE744" s="794"/>
      <c r="AF744" s="794"/>
      <c r="AG744" s="794"/>
      <c r="AH744" s="794"/>
      <c r="AI744" s="794"/>
      <c r="AJ744" s="794"/>
      <c r="AK744" s="794"/>
      <c r="AL744" s="794"/>
      <c r="AM744" s="794"/>
      <c r="AN744" s="794"/>
      <c r="AO744" s="794"/>
      <c r="AP744" s="794"/>
      <c r="AQ744" s="794"/>
      <c r="AR744" s="794"/>
      <c r="AS744" s="794"/>
      <c r="AT744" s="794"/>
      <c r="AU744" s="794"/>
      <c r="AV744" s="794"/>
      <c r="AW744" s="794"/>
      <c r="AX744" s="794"/>
      <c r="AY744" s="794"/>
      <c r="AZ744" s="794"/>
      <c r="BA744" s="794"/>
      <c r="BB744" s="794"/>
      <c r="BC744" s="794"/>
      <c r="BD744" s="794"/>
      <c r="BE744" s="794"/>
      <c r="BF744" s="794"/>
      <c r="BG744" s="794"/>
      <c r="BH744" s="794"/>
      <c r="BI744" s="794"/>
      <c r="BJ744" s="794"/>
      <c r="BK744" s="794"/>
      <c r="BL744" s="794"/>
      <c r="BM744" s="794"/>
      <c r="BN744" s="794"/>
      <c r="BO744" s="794"/>
      <c r="BP744" s="794"/>
      <c r="BQ744" s="794"/>
      <c r="BR744" s="794"/>
      <c r="BS744" s="794"/>
      <c r="BT744" s="794"/>
      <c r="BU744" s="794"/>
      <c r="BV744" s="794"/>
      <c r="BW744" s="794"/>
      <c r="BX744" s="794"/>
      <c r="BY744" s="794"/>
      <c r="BZ744" s="794"/>
      <c r="CA744" s="794"/>
      <c r="CB744" s="794"/>
      <c r="CC744" s="1" t="s">
        <v>2283</v>
      </c>
    </row>
    <row r="745" spans="2:81" ht="15" customHeight="1">
      <c r="B745" s="891"/>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c r="BV745" s="94"/>
      <c r="BW745" s="94"/>
      <c r="BX745" s="94"/>
      <c r="BY745" s="94"/>
      <c r="BZ745" s="94"/>
      <c r="CA745" s="94"/>
      <c r="CB745" s="94"/>
      <c r="CC745" s="1"/>
    </row>
    <row r="746" spans="2:81" ht="15" customHeight="1">
      <c r="B746" s="891"/>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c r="AS746" s="174"/>
      <c r="AT746" s="174"/>
      <c r="AU746" s="174"/>
      <c r="AV746" s="174"/>
      <c r="AW746" s="174"/>
      <c r="AX746" s="174"/>
      <c r="AY746" s="174"/>
      <c r="AZ746" s="174"/>
      <c r="BA746" s="174"/>
      <c r="BB746" s="174"/>
      <c r="BC746" s="174"/>
      <c r="BD746" s="174"/>
      <c r="BE746" s="174"/>
      <c r="BF746" s="174"/>
      <c r="BG746" s="174"/>
      <c r="BH746" s="174"/>
      <c r="BI746" s="174"/>
      <c r="BJ746" s="174"/>
      <c r="BK746" s="174"/>
      <c r="BL746" s="174"/>
      <c r="BM746" s="174"/>
      <c r="BN746" s="174"/>
      <c r="BO746" s="174"/>
      <c r="BP746" s="174"/>
      <c r="BQ746" s="174"/>
      <c r="BR746" s="174"/>
      <c r="BS746" s="174"/>
      <c r="BT746" s="174"/>
      <c r="BU746" s="174"/>
      <c r="BV746" s="174"/>
      <c r="BW746" s="174"/>
      <c r="BX746" s="174"/>
      <c r="BY746" s="174"/>
      <c r="BZ746" s="174"/>
      <c r="CA746" s="174"/>
      <c r="CB746" s="174"/>
      <c r="CC746" s="1"/>
    </row>
    <row r="747" spans="2:81" ht="15" customHeight="1">
      <c r="B747" s="891"/>
      <c r="C747" s="59"/>
      <c r="D747" s="59" t="s">
        <v>1336</v>
      </c>
      <c r="E747" s="59"/>
      <c r="F747" s="59"/>
      <c r="G747" s="59"/>
      <c r="H747" s="59"/>
      <c r="I747" s="59"/>
      <c r="J747" s="59"/>
      <c r="K747" s="59"/>
      <c r="L747" s="59"/>
      <c r="M747" s="59"/>
      <c r="N747" s="59"/>
      <c r="O747" s="59"/>
      <c r="P747" s="59"/>
      <c r="Q747" s="59"/>
      <c r="R747" s="59"/>
      <c r="S747" s="59"/>
      <c r="T747" s="794"/>
      <c r="U747" s="794"/>
      <c r="V747" s="794"/>
      <c r="W747" s="794"/>
      <c r="X747" s="794"/>
      <c r="Y747" s="794"/>
      <c r="Z747" s="794"/>
      <c r="AA747" s="794"/>
      <c r="AB747" s="794"/>
      <c r="AC747" s="794"/>
      <c r="AD747" s="794"/>
      <c r="AE747" s="794"/>
      <c r="AF747" s="794"/>
      <c r="AG747" s="794"/>
      <c r="AH747" s="794"/>
      <c r="AI747" s="794"/>
      <c r="AJ747" s="794"/>
      <c r="AK747" s="794"/>
      <c r="AL747" s="794"/>
      <c r="AM747" s="794"/>
      <c r="AN747" s="794"/>
      <c r="AO747" s="794"/>
      <c r="AP747" s="794"/>
      <c r="AQ747" s="794"/>
      <c r="AR747" s="794"/>
      <c r="AS747" s="794"/>
      <c r="AT747" s="794"/>
      <c r="AU747" s="794"/>
      <c r="AV747" s="794"/>
      <c r="AW747" s="794"/>
      <c r="AX747" s="794"/>
      <c r="AY747" s="794"/>
      <c r="AZ747" s="794"/>
      <c r="BA747" s="794"/>
      <c r="BB747" s="794"/>
      <c r="BC747" s="794"/>
      <c r="BD747" s="794"/>
      <c r="BE747" s="794"/>
      <c r="BF747" s="794"/>
      <c r="BG747" s="794"/>
      <c r="BH747" s="794"/>
      <c r="BI747" s="794"/>
      <c r="BJ747" s="794"/>
      <c r="BK747" s="794"/>
      <c r="BL747" s="794"/>
      <c r="BM747" s="794"/>
      <c r="BN747" s="794"/>
      <c r="BO747" s="794"/>
      <c r="BP747" s="794"/>
      <c r="BQ747" s="794"/>
      <c r="BR747" s="794"/>
      <c r="BS747" s="794"/>
      <c r="BT747" s="794"/>
      <c r="BU747" s="794"/>
      <c r="BV747" s="794"/>
      <c r="BW747" s="794"/>
      <c r="BX747" s="794"/>
      <c r="BY747" s="794"/>
      <c r="BZ747" s="794"/>
      <c r="CA747" s="794"/>
      <c r="CB747" s="794"/>
      <c r="CC747" s="1" t="s">
        <v>1969</v>
      </c>
    </row>
    <row r="748" spans="2:81" ht="15" customHeight="1">
      <c r="B748" s="891"/>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c r="BV748" s="94"/>
      <c r="BW748" s="94"/>
      <c r="BX748" s="94"/>
      <c r="BY748" s="94"/>
      <c r="BZ748" s="94"/>
      <c r="CA748" s="94"/>
      <c r="CB748" s="94"/>
      <c r="CC748" s="1"/>
    </row>
    <row r="749" spans="2:81" ht="15" customHeight="1">
      <c r="B749" s="891"/>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c r="AS749" s="174"/>
      <c r="AT749" s="174"/>
      <c r="AU749" s="174"/>
      <c r="AV749" s="174"/>
      <c r="AW749" s="174"/>
      <c r="AX749" s="174"/>
      <c r="AY749" s="174"/>
      <c r="AZ749" s="174"/>
      <c r="BA749" s="174"/>
      <c r="BB749" s="174"/>
      <c r="BC749" s="174"/>
      <c r="BD749" s="174"/>
      <c r="BE749" s="174"/>
      <c r="BF749" s="174"/>
      <c r="BG749" s="174"/>
      <c r="BH749" s="174"/>
      <c r="BI749" s="174"/>
      <c r="BJ749" s="174"/>
      <c r="BK749" s="174"/>
      <c r="BL749" s="174"/>
      <c r="BM749" s="174"/>
      <c r="BN749" s="174"/>
      <c r="BO749" s="174"/>
      <c r="BP749" s="174"/>
      <c r="BQ749" s="174"/>
      <c r="BR749" s="174"/>
      <c r="BS749" s="174"/>
      <c r="BT749" s="174"/>
      <c r="BU749" s="174"/>
      <c r="BV749" s="174"/>
      <c r="BW749" s="174"/>
      <c r="BX749" s="174"/>
      <c r="BY749" s="174"/>
      <c r="BZ749" s="174"/>
      <c r="CA749" s="174"/>
      <c r="CB749" s="174"/>
      <c r="CC749" s="1"/>
    </row>
    <row r="750" spans="2:81" ht="15" customHeight="1">
      <c r="B750" s="891"/>
      <c r="C750" s="59"/>
      <c r="D750" s="59" t="s">
        <v>1337</v>
      </c>
      <c r="E750" s="59"/>
      <c r="F750" s="59"/>
      <c r="G750" s="59"/>
      <c r="H750" s="59"/>
      <c r="I750" s="59"/>
      <c r="J750" s="59"/>
      <c r="K750" s="59"/>
      <c r="L750" s="59"/>
      <c r="M750" s="59"/>
      <c r="N750" s="59"/>
      <c r="O750" s="59"/>
      <c r="P750" s="59"/>
      <c r="Q750" s="59"/>
      <c r="R750" s="59"/>
      <c r="S750" s="59"/>
      <c r="T750" s="794"/>
      <c r="U750" s="794"/>
      <c r="V750" s="794"/>
      <c r="W750" s="794"/>
      <c r="X750" s="794"/>
      <c r="Y750" s="794"/>
      <c r="Z750" s="794"/>
      <c r="AA750" s="794"/>
      <c r="AB750" s="794"/>
      <c r="AC750" s="794"/>
      <c r="AD750" s="794"/>
      <c r="AE750" s="794"/>
      <c r="AF750" s="794"/>
      <c r="AG750" s="794"/>
      <c r="AH750" s="794"/>
      <c r="AI750" s="794"/>
      <c r="AJ750" s="794"/>
      <c r="AK750" s="794"/>
      <c r="AL750" s="794"/>
      <c r="AM750" s="794"/>
      <c r="AN750" s="794"/>
      <c r="AO750" s="794"/>
      <c r="AP750" s="794"/>
      <c r="AQ750" s="794"/>
      <c r="AR750" s="794"/>
      <c r="AS750" s="794"/>
      <c r="AT750" s="794"/>
      <c r="AU750" s="794"/>
      <c r="AV750" s="794"/>
      <c r="AW750" s="794"/>
      <c r="AX750" s="794"/>
      <c r="AY750" s="794"/>
      <c r="AZ750" s="794"/>
      <c r="BA750" s="794"/>
      <c r="BB750" s="794"/>
      <c r="BC750" s="794"/>
      <c r="BD750" s="794"/>
      <c r="BE750" s="794"/>
      <c r="BF750" s="794"/>
      <c r="BG750" s="794"/>
      <c r="BH750" s="794"/>
      <c r="BI750" s="794"/>
      <c r="BJ750" s="794"/>
      <c r="BK750" s="794"/>
      <c r="BL750" s="794"/>
      <c r="BM750" s="794"/>
      <c r="BN750" s="794"/>
      <c r="BO750" s="794"/>
      <c r="BP750" s="794"/>
      <c r="BQ750" s="794"/>
      <c r="BR750" s="794"/>
      <c r="BS750" s="794"/>
      <c r="BT750" s="794"/>
      <c r="BU750" s="794"/>
      <c r="BV750" s="794"/>
      <c r="BW750" s="794"/>
      <c r="BX750" s="794"/>
      <c r="BY750" s="794"/>
      <c r="BZ750" s="794"/>
      <c r="CA750" s="794"/>
      <c r="CB750" s="794"/>
      <c r="CC750" s="1" t="s">
        <v>1968</v>
      </c>
    </row>
    <row r="751" spans="2:81" ht="15" customHeight="1">
      <c r="B751" s="891"/>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c r="BV751" s="94"/>
      <c r="BW751" s="94"/>
      <c r="BX751" s="94"/>
      <c r="BY751" s="94"/>
      <c r="BZ751" s="94"/>
      <c r="CA751" s="94"/>
      <c r="CB751" s="94"/>
      <c r="CC751" s="1"/>
    </row>
    <row r="752" spans="2:81" ht="15" customHeight="1">
      <c r="B752" s="891"/>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c r="AS752" s="174"/>
      <c r="AT752" s="174"/>
      <c r="AU752" s="174"/>
      <c r="AV752" s="174"/>
      <c r="AW752" s="174"/>
      <c r="AX752" s="174"/>
      <c r="AY752" s="174"/>
      <c r="AZ752" s="174"/>
      <c r="BA752" s="174"/>
      <c r="BB752" s="174"/>
      <c r="BC752" s="174"/>
      <c r="BD752" s="174"/>
      <c r="BE752" s="174"/>
      <c r="BF752" s="174"/>
      <c r="BG752" s="174"/>
      <c r="BH752" s="174"/>
      <c r="BI752" s="174"/>
      <c r="BJ752" s="174"/>
      <c r="BK752" s="174"/>
      <c r="BL752" s="174"/>
      <c r="BM752" s="174"/>
      <c r="BN752" s="174"/>
      <c r="BO752" s="174"/>
      <c r="BP752" s="174"/>
      <c r="BQ752" s="174"/>
      <c r="BR752" s="174"/>
      <c r="BS752" s="174"/>
      <c r="BT752" s="174"/>
      <c r="BU752" s="174"/>
      <c r="BV752" s="174"/>
      <c r="BW752" s="174"/>
      <c r="BX752" s="174"/>
      <c r="BY752" s="174"/>
      <c r="BZ752" s="174"/>
      <c r="CA752" s="174"/>
      <c r="CB752" s="174"/>
      <c r="CC752" s="1"/>
    </row>
    <row r="753" spans="2:81" ht="15" customHeight="1">
      <c r="B753" s="891"/>
      <c r="C753" s="59"/>
      <c r="D753" s="798" t="s">
        <v>1338</v>
      </c>
      <c r="E753" s="798"/>
      <c r="F753" s="798"/>
      <c r="G753" s="798"/>
      <c r="H753" s="798"/>
      <c r="I753" s="798"/>
      <c r="J753" s="798"/>
      <c r="K753" s="798"/>
      <c r="L753" s="798"/>
      <c r="M753" s="798"/>
      <c r="N753" s="798"/>
      <c r="O753" s="798"/>
      <c r="P753" s="798"/>
      <c r="Q753" s="798"/>
      <c r="R753" s="798"/>
      <c r="S753" s="798"/>
      <c r="T753" s="798"/>
      <c r="U753" s="794"/>
      <c r="V753" s="794"/>
      <c r="W753" s="794"/>
      <c r="X753" s="794"/>
      <c r="Y753" s="794"/>
      <c r="Z753" s="794"/>
      <c r="AA753" s="794"/>
      <c r="AB753" s="794"/>
      <c r="AC753" s="794"/>
      <c r="AD753" s="794"/>
      <c r="AE753" s="794"/>
      <c r="AF753" s="794"/>
      <c r="AG753" s="794"/>
      <c r="AH753" s="794"/>
      <c r="AI753" s="794"/>
      <c r="AJ753" s="794"/>
      <c r="AK753" s="794"/>
      <c r="AL753" s="794"/>
      <c r="AM753" s="794"/>
      <c r="AN753" s="794"/>
      <c r="AO753" s="794"/>
      <c r="AP753" s="794"/>
      <c r="AQ753" s="794"/>
      <c r="AR753" s="794"/>
      <c r="AS753" s="794"/>
      <c r="AT753" s="794"/>
      <c r="AU753" s="794"/>
      <c r="AV753" s="794"/>
      <c r="AW753" s="794"/>
      <c r="AX753" s="794"/>
      <c r="AY753" s="794"/>
      <c r="AZ753" s="794"/>
      <c r="BA753" s="794"/>
      <c r="BB753" s="794"/>
      <c r="BC753" s="794"/>
      <c r="BD753" s="794"/>
      <c r="BE753" s="794"/>
      <c r="BF753" s="794"/>
      <c r="BG753" s="794"/>
      <c r="BH753" s="794"/>
      <c r="BI753" s="794"/>
      <c r="BJ753" s="794"/>
      <c r="BK753" s="794"/>
      <c r="BL753" s="794"/>
      <c r="BM753" s="794"/>
      <c r="BN753" s="794"/>
      <c r="BO753" s="794"/>
      <c r="BP753" s="794"/>
      <c r="BQ753" s="794"/>
      <c r="BR753" s="794"/>
      <c r="BS753" s="794"/>
      <c r="BT753" s="794"/>
      <c r="BU753" s="794"/>
      <c r="BV753" s="794"/>
      <c r="BW753" s="794"/>
      <c r="BX753" s="794"/>
      <c r="BY753" s="794"/>
      <c r="BZ753" s="794"/>
      <c r="CA753" s="794"/>
      <c r="CB753" s="794"/>
      <c r="CC753" s="1"/>
    </row>
    <row r="754" spans="2:81" ht="15" customHeight="1">
      <c r="B754" s="482" t="s">
        <v>2144</v>
      </c>
      <c r="C754" s="59"/>
      <c r="D754" s="122"/>
      <c r="E754" s="122"/>
      <c r="F754" s="122"/>
      <c r="G754" s="122"/>
      <c r="H754" s="122"/>
      <c r="I754" s="122"/>
      <c r="J754" s="122"/>
      <c r="K754" s="122"/>
      <c r="L754" s="122"/>
      <c r="M754" s="122"/>
      <c r="N754" s="122"/>
      <c r="O754" s="122"/>
      <c r="P754" s="122"/>
      <c r="Q754" s="122"/>
      <c r="R754" s="122"/>
      <c r="S754" s="122"/>
      <c r="T754" s="122"/>
      <c r="U754" s="794"/>
      <c r="V754" s="794"/>
      <c r="W754" s="794"/>
      <c r="X754" s="794"/>
      <c r="Y754" s="794"/>
      <c r="Z754" s="794"/>
      <c r="AA754" s="794"/>
      <c r="AB754" s="794"/>
      <c r="AC754" s="794"/>
      <c r="AD754" s="794"/>
      <c r="AE754" s="794"/>
      <c r="AF754" s="794"/>
      <c r="AG754" s="794"/>
      <c r="AH754" s="794"/>
      <c r="AI754" s="794"/>
      <c r="AJ754" s="794"/>
      <c r="AK754" s="794"/>
      <c r="AL754" s="794"/>
      <c r="AM754" s="794"/>
      <c r="AN754" s="794"/>
      <c r="AO754" s="794"/>
      <c r="AP754" s="794"/>
      <c r="AQ754" s="794"/>
      <c r="AR754" s="794"/>
      <c r="AS754" s="794"/>
      <c r="AT754" s="794"/>
      <c r="AU754" s="794"/>
      <c r="AV754" s="794"/>
      <c r="AW754" s="794"/>
      <c r="AX754" s="794"/>
      <c r="AY754" s="794"/>
      <c r="AZ754" s="794"/>
      <c r="BA754" s="794"/>
      <c r="BB754" s="794"/>
      <c r="BC754" s="794"/>
      <c r="BD754" s="794"/>
      <c r="BE754" s="794"/>
      <c r="BF754" s="794"/>
      <c r="BG754" s="794"/>
      <c r="BH754" s="794"/>
      <c r="BI754" s="794"/>
      <c r="BJ754" s="794"/>
      <c r="BK754" s="794"/>
      <c r="BL754" s="794"/>
      <c r="BM754" s="794"/>
      <c r="BN754" s="794"/>
      <c r="BO754" s="794"/>
      <c r="BP754" s="794"/>
      <c r="BQ754" s="794"/>
      <c r="BR754" s="794"/>
      <c r="BS754" s="794"/>
      <c r="BT754" s="794"/>
      <c r="BU754" s="794"/>
      <c r="BV754" s="794"/>
      <c r="BW754" s="794"/>
      <c r="BX754" s="794"/>
      <c r="BY754" s="794"/>
      <c r="BZ754" s="794"/>
      <c r="CA754" s="794"/>
      <c r="CB754" s="794"/>
      <c r="CC754" s="461" t="s">
        <v>2144</v>
      </c>
    </row>
    <row r="755" spans="2:81" ht="15" customHeight="1" thickBot="1">
      <c r="B755" s="483" t="s">
        <v>2141</v>
      </c>
      <c r="C755" s="59"/>
      <c r="D755" s="59"/>
      <c r="E755" s="59"/>
      <c r="F755" s="59"/>
      <c r="G755" s="59"/>
      <c r="H755" s="59"/>
      <c r="I755" s="59"/>
      <c r="J755" s="59"/>
      <c r="K755" s="59"/>
      <c r="L755" s="59"/>
      <c r="M755" s="59"/>
      <c r="N755" s="59"/>
      <c r="O755" s="59"/>
      <c r="P755" s="59"/>
      <c r="Q755" s="59"/>
      <c r="R755" s="59"/>
      <c r="S755" s="59"/>
      <c r="T755" s="794"/>
      <c r="U755" s="794"/>
      <c r="V755" s="794"/>
      <c r="W755" s="794"/>
      <c r="X755" s="794"/>
      <c r="Y755" s="794"/>
      <c r="Z755" s="794"/>
      <c r="AA755" s="794"/>
      <c r="AB755" s="794"/>
      <c r="AC755" s="794"/>
      <c r="AD755" s="794"/>
      <c r="AE755" s="794"/>
      <c r="AF755" s="794"/>
      <c r="AG755" s="794"/>
      <c r="AH755" s="794"/>
      <c r="AI755" s="794"/>
      <c r="AJ755" s="794"/>
      <c r="AK755" s="794"/>
      <c r="AL755" s="794"/>
      <c r="AM755" s="794"/>
      <c r="AN755" s="794"/>
      <c r="AO755" s="794"/>
      <c r="AP755" s="794"/>
      <c r="AQ755" s="794"/>
      <c r="AR755" s="794"/>
      <c r="AS755" s="794"/>
      <c r="AT755" s="794"/>
      <c r="AU755" s="794"/>
      <c r="AV755" s="794"/>
      <c r="AW755" s="794"/>
      <c r="AX755" s="794"/>
      <c r="AY755" s="794"/>
      <c r="AZ755" s="794"/>
      <c r="BA755" s="794"/>
      <c r="BB755" s="794"/>
      <c r="BC755" s="794"/>
      <c r="BD755" s="794"/>
      <c r="BE755" s="794"/>
      <c r="BF755" s="794"/>
      <c r="BG755" s="794"/>
      <c r="BH755" s="794"/>
      <c r="BI755" s="794"/>
      <c r="BJ755" s="794"/>
      <c r="BK755" s="794"/>
      <c r="BL755" s="794"/>
      <c r="BM755" s="794"/>
      <c r="BN755" s="794"/>
      <c r="BO755" s="794"/>
      <c r="BP755" s="794"/>
      <c r="BQ755" s="794"/>
      <c r="BR755" s="794"/>
      <c r="BS755" s="794"/>
      <c r="BT755" s="794"/>
      <c r="BU755" s="794"/>
      <c r="BV755" s="794"/>
      <c r="BW755" s="794"/>
      <c r="BX755" s="794"/>
      <c r="BY755" s="794"/>
      <c r="BZ755" s="794"/>
      <c r="CA755" s="794"/>
      <c r="CB755" s="794"/>
      <c r="CC755" s="463" t="s">
        <v>2141</v>
      </c>
    </row>
    <row r="756" spans="2:81" ht="15" customHeight="1">
      <c r="B756" s="484" t="s">
        <v>2142</v>
      </c>
      <c r="C756" s="59"/>
      <c r="D756" s="59" t="s">
        <v>1339</v>
      </c>
      <c r="E756" s="59"/>
      <c r="F756" s="59"/>
      <c r="G756" s="59"/>
      <c r="H756" s="59"/>
      <c r="I756" s="59"/>
      <c r="J756" s="59"/>
      <c r="K756" s="59"/>
      <c r="L756" s="59"/>
      <c r="M756" s="59"/>
      <c r="N756" s="59"/>
      <c r="O756" s="59"/>
      <c r="P756" s="59"/>
      <c r="Q756" s="59"/>
      <c r="R756" s="59"/>
      <c r="S756" s="59"/>
      <c r="T756" s="325"/>
      <c r="U756" s="325"/>
      <c r="V756" s="325"/>
      <c r="W756" s="325"/>
      <c r="X756" s="325"/>
      <c r="Y756" s="325"/>
      <c r="Z756" s="325"/>
      <c r="AA756" s="325"/>
      <c r="AB756" s="325"/>
      <c r="AC756" s="325"/>
      <c r="AD756" s="325"/>
      <c r="AE756" s="325"/>
      <c r="AF756" s="325"/>
      <c r="AG756" s="325"/>
      <c r="AH756" s="325"/>
      <c r="AI756" s="325"/>
      <c r="AJ756" s="325"/>
      <c r="AK756" s="325"/>
      <c r="AL756" s="325"/>
      <c r="AM756" s="325"/>
      <c r="AN756" s="325"/>
      <c r="AO756" s="325"/>
      <c r="AP756" s="325"/>
      <c r="AQ756" s="325"/>
      <c r="AR756" s="325"/>
      <c r="AS756" s="325"/>
      <c r="AT756" s="325"/>
      <c r="AU756" s="325"/>
      <c r="AV756" s="325"/>
      <c r="AW756" s="325"/>
      <c r="AX756" s="325"/>
      <c r="AY756" s="325"/>
      <c r="AZ756" s="325"/>
      <c r="BA756" s="325"/>
      <c r="BB756" s="325"/>
      <c r="BC756" s="325"/>
      <c r="BD756" s="325"/>
      <c r="BE756" s="325"/>
      <c r="BF756" s="325"/>
      <c r="BG756" s="325"/>
      <c r="BH756" s="325"/>
      <c r="BI756" s="325"/>
      <c r="BJ756" s="325"/>
      <c r="BK756" s="325"/>
      <c r="BL756" s="325"/>
      <c r="BM756" s="325"/>
      <c r="BN756" s="325"/>
      <c r="BO756" s="325"/>
      <c r="BP756" s="325"/>
      <c r="BQ756" s="325"/>
      <c r="BR756" s="325"/>
      <c r="BS756" s="325"/>
      <c r="BT756" s="325"/>
      <c r="BU756" s="325"/>
      <c r="BV756" s="325"/>
      <c r="BW756" s="325"/>
      <c r="BX756" s="325"/>
      <c r="BY756" s="325"/>
      <c r="BZ756" s="325"/>
      <c r="CA756" s="325"/>
      <c r="CB756" s="325"/>
      <c r="CC756" s="464" t="s">
        <v>2142</v>
      </c>
    </row>
    <row r="757" spans="2:81" ht="15" customHeight="1">
      <c r="B757" s="891" t="s">
        <v>2190</v>
      </c>
      <c r="C757" s="59"/>
      <c r="D757" s="59"/>
      <c r="E757" s="892" t="s">
        <v>1691</v>
      </c>
      <c r="F757" s="892"/>
      <c r="G757" s="892"/>
      <c r="H757" s="892"/>
      <c r="I757" s="892"/>
      <c r="J757" s="892"/>
      <c r="K757" s="892"/>
      <c r="L757" s="892"/>
      <c r="M757" s="892"/>
      <c r="N757" s="892"/>
      <c r="O757" s="892"/>
      <c r="P757" s="892"/>
      <c r="Q757" s="892"/>
      <c r="R757" s="892"/>
      <c r="S757" s="892"/>
      <c r="T757" s="892"/>
      <c r="U757" s="892"/>
      <c r="V757" s="892"/>
      <c r="W757" s="892"/>
      <c r="X757" s="892"/>
      <c r="Y757" s="892"/>
      <c r="Z757" s="892"/>
      <c r="AA757" s="892"/>
      <c r="AB757" s="892"/>
      <c r="AC757" s="892"/>
      <c r="AD757" s="892"/>
      <c r="AE757" s="892"/>
      <c r="AF757" s="892"/>
      <c r="AG757" s="892"/>
      <c r="AH757" s="892"/>
      <c r="AI757" s="892"/>
      <c r="AJ757" s="892"/>
      <c r="AK757" s="892"/>
      <c r="AL757" s="892"/>
      <c r="AM757" s="892"/>
      <c r="AN757" s="892"/>
      <c r="AO757" s="892"/>
      <c r="AP757" s="892"/>
      <c r="AQ757" s="892"/>
      <c r="AR757" s="892"/>
      <c r="AS757" s="892"/>
      <c r="AT757" s="892"/>
      <c r="AU757" s="892"/>
      <c r="AV757" s="892"/>
      <c r="AW757" s="892"/>
      <c r="AX757" s="892"/>
      <c r="AY757" s="892"/>
      <c r="AZ757" s="892"/>
      <c r="BA757" s="892"/>
      <c r="BB757" s="892"/>
      <c r="BC757" s="892"/>
      <c r="BD757" s="892"/>
      <c r="BE757" s="892"/>
      <c r="BF757" s="892"/>
      <c r="BG757" s="892"/>
      <c r="BH757" s="892"/>
      <c r="BI757" s="892"/>
      <c r="BJ757" s="892"/>
      <c r="BK757" s="892"/>
      <c r="BL757" s="892"/>
      <c r="BM757" s="892"/>
      <c r="BN757" s="892"/>
      <c r="BO757" s="892"/>
      <c r="BP757" s="892"/>
      <c r="BQ757" s="892"/>
      <c r="BR757" s="892"/>
      <c r="BS757" s="892"/>
      <c r="BT757" s="892"/>
      <c r="BU757" s="892"/>
      <c r="BV757" s="892"/>
      <c r="BW757" s="892"/>
      <c r="BX757" s="892"/>
      <c r="BY757" s="892"/>
      <c r="BZ757" s="892"/>
      <c r="CA757" s="892"/>
      <c r="CB757" s="892"/>
      <c r="CC757" s="387" t="s">
        <v>2284</v>
      </c>
    </row>
    <row r="758" spans="2:81" ht="15" customHeight="1">
      <c r="B758" s="891"/>
      <c r="C758" s="59"/>
      <c r="D758" s="59"/>
      <c r="E758" s="794"/>
      <c r="F758" s="794"/>
      <c r="G758" s="794"/>
      <c r="H758" s="794"/>
      <c r="I758" s="794"/>
      <c r="J758" s="794"/>
      <c r="K758" s="794"/>
      <c r="L758" s="794"/>
      <c r="M758" s="794"/>
      <c r="N758" s="794"/>
      <c r="O758" s="794"/>
      <c r="P758" s="794"/>
      <c r="Q758" s="794"/>
      <c r="R758" s="794"/>
      <c r="S758" s="794"/>
      <c r="T758" s="794"/>
      <c r="U758" s="794"/>
      <c r="V758" s="794"/>
      <c r="W758" s="794"/>
      <c r="X758" s="794"/>
      <c r="Y758" s="794"/>
      <c r="Z758" s="794"/>
      <c r="AA758" s="794"/>
      <c r="AB758" s="794"/>
      <c r="AC758" s="794"/>
      <c r="AD758" s="794"/>
      <c r="AE758" s="794"/>
      <c r="AF758" s="794"/>
      <c r="AG758" s="794"/>
      <c r="AH758" s="794"/>
      <c r="AI758" s="794"/>
      <c r="AJ758" s="794"/>
      <c r="AK758" s="794"/>
      <c r="AL758" s="794"/>
      <c r="AM758" s="794"/>
      <c r="AN758" s="794"/>
      <c r="AO758" s="794"/>
      <c r="AP758" s="794"/>
      <c r="AQ758" s="794"/>
      <c r="AR758" s="794"/>
      <c r="AS758" s="794"/>
      <c r="AT758" s="794"/>
      <c r="AU758" s="794"/>
      <c r="AV758" s="794"/>
      <c r="AW758" s="794"/>
      <c r="AX758" s="794"/>
      <c r="AY758" s="794"/>
      <c r="AZ758" s="794"/>
      <c r="BA758" s="794"/>
      <c r="BB758" s="794"/>
      <c r="BC758" s="794"/>
      <c r="BD758" s="794"/>
      <c r="BE758" s="794"/>
      <c r="BF758" s="794"/>
      <c r="BG758" s="794"/>
      <c r="BH758" s="794"/>
      <c r="BI758" s="794"/>
      <c r="BJ758" s="794"/>
      <c r="BK758" s="794"/>
      <c r="BL758" s="794"/>
      <c r="BM758" s="794"/>
      <c r="BN758" s="794"/>
      <c r="BO758" s="794"/>
      <c r="BP758" s="794"/>
      <c r="BQ758" s="794"/>
      <c r="BR758" s="794"/>
      <c r="BS758" s="794"/>
      <c r="BT758" s="794"/>
      <c r="BU758" s="794"/>
      <c r="BV758" s="794"/>
      <c r="BW758" s="794"/>
      <c r="BX758" s="794"/>
      <c r="BY758" s="794"/>
      <c r="BZ758" s="794"/>
      <c r="CA758" s="794"/>
      <c r="CB758" s="794"/>
      <c r="CC758" s="55"/>
    </row>
    <row r="759" spans="2:81" ht="15" customHeight="1">
      <c r="B759" s="891"/>
      <c r="C759" s="59"/>
      <c r="D759" s="59"/>
      <c r="E759" s="794"/>
      <c r="F759" s="794"/>
      <c r="G759" s="794"/>
      <c r="H759" s="794"/>
      <c r="I759" s="794"/>
      <c r="J759" s="794"/>
      <c r="K759" s="794"/>
      <c r="L759" s="794"/>
      <c r="M759" s="794"/>
      <c r="N759" s="794"/>
      <c r="O759" s="794"/>
      <c r="P759" s="794"/>
      <c r="Q759" s="794"/>
      <c r="R759" s="794"/>
      <c r="S759" s="794"/>
      <c r="T759" s="794"/>
      <c r="U759" s="794"/>
      <c r="V759" s="794"/>
      <c r="W759" s="794"/>
      <c r="X759" s="794"/>
      <c r="Y759" s="794"/>
      <c r="Z759" s="794"/>
      <c r="AA759" s="794"/>
      <c r="AB759" s="794"/>
      <c r="AC759" s="794"/>
      <c r="AD759" s="794"/>
      <c r="AE759" s="794"/>
      <c r="AF759" s="794"/>
      <c r="AG759" s="794"/>
      <c r="AH759" s="794"/>
      <c r="AI759" s="794"/>
      <c r="AJ759" s="794"/>
      <c r="AK759" s="794"/>
      <c r="AL759" s="794"/>
      <c r="AM759" s="794"/>
      <c r="AN759" s="794"/>
      <c r="AO759" s="794"/>
      <c r="AP759" s="794"/>
      <c r="AQ759" s="794"/>
      <c r="AR759" s="794"/>
      <c r="AS759" s="794"/>
      <c r="AT759" s="794"/>
      <c r="AU759" s="794"/>
      <c r="AV759" s="794"/>
      <c r="AW759" s="794"/>
      <c r="AX759" s="794"/>
      <c r="AY759" s="794"/>
      <c r="AZ759" s="794"/>
      <c r="BA759" s="794"/>
      <c r="BB759" s="794"/>
      <c r="BC759" s="794"/>
      <c r="BD759" s="794"/>
      <c r="BE759" s="794"/>
      <c r="BF759" s="794"/>
      <c r="BG759" s="794"/>
      <c r="BH759" s="794"/>
      <c r="BI759" s="794"/>
      <c r="BJ759" s="794"/>
      <c r="BK759" s="794"/>
      <c r="BL759" s="794"/>
      <c r="BM759" s="794"/>
      <c r="BN759" s="794"/>
      <c r="BO759" s="794"/>
      <c r="BP759" s="794"/>
      <c r="BQ759" s="794"/>
      <c r="BR759" s="794"/>
      <c r="BS759" s="794"/>
      <c r="BT759" s="794"/>
      <c r="BU759" s="794"/>
      <c r="BV759" s="794"/>
      <c r="BW759" s="794"/>
      <c r="BX759" s="794"/>
      <c r="BY759" s="794"/>
      <c r="BZ759" s="794"/>
      <c r="CA759" s="794"/>
      <c r="CB759" s="794"/>
      <c r="CC759" s="1"/>
    </row>
    <row r="760" spans="2:81" ht="15" customHeight="1">
      <c r="B760" s="891"/>
      <c r="C760" s="59"/>
      <c r="D760" s="59"/>
      <c r="E760" s="794"/>
      <c r="F760" s="794"/>
      <c r="G760" s="794"/>
      <c r="H760" s="794"/>
      <c r="I760" s="794"/>
      <c r="J760" s="794"/>
      <c r="K760" s="794"/>
      <c r="L760" s="794"/>
      <c r="M760" s="794"/>
      <c r="N760" s="794"/>
      <c r="O760" s="794"/>
      <c r="P760" s="794"/>
      <c r="Q760" s="794"/>
      <c r="R760" s="794"/>
      <c r="S760" s="794"/>
      <c r="T760" s="794"/>
      <c r="U760" s="794"/>
      <c r="V760" s="794"/>
      <c r="W760" s="794"/>
      <c r="X760" s="794"/>
      <c r="Y760" s="794"/>
      <c r="Z760" s="794"/>
      <c r="AA760" s="794"/>
      <c r="AB760" s="794"/>
      <c r="AC760" s="794"/>
      <c r="AD760" s="794"/>
      <c r="AE760" s="794"/>
      <c r="AF760" s="794"/>
      <c r="AG760" s="794"/>
      <c r="AH760" s="794"/>
      <c r="AI760" s="794"/>
      <c r="AJ760" s="794"/>
      <c r="AK760" s="794"/>
      <c r="AL760" s="794"/>
      <c r="AM760" s="794"/>
      <c r="AN760" s="794"/>
      <c r="AO760" s="794"/>
      <c r="AP760" s="794"/>
      <c r="AQ760" s="794"/>
      <c r="AR760" s="794"/>
      <c r="AS760" s="794"/>
      <c r="AT760" s="794"/>
      <c r="AU760" s="794"/>
      <c r="AV760" s="794"/>
      <c r="AW760" s="794"/>
      <c r="AX760" s="794"/>
      <c r="AY760" s="794"/>
      <c r="AZ760" s="794"/>
      <c r="BA760" s="794"/>
      <c r="BB760" s="794"/>
      <c r="BC760" s="794"/>
      <c r="BD760" s="794"/>
      <c r="BE760" s="794"/>
      <c r="BF760" s="794"/>
      <c r="BG760" s="794"/>
      <c r="BH760" s="794"/>
      <c r="BI760" s="794"/>
      <c r="BJ760" s="794"/>
      <c r="BK760" s="794"/>
      <c r="BL760" s="794"/>
      <c r="BM760" s="794"/>
      <c r="BN760" s="794"/>
      <c r="BO760" s="794"/>
      <c r="BP760" s="794"/>
      <c r="BQ760" s="794"/>
      <c r="BR760" s="794"/>
      <c r="BS760" s="794"/>
      <c r="BT760" s="794"/>
      <c r="BU760" s="794"/>
      <c r="BV760" s="794"/>
      <c r="BW760" s="794"/>
      <c r="BX760" s="794"/>
      <c r="BY760" s="794"/>
      <c r="BZ760" s="794"/>
      <c r="CA760" s="794"/>
      <c r="CB760" s="794"/>
      <c r="CC760" s="1"/>
    </row>
    <row r="761" spans="2:81" ht="15" customHeight="1">
      <c r="B761" s="891"/>
      <c r="C761" s="59"/>
      <c r="D761" s="59"/>
      <c r="E761" s="794"/>
      <c r="F761" s="794"/>
      <c r="G761" s="794"/>
      <c r="H761" s="794"/>
      <c r="I761" s="794"/>
      <c r="J761" s="794"/>
      <c r="K761" s="794"/>
      <c r="L761" s="794"/>
      <c r="M761" s="794"/>
      <c r="N761" s="794"/>
      <c r="O761" s="794"/>
      <c r="P761" s="794"/>
      <c r="Q761" s="794"/>
      <c r="R761" s="794"/>
      <c r="S761" s="794"/>
      <c r="T761" s="794"/>
      <c r="U761" s="794"/>
      <c r="V761" s="794"/>
      <c r="W761" s="794"/>
      <c r="X761" s="794"/>
      <c r="Y761" s="794"/>
      <c r="Z761" s="794"/>
      <c r="AA761" s="794"/>
      <c r="AB761" s="794"/>
      <c r="AC761" s="794"/>
      <c r="AD761" s="794"/>
      <c r="AE761" s="794"/>
      <c r="AF761" s="794"/>
      <c r="AG761" s="794"/>
      <c r="AH761" s="794"/>
      <c r="AI761" s="794"/>
      <c r="AJ761" s="794"/>
      <c r="AK761" s="794"/>
      <c r="AL761" s="794"/>
      <c r="AM761" s="794"/>
      <c r="AN761" s="794"/>
      <c r="AO761" s="794"/>
      <c r="AP761" s="794"/>
      <c r="AQ761" s="794"/>
      <c r="AR761" s="794"/>
      <c r="AS761" s="794"/>
      <c r="AT761" s="794"/>
      <c r="AU761" s="794"/>
      <c r="AV761" s="794"/>
      <c r="AW761" s="794"/>
      <c r="AX761" s="794"/>
      <c r="AY761" s="794"/>
      <c r="AZ761" s="794"/>
      <c r="BA761" s="794"/>
      <c r="BB761" s="794"/>
      <c r="BC761" s="794"/>
      <c r="BD761" s="794"/>
      <c r="BE761" s="794"/>
      <c r="BF761" s="794"/>
      <c r="BG761" s="794"/>
      <c r="BH761" s="794"/>
      <c r="BI761" s="794"/>
      <c r="BJ761" s="794"/>
      <c r="BK761" s="794"/>
      <c r="BL761" s="794"/>
      <c r="BM761" s="794"/>
      <c r="BN761" s="794"/>
      <c r="BO761" s="794"/>
      <c r="BP761" s="794"/>
      <c r="BQ761" s="794"/>
      <c r="BR761" s="794"/>
      <c r="BS761" s="794"/>
      <c r="BT761" s="794"/>
      <c r="BU761" s="794"/>
      <c r="BV761" s="794"/>
      <c r="BW761" s="794"/>
      <c r="BX761" s="794"/>
      <c r="BY761" s="794"/>
      <c r="BZ761" s="794"/>
      <c r="CA761" s="794"/>
      <c r="CB761" s="794"/>
      <c r="CC761" s="1"/>
    </row>
    <row r="762" spans="2:81" ht="15" customHeight="1">
      <c r="B762" s="891"/>
      <c r="C762" s="59"/>
      <c r="D762" s="59"/>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c r="BR762" s="120"/>
      <c r="BS762" s="120"/>
      <c r="BT762" s="120"/>
      <c r="BU762" s="120"/>
      <c r="BV762" s="120"/>
      <c r="BW762" s="120"/>
      <c r="BX762" s="120"/>
      <c r="BY762" s="120"/>
      <c r="BZ762" s="120"/>
      <c r="CA762" s="120"/>
      <c r="CB762" s="120"/>
      <c r="CC762" s="1"/>
    </row>
    <row r="763" spans="2:81" ht="15" customHeight="1">
      <c r="B763" s="891"/>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c r="AS763" s="59"/>
      <c r="AT763" s="59"/>
      <c r="AU763" s="59"/>
      <c r="AV763" s="59"/>
      <c r="AW763" s="59"/>
      <c r="AX763" s="59"/>
      <c r="AY763" s="59"/>
      <c r="AZ763" s="59"/>
      <c r="BA763" s="59"/>
      <c r="BB763" s="59"/>
      <c r="BC763" s="59"/>
      <c r="BD763" s="59"/>
      <c r="BE763" s="59"/>
      <c r="BF763" s="59"/>
      <c r="BG763" s="59"/>
      <c r="BH763" s="59"/>
      <c r="BI763" s="59"/>
      <c r="BJ763" s="59"/>
      <c r="BK763" s="59"/>
      <c r="BL763" s="59"/>
      <c r="BM763" s="59"/>
      <c r="BN763" s="59"/>
      <c r="BO763" s="59"/>
      <c r="BP763" s="59"/>
      <c r="BQ763" s="59"/>
      <c r="BR763" s="59"/>
      <c r="BS763" s="59"/>
      <c r="BT763" s="59"/>
      <c r="BU763" s="59"/>
      <c r="BV763" s="59"/>
      <c r="BW763" s="59"/>
      <c r="BX763" s="59"/>
      <c r="BY763" s="59"/>
      <c r="BZ763" s="59"/>
      <c r="CA763" s="59"/>
      <c r="CB763" s="59"/>
      <c r="CC763" s="1"/>
    </row>
    <row r="764" spans="2:81" ht="15" customHeight="1">
      <c r="B764" s="891"/>
      <c r="C764" s="59"/>
      <c r="D764" s="59"/>
      <c r="E764" s="59"/>
      <c r="F764" s="59"/>
      <c r="G764" s="893"/>
      <c r="H764" s="893"/>
      <c r="I764" s="893"/>
      <c r="J764" s="893"/>
      <c r="K764" s="893"/>
      <c r="L764" s="893"/>
      <c r="M764" s="893"/>
      <c r="N764" s="893"/>
      <c r="O764" s="893"/>
      <c r="P764" s="893"/>
      <c r="Q764" s="893"/>
      <c r="R764" s="893"/>
      <c r="S764" s="893"/>
      <c r="T764" s="893"/>
      <c r="U764" s="893"/>
      <c r="V764" s="893"/>
      <c r="W764" s="893"/>
      <c r="X764" s="893"/>
      <c r="Y764" s="893"/>
      <c r="Z764" s="893"/>
      <c r="AA764" s="893"/>
      <c r="AB764" s="893"/>
      <c r="AC764" s="893"/>
      <c r="AD764" s="893"/>
      <c r="AE764" s="893"/>
      <c r="AF764" s="893"/>
      <c r="AG764" s="893"/>
      <c r="AH764" s="893"/>
      <c r="AI764" s="893"/>
      <c r="AJ764" s="893"/>
      <c r="AK764" s="893"/>
      <c r="AL764" s="893"/>
      <c r="AM764" s="893"/>
      <c r="AN764" s="893"/>
      <c r="AO764" s="893"/>
      <c r="AP764" s="893"/>
      <c r="AQ764" s="893"/>
      <c r="AR764" s="893"/>
      <c r="AS764" s="893"/>
      <c r="AT764" s="893"/>
      <c r="AU764" s="893"/>
      <c r="AV764" s="893"/>
      <c r="AW764" s="893"/>
      <c r="AX764" s="893"/>
      <c r="AY764" s="893"/>
      <c r="AZ764" s="893"/>
      <c r="BA764" s="893"/>
      <c r="BB764" s="893"/>
      <c r="BC764" s="893"/>
      <c r="BD764" s="893"/>
      <c r="BE764" s="893"/>
      <c r="BF764" s="893"/>
      <c r="BG764" s="893"/>
      <c r="BH764" s="893"/>
      <c r="BI764" s="893"/>
      <c r="BJ764" s="893"/>
      <c r="BK764" s="893"/>
      <c r="BL764" s="893"/>
      <c r="BM764" s="893"/>
      <c r="BN764" s="893"/>
      <c r="BO764" s="893"/>
      <c r="BP764" s="893"/>
      <c r="BQ764" s="893"/>
      <c r="BR764" s="893"/>
      <c r="BS764" s="893"/>
      <c r="BT764" s="893"/>
      <c r="BU764" s="893"/>
      <c r="BV764" s="893"/>
      <c r="BW764" s="893"/>
      <c r="BX764" s="893"/>
      <c r="BY764" s="893"/>
      <c r="BZ764" s="893"/>
      <c r="CA764" s="893"/>
      <c r="CB764" s="60"/>
      <c r="CC764" s="1"/>
    </row>
    <row r="765" spans="2:81" ht="15" customHeight="1">
      <c r="B765" s="891"/>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c r="AP765" s="77"/>
      <c r="AQ765" s="77"/>
      <c r="AR765" s="77"/>
      <c r="AS765" s="77"/>
      <c r="AT765" s="77"/>
      <c r="AU765" s="77"/>
      <c r="AV765" s="77"/>
      <c r="AW765" s="77"/>
      <c r="AX765" s="77"/>
      <c r="AY765" s="77"/>
      <c r="AZ765" s="77"/>
      <c r="BA765" s="77"/>
      <c r="BB765" s="77"/>
      <c r="BC765" s="77"/>
      <c r="BD765" s="77"/>
      <c r="BE765" s="77"/>
      <c r="BF765" s="77"/>
      <c r="BG765" s="77"/>
      <c r="BH765" s="77"/>
      <c r="BI765" s="77"/>
      <c r="BJ765" s="77"/>
      <c r="BK765" s="77"/>
      <c r="BL765" s="77"/>
      <c r="BM765" s="77"/>
      <c r="BN765" s="77"/>
      <c r="BO765" s="77"/>
      <c r="BP765" s="77"/>
      <c r="BQ765" s="77"/>
      <c r="BR765" s="77"/>
      <c r="BS765" s="77"/>
      <c r="BT765" s="77"/>
      <c r="BU765" s="77"/>
      <c r="BV765" s="77"/>
      <c r="BW765" s="77"/>
      <c r="BX765" s="77"/>
      <c r="BY765" s="77"/>
      <c r="BZ765" s="77"/>
      <c r="CA765" s="77"/>
      <c r="CB765" s="77"/>
      <c r="CC765" s="1"/>
    </row>
    <row r="766" spans="2:81" ht="15" customHeight="1">
      <c r="B766" s="89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2"/>
      <c r="AT766" s="62"/>
      <c r="AU766" s="62"/>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row>
    <row r="767" spans="2:81" ht="15" customHeight="1">
      <c r="B767" s="89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2"/>
      <c r="AT767" s="62"/>
      <c r="AU767" s="62"/>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row>
    <row r="768" spans="2:81" ht="15" customHeight="1">
      <c r="B768" s="89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2"/>
      <c r="AT768" s="62"/>
      <c r="AU768" s="62"/>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row>
    <row r="769" spans="2:80" ht="15" customHeight="1">
      <c r="B769" s="89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2"/>
      <c r="AT769" s="62"/>
      <c r="AU769" s="62"/>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row>
    <row r="770" spans="2:80" ht="15" customHeight="1">
      <c r="B770" s="89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2"/>
      <c r="AT770" s="62"/>
      <c r="AU770" s="62"/>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row>
    <row r="771" spans="2:80" ht="15" customHeight="1">
      <c r="B771" s="89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2"/>
      <c r="AT771" s="62"/>
      <c r="AU771" s="62"/>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row>
    <row r="772" spans="2:80" ht="15" customHeight="1">
      <c r="B772" s="89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2"/>
      <c r="AT772" s="62"/>
      <c r="AU772" s="62"/>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row>
    <row r="773" spans="2:80" ht="15" customHeight="1">
      <c r="B773" s="89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2"/>
      <c r="AT773" s="62"/>
      <c r="AU773" s="62"/>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row>
    <row r="774" spans="2:80" ht="15" customHeight="1">
      <c r="B774" s="89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2"/>
      <c r="AT774" s="62"/>
      <c r="AU774" s="62"/>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row>
    <row r="775" spans="2:80" ht="15" customHeight="1">
      <c r="B775" s="89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2"/>
      <c r="AT775" s="62"/>
      <c r="AU775" s="62"/>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row>
    <row r="776" spans="2:80" ht="15" customHeight="1">
      <c r="B776" s="89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2"/>
      <c r="AT776" s="62"/>
      <c r="AU776" s="62"/>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row>
    <row r="777" spans="2:80" ht="15" customHeight="1">
      <c r="B777" s="89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2"/>
      <c r="AT777" s="62"/>
      <c r="AU777" s="62"/>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row>
    <row r="778" spans="2:80" ht="15" customHeight="1">
      <c r="B778" s="89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2"/>
      <c r="AT778" s="62"/>
      <c r="AU778" s="62"/>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row>
    <row r="779" spans="2:80" ht="15" customHeight="1">
      <c r="B779" s="89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2"/>
      <c r="AT779" s="62"/>
      <c r="AU779" s="62"/>
      <c r="AV779" s="62"/>
      <c r="AW779" s="62"/>
      <c r="AX779" s="62"/>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row>
    <row r="780" spans="2:80" ht="15" customHeight="1">
      <c r="B780" s="89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2"/>
      <c r="AT780" s="62"/>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row>
    <row r="781" spans="2:80" ht="15" customHeight="1">
      <c r="B781" s="89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2"/>
      <c r="AT781" s="62"/>
      <c r="AU781" s="62"/>
      <c r="AV781" s="62"/>
      <c r="AW781" s="62"/>
      <c r="AX781" s="62"/>
      <c r="AY781" s="62"/>
      <c r="AZ781" s="62"/>
      <c r="BA781" s="62"/>
      <c r="BB781" s="62"/>
      <c r="BC781" s="62"/>
      <c r="BD781" s="62"/>
      <c r="BE781" s="62"/>
      <c r="BF781" s="62"/>
      <c r="BG781" s="62"/>
      <c r="BH781" s="62"/>
      <c r="BI781" s="62"/>
      <c r="BJ781" s="62"/>
      <c r="BK781" s="62"/>
      <c r="BL781" s="62"/>
      <c r="BM781" s="62"/>
      <c r="BN781" s="62"/>
      <c r="BO781" s="62"/>
      <c r="BP781" s="62"/>
      <c r="BQ781" s="62"/>
      <c r="BR781" s="62"/>
      <c r="BS781" s="62"/>
      <c r="BT781" s="62"/>
      <c r="BU781" s="62"/>
      <c r="BV781" s="62"/>
      <c r="BW781" s="62"/>
      <c r="BX781" s="62"/>
      <c r="BY781" s="62"/>
      <c r="BZ781" s="62"/>
      <c r="CA781" s="62"/>
      <c r="CB781" s="62"/>
    </row>
    <row r="782" spans="2:80" ht="15" customHeight="1">
      <c r="B782" s="89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2"/>
      <c r="AT782" s="62"/>
      <c r="AU782" s="62"/>
      <c r="AV782" s="62"/>
      <c r="AW782" s="62"/>
      <c r="AX782" s="62"/>
      <c r="AY782" s="62"/>
      <c r="AZ782" s="62"/>
      <c r="BA782" s="62"/>
      <c r="BB782" s="62"/>
      <c r="BC782" s="62"/>
      <c r="BD782" s="62"/>
      <c r="BE782" s="62"/>
      <c r="BF782" s="62"/>
      <c r="BG782" s="62"/>
      <c r="BH782" s="62"/>
      <c r="BI782" s="62"/>
      <c r="BJ782" s="62"/>
      <c r="BK782" s="62"/>
      <c r="BL782" s="62"/>
      <c r="BM782" s="62"/>
      <c r="BN782" s="62"/>
      <c r="BO782" s="62"/>
      <c r="BP782" s="62"/>
      <c r="BQ782" s="62"/>
      <c r="BR782" s="62"/>
      <c r="BS782" s="62"/>
      <c r="BT782" s="62"/>
      <c r="BU782" s="62"/>
      <c r="BV782" s="62"/>
      <c r="BW782" s="62"/>
      <c r="BX782" s="62"/>
      <c r="BY782" s="62"/>
      <c r="BZ782" s="62"/>
      <c r="CA782" s="62"/>
      <c r="CB782" s="62"/>
    </row>
    <row r="783" spans="2:80" ht="15" customHeight="1">
      <c r="B783" s="89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2"/>
      <c r="AT783" s="62"/>
      <c r="AU783" s="62"/>
      <c r="AV783" s="62"/>
      <c r="AW783" s="62"/>
      <c r="AX783" s="62"/>
      <c r="AY783" s="62"/>
      <c r="AZ783" s="62"/>
      <c r="BA783" s="62"/>
      <c r="BB783" s="62"/>
      <c r="BC783" s="62"/>
      <c r="BD783" s="62"/>
      <c r="BE783" s="62"/>
      <c r="BF783" s="62"/>
      <c r="BG783" s="62"/>
      <c r="BH783" s="62"/>
      <c r="BI783" s="62"/>
      <c r="BJ783" s="62"/>
      <c r="BK783" s="62"/>
      <c r="BL783" s="62"/>
      <c r="BM783" s="62"/>
      <c r="BN783" s="62"/>
      <c r="BO783" s="62"/>
      <c r="BP783" s="62"/>
      <c r="BQ783" s="62"/>
      <c r="BR783" s="62"/>
      <c r="BS783" s="62"/>
      <c r="BT783" s="62"/>
      <c r="BU783" s="62"/>
      <c r="BV783" s="62"/>
      <c r="BW783" s="62"/>
      <c r="BX783" s="62"/>
      <c r="BY783" s="62"/>
      <c r="BZ783" s="62"/>
      <c r="CA783" s="62"/>
      <c r="CB783" s="62"/>
    </row>
    <row r="784" spans="2:80" ht="15" customHeight="1">
      <c r="B784" s="89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2"/>
      <c r="AT784" s="62"/>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row>
    <row r="785" spans="2:80" ht="15" customHeight="1">
      <c r="B785" s="89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2"/>
      <c r="AT785" s="62"/>
      <c r="AU785" s="62"/>
      <c r="AV785" s="62"/>
      <c r="AW785" s="62"/>
      <c r="AX785" s="62"/>
      <c r="AY785" s="62"/>
      <c r="AZ785" s="62"/>
      <c r="BA785" s="62"/>
      <c r="BB785" s="62"/>
      <c r="BC785" s="62"/>
      <c r="BD785" s="62"/>
      <c r="BE785" s="62"/>
      <c r="BF785" s="62"/>
      <c r="BG785" s="62"/>
      <c r="BH785" s="62"/>
      <c r="BI785" s="62"/>
      <c r="BJ785" s="62"/>
      <c r="BK785" s="62"/>
      <c r="BL785" s="62"/>
      <c r="BM785" s="62"/>
      <c r="BN785" s="62"/>
      <c r="BO785" s="62"/>
      <c r="BP785" s="62"/>
      <c r="BQ785" s="62"/>
      <c r="BR785" s="62"/>
      <c r="BS785" s="62"/>
      <c r="BT785" s="62"/>
      <c r="BU785" s="62"/>
      <c r="BV785" s="62"/>
      <c r="BW785" s="62"/>
      <c r="BX785" s="62"/>
      <c r="BY785" s="62"/>
      <c r="BZ785" s="62"/>
      <c r="CA785" s="62"/>
      <c r="CB785" s="62"/>
    </row>
    <row r="786" spans="2:80" ht="15" customHeight="1">
      <c r="B786" s="89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2"/>
      <c r="AT786" s="62"/>
      <c r="AU786" s="62"/>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row>
    <row r="787" spans="2:80" ht="15" customHeight="1">
      <c r="B787" s="89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2"/>
      <c r="AT787" s="62"/>
      <c r="AU787" s="62"/>
      <c r="AV787" s="62"/>
      <c r="AW787" s="62"/>
      <c r="AX787" s="62"/>
      <c r="AY787" s="62"/>
      <c r="AZ787" s="62"/>
      <c r="BA787" s="62"/>
      <c r="BB787" s="62"/>
      <c r="BC787" s="62"/>
      <c r="BD787" s="62"/>
      <c r="BE787" s="62"/>
      <c r="BF787" s="62"/>
      <c r="BG787" s="62"/>
      <c r="BH787" s="62"/>
      <c r="BI787" s="62"/>
      <c r="BJ787" s="62"/>
      <c r="BK787" s="62"/>
      <c r="BL787" s="62"/>
      <c r="BM787" s="62"/>
      <c r="BN787" s="62"/>
      <c r="BO787" s="62"/>
      <c r="BP787" s="62"/>
      <c r="BQ787" s="62"/>
      <c r="BR787" s="62"/>
      <c r="BS787" s="62"/>
      <c r="BT787" s="62"/>
      <c r="BU787" s="62"/>
      <c r="BV787" s="62"/>
      <c r="BW787" s="62"/>
      <c r="BX787" s="62"/>
      <c r="BY787" s="62"/>
      <c r="BZ787" s="62"/>
      <c r="CA787" s="62"/>
      <c r="CB787" s="62"/>
    </row>
    <row r="788" spans="2:80" ht="15" customHeight="1">
      <c r="B788" s="89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2"/>
      <c r="AT788" s="62"/>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row>
    <row r="789" spans="2:80" ht="15" customHeight="1">
      <c r="B789" s="89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2"/>
      <c r="AT789" s="62"/>
      <c r="AU789" s="62"/>
      <c r="AV789" s="62"/>
      <c r="AW789" s="62"/>
      <c r="AX789" s="62"/>
      <c r="AY789" s="62"/>
      <c r="AZ789" s="62"/>
      <c r="BA789" s="62"/>
      <c r="BB789" s="62"/>
      <c r="BC789" s="62"/>
      <c r="BD789" s="62"/>
      <c r="BE789" s="62"/>
      <c r="BF789" s="62"/>
      <c r="BG789" s="62"/>
      <c r="BH789" s="62"/>
      <c r="BI789" s="62"/>
      <c r="BJ789" s="62"/>
      <c r="BK789" s="62"/>
      <c r="BL789" s="62"/>
      <c r="BM789" s="62"/>
      <c r="BN789" s="62"/>
      <c r="BO789" s="62"/>
      <c r="BP789" s="62"/>
      <c r="BQ789" s="62"/>
      <c r="BR789" s="62"/>
      <c r="BS789" s="62"/>
      <c r="BT789" s="62"/>
      <c r="BU789" s="62"/>
      <c r="BV789" s="62"/>
      <c r="BW789" s="62"/>
      <c r="BX789" s="62"/>
      <c r="BY789" s="62"/>
      <c r="BZ789" s="62"/>
      <c r="CA789" s="62"/>
      <c r="CB789" s="62"/>
    </row>
    <row r="790" spans="2:80" ht="15" customHeight="1">
      <c r="B790" s="89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2"/>
      <c r="AT790" s="62"/>
      <c r="AU790" s="62"/>
      <c r="AV790" s="62"/>
      <c r="AW790" s="62"/>
      <c r="AX790" s="62"/>
      <c r="AY790" s="62"/>
      <c r="AZ790" s="62"/>
      <c r="BA790" s="62"/>
      <c r="BB790" s="62"/>
      <c r="BC790" s="62"/>
      <c r="BD790" s="62"/>
      <c r="BE790" s="62"/>
      <c r="BF790" s="62"/>
      <c r="BG790" s="62"/>
      <c r="BH790" s="62"/>
      <c r="BI790" s="62"/>
      <c r="BJ790" s="62"/>
      <c r="BK790" s="62"/>
      <c r="BL790" s="62"/>
      <c r="BM790" s="62"/>
      <c r="BN790" s="62"/>
      <c r="BO790" s="62"/>
      <c r="BP790" s="62"/>
      <c r="BQ790" s="62"/>
      <c r="BR790" s="62"/>
      <c r="BS790" s="62"/>
      <c r="BT790" s="62"/>
      <c r="BU790" s="62"/>
      <c r="BV790" s="62"/>
      <c r="BW790" s="62"/>
      <c r="BX790" s="62"/>
      <c r="BY790" s="62"/>
      <c r="BZ790" s="62"/>
      <c r="CA790" s="62"/>
      <c r="CB790" s="62"/>
    </row>
    <row r="791" spans="2:80" ht="15" customHeight="1">
      <c r="B791" s="89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2"/>
      <c r="AT791" s="62"/>
      <c r="AU791" s="62"/>
      <c r="AV791" s="62"/>
      <c r="AW791" s="62"/>
      <c r="AX791" s="62"/>
      <c r="AY791" s="62"/>
      <c r="AZ791" s="62"/>
      <c r="BA791" s="62"/>
      <c r="BB791" s="62"/>
      <c r="BC791" s="62"/>
      <c r="BD791" s="62"/>
      <c r="BE791" s="62"/>
      <c r="BF791" s="62"/>
      <c r="BG791" s="62"/>
      <c r="BH791" s="62"/>
      <c r="BI791" s="62"/>
      <c r="BJ791" s="62"/>
      <c r="BK791" s="62"/>
      <c r="BL791" s="62"/>
      <c r="BM791" s="62"/>
      <c r="BN791" s="62"/>
      <c r="BO791" s="62"/>
      <c r="BP791" s="62"/>
      <c r="BQ791" s="62"/>
      <c r="BR791" s="62"/>
      <c r="BS791" s="62"/>
      <c r="BT791" s="62"/>
      <c r="BU791" s="62"/>
      <c r="BV791" s="62"/>
      <c r="BW791" s="62"/>
      <c r="BX791" s="62"/>
      <c r="BY791" s="62"/>
      <c r="BZ791" s="62"/>
      <c r="CA791" s="62"/>
      <c r="CB791" s="62"/>
    </row>
    <row r="792" spans="2:80" ht="15" customHeight="1">
      <c r="B792" s="89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2"/>
      <c r="AT792" s="62"/>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row>
    <row r="793" spans="2:80" ht="15" customHeight="1">
      <c r="B793" s="89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2"/>
      <c r="AT793" s="62"/>
      <c r="AU793" s="62"/>
      <c r="AV793" s="62"/>
      <c r="AW793" s="62"/>
      <c r="AX793" s="62"/>
      <c r="AY793" s="62"/>
      <c r="AZ793" s="62"/>
      <c r="BA793" s="62"/>
      <c r="BB793" s="62"/>
      <c r="BC793" s="62"/>
      <c r="BD793" s="62"/>
      <c r="BE793" s="62"/>
      <c r="BF793" s="62"/>
      <c r="BG793" s="62"/>
      <c r="BH793" s="62"/>
      <c r="BI793" s="62"/>
      <c r="BJ793" s="62"/>
      <c r="BK793" s="62"/>
      <c r="BL793" s="62"/>
      <c r="BM793" s="62"/>
      <c r="BN793" s="62"/>
      <c r="BO793" s="62"/>
      <c r="BP793" s="62"/>
      <c r="BQ793" s="62"/>
      <c r="BR793" s="62"/>
      <c r="BS793" s="62"/>
      <c r="BT793" s="62"/>
      <c r="BU793" s="62"/>
      <c r="BV793" s="62"/>
      <c r="BW793" s="62"/>
      <c r="BX793" s="62"/>
      <c r="BY793" s="62"/>
      <c r="BZ793" s="62"/>
      <c r="CA793" s="62"/>
      <c r="CB793" s="62"/>
    </row>
    <row r="794" spans="2:80" ht="15" customHeight="1">
      <c r="B794" s="89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2"/>
      <c r="AT794" s="62"/>
      <c r="AU794" s="62"/>
      <c r="AV794" s="62"/>
      <c r="AW794" s="62"/>
      <c r="AX794" s="62"/>
      <c r="AY794" s="62"/>
      <c r="AZ794" s="62"/>
      <c r="BA794" s="62"/>
      <c r="BB794" s="62"/>
      <c r="BC794" s="62"/>
      <c r="BD794" s="62"/>
      <c r="BE794" s="62"/>
      <c r="BF794" s="62"/>
      <c r="BG794" s="62"/>
      <c r="BH794" s="62"/>
      <c r="BI794" s="62"/>
      <c r="BJ794" s="62"/>
      <c r="BK794" s="62"/>
      <c r="BL794" s="62"/>
      <c r="BM794" s="62"/>
      <c r="BN794" s="62"/>
      <c r="BO794" s="62"/>
      <c r="BP794" s="62"/>
      <c r="BQ794" s="62"/>
      <c r="BR794" s="62"/>
      <c r="BS794" s="62"/>
      <c r="BT794" s="62"/>
      <c r="BU794" s="62"/>
      <c r="BV794" s="62"/>
      <c r="BW794" s="62"/>
      <c r="BX794" s="62"/>
      <c r="BY794" s="62"/>
      <c r="BZ794" s="62"/>
      <c r="CA794" s="62"/>
      <c r="CB794" s="62"/>
    </row>
    <row r="795" spans="2:80" ht="15" customHeight="1">
      <c r="B795" s="89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2"/>
      <c r="AT795" s="62"/>
      <c r="AU795" s="62"/>
      <c r="AV795" s="62"/>
      <c r="AW795" s="62"/>
      <c r="AX795" s="62"/>
      <c r="AY795" s="62"/>
      <c r="AZ795" s="62"/>
      <c r="BA795" s="62"/>
      <c r="BB795" s="62"/>
      <c r="BC795" s="62"/>
      <c r="BD795" s="62"/>
      <c r="BE795" s="62"/>
      <c r="BF795" s="62"/>
      <c r="BG795" s="62"/>
      <c r="BH795" s="62"/>
      <c r="BI795" s="62"/>
      <c r="BJ795" s="62"/>
      <c r="BK795" s="62"/>
      <c r="BL795" s="62"/>
      <c r="BM795" s="62"/>
      <c r="BN795" s="62"/>
      <c r="BO795" s="62"/>
      <c r="BP795" s="62"/>
      <c r="BQ795" s="62"/>
      <c r="BR795" s="62"/>
      <c r="BS795" s="62"/>
      <c r="BT795" s="62"/>
      <c r="BU795" s="62"/>
      <c r="BV795" s="62"/>
      <c r="BW795" s="62"/>
      <c r="BX795" s="62"/>
      <c r="BY795" s="62"/>
      <c r="BZ795" s="62"/>
      <c r="CA795" s="62"/>
      <c r="CB795" s="62"/>
    </row>
    <row r="796" spans="2:80" ht="15" customHeight="1">
      <c r="B796" s="89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2"/>
      <c r="AT796" s="62"/>
      <c r="AU796" s="62"/>
      <c r="AV796" s="62"/>
      <c r="AW796" s="62"/>
      <c r="AX796" s="62"/>
      <c r="AY796" s="62"/>
      <c r="AZ796" s="62"/>
      <c r="BA796" s="62"/>
      <c r="BB796" s="62"/>
      <c r="BC796" s="62"/>
      <c r="BD796" s="62"/>
      <c r="BE796" s="62"/>
      <c r="BF796" s="62"/>
      <c r="BG796" s="62"/>
      <c r="BH796" s="62"/>
      <c r="BI796" s="62"/>
      <c r="BJ796" s="62"/>
      <c r="BK796" s="62"/>
      <c r="BL796" s="62"/>
      <c r="BM796" s="62"/>
      <c r="BN796" s="62"/>
      <c r="BO796" s="62"/>
      <c r="BP796" s="62"/>
      <c r="BQ796" s="62"/>
      <c r="BR796" s="62"/>
      <c r="BS796" s="62"/>
      <c r="BT796" s="62"/>
      <c r="BU796" s="62"/>
      <c r="BV796" s="62"/>
      <c r="BW796" s="62"/>
      <c r="BX796" s="62"/>
      <c r="BY796" s="62"/>
      <c r="BZ796" s="62"/>
      <c r="CA796" s="62"/>
      <c r="CB796" s="62"/>
    </row>
    <row r="797" spans="2:80" ht="15" customHeight="1">
      <c r="B797" s="89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2"/>
      <c r="AT797" s="62"/>
      <c r="AU797" s="62"/>
      <c r="AV797" s="62"/>
      <c r="AW797" s="62"/>
      <c r="AX797" s="62"/>
      <c r="AY797" s="62"/>
      <c r="AZ797" s="62"/>
      <c r="BA797" s="62"/>
      <c r="BB797" s="62"/>
      <c r="BC797" s="62"/>
      <c r="BD797" s="62"/>
      <c r="BE797" s="62"/>
      <c r="BF797" s="62"/>
      <c r="BG797" s="62"/>
      <c r="BH797" s="62"/>
      <c r="BI797" s="62"/>
      <c r="BJ797" s="62"/>
      <c r="BK797" s="62"/>
      <c r="BL797" s="62"/>
      <c r="BM797" s="62"/>
      <c r="BN797" s="62"/>
      <c r="BO797" s="62"/>
      <c r="BP797" s="62"/>
      <c r="BQ797" s="62"/>
      <c r="BR797" s="62"/>
      <c r="BS797" s="62"/>
      <c r="BT797" s="62"/>
      <c r="BU797" s="62"/>
      <c r="BV797" s="62"/>
      <c r="BW797" s="62"/>
      <c r="BX797" s="62"/>
      <c r="BY797" s="62"/>
      <c r="BZ797" s="62"/>
      <c r="CA797" s="62"/>
      <c r="CB797" s="62"/>
    </row>
    <row r="798" spans="2:80" ht="15" customHeight="1">
      <c r="B798" s="89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2"/>
      <c r="AT798" s="62"/>
      <c r="AU798" s="62"/>
      <c r="AV798" s="62"/>
      <c r="AW798" s="62"/>
      <c r="AX798" s="62"/>
      <c r="AY798" s="62"/>
      <c r="AZ798" s="62"/>
      <c r="BA798" s="62"/>
      <c r="BB798" s="62"/>
      <c r="BC798" s="62"/>
      <c r="BD798" s="62"/>
      <c r="BE798" s="62"/>
      <c r="BF798" s="62"/>
      <c r="BG798" s="62"/>
      <c r="BH798" s="62"/>
      <c r="BI798" s="62"/>
      <c r="BJ798" s="62"/>
      <c r="BK798" s="62"/>
      <c r="BL798" s="62"/>
      <c r="BM798" s="62"/>
      <c r="BN798" s="62"/>
      <c r="BO798" s="62"/>
      <c r="BP798" s="62"/>
      <c r="BQ798" s="62"/>
      <c r="BR798" s="62"/>
      <c r="BS798" s="62"/>
      <c r="BT798" s="62"/>
      <c r="BU798" s="62"/>
      <c r="BV798" s="62"/>
      <c r="BW798" s="62"/>
      <c r="BX798" s="62"/>
      <c r="BY798" s="62"/>
      <c r="BZ798" s="62"/>
      <c r="CA798" s="62"/>
      <c r="CB798" s="62"/>
    </row>
    <row r="799" spans="2:80" ht="15" customHeight="1">
      <c r="B799" s="89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2"/>
      <c r="AT799" s="62"/>
      <c r="AU799" s="62"/>
      <c r="AV799" s="62"/>
      <c r="AW799" s="62"/>
      <c r="AX799" s="62"/>
      <c r="AY799" s="62"/>
      <c r="AZ799" s="62"/>
      <c r="BA799" s="62"/>
      <c r="BB799" s="62"/>
      <c r="BC799" s="62"/>
      <c r="BD799" s="62"/>
      <c r="BE799" s="62"/>
      <c r="BF799" s="62"/>
      <c r="BG799" s="62"/>
      <c r="BH799" s="62"/>
      <c r="BI799" s="62"/>
      <c r="BJ799" s="62"/>
      <c r="BK799" s="62"/>
      <c r="BL799" s="62"/>
      <c r="BM799" s="62"/>
      <c r="BN799" s="62"/>
      <c r="BO799" s="62"/>
      <c r="BP799" s="62"/>
      <c r="BQ799" s="62"/>
      <c r="BR799" s="62"/>
      <c r="BS799" s="62"/>
      <c r="BT799" s="62"/>
      <c r="BU799" s="62"/>
      <c r="BV799" s="62"/>
      <c r="BW799" s="62"/>
      <c r="BX799" s="62"/>
      <c r="BY799" s="62"/>
      <c r="BZ799" s="62"/>
      <c r="CA799" s="62"/>
      <c r="CB799" s="62"/>
    </row>
    <row r="800" spans="2:80" ht="15" customHeight="1">
      <c r="B800" s="89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2"/>
      <c r="AT800" s="62"/>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row>
    <row r="801" spans="2:81" ht="15" customHeight="1">
      <c r="B801" s="89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2"/>
      <c r="AT801" s="62"/>
      <c r="AU801" s="62"/>
      <c r="AV801" s="62"/>
      <c r="AW801" s="62"/>
      <c r="AX801" s="62"/>
      <c r="AY801" s="62"/>
      <c r="AZ801" s="62"/>
      <c r="BA801" s="62"/>
      <c r="BB801" s="62"/>
      <c r="BC801" s="62"/>
      <c r="BD801" s="62"/>
      <c r="BE801" s="62"/>
      <c r="BF801" s="62"/>
      <c r="BG801" s="62"/>
      <c r="BH801" s="62"/>
      <c r="BI801" s="62"/>
      <c r="BJ801" s="62"/>
      <c r="BK801" s="62"/>
      <c r="BL801" s="62"/>
      <c r="BM801" s="62"/>
      <c r="BN801" s="62"/>
      <c r="BO801" s="62"/>
      <c r="BP801" s="62"/>
      <c r="BQ801" s="62"/>
      <c r="BR801" s="62"/>
      <c r="BS801" s="62"/>
      <c r="BT801" s="62"/>
      <c r="BU801" s="62"/>
      <c r="BV801" s="62"/>
      <c r="BW801" s="62"/>
      <c r="BX801" s="62"/>
      <c r="BY801" s="62"/>
      <c r="BZ801" s="62"/>
      <c r="CA801" s="62"/>
      <c r="CB801" s="62"/>
    </row>
    <row r="802" spans="2:81" ht="15" customHeight="1">
      <c r="B802" s="89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2"/>
      <c r="AT802" s="62"/>
      <c r="AU802" s="62"/>
      <c r="AV802" s="62"/>
      <c r="AW802" s="62"/>
      <c r="AX802" s="62"/>
      <c r="AY802" s="62"/>
      <c r="AZ802" s="62"/>
      <c r="BA802" s="62"/>
      <c r="BB802" s="62"/>
      <c r="BC802" s="62"/>
      <c r="BD802" s="62"/>
      <c r="BE802" s="62"/>
      <c r="BF802" s="62"/>
      <c r="BG802" s="62"/>
      <c r="BH802" s="62"/>
      <c r="BI802" s="62"/>
      <c r="BJ802" s="62"/>
      <c r="BK802" s="62"/>
      <c r="BL802" s="62"/>
      <c r="BM802" s="62"/>
      <c r="BN802" s="62"/>
      <c r="BO802" s="62"/>
      <c r="BP802" s="62"/>
      <c r="BQ802" s="62"/>
      <c r="BR802" s="62"/>
      <c r="BS802" s="62"/>
      <c r="BT802" s="62"/>
      <c r="BU802" s="62"/>
      <c r="BV802" s="62"/>
      <c r="BW802" s="62"/>
      <c r="BX802" s="62"/>
      <c r="BY802" s="62"/>
      <c r="BZ802" s="62"/>
      <c r="CA802" s="62"/>
      <c r="CB802" s="62"/>
    </row>
    <row r="803" spans="2:81" ht="15" customHeight="1">
      <c r="B803" s="89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2"/>
      <c r="AT803" s="62"/>
      <c r="AU803" s="62"/>
      <c r="AV803" s="62"/>
      <c r="AW803" s="62"/>
      <c r="AX803" s="62"/>
      <c r="AY803" s="62"/>
      <c r="AZ803" s="62"/>
      <c r="BA803" s="62"/>
      <c r="BB803" s="62"/>
      <c r="BC803" s="62"/>
      <c r="BD803" s="62"/>
      <c r="BE803" s="62"/>
      <c r="BF803" s="62"/>
      <c r="BG803" s="62"/>
      <c r="BH803" s="62"/>
      <c r="BI803" s="62"/>
      <c r="BJ803" s="62"/>
      <c r="BK803" s="62"/>
      <c r="BL803" s="62"/>
      <c r="BM803" s="62"/>
      <c r="BN803" s="62"/>
      <c r="BO803" s="62"/>
      <c r="BP803" s="62"/>
      <c r="BQ803" s="62"/>
      <c r="BR803" s="62"/>
      <c r="BS803" s="62"/>
      <c r="BT803" s="62"/>
      <c r="BU803" s="62"/>
      <c r="BV803" s="62"/>
      <c r="BW803" s="62"/>
      <c r="BX803" s="62"/>
      <c r="BY803" s="62"/>
      <c r="BZ803" s="62"/>
      <c r="CA803" s="62"/>
      <c r="CB803" s="62"/>
    </row>
    <row r="804" spans="2:81" ht="15" customHeight="1">
      <c r="B804" s="482" t="s">
        <v>2144</v>
      </c>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2"/>
      <c r="AT804" s="62"/>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461" t="s">
        <v>2144</v>
      </c>
    </row>
    <row r="805" spans="2:81" ht="15" customHeight="1" thickBot="1">
      <c r="B805" s="483" t="s">
        <v>2141</v>
      </c>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2"/>
      <c r="AT805" s="62"/>
      <c r="AU805" s="62"/>
      <c r="AV805" s="62"/>
      <c r="AW805" s="62"/>
      <c r="AX805" s="62"/>
      <c r="AY805" s="62"/>
      <c r="AZ805" s="62"/>
      <c r="BA805" s="62"/>
      <c r="BB805" s="62"/>
      <c r="BC805" s="62"/>
      <c r="BD805" s="62"/>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463" t="s">
        <v>2141</v>
      </c>
    </row>
    <row r="806" spans="2:81" ht="15" customHeight="1">
      <c r="B806" s="487" t="s">
        <v>2142</v>
      </c>
      <c r="C806" s="801" t="s">
        <v>199</v>
      </c>
      <c r="D806" s="801"/>
      <c r="E806" s="801"/>
      <c r="F806" s="801"/>
      <c r="G806" s="801"/>
      <c r="H806" s="801"/>
      <c r="I806" s="801"/>
      <c r="J806" s="801"/>
      <c r="K806" s="801"/>
      <c r="L806" s="801"/>
      <c r="M806" s="801"/>
      <c r="N806" s="801"/>
      <c r="O806" s="801"/>
      <c r="P806" s="801"/>
      <c r="Q806" s="801"/>
      <c r="R806" s="801"/>
      <c r="S806" s="801"/>
      <c r="T806" s="801"/>
      <c r="U806" s="801"/>
      <c r="V806" s="801"/>
      <c r="W806" s="801"/>
      <c r="X806" s="801"/>
      <c r="Y806" s="801"/>
      <c r="Z806" s="801"/>
      <c r="AA806" s="801"/>
      <c r="AB806" s="801"/>
      <c r="AC806" s="801"/>
      <c r="AD806" s="801"/>
      <c r="AE806" s="801"/>
      <c r="AF806" s="801"/>
      <c r="AG806" s="801"/>
      <c r="AH806" s="801"/>
      <c r="AI806" s="801"/>
      <c r="AJ806" s="801"/>
      <c r="AK806" s="801"/>
      <c r="AL806" s="801"/>
      <c r="AM806" s="801"/>
      <c r="AN806" s="801"/>
      <c r="AO806" s="801"/>
      <c r="AP806" s="801"/>
      <c r="AQ806" s="801"/>
      <c r="AR806" s="801"/>
      <c r="AS806" s="801"/>
      <c r="AT806" s="801"/>
      <c r="AU806" s="801"/>
      <c r="AV806" s="801"/>
      <c r="AW806" s="801"/>
      <c r="AX806" s="801"/>
      <c r="AY806" s="801"/>
      <c r="AZ806" s="801"/>
      <c r="BA806" s="801"/>
      <c r="BB806" s="801"/>
      <c r="BC806" s="801"/>
      <c r="BD806" s="801"/>
      <c r="BE806" s="801"/>
      <c r="BF806" s="801"/>
      <c r="BG806" s="801"/>
      <c r="BH806" s="801"/>
      <c r="BI806" s="801"/>
      <c r="BJ806" s="801"/>
      <c r="BK806" s="801"/>
      <c r="BL806" s="801"/>
      <c r="BM806" s="801"/>
      <c r="BN806" s="801"/>
      <c r="BO806" s="801"/>
      <c r="BP806" s="801"/>
      <c r="BQ806" s="801"/>
      <c r="BR806" s="801"/>
      <c r="BS806" s="801"/>
      <c r="BT806" s="801"/>
      <c r="BU806" s="801"/>
      <c r="BV806" s="801"/>
      <c r="BW806" s="801"/>
      <c r="BX806" s="801"/>
      <c r="BY806" s="801"/>
      <c r="BZ806" s="801"/>
      <c r="CA806" s="801"/>
      <c r="CB806" s="801"/>
      <c r="CC806" s="484" t="s">
        <v>2142</v>
      </c>
    </row>
    <row r="807" spans="2:81" ht="15" customHeight="1">
      <c r="B807" s="891" t="s">
        <v>2191</v>
      </c>
      <c r="C807" s="59"/>
      <c r="D807" s="59" t="s">
        <v>200</v>
      </c>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c r="AO807" s="59"/>
      <c r="AP807" s="59"/>
      <c r="AQ807" s="59"/>
      <c r="AR807" s="59"/>
      <c r="AS807" s="59"/>
      <c r="AT807" s="59"/>
      <c r="AU807" s="59"/>
      <c r="AV807" s="59"/>
      <c r="AW807" s="59"/>
      <c r="AX807" s="59"/>
      <c r="AY807" s="59"/>
      <c r="AZ807" s="59"/>
      <c r="BA807" s="59"/>
      <c r="BB807" s="59"/>
      <c r="BC807" s="59"/>
      <c r="BD807" s="59"/>
      <c r="BE807" s="59"/>
      <c r="BF807" s="59"/>
      <c r="BG807" s="59"/>
      <c r="BH807" s="59"/>
      <c r="BI807" s="59"/>
      <c r="BJ807" s="59"/>
      <c r="BK807" s="59"/>
      <c r="BL807" s="59"/>
      <c r="BM807" s="59"/>
      <c r="BN807" s="59"/>
      <c r="BO807" s="59"/>
      <c r="BP807" s="59"/>
      <c r="BQ807" s="59"/>
      <c r="BR807" s="59"/>
      <c r="BS807" s="59"/>
      <c r="BT807" s="59"/>
      <c r="BU807" s="59"/>
      <c r="BV807" s="59"/>
      <c r="BW807" s="59"/>
      <c r="BX807" s="59"/>
      <c r="BY807" s="59"/>
      <c r="BZ807" s="59"/>
      <c r="CA807" s="59"/>
      <c r="CB807" s="59"/>
      <c r="CC807" s="462"/>
    </row>
    <row r="808" spans="2:81" ht="15" customHeight="1">
      <c r="B808" s="891"/>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c r="BV808" s="94"/>
      <c r="BW808" s="94"/>
      <c r="BX808" s="94"/>
      <c r="BY808" s="94"/>
      <c r="BZ808" s="94"/>
      <c r="CA808" s="94"/>
      <c r="CB808" s="94"/>
      <c r="CC808" s="1"/>
    </row>
    <row r="809" spans="2:81" ht="15" customHeight="1">
      <c r="B809" s="891"/>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c r="AS809" s="174"/>
      <c r="AT809" s="174"/>
      <c r="AU809" s="174"/>
      <c r="AV809" s="174"/>
      <c r="AW809" s="174"/>
      <c r="AX809" s="174"/>
      <c r="AY809" s="174"/>
      <c r="AZ809" s="174"/>
      <c r="BA809" s="174"/>
      <c r="BB809" s="174"/>
      <c r="BC809" s="174"/>
      <c r="BD809" s="174"/>
      <c r="BE809" s="174"/>
      <c r="BF809" s="174"/>
      <c r="BG809" s="174"/>
      <c r="BH809" s="174"/>
      <c r="BI809" s="174"/>
      <c r="BJ809" s="174"/>
      <c r="BK809" s="174"/>
      <c r="BL809" s="174"/>
      <c r="BM809" s="174"/>
      <c r="BN809" s="174"/>
      <c r="BO809" s="174"/>
      <c r="BP809" s="174"/>
      <c r="BQ809" s="174"/>
      <c r="BR809" s="174"/>
      <c r="BS809" s="174"/>
      <c r="BT809" s="174"/>
      <c r="BU809" s="174"/>
      <c r="BV809" s="174"/>
      <c r="BW809" s="174"/>
      <c r="BX809" s="174"/>
      <c r="BY809" s="174"/>
      <c r="BZ809" s="174"/>
      <c r="CA809" s="174"/>
      <c r="CB809" s="174"/>
      <c r="CC809" s="1"/>
    </row>
    <row r="810" spans="2:81" ht="15" customHeight="1">
      <c r="B810" s="891"/>
      <c r="C810" s="59"/>
      <c r="D810" s="59" t="s">
        <v>201</v>
      </c>
      <c r="E810" s="59"/>
      <c r="F810" s="59"/>
      <c r="G810" s="59"/>
      <c r="H810" s="59"/>
      <c r="I810" s="59"/>
      <c r="J810" s="59"/>
      <c r="K810" s="59"/>
      <c r="L810" s="59"/>
      <c r="M810" s="59"/>
      <c r="N810" s="59"/>
      <c r="O810" s="59"/>
      <c r="P810" s="799"/>
      <c r="Q810" s="799"/>
      <c r="R810" s="799"/>
      <c r="S810" s="799"/>
      <c r="T810" s="799"/>
      <c r="U810" s="799"/>
      <c r="V810" s="799"/>
      <c r="W810" s="799"/>
      <c r="X810" s="59"/>
      <c r="Y810" s="59"/>
      <c r="Z810" s="59"/>
      <c r="AA810" s="59"/>
      <c r="AB810" s="59"/>
      <c r="AC810" s="59"/>
      <c r="AD810" s="59"/>
      <c r="AE810" s="59"/>
      <c r="AF810" s="59"/>
      <c r="AG810" s="59"/>
      <c r="AH810" s="59"/>
      <c r="AI810" s="59"/>
      <c r="AJ810" s="59"/>
      <c r="AK810" s="59"/>
      <c r="AL810" s="59"/>
      <c r="AM810" s="59"/>
      <c r="AN810" s="59"/>
      <c r="AO810" s="59"/>
      <c r="AP810" s="59"/>
      <c r="AQ810" s="59"/>
      <c r="AR810" s="59"/>
      <c r="AS810" s="59"/>
      <c r="AT810" s="59"/>
      <c r="AU810" s="59"/>
      <c r="AV810" s="59"/>
      <c r="AW810" s="59"/>
      <c r="AX810" s="59"/>
      <c r="AY810" s="59"/>
      <c r="AZ810" s="59"/>
      <c r="BA810" s="59"/>
      <c r="BB810" s="59"/>
      <c r="BC810" s="59"/>
      <c r="BD810" s="59"/>
      <c r="BE810" s="59"/>
      <c r="BF810" s="59"/>
      <c r="BG810" s="59"/>
      <c r="BH810" s="59"/>
      <c r="BI810" s="59"/>
      <c r="BJ810" s="59"/>
      <c r="BK810" s="59"/>
      <c r="BL810" s="59"/>
      <c r="BM810" s="59"/>
      <c r="BN810" s="59"/>
      <c r="BO810" s="59"/>
      <c r="BP810" s="59"/>
      <c r="BQ810" s="59"/>
      <c r="BR810" s="59"/>
      <c r="BS810" s="59"/>
      <c r="BT810" s="59"/>
      <c r="BU810" s="59"/>
      <c r="BV810" s="59"/>
      <c r="BW810" s="59"/>
      <c r="BX810" s="59"/>
      <c r="BY810" s="59"/>
      <c r="BZ810" s="59"/>
      <c r="CA810" s="59"/>
      <c r="CB810" s="59"/>
      <c r="CC810" s="1" t="s">
        <v>2145</v>
      </c>
    </row>
    <row r="811" spans="2:81" ht="15" customHeight="1">
      <c r="B811" s="891"/>
      <c r="C811" s="59"/>
      <c r="D811" s="59" t="s">
        <v>202</v>
      </c>
      <c r="E811" s="59"/>
      <c r="F811" s="59"/>
      <c r="G811" s="59"/>
      <c r="H811" s="59"/>
      <c r="I811" s="59"/>
      <c r="J811" s="59"/>
      <c r="K811" s="59"/>
      <c r="L811" s="59"/>
      <c r="M811" s="59"/>
      <c r="N811" s="59"/>
      <c r="O811" s="801" t="s">
        <v>2048</v>
      </c>
      <c r="P811" s="801"/>
      <c r="Q811" s="801"/>
      <c r="R811" s="801"/>
      <c r="S811" s="801"/>
      <c r="T811" s="811" t="s">
        <v>2045</v>
      </c>
      <c r="U811" s="811"/>
      <c r="V811" s="811"/>
      <c r="W811" s="811"/>
      <c r="X811" s="811"/>
      <c r="Y811" s="811"/>
      <c r="Z811" s="811"/>
      <c r="AA811" s="811"/>
      <c r="AB811" s="811"/>
      <c r="AC811" s="811"/>
      <c r="AD811" s="811"/>
      <c r="AE811" s="811"/>
      <c r="AF811" s="811"/>
      <c r="AG811" s="811"/>
      <c r="AH811" s="811"/>
      <c r="AI811" s="811"/>
      <c r="AJ811" s="811"/>
      <c r="AK811" s="811"/>
      <c r="AL811" s="811"/>
      <c r="AM811" s="811"/>
      <c r="AN811" s="811"/>
      <c r="AO811" s="811"/>
      <c r="AP811" s="811"/>
      <c r="AQ811" s="811"/>
      <c r="AR811" s="811"/>
      <c r="AS811" s="811"/>
      <c r="AT811" s="811"/>
      <c r="AU811" s="811"/>
      <c r="AV811" s="811"/>
      <c r="AW811" s="811"/>
      <c r="AX811" s="811"/>
      <c r="AY811" s="811"/>
      <c r="AZ811" s="811"/>
      <c r="BA811" s="811"/>
      <c r="BB811" s="811"/>
      <c r="BC811" s="811"/>
      <c r="BD811" s="811"/>
      <c r="BE811" s="811"/>
      <c r="BF811" s="811"/>
      <c r="BG811" s="811"/>
      <c r="BH811" s="811"/>
      <c r="BI811" s="811"/>
      <c r="BJ811" s="811"/>
      <c r="BK811" s="811"/>
      <c r="BL811" s="811"/>
      <c r="BM811" s="811"/>
      <c r="BN811" s="811"/>
      <c r="BO811" s="811"/>
      <c r="BP811" s="811"/>
      <c r="BQ811" s="811"/>
      <c r="BR811" s="811"/>
      <c r="BS811" s="811"/>
      <c r="BT811" s="811"/>
      <c r="BU811" s="811"/>
      <c r="BV811" s="811"/>
      <c r="BW811" s="811"/>
      <c r="BX811" s="811"/>
      <c r="BY811" s="811"/>
      <c r="BZ811" s="811"/>
      <c r="CA811" s="59"/>
      <c r="CB811" s="59"/>
      <c r="CC811" s="1"/>
    </row>
    <row r="812" spans="2:81" ht="15" customHeight="1">
      <c r="B812" s="891"/>
      <c r="C812" s="59"/>
      <c r="D812" s="59"/>
      <c r="E812" s="59"/>
      <c r="F812" s="59"/>
      <c r="G812" s="59"/>
      <c r="H812" s="59"/>
      <c r="I812" s="59"/>
      <c r="J812" s="59"/>
      <c r="K812" s="59"/>
      <c r="L812" s="59"/>
      <c r="M812" s="59"/>
      <c r="N812" s="59"/>
      <c r="O812" s="801" t="s">
        <v>2048</v>
      </c>
      <c r="P812" s="801"/>
      <c r="Q812" s="801"/>
      <c r="R812" s="801"/>
      <c r="S812" s="801"/>
      <c r="T812" s="811"/>
      <c r="U812" s="811"/>
      <c r="V812" s="811"/>
      <c r="W812" s="811"/>
      <c r="X812" s="811"/>
      <c r="Y812" s="811"/>
      <c r="Z812" s="811"/>
      <c r="AA812" s="811"/>
      <c r="AB812" s="811"/>
      <c r="AC812" s="811"/>
      <c r="AD812" s="811"/>
      <c r="AE812" s="811"/>
      <c r="AF812" s="811"/>
      <c r="AG812" s="811"/>
      <c r="AH812" s="811"/>
      <c r="AI812" s="811"/>
      <c r="AJ812" s="811"/>
      <c r="AK812" s="811"/>
      <c r="AL812" s="811"/>
      <c r="AM812" s="811"/>
      <c r="AN812" s="811"/>
      <c r="AO812" s="811"/>
      <c r="AP812" s="811"/>
      <c r="AQ812" s="811"/>
      <c r="AR812" s="811"/>
      <c r="AS812" s="811"/>
      <c r="AT812" s="811"/>
      <c r="AU812" s="811"/>
      <c r="AV812" s="811"/>
      <c r="AW812" s="811"/>
      <c r="AX812" s="811"/>
      <c r="AY812" s="811"/>
      <c r="AZ812" s="811"/>
      <c r="BA812" s="811"/>
      <c r="BB812" s="811"/>
      <c r="BC812" s="811"/>
      <c r="BD812" s="811"/>
      <c r="BE812" s="811"/>
      <c r="BF812" s="811"/>
      <c r="BG812" s="811"/>
      <c r="BH812" s="811"/>
      <c r="BI812" s="811"/>
      <c r="BJ812" s="811"/>
      <c r="BK812" s="811"/>
      <c r="BL812" s="811"/>
      <c r="BM812" s="811"/>
      <c r="BN812" s="811"/>
      <c r="BO812" s="811"/>
      <c r="BP812" s="811"/>
      <c r="BQ812" s="811"/>
      <c r="BR812" s="811"/>
      <c r="BS812" s="811"/>
      <c r="BT812" s="811"/>
      <c r="BU812" s="811"/>
      <c r="BV812" s="811"/>
      <c r="BW812" s="811"/>
      <c r="BX812" s="811"/>
      <c r="BY812" s="811"/>
      <c r="BZ812" s="811"/>
      <c r="CA812" s="59"/>
      <c r="CB812" s="59"/>
      <c r="CC812" s="1"/>
    </row>
    <row r="813" spans="2:81" ht="15" customHeight="1">
      <c r="B813" s="891"/>
      <c r="C813" s="59"/>
      <c r="D813" s="59"/>
      <c r="E813" s="59"/>
      <c r="F813" s="59"/>
      <c r="G813" s="59"/>
      <c r="H813" s="59"/>
      <c r="I813" s="59"/>
      <c r="J813" s="59"/>
      <c r="K813" s="59"/>
      <c r="L813" s="59"/>
      <c r="M813" s="59"/>
      <c r="N813" s="59"/>
      <c r="O813" s="801" t="s">
        <v>2048</v>
      </c>
      <c r="P813" s="801"/>
      <c r="Q813" s="801"/>
      <c r="R813" s="801"/>
      <c r="S813" s="801"/>
      <c r="T813" s="811"/>
      <c r="U813" s="811"/>
      <c r="V813" s="811"/>
      <c r="W813" s="811"/>
      <c r="X813" s="811"/>
      <c r="Y813" s="811"/>
      <c r="Z813" s="811"/>
      <c r="AA813" s="811"/>
      <c r="AB813" s="811"/>
      <c r="AC813" s="811"/>
      <c r="AD813" s="811"/>
      <c r="AE813" s="811"/>
      <c r="AF813" s="811"/>
      <c r="AG813" s="811"/>
      <c r="AH813" s="811"/>
      <c r="AI813" s="811"/>
      <c r="AJ813" s="811"/>
      <c r="AK813" s="811"/>
      <c r="AL813" s="811"/>
      <c r="AM813" s="811"/>
      <c r="AN813" s="811"/>
      <c r="AO813" s="811"/>
      <c r="AP813" s="811"/>
      <c r="AQ813" s="811"/>
      <c r="AR813" s="811"/>
      <c r="AS813" s="811"/>
      <c r="AT813" s="811"/>
      <c r="AU813" s="811"/>
      <c r="AV813" s="811"/>
      <c r="AW813" s="811"/>
      <c r="AX813" s="811"/>
      <c r="AY813" s="811"/>
      <c r="AZ813" s="811"/>
      <c r="BA813" s="811"/>
      <c r="BB813" s="811"/>
      <c r="BC813" s="811"/>
      <c r="BD813" s="811"/>
      <c r="BE813" s="811"/>
      <c r="BF813" s="811"/>
      <c r="BG813" s="811"/>
      <c r="BH813" s="811"/>
      <c r="BI813" s="811"/>
      <c r="BJ813" s="811"/>
      <c r="BK813" s="811"/>
      <c r="BL813" s="811"/>
      <c r="BM813" s="811"/>
      <c r="BN813" s="811"/>
      <c r="BO813" s="811"/>
      <c r="BP813" s="811"/>
      <c r="BQ813" s="811"/>
      <c r="BR813" s="811"/>
      <c r="BS813" s="811"/>
      <c r="BT813" s="811"/>
      <c r="BU813" s="811"/>
      <c r="BV813" s="811"/>
      <c r="BW813" s="811"/>
      <c r="BX813" s="811"/>
      <c r="BY813" s="811"/>
      <c r="BZ813" s="811"/>
      <c r="CA813" s="59"/>
      <c r="CB813" s="59"/>
      <c r="CC813" s="1"/>
    </row>
    <row r="814" spans="2:81" ht="15" customHeight="1">
      <c r="B814" s="891"/>
      <c r="C814" s="59"/>
      <c r="D814" s="59"/>
      <c r="E814" s="59"/>
      <c r="F814" s="59"/>
      <c r="G814" s="59"/>
      <c r="H814" s="59"/>
      <c r="I814" s="59"/>
      <c r="J814" s="59"/>
      <c r="K814" s="59"/>
      <c r="L814" s="59"/>
      <c r="M814" s="59"/>
      <c r="N814" s="59"/>
      <c r="O814" s="801" t="s">
        <v>2048</v>
      </c>
      <c r="P814" s="801"/>
      <c r="Q814" s="801"/>
      <c r="R814" s="801"/>
      <c r="S814" s="801"/>
      <c r="T814" s="811"/>
      <c r="U814" s="811"/>
      <c r="V814" s="811"/>
      <c r="W814" s="811"/>
      <c r="X814" s="811"/>
      <c r="Y814" s="811"/>
      <c r="Z814" s="811"/>
      <c r="AA814" s="811"/>
      <c r="AB814" s="811"/>
      <c r="AC814" s="811"/>
      <c r="AD814" s="811"/>
      <c r="AE814" s="811"/>
      <c r="AF814" s="811"/>
      <c r="AG814" s="811"/>
      <c r="AH814" s="811"/>
      <c r="AI814" s="811"/>
      <c r="AJ814" s="811"/>
      <c r="AK814" s="811"/>
      <c r="AL814" s="811"/>
      <c r="AM814" s="811"/>
      <c r="AN814" s="811"/>
      <c r="AO814" s="811"/>
      <c r="AP814" s="811"/>
      <c r="AQ814" s="811"/>
      <c r="AR814" s="811"/>
      <c r="AS814" s="811"/>
      <c r="AT814" s="811"/>
      <c r="AU814" s="811"/>
      <c r="AV814" s="811"/>
      <c r="AW814" s="811"/>
      <c r="AX814" s="811"/>
      <c r="AY814" s="811"/>
      <c r="AZ814" s="811"/>
      <c r="BA814" s="811"/>
      <c r="BB814" s="811"/>
      <c r="BC814" s="811"/>
      <c r="BD814" s="811"/>
      <c r="BE814" s="811"/>
      <c r="BF814" s="811"/>
      <c r="BG814" s="811"/>
      <c r="BH814" s="811"/>
      <c r="BI814" s="811"/>
      <c r="BJ814" s="811"/>
      <c r="BK814" s="811"/>
      <c r="BL814" s="811"/>
      <c r="BM814" s="811"/>
      <c r="BN814" s="811"/>
      <c r="BO814" s="811"/>
      <c r="BP814" s="811"/>
      <c r="BQ814" s="811"/>
      <c r="BR814" s="811"/>
      <c r="BS814" s="811"/>
      <c r="BT814" s="811"/>
      <c r="BU814" s="811"/>
      <c r="BV814" s="811"/>
      <c r="BW814" s="811"/>
      <c r="BX814" s="811"/>
      <c r="BY814" s="811"/>
      <c r="BZ814" s="811"/>
      <c r="CA814" s="59"/>
      <c r="CB814" s="59"/>
      <c r="CC814" s="1"/>
    </row>
    <row r="815" spans="2:81" ht="15" customHeight="1">
      <c r="B815" s="891"/>
      <c r="C815" s="59"/>
      <c r="D815" s="59"/>
      <c r="E815" s="59"/>
      <c r="F815" s="59"/>
      <c r="G815" s="59"/>
      <c r="H815" s="59"/>
      <c r="I815" s="59"/>
      <c r="J815" s="59"/>
      <c r="K815" s="59"/>
      <c r="L815" s="59"/>
      <c r="M815" s="59"/>
      <c r="N815" s="59"/>
      <c r="O815" s="801" t="s">
        <v>2048</v>
      </c>
      <c r="P815" s="801"/>
      <c r="Q815" s="801"/>
      <c r="R815" s="801"/>
      <c r="S815" s="801"/>
      <c r="T815" s="811"/>
      <c r="U815" s="811"/>
      <c r="V815" s="811"/>
      <c r="W815" s="811"/>
      <c r="X815" s="811"/>
      <c r="Y815" s="811"/>
      <c r="Z815" s="811"/>
      <c r="AA815" s="811"/>
      <c r="AB815" s="811"/>
      <c r="AC815" s="811"/>
      <c r="AD815" s="811"/>
      <c r="AE815" s="811"/>
      <c r="AF815" s="811"/>
      <c r="AG815" s="811"/>
      <c r="AH815" s="811"/>
      <c r="AI815" s="811"/>
      <c r="AJ815" s="811"/>
      <c r="AK815" s="811"/>
      <c r="AL815" s="811"/>
      <c r="AM815" s="811"/>
      <c r="AN815" s="811"/>
      <c r="AO815" s="811"/>
      <c r="AP815" s="811"/>
      <c r="AQ815" s="811"/>
      <c r="AR815" s="811"/>
      <c r="AS815" s="811"/>
      <c r="AT815" s="811"/>
      <c r="AU815" s="811"/>
      <c r="AV815" s="811"/>
      <c r="AW815" s="811"/>
      <c r="AX815" s="811"/>
      <c r="AY815" s="811"/>
      <c r="AZ815" s="811"/>
      <c r="BA815" s="811"/>
      <c r="BB815" s="811"/>
      <c r="BC815" s="811"/>
      <c r="BD815" s="811"/>
      <c r="BE815" s="811"/>
      <c r="BF815" s="811"/>
      <c r="BG815" s="811"/>
      <c r="BH815" s="811"/>
      <c r="BI815" s="811"/>
      <c r="BJ815" s="811"/>
      <c r="BK815" s="811"/>
      <c r="BL815" s="811"/>
      <c r="BM815" s="811"/>
      <c r="BN815" s="811"/>
      <c r="BO815" s="811"/>
      <c r="BP815" s="811"/>
      <c r="BQ815" s="811"/>
      <c r="BR815" s="811"/>
      <c r="BS815" s="811"/>
      <c r="BT815" s="811"/>
      <c r="BU815" s="811"/>
      <c r="BV815" s="811"/>
      <c r="BW815" s="811"/>
      <c r="BX815" s="811"/>
      <c r="BY815" s="811"/>
      <c r="BZ815" s="811"/>
      <c r="CA815" s="59"/>
      <c r="CB815" s="59"/>
      <c r="CC815" s="1"/>
    </row>
    <row r="816" spans="2:81" ht="15" customHeight="1">
      <c r="B816" s="891"/>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4"/>
      <c r="CB816" s="94"/>
      <c r="CC816" s="1"/>
    </row>
    <row r="817" spans="2:81" ht="15" customHeight="1">
      <c r="B817" s="891"/>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4"/>
      <c r="BB817" s="174"/>
      <c r="BC817" s="174"/>
      <c r="BD817" s="174"/>
      <c r="BE817" s="174"/>
      <c r="BF817" s="174"/>
      <c r="BG817" s="174"/>
      <c r="BH817" s="174"/>
      <c r="BI817" s="174"/>
      <c r="BJ817" s="174"/>
      <c r="BK817" s="174"/>
      <c r="BL817" s="174"/>
      <c r="BM817" s="174"/>
      <c r="BN817" s="174"/>
      <c r="BO817" s="174"/>
      <c r="BP817" s="174"/>
      <c r="BQ817" s="174"/>
      <c r="BR817" s="174"/>
      <c r="BS817" s="174"/>
      <c r="BT817" s="174"/>
      <c r="BU817" s="174"/>
      <c r="BV817" s="174"/>
      <c r="BW817" s="174"/>
      <c r="BX817" s="174"/>
      <c r="BY817" s="174"/>
      <c r="BZ817" s="174"/>
      <c r="CA817" s="174"/>
      <c r="CB817" s="174"/>
      <c r="CC817" s="1"/>
    </row>
    <row r="818" spans="2:81" ht="15" customHeight="1">
      <c r="B818" s="891"/>
      <c r="C818" s="59"/>
      <c r="D818" s="59" t="s">
        <v>204</v>
      </c>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c r="AO818" s="59"/>
      <c r="AP818" s="59"/>
      <c r="AQ818" s="59"/>
      <c r="AR818" s="59"/>
      <c r="AS818" s="59"/>
      <c r="AT818" s="59"/>
      <c r="AU818" s="59"/>
      <c r="AV818" s="59"/>
      <c r="AW818" s="59"/>
      <c r="AX818" s="59"/>
      <c r="AY818" s="59"/>
      <c r="AZ818" s="59"/>
      <c r="BA818" s="59"/>
      <c r="BB818" s="59"/>
      <c r="BC818" s="59"/>
      <c r="BD818" s="59"/>
      <c r="BE818" s="59"/>
      <c r="BF818" s="59"/>
      <c r="BG818" s="59"/>
      <c r="BH818" s="59"/>
      <c r="BI818" s="59"/>
      <c r="BJ818" s="59"/>
      <c r="BK818" s="59"/>
      <c r="BL818" s="59"/>
      <c r="BM818" s="59"/>
      <c r="BN818" s="59"/>
      <c r="BO818" s="59"/>
      <c r="BP818" s="59"/>
      <c r="BQ818" s="59"/>
      <c r="BR818" s="59"/>
      <c r="BS818" s="59"/>
      <c r="BT818" s="59"/>
      <c r="BU818" s="59"/>
      <c r="BV818" s="59"/>
      <c r="BW818" s="59"/>
      <c r="BX818" s="59"/>
      <c r="BY818" s="59"/>
      <c r="BZ818" s="59"/>
      <c r="CA818" s="59"/>
      <c r="CB818" s="59"/>
      <c r="CC818" s="1"/>
    </row>
    <row r="819" spans="2:81" ht="15" customHeight="1">
      <c r="B819" s="891"/>
      <c r="C819" s="59"/>
      <c r="D819" s="59"/>
      <c r="E819" s="59"/>
      <c r="F819" s="59"/>
      <c r="G819" s="799" t="s">
        <v>56</v>
      </c>
      <c r="H819" s="799"/>
      <c r="I819" s="59" t="s">
        <v>143</v>
      </c>
      <c r="J819" s="59"/>
      <c r="K819" s="59"/>
      <c r="L819" s="59"/>
      <c r="M819" s="59"/>
      <c r="N819" s="59"/>
      <c r="O819" s="799" t="s">
        <v>56</v>
      </c>
      <c r="P819" s="799"/>
      <c r="Q819" s="59" t="s">
        <v>144</v>
      </c>
      <c r="R819" s="59"/>
      <c r="S819" s="59"/>
      <c r="T819" s="59"/>
      <c r="U819" s="59"/>
      <c r="V819" s="59"/>
      <c r="W819" s="799" t="s">
        <v>56</v>
      </c>
      <c r="X819" s="799"/>
      <c r="Y819" s="59" t="s">
        <v>145</v>
      </c>
      <c r="Z819" s="59"/>
      <c r="AA819" s="59"/>
      <c r="AB819" s="59"/>
      <c r="AC819" s="59"/>
      <c r="AD819" s="59"/>
      <c r="AE819" s="799" t="s">
        <v>56</v>
      </c>
      <c r="AF819" s="799"/>
      <c r="AG819" s="59" t="s">
        <v>146</v>
      </c>
      <c r="AH819" s="59"/>
      <c r="AI819" s="59"/>
      <c r="AJ819" s="59"/>
      <c r="AK819" s="59"/>
      <c r="AL819" s="59"/>
      <c r="AM819" s="799" t="s">
        <v>56</v>
      </c>
      <c r="AN819" s="799"/>
      <c r="AO819" s="59" t="s">
        <v>147</v>
      </c>
      <c r="AP819" s="59"/>
      <c r="AQ819" s="59"/>
      <c r="AR819" s="59"/>
      <c r="AS819" s="59"/>
      <c r="AT819" s="59"/>
      <c r="AU819" s="59"/>
      <c r="AV819" s="59"/>
      <c r="AW819" s="59"/>
      <c r="AX819" s="799" t="s">
        <v>56</v>
      </c>
      <c r="AY819" s="799"/>
      <c r="AZ819" s="59" t="s">
        <v>148</v>
      </c>
      <c r="BA819" s="59"/>
      <c r="BB819" s="59"/>
      <c r="BC819" s="59"/>
      <c r="BD819" s="59"/>
      <c r="BE819" s="59"/>
      <c r="BF819" s="59"/>
      <c r="BG819" s="59"/>
      <c r="BH819" s="59"/>
      <c r="BI819" s="59"/>
      <c r="BJ819" s="59"/>
      <c r="BK819" s="59"/>
      <c r="BL819" s="799" t="s">
        <v>56</v>
      </c>
      <c r="BM819" s="799"/>
      <c r="BN819" s="59" t="s">
        <v>149</v>
      </c>
      <c r="BO819" s="59"/>
      <c r="BP819" s="59"/>
      <c r="BQ819" s="59"/>
      <c r="BR819" s="59"/>
      <c r="BS819" s="59"/>
      <c r="BT819" s="59"/>
      <c r="BU819" s="59"/>
      <c r="BV819" s="59"/>
      <c r="BW819" s="59"/>
      <c r="BX819" s="59"/>
      <c r="BY819" s="59"/>
      <c r="BZ819" s="59"/>
      <c r="CA819" s="59"/>
      <c r="CB819" s="59"/>
      <c r="CC819" s="1"/>
    </row>
    <row r="820" spans="2:81" ht="15" customHeight="1">
      <c r="B820" s="891"/>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1"/>
    </row>
    <row r="821" spans="2:81" ht="15" customHeight="1">
      <c r="B821" s="891"/>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c r="AS821" s="174"/>
      <c r="AT821" s="174"/>
      <c r="AU821" s="174"/>
      <c r="AV821" s="174"/>
      <c r="AW821" s="174"/>
      <c r="AX821" s="174"/>
      <c r="AY821" s="174"/>
      <c r="AZ821" s="174"/>
      <c r="BA821" s="174"/>
      <c r="BB821" s="174"/>
      <c r="BC821" s="174"/>
      <c r="BD821" s="174"/>
      <c r="BE821" s="174"/>
      <c r="BF821" s="174"/>
      <c r="BG821" s="174"/>
      <c r="BH821" s="174"/>
      <c r="BI821" s="174"/>
      <c r="BJ821" s="174"/>
      <c r="BK821" s="174"/>
      <c r="BL821" s="174"/>
      <c r="BM821" s="174"/>
      <c r="BN821" s="174"/>
      <c r="BO821" s="174"/>
      <c r="BP821" s="174"/>
      <c r="BQ821" s="174"/>
      <c r="BR821" s="174"/>
      <c r="BS821" s="174"/>
      <c r="BT821" s="174"/>
      <c r="BU821" s="174"/>
      <c r="BV821" s="174"/>
      <c r="BW821" s="174"/>
      <c r="BX821" s="174"/>
      <c r="BY821" s="174"/>
      <c r="BZ821" s="174"/>
      <c r="CA821" s="174"/>
      <c r="CB821" s="174"/>
      <c r="CC821" s="1"/>
    </row>
    <row r="822" spans="2:81" ht="15" customHeight="1">
      <c r="B822" s="891"/>
      <c r="C822" s="59"/>
      <c r="D822" s="59" t="s">
        <v>205</v>
      </c>
      <c r="E822" s="59"/>
      <c r="F822" s="59"/>
      <c r="G822" s="59"/>
      <c r="H822" s="59"/>
      <c r="I822" s="59"/>
      <c r="J822" s="59"/>
      <c r="K822" s="59"/>
      <c r="L822" s="59"/>
      <c r="M822" s="59"/>
      <c r="N822" s="59"/>
      <c r="O822" s="59"/>
      <c r="P822" s="59"/>
      <c r="Q822" s="59"/>
      <c r="R822" s="59"/>
      <c r="S822" s="823" t="s">
        <v>2049</v>
      </c>
      <c r="T822" s="823"/>
      <c r="U822" s="823"/>
      <c r="V822" s="823"/>
      <c r="W822" s="823"/>
      <c r="X822" s="823"/>
      <c r="Y822" s="823"/>
      <c r="Z822" s="823"/>
      <c r="AA822" s="823"/>
      <c r="AB822" s="823"/>
      <c r="AC822" s="823"/>
      <c r="AD822" s="823"/>
      <c r="AE822" s="823"/>
      <c r="AF822" s="823"/>
      <c r="AG822" s="823"/>
      <c r="AH822" s="823"/>
      <c r="AI822" s="823"/>
      <c r="AJ822" s="823"/>
      <c r="AK822" s="823"/>
      <c r="AL822" s="823"/>
      <c r="AM822" s="823"/>
      <c r="AN822" s="823"/>
      <c r="AO822" s="823"/>
      <c r="AP822" s="823"/>
      <c r="AQ822" s="59"/>
      <c r="AR822" s="59" t="s">
        <v>1606</v>
      </c>
      <c r="AS822" s="59"/>
      <c r="AT822" s="59"/>
      <c r="AU822" s="59"/>
      <c r="AV822" s="823"/>
      <c r="AW822" s="823"/>
      <c r="AX822" s="823"/>
      <c r="AY822" s="823"/>
      <c r="AZ822" s="823"/>
      <c r="BA822" s="823"/>
      <c r="BB822" s="823"/>
      <c r="BC822" s="823"/>
      <c r="BD822" s="823"/>
      <c r="BE822" s="823"/>
      <c r="BF822" s="823"/>
      <c r="BG822" s="823"/>
      <c r="BH822" s="823"/>
      <c r="BI822" s="823"/>
      <c r="BJ822" s="823"/>
      <c r="BK822" s="823"/>
      <c r="BL822" s="823"/>
      <c r="BM822" s="823"/>
      <c r="BN822" s="823"/>
      <c r="BO822" s="823"/>
      <c r="BP822" s="823"/>
      <c r="BQ822" s="823"/>
      <c r="BR822" s="59"/>
      <c r="BS822" s="59"/>
      <c r="BT822" s="59"/>
      <c r="BU822" s="59"/>
      <c r="BV822" s="59"/>
      <c r="BW822" s="59"/>
      <c r="BX822" s="59"/>
      <c r="BY822" s="59"/>
      <c r="BZ822" s="59"/>
      <c r="CA822" s="59"/>
      <c r="CB822" s="59"/>
      <c r="CC822" s="1"/>
    </row>
    <row r="823" spans="2:81" ht="15" customHeight="1">
      <c r="B823" s="891"/>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c r="BV823" s="94"/>
      <c r="BW823" s="94"/>
      <c r="BX823" s="94"/>
      <c r="BY823" s="94"/>
      <c r="BZ823" s="94"/>
      <c r="CA823" s="94"/>
      <c r="CB823" s="94"/>
      <c r="CC823" s="1"/>
    </row>
    <row r="824" spans="2:81" ht="15" customHeight="1">
      <c r="B824" s="891"/>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c r="AS824" s="174"/>
      <c r="AT824" s="174"/>
      <c r="AU824" s="174"/>
      <c r="AV824" s="174"/>
      <c r="AW824" s="174"/>
      <c r="AX824" s="174"/>
      <c r="AY824" s="174"/>
      <c r="AZ824" s="174"/>
      <c r="BA824" s="174"/>
      <c r="BB824" s="174"/>
      <c r="BC824" s="174"/>
      <c r="BD824" s="174"/>
      <c r="BE824" s="174"/>
      <c r="BF824" s="174"/>
      <c r="BG824" s="174"/>
      <c r="BH824" s="174"/>
      <c r="BI824" s="174"/>
      <c r="BJ824" s="174"/>
      <c r="BK824" s="174"/>
      <c r="BL824" s="174"/>
      <c r="BM824" s="174"/>
      <c r="BN824" s="174"/>
      <c r="BO824" s="174"/>
      <c r="BP824" s="174"/>
      <c r="BQ824" s="174"/>
      <c r="BR824" s="174"/>
      <c r="BS824" s="174"/>
      <c r="BT824" s="174"/>
      <c r="BU824" s="174"/>
      <c r="BV824" s="174"/>
      <c r="BW824" s="174"/>
      <c r="BX824" s="174"/>
      <c r="BY824" s="174"/>
      <c r="BZ824" s="174"/>
      <c r="CA824" s="174"/>
      <c r="CB824" s="174"/>
      <c r="CC824" s="1"/>
    </row>
    <row r="825" spans="2:81" ht="15" customHeight="1">
      <c r="B825" s="891"/>
      <c r="C825" s="59"/>
      <c r="D825" s="59" t="s">
        <v>1315</v>
      </c>
      <c r="E825" s="59"/>
      <c r="F825" s="59"/>
      <c r="G825" s="59"/>
      <c r="H825" s="59"/>
      <c r="I825" s="59"/>
      <c r="J825" s="59"/>
      <c r="K825" s="59"/>
      <c r="L825" s="59"/>
      <c r="M825" s="59"/>
      <c r="N825" s="59"/>
      <c r="O825" s="59"/>
      <c r="P825" s="59"/>
      <c r="Q825" s="59"/>
      <c r="R825" s="59"/>
      <c r="S825" s="810"/>
      <c r="T825" s="810"/>
      <c r="U825" s="810"/>
      <c r="V825" s="810"/>
      <c r="W825" s="810"/>
      <c r="X825" s="810"/>
      <c r="Y825" s="810"/>
      <c r="Z825" s="810"/>
      <c r="AA825" s="810"/>
      <c r="AB825" s="810"/>
      <c r="AC825" s="810"/>
      <c r="AD825" s="810"/>
      <c r="AE825" s="810"/>
      <c r="AF825" s="810"/>
      <c r="AG825" s="810"/>
      <c r="AH825" s="810"/>
      <c r="AI825" s="810"/>
      <c r="AJ825" s="810"/>
      <c r="AK825" s="810"/>
      <c r="AL825" s="59"/>
      <c r="AM825" s="59"/>
      <c r="AN825" s="59"/>
      <c r="AO825" s="59"/>
      <c r="AP825" s="59"/>
      <c r="AQ825" s="59"/>
      <c r="AR825" s="59"/>
      <c r="AS825" s="59"/>
      <c r="AT825" s="59"/>
      <c r="AU825" s="59"/>
      <c r="AV825" s="59"/>
      <c r="AW825" s="59"/>
      <c r="AX825" s="59"/>
      <c r="AY825" s="59"/>
      <c r="AZ825" s="59"/>
      <c r="BA825" s="59"/>
      <c r="BB825" s="59"/>
      <c r="BC825" s="59"/>
      <c r="BD825" s="59"/>
      <c r="BE825" s="59"/>
      <c r="BF825" s="59"/>
      <c r="BG825" s="59"/>
      <c r="BH825" s="59"/>
      <c r="BI825" s="59"/>
      <c r="BJ825" s="59"/>
      <c r="BK825" s="59"/>
      <c r="BL825" s="59"/>
      <c r="BM825" s="59"/>
      <c r="BN825" s="59"/>
      <c r="BO825" s="59"/>
      <c r="BP825" s="59"/>
      <c r="BQ825" s="59"/>
      <c r="BR825" s="59"/>
      <c r="BS825" s="59"/>
      <c r="BT825" s="59"/>
      <c r="BU825" s="59"/>
      <c r="BV825" s="59"/>
      <c r="BW825" s="59"/>
      <c r="BX825" s="59"/>
      <c r="BY825" s="59"/>
      <c r="BZ825" s="59"/>
      <c r="CA825" s="59"/>
      <c r="CB825" s="59"/>
      <c r="CC825" s="1"/>
    </row>
    <row r="826" spans="2:81" ht="15" customHeight="1">
      <c r="B826" s="891"/>
      <c r="C826" s="90"/>
      <c r="D826" s="90"/>
      <c r="E826" s="90"/>
      <c r="F826" s="90"/>
      <c r="G826" s="805" t="s">
        <v>56</v>
      </c>
      <c r="H826" s="805"/>
      <c r="I826" s="68" t="s">
        <v>1646</v>
      </c>
      <c r="J826" s="68"/>
      <c r="K826" s="68"/>
      <c r="L826" s="68"/>
      <c r="M826" s="68"/>
      <c r="N826" s="68"/>
      <c r="O826" s="68"/>
      <c r="P826" s="68"/>
      <c r="Q826" s="68"/>
      <c r="R826" s="68"/>
      <c r="S826" s="61"/>
      <c r="T826" s="61"/>
      <c r="U826" s="61"/>
      <c r="V826" s="61"/>
      <c r="W826" s="90"/>
      <c r="X826" s="90"/>
      <c r="Y826" s="90"/>
      <c r="Z826" s="90"/>
      <c r="AA826" s="90"/>
      <c r="AB826" s="90"/>
      <c r="AC826" s="90"/>
      <c r="AD826" s="68"/>
      <c r="AE826" s="68"/>
      <c r="AF826" s="68"/>
      <c r="AG826" s="68"/>
      <c r="AH826" s="90"/>
      <c r="AI826" s="90"/>
      <c r="AJ826" s="90"/>
      <c r="AK826" s="90"/>
      <c r="AL826" s="90"/>
      <c r="AM826" s="90"/>
      <c r="AN826" s="90"/>
      <c r="AO826" s="90"/>
      <c r="AP826" s="90"/>
      <c r="AQ826" s="90"/>
      <c r="AR826" s="68"/>
      <c r="AS826" s="68"/>
      <c r="AT826" s="68"/>
      <c r="AU826" s="68"/>
      <c r="AV826" s="68"/>
      <c r="AW826" s="68"/>
      <c r="AX826" s="68"/>
      <c r="AY826" s="68"/>
      <c r="AZ826" s="68"/>
      <c r="BA826" s="68"/>
      <c r="BB826" s="68"/>
      <c r="BC826" s="68"/>
      <c r="BD826" s="68"/>
      <c r="BE826" s="61"/>
      <c r="BF826" s="61"/>
      <c r="BG826" s="61"/>
      <c r="BH826" s="61"/>
      <c r="BI826" s="90"/>
      <c r="BJ826" s="90"/>
      <c r="BK826" s="90"/>
      <c r="BL826" s="90"/>
      <c r="BM826" s="68"/>
      <c r="BN826" s="68"/>
      <c r="BO826" s="68"/>
      <c r="BP826" s="68"/>
      <c r="BQ826" s="68"/>
      <c r="BR826" s="68"/>
      <c r="BS826" s="68"/>
      <c r="BT826" s="68"/>
      <c r="BU826" s="68"/>
      <c r="BV826" s="68"/>
      <c r="BW826" s="68"/>
      <c r="BX826" s="61"/>
      <c r="BY826" s="90"/>
      <c r="BZ826" s="90"/>
      <c r="CA826" s="90"/>
      <c r="CB826" s="90"/>
      <c r="CC826" s="1" t="s">
        <v>2287</v>
      </c>
    </row>
    <row r="827" spans="2:81" ht="15" customHeight="1">
      <c r="B827" s="891"/>
      <c r="C827" s="90"/>
      <c r="D827" s="90"/>
      <c r="E827" s="90"/>
      <c r="F827" s="90"/>
      <c r="G827" s="805" t="s">
        <v>56</v>
      </c>
      <c r="H827" s="805"/>
      <c r="I827" s="68" t="s">
        <v>1647</v>
      </c>
      <c r="J827" s="68"/>
      <c r="K827" s="68"/>
      <c r="L827" s="68"/>
      <c r="M827" s="68"/>
      <c r="N827" s="68"/>
      <c r="O827" s="68"/>
      <c r="P827" s="68"/>
      <c r="Q827" s="68"/>
      <c r="R827" s="68"/>
      <c r="S827" s="61"/>
      <c r="T827" s="61"/>
      <c r="U827" s="61"/>
      <c r="V827" s="61"/>
      <c r="W827" s="90"/>
      <c r="X827" s="90"/>
      <c r="Y827" s="90"/>
      <c r="Z827" s="90"/>
      <c r="AA827" s="90"/>
      <c r="AB827" s="90"/>
      <c r="AC827" s="90"/>
      <c r="AD827" s="68"/>
      <c r="AE827" s="68"/>
      <c r="AF827" s="68"/>
      <c r="AG827" s="68"/>
      <c r="AH827" s="90"/>
      <c r="AI827" s="90"/>
      <c r="AJ827" s="90"/>
      <c r="AK827" s="90"/>
      <c r="AL827" s="90"/>
      <c r="AM827" s="90"/>
      <c r="AN827" s="90"/>
      <c r="AO827" s="90"/>
      <c r="AP827" s="90"/>
      <c r="AQ827" s="90"/>
      <c r="AR827" s="68"/>
      <c r="AS827" s="68"/>
      <c r="AT827" s="68"/>
      <c r="AU827" s="68"/>
      <c r="AV827" s="68"/>
      <c r="AW827" s="68"/>
      <c r="AX827" s="68"/>
      <c r="AY827" s="68"/>
      <c r="AZ827" s="68"/>
      <c r="BA827" s="68"/>
      <c r="BB827" s="68"/>
      <c r="BC827" s="68"/>
      <c r="BD827" s="68"/>
      <c r="BE827" s="61"/>
      <c r="BF827" s="61"/>
      <c r="BG827" s="61"/>
      <c r="BH827" s="61"/>
      <c r="BI827" s="90"/>
      <c r="BJ827" s="90"/>
      <c r="BK827" s="90"/>
      <c r="BL827" s="90"/>
      <c r="BM827" s="68"/>
      <c r="BN827" s="68"/>
      <c r="BO827" s="68"/>
      <c r="BP827" s="68"/>
      <c r="BQ827" s="68"/>
      <c r="BR827" s="68"/>
      <c r="BS827" s="68"/>
      <c r="BT827" s="68"/>
      <c r="BU827" s="68"/>
      <c r="BV827" s="68"/>
      <c r="BW827" s="68"/>
      <c r="BX827" s="61"/>
      <c r="BY827" s="90"/>
      <c r="BZ827" s="90"/>
      <c r="CA827" s="90"/>
      <c r="CB827" s="90"/>
      <c r="CC827" s="1" t="s">
        <v>2286</v>
      </c>
    </row>
    <row r="828" spans="2:81" ht="15" customHeight="1">
      <c r="B828" s="891"/>
      <c r="C828" s="90"/>
      <c r="D828" s="90"/>
      <c r="E828" s="90"/>
      <c r="F828" s="90"/>
      <c r="G828" s="805" t="s">
        <v>56</v>
      </c>
      <c r="H828" s="805"/>
      <c r="I828" s="68" t="s">
        <v>1648</v>
      </c>
      <c r="J828" s="90"/>
      <c r="K828" s="68"/>
      <c r="L828" s="68"/>
      <c r="M828" s="68"/>
      <c r="N828" s="68"/>
      <c r="O828" s="68"/>
      <c r="P828" s="68"/>
      <c r="Q828" s="68"/>
      <c r="R828" s="68"/>
      <c r="S828" s="61"/>
      <c r="T828" s="61"/>
      <c r="U828" s="61"/>
      <c r="V828" s="61"/>
      <c r="W828" s="90"/>
      <c r="X828" s="78"/>
      <c r="Y828" s="78"/>
      <c r="Z828" s="68"/>
      <c r="AA828" s="90"/>
      <c r="AB828" s="90"/>
      <c r="AC828" s="90"/>
      <c r="AD828" s="68"/>
      <c r="AE828" s="68"/>
      <c r="AF828" s="68"/>
      <c r="AG828" s="68"/>
      <c r="AH828" s="90"/>
      <c r="AI828" s="90"/>
      <c r="AJ828" s="90"/>
      <c r="AK828" s="90"/>
      <c r="AL828" s="90"/>
      <c r="AM828" s="90"/>
      <c r="AN828" s="90"/>
      <c r="AO828" s="90"/>
      <c r="AP828" s="90"/>
      <c r="AQ828" s="90"/>
      <c r="AR828" s="68"/>
      <c r="AS828" s="68"/>
      <c r="AT828" s="68"/>
      <c r="AU828" s="68"/>
      <c r="AV828" s="68"/>
      <c r="AW828" s="68"/>
      <c r="AX828" s="68"/>
      <c r="AY828" s="68"/>
      <c r="AZ828" s="68"/>
      <c r="BA828" s="68"/>
      <c r="BB828" s="68"/>
      <c r="BC828" s="68"/>
      <c r="BD828" s="68"/>
      <c r="BE828" s="61"/>
      <c r="BF828" s="61"/>
      <c r="BG828" s="61"/>
      <c r="BH828" s="61"/>
      <c r="BI828" s="78"/>
      <c r="BJ828" s="78"/>
      <c r="BK828" s="68"/>
      <c r="BL828" s="68"/>
      <c r="BM828" s="68"/>
      <c r="BN828" s="68"/>
      <c r="BO828" s="68"/>
      <c r="BP828" s="68"/>
      <c r="BQ828" s="68"/>
      <c r="BR828" s="68"/>
      <c r="BS828" s="68"/>
      <c r="BT828" s="68"/>
      <c r="BU828" s="68"/>
      <c r="BV828" s="68"/>
      <c r="BW828" s="68"/>
      <c r="BX828" s="61"/>
      <c r="BY828" s="90"/>
      <c r="BZ828" s="90"/>
      <c r="CA828" s="90"/>
      <c r="CB828" s="90"/>
      <c r="CC828" s="1" t="s">
        <v>2285</v>
      </c>
    </row>
    <row r="829" spans="2:81" ht="15" customHeight="1">
      <c r="B829" s="891"/>
      <c r="C829" s="90"/>
      <c r="D829" s="90"/>
      <c r="E829" s="90"/>
      <c r="F829" s="90"/>
      <c r="G829" s="805" t="s">
        <v>56</v>
      </c>
      <c r="H829" s="805"/>
      <c r="I829" s="68" t="s">
        <v>970</v>
      </c>
      <c r="J829" s="90"/>
      <c r="K829" s="68"/>
      <c r="L829" s="68"/>
      <c r="M829" s="68"/>
      <c r="N829" s="68"/>
      <c r="O829" s="68"/>
      <c r="P829" s="68"/>
      <c r="Q829" s="68"/>
      <c r="R829" s="68"/>
      <c r="S829" s="68"/>
      <c r="T829" s="68"/>
      <c r="U829" s="68"/>
      <c r="V829" s="68"/>
      <c r="W829" s="68"/>
      <c r="X829" s="68"/>
      <c r="Y829" s="68"/>
      <c r="Z829" s="68"/>
      <c r="AA829" s="68"/>
      <c r="AB829" s="68"/>
      <c r="AC829" s="68"/>
      <c r="AD829" s="68"/>
      <c r="AE829" s="68"/>
      <c r="AF829" s="68"/>
      <c r="AG829" s="68"/>
      <c r="AH829" s="68"/>
      <c r="AI829" s="90"/>
      <c r="AJ829" s="68"/>
      <c r="AK829" s="90"/>
      <c r="AL829" s="90"/>
      <c r="AM829" s="90"/>
      <c r="AN829" s="90"/>
      <c r="AO829" s="90"/>
      <c r="AP829" s="90"/>
      <c r="AQ829" s="90"/>
      <c r="AR829" s="68"/>
      <c r="AS829" s="68"/>
      <c r="AT829" s="68"/>
      <c r="AU829" s="68"/>
      <c r="AV829" s="68"/>
      <c r="AW829" s="68"/>
      <c r="AX829" s="68"/>
      <c r="AY829" s="68"/>
      <c r="AZ829" s="68"/>
      <c r="BA829" s="68"/>
      <c r="BB829" s="68"/>
      <c r="BC829" s="68"/>
      <c r="BD829" s="68"/>
      <c r="BE829" s="61"/>
      <c r="BF829" s="61"/>
      <c r="BG829" s="61"/>
      <c r="BH829" s="61"/>
      <c r="BI829" s="78"/>
      <c r="BJ829" s="78"/>
      <c r="BK829" s="68"/>
      <c r="BL829" s="68"/>
      <c r="BM829" s="68"/>
      <c r="BN829" s="68"/>
      <c r="BO829" s="68"/>
      <c r="BP829" s="68"/>
      <c r="BQ829" s="68"/>
      <c r="BR829" s="68"/>
      <c r="BS829" s="68"/>
      <c r="BT829" s="68"/>
      <c r="BU829" s="68"/>
      <c r="BV829" s="68"/>
      <c r="BW829" s="68"/>
      <c r="BX829" s="61"/>
      <c r="BY829" s="90"/>
      <c r="BZ829" s="90"/>
      <c r="CA829" s="90"/>
      <c r="CB829" s="90"/>
      <c r="CC829" s="387" t="s">
        <v>2288</v>
      </c>
    </row>
    <row r="830" spans="2:81" ht="15" customHeight="1">
      <c r="B830" s="891"/>
      <c r="C830" s="90"/>
      <c r="D830" s="90"/>
      <c r="E830" s="90"/>
      <c r="F830" s="90"/>
      <c r="G830" s="805" t="s">
        <v>56</v>
      </c>
      <c r="H830" s="805"/>
      <c r="I830" s="68" t="s">
        <v>1316</v>
      </c>
      <c r="J830" s="68"/>
      <c r="K830" s="68"/>
      <c r="L830" s="68"/>
      <c r="M830" s="68"/>
      <c r="N830" s="68"/>
      <c r="O830" s="68"/>
      <c r="P830" s="68"/>
      <c r="Q830" s="68"/>
      <c r="R830" s="68"/>
      <c r="S830" s="61"/>
      <c r="T830" s="61"/>
      <c r="U830" s="61"/>
      <c r="V830" s="61"/>
      <c r="W830" s="90"/>
      <c r="X830" s="78"/>
      <c r="Y830" s="78"/>
      <c r="Z830" s="68"/>
      <c r="AA830" s="90"/>
      <c r="AB830" s="90"/>
      <c r="AC830" s="90"/>
      <c r="AD830" s="68"/>
      <c r="AE830" s="68"/>
      <c r="AF830" s="68"/>
      <c r="AG830" s="68"/>
      <c r="AH830" s="90"/>
      <c r="AI830" s="90"/>
      <c r="AJ830" s="90"/>
      <c r="AK830" s="90"/>
      <c r="AL830" s="90"/>
      <c r="AM830" s="90"/>
      <c r="AN830" s="90"/>
      <c r="AO830" s="90"/>
      <c r="AP830" s="90"/>
      <c r="AQ830" s="90"/>
      <c r="AR830" s="68"/>
      <c r="AS830" s="68"/>
      <c r="AT830" s="68"/>
      <c r="AU830" s="68"/>
      <c r="AV830" s="68"/>
      <c r="AW830" s="68"/>
      <c r="AX830" s="68"/>
      <c r="AY830" s="68"/>
      <c r="AZ830" s="68"/>
      <c r="BA830" s="68"/>
      <c r="BB830" s="68"/>
      <c r="BC830" s="68"/>
      <c r="BD830" s="68"/>
      <c r="BE830" s="61"/>
      <c r="BF830" s="61"/>
      <c r="BG830" s="61"/>
      <c r="BH830" s="61"/>
      <c r="BI830" s="78"/>
      <c r="BJ830" s="78"/>
      <c r="BK830" s="68"/>
      <c r="BL830" s="68"/>
      <c r="BM830" s="68"/>
      <c r="BN830" s="68"/>
      <c r="BO830" s="68"/>
      <c r="BP830" s="68"/>
      <c r="BQ830" s="68"/>
      <c r="BR830" s="68"/>
      <c r="BS830" s="68"/>
      <c r="BT830" s="68"/>
      <c r="BU830" s="68"/>
      <c r="BV830" s="68"/>
      <c r="BW830" s="68"/>
      <c r="BX830" s="61"/>
      <c r="BY830" s="90"/>
      <c r="BZ830" s="90"/>
      <c r="CA830" s="90"/>
      <c r="CB830" s="90"/>
      <c r="CC830" s="387" t="s">
        <v>2289</v>
      </c>
    </row>
    <row r="831" spans="2:81" ht="15" customHeight="1">
      <c r="B831" s="891"/>
      <c r="C831" s="90"/>
      <c r="D831" s="90"/>
      <c r="E831" s="90"/>
      <c r="F831" s="90"/>
      <c r="G831" s="805" t="s">
        <v>56</v>
      </c>
      <c r="H831" s="805"/>
      <c r="I831" s="68" t="s">
        <v>1317</v>
      </c>
      <c r="J831" s="68"/>
      <c r="K831" s="68"/>
      <c r="L831" s="68"/>
      <c r="M831" s="68"/>
      <c r="N831" s="68"/>
      <c r="O831" s="68"/>
      <c r="P831" s="68"/>
      <c r="Q831" s="68"/>
      <c r="R831" s="68"/>
      <c r="S831" s="68"/>
      <c r="T831" s="68"/>
      <c r="U831" s="68"/>
      <c r="V831" s="68"/>
      <c r="W831" s="68"/>
      <c r="X831" s="78"/>
      <c r="Y831" s="78"/>
      <c r="Z831" s="68"/>
      <c r="AA831" s="90"/>
      <c r="AB831" s="90"/>
      <c r="AC831" s="90"/>
      <c r="AD831" s="68"/>
      <c r="AE831" s="68"/>
      <c r="AF831" s="68"/>
      <c r="AG831" s="68"/>
      <c r="AH831" s="90"/>
      <c r="AI831" s="90"/>
      <c r="AJ831" s="90"/>
      <c r="AK831" s="90"/>
      <c r="AL831" s="90"/>
      <c r="AM831" s="90"/>
      <c r="AN831" s="90"/>
      <c r="AO831" s="90"/>
      <c r="AP831" s="90"/>
      <c r="AQ831" s="90"/>
      <c r="AR831" s="68"/>
      <c r="AS831" s="68"/>
      <c r="AT831" s="68"/>
      <c r="AU831" s="68"/>
      <c r="AV831" s="68"/>
      <c r="AW831" s="68"/>
      <c r="AX831" s="68"/>
      <c r="AY831" s="68"/>
      <c r="AZ831" s="68"/>
      <c r="BA831" s="68"/>
      <c r="BB831" s="68"/>
      <c r="BC831" s="68"/>
      <c r="BD831" s="68"/>
      <c r="BE831" s="68"/>
      <c r="BF831" s="68"/>
      <c r="BG831" s="68"/>
      <c r="BH831" s="68"/>
      <c r="BI831" s="78"/>
      <c r="BJ831" s="78"/>
      <c r="BK831" s="68"/>
      <c r="BL831" s="68"/>
      <c r="BM831" s="68"/>
      <c r="BN831" s="61"/>
      <c r="BO831" s="61"/>
      <c r="BP831" s="61"/>
      <c r="BQ831" s="90"/>
      <c r="BR831" s="90"/>
      <c r="BS831" s="90"/>
      <c r="BT831" s="68"/>
      <c r="BU831" s="68"/>
      <c r="BV831" s="68"/>
      <c r="BW831" s="68"/>
      <c r="BX831" s="68"/>
      <c r="BY831" s="90"/>
      <c r="BZ831" s="90"/>
      <c r="CA831" s="90"/>
      <c r="CB831" s="90"/>
      <c r="CC831" s="387" t="s">
        <v>2290</v>
      </c>
    </row>
    <row r="832" spans="2:81" ht="15" customHeight="1">
      <c r="B832" s="891"/>
      <c r="C832" s="90"/>
      <c r="D832" s="90"/>
      <c r="E832" s="90"/>
      <c r="F832" s="90"/>
      <c r="G832" s="805" t="s">
        <v>56</v>
      </c>
      <c r="H832" s="805"/>
      <c r="I832" s="68" t="s">
        <v>700</v>
      </c>
      <c r="J832" s="68"/>
      <c r="K832" s="68"/>
      <c r="L832" s="68"/>
      <c r="M832" s="68"/>
      <c r="N832" s="68"/>
      <c r="O832" s="68"/>
      <c r="P832" s="68"/>
      <c r="Q832" s="68"/>
      <c r="R832" s="68"/>
      <c r="S832" s="68"/>
      <c r="T832" s="68"/>
      <c r="U832" s="68"/>
      <c r="V832" s="68"/>
      <c r="W832" s="68"/>
      <c r="X832" s="78"/>
      <c r="Y832" s="78"/>
      <c r="Z832" s="68"/>
      <c r="AA832" s="90"/>
      <c r="AB832" s="90"/>
      <c r="AC832" s="90"/>
      <c r="AD832" s="68"/>
      <c r="AE832" s="68"/>
      <c r="AF832" s="68"/>
      <c r="AG832" s="68"/>
      <c r="AH832" s="90"/>
      <c r="AI832" s="90"/>
      <c r="AJ832" s="90"/>
      <c r="AK832" s="90"/>
      <c r="AL832" s="90"/>
      <c r="AM832" s="90"/>
      <c r="AN832" s="90"/>
      <c r="AO832" s="90"/>
      <c r="AP832" s="90"/>
      <c r="AQ832" s="90"/>
      <c r="AR832" s="68"/>
      <c r="AS832" s="68"/>
      <c r="AT832" s="68"/>
      <c r="AU832" s="68"/>
      <c r="AV832" s="68"/>
      <c r="AW832" s="68"/>
      <c r="AX832" s="68"/>
      <c r="AY832" s="68"/>
      <c r="AZ832" s="68"/>
      <c r="BA832" s="68"/>
      <c r="BB832" s="68"/>
      <c r="BC832" s="68"/>
      <c r="BD832" s="68"/>
      <c r="BE832" s="68"/>
      <c r="BF832" s="68"/>
      <c r="BG832" s="68"/>
      <c r="BH832" s="68"/>
      <c r="BI832" s="78"/>
      <c r="BJ832" s="78"/>
      <c r="BK832" s="68"/>
      <c r="BL832" s="68"/>
      <c r="BM832" s="68"/>
      <c r="BN832" s="61"/>
      <c r="BO832" s="61"/>
      <c r="BP832" s="61"/>
      <c r="BQ832" s="90"/>
      <c r="BR832" s="90"/>
      <c r="BS832" s="90"/>
      <c r="BT832" s="68"/>
      <c r="BU832" s="68"/>
      <c r="BV832" s="68"/>
      <c r="BW832" s="68"/>
      <c r="BX832" s="68"/>
      <c r="BY832" s="90"/>
      <c r="BZ832" s="90"/>
      <c r="CA832" s="90"/>
      <c r="CB832" s="90"/>
      <c r="CC832" s="387"/>
    </row>
    <row r="833" spans="2:81" ht="15" customHeight="1">
      <c r="B833" s="891"/>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
    </row>
    <row r="834" spans="2:81" ht="15" customHeight="1">
      <c r="B834" s="891"/>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c r="BW834" s="174"/>
      <c r="BX834" s="174"/>
      <c r="BY834" s="174"/>
      <c r="BZ834" s="174"/>
      <c r="CA834" s="174"/>
      <c r="CB834" s="174"/>
      <c r="CC834" s="1"/>
    </row>
    <row r="835" spans="2:81" ht="15" customHeight="1">
      <c r="B835" s="891"/>
      <c r="C835" s="59"/>
      <c r="D835" s="59" t="s">
        <v>1318</v>
      </c>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c r="AS835" s="59"/>
      <c r="AT835" s="59"/>
      <c r="AU835" s="59"/>
      <c r="AV835" s="59"/>
      <c r="AW835" s="59"/>
      <c r="AX835" s="59"/>
      <c r="AY835" s="59"/>
      <c r="AZ835" s="59"/>
      <c r="BA835" s="59"/>
      <c r="BB835" s="59"/>
      <c r="BC835" s="59"/>
      <c r="BD835" s="59"/>
      <c r="BE835" s="59"/>
      <c r="BF835" s="59"/>
      <c r="BG835" s="59"/>
      <c r="BH835" s="59"/>
      <c r="BI835" s="59"/>
      <c r="BJ835" s="59"/>
      <c r="BK835" s="59"/>
      <c r="BL835" s="59"/>
      <c r="BM835" s="59"/>
      <c r="BN835" s="59"/>
      <c r="BO835" s="59"/>
      <c r="BP835" s="59"/>
      <c r="BQ835" s="59"/>
      <c r="BR835" s="59"/>
      <c r="BS835" s="59"/>
      <c r="BT835" s="59"/>
      <c r="BU835" s="59"/>
      <c r="BV835" s="59"/>
      <c r="BW835" s="59"/>
      <c r="BX835" s="59"/>
      <c r="BY835" s="59"/>
      <c r="BZ835" s="59"/>
      <c r="CA835" s="59"/>
      <c r="CB835" s="59"/>
      <c r="CC835" s="1"/>
    </row>
    <row r="836" spans="2:81" ht="15" customHeight="1">
      <c r="B836" s="891"/>
      <c r="C836" s="90"/>
      <c r="D836" s="90"/>
      <c r="E836" s="90"/>
      <c r="F836" s="90"/>
      <c r="G836" s="805" t="s">
        <v>56</v>
      </c>
      <c r="H836" s="805"/>
      <c r="I836" s="68" t="s">
        <v>1319</v>
      </c>
      <c r="J836" s="68"/>
      <c r="K836" s="68"/>
      <c r="L836" s="68"/>
      <c r="M836" s="68"/>
      <c r="N836" s="68"/>
      <c r="O836" s="68"/>
      <c r="P836" s="68"/>
      <c r="Q836" s="61"/>
      <c r="R836" s="61"/>
      <c r="S836" s="61"/>
      <c r="T836" s="61"/>
      <c r="U836" s="90"/>
      <c r="V836" s="90"/>
      <c r="W836" s="90"/>
      <c r="X836" s="90"/>
      <c r="Y836" s="90"/>
      <c r="Z836" s="90"/>
      <c r="AA836" s="90"/>
      <c r="AB836" s="68"/>
      <c r="AC836" s="68"/>
      <c r="AD836" s="68"/>
      <c r="AE836" s="68"/>
      <c r="AF836" s="68"/>
      <c r="AG836" s="68"/>
      <c r="AH836" s="90"/>
      <c r="AI836" s="90"/>
      <c r="AJ836" s="90"/>
      <c r="AK836" s="90"/>
      <c r="AL836" s="90"/>
      <c r="AM836" s="90"/>
      <c r="AN836" s="90"/>
      <c r="AO836" s="90"/>
      <c r="AP836" s="90"/>
      <c r="AQ836" s="90"/>
      <c r="AR836" s="68"/>
      <c r="AS836" s="68"/>
      <c r="AT836" s="68"/>
      <c r="AU836" s="68"/>
      <c r="AV836" s="68"/>
      <c r="AW836" s="68"/>
      <c r="AX836" s="68"/>
      <c r="AY836" s="68"/>
      <c r="AZ836" s="68"/>
      <c r="BA836" s="68"/>
      <c r="BB836" s="68"/>
      <c r="BC836" s="68"/>
      <c r="BD836" s="68"/>
      <c r="BE836" s="61"/>
      <c r="BF836" s="61"/>
      <c r="BG836" s="61"/>
      <c r="BH836" s="61"/>
      <c r="BI836" s="90"/>
      <c r="BJ836" s="90"/>
      <c r="BK836" s="90"/>
      <c r="BL836" s="90"/>
      <c r="BM836" s="68"/>
      <c r="BN836" s="68"/>
      <c r="BO836" s="68"/>
      <c r="BP836" s="68"/>
      <c r="BQ836" s="68"/>
      <c r="BR836" s="68"/>
      <c r="BS836" s="68"/>
      <c r="BT836" s="68"/>
      <c r="BU836" s="68"/>
      <c r="BV836" s="68"/>
      <c r="BW836" s="68"/>
      <c r="BX836" s="61"/>
      <c r="BY836" s="90"/>
      <c r="BZ836" s="90"/>
      <c r="CA836" s="90"/>
      <c r="CB836" s="90"/>
      <c r="CC836" s="387" t="s">
        <v>2292</v>
      </c>
    </row>
    <row r="837" spans="2:81" ht="15" customHeight="1">
      <c r="B837" s="891"/>
      <c r="C837" s="90"/>
      <c r="D837" s="90"/>
      <c r="E837" s="90"/>
      <c r="F837" s="90"/>
      <c r="G837" s="805" t="s">
        <v>56</v>
      </c>
      <c r="H837" s="805"/>
      <c r="I837" s="68" t="s">
        <v>1320</v>
      </c>
      <c r="J837" s="90"/>
      <c r="K837" s="68"/>
      <c r="L837" s="68"/>
      <c r="M837" s="68"/>
      <c r="N837" s="68"/>
      <c r="O837" s="68"/>
      <c r="P837" s="68"/>
      <c r="Q837" s="61"/>
      <c r="R837" s="61"/>
      <c r="S837" s="61"/>
      <c r="T837" s="61"/>
      <c r="U837" s="90"/>
      <c r="V837" s="78"/>
      <c r="W837" s="78"/>
      <c r="X837" s="68"/>
      <c r="Y837" s="90"/>
      <c r="Z837" s="90"/>
      <c r="AA837" s="90"/>
      <c r="AB837" s="68"/>
      <c r="AC837" s="68"/>
      <c r="AD837" s="68"/>
      <c r="AE837" s="68"/>
      <c r="AF837" s="68"/>
      <c r="AG837" s="68"/>
      <c r="AH837" s="90"/>
      <c r="AI837" s="90"/>
      <c r="AJ837" s="90"/>
      <c r="AK837" s="90"/>
      <c r="AL837" s="90"/>
      <c r="AM837" s="90"/>
      <c r="AN837" s="90"/>
      <c r="AO837" s="90"/>
      <c r="AP837" s="90"/>
      <c r="AQ837" s="90"/>
      <c r="AR837" s="68"/>
      <c r="AS837" s="68"/>
      <c r="AT837" s="68"/>
      <c r="AU837" s="68"/>
      <c r="AV837" s="68"/>
      <c r="AW837" s="68"/>
      <c r="AX837" s="68"/>
      <c r="AY837" s="68"/>
      <c r="AZ837" s="68"/>
      <c r="BA837" s="68"/>
      <c r="BB837" s="68"/>
      <c r="BC837" s="68"/>
      <c r="BD837" s="68"/>
      <c r="BE837" s="61"/>
      <c r="BF837" s="61"/>
      <c r="BG837" s="61"/>
      <c r="BH837" s="61"/>
      <c r="BI837" s="78"/>
      <c r="BJ837" s="78"/>
      <c r="BK837" s="68"/>
      <c r="BL837" s="68"/>
      <c r="BM837" s="68"/>
      <c r="BN837" s="68"/>
      <c r="BO837" s="68"/>
      <c r="BP837" s="68"/>
      <c r="BQ837" s="68"/>
      <c r="BR837" s="68"/>
      <c r="BS837" s="68"/>
      <c r="BT837" s="68"/>
      <c r="BU837" s="68"/>
      <c r="BV837" s="68"/>
      <c r="BW837" s="68"/>
      <c r="BX837" s="61"/>
      <c r="BY837" s="90"/>
      <c r="BZ837" s="90"/>
      <c r="CA837" s="90"/>
      <c r="CB837" s="90"/>
      <c r="CC837" s="387" t="s">
        <v>2291</v>
      </c>
    </row>
    <row r="838" spans="2:81" ht="15" customHeight="1">
      <c r="B838" s="891"/>
      <c r="C838" s="90"/>
      <c r="D838" s="90"/>
      <c r="E838" s="90"/>
      <c r="F838" s="90"/>
      <c r="G838" s="805" t="s">
        <v>56</v>
      </c>
      <c r="H838" s="805"/>
      <c r="I838" s="68" t="s">
        <v>1649</v>
      </c>
      <c r="J838" s="90"/>
      <c r="K838" s="68"/>
      <c r="L838" s="68"/>
      <c r="M838" s="68"/>
      <c r="N838" s="68"/>
      <c r="O838" s="68"/>
      <c r="P838" s="68"/>
      <c r="Q838" s="61"/>
      <c r="R838" s="61"/>
      <c r="S838" s="61"/>
      <c r="T838" s="61"/>
      <c r="U838" s="61"/>
      <c r="V838" s="61"/>
      <c r="W838" s="61"/>
      <c r="X838" s="61"/>
      <c r="Y838" s="61"/>
      <c r="Z838" s="61"/>
      <c r="AA838" s="61"/>
      <c r="AB838" s="61"/>
      <c r="AC838" s="61"/>
      <c r="AD838" s="61"/>
      <c r="AE838" s="61"/>
      <c r="AF838" s="61"/>
      <c r="AG838" s="61"/>
      <c r="AH838" s="90"/>
      <c r="AI838" s="90"/>
      <c r="AJ838" s="90"/>
      <c r="AK838" s="90"/>
      <c r="AL838" s="90"/>
      <c r="AM838" s="90"/>
      <c r="AN838" s="90"/>
      <c r="AO838" s="90"/>
      <c r="AP838" s="90"/>
      <c r="AQ838" s="90"/>
      <c r="AR838" s="68"/>
      <c r="AS838" s="68"/>
      <c r="AT838" s="68"/>
      <c r="AU838" s="68"/>
      <c r="AV838" s="68"/>
      <c r="AW838" s="68"/>
      <c r="AX838" s="68"/>
      <c r="AY838" s="68"/>
      <c r="AZ838" s="68"/>
      <c r="BA838" s="68"/>
      <c r="BB838" s="68"/>
      <c r="BC838" s="68"/>
      <c r="BD838" s="68"/>
      <c r="BE838" s="61"/>
      <c r="BF838" s="61"/>
      <c r="BG838" s="61"/>
      <c r="BH838" s="61"/>
      <c r="BI838" s="78"/>
      <c r="BJ838" s="78"/>
      <c r="BK838" s="68"/>
      <c r="BL838" s="68"/>
      <c r="BM838" s="68"/>
      <c r="BN838" s="68"/>
      <c r="BO838" s="68"/>
      <c r="BP838" s="68"/>
      <c r="BQ838" s="68"/>
      <c r="BR838" s="68"/>
      <c r="BS838" s="68"/>
      <c r="BT838" s="68"/>
      <c r="BU838" s="68"/>
      <c r="BV838" s="68"/>
      <c r="BW838" s="68"/>
      <c r="BX838" s="61"/>
      <c r="BY838" s="90"/>
      <c r="BZ838" s="90"/>
      <c r="CA838" s="90"/>
      <c r="CB838" s="90"/>
      <c r="CC838" s="387" t="s">
        <v>2293</v>
      </c>
    </row>
    <row r="839" spans="2:81" ht="15" customHeight="1">
      <c r="B839" s="891"/>
      <c r="C839" s="90"/>
      <c r="D839" s="90"/>
      <c r="E839" s="90"/>
      <c r="F839" s="90"/>
      <c r="G839" s="805" t="s">
        <v>56</v>
      </c>
      <c r="H839" s="805"/>
      <c r="I839" s="68" t="s">
        <v>1321</v>
      </c>
      <c r="J839" s="90"/>
      <c r="K839" s="68"/>
      <c r="L839" s="68"/>
      <c r="M839" s="68"/>
      <c r="N839" s="68"/>
      <c r="O839" s="68"/>
      <c r="P839" s="68"/>
      <c r="Q839" s="61"/>
      <c r="R839" s="61"/>
      <c r="S839" s="61"/>
      <c r="T839" s="61"/>
      <c r="U839" s="61"/>
      <c r="V839" s="61"/>
      <c r="W839" s="61"/>
      <c r="X839" s="61"/>
      <c r="Y839" s="61"/>
      <c r="Z839" s="61"/>
      <c r="AA839" s="61"/>
      <c r="AB839" s="61"/>
      <c r="AC839" s="61"/>
      <c r="AD839" s="61"/>
      <c r="AE839" s="61"/>
      <c r="AF839" s="61"/>
      <c r="AG839" s="61"/>
      <c r="AH839" s="90"/>
      <c r="AI839" s="90"/>
      <c r="AJ839" s="90"/>
      <c r="AK839" s="90"/>
      <c r="AL839" s="90"/>
      <c r="AM839" s="90"/>
      <c r="AN839" s="90"/>
      <c r="AO839" s="90"/>
      <c r="AP839" s="90"/>
      <c r="AQ839" s="90"/>
      <c r="AR839" s="68"/>
      <c r="AS839" s="68"/>
      <c r="AT839" s="68"/>
      <c r="AU839" s="68"/>
      <c r="AV839" s="68"/>
      <c r="AW839" s="68"/>
      <c r="AX839" s="68"/>
      <c r="AY839" s="68"/>
      <c r="AZ839" s="68"/>
      <c r="BA839" s="68"/>
      <c r="BB839" s="68"/>
      <c r="BC839" s="68"/>
      <c r="BD839" s="68"/>
      <c r="BE839" s="61"/>
      <c r="BF839" s="61"/>
      <c r="BG839" s="61"/>
      <c r="BH839" s="61"/>
      <c r="BI839" s="78"/>
      <c r="BJ839" s="78"/>
      <c r="BK839" s="68"/>
      <c r="BL839" s="68"/>
      <c r="BM839" s="68"/>
      <c r="BN839" s="68"/>
      <c r="BO839" s="68"/>
      <c r="BP839" s="68"/>
      <c r="BQ839" s="68"/>
      <c r="BR839" s="68"/>
      <c r="BS839" s="68"/>
      <c r="BT839" s="68"/>
      <c r="BU839" s="68"/>
      <c r="BV839" s="68"/>
      <c r="BW839" s="68"/>
      <c r="BX839" s="61"/>
      <c r="BY839" s="90"/>
      <c r="BZ839" s="90"/>
      <c r="CA839" s="90"/>
      <c r="CB839" s="90"/>
      <c r="CC839" s="387" t="s">
        <v>2294</v>
      </c>
    </row>
    <row r="840" spans="2:81" ht="15" customHeight="1">
      <c r="B840" s="891"/>
      <c r="C840" s="90"/>
      <c r="D840" s="90"/>
      <c r="E840" s="90"/>
      <c r="F840" s="90"/>
      <c r="G840" s="805" t="s">
        <v>56</v>
      </c>
      <c r="H840" s="805"/>
      <c r="I840" s="68" t="s">
        <v>700</v>
      </c>
      <c r="J840" s="90"/>
      <c r="K840" s="68"/>
      <c r="L840" s="68"/>
      <c r="M840" s="68"/>
      <c r="N840" s="68"/>
      <c r="O840" s="68"/>
      <c r="P840" s="68"/>
      <c r="Q840" s="61"/>
      <c r="R840" s="61"/>
      <c r="S840" s="61"/>
      <c r="T840" s="61"/>
      <c r="U840" s="61"/>
      <c r="V840" s="61"/>
      <c r="W840" s="61"/>
      <c r="X840" s="61"/>
      <c r="Y840" s="61"/>
      <c r="Z840" s="61"/>
      <c r="AA840" s="61"/>
      <c r="AB840" s="61"/>
      <c r="AC840" s="61"/>
      <c r="AD840" s="61"/>
      <c r="AE840" s="61"/>
      <c r="AF840" s="61"/>
      <c r="AG840" s="61"/>
      <c r="AH840" s="90"/>
      <c r="AI840" s="90"/>
      <c r="AJ840" s="90"/>
      <c r="AK840" s="90"/>
      <c r="AL840" s="90"/>
      <c r="AM840" s="90"/>
      <c r="AN840" s="90"/>
      <c r="AO840" s="90"/>
      <c r="AP840" s="90"/>
      <c r="AQ840" s="90"/>
      <c r="AR840" s="68"/>
      <c r="AS840" s="68"/>
      <c r="AT840" s="68"/>
      <c r="AU840" s="68"/>
      <c r="AV840" s="68"/>
      <c r="AW840" s="68"/>
      <c r="AX840" s="68"/>
      <c r="AY840" s="68"/>
      <c r="AZ840" s="68"/>
      <c r="BA840" s="68"/>
      <c r="BB840" s="68"/>
      <c r="BC840" s="68"/>
      <c r="BD840" s="68"/>
      <c r="BE840" s="61"/>
      <c r="BF840" s="61"/>
      <c r="BG840" s="61"/>
      <c r="BH840" s="61"/>
      <c r="BI840" s="78"/>
      <c r="BJ840" s="78"/>
      <c r="BK840" s="68"/>
      <c r="BL840" s="68"/>
      <c r="BM840" s="68"/>
      <c r="BN840" s="68"/>
      <c r="BO840" s="68"/>
      <c r="BP840" s="68"/>
      <c r="BQ840" s="68"/>
      <c r="BR840" s="68"/>
      <c r="BS840" s="68"/>
      <c r="BT840" s="68"/>
      <c r="BU840" s="68"/>
      <c r="BV840" s="68"/>
      <c r="BW840" s="68"/>
      <c r="BX840" s="61"/>
      <c r="BY840" s="90"/>
      <c r="BZ840" s="90"/>
      <c r="CA840" s="90"/>
      <c r="CB840" s="90"/>
      <c r="CC840" s="1" t="s">
        <v>2296</v>
      </c>
    </row>
    <row r="841" spans="2:81" ht="15" customHeight="1">
      <c r="B841" s="891"/>
      <c r="C841" s="90"/>
      <c r="D841" s="90"/>
      <c r="E841" s="90"/>
      <c r="F841" s="90"/>
      <c r="G841" s="805" t="s">
        <v>56</v>
      </c>
      <c r="H841" s="805"/>
      <c r="I841" s="68" t="s">
        <v>1322</v>
      </c>
      <c r="J841" s="90"/>
      <c r="K841" s="68"/>
      <c r="L841" s="68"/>
      <c r="M841" s="68"/>
      <c r="N841" s="68"/>
      <c r="O841" s="68"/>
      <c r="P841" s="68"/>
      <c r="Q841" s="61"/>
      <c r="R841" s="61"/>
      <c r="S841" s="61"/>
      <c r="T841" s="61"/>
      <c r="U841" s="61"/>
      <c r="V841" s="61"/>
      <c r="W841" s="61"/>
      <c r="X841" s="61"/>
      <c r="Y841" s="61"/>
      <c r="Z841" s="61"/>
      <c r="AA841" s="61"/>
      <c r="AB841" s="61"/>
      <c r="AC841" s="61"/>
      <c r="AD841" s="61"/>
      <c r="AE841" s="61"/>
      <c r="AF841" s="61"/>
      <c r="AG841" s="61"/>
      <c r="AH841" s="90"/>
      <c r="AI841" s="90"/>
      <c r="AJ841" s="90"/>
      <c r="AK841" s="90"/>
      <c r="AL841" s="90"/>
      <c r="AM841" s="90"/>
      <c r="AN841" s="90"/>
      <c r="AO841" s="90"/>
      <c r="AP841" s="90"/>
      <c r="AQ841" s="90"/>
      <c r="AR841" s="68"/>
      <c r="AS841" s="68"/>
      <c r="AT841" s="68"/>
      <c r="AU841" s="68"/>
      <c r="AV841" s="68"/>
      <c r="AW841" s="68"/>
      <c r="AX841" s="68"/>
      <c r="AY841" s="68"/>
      <c r="AZ841" s="68"/>
      <c r="BA841" s="68"/>
      <c r="BB841" s="68"/>
      <c r="BC841" s="68"/>
      <c r="BD841" s="68"/>
      <c r="BE841" s="61"/>
      <c r="BF841" s="61"/>
      <c r="BG841" s="61"/>
      <c r="BH841" s="61"/>
      <c r="BI841" s="78"/>
      <c r="BJ841" s="78"/>
      <c r="BK841" s="68"/>
      <c r="BL841" s="68"/>
      <c r="BM841" s="68"/>
      <c r="BN841" s="68"/>
      <c r="BO841" s="68"/>
      <c r="BP841" s="68"/>
      <c r="BQ841" s="68"/>
      <c r="BR841" s="68"/>
      <c r="BS841" s="68"/>
      <c r="BT841" s="68"/>
      <c r="BU841" s="68"/>
      <c r="BV841" s="68"/>
      <c r="BW841" s="68"/>
      <c r="BX841" s="61"/>
      <c r="BY841" s="90"/>
      <c r="BZ841" s="90"/>
      <c r="CA841" s="90"/>
      <c r="CB841" s="90"/>
      <c r="CC841" s="1" t="s">
        <v>2295</v>
      </c>
    </row>
    <row r="842" spans="2:81" ht="15" customHeight="1">
      <c r="B842" s="891"/>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
    </row>
    <row r="843" spans="2:81" ht="15" customHeight="1">
      <c r="B843" s="891"/>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c r="BW843" s="174"/>
      <c r="BX843" s="174"/>
      <c r="BY843" s="174"/>
      <c r="BZ843" s="174"/>
      <c r="CA843" s="174"/>
      <c r="CB843" s="174"/>
      <c r="CC843" s="1"/>
    </row>
    <row r="844" spans="2:81" ht="15" customHeight="1">
      <c r="B844" s="891"/>
      <c r="C844" s="59"/>
      <c r="D844" s="59" t="s">
        <v>1323</v>
      </c>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59"/>
      <c r="AT844" s="59"/>
      <c r="AU844" s="59"/>
      <c r="AV844" s="59"/>
      <c r="AW844" s="59"/>
      <c r="AX844" s="59"/>
      <c r="AY844" s="59"/>
      <c r="AZ844" s="59"/>
      <c r="BA844" s="59"/>
      <c r="BB844" s="59"/>
      <c r="BC844" s="59"/>
      <c r="BD844" s="59"/>
      <c r="BE844" s="59"/>
      <c r="BF844" s="59"/>
      <c r="BG844" s="59"/>
      <c r="BH844" s="59"/>
      <c r="BI844" s="59"/>
      <c r="BJ844" s="59"/>
      <c r="BK844" s="59"/>
      <c r="BL844" s="59"/>
      <c r="BM844" s="59"/>
      <c r="BN844" s="59"/>
      <c r="BO844" s="59"/>
      <c r="BP844" s="59"/>
      <c r="BQ844" s="59"/>
      <c r="BR844" s="59"/>
      <c r="BS844" s="59"/>
      <c r="BT844" s="59"/>
      <c r="BU844" s="59"/>
      <c r="BV844" s="59"/>
      <c r="BW844" s="59"/>
      <c r="BX844" s="59"/>
      <c r="BY844" s="59"/>
      <c r="BZ844" s="59"/>
      <c r="CA844" s="59"/>
      <c r="CB844" s="59"/>
      <c r="CC844" s="1"/>
    </row>
    <row r="845" spans="2:81" ht="15" customHeight="1">
      <c r="B845" s="891"/>
      <c r="C845" s="90"/>
      <c r="D845" s="90"/>
      <c r="E845" s="90"/>
      <c r="F845" s="90"/>
      <c r="G845" s="805" t="s">
        <v>56</v>
      </c>
      <c r="H845" s="805"/>
      <c r="I845" s="68" t="s">
        <v>993</v>
      </c>
      <c r="J845" s="68"/>
      <c r="K845" s="68"/>
      <c r="L845" s="68"/>
      <c r="M845" s="68"/>
      <c r="N845" s="68"/>
      <c r="O845" s="68"/>
      <c r="P845" s="68"/>
      <c r="Q845" s="61"/>
      <c r="R845" s="61"/>
      <c r="S845" s="61"/>
      <c r="T845" s="61"/>
      <c r="U845" s="90"/>
      <c r="V845" s="90"/>
      <c r="W845" s="90"/>
      <c r="X845" s="90"/>
      <c r="Y845" s="90"/>
      <c r="Z845" s="90"/>
      <c r="AA845" s="90"/>
      <c r="AB845" s="68"/>
      <c r="AC845" s="68"/>
      <c r="AD845" s="68"/>
      <c r="AE845" s="68"/>
      <c r="AF845" s="68"/>
      <c r="AG845" s="68"/>
      <c r="AH845" s="90"/>
      <c r="AI845" s="90"/>
      <c r="AJ845" s="90"/>
      <c r="AK845" s="90"/>
      <c r="AL845" s="90"/>
      <c r="AM845" s="90"/>
      <c r="AN845" s="90"/>
      <c r="AO845" s="90"/>
      <c r="AP845" s="90"/>
      <c r="AQ845" s="90"/>
      <c r="AR845" s="68"/>
      <c r="AS845" s="68"/>
      <c r="AT845" s="68"/>
      <c r="AU845" s="68"/>
      <c r="AV845" s="68"/>
      <c r="AW845" s="68"/>
      <c r="AX845" s="68"/>
      <c r="AY845" s="68"/>
      <c r="AZ845" s="68"/>
      <c r="BA845" s="68"/>
      <c r="BB845" s="68"/>
      <c r="BC845" s="68"/>
      <c r="BD845" s="68"/>
      <c r="BE845" s="61"/>
      <c r="BF845" s="61"/>
      <c r="BG845" s="61"/>
      <c r="BH845" s="61"/>
      <c r="BI845" s="90"/>
      <c r="BJ845" s="90"/>
      <c r="BK845" s="90"/>
      <c r="BL845" s="90"/>
      <c r="BM845" s="68"/>
      <c r="BN845" s="68"/>
      <c r="BO845" s="68"/>
      <c r="BP845" s="68"/>
      <c r="BQ845" s="68"/>
      <c r="BR845" s="68"/>
      <c r="BS845" s="68"/>
      <c r="BT845" s="68"/>
      <c r="BU845" s="68"/>
      <c r="BV845" s="68"/>
      <c r="BW845" s="68"/>
      <c r="BX845" s="61"/>
      <c r="BY845" s="90"/>
      <c r="BZ845" s="90"/>
      <c r="CA845" s="90"/>
      <c r="CB845" s="90"/>
      <c r="CC845" s="387"/>
    </row>
    <row r="846" spans="2:81" ht="15" customHeight="1">
      <c r="B846" s="891"/>
      <c r="C846" s="90"/>
      <c r="D846" s="90"/>
      <c r="E846" s="90"/>
      <c r="F846" s="90"/>
      <c r="G846" s="805" t="s">
        <v>56</v>
      </c>
      <c r="H846" s="805"/>
      <c r="I846" s="68" t="s">
        <v>995</v>
      </c>
      <c r="J846" s="90"/>
      <c r="K846" s="68"/>
      <c r="L846" s="68"/>
      <c r="M846" s="68"/>
      <c r="N846" s="68"/>
      <c r="O846" s="68"/>
      <c r="P846" s="68"/>
      <c r="Q846" s="61"/>
      <c r="R846" s="61"/>
      <c r="S846" s="61"/>
      <c r="T846" s="61"/>
      <c r="U846" s="90"/>
      <c r="V846" s="78"/>
      <c r="W846" s="78"/>
      <c r="X846" s="68"/>
      <c r="Y846" s="90"/>
      <c r="Z846" s="90"/>
      <c r="AA846" s="90"/>
      <c r="AB846" s="68"/>
      <c r="AC846" s="68"/>
      <c r="AD846" s="68"/>
      <c r="AE846" s="68"/>
      <c r="AF846" s="68"/>
      <c r="AG846" s="68"/>
      <c r="AH846" s="90"/>
      <c r="AI846" s="90"/>
      <c r="AJ846" s="90"/>
      <c r="AK846" s="90"/>
      <c r="AL846" s="90"/>
      <c r="AM846" s="90"/>
      <c r="AN846" s="90"/>
      <c r="AO846" s="90"/>
      <c r="AP846" s="90"/>
      <c r="AQ846" s="90"/>
      <c r="AR846" s="68"/>
      <c r="AS846" s="68"/>
      <c r="AT846" s="68"/>
      <c r="AU846" s="68"/>
      <c r="AV846" s="68"/>
      <c r="AW846" s="68"/>
      <c r="AX846" s="68"/>
      <c r="AY846" s="68"/>
      <c r="AZ846" s="68"/>
      <c r="BA846" s="68"/>
      <c r="BB846" s="68"/>
      <c r="BC846" s="68"/>
      <c r="BD846" s="68"/>
      <c r="BE846" s="61"/>
      <c r="BF846" s="61"/>
      <c r="BG846" s="61"/>
      <c r="BH846" s="61"/>
      <c r="BI846" s="78"/>
      <c r="BJ846" s="78"/>
      <c r="BK846" s="68"/>
      <c r="BL846" s="68"/>
      <c r="BM846" s="68"/>
      <c r="BN846" s="68"/>
      <c r="BO846" s="68"/>
      <c r="BP846" s="68"/>
      <c r="BQ846" s="68"/>
      <c r="BR846" s="68"/>
      <c r="BS846" s="68"/>
      <c r="BT846" s="68"/>
      <c r="BU846" s="68"/>
      <c r="BV846" s="68"/>
      <c r="BW846" s="68"/>
      <c r="BX846" s="61"/>
      <c r="BY846" s="90"/>
      <c r="BZ846" s="90"/>
      <c r="CA846" s="90"/>
      <c r="CB846" s="90"/>
      <c r="CC846" s="387"/>
    </row>
    <row r="847" spans="2:81" ht="15" customHeight="1">
      <c r="B847" s="891"/>
      <c r="C847" s="90"/>
      <c r="D847" s="90"/>
      <c r="E847" s="90"/>
      <c r="F847" s="90"/>
      <c r="G847" s="805" t="s">
        <v>56</v>
      </c>
      <c r="H847" s="805"/>
      <c r="I847" s="68" t="s">
        <v>996</v>
      </c>
      <c r="J847" s="68"/>
      <c r="K847" s="68"/>
      <c r="L847" s="68"/>
      <c r="M847" s="68"/>
      <c r="N847" s="68"/>
      <c r="O847" s="68"/>
      <c r="P847" s="68"/>
      <c r="Q847" s="61"/>
      <c r="R847" s="61"/>
      <c r="S847" s="61"/>
      <c r="T847" s="61"/>
      <c r="U847" s="90"/>
      <c r="V847" s="90"/>
      <c r="W847" s="90"/>
      <c r="X847" s="90"/>
      <c r="Y847" s="90"/>
      <c r="Z847" s="90"/>
      <c r="AA847" s="90"/>
      <c r="AB847" s="68"/>
      <c r="AC847" s="68"/>
      <c r="AD847" s="68"/>
      <c r="AE847" s="68"/>
      <c r="AF847" s="68"/>
      <c r="AG847" s="68"/>
      <c r="AH847" s="90"/>
      <c r="AI847" s="90"/>
      <c r="AJ847" s="90"/>
      <c r="AK847" s="90"/>
      <c r="AL847" s="90"/>
      <c r="AM847" s="90"/>
      <c r="AN847" s="90"/>
      <c r="AO847" s="90"/>
      <c r="AP847" s="90"/>
      <c r="AQ847" s="90"/>
      <c r="AR847" s="68"/>
      <c r="AS847" s="68"/>
      <c r="AT847" s="68"/>
      <c r="AU847" s="68"/>
      <c r="AV847" s="68"/>
      <c r="AW847" s="68"/>
      <c r="AX847" s="68"/>
      <c r="AY847" s="68"/>
      <c r="AZ847" s="68"/>
      <c r="BA847" s="68"/>
      <c r="BB847" s="68"/>
      <c r="BC847" s="68"/>
      <c r="BD847" s="68"/>
      <c r="BE847" s="61"/>
      <c r="BF847" s="61"/>
      <c r="BG847" s="61"/>
      <c r="BH847" s="61"/>
      <c r="BI847" s="90"/>
      <c r="BJ847" s="90"/>
      <c r="BK847" s="90"/>
      <c r="BL847" s="90"/>
      <c r="BM847" s="68"/>
      <c r="BN847" s="68"/>
      <c r="BO847" s="68"/>
      <c r="BP847" s="68"/>
      <c r="BQ847" s="68"/>
      <c r="BR847" s="68"/>
      <c r="BS847" s="68"/>
      <c r="BT847" s="68"/>
      <c r="BU847" s="68"/>
      <c r="BV847" s="68"/>
      <c r="BW847" s="68"/>
      <c r="BX847" s="61"/>
      <c r="BY847" s="90"/>
      <c r="BZ847" s="90"/>
      <c r="CA847" s="90"/>
      <c r="CB847" s="90"/>
      <c r="CC847" s="387"/>
    </row>
    <row r="848" spans="2:81" ht="15" customHeight="1">
      <c r="B848" s="891"/>
      <c r="C848" s="90"/>
      <c r="D848" s="90"/>
      <c r="E848" s="90"/>
      <c r="F848" s="90"/>
      <c r="G848" s="805" t="s">
        <v>56</v>
      </c>
      <c r="H848" s="805"/>
      <c r="I848" s="68" t="s">
        <v>1324</v>
      </c>
      <c r="J848" s="90"/>
      <c r="K848" s="68"/>
      <c r="L848" s="68"/>
      <c r="M848" s="68"/>
      <c r="N848" s="68"/>
      <c r="O848" s="68"/>
      <c r="P848" s="68"/>
      <c r="Q848" s="61"/>
      <c r="R848" s="61"/>
      <c r="S848" s="61"/>
      <c r="T848" s="61"/>
      <c r="U848" s="61"/>
      <c r="V848" s="61"/>
      <c r="W848" s="61"/>
      <c r="X848" s="61"/>
      <c r="Y848" s="61"/>
      <c r="Z848" s="61"/>
      <c r="AA848" s="61"/>
      <c r="AB848" s="61"/>
      <c r="AC848" s="61"/>
      <c r="AD848" s="61"/>
      <c r="AE848" s="61"/>
      <c r="AF848" s="61"/>
      <c r="AG848" s="61"/>
      <c r="AH848" s="90"/>
      <c r="AI848" s="90"/>
      <c r="AJ848" s="90"/>
      <c r="AK848" s="90"/>
      <c r="AL848" s="90"/>
      <c r="AM848" s="90"/>
      <c r="AN848" s="90"/>
      <c r="AO848" s="90"/>
      <c r="AP848" s="90"/>
      <c r="AQ848" s="90"/>
      <c r="AR848" s="68"/>
      <c r="AS848" s="68"/>
      <c r="AT848" s="68"/>
      <c r="AU848" s="68"/>
      <c r="AV848" s="68"/>
      <c r="AW848" s="68"/>
      <c r="AX848" s="68"/>
      <c r="AY848" s="68"/>
      <c r="AZ848" s="68"/>
      <c r="BA848" s="68"/>
      <c r="BB848" s="68"/>
      <c r="BC848" s="68"/>
      <c r="BD848" s="68"/>
      <c r="BE848" s="61"/>
      <c r="BF848" s="61"/>
      <c r="BG848" s="61"/>
      <c r="BH848" s="61"/>
      <c r="BI848" s="78"/>
      <c r="BJ848" s="78"/>
      <c r="BK848" s="68"/>
      <c r="BL848" s="68"/>
      <c r="BM848" s="68"/>
      <c r="BN848" s="68"/>
      <c r="BO848" s="68"/>
      <c r="BP848" s="68"/>
      <c r="BQ848" s="68"/>
      <c r="BR848" s="68"/>
      <c r="BS848" s="68"/>
      <c r="BT848" s="68"/>
      <c r="BU848" s="68"/>
      <c r="BV848" s="68"/>
      <c r="BW848" s="68"/>
      <c r="BX848" s="61"/>
      <c r="BY848" s="90"/>
      <c r="BZ848" s="90"/>
      <c r="CA848" s="90"/>
      <c r="CB848" s="90"/>
      <c r="CC848" s="387"/>
    </row>
    <row r="849" spans="2:81" ht="15" customHeight="1">
      <c r="B849" s="891"/>
      <c r="C849" s="90"/>
      <c r="D849" s="90"/>
      <c r="E849" s="90"/>
      <c r="F849" s="90"/>
      <c r="G849" s="805" t="s">
        <v>56</v>
      </c>
      <c r="H849" s="805"/>
      <c r="I849" s="68" t="s">
        <v>1325</v>
      </c>
      <c r="J849" s="90"/>
      <c r="K849" s="68"/>
      <c r="L849" s="68"/>
      <c r="M849" s="68"/>
      <c r="N849" s="68"/>
      <c r="O849" s="68"/>
      <c r="P849" s="68"/>
      <c r="Q849" s="61"/>
      <c r="R849" s="61"/>
      <c r="S849" s="61"/>
      <c r="T849" s="61"/>
      <c r="U849" s="90"/>
      <c r="V849" s="78"/>
      <c r="W849" s="78"/>
      <c r="X849" s="68"/>
      <c r="Y849" s="90"/>
      <c r="Z849" s="90"/>
      <c r="AA849" s="90"/>
      <c r="AB849" s="68"/>
      <c r="AC849" s="68"/>
      <c r="AD849" s="68"/>
      <c r="AE849" s="68"/>
      <c r="AF849" s="68"/>
      <c r="AG849" s="68"/>
      <c r="AH849" s="90"/>
      <c r="AI849" s="90"/>
      <c r="AJ849" s="90"/>
      <c r="AK849" s="90"/>
      <c r="AL849" s="90"/>
      <c r="AM849" s="90"/>
      <c r="AN849" s="90"/>
      <c r="AO849" s="90"/>
      <c r="AP849" s="90"/>
      <c r="AQ849" s="90"/>
      <c r="AR849" s="68"/>
      <c r="AS849" s="68"/>
      <c r="AT849" s="68"/>
      <c r="AU849" s="68"/>
      <c r="AV849" s="68"/>
      <c r="AW849" s="68"/>
      <c r="AX849" s="68"/>
      <c r="AY849" s="68"/>
      <c r="AZ849" s="68"/>
      <c r="BA849" s="68"/>
      <c r="BB849" s="68"/>
      <c r="BC849" s="68"/>
      <c r="BD849" s="68"/>
      <c r="BE849" s="61"/>
      <c r="BF849" s="61"/>
      <c r="BG849" s="61"/>
      <c r="BH849" s="61"/>
      <c r="BI849" s="78"/>
      <c r="BJ849" s="78"/>
      <c r="BK849" s="68"/>
      <c r="BL849" s="68"/>
      <c r="BM849" s="68"/>
      <c r="BN849" s="68"/>
      <c r="BO849" s="68"/>
      <c r="BP849" s="68"/>
      <c r="BQ849" s="68"/>
      <c r="BR849" s="68"/>
      <c r="BS849" s="68"/>
      <c r="BT849" s="68"/>
      <c r="BU849" s="68"/>
      <c r="BV849" s="68"/>
      <c r="BW849" s="68"/>
      <c r="BX849" s="61"/>
      <c r="BY849" s="90"/>
      <c r="BZ849" s="90"/>
      <c r="CA849" s="90"/>
      <c r="CB849" s="90"/>
      <c r="CC849" s="387"/>
    </row>
    <row r="850" spans="2:81" ht="15" customHeight="1">
      <c r="B850" s="891"/>
      <c r="C850" s="90"/>
      <c r="D850" s="90"/>
      <c r="E850" s="90"/>
      <c r="F850" s="90"/>
      <c r="G850" s="805" t="s">
        <v>56</v>
      </c>
      <c r="H850" s="805"/>
      <c r="I850" s="68" t="s">
        <v>1326</v>
      </c>
      <c r="J850" s="90"/>
      <c r="K850" s="68"/>
      <c r="L850" s="68"/>
      <c r="M850" s="68"/>
      <c r="N850" s="68"/>
      <c r="O850" s="68"/>
      <c r="P850" s="68"/>
      <c r="Q850" s="61"/>
      <c r="R850" s="61"/>
      <c r="S850" s="61"/>
      <c r="T850" s="61"/>
      <c r="U850" s="61"/>
      <c r="V850" s="61"/>
      <c r="W850" s="61"/>
      <c r="X850" s="61"/>
      <c r="Y850" s="61"/>
      <c r="Z850" s="61"/>
      <c r="AA850" s="61"/>
      <c r="AB850" s="61"/>
      <c r="AC850" s="61"/>
      <c r="AD850" s="61"/>
      <c r="AE850" s="61"/>
      <c r="AF850" s="61"/>
      <c r="AG850" s="61"/>
      <c r="AH850" s="90"/>
      <c r="AI850" s="90"/>
      <c r="AJ850" s="90"/>
      <c r="AK850" s="90"/>
      <c r="AL850" s="90"/>
      <c r="AM850" s="90"/>
      <c r="AN850" s="90"/>
      <c r="AO850" s="90"/>
      <c r="AP850" s="90"/>
      <c r="AQ850" s="90"/>
      <c r="AR850" s="68"/>
      <c r="AS850" s="68"/>
      <c r="AT850" s="68"/>
      <c r="AU850" s="68"/>
      <c r="AV850" s="68"/>
      <c r="AW850" s="68"/>
      <c r="AX850" s="68"/>
      <c r="AY850" s="68"/>
      <c r="AZ850" s="68"/>
      <c r="BA850" s="68"/>
      <c r="BB850" s="68"/>
      <c r="BC850" s="68"/>
      <c r="BD850" s="68"/>
      <c r="BE850" s="61"/>
      <c r="BF850" s="61"/>
      <c r="BG850" s="61"/>
      <c r="BH850" s="61"/>
      <c r="BI850" s="78"/>
      <c r="BJ850" s="78"/>
      <c r="BK850" s="68"/>
      <c r="BL850" s="68"/>
      <c r="BM850" s="68"/>
      <c r="BN850" s="68"/>
      <c r="BO850" s="68"/>
      <c r="BP850" s="68"/>
      <c r="BQ850" s="68"/>
      <c r="BR850" s="68"/>
      <c r="BS850" s="68"/>
      <c r="BT850" s="68"/>
      <c r="BU850" s="68"/>
      <c r="BV850" s="68"/>
      <c r="BW850" s="68"/>
      <c r="BX850" s="61"/>
      <c r="BY850" s="90"/>
      <c r="BZ850" s="90"/>
      <c r="CA850" s="90"/>
      <c r="CB850" s="90"/>
      <c r="CC850" s="387" t="s">
        <v>2146</v>
      </c>
    </row>
    <row r="851" spans="2:81" ht="15" customHeight="1">
      <c r="B851" s="891"/>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c r="BV851" s="94"/>
      <c r="BW851" s="94"/>
      <c r="BX851" s="94"/>
      <c r="BY851" s="94"/>
      <c r="BZ851" s="94"/>
      <c r="CA851" s="94"/>
      <c r="CB851" s="94"/>
      <c r="CC851" s="387"/>
    </row>
    <row r="852" spans="2:81" ht="15" customHeight="1">
      <c r="B852" s="891"/>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c r="AS852" s="174"/>
      <c r="AT852" s="174"/>
      <c r="AU852" s="174"/>
      <c r="AV852" s="174"/>
      <c r="AW852" s="174"/>
      <c r="AX852" s="174"/>
      <c r="AY852" s="174"/>
      <c r="AZ852" s="174"/>
      <c r="BA852" s="174"/>
      <c r="BB852" s="174"/>
      <c r="BC852" s="174"/>
      <c r="BD852" s="174"/>
      <c r="BE852" s="174"/>
      <c r="BF852" s="174"/>
      <c r="BG852" s="174"/>
      <c r="BH852" s="174"/>
      <c r="BI852" s="174"/>
      <c r="BJ852" s="174"/>
      <c r="BK852" s="174"/>
      <c r="BL852" s="174"/>
      <c r="BM852" s="174"/>
      <c r="BN852" s="174"/>
      <c r="BO852" s="174"/>
      <c r="BP852" s="174"/>
      <c r="BQ852" s="174"/>
      <c r="BR852" s="174"/>
      <c r="BS852" s="174"/>
      <c r="BT852" s="174"/>
      <c r="BU852" s="174"/>
      <c r="BV852" s="174"/>
      <c r="BW852" s="174"/>
      <c r="BX852" s="174"/>
      <c r="BY852" s="174"/>
      <c r="BZ852" s="174"/>
      <c r="CA852" s="174"/>
      <c r="CB852" s="174"/>
      <c r="CC852" s="1"/>
    </row>
    <row r="853" spans="2:81" ht="15" customHeight="1">
      <c r="B853" s="891"/>
      <c r="C853" s="59"/>
      <c r="D853" s="59" t="s">
        <v>1327</v>
      </c>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59"/>
      <c r="BV853" s="59"/>
      <c r="BW853" s="59"/>
      <c r="BX853" s="59"/>
      <c r="BY853" s="59"/>
      <c r="BZ853" s="59"/>
      <c r="CA853" s="59"/>
      <c r="CB853" s="59"/>
      <c r="CC853" s="1" t="s">
        <v>2275</v>
      </c>
    </row>
    <row r="854" spans="2:81" ht="15" customHeight="1">
      <c r="B854" s="486"/>
      <c r="C854" s="59"/>
      <c r="D854" s="59"/>
      <c r="E854" s="59"/>
      <c r="F854" s="59" t="s">
        <v>217</v>
      </c>
      <c r="G854" s="59"/>
      <c r="H854" s="59"/>
      <c r="I854" s="59"/>
      <c r="J854" s="59"/>
      <c r="K854" s="59"/>
      <c r="L854" s="59"/>
      <c r="M854" s="59"/>
      <c r="N854" s="59"/>
      <c r="O854" s="59"/>
      <c r="P854" s="59"/>
      <c r="Q854" s="59"/>
      <c r="R854" s="59"/>
      <c r="S854" s="59"/>
      <c r="T854" s="59"/>
      <c r="U854" s="59"/>
      <c r="V854" s="59"/>
      <c r="W854" s="59"/>
      <c r="X854" s="59"/>
      <c r="Y854" s="59"/>
      <c r="Z854" s="59"/>
      <c r="AA854" s="59"/>
      <c r="AB854" s="807"/>
      <c r="AC854" s="807"/>
      <c r="AD854" s="807"/>
      <c r="AE854" s="807"/>
      <c r="AF854" s="807"/>
      <c r="AG854" s="807"/>
      <c r="AH854" s="807"/>
      <c r="AI854" s="807"/>
      <c r="AJ854" s="59"/>
      <c r="AK854" s="59"/>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c r="BI854" s="59"/>
      <c r="BJ854" s="59"/>
      <c r="BK854" s="59"/>
      <c r="BL854" s="59"/>
      <c r="BM854" s="59"/>
      <c r="BN854" s="59"/>
      <c r="BO854" s="59"/>
      <c r="BP854" s="59"/>
      <c r="BQ854" s="59"/>
      <c r="BR854" s="59"/>
      <c r="BS854" s="59"/>
      <c r="BT854" s="59"/>
      <c r="BU854" s="59"/>
      <c r="BV854" s="59"/>
      <c r="BW854" s="59"/>
      <c r="BX854" s="59"/>
      <c r="BY854" s="59"/>
      <c r="BZ854" s="59"/>
      <c r="CA854" s="59"/>
      <c r="CB854" s="59"/>
      <c r="CC854" s="1"/>
    </row>
    <row r="855" spans="2:81" ht="15" customHeight="1">
      <c r="B855" s="486"/>
      <c r="C855" s="59"/>
      <c r="D855" s="59"/>
      <c r="E855" s="59"/>
      <c r="F855" s="59" t="s">
        <v>218</v>
      </c>
      <c r="G855" s="59"/>
      <c r="H855" s="59"/>
      <c r="I855" s="59"/>
      <c r="J855" s="59"/>
      <c r="K855" s="59"/>
      <c r="L855" s="59"/>
      <c r="M855" s="59"/>
      <c r="N855" s="59"/>
      <c r="O855" s="59"/>
      <c r="P855" s="59"/>
      <c r="Q855" s="59"/>
      <c r="R855" s="59"/>
      <c r="S855" s="59"/>
      <c r="T855" s="59"/>
      <c r="U855" s="59"/>
      <c r="V855" s="59"/>
      <c r="W855" s="59"/>
      <c r="X855" s="59"/>
      <c r="Y855" s="59"/>
      <c r="Z855" s="59"/>
      <c r="AA855" s="59"/>
      <c r="AB855" s="807"/>
      <c r="AC855" s="807"/>
      <c r="AD855" s="807"/>
      <c r="AE855" s="807"/>
      <c r="AF855" s="807"/>
      <c r="AG855" s="807"/>
      <c r="AH855" s="807"/>
      <c r="AI855" s="807"/>
      <c r="AJ855" s="59"/>
      <c r="AK855" s="59"/>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c r="BI855" s="59"/>
      <c r="BJ855" s="59"/>
      <c r="BK855" s="59"/>
      <c r="BL855" s="59"/>
      <c r="BM855" s="59"/>
      <c r="BN855" s="59"/>
      <c r="BO855" s="59"/>
      <c r="BP855" s="59"/>
      <c r="BQ855" s="59"/>
      <c r="BR855" s="59"/>
      <c r="BS855" s="59"/>
      <c r="BT855" s="59"/>
      <c r="BU855" s="59"/>
      <c r="BV855" s="59"/>
      <c r="BW855" s="59"/>
      <c r="BX855" s="59"/>
      <c r="BY855" s="59"/>
      <c r="BZ855" s="59"/>
      <c r="CA855" s="59"/>
      <c r="CB855" s="59"/>
      <c r="CC855" s="1"/>
    </row>
    <row r="856" spans="2:81" ht="15" customHeight="1">
      <c r="B856" s="482" t="s">
        <v>2144</v>
      </c>
      <c r="C856" s="59"/>
      <c r="D856" s="59"/>
      <c r="E856" s="59"/>
      <c r="F856" s="59" t="s">
        <v>219</v>
      </c>
      <c r="G856" s="59"/>
      <c r="H856" s="59"/>
      <c r="I856" s="59"/>
      <c r="J856" s="59"/>
      <c r="K856" s="59"/>
      <c r="L856" s="59"/>
      <c r="M856" s="59"/>
      <c r="N856" s="59"/>
      <c r="O856" s="59"/>
      <c r="P856" s="59"/>
      <c r="Q856" s="59"/>
      <c r="R856" s="59"/>
      <c r="S856" s="59"/>
      <c r="T856" s="59"/>
      <c r="U856" s="59"/>
      <c r="V856" s="59"/>
      <c r="W856" s="59"/>
      <c r="X856" s="59"/>
      <c r="Y856" s="59"/>
      <c r="Z856" s="59"/>
      <c r="AA856" s="59"/>
      <c r="AB856" s="807"/>
      <c r="AC856" s="807"/>
      <c r="AD856" s="807"/>
      <c r="AE856" s="807"/>
      <c r="AF856" s="807"/>
      <c r="AG856" s="807"/>
      <c r="AH856" s="807"/>
      <c r="AI856" s="807"/>
      <c r="AJ856" s="59"/>
      <c r="AK856" s="59"/>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c r="BI856" s="59"/>
      <c r="BJ856" s="59"/>
      <c r="BK856" s="59"/>
      <c r="BL856" s="59"/>
      <c r="BM856" s="59"/>
      <c r="BN856" s="59"/>
      <c r="BO856" s="59"/>
      <c r="BP856" s="59"/>
      <c r="BQ856" s="59"/>
      <c r="BR856" s="59"/>
      <c r="BS856" s="59"/>
      <c r="BT856" s="59"/>
      <c r="BU856" s="59"/>
      <c r="BV856" s="59"/>
      <c r="BW856" s="59"/>
      <c r="BX856" s="59"/>
      <c r="BY856" s="59"/>
      <c r="BZ856" s="59"/>
      <c r="CA856" s="59"/>
      <c r="CB856" s="59"/>
      <c r="CC856" s="461" t="s">
        <v>2144</v>
      </c>
    </row>
    <row r="857" spans="2:81" ht="15" customHeight="1" thickBot="1">
      <c r="B857" s="483" t="s">
        <v>2141</v>
      </c>
      <c r="C857" s="59"/>
      <c r="D857" s="59"/>
      <c r="E857" s="59"/>
      <c r="F857" s="59" t="s">
        <v>220</v>
      </c>
      <c r="G857" s="59"/>
      <c r="H857" s="59"/>
      <c r="I857" s="59"/>
      <c r="J857" s="59"/>
      <c r="K857" s="59"/>
      <c r="L857" s="59"/>
      <c r="M857" s="59"/>
      <c r="N857" s="59"/>
      <c r="O857" s="59"/>
      <c r="P857" s="59"/>
      <c r="Q857" s="59"/>
      <c r="R857" s="59"/>
      <c r="S857" s="59"/>
      <c r="T857" s="59"/>
      <c r="U857" s="59"/>
      <c r="V857" s="59"/>
      <c r="W857" s="59"/>
      <c r="X857" s="59"/>
      <c r="Y857" s="59"/>
      <c r="Z857" s="59"/>
      <c r="AA857" s="59"/>
      <c r="AB857" s="807"/>
      <c r="AC857" s="807"/>
      <c r="AD857" s="807"/>
      <c r="AE857" s="807"/>
      <c r="AF857" s="807"/>
      <c r="AG857" s="807"/>
      <c r="AH857" s="807"/>
      <c r="AI857" s="807"/>
      <c r="AJ857" s="59"/>
      <c r="AK857" s="59"/>
      <c r="AL857" s="59"/>
      <c r="AM857" s="59"/>
      <c r="AN857" s="59"/>
      <c r="AO857" s="59"/>
      <c r="AP857" s="59"/>
      <c r="AQ857" s="59"/>
      <c r="AR857" s="59"/>
      <c r="AS857" s="60"/>
      <c r="AT857" s="60"/>
      <c r="AU857" s="60"/>
      <c r="AV857" s="60"/>
      <c r="AW857" s="60"/>
      <c r="AX857" s="60"/>
      <c r="AY857" s="60"/>
      <c r="AZ857" s="60"/>
      <c r="BA857" s="60"/>
      <c r="BB857" s="60"/>
      <c r="BC857" s="60"/>
      <c r="BD857" s="60"/>
      <c r="BE857" s="60"/>
      <c r="BF857" s="60"/>
      <c r="BG857" s="60"/>
      <c r="BH857" s="60"/>
      <c r="BI857" s="60"/>
      <c r="BJ857" s="60"/>
      <c r="BK857" s="60"/>
      <c r="BL857" s="60"/>
      <c r="BM857" s="60"/>
      <c r="BN857" s="60"/>
      <c r="BO857" s="60"/>
      <c r="BP857" s="60"/>
      <c r="BQ857" s="60"/>
      <c r="BR857" s="60"/>
      <c r="BS857" s="60"/>
      <c r="BT857" s="60"/>
      <c r="BU857" s="60"/>
      <c r="BV857" s="60"/>
      <c r="BW857" s="60"/>
      <c r="BX857" s="60"/>
      <c r="BY857" s="60"/>
      <c r="BZ857" s="60"/>
      <c r="CA857" s="60"/>
      <c r="CB857" s="60"/>
      <c r="CC857" s="463" t="s">
        <v>2141</v>
      </c>
    </row>
    <row r="858" spans="2:81" ht="15" customHeight="1">
      <c r="B858" s="484" t="s">
        <v>2142</v>
      </c>
      <c r="C858" s="59"/>
      <c r="D858" s="59" t="s">
        <v>1328</v>
      </c>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c r="AS858" s="60"/>
      <c r="AT858" s="60"/>
      <c r="AU858" s="60"/>
      <c r="AV858" s="60"/>
      <c r="AW858" s="60"/>
      <c r="AX858" s="60"/>
      <c r="AY858" s="60"/>
      <c r="AZ858" s="60"/>
      <c r="BA858" s="60"/>
      <c r="BB858" s="60"/>
      <c r="BC858" s="60"/>
      <c r="BD858" s="60"/>
      <c r="BE858" s="60"/>
      <c r="BF858" s="60"/>
      <c r="BG858" s="60"/>
      <c r="BH858" s="60"/>
      <c r="BI858" s="60"/>
      <c r="BJ858" s="60"/>
      <c r="BK858" s="60"/>
      <c r="BL858" s="60"/>
      <c r="BM858" s="60"/>
      <c r="BN858" s="60"/>
      <c r="BO858" s="60"/>
      <c r="BP858" s="60"/>
      <c r="BQ858" s="60"/>
      <c r="BR858" s="60"/>
      <c r="BS858" s="60"/>
      <c r="BT858" s="60"/>
      <c r="BU858" s="60"/>
      <c r="BV858" s="60"/>
      <c r="BW858" s="60"/>
      <c r="BX858" s="60"/>
      <c r="BY858" s="60"/>
      <c r="BZ858" s="60"/>
      <c r="CA858" s="60"/>
      <c r="CB858" s="60"/>
      <c r="CC858" s="464" t="s">
        <v>2142</v>
      </c>
    </row>
    <row r="859" spans="2:81" ht="15" customHeight="1">
      <c r="B859" s="891" t="s">
        <v>2192</v>
      </c>
      <c r="C859" s="59"/>
      <c r="D859" s="59"/>
      <c r="E859" s="59"/>
      <c r="F859" s="59" t="s">
        <v>177</v>
      </c>
      <c r="G859" s="59"/>
      <c r="H859" s="59"/>
      <c r="I859" s="59"/>
      <c r="J859" s="59"/>
      <c r="K859" s="59"/>
      <c r="L859" s="59"/>
      <c r="M859" s="59"/>
      <c r="N859" s="59"/>
      <c r="O859" s="59"/>
      <c r="P859" s="59"/>
      <c r="Q859" s="59"/>
      <c r="R859" s="59"/>
      <c r="S859" s="59"/>
      <c r="T859" s="59"/>
      <c r="U859" s="59"/>
      <c r="V859" s="59"/>
      <c r="W859" s="59"/>
      <c r="X859" s="59"/>
      <c r="Y859" s="59"/>
      <c r="Z859" s="59"/>
      <c r="AA859" s="59"/>
      <c r="AB859" s="792"/>
      <c r="AC859" s="792"/>
      <c r="AD859" s="792"/>
      <c r="AE859" s="792"/>
      <c r="AF859" s="792"/>
      <c r="AG859" s="792"/>
      <c r="AH859" s="792"/>
      <c r="AI859" s="792"/>
      <c r="AJ859" s="792"/>
      <c r="AK859" s="792"/>
      <c r="AL859" s="792"/>
      <c r="AM859" s="792"/>
      <c r="AN859" s="792"/>
      <c r="AO859" s="792"/>
      <c r="AP859" s="792"/>
      <c r="AQ859" s="59"/>
      <c r="AR859" s="59"/>
      <c r="AS859" s="60"/>
      <c r="AT859" s="60"/>
      <c r="AU859" s="60"/>
      <c r="AV859" s="60"/>
      <c r="AW859" s="60"/>
      <c r="AX859" s="60"/>
      <c r="AY859" s="60"/>
      <c r="AZ859" s="60"/>
      <c r="BA859" s="60"/>
      <c r="BB859" s="60"/>
      <c r="BC859" s="60"/>
      <c r="BD859" s="60"/>
      <c r="BE859" s="60"/>
      <c r="BF859" s="60"/>
      <c r="BG859" s="60"/>
      <c r="BH859" s="60"/>
      <c r="BI859" s="60"/>
      <c r="BJ859" s="60"/>
      <c r="BK859" s="60"/>
      <c r="BL859" s="60"/>
      <c r="BM859" s="60"/>
      <c r="BN859" s="60"/>
      <c r="BO859" s="60"/>
      <c r="BP859" s="60"/>
      <c r="BQ859" s="60"/>
      <c r="BR859" s="60"/>
      <c r="BS859" s="60"/>
      <c r="BT859" s="60"/>
      <c r="BU859" s="60"/>
      <c r="BV859" s="60"/>
      <c r="BW859" s="60"/>
      <c r="BX859" s="60"/>
      <c r="BY859" s="60"/>
      <c r="BZ859" s="60"/>
      <c r="CA859" s="60"/>
      <c r="CB859" s="60"/>
      <c r="CC859" s="462"/>
    </row>
    <row r="860" spans="2:81" ht="15" customHeight="1">
      <c r="B860" s="891"/>
      <c r="C860" s="59"/>
      <c r="D860" s="59"/>
      <c r="E860" s="59"/>
      <c r="F860" s="59" t="s">
        <v>222</v>
      </c>
      <c r="G860" s="59"/>
      <c r="H860" s="59"/>
      <c r="I860" s="59"/>
      <c r="J860" s="59"/>
      <c r="K860" s="59"/>
      <c r="L860" s="59"/>
      <c r="M860" s="59"/>
      <c r="N860" s="59"/>
      <c r="O860" s="59"/>
      <c r="P860" s="59"/>
      <c r="Q860" s="59"/>
      <c r="R860" s="59"/>
      <c r="S860" s="59"/>
      <c r="T860" s="59"/>
      <c r="U860" s="59"/>
      <c r="V860" s="59"/>
      <c r="W860" s="59"/>
      <c r="X860" s="59"/>
      <c r="Y860" s="59"/>
      <c r="Z860" s="59"/>
      <c r="AA860" s="59"/>
      <c r="AB860" s="792"/>
      <c r="AC860" s="792"/>
      <c r="AD860" s="792"/>
      <c r="AE860" s="792"/>
      <c r="AF860" s="792"/>
      <c r="AG860" s="792"/>
      <c r="AH860" s="792"/>
      <c r="AI860" s="792"/>
      <c r="AJ860" s="792"/>
      <c r="AK860" s="792"/>
      <c r="AL860" s="792"/>
      <c r="AM860" s="792"/>
      <c r="AN860" s="792"/>
      <c r="AO860" s="792"/>
      <c r="AP860" s="792"/>
      <c r="AQ860" s="59"/>
      <c r="AR860" s="59"/>
      <c r="AS860" s="60"/>
      <c r="AT860" s="60"/>
      <c r="AU860" s="60"/>
      <c r="AV860" s="60"/>
      <c r="AW860" s="60"/>
      <c r="AX860" s="60"/>
      <c r="AY860" s="60"/>
      <c r="AZ860" s="60"/>
      <c r="BA860" s="60"/>
      <c r="BB860" s="60"/>
      <c r="BC860" s="60"/>
      <c r="BD860" s="60"/>
      <c r="BE860" s="60"/>
      <c r="BF860" s="60"/>
      <c r="BG860" s="60"/>
      <c r="BH860" s="60"/>
      <c r="BI860" s="60"/>
      <c r="BJ860" s="60"/>
      <c r="BK860" s="60"/>
      <c r="BL860" s="60"/>
      <c r="BM860" s="60"/>
      <c r="BN860" s="60"/>
      <c r="BO860" s="60"/>
      <c r="BP860" s="60"/>
      <c r="BQ860" s="60"/>
      <c r="BR860" s="60"/>
      <c r="BS860" s="60"/>
      <c r="BT860" s="60"/>
      <c r="BU860" s="60"/>
      <c r="BV860" s="60"/>
      <c r="BW860" s="60"/>
      <c r="BX860" s="60"/>
      <c r="BY860" s="60"/>
      <c r="BZ860" s="60"/>
      <c r="CA860" s="60"/>
      <c r="CB860" s="60"/>
      <c r="CC860" s="1" t="s">
        <v>2143</v>
      </c>
    </row>
    <row r="861" spans="2:81" ht="15" customHeight="1">
      <c r="B861" s="891"/>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
    </row>
    <row r="862" spans="2:81" ht="15" customHeight="1">
      <c r="B862" s="891"/>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c r="BW862" s="174"/>
      <c r="BX862" s="174"/>
      <c r="BY862" s="174"/>
      <c r="BZ862" s="174"/>
      <c r="CA862" s="174"/>
      <c r="CB862" s="174"/>
      <c r="CC862" s="1"/>
    </row>
    <row r="863" spans="2:81" ht="15" customHeight="1">
      <c r="B863" s="891"/>
      <c r="C863" s="59"/>
      <c r="D863" s="59" t="s">
        <v>1329</v>
      </c>
      <c r="E863" s="59"/>
      <c r="F863" s="59"/>
      <c r="G863" s="59"/>
      <c r="H863" s="59"/>
      <c r="I863" s="59"/>
      <c r="J863" s="59"/>
      <c r="K863" s="59"/>
      <c r="L863" s="59"/>
      <c r="M863" s="59"/>
      <c r="N863" s="59"/>
      <c r="O863" s="59"/>
      <c r="P863" s="59"/>
      <c r="Q863" s="59"/>
      <c r="R863" s="59"/>
      <c r="S863" s="59"/>
      <c r="T863" s="59"/>
      <c r="U863" s="59"/>
      <c r="V863" s="808"/>
      <c r="W863" s="808"/>
      <c r="X863" s="808"/>
      <c r="Y863" s="808"/>
      <c r="Z863" s="808"/>
      <c r="AA863" s="808"/>
      <c r="AB863" s="808"/>
      <c r="AC863" s="808"/>
      <c r="AD863" s="808"/>
      <c r="AE863" s="808"/>
      <c r="AF863" s="808"/>
      <c r="AG863" s="808"/>
      <c r="AH863" s="808"/>
      <c r="AI863" s="808"/>
      <c r="AJ863" s="808"/>
      <c r="AK863" s="808"/>
      <c r="AL863" s="808"/>
      <c r="AM863" s="808"/>
      <c r="AN863" s="808"/>
      <c r="AO863" s="808"/>
      <c r="AP863" s="808"/>
      <c r="AQ863" s="808"/>
      <c r="AR863" s="808"/>
      <c r="AS863" s="808"/>
      <c r="AT863" s="808"/>
      <c r="AU863" s="808"/>
      <c r="AV863" s="808"/>
      <c r="AW863" s="808"/>
      <c r="AX863" s="808"/>
      <c r="AY863" s="808"/>
      <c r="AZ863" s="808"/>
      <c r="BA863" s="808"/>
      <c r="BB863" s="808"/>
      <c r="BC863" s="808"/>
      <c r="BD863" s="808"/>
      <c r="BE863" s="808"/>
      <c r="BF863" s="808"/>
      <c r="BG863" s="808"/>
      <c r="BH863" s="808"/>
      <c r="BI863" s="808"/>
      <c r="BJ863" s="808"/>
      <c r="BK863" s="808"/>
      <c r="BL863" s="808"/>
      <c r="BM863" s="808"/>
      <c r="BN863" s="808"/>
      <c r="BO863" s="808"/>
      <c r="BP863" s="808"/>
      <c r="BQ863" s="808"/>
      <c r="BR863" s="808"/>
      <c r="BS863" s="808"/>
      <c r="BT863" s="808"/>
      <c r="BU863" s="808"/>
      <c r="BV863" s="808"/>
      <c r="BW863" s="808"/>
      <c r="BX863" s="808"/>
      <c r="BY863" s="808"/>
      <c r="BZ863" s="808"/>
      <c r="CA863" s="808"/>
      <c r="CB863" s="808"/>
      <c r="CC863" s="1" t="s">
        <v>1941</v>
      </c>
    </row>
    <row r="864" spans="2:81" ht="15" customHeight="1">
      <c r="B864" s="891"/>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1"/>
    </row>
    <row r="865" spans="2:81" ht="15" customHeight="1">
      <c r="B865" s="891"/>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c r="AS865" s="174"/>
      <c r="AT865" s="174"/>
      <c r="AU865" s="174"/>
      <c r="AV865" s="174"/>
      <c r="AW865" s="174"/>
      <c r="AX865" s="174"/>
      <c r="AY865" s="174"/>
      <c r="AZ865" s="174"/>
      <c r="BA865" s="174"/>
      <c r="BB865" s="174"/>
      <c r="BC865" s="174"/>
      <c r="BD865" s="174"/>
      <c r="BE865" s="174"/>
      <c r="BF865" s="174"/>
      <c r="BG865" s="174"/>
      <c r="BH865" s="174"/>
      <c r="BI865" s="174"/>
      <c r="BJ865" s="174"/>
      <c r="BK865" s="174"/>
      <c r="BL865" s="174"/>
      <c r="BM865" s="174"/>
      <c r="BN865" s="174"/>
      <c r="BO865" s="174"/>
      <c r="BP865" s="174"/>
      <c r="BQ865" s="174"/>
      <c r="BR865" s="174"/>
      <c r="BS865" s="174"/>
      <c r="BT865" s="174"/>
      <c r="BU865" s="174"/>
      <c r="BV865" s="174"/>
      <c r="BW865" s="174"/>
      <c r="BX865" s="174"/>
      <c r="BY865" s="174"/>
      <c r="BZ865" s="174"/>
      <c r="CA865" s="174"/>
      <c r="CB865" s="174"/>
      <c r="CC865" s="1"/>
    </row>
    <row r="866" spans="2:81" ht="15" customHeight="1">
      <c r="B866" s="891"/>
      <c r="C866" s="59"/>
      <c r="D866" s="78" t="s">
        <v>1330</v>
      </c>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78"/>
      <c r="AP866" s="78"/>
      <c r="AQ866" s="78"/>
      <c r="AR866" s="78"/>
      <c r="AS866" s="79"/>
      <c r="AT866" s="79"/>
      <c r="AU866" s="79"/>
      <c r="AV866" s="79"/>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c r="CA866" s="79"/>
      <c r="CB866" s="79"/>
      <c r="CC866" s="1"/>
    </row>
    <row r="867" spans="2:81" ht="15" customHeight="1">
      <c r="B867" s="891"/>
      <c r="C867" s="59"/>
      <c r="D867" s="78"/>
      <c r="E867" s="78"/>
      <c r="F867" s="78" t="s">
        <v>225</v>
      </c>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78"/>
      <c r="AP867" s="78"/>
      <c r="AQ867" s="78"/>
      <c r="AR867" s="78"/>
      <c r="AS867" s="79"/>
      <c r="AT867" s="79"/>
      <c r="AU867" s="79"/>
      <c r="AV867" s="79"/>
      <c r="AW867" s="79"/>
      <c r="AX867" s="79"/>
      <c r="AY867" s="79"/>
      <c r="AZ867" s="79"/>
      <c r="BA867" s="79"/>
      <c r="BB867" s="79"/>
      <c r="BC867" s="79"/>
      <c r="BD867" s="79"/>
      <c r="BE867" s="79"/>
      <c r="BF867" s="79"/>
      <c r="BG867" s="79"/>
      <c r="BH867" s="79"/>
      <c r="BI867" s="79"/>
      <c r="BJ867" s="79"/>
      <c r="BK867" s="79"/>
      <c r="BL867" s="79"/>
      <c r="BM867" s="79"/>
      <c r="BN867" s="79"/>
      <c r="BO867" s="79"/>
      <c r="BP867" s="79"/>
      <c r="BQ867" s="79"/>
      <c r="BR867" s="79"/>
      <c r="BS867" s="79"/>
      <c r="BT867" s="79"/>
      <c r="BU867" s="79"/>
      <c r="BV867" s="79"/>
      <c r="BW867" s="79"/>
      <c r="BX867" s="79"/>
      <c r="BY867" s="79"/>
      <c r="BZ867" s="79"/>
      <c r="CA867" s="79"/>
      <c r="CB867" s="79"/>
      <c r="CC867" s="1"/>
    </row>
    <row r="868" spans="2:81" ht="15" customHeight="1">
      <c r="B868" s="891"/>
      <c r="C868" s="59"/>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78"/>
      <c r="AP868" s="78"/>
      <c r="AQ868" s="78"/>
      <c r="AR868" s="78"/>
      <c r="AS868" s="79"/>
      <c r="AT868" s="79"/>
      <c r="AU868" s="79"/>
      <c r="AV868" s="79"/>
      <c r="AW868" s="79"/>
      <c r="AX868" s="79"/>
      <c r="AY868" s="79"/>
      <c r="AZ868" s="79"/>
      <c r="BA868" s="79"/>
      <c r="BB868" s="79"/>
      <c r="BC868" s="79"/>
      <c r="BD868" s="79"/>
      <c r="BE868" s="805" t="s">
        <v>56</v>
      </c>
      <c r="BF868" s="805"/>
      <c r="BG868" s="78"/>
      <c r="BH868" s="78" t="s">
        <v>184</v>
      </c>
      <c r="BI868" s="78"/>
      <c r="BJ868" s="78"/>
      <c r="BK868" s="78"/>
      <c r="BL868" s="78"/>
      <c r="BM868" s="805" t="s">
        <v>56</v>
      </c>
      <c r="BN868" s="805"/>
      <c r="BO868" s="78"/>
      <c r="BP868" s="78" t="s">
        <v>185</v>
      </c>
      <c r="BQ868" s="78"/>
      <c r="BR868" s="78"/>
      <c r="BS868" s="78"/>
      <c r="BT868" s="78"/>
      <c r="BU868" s="79"/>
      <c r="BV868" s="79"/>
      <c r="BW868" s="79"/>
      <c r="BX868" s="79"/>
      <c r="BY868" s="79"/>
      <c r="BZ868" s="79"/>
      <c r="CA868" s="79"/>
      <c r="CB868" s="79"/>
      <c r="CC868" s="1" t="s">
        <v>1907</v>
      </c>
    </row>
    <row r="869" spans="2:81" ht="15" customHeight="1">
      <c r="B869" s="891"/>
      <c r="C869" s="59"/>
      <c r="D869" s="78"/>
      <c r="E869" s="78"/>
      <c r="F869" s="78" t="s">
        <v>1673</v>
      </c>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78"/>
      <c r="AP869" s="78"/>
      <c r="AQ869" s="78"/>
      <c r="AR869" s="78"/>
      <c r="AS869" s="79"/>
      <c r="AT869" s="79"/>
      <c r="AU869" s="79"/>
      <c r="AV869" s="79"/>
      <c r="AW869" s="79"/>
      <c r="AX869" s="79"/>
      <c r="AY869" s="79"/>
      <c r="AZ869" s="79"/>
      <c r="BA869" s="79"/>
      <c r="BB869" s="79"/>
      <c r="BC869" s="79"/>
      <c r="BD869" s="79"/>
      <c r="BE869" s="62"/>
      <c r="BF869" s="62"/>
      <c r="BG869" s="78"/>
      <c r="BH869" s="78"/>
      <c r="BI869" s="78"/>
      <c r="BJ869" s="78"/>
      <c r="BK869" s="78"/>
      <c r="BL869" s="78"/>
      <c r="BM869" s="62"/>
      <c r="BN869" s="62"/>
      <c r="BO869" s="78"/>
      <c r="BP869" s="78"/>
      <c r="BQ869" s="78"/>
      <c r="BR869" s="78"/>
      <c r="BS869" s="78"/>
      <c r="BT869" s="78"/>
      <c r="BU869" s="79"/>
      <c r="BV869" s="79"/>
      <c r="BW869" s="79"/>
      <c r="BX869" s="79"/>
      <c r="BY869" s="79"/>
      <c r="BZ869" s="79"/>
      <c r="CA869" s="79"/>
      <c r="CB869" s="79"/>
      <c r="CC869" s="1"/>
    </row>
    <row r="870" spans="2:81" ht="15" customHeight="1">
      <c r="B870" s="891"/>
      <c r="C870" s="59"/>
      <c r="D870" s="78"/>
      <c r="E870" s="78"/>
      <c r="F870" s="78"/>
      <c r="G870" s="78"/>
      <c r="H870" s="78"/>
      <c r="I870" s="805" t="s">
        <v>56</v>
      </c>
      <c r="J870" s="805"/>
      <c r="K870" s="78" t="s">
        <v>1677</v>
      </c>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78"/>
      <c r="AP870" s="78"/>
      <c r="AQ870" s="78"/>
      <c r="AR870" s="78"/>
      <c r="AS870" s="79"/>
      <c r="AT870" s="79"/>
      <c r="AU870" s="79"/>
      <c r="AV870" s="79"/>
      <c r="AW870" s="79"/>
      <c r="AX870" s="79"/>
      <c r="AY870" s="79"/>
      <c r="AZ870" s="79"/>
      <c r="BA870" s="79"/>
      <c r="BB870" s="79"/>
      <c r="BC870" s="79"/>
      <c r="BD870" s="79"/>
      <c r="BE870" s="62"/>
      <c r="BF870" s="62"/>
      <c r="BG870" s="62"/>
      <c r="BH870" s="62"/>
      <c r="BI870" s="62"/>
      <c r="BJ870" s="62"/>
      <c r="BK870" s="62"/>
      <c r="BL870" s="62"/>
      <c r="BM870" s="62"/>
      <c r="BN870" s="62"/>
      <c r="BO870" s="78"/>
      <c r="BP870" s="78"/>
      <c r="BQ870" s="78"/>
      <c r="BR870" s="78"/>
      <c r="BS870" s="78"/>
      <c r="BT870" s="78"/>
      <c r="BU870" s="79"/>
      <c r="BV870" s="79"/>
      <c r="BW870" s="79"/>
      <c r="BX870" s="79"/>
      <c r="BY870" s="79"/>
      <c r="BZ870" s="79"/>
      <c r="CA870" s="79"/>
      <c r="CB870" s="79"/>
      <c r="CC870" s="1" t="s">
        <v>1907</v>
      </c>
    </row>
    <row r="871" spans="2:81" ht="15" customHeight="1">
      <c r="B871" s="891"/>
      <c r="C871" s="59"/>
      <c r="D871" s="78"/>
      <c r="E871" s="78"/>
      <c r="F871" s="78"/>
      <c r="G871" s="78"/>
      <c r="H871" s="78"/>
      <c r="I871" s="382"/>
      <c r="J871" s="382"/>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78"/>
      <c r="AP871" s="78"/>
      <c r="AQ871" s="78"/>
      <c r="AR871" s="78"/>
      <c r="AS871" s="79"/>
      <c r="AT871" s="79"/>
      <c r="AU871" s="79"/>
      <c r="AV871" s="79"/>
      <c r="AW871" s="79"/>
      <c r="AX871" s="79"/>
      <c r="AY871" s="79"/>
      <c r="AZ871" s="79"/>
      <c r="BA871" s="79"/>
      <c r="BB871" s="79"/>
      <c r="BC871" s="79"/>
      <c r="BD871" s="79"/>
      <c r="BE871" s="62"/>
      <c r="BF871" s="62"/>
      <c r="BG871" s="62"/>
      <c r="BH871" s="62"/>
      <c r="BI871" s="62"/>
      <c r="BJ871" s="62"/>
      <c r="BK871" s="62"/>
      <c r="BL871" s="62"/>
      <c r="BM871" s="62"/>
      <c r="BN871" s="62"/>
      <c r="BO871" s="78"/>
      <c r="BP871" s="78"/>
      <c r="BQ871" s="78"/>
      <c r="BR871" s="78"/>
      <c r="BS871" s="78"/>
      <c r="BT871" s="78"/>
      <c r="BU871" s="79"/>
      <c r="BV871" s="79"/>
      <c r="BW871" s="79"/>
      <c r="BX871" s="79"/>
      <c r="BY871" s="79"/>
      <c r="BZ871" s="79"/>
      <c r="CA871" s="79"/>
      <c r="CB871" s="79"/>
      <c r="CC871" s="1"/>
    </row>
    <row r="872" spans="2:81" ht="15" customHeight="1">
      <c r="B872" s="891"/>
      <c r="C872" s="59"/>
      <c r="D872" s="78"/>
      <c r="E872" s="78"/>
      <c r="F872" s="78"/>
      <c r="G872" s="78"/>
      <c r="H872" s="78"/>
      <c r="I872" s="805" t="s">
        <v>56</v>
      </c>
      <c r="J872" s="805"/>
      <c r="K872" s="78" t="s">
        <v>1678</v>
      </c>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78"/>
      <c r="AP872" s="78"/>
      <c r="AQ872" s="78"/>
      <c r="AR872" s="78"/>
      <c r="AS872" s="79"/>
      <c r="AT872" s="79"/>
      <c r="AU872" s="79"/>
      <c r="AV872" s="79"/>
      <c r="AW872" s="79"/>
      <c r="AX872" s="79"/>
      <c r="AY872" s="79"/>
      <c r="AZ872" s="79"/>
      <c r="BA872" s="79"/>
      <c r="BB872" s="79"/>
      <c r="BC872" s="79"/>
      <c r="BD872" s="79"/>
      <c r="BE872" s="62"/>
      <c r="BF872" s="62"/>
      <c r="BG872" s="62"/>
      <c r="BH872" s="62"/>
      <c r="BI872" s="62"/>
      <c r="BJ872" s="62"/>
      <c r="BK872" s="62"/>
      <c r="BL872" s="62"/>
      <c r="BM872" s="62"/>
      <c r="BN872" s="62"/>
      <c r="BO872" s="78"/>
      <c r="BP872" s="78"/>
      <c r="BQ872" s="78"/>
      <c r="BR872" s="78"/>
      <c r="BS872" s="78"/>
      <c r="BT872" s="78"/>
      <c r="BU872" s="79"/>
      <c r="BV872" s="79"/>
      <c r="BW872" s="79"/>
      <c r="BX872" s="79"/>
      <c r="BY872" s="79"/>
      <c r="BZ872" s="79"/>
      <c r="CA872" s="79"/>
      <c r="CB872" s="79"/>
      <c r="CC872" s="1" t="s">
        <v>1908</v>
      </c>
    </row>
    <row r="873" spans="2:81" ht="15" customHeight="1">
      <c r="B873" s="891"/>
      <c r="C873" s="59"/>
      <c r="D873" s="78"/>
      <c r="E873" s="78"/>
      <c r="F873" s="78"/>
      <c r="G873" s="78"/>
      <c r="H873" s="78"/>
      <c r="I873" s="78"/>
      <c r="J873" s="78"/>
      <c r="K873" s="78" t="s">
        <v>1674</v>
      </c>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78"/>
      <c r="AP873" s="78"/>
      <c r="AQ873" s="78"/>
      <c r="AR873" s="78"/>
      <c r="AS873" s="79"/>
      <c r="AT873" s="79"/>
      <c r="AU873" s="79"/>
      <c r="AV873" s="79"/>
      <c r="AW873" s="79"/>
      <c r="AX873" s="79"/>
      <c r="AY873" s="79"/>
      <c r="AZ873" s="79"/>
      <c r="BA873" s="79"/>
      <c r="BB873" s="79"/>
      <c r="BC873" s="79"/>
      <c r="BD873" s="79"/>
      <c r="BE873" s="62"/>
      <c r="BF873" s="62"/>
      <c r="BG873" s="62"/>
      <c r="BH873" s="62"/>
      <c r="BI873" s="62"/>
      <c r="BJ873" s="62"/>
      <c r="BK873" s="62"/>
      <c r="BL873" s="62"/>
      <c r="BM873" s="62"/>
      <c r="BN873" s="62"/>
      <c r="BO873" s="78"/>
      <c r="BP873" s="78"/>
      <c r="BQ873" s="78"/>
      <c r="BR873" s="78"/>
      <c r="BS873" s="78"/>
      <c r="BT873" s="78"/>
      <c r="BU873" s="79"/>
      <c r="BV873" s="79"/>
      <c r="BW873" s="79"/>
      <c r="BX873" s="79"/>
      <c r="BY873" s="79"/>
      <c r="BZ873" s="79"/>
      <c r="CA873" s="79"/>
      <c r="CB873" s="79"/>
      <c r="CC873" s="1"/>
    </row>
    <row r="874" spans="2:81" ht="15" customHeight="1">
      <c r="B874" s="891"/>
      <c r="C874" s="59"/>
      <c r="D874" s="78"/>
      <c r="E874" s="78"/>
      <c r="F874" s="78"/>
      <c r="G874" s="78"/>
      <c r="H874" s="78"/>
      <c r="I874" s="78"/>
      <c r="J874" s="78"/>
      <c r="K874" s="78" t="s">
        <v>1675</v>
      </c>
      <c r="L874" s="78"/>
      <c r="M874" s="78"/>
      <c r="N874" s="78"/>
      <c r="O874" s="78"/>
      <c r="P874" s="78"/>
      <c r="Q874" s="78"/>
      <c r="R874" s="805"/>
      <c r="S874" s="805"/>
      <c r="T874" s="805"/>
      <c r="U874" s="805"/>
      <c r="V874" s="805"/>
      <c r="W874" s="805"/>
      <c r="X874" s="805"/>
      <c r="Y874" s="805"/>
      <c r="Z874" s="805"/>
      <c r="AA874" s="805"/>
      <c r="AB874" s="805"/>
      <c r="AC874" s="805"/>
      <c r="AD874" s="805"/>
      <c r="AE874" s="78"/>
      <c r="AF874" s="78"/>
      <c r="AG874" s="78"/>
      <c r="AH874" s="78"/>
      <c r="AI874" s="78"/>
      <c r="AJ874" s="78"/>
      <c r="AK874" s="78"/>
      <c r="AL874" s="78"/>
      <c r="AM874" s="78"/>
      <c r="AN874" s="78"/>
      <c r="AO874" s="78"/>
      <c r="AP874" s="78"/>
      <c r="AQ874" s="78"/>
      <c r="AR874" s="78"/>
      <c r="AS874" s="79"/>
      <c r="AT874" s="79"/>
      <c r="AU874" s="79"/>
      <c r="AV874" s="79"/>
      <c r="AW874" s="79"/>
      <c r="AX874" s="79"/>
      <c r="AY874" s="79"/>
      <c r="AZ874" s="79"/>
      <c r="BA874" s="79"/>
      <c r="BB874" s="79"/>
      <c r="BC874" s="79"/>
      <c r="BD874" s="79"/>
      <c r="BE874" s="62"/>
      <c r="BF874" s="62"/>
      <c r="BG874" s="62"/>
      <c r="BH874" s="62"/>
      <c r="BI874" s="62"/>
      <c r="BJ874" s="62"/>
      <c r="BK874" s="62"/>
      <c r="BL874" s="62"/>
      <c r="BM874" s="62"/>
      <c r="BN874" s="62"/>
      <c r="BO874" s="78"/>
      <c r="BP874" s="78"/>
      <c r="BQ874" s="78"/>
      <c r="BR874" s="78"/>
      <c r="BS874" s="78"/>
      <c r="BT874" s="78"/>
      <c r="BU874" s="79"/>
      <c r="BV874" s="79"/>
      <c r="BW874" s="79"/>
      <c r="BX874" s="79"/>
      <c r="BY874" s="79"/>
      <c r="BZ874" s="79"/>
      <c r="CA874" s="79"/>
      <c r="CB874" s="79"/>
      <c r="CC874" s="1" t="s">
        <v>1909</v>
      </c>
    </row>
    <row r="875" spans="2:81" ht="15" customHeight="1">
      <c r="B875" s="891"/>
      <c r="C875" s="59"/>
      <c r="D875" s="78"/>
      <c r="E875" s="78"/>
      <c r="F875" s="78"/>
      <c r="G875" s="78"/>
      <c r="H875" s="78"/>
      <c r="I875" s="78"/>
      <c r="J875" s="78"/>
      <c r="K875" s="78" t="s">
        <v>1676</v>
      </c>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806"/>
      <c r="AI875" s="806"/>
      <c r="AJ875" s="806"/>
      <c r="AK875" s="806"/>
      <c r="AL875" s="806"/>
      <c r="AM875" s="806"/>
      <c r="AN875" s="806"/>
      <c r="AO875" s="806"/>
      <c r="AP875" s="806"/>
      <c r="AQ875" s="806"/>
      <c r="AR875" s="806"/>
      <c r="AS875" s="79"/>
      <c r="AT875" s="79" t="s">
        <v>40</v>
      </c>
      <c r="AU875" s="79"/>
      <c r="AV875" s="79"/>
      <c r="AW875" s="79"/>
      <c r="AX875" s="79"/>
      <c r="AY875" s="79"/>
      <c r="AZ875" s="79"/>
      <c r="BA875" s="79"/>
      <c r="BB875" s="79"/>
      <c r="BC875" s="79"/>
      <c r="BD875" s="79"/>
      <c r="BE875" s="62"/>
      <c r="BF875" s="62"/>
      <c r="BG875" s="62"/>
      <c r="BH875" s="62"/>
      <c r="BI875" s="62"/>
      <c r="BJ875" s="62"/>
      <c r="BK875" s="62"/>
      <c r="BL875" s="62"/>
      <c r="BM875" s="62"/>
      <c r="BN875" s="62"/>
      <c r="BO875" s="78"/>
      <c r="BP875" s="78"/>
      <c r="BQ875" s="78"/>
      <c r="BR875" s="78"/>
      <c r="BS875" s="78"/>
      <c r="BT875" s="78"/>
      <c r="BU875" s="79"/>
      <c r="BV875" s="79"/>
      <c r="BW875" s="79"/>
      <c r="BX875" s="79"/>
      <c r="BY875" s="79"/>
      <c r="BZ875" s="79"/>
      <c r="CA875" s="79"/>
      <c r="CB875" s="79"/>
      <c r="CC875" s="1"/>
    </row>
    <row r="876" spans="2:81" ht="15" customHeight="1">
      <c r="B876" s="891"/>
      <c r="C876" s="59"/>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381"/>
      <c r="AI876" s="381"/>
      <c r="AJ876" s="381"/>
      <c r="AK876" s="381"/>
      <c r="AL876" s="381"/>
      <c r="AM876" s="381"/>
      <c r="AN876" s="381"/>
      <c r="AO876" s="381"/>
      <c r="AP876" s="381"/>
      <c r="AQ876" s="381"/>
      <c r="AR876" s="381"/>
      <c r="AS876" s="79"/>
      <c r="AT876" s="79"/>
      <c r="AU876" s="79"/>
      <c r="AV876" s="79"/>
      <c r="AW876" s="79"/>
      <c r="AX876" s="79"/>
      <c r="AY876" s="79"/>
      <c r="AZ876" s="79"/>
      <c r="BA876" s="79"/>
      <c r="BB876" s="79"/>
      <c r="BC876" s="79"/>
      <c r="BD876" s="79"/>
      <c r="BE876" s="62"/>
      <c r="BF876" s="62"/>
      <c r="BG876" s="62"/>
      <c r="BH876" s="62"/>
      <c r="BI876" s="62"/>
      <c r="BJ876" s="62"/>
      <c r="BK876" s="62"/>
      <c r="BL876" s="62"/>
      <c r="BM876" s="62"/>
      <c r="BN876" s="62"/>
      <c r="BO876" s="78"/>
      <c r="BP876" s="78"/>
      <c r="BQ876" s="78"/>
      <c r="BR876" s="78"/>
      <c r="BS876" s="78"/>
      <c r="BT876" s="78"/>
      <c r="BU876" s="79"/>
      <c r="BV876" s="79"/>
      <c r="BW876" s="79"/>
      <c r="BX876" s="79"/>
      <c r="BY876" s="79"/>
      <c r="BZ876" s="79"/>
      <c r="CA876" s="79"/>
      <c r="CB876" s="79"/>
      <c r="CC876" s="9" t="s">
        <v>1982</v>
      </c>
    </row>
    <row r="877" spans="2:81" ht="15" customHeight="1">
      <c r="B877" s="891"/>
      <c r="C877" s="59"/>
      <c r="D877" s="78"/>
      <c r="E877" s="78"/>
      <c r="F877" s="78" t="s">
        <v>1679</v>
      </c>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78"/>
      <c r="AP877" s="78"/>
      <c r="AQ877" s="78"/>
      <c r="AR877" s="78"/>
      <c r="AS877" s="79"/>
      <c r="AT877" s="79"/>
      <c r="AU877" s="79"/>
      <c r="AV877" s="79"/>
      <c r="AW877" s="79"/>
      <c r="AX877" s="79"/>
      <c r="AY877" s="79"/>
      <c r="AZ877" s="79"/>
      <c r="BA877" s="79"/>
      <c r="BB877" s="79"/>
      <c r="BC877" s="79"/>
      <c r="BD877" s="79"/>
      <c r="BE877" s="805" t="s">
        <v>56</v>
      </c>
      <c r="BF877" s="805"/>
      <c r="BG877" s="78"/>
      <c r="BH877" s="78" t="s">
        <v>184</v>
      </c>
      <c r="BI877" s="78"/>
      <c r="BJ877" s="78"/>
      <c r="BK877" s="78"/>
      <c r="BL877" s="78"/>
      <c r="BM877" s="805" t="s">
        <v>56</v>
      </c>
      <c r="BN877" s="805"/>
      <c r="BO877" s="78"/>
      <c r="BP877" s="78" t="s">
        <v>185</v>
      </c>
      <c r="BQ877" s="78"/>
      <c r="BR877" s="78"/>
      <c r="BS877" s="78"/>
      <c r="BT877" s="78"/>
      <c r="BU877" s="79"/>
      <c r="BV877" s="79"/>
      <c r="BW877" s="79"/>
      <c r="BX877" s="79"/>
      <c r="BY877" s="79"/>
      <c r="BZ877" s="79"/>
      <c r="CA877" s="79"/>
      <c r="CB877" s="79"/>
      <c r="CC877" s="9" t="s">
        <v>1910</v>
      </c>
    </row>
    <row r="878" spans="2:81" ht="15" customHeight="1">
      <c r="B878" s="891"/>
      <c r="C878" s="59"/>
      <c r="D878" s="78"/>
      <c r="E878" s="78"/>
      <c r="F878" s="78" t="s">
        <v>1680</v>
      </c>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78"/>
      <c r="AP878" s="78"/>
      <c r="AQ878" s="78"/>
      <c r="AR878" s="78"/>
      <c r="AS878" s="79"/>
      <c r="AT878" s="79"/>
      <c r="AU878" s="79"/>
      <c r="AV878" s="79"/>
      <c r="AW878" s="79"/>
      <c r="AX878" s="78" t="s">
        <v>81</v>
      </c>
      <c r="AY878" s="78"/>
      <c r="AZ878" s="806"/>
      <c r="BA878" s="806"/>
      <c r="BB878" s="806"/>
      <c r="BC878" s="806"/>
      <c r="BD878" s="806"/>
      <c r="BE878" s="806"/>
      <c r="BF878" s="806"/>
      <c r="BG878" s="806"/>
      <c r="BH878" s="806"/>
      <c r="BI878" s="806"/>
      <c r="BJ878" s="806"/>
      <c r="BK878" s="78" t="s">
        <v>40</v>
      </c>
      <c r="BL878" s="79"/>
      <c r="BM878" s="79"/>
      <c r="BN878" s="79"/>
      <c r="BO878" s="79"/>
      <c r="BP878" s="79"/>
      <c r="BQ878" s="79"/>
      <c r="BR878" s="79"/>
      <c r="BS878" s="79"/>
      <c r="BT878" s="79"/>
      <c r="BU878" s="79"/>
      <c r="BV878" s="79"/>
      <c r="BW878" s="79"/>
      <c r="BX878" s="79"/>
      <c r="BY878" s="79"/>
      <c r="BZ878" s="79"/>
      <c r="CA878" s="79"/>
      <c r="CB878" s="79"/>
      <c r="CC878" s="1" t="s">
        <v>1981</v>
      </c>
    </row>
    <row r="879" spans="2:81" ht="15" customHeight="1">
      <c r="B879" s="891"/>
      <c r="C879" s="59"/>
      <c r="D879" s="78"/>
      <c r="E879" s="78"/>
      <c r="F879" s="78" t="s">
        <v>1681</v>
      </c>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t="s">
        <v>81</v>
      </c>
      <c r="AL879" s="78"/>
      <c r="AM879" s="806"/>
      <c r="AN879" s="806"/>
      <c r="AO879" s="806"/>
      <c r="AP879" s="806"/>
      <c r="AQ879" s="806"/>
      <c r="AR879" s="806"/>
      <c r="AS879" s="806"/>
      <c r="AT879" s="806"/>
      <c r="AU879" s="806"/>
      <c r="AV879" s="806"/>
      <c r="AW879" s="806"/>
      <c r="AX879" s="78" t="s">
        <v>40</v>
      </c>
      <c r="AY879" s="79"/>
      <c r="AZ879" s="79"/>
      <c r="BA879" s="79"/>
      <c r="BB879" s="79"/>
      <c r="BC879" s="79"/>
      <c r="BD879" s="79"/>
      <c r="BE879" s="79"/>
      <c r="BF879" s="79"/>
      <c r="BG879" s="79"/>
      <c r="BH879" s="79"/>
      <c r="BI879" s="79"/>
      <c r="BJ879" s="79"/>
      <c r="BK879" s="79"/>
      <c r="BL879" s="79"/>
      <c r="BM879" s="79"/>
      <c r="BN879" s="79"/>
      <c r="BO879" s="79"/>
      <c r="BP879" s="79"/>
      <c r="BQ879" s="79"/>
      <c r="BR879" s="79"/>
      <c r="BS879" s="79"/>
      <c r="BT879" s="79"/>
      <c r="BU879" s="79"/>
      <c r="BV879" s="79"/>
      <c r="BW879" s="79"/>
      <c r="BX879" s="79"/>
      <c r="BY879" s="79"/>
      <c r="BZ879" s="79"/>
      <c r="CA879" s="79"/>
      <c r="CB879" s="79"/>
      <c r="CC879" s="1" t="s">
        <v>1978</v>
      </c>
    </row>
    <row r="880" spans="2:81" ht="15" customHeight="1">
      <c r="B880" s="891"/>
      <c r="C880" s="59"/>
      <c r="D880" s="78"/>
      <c r="E880" s="78"/>
      <c r="F880" s="78" t="s">
        <v>1682</v>
      </c>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805" t="s">
        <v>56</v>
      </c>
      <c r="AE880" s="805"/>
      <c r="AF880" s="78"/>
      <c r="AG880" s="78" t="s">
        <v>230</v>
      </c>
      <c r="AH880" s="78"/>
      <c r="AI880" s="78"/>
      <c r="AJ880" s="78"/>
      <c r="AK880" s="60"/>
      <c r="AL880" s="60"/>
      <c r="AM880" s="60"/>
      <c r="AN880" s="60"/>
      <c r="AO880" s="60"/>
      <c r="AP880" s="60"/>
      <c r="AQ880" s="60"/>
      <c r="AR880" s="60"/>
      <c r="AS880" s="60"/>
      <c r="AT880" s="60"/>
      <c r="AU880" s="60"/>
      <c r="AV880" s="60"/>
      <c r="AW880" s="60"/>
      <c r="AX880" s="60"/>
      <c r="AY880" s="60"/>
      <c r="AZ880" s="60"/>
      <c r="BA880" s="79"/>
      <c r="BB880" s="79"/>
      <c r="BC880" s="79"/>
      <c r="BD880" s="79"/>
      <c r="BE880" s="79"/>
      <c r="BF880" s="79"/>
      <c r="BG880" s="79"/>
      <c r="BH880" s="79"/>
      <c r="BI880" s="79"/>
      <c r="BJ880" s="79"/>
      <c r="BK880" s="79"/>
      <c r="BL880" s="79"/>
      <c r="BM880" s="79"/>
      <c r="BN880" s="79"/>
      <c r="BO880" s="79"/>
      <c r="BP880" s="79"/>
      <c r="BQ880" s="79"/>
      <c r="BR880" s="79"/>
      <c r="BS880" s="79"/>
      <c r="BT880" s="79"/>
      <c r="BU880" s="79"/>
      <c r="BV880" s="79"/>
      <c r="BW880" s="79"/>
      <c r="BX880" s="79"/>
      <c r="BY880" s="79"/>
      <c r="BZ880" s="79"/>
      <c r="CA880" s="79"/>
      <c r="CB880" s="79"/>
      <c r="CC880" s="408"/>
    </row>
    <row r="881" spans="2:81" ht="15" customHeight="1">
      <c r="B881" s="891"/>
      <c r="C881" s="59"/>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805" t="s">
        <v>56</v>
      </c>
      <c r="AE881" s="805"/>
      <c r="AF881" s="78"/>
      <c r="AG881" s="78" t="s">
        <v>231</v>
      </c>
      <c r="AH881" s="78"/>
      <c r="AI881" s="78"/>
      <c r="AJ881" s="78"/>
      <c r="AK881" s="78"/>
      <c r="AL881" s="78"/>
      <c r="AM881" s="80"/>
      <c r="AN881" s="80"/>
      <c r="AO881" s="80"/>
      <c r="AP881" s="80"/>
      <c r="AQ881" s="80"/>
      <c r="AR881" s="80"/>
      <c r="AS881" s="80"/>
      <c r="AT881" s="80"/>
      <c r="AU881" s="80"/>
      <c r="AV881" s="80"/>
      <c r="AW881" s="80"/>
      <c r="AX881" s="78"/>
      <c r="AY881" s="79"/>
      <c r="AZ881" s="79"/>
      <c r="BA881" s="79"/>
      <c r="BB881" s="79"/>
      <c r="BC881" s="79"/>
      <c r="BD881" s="79"/>
      <c r="BE881" s="79"/>
      <c r="BF881" s="79"/>
      <c r="BG881" s="79"/>
      <c r="BH881" s="79"/>
      <c r="BI881" s="79"/>
      <c r="BJ881" s="79"/>
      <c r="BK881" s="79"/>
      <c r="BL881" s="79"/>
      <c r="BM881" s="79"/>
      <c r="BN881" s="79"/>
      <c r="BO881" s="79"/>
      <c r="BP881" s="79"/>
      <c r="BQ881" s="79"/>
      <c r="BR881" s="79"/>
      <c r="BS881" s="79"/>
      <c r="BT881" s="79"/>
      <c r="BU881" s="79"/>
      <c r="BV881" s="79"/>
      <c r="BW881" s="79"/>
      <c r="BX881" s="79"/>
      <c r="BY881" s="79"/>
      <c r="BZ881" s="79"/>
      <c r="CA881" s="79"/>
      <c r="CB881" s="79"/>
      <c r="CC881" s="1" t="s">
        <v>1986</v>
      </c>
    </row>
    <row r="882" spans="2:81" ht="15" customHeight="1">
      <c r="B882" s="891"/>
      <c r="C882" s="59"/>
      <c r="D882" s="78"/>
      <c r="E882" s="78"/>
      <c r="F882" s="78" t="s">
        <v>1683</v>
      </c>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804"/>
      <c r="AE882" s="804"/>
      <c r="AF882" s="804"/>
      <c r="AG882" s="804"/>
      <c r="AH882" s="804"/>
      <c r="AI882" s="804"/>
      <c r="AJ882" s="804"/>
      <c r="AK882" s="804"/>
      <c r="AL882" s="804"/>
      <c r="AM882" s="804"/>
      <c r="AN882" s="804"/>
      <c r="AO882" s="804"/>
      <c r="AP882" s="804"/>
      <c r="AQ882" s="804"/>
      <c r="AR882" s="804"/>
      <c r="AS882" s="804"/>
      <c r="AT882" s="804"/>
      <c r="AU882" s="804"/>
      <c r="AV882" s="804"/>
      <c r="AW882" s="804"/>
      <c r="AX882" s="804"/>
      <c r="AY882" s="804"/>
      <c r="AZ882" s="804"/>
      <c r="BA882" s="804"/>
      <c r="BB882" s="804"/>
      <c r="BC882" s="804"/>
      <c r="BD882" s="804"/>
      <c r="BE882" s="804"/>
      <c r="BF882" s="79"/>
      <c r="BG882" s="79"/>
      <c r="BH882" s="79"/>
      <c r="BI882" s="79"/>
      <c r="BJ882" s="79"/>
      <c r="BK882" s="79"/>
      <c r="BL882" s="79"/>
      <c r="BM882" s="79"/>
      <c r="BN882" s="79"/>
      <c r="BO882" s="79"/>
      <c r="BP882" s="79"/>
      <c r="BQ882" s="79"/>
      <c r="BR882" s="79"/>
      <c r="BS882" s="79"/>
      <c r="BT882" s="79"/>
      <c r="BU882" s="79"/>
      <c r="BV882" s="79"/>
      <c r="BW882" s="79"/>
      <c r="BX882" s="79"/>
      <c r="BY882" s="79"/>
      <c r="BZ882" s="79"/>
      <c r="CA882" s="79"/>
      <c r="CB882" s="79"/>
      <c r="CC882" s="1" t="s">
        <v>1980</v>
      </c>
    </row>
    <row r="883" spans="2:81" ht="15" customHeight="1">
      <c r="B883" s="891"/>
      <c r="C883" s="59"/>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79"/>
      <c r="BG883" s="79"/>
      <c r="BH883" s="79"/>
      <c r="BI883" s="79"/>
      <c r="BJ883" s="79"/>
      <c r="BK883" s="79"/>
      <c r="BL883" s="79"/>
      <c r="BM883" s="79"/>
      <c r="BN883" s="79"/>
      <c r="BO883" s="79"/>
      <c r="BP883" s="79"/>
      <c r="BQ883" s="79"/>
      <c r="BR883" s="79"/>
      <c r="BS883" s="79"/>
      <c r="BT883" s="79"/>
      <c r="BU883" s="79"/>
      <c r="BV883" s="79"/>
      <c r="BW883" s="79"/>
      <c r="BX883" s="79"/>
      <c r="BY883" s="79"/>
      <c r="BZ883" s="79"/>
      <c r="CA883" s="79"/>
      <c r="CB883" s="79"/>
      <c r="CC883" s="1"/>
    </row>
    <row r="884" spans="2:81" ht="15" customHeight="1">
      <c r="B884" s="891"/>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c r="BV884" s="94"/>
      <c r="BW884" s="94"/>
      <c r="BX884" s="94"/>
      <c r="BY884" s="94"/>
      <c r="BZ884" s="94"/>
      <c r="CA884" s="94"/>
      <c r="CB884" s="94"/>
      <c r="CC884" s="9"/>
    </row>
    <row r="885" spans="2:81" ht="15" customHeight="1">
      <c r="B885" s="891"/>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c r="AS885" s="174"/>
      <c r="AT885" s="174"/>
      <c r="AU885" s="174"/>
      <c r="AV885" s="174"/>
      <c r="AW885" s="174"/>
      <c r="AX885" s="174"/>
      <c r="AY885" s="174"/>
      <c r="AZ885" s="174"/>
      <c r="BA885" s="174"/>
      <c r="BB885" s="174"/>
      <c r="BC885" s="174"/>
      <c r="BD885" s="174"/>
      <c r="BE885" s="174"/>
      <c r="BF885" s="174"/>
      <c r="BG885" s="174"/>
      <c r="BH885" s="174"/>
      <c r="BI885" s="174"/>
      <c r="BJ885" s="174"/>
      <c r="BK885" s="174"/>
      <c r="BL885" s="174"/>
      <c r="BM885" s="174"/>
      <c r="BN885" s="174"/>
      <c r="BO885" s="174"/>
      <c r="BP885" s="174"/>
      <c r="BQ885" s="174"/>
      <c r="BR885" s="174"/>
      <c r="BS885" s="174"/>
      <c r="BT885" s="174"/>
      <c r="BU885" s="174"/>
      <c r="BV885" s="174"/>
      <c r="BW885" s="174"/>
      <c r="BX885" s="174"/>
      <c r="BY885" s="174"/>
      <c r="BZ885" s="174"/>
      <c r="CA885" s="174"/>
      <c r="CB885" s="174"/>
      <c r="CC885" s="1"/>
    </row>
    <row r="886" spans="2:81" ht="15" customHeight="1">
      <c r="B886" s="891"/>
      <c r="C886" s="59"/>
      <c r="D886" s="59" t="s">
        <v>1332</v>
      </c>
      <c r="E886" s="59"/>
      <c r="F886" s="59"/>
      <c r="G886" s="59"/>
      <c r="H886" s="59"/>
      <c r="I886" s="59"/>
      <c r="J886" s="59"/>
      <c r="K886" s="59"/>
      <c r="L886" s="59"/>
      <c r="M886" s="59"/>
      <c r="N886" s="59"/>
      <c r="O886" s="59"/>
      <c r="P886" s="59"/>
      <c r="Q886" s="59"/>
      <c r="R886" s="59"/>
      <c r="S886" s="59"/>
      <c r="T886" s="59"/>
      <c r="U886" s="59"/>
      <c r="V886" s="59"/>
      <c r="W886" s="59"/>
      <c r="X886" s="59" t="s">
        <v>151</v>
      </c>
      <c r="Y886" s="59"/>
      <c r="Z886" s="59"/>
      <c r="AA886" s="59"/>
      <c r="AB886" s="59"/>
      <c r="AC886" s="59"/>
      <c r="AD886" s="59"/>
      <c r="AE886" s="59"/>
      <c r="AF886" s="59"/>
      <c r="AG886" s="59"/>
      <c r="AH886" s="59"/>
      <c r="AI886" s="59"/>
      <c r="AJ886" s="59"/>
      <c r="AK886" s="59"/>
      <c r="AL886" s="59"/>
      <c r="AM886" s="59"/>
      <c r="AN886" s="59" t="s">
        <v>152</v>
      </c>
      <c r="AO886" s="59"/>
      <c r="AP886" s="59"/>
      <c r="AQ886" s="59"/>
      <c r="AR886" s="59"/>
      <c r="AS886" s="59"/>
      <c r="AT886" s="59"/>
      <c r="AU886" s="59"/>
      <c r="AV886" s="59"/>
      <c r="AW886" s="59"/>
      <c r="AX886" s="59"/>
      <c r="AY886" s="59"/>
      <c r="AZ886" s="59"/>
      <c r="BA886" s="59"/>
      <c r="BB886" s="59"/>
      <c r="BC886" s="59"/>
      <c r="BD886" s="59"/>
      <c r="BE886" s="59" t="s">
        <v>153</v>
      </c>
      <c r="BF886" s="59"/>
      <c r="BG886" s="59"/>
      <c r="BH886" s="59"/>
      <c r="BI886" s="59"/>
      <c r="BJ886" s="59"/>
      <c r="BK886" s="59"/>
      <c r="BL886" s="59"/>
      <c r="BM886" s="59"/>
      <c r="BN886" s="59"/>
      <c r="BO886" s="59"/>
      <c r="BP886" s="59"/>
      <c r="BQ886" s="59"/>
      <c r="BR886" s="59"/>
      <c r="BS886" s="59"/>
      <c r="BT886" s="59"/>
      <c r="BU886" s="59"/>
      <c r="BV886" s="59"/>
      <c r="BW886" s="59" t="s">
        <v>85</v>
      </c>
      <c r="BX886" s="59"/>
      <c r="BY886" s="59"/>
      <c r="BZ886" s="59"/>
      <c r="CA886" s="59"/>
      <c r="CB886" s="59"/>
      <c r="CC886" s="1"/>
    </row>
    <row r="887" spans="2:81" ht="15" customHeight="1">
      <c r="B887" s="891"/>
      <c r="C887" s="59"/>
      <c r="D887" s="59"/>
      <c r="E887" s="59"/>
      <c r="F887" s="798" t="s">
        <v>234</v>
      </c>
      <c r="G887" s="798"/>
      <c r="H887" s="798"/>
      <c r="I887" s="798"/>
      <c r="J887" s="798"/>
      <c r="K887" s="798"/>
      <c r="L887" s="798"/>
      <c r="M887" s="798"/>
      <c r="N887" s="59" t="s">
        <v>37</v>
      </c>
      <c r="O887" s="59"/>
      <c r="P887" s="802"/>
      <c r="Q887" s="802"/>
      <c r="R887" s="802"/>
      <c r="S887" s="802"/>
      <c r="T887" s="801" t="s">
        <v>235</v>
      </c>
      <c r="U887" s="801"/>
      <c r="V887" s="801"/>
      <c r="W887" s="59"/>
      <c r="X887" s="59" t="s">
        <v>37</v>
      </c>
      <c r="Y887" s="796"/>
      <c r="Z887" s="796"/>
      <c r="AA887" s="796"/>
      <c r="AB887" s="796"/>
      <c r="AC887" s="796"/>
      <c r="AD887" s="796"/>
      <c r="AE887" s="796"/>
      <c r="AF887" s="796"/>
      <c r="AG887" s="796"/>
      <c r="AH887" s="796"/>
      <c r="AI887" s="796"/>
      <c r="AJ887" s="796"/>
      <c r="AK887" s="796"/>
      <c r="AL887" s="796"/>
      <c r="AM887" s="796"/>
      <c r="AN887" s="59" t="s">
        <v>117</v>
      </c>
      <c r="AO887" s="59"/>
      <c r="AP887" s="796"/>
      <c r="AQ887" s="796"/>
      <c r="AR887" s="796"/>
      <c r="AS887" s="796"/>
      <c r="AT887" s="796"/>
      <c r="AU887" s="796"/>
      <c r="AV887" s="796"/>
      <c r="AW887" s="796"/>
      <c r="AX887" s="796"/>
      <c r="AY887" s="796"/>
      <c r="AZ887" s="796"/>
      <c r="BA887" s="796"/>
      <c r="BB887" s="796"/>
      <c r="BC887" s="796"/>
      <c r="BD887" s="796"/>
      <c r="BE887" s="59" t="s">
        <v>117</v>
      </c>
      <c r="BF887" s="59"/>
      <c r="BG887" s="803">
        <f>Y887+AP887</f>
        <v>0</v>
      </c>
      <c r="BH887" s="803"/>
      <c r="BI887" s="803"/>
      <c r="BJ887" s="803"/>
      <c r="BK887" s="803"/>
      <c r="BL887" s="803"/>
      <c r="BM887" s="803"/>
      <c r="BN887" s="803"/>
      <c r="BO887" s="803"/>
      <c r="BP887" s="803"/>
      <c r="BQ887" s="803"/>
      <c r="BR887" s="803"/>
      <c r="BS887" s="803"/>
      <c r="BT887" s="803"/>
      <c r="BU887" s="803"/>
      <c r="BV887" s="123"/>
      <c r="BW887" s="119" t="s">
        <v>85</v>
      </c>
      <c r="BX887" s="119"/>
      <c r="BY887" s="119"/>
      <c r="BZ887" s="119"/>
      <c r="CA887" s="119"/>
      <c r="CB887" s="59"/>
      <c r="CC887" s="1" t="s">
        <v>2276</v>
      </c>
    </row>
    <row r="888" spans="2:81" ht="15" customHeight="1">
      <c r="B888" s="891"/>
      <c r="C888" s="59"/>
      <c r="D888" s="59"/>
      <c r="E888" s="59"/>
      <c r="F888" s="59"/>
      <c r="G888" s="59"/>
      <c r="H888" s="59"/>
      <c r="I888" s="59"/>
      <c r="J888" s="59"/>
      <c r="K888" s="59"/>
      <c r="L888" s="59"/>
      <c r="M888" s="59"/>
      <c r="N888" s="59" t="s">
        <v>37</v>
      </c>
      <c r="O888" s="59"/>
      <c r="P888" s="802"/>
      <c r="Q888" s="802"/>
      <c r="R888" s="802"/>
      <c r="S888" s="802"/>
      <c r="T888" s="801" t="s">
        <v>235</v>
      </c>
      <c r="U888" s="801"/>
      <c r="V888" s="801"/>
      <c r="W888" s="59"/>
      <c r="X888" s="59" t="s">
        <v>37</v>
      </c>
      <c r="Y888" s="796"/>
      <c r="Z888" s="796"/>
      <c r="AA888" s="796"/>
      <c r="AB888" s="796"/>
      <c r="AC888" s="796"/>
      <c r="AD888" s="796"/>
      <c r="AE888" s="796"/>
      <c r="AF888" s="796"/>
      <c r="AG888" s="796"/>
      <c r="AH888" s="796"/>
      <c r="AI888" s="796"/>
      <c r="AJ888" s="796"/>
      <c r="AK888" s="796"/>
      <c r="AL888" s="796"/>
      <c r="AM888" s="796"/>
      <c r="AN888" s="59" t="s">
        <v>117</v>
      </c>
      <c r="AO888" s="59"/>
      <c r="AP888" s="796"/>
      <c r="AQ888" s="796"/>
      <c r="AR888" s="796"/>
      <c r="AS888" s="796"/>
      <c r="AT888" s="796"/>
      <c r="AU888" s="796"/>
      <c r="AV888" s="796"/>
      <c r="AW888" s="796"/>
      <c r="AX888" s="796"/>
      <c r="AY888" s="796"/>
      <c r="AZ888" s="796"/>
      <c r="BA888" s="796"/>
      <c r="BB888" s="796"/>
      <c r="BC888" s="796"/>
      <c r="BD888" s="796"/>
      <c r="BE888" s="59" t="s">
        <v>117</v>
      </c>
      <c r="BF888" s="59"/>
      <c r="BG888" s="803">
        <f t="shared" ref="BG888:BG895" si="5">Y888+AP888</f>
        <v>0</v>
      </c>
      <c r="BH888" s="803"/>
      <c r="BI888" s="803"/>
      <c r="BJ888" s="803"/>
      <c r="BK888" s="803"/>
      <c r="BL888" s="803"/>
      <c r="BM888" s="803"/>
      <c r="BN888" s="803"/>
      <c r="BO888" s="803"/>
      <c r="BP888" s="803"/>
      <c r="BQ888" s="803"/>
      <c r="BR888" s="803"/>
      <c r="BS888" s="803"/>
      <c r="BT888" s="803"/>
      <c r="BU888" s="803"/>
      <c r="BV888" s="123"/>
      <c r="BW888" s="119" t="s">
        <v>85</v>
      </c>
      <c r="BX888" s="119"/>
      <c r="BY888" s="119"/>
      <c r="BZ888" s="119"/>
      <c r="CA888" s="119"/>
      <c r="CB888" s="59"/>
      <c r="CC888" s="1"/>
    </row>
    <row r="889" spans="2:81" ht="15" customHeight="1">
      <c r="B889" s="891"/>
      <c r="C889" s="59"/>
      <c r="D889" s="59"/>
      <c r="E889" s="59"/>
      <c r="F889" s="59"/>
      <c r="G889" s="59"/>
      <c r="H889" s="59"/>
      <c r="I889" s="59"/>
      <c r="J889" s="59"/>
      <c r="K889" s="59"/>
      <c r="L889" s="59"/>
      <c r="M889" s="59"/>
      <c r="N889" s="59" t="s">
        <v>37</v>
      </c>
      <c r="O889" s="59"/>
      <c r="P889" s="802"/>
      <c r="Q889" s="802"/>
      <c r="R889" s="802"/>
      <c r="S889" s="802"/>
      <c r="T889" s="801" t="s">
        <v>235</v>
      </c>
      <c r="U889" s="801"/>
      <c r="V889" s="801"/>
      <c r="W889" s="59"/>
      <c r="X889" s="59" t="s">
        <v>37</v>
      </c>
      <c r="Y889" s="796"/>
      <c r="Z889" s="796"/>
      <c r="AA889" s="796"/>
      <c r="AB889" s="796"/>
      <c r="AC889" s="796"/>
      <c r="AD889" s="796"/>
      <c r="AE889" s="796"/>
      <c r="AF889" s="796"/>
      <c r="AG889" s="796"/>
      <c r="AH889" s="796"/>
      <c r="AI889" s="796"/>
      <c r="AJ889" s="796"/>
      <c r="AK889" s="796"/>
      <c r="AL889" s="796"/>
      <c r="AM889" s="796"/>
      <c r="AN889" s="59" t="s">
        <v>117</v>
      </c>
      <c r="AO889" s="59"/>
      <c r="AP889" s="796"/>
      <c r="AQ889" s="796"/>
      <c r="AR889" s="796"/>
      <c r="AS889" s="796"/>
      <c r="AT889" s="796"/>
      <c r="AU889" s="796"/>
      <c r="AV889" s="796"/>
      <c r="AW889" s="796"/>
      <c r="AX889" s="796"/>
      <c r="AY889" s="796"/>
      <c r="AZ889" s="796"/>
      <c r="BA889" s="796"/>
      <c r="BB889" s="796"/>
      <c r="BC889" s="796"/>
      <c r="BD889" s="796"/>
      <c r="BE889" s="59" t="s">
        <v>117</v>
      </c>
      <c r="BF889" s="59"/>
      <c r="BG889" s="803">
        <f t="shared" si="5"/>
        <v>0</v>
      </c>
      <c r="BH889" s="803"/>
      <c r="BI889" s="803"/>
      <c r="BJ889" s="803"/>
      <c r="BK889" s="803"/>
      <c r="BL889" s="803"/>
      <c r="BM889" s="803"/>
      <c r="BN889" s="803"/>
      <c r="BO889" s="803"/>
      <c r="BP889" s="803"/>
      <c r="BQ889" s="803"/>
      <c r="BR889" s="803"/>
      <c r="BS889" s="803"/>
      <c r="BT889" s="803"/>
      <c r="BU889" s="803"/>
      <c r="BV889" s="123"/>
      <c r="BW889" s="119" t="s">
        <v>85</v>
      </c>
      <c r="BX889" s="119"/>
      <c r="BY889" s="119"/>
      <c r="BZ889" s="119"/>
      <c r="CA889" s="119"/>
      <c r="CB889" s="59"/>
      <c r="CC889" s="1"/>
    </row>
    <row r="890" spans="2:81" ht="15" customHeight="1">
      <c r="B890" s="891"/>
      <c r="C890" s="59"/>
      <c r="D890" s="59"/>
      <c r="E890" s="59"/>
      <c r="F890" s="59"/>
      <c r="G890" s="59"/>
      <c r="H890" s="59"/>
      <c r="I890" s="59"/>
      <c r="J890" s="59"/>
      <c r="K890" s="59"/>
      <c r="L890" s="59"/>
      <c r="M890" s="59"/>
      <c r="N890" s="59" t="s">
        <v>37</v>
      </c>
      <c r="O890" s="59"/>
      <c r="P890" s="802"/>
      <c r="Q890" s="802"/>
      <c r="R890" s="802"/>
      <c r="S890" s="802"/>
      <c r="T890" s="801" t="s">
        <v>235</v>
      </c>
      <c r="U890" s="801"/>
      <c r="V890" s="801"/>
      <c r="W890" s="59"/>
      <c r="X890" s="59" t="s">
        <v>37</v>
      </c>
      <c r="Y890" s="796"/>
      <c r="Z890" s="796"/>
      <c r="AA890" s="796"/>
      <c r="AB890" s="796"/>
      <c r="AC890" s="796"/>
      <c r="AD890" s="796"/>
      <c r="AE890" s="796"/>
      <c r="AF890" s="796"/>
      <c r="AG890" s="796"/>
      <c r="AH890" s="796"/>
      <c r="AI890" s="796"/>
      <c r="AJ890" s="796"/>
      <c r="AK890" s="796"/>
      <c r="AL890" s="796"/>
      <c r="AM890" s="796"/>
      <c r="AN890" s="59" t="s">
        <v>117</v>
      </c>
      <c r="AO890" s="59"/>
      <c r="AP890" s="796"/>
      <c r="AQ890" s="796"/>
      <c r="AR890" s="796"/>
      <c r="AS890" s="796"/>
      <c r="AT890" s="796"/>
      <c r="AU890" s="796"/>
      <c r="AV890" s="796"/>
      <c r="AW890" s="796"/>
      <c r="AX890" s="796"/>
      <c r="AY890" s="796"/>
      <c r="AZ890" s="796"/>
      <c r="BA890" s="796"/>
      <c r="BB890" s="796"/>
      <c r="BC890" s="796"/>
      <c r="BD890" s="796"/>
      <c r="BE890" s="59" t="s">
        <v>117</v>
      </c>
      <c r="BF890" s="59"/>
      <c r="BG890" s="803">
        <f t="shared" si="5"/>
        <v>0</v>
      </c>
      <c r="BH890" s="803"/>
      <c r="BI890" s="803"/>
      <c r="BJ890" s="803"/>
      <c r="BK890" s="803"/>
      <c r="BL890" s="803"/>
      <c r="BM890" s="803"/>
      <c r="BN890" s="803"/>
      <c r="BO890" s="803"/>
      <c r="BP890" s="803"/>
      <c r="BQ890" s="803"/>
      <c r="BR890" s="803"/>
      <c r="BS890" s="803"/>
      <c r="BT890" s="803"/>
      <c r="BU890" s="803"/>
      <c r="BV890" s="123"/>
      <c r="BW890" s="119" t="s">
        <v>85</v>
      </c>
      <c r="BX890" s="119"/>
      <c r="BY890" s="119"/>
      <c r="BZ890" s="119"/>
      <c r="CA890" s="119"/>
      <c r="CB890" s="59"/>
      <c r="CC890" s="446" t="s">
        <v>2096</v>
      </c>
    </row>
    <row r="891" spans="2:81" ht="15" customHeight="1">
      <c r="B891" s="891"/>
      <c r="C891" s="59"/>
      <c r="D891" s="59"/>
      <c r="E891" s="59"/>
      <c r="F891" s="59"/>
      <c r="G891" s="59"/>
      <c r="H891" s="59"/>
      <c r="I891" s="59"/>
      <c r="J891" s="59"/>
      <c r="K891" s="59"/>
      <c r="L891" s="59"/>
      <c r="M891" s="59"/>
      <c r="N891" s="59" t="s">
        <v>37</v>
      </c>
      <c r="O891" s="59"/>
      <c r="P891" s="802"/>
      <c r="Q891" s="802"/>
      <c r="R891" s="802"/>
      <c r="S891" s="802"/>
      <c r="T891" s="801" t="s">
        <v>235</v>
      </c>
      <c r="U891" s="801"/>
      <c r="V891" s="801"/>
      <c r="W891" s="59"/>
      <c r="X891" s="59" t="s">
        <v>37</v>
      </c>
      <c r="Y891" s="796"/>
      <c r="Z891" s="796"/>
      <c r="AA891" s="796"/>
      <c r="AB891" s="796"/>
      <c r="AC891" s="796"/>
      <c r="AD891" s="796"/>
      <c r="AE891" s="796"/>
      <c r="AF891" s="796"/>
      <c r="AG891" s="796"/>
      <c r="AH891" s="796"/>
      <c r="AI891" s="796"/>
      <c r="AJ891" s="796"/>
      <c r="AK891" s="796"/>
      <c r="AL891" s="796"/>
      <c r="AM891" s="796"/>
      <c r="AN891" s="59" t="s">
        <v>117</v>
      </c>
      <c r="AO891" s="59"/>
      <c r="AP891" s="796"/>
      <c r="AQ891" s="796"/>
      <c r="AR891" s="796"/>
      <c r="AS891" s="796"/>
      <c r="AT891" s="796"/>
      <c r="AU891" s="796"/>
      <c r="AV891" s="796"/>
      <c r="AW891" s="796"/>
      <c r="AX891" s="796"/>
      <c r="AY891" s="796"/>
      <c r="AZ891" s="796"/>
      <c r="BA891" s="796"/>
      <c r="BB891" s="796"/>
      <c r="BC891" s="796"/>
      <c r="BD891" s="796"/>
      <c r="BE891" s="59" t="s">
        <v>117</v>
      </c>
      <c r="BF891" s="59"/>
      <c r="BG891" s="803">
        <f t="shared" si="5"/>
        <v>0</v>
      </c>
      <c r="BH891" s="803"/>
      <c r="BI891" s="803"/>
      <c r="BJ891" s="803"/>
      <c r="BK891" s="803"/>
      <c r="BL891" s="803"/>
      <c r="BM891" s="803"/>
      <c r="BN891" s="803"/>
      <c r="BO891" s="803"/>
      <c r="BP891" s="803"/>
      <c r="BQ891" s="803"/>
      <c r="BR891" s="803"/>
      <c r="BS891" s="803"/>
      <c r="BT891" s="803"/>
      <c r="BU891" s="803"/>
      <c r="BV891" s="123"/>
      <c r="BW891" s="119" t="s">
        <v>85</v>
      </c>
      <c r="BX891" s="119"/>
      <c r="BY891" s="119"/>
      <c r="BZ891" s="119"/>
      <c r="CA891" s="119"/>
      <c r="CB891" s="59"/>
      <c r="CC891" s="446" t="s">
        <v>2097</v>
      </c>
    </row>
    <row r="892" spans="2:81" ht="15" customHeight="1">
      <c r="B892" s="891"/>
      <c r="C892" s="59"/>
      <c r="D892" s="59"/>
      <c r="E892" s="59"/>
      <c r="F892" s="59"/>
      <c r="G892" s="59"/>
      <c r="H892" s="59"/>
      <c r="I892" s="59"/>
      <c r="J892" s="59"/>
      <c r="K892" s="59"/>
      <c r="L892" s="59"/>
      <c r="M892" s="59"/>
      <c r="N892" s="59" t="s">
        <v>37</v>
      </c>
      <c r="O892" s="59"/>
      <c r="P892" s="802"/>
      <c r="Q892" s="802"/>
      <c r="R892" s="802"/>
      <c r="S892" s="802"/>
      <c r="T892" s="801" t="s">
        <v>235</v>
      </c>
      <c r="U892" s="801"/>
      <c r="V892" s="801"/>
      <c r="W892" s="59"/>
      <c r="X892" s="59" t="s">
        <v>37</v>
      </c>
      <c r="Y892" s="796"/>
      <c r="Z892" s="796"/>
      <c r="AA892" s="796"/>
      <c r="AB892" s="796"/>
      <c r="AC892" s="796"/>
      <c r="AD892" s="796"/>
      <c r="AE892" s="796"/>
      <c r="AF892" s="796"/>
      <c r="AG892" s="796"/>
      <c r="AH892" s="796"/>
      <c r="AI892" s="796"/>
      <c r="AJ892" s="796"/>
      <c r="AK892" s="796"/>
      <c r="AL892" s="796"/>
      <c r="AM892" s="796"/>
      <c r="AN892" s="59" t="s">
        <v>117</v>
      </c>
      <c r="AO892" s="59"/>
      <c r="AP892" s="796"/>
      <c r="AQ892" s="796"/>
      <c r="AR892" s="796"/>
      <c r="AS892" s="796"/>
      <c r="AT892" s="796"/>
      <c r="AU892" s="796"/>
      <c r="AV892" s="796"/>
      <c r="AW892" s="796"/>
      <c r="AX892" s="796"/>
      <c r="AY892" s="796"/>
      <c r="AZ892" s="796"/>
      <c r="BA892" s="796"/>
      <c r="BB892" s="796"/>
      <c r="BC892" s="796"/>
      <c r="BD892" s="796"/>
      <c r="BE892" s="59" t="s">
        <v>117</v>
      </c>
      <c r="BF892" s="59"/>
      <c r="BG892" s="803">
        <f t="shared" si="5"/>
        <v>0</v>
      </c>
      <c r="BH892" s="803"/>
      <c r="BI892" s="803"/>
      <c r="BJ892" s="803"/>
      <c r="BK892" s="803"/>
      <c r="BL892" s="803"/>
      <c r="BM892" s="803"/>
      <c r="BN892" s="803"/>
      <c r="BO892" s="803"/>
      <c r="BP892" s="803"/>
      <c r="BQ892" s="803"/>
      <c r="BR892" s="803"/>
      <c r="BS892" s="803"/>
      <c r="BT892" s="803"/>
      <c r="BU892" s="803"/>
      <c r="BV892" s="123"/>
      <c r="BW892" s="119" t="s">
        <v>85</v>
      </c>
      <c r="BX892" s="119"/>
      <c r="BY892" s="119"/>
      <c r="BZ892" s="119"/>
      <c r="CA892" s="119"/>
      <c r="CB892" s="59"/>
      <c r="CC892" s="1"/>
    </row>
    <row r="893" spans="2:81" ht="15" customHeight="1">
      <c r="B893" s="891"/>
      <c r="C893" s="59"/>
      <c r="D893" s="59"/>
      <c r="E893" s="59"/>
      <c r="F893" s="59"/>
      <c r="G893" s="59"/>
      <c r="H893" s="59"/>
      <c r="I893" s="59"/>
      <c r="J893" s="59"/>
      <c r="K893" s="59"/>
      <c r="L893" s="59"/>
      <c r="M893" s="59"/>
      <c r="N893" s="59" t="s">
        <v>37</v>
      </c>
      <c r="O893" s="59"/>
      <c r="P893" s="802"/>
      <c r="Q893" s="802"/>
      <c r="R893" s="802"/>
      <c r="S893" s="802"/>
      <c r="T893" s="801" t="s">
        <v>235</v>
      </c>
      <c r="U893" s="801"/>
      <c r="V893" s="801"/>
      <c r="W893" s="59"/>
      <c r="X893" s="59" t="s">
        <v>37</v>
      </c>
      <c r="Y893" s="796"/>
      <c r="Z893" s="796"/>
      <c r="AA893" s="796"/>
      <c r="AB893" s="796"/>
      <c r="AC893" s="796"/>
      <c r="AD893" s="796"/>
      <c r="AE893" s="796"/>
      <c r="AF893" s="796"/>
      <c r="AG893" s="796"/>
      <c r="AH893" s="796"/>
      <c r="AI893" s="796"/>
      <c r="AJ893" s="796"/>
      <c r="AK893" s="796"/>
      <c r="AL893" s="796"/>
      <c r="AM893" s="796"/>
      <c r="AN893" s="59" t="s">
        <v>117</v>
      </c>
      <c r="AO893" s="59"/>
      <c r="AP893" s="796"/>
      <c r="AQ893" s="796"/>
      <c r="AR893" s="796"/>
      <c r="AS893" s="796"/>
      <c r="AT893" s="796"/>
      <c r="AU893" s="796"/>
      <c r="AV893" s="796"/>
      <c r="AW893" s="796"/>
      <c r="AX893" s="796"/>
      <c r="AY893" s="796"/>
      <c r="AZ893" s="796"/>
      <c r="BA893" s="796"/>
      <c r="BB893" s="796"/>
      <c r="BC893" s="796"/>
      <c r="BD893" s="796"/>
      <c r="BE893" s="59" t="s">
        <v>117</v>
      </c>
      <c r="BF893" s="59"/>
      <c r="BG893" s="803">
        <f t="shared" si="5"/>
        <v>0</v>
      </c>
      <c r="BH893" s="803"/>
      <c r="BI893" s="803"/>
      <c r="BJ893" s="803"/>
      <c r="BK893" s="803"/>
      <c r="BL893" s="803"/>
      <c r="BM893" s="803"/>
      <c r="BN893" s="803"/>
      <c r="BO893" s="803"/>
      <c r="BP893" s="803"/>
      <c r="BQ893" s="803"/>
      <c r="BR893" s="803"/>
      <c r="BS893" s="803"/>
      <c r="BT893" s="803"/>
      <c r="BU893" s="803"/>
      <c r="BV893" s="123"/>
      <c r="BW893" s="119" t="s">
        <v>85</v>
      </c>
      <c r="BX893" s="119"/>
      <c r="BY893" s="119"/>
      <c r="BZ893" s="119"/>
      <c r="CA893" s="119"/>
      <c r="CB893" s="59"/>
      <c r="CC893" s="1"/>
    </row>
    <row r="894" spans="2:81" ht="15" customHeight="1">
      <c r="B894" s="891"/>
      <c r="C894" s="59"/>
      <c r="D894" s="59"/>
      <c r="E894" s="59"/>
      <c r="F894" s="59"/>
      <c r="G894" s="59"/>
      <c r="H894" s="59"/>
      <c r="I894" s="59"/>
      <c r="J894" s="59"/>
      <c r="K894" s="59"/>
      <c r="L894" s="59"/>
      <c r="M894" s="59"/>
      <c r="N894" s="59" t="s">
        <v>37</v>
      </c>
      <c r="O894" s="59"/>
      <c r="P894" s="802"/>
      <c r="Q894" s="802"/>
      <c r="R894" s="802"/>
      <c r="S894" s="802"/>
      <c r="T894" s="801" t="s">
        <v>235</v>
      </c>
      <c r="U894" s="801"/>
      <c r="V894" s="801"/>
      <c r="W894" s="59"/>
      <c r="X894" s="59" t="s">
        <v>37</v>
      </c>
      <c r="Y894" s="796"/>
      <c r="Z894" s="796"/>
      <c r="AA894" s="796"/>
      <c r="AB894" s="796"/>
      <c r="AC894" s="796"/>
      <c r="AD894" s="796"/>
      <c r="AE894" s="796"/>
      <c r="AF894" s="796"/>
      <c r="AG894" s="796"/>
      <c r="AH894" s="796"/>
      <c r="AI894" s="796"/>
      <c r="AJ894" s="796"/>
      <c r="AK894" s="796"/>
      <c r="AL894" s="796"/>
      <c r="AM894" s="796"/>
      <c r="AN894" s="59" t="s">
        <v>117</v>
      </c>
      <c r="AO894" s="59"/>
      <c r="AP894" s="796"/>
      <c r="AQ894" s="796"/>
      <c r="AR894" s="796"/>
      <c r="AS894" s="796"/>
      <c r="AT894" s="796"/>
      <c r="AU894" s="796"/>
      <c r="AV894" s="796"/>
      <c r="AW894" s="796"/>
      <c r="AX894" s="796"/>
      <c r="AY894" s="796"/>
      <c r="AZ894" s="796"/>
      <c r="BA894" s="796"/>
      <c r="BB894" s="796"/>
      <c r="BC894" s="796"/>
      <c r="BD894" s="796"/>
      <c r="BE894" s="59" t="s">
        <v>117</v>
      </c>
      <c r="BF894" s="59"/>
      <c r="BG894" s="803">
        <f t="shared" si="5"/>
        <v>0</v>
      </c>
      <c r="BH894" s="803"/>
      <c r="BI894" s="803"/>
      <c r="BJ894" s="803"/>
      <c r="BK894" s="803"/>
      <c r="BL894" s="803"/>
      <c r="BM894" s="803"/>
      <c r="BN894" s="803"/>
      <c r="BO894" s="803"/>
      <c r="BP894" s="803"/>
      <c r="BQ894" s="803"/>
      <c r="BR894" s="803"/>
      <c r="BS894" s="803"/>
      <c r="BT894" s="803"/>
      <c r="BU894" s="803"/>
      <c r="BV894" s="123"/>
      <c r="BW894" s="119" t="s">
        <v>85</v>
      </c>
      <c r="BX894" s="119"/>
      <c r="BY894" s="119"/>
      <c r="BZ894" s="119"/>
      <c r="CA894" s="119"/>
      <c r="CB894" s="59"/>
      <c r="CC894" s="1"/>
    </row>
    <row r="895" spans="2:81" ht="15" customHeight="1">
      <c r="B895" s="891"/>
      <c r="C895" s="59"/>
      <c r="D895" s="59"/>
      <c r="E895" s="59"/>
      <c r="F895" s="59"/>
      <c r="G895" s="59"/>
      <c r="H895" s="59"/>
      <c r="I895" s="59"/>
      <c r="J895" s="59"/>
      <c r="K895" s="59"/>
      <c r="L895" s="59"/>
      <c r="M895" s="59"/>
      <c r="N895" s="59" t="s">
        <v>37</v>
      </c>
      <c r="O895" s="59"/>
      <c r="P895" s="802"/>
      <c r="Q895" s="802"/>
      <c r="R895" s="802"/>
      <c r="S895" s="802"/>
      <c r="T895" s="801" t="s">
        <v>235</v>
      </c>
      <c r="U895" s="801"/>
      <c r="V895" s="801"/>
      <c r="W895" s="59"/>
      <c r="X895" s="59" t="s">
        <v>37</v>
      </c>
      <c r="Y895" s="796"/>
      <c r="Z895" s="796"/>
      <c r="AA895" s="796"/>
      <c r="AB895" s="796"/>
      <c r="AC895" s="796"/>
      <c r="AD895" s="796"/>
      <c r="AE895" s="796"/>
      <c r="AF895" s="796"/>
      <c r="AG895" s="796"/>
      <c r="AH895" s="796"/>
      <c r="AI895" s="796"/>
      <c r="AJ895" s="796"/>
      <c r="AK895" s="796"/>
      <c r="AL895" s="796"/>
      <c r="AM895" s="796"/>
      <c r="AN895" s="59" t="s">
        <v>117</v>
      </c>
      <c r="AO895" s="59"/>
      <c r="AP895" s="796"/>
      <c r="AQ895" s="796"/>
      <c r="AR895" s="796"/>
      <c r="AS895" s="796"/>
      <c r="AT895" s="796"/>
      <c r="AU895" s="796"/>
      <c r="AV895" s="796"/>
      <c r="AW895" s="796"/>
      <c r="AX895" s="796"/>
      <c r="AY895" s="796"/>
      <c r="AZ895" s="796"/>
      <c r="BA895" s="796"/>
      <c r="BB895" s="796"/>
      <c r="BC895" s="796"/>
      <c r="BD895" s="796"/>
      <c r="BE895" s="59" t="s">
        <v>117</v>
      </c>
      <c r="BF895" s="59"/>
      <c r="BG895" s="803">
        <f t="shared" si="5"/>
        <v>0</v>
      </c>
      <c r="BH895" s="803"/>
      <c r="BI895" s="803"/>
      <c r="BJ895" s="803"/>
      <c r="BK895" s="803"/>
      <c r="BL895" s="803"/>
      <c r="BM895" s="803"/>
      <c r="BN895" s="803"/>
      <c r="BO895" s="803"/>
      <c r="BP895" s="803"/>
      <c r="BQ895" s="803"/>
      <c r="BR895" s="803"/>
      <c r="BS895" s="803"/>
      <c r="BT895" s="803"/>
      <c r="BU895" s="803"/>
      <c r="BV895" s="123"/>
      <c r="BW895" s="119" t="s">
        <v>85</v>
      </c>
      <c r="BX895" s="119"/>
      <c r="BY895" s="119"/>
      <c r="BZ895" s="119"/>
      <c r="CA895" s="119"/>
      <c r="CB895" s="59"/>
      <c r="CC895" s="1" t="s">
        <v>2277</v>
      </c>
    </row>
    <row r="896" spans="2:81" ht="15" customHeight="1">
      <c r="B896" s="891"/>
      <c r="C896" s="59"/>
      <c r="D896" s="59"/>
      <c r="E896" s="59"/>
      <c r="F896" s="798" t="s">
        <v>236</v>
      </c>
      <c r="G896" s="798"/>
      <c r="H896" s="798"/>
      <c r="I896" s="798"/>
      <c r="J896" s="798"/>
      <c r="K896" s="798"/>
      <c r="L896" s="798"/>
      <c r="M896" s="798"/>
      <c r="N896" s="59"/>
      <c r="O896" s="59"/>
      <c r="P896" s="59"/>
      <c r="Q896" s="59"/>
      <c r="R896" s="59"/>
      <c r="S896" s="59"/>
      <c r="T896" s="59"/>
      <c r="U896" s="59"/>
      <c r="V896" s="59"/>
      <c r="W896" s="59"/>
      <c r="X896" s="59" t="s">
        <v>37</v>
      </c>
      <c r="Y896" s="803">
        <f>SUM(Y887:AM895)</f>
        <v>0</v>
      </c>
      <c r="Z896" s="803"/>
      <c r="AA896" s="803"/>
      <c r="AB896" s="803"/>
      <c r="AC896" s="803"/>
      <c r="AD896" s="803"/>
      <c r="AE896" s="803"/>
      <c r="AF896" s="803"/>
      <c r="AG896" s="803"/>
      <c r="AH896" s="803"/>
      <c r="AI896" s="803"/>
      <c r="AJ896" s="803"/>
      <c r="AK896" s="803"/>
      <c r="AL896" s="803"/>
      <c r="AM896" s="803"/>
      <c r="AN896" s="59" t="s">
        <v>117</v>
      </c>
      <c r="AO896" s="59"/>
      <c r="AP896" s="803">
        <f>SUM(AP887:BD895)</f>
        <v>0</v>
      </c>
      <c r="AQ896" s="803"/>
      <c r="AR896" s="803"/>
      <c r="AS896" s="803"/>
      <c r="AT896" s="803"/>
      <c r="AU896" s="803"/>
      <c r="AV896" s="803"/>
      <c r="AW896" s="803"/>
      <c r="AX896" s="803"/>
      <c r="AY896" s="803"/>
      <c r="AZ896" s="803"/>
      <c r="BA896" s="803"/>
      <c r="BB896" s="803"/>
      <c r="BC896" s="803"/>
      <c r="BD896" s="803"/>
      <c r="BE896" s="59" t="s">
        <v>117</v>
      </c>
      <c r="BF896" s="59"/>
      <c r="BG896" s="803">
        <f>Y896+AP896</f>
        <v>0</v>
      </c>
      <c r="BH896" s="803"/>
      <c r="BI896" s="803"/>
      <c r="BJ896" s="803"/>
      <c r="BK896" s="803"/>
      <c r="BL896" s="803"/>
      <c r="BM896" s="803"/>
      <c r="BN896" s="803"/>
      <c r="BO896" s="803"/>
      <c r="BP896" s="803"/>
      <c r="BQ896" s="803"/>
      <c r="BR896" s="803"/>
      <c r="BS896" s="803"/>
      <c r="BT896" s="803"/>
      <c r="BU896" s="803"/>
      <c r="BV896" s="123"/>
      <c r="BW896" s="119" t="s">
        <v>85</v>
      </c>
      <c r="BX896" s="119"/>
      <c r="BY896" s="119"/>
      <c r="BZ896" s="119"/>
      <c r="CA896" s="119"/>
      <c r="CB896" s="60"/>
      <c r="CC896" s="1"/>
    </row>
    <row r="897" spans="2:81" ht="15" customHeight="1">
      <c r="B897" s="891"/>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c r="BV897" s="94"/>
      <c r="BW897" s="94"/>
      <c r="BX897" s="94"/>
      <c r="BY897" s="94"/>
      <c r="BZ897" s="94"/>
      <c r="CA897" s="94"/>
      <c r="CB897" s="94"/>
      <c r="CC897" s="1"/>
    </row>
    <row r="898" spans="2:81" ht="15" customHeight="1">
      <c r="B898" s="891"/>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c r="AS898" s="174"/>
      <c r="AT898" s="174"/>
      <c r="AU898" s="174"/>
      <c r="AV898" s="174"/>
      <c r="AW898" s="174"/>
      <c r="AX898" s="174"/>
      <c r="AY898" s="174"/>
      <c r="AZ898" s="174"/>
      <c r="BA898" s="174"/>
      <c r="BB898" s="174"/>
      <c r="BC898" s="174"/>
      <c r="BD898" s="174"/>
      <c r="BE898" s="174"/>
      <c r="BF898" s="174"/>
      <c r="BG898" s="174"/>
      <c r="BH898" s="174"/>
      <c r="BI898" s="174"/>
      <c r="BJ898" s="174"/>
      <c r="BK898" s="174"/>
      <c r="BL898" s="174"/>
      <c r="BM898" s="174"/>
      <c r="BN898" s="174"/>
      <c r="BO898" s="174"/>
      <c r="BP898" s="174"/>
      <c r="BQ898" s="174"/>
      <c r="BR898" s="174"/>
      <c r="BS898" s="174"/>
      <c r="BT898" s="174"/>
      <c r="BU898" s="174"/>
      <c r="BV898" s="174"/>
      <c r="BW898" s="174"/>
      <c r="BX898" s="174"/>
      <c r="BY898" s="174"/>
      <c r="BZ898" s="174"/>
      <c r="CA898" s="174"/>
      <c r="CB898" s="174"/>
      <c r="CC898" s="1"/>
    </row>
    <row r="899" spans="2:81" ht="15" customHeight="1">
      <c r="B899" s="891"/>
      <c r="C899" s="59"/>
      <c r="D899" s="59" t="s">
        <v>1333</v>
      </c>
      <c r="E899" s="59"/>
      <c r="F899" s="59"/>
      <c r="G899" s="59"/>
      <c r="H899" s="59"/>
      <c r="I899" s="59"/>
      <c r="J899" s="59"/>
      <c r="K899" s="59"/>
      <c r="L899" s="59"/>
      <c r="M899" s="59"/>
      <c r="N899" s="59"/>
      <c r="O899" s="59"/>
      <c r="P899" s="59"/>
      <c r="Q899" s="59"/>
      <c r="R899" s="59"/>
      <c r="S899" s="59"/>
      <c r="T899" s="794"/>
      <c r="U899" s="794"/>
      <c r="V899" s="794"/>
      <c r="W899" s="794"/>
      <c r="X899" s="794"/>
      <c r="Y899" s="794"/>
      <c r="Z899" s="794"/>
      <c r="AA899" s="794"/>
      <c r="AB899" s="794"/>
      <c r="AC899" s="794"/>
      <c r="AD899" s="794"/>
      <c r="AE899" s="794"/>
      <c r="AF899" s="794"/>
      <c r="AG899" s="794"/>
      <c r="AH899" s="794"/>
      <c r="AI899" s="794"/>
      <c r="AJ899" s="794"/>
      <c r="AK899" s="794"/>
      <c r="AL899" s="794"/>
      <c r="AM899" s="794"/>
      <c r="AN899" s="794"/>
      <c r="AO899" s="794"/>
      <c r="AP899" s="794"/>
      <c r="AQ899" s="794"/>
      <c r="AR899" s="794"/>
      <c r="AS899" s="794"/>
      <c r="AT899" s="794"/>
      <c r="AU899" s="794"/>
      <c r="AV899" s="794"/>
      <c r="AW899" s="794"/>
      <c r="AX899" s="794"/>
      <c r="AY899" s="794"/>
      <c r="AZ899" s="794"/>
      <c r="BA899" s="794"/>
      <c r="BB899" s="794"/>
      <c r="BC899" s="794"/>
      <c r="BD899" s="794"/>
      <c r="BE899" s="794"/>
      <c r="BF899" s="794"/>
      <c r="BG899" s="794"/>
      <c r="BH899" s="794"/>
      <c r="BI899" s="794"/>
      <c r="BJ899" s="794"/>
      <c r="BK899" s="794"/>
      <c r="BL899" s="794"/>
      <c r="BM899" s="794"/>
      <c r="BN899" s="794"/>
      <c r="BO899" s="794"/>
      <c r="BP899" s="794"/>
      <c r="BQ899" s="794"/>
      <c r="BR899" s="794"/>
      <c r="BS899" s="794"/>
      <c r="BT899" s="794"/>
      <c r="BU899" s="794"/>
      <c r="BV899" s="794"/>
      <c r="BW899" s="794"/>
      <c r="BX899" s="794"/>
      <c r="BY899" s="794"/>
      <c r="BZ899" s="794"/>
      <c r="CA899" s="794"/>
      <c r="CB899" s="794"/>
      <c r="CC899" s="1" t="s">
        <v>2281</v>
      </c>
    </row>
    <row r="900" spans="2:81" ht="15" customHeight="1">
      <c r="B900" s="891"/>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c r="BV900" s="94"/>
      <c r="BW900" s="94"/>
      <c r="BX900" s="94"/>
      <c r="BY900" s="94"/>
      <c r="BZ900" s="94"/>
      <c r="CA900" s="94"/>
      <c r="CB900" s="94"/>
      <c r="CC900" s="1"/>
    </row>
    <row r="901" spans="2:81" ht="15" customHeight="1">
      <c r="B901" s="891"/>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c r="AS901" s="174"/>
      <c r="AT901" s="174"/>
      <c r="AU901" s="174"/>
      <c r="AV901" s="174"/>
      <c r="AW901" s="174"/>
      <c r="AX901" s="174"/>
      <c r="AY901" s="174"/>
      <c r="AZ901" s="174"/>
      <c r="BA901" s="174"/>
      <c r="BB901" s="174"/>
      <c r="BC901" s="174"/>
      <c r="BD901" s="174"/>
      <c r="BE901" s="174"/>
      <c r="BF901" s="174"/>
      <c r="BG901" s="174"/>
      <c r="BH901" s="174"/>
      <c r="BI901" s="174"/>
      <c r="BJ901" s="174"/>
      <c r="BK901" s="174"/>
      <c r="BL901" s="174"/>
      <c r="BM901" s="174"/>
      <c r="BN901" s="174"/>
      <c r="BO901" s="174"/>
      <c r="BP901" s="174"/>
      <c r="BQ901" s="174"/>
      <c r="BR901" s="174"/>
      <c r="BS901" s="174"/>
      <c r="BT901" s="174"/>
      <c r="BU901" s="174"/>
      <c r="BV901" s="174"/>
      <c r="BW901" s="174"/>
      <c r="BX901" s="174"/>
      <c r="BY901" s="174"/>
      <c r="BZ901" s="174"/>
      <c r="CA901" s="174"/>
      <c r="CB901" s="174"/>
      <c r="CC901" s="1"/>
    </row>
    <row r="902" spans="2:81" ht="15" customHeight="1">
      <c r="B902" s="891"/>
      <c r="C902" s="59"/>
      <c r="D902" s="59" t="s">
        <v>1334</v>
      </c>
      <c r="E902" s="59"/>
      <c r="F902" s="59"/>
      <c r="G902" s="59"/>
      <c r="H902" s="59"/>
      <c r="I902" s="59"/>
      <c r="J902" s="59"/>
      <c r="K902" s="59"/>
      <c r="L902" s="59"/>
      <c r="M902" s="59"/>
      <c r="N902" s="59"/>
      <c r="O902" s="59"/>
      <c r="P902" s="59"/>
      <c r="Q902" s="59"/>
      <c r="R902" s="59"/>
      <c r="S902" s="59"/>
      <c r="T902" s="794"/>
      <c r="U902" s="794"/>
      <c r="V902" s="794"/>
      <c r="W902" s="794"/>
      <c r="X902" s="794"/>
      <c r="Y902" s="794"/>
      <c r="Z902" s="794"/>
      <c r="AA902" s="794"/>
      <c r="AB902" s="794"/>
      <c r="AC902" s="794"/>
      <c r="AD902" s="794"/>
      <c r="AE902" s="794"/>
      <c r="AF902" s="794"/>
      <c r="AG902" s="794"/>
      <c r="AH902" s="794"/>
      <c r="AI902" s="794"/>
      <c r="AJ902" s="794"/>
      <c r="AK902" s="794"/>
      <c r="AL902" s="794"/>
      <c r="AM902" s="794"/>
      <c r="AN902" s="794"/>
      <c r="AO902" s="794"/>
      <c r="AP902" s="794"/>
      <c r="AQ902" s="794"/>
      <c r="AR902" s="794"/>
      <c r="AS902" s="794"/>
      <c r="AT902" s="794"/>
      <c r="AU902" s="794"/>
      <c r="AV902" s="794"/>
      <c r="AW902" s="794"/>
      <c r="AX902" s="794"/>
      <c r="AY902" s="794"/>
      <c r="AZ902" s="794"/>
      <c r="BA902" s="794"/>
      <c r="BB902" s="794"/>
      <c r="BC902" s="794"/>
      <c r="BD902" s="794"/>
      <c r="BE902" s="794"/>
      <c r="BF902" s="794"/>
      <c r="BG902" s="794"/>
      <c r="BH902" s="794"/>
      <c r="BI902" s="794"/>
      <c r="BJ902" s="794"/>
      <c r="BK902" s="794"/>
      <c r="BL902" s="794"/>
      <c r="BM902" s="794"/>
      <c r="BN902" s="794"/>
      <c r="BO902" s="794"/>
      <c r="BP902" s="794"/>
      <c r="BQ902" s="794"/>
      <c r="BR902" s="794"/>
      <c r="BS902" s="794"/>
      <c r="BT902" s="794"/>
      <c r="BU902" s="794"/>
      <c r="BV902" s="794"/>
      <c r="BW902" s="794"/>
      <c r="BX902" s="794"/>
      <c r="BY902" s="794"/>
      <c r="BZ902" s="794"/>
      <c r="CA902" s="794"/>
      <c r="CB902" s="794"/>
      <c r="CC902" s="1" t="s">
        <v>2282</v>
      </c>
    </row>
    <row r="903" spans="2:81" ht="15" customHeight="1">
      <c r="B903" s="891"/>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c r="BV903" s="94"/>
      <c r="BW903" s="94"/>
      <c r="BX903" s="94"/>
      <c r="BY903" s="94"/>
      <c r="BZ903" s="94"/>
      <c r="CA903" s="94"/>
      <c r="CB903" s="94"/>
      <c r="CC903" s="1"/>
    </row>
    <row r="904" spans="2:81" ht="15" customHeight="1">
      <c r="B904" s="891"/>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c r="AS904" s="174"/>
      <c r="AT904" s="174"/>
      <c r="AU904" s="174"/>
      <c r="AV904" s="174"/>
      <c r="AW904" s="174"/>
      <c r="AX904" s="174"/>
      <c r="AY904" s="174"/>
      <c r="AZ904" s="174"/>
      <c r="BA904" s="174"/>
      <c r="BB904" s="174"/>
      <c r="BC904" s="174"/>
      <c r="BD904" s="174"/>
      <c r="BE904" s="174"/>
      <c r="BF904" s="174"/>
      <c r="BG904" s="174"/>
      <c r="BH904" s="174"/>
      <c r="BI904" s="174"/>
      <c r="BJ904" s="174"/>
      <c r="BK904" s="174"/>
      <c r="BL904" s="174"/>
      <c r="BM904" s="174"/>
      <c r="BN904" s="174"/>
      <c r="BO904" s="174"/>
      <c r="BP904" s="174"/>
      <c r="BQ904" s="174"/>
      <c r="BR904" s="174"/>
      <c r="BS904" s="174"/>
      <c r="BT904" s="174"/>
      <c r="BU904" s="174"/>
      <c r="BV904" s="174"/>
      <c r="BW904" s="174"/>
      <c r="BX904" s="174"/>
      <c r="BY904" s="174"/>
      <c r="BZ904" s="174"/>
      <c r="CA904" s="174"/>
      <c r="CB904" s="174"/>
      <c r="CC904" s="1"/>
    </row>
    <row r="905" spans="2:81" ht="15" customHeight="1">
      <c r="B905" s="891"/>
      <c r="C905" s="59"/>
      <c r="D905" s="59" t="s">
        <v>1335</v>
      </c>
      <c r="E905" s="59"/>
      <c r="F905" s="59"/>
      <c r="G905" s="59"/>
      <c r="H905" s="59"/>
      <c r="I905" s="59"/>
      <c r="J905" s="59"/>
      <c r="K905" s="59"/>
      <c r="L905" s="59"/>
      <c r="M905" s="59"/>
      <c r="N905" s="59"/>
      <c r="O905" s="59"/>
      <c r="P905" s="59"/>
      <c r="Q905" s="59"/>
      <c r="R905" s="59"/>
      <c r="S905" s="59"/>
      <c r="T905" s="794"/>
      <c r="U905" s="794"/>
      <c r="V905" s="794"/>
      <c r="W905" s="794"/>
      <c r="X905" s="794"/>
      <c r="Y905" s="794"/>
      <c r="Z905" s="794"/>
      <c r="AA905" s="794"/>
      <c r="AB905" s="794"/>
      <c r="AC905" s="794"/>
      <c r="AD905" s="794"/>
      <c r="AE905" s="794"/>
      <c r="AF905" s="794"/>
      <c r="AG905" s="794"/>
      <c r="AH905" s="794"/>
      <c r="AI905" s="794"/>
      <c r="AJ905" s="794"/>
      <c r="AK905" s="794"/>
      <c r="AL905" s="794"/>
      <c r="AM905" s="794"/>
      <c r="AN905" s="794"/>
      <c r="AO905" s="794"/>
      <c r="AP905" s="794"/>
      <c r="AQ905" s="794"/>
      <c r="AR905" s="794"/>
      <c r="AS905" s="794"/>
      <c r="AT905" s="794"/>
      <c r="AU905" s="794"/>
      <c r="AV905" s="794"/>
      <c r="AW905" s="794"/>
      <c r="AX905" s="794"/>
      <c r="AY905" s="794"/>
      <c r="AZ905" s="794"/>
      <c r="BA905" s="794"/>
      <c r="BB905" s="794"/>
      <c r="BC905" s="794"/>
      <c r="BD905" s="794"/>
      <c r="BE905" s="794"/>
      <c r="BF905" s="794"/>
      <c r="BG905" s="794"/>
      <c r="BH905" s="794"/>
      <c r="BI905" s="794"/>
      <c r="BJ905" s="794"/>
      <c r="BK905" s="794"/>
      <c r="BL905" s="794"/>
      <c r="BM905" s="794"/>
      <c r="BN905" s="794"/>
      <c r="BO905" s="794"/>
      <c r="BP905" s="794"/>
      <c r="BQ905" s="794"/>
      <c r="BR905" s="794"/>
      <c r="BS905" s="794"/>
      <c r="BT905" s="794"/>
      <c r="BU905" s="794"/>
      <c r="BV905" s="794"/>
      <c r="BW905" s="794"/>
      <c r="BX905" s="794"/>
      <c r="BY905" s="794"/>
      <c r="BZ905" s="794"/>
      <c r="CA905" s="794"/>
      <c r="CB905" s="794"/>
      <c r="CC905" s="1" t="s">
        <v>2283</v>
      </c>
    </row>
    <row r="906" spans="2:81" ht="15" customHeight="1">
      <c r="B906" s="891"/>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c r="BV906" s="94"/>
      <c r="BW906" s="94"/>
      <c r="BX906" s="94"/>
      <c r="BY906" s="94"/>
      <c r="BZ906" s="94"/>
      <c r="CA906" s="94"/>
      <c r="CB906" s="94"/>
      <c r="CC906" s="1"/>
    </row>
    <row r="907" spans="2:81" ht="15" customHeight="1">
      <c r="B907" s="891"/>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c r="AS907" s="174"/>
      <c r="AT907" s="174"/>
      <c r="AU907" s="174"/>
      <c r="AV907" s="174"/>
      <c r="AW907" s="174"/>
      <c r="AX907" s="174"/>
      <c r="AY907" s="174"/>
      <c r="AZ907" s="174"/>
      <c r="BA907" s="174"/>
      <c r="BB907" s="174"/>
      <c r="BC907" s="174"/>
      <c r="BD907" s="174"/>
      <c r="BE907" s="174"/>
      <c r="BF907" s="174"/>
      <c r="BG907" s="174"/>
      <c r="BH907" s="174"/>
      <c r="BI907" s="174"/>
      <c r="BJ907" s="174"/>
      <c r="BK907" s="174"/>
      <c r="BL907" s="174"/>
      <c r="BM907" s="174"/>
      <c r="BN907" s="174"/>
      <c r="BO907" s="174"/>
      <c r="BP907" s="174"/>
      <c r="BQ907" s="174"/>
      <c r="BR907" s="174"/>
      <c r="BS907" s="174"/>
      <c r="BT907" s="174"/>
      <c r="BU907" s="174"/>
      <c r="BV907" s="174"/>
      <c r="BW907" s="174"/>
      <c r="BX907" s="174"/>
      <c r="BY907" s="174"/>
      <c r="BZ907" s="174"/>
      <c r="CA907" s="174"/>
      <c r="CB907" s="174"/>
      <c r="CC907" s="1"/>
    </row>
    <row r="908" spans="2:81" ht="15" customHeight="1">
      <c r="B908" s="891"/>
      <c r="C908" s="59"/>
      <c r="D908" s="59" t="s">
        <v>1336</v>
      </c>
      <c r="E908" s="59"/>
      <c r="F908" s="59"/>
      <c r="G908" s="59"/>
      <c r="H908" s="59"/>
      <c r="I908" s="59"/>
      <c r="J908" s="59"/>
      <c r="K908" s="59"/>
      <c r="L908" s="59"/>
      <c r="M908" s="59"/>
      <c r="N908" s="59"/>
      <c r="O908" s="59"/>
      <c r="P908" s="59"/>
      <c r="Q908" s="59"/>
      <c r="R908" s="59"/>
      <c r="S908" s="59"/>
      <c r="T908" s="794"/>
      <c r="U908" s="794"/>
      <c r="V908" s="794"/>
      <c r="W908" s="794"/>
      <c r="X908" s="794"/>
      <c r="Y908" s="794"/>
      <c r="Z908" s="794"/>
      <c r="AA908" s="794"/>
      <c r="AB908" s="794"/>
      <c r="AC908" s="794"/>
      <c r="AD908" s="794"/>
      <c r="AE908" s="794"/>
      <c r="AF908" s="794"/>
      <c r="AG908" s="794"/>
      <c r="AH908" s="794"/>
      <c r="AI908" s="794"/>
      <c r="AJ908" s="794"/>
      <c r="AK908" s="794"/>
      <c r="AL908" s="794"/>
      <c r="AM908" s="794"/>
      <c r="AN908" s="794"/>
      <c r="AO908" s="794"/>
      <c r="AP908" s="794"/>
      <c r="AQ908" s="794"/>
      <c r="AR908" s="794"/>
      <c r="AS908" s="794"/>
      <c r="AT908" s="794"/>
      <c r="AU908" s="794"/>
      <c r="AV908" s="794"/>
      <c r="AW908" s="794"/>
      <c r="AX908" s="794"/>
      <c r="AY908" s="794"/>
      <c r="AZ908" s="794"/>
      <c r="BA908" s="794"/>
      <c r="BB908" s="794"/>
      <c r="BC908" s="794"/>
      <c r="BD908" s="794"/>
      <c r="BE908" s="794"/>
      <c r="BF908" s="794"/>
      <c r="BG908" s="794"/>
      <c r="BH908" s="794"/>
      <c r="BI908" s="794"/>
      <c r="BJ908" s="794"/>
      <c r="BK908" s="794"/>
      <c r="BL908" s="794"/>
      <c r="BM908" s="794"/>
      <c r="BN908" s="794"/>
      <c r="BO908" s="794"/>
      <c r="BP908" s="794"/>
      <c r="BQ908" s="794"/>
      <c r="BR908" s="794"/>
      <c r="BS908" s="794"/>
      <c r="BT908" s="794"/>
      <c r="BU908" s="794"/>
      <c r="BV908" s="794"/>
      <c r="BW908" s="794"/>
      <c r="BX908" s="794"/>
      <c r="BY908" s="794"/>
      <c r="BZ908" s="794"/>
      <c r="CA908" s="794"/>
      <c r="CB908" s="794"/>
      <c r="CC908" s="1" t="s">
        <v>1969</v>
      </c>
    </row>
    <row r="909" spans="2:81" ht="15" customHeight="1">
      <c r="B909" s="891"/>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c r="BV909" s="94"/>
      <c r="BW909" s="94"/>
      <c r="BX909" s="94"/>
      <c r="BY909" s="94"/>
      <c r="BZ909" s="94"/>
      <c r="CA909" s="94"/>
      <c r="CB909" s="94"/>
      <c r="CC909" s="1"/>
    </row>
    <row r="910" spans="2:81" ht="15" customHeight="1">
      <c r="B910" s="891"/>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c r="AS910" s="174"/>
      <c r="AT910" s="174"/>
      <c r="AU910" s="174"/>
      <c r="AV910" s="174"/>
      <c r="AW910" s="174"/>
      <c r="AX910" s="174"/>
      <c r="AY910" s="174"/>
      <c r="AZ910" s="174"/>
      <c r="BA910" s="174"/>
      <c r="BB910" s="174"/>
      <c r="BC910" s="174"/>
      <c r="BD910" s="174"/>
      <c r="BE910" s="174"/>
      <c r="BF910" s="174"/>
      <c r="BG910" s="174"/>
      <c r="BH910" s="174"/>
      <c r="BI910" s="174"/>
      <c r="BJ910" s="174"/>
      <c r="BK910" s="174"/>
      <c r="BL910" s="174"/>
      <c r="BM910" s="174"/>
      <c r="BN910" s="174"/>
      <c r="BO910" s="174"/>
      <c r="BP910" s="174"/>
      <c r="BQ910" s="174"/>
      <c r="BR910" s="174"/>
      <c r="BS910" s="174"/>
      <c r="BT910" s="174"/>
      <c r="BU910" s="174"/>
      <c r="BV910" s="174"/>
      <c r="BW910" s="174"/>
      <c r="BX910" s="174"/>
      <c r="BY910" s="174"/>
      <c r="BZ910" s="174"/>
      <c r="CA910" s="174"/>
      <c r="CB910" s="174"/>
      <c r="CC910" s="1"/>
    </row>
    <row r="911" spans="2:81" ht="15" customHeight="1">
      <c r="B911" s="891"/>
      <c r="C911" s="59"/>
      <c r="D911" s="59" t="s">
        <v>1337</v>
      </c>
      <c r="E911" s="59"/>
      <c r="F911" s="59"/>
      <c r="G911" s="59"/>
      <c r="H911" s="59"/>
      <c r="I911" s="59"/>
      <c r="J911" s="59"/>
      <c r="K911" s="59"/>
      <c r="L911" s="59"/>
      <c r="M911" s="59"/>
      <c r="N911" s="59"/>
      <c r="O911" s="59"/>
      <c r="P911" s="59"/>
      <c r="Q911" s="59"/>
      <c r="R911" s="59"/>
      <c r="S911" s="59"/>
      <c r="T911" s="794"/>
      <c r="U911" s="794"/>
      <c r="V911" s="794"/>
      <c r="W911" s="794"/>
      <c r="X911" s="794"/>
      <c r="Y911" s="794"/>
      <c r="Z911" s="794"/>
      <c r="AA911" s="794"/>
      <c r="AB911" s="794"/>
      <c r="AC911" s="794"/>
      <c r="AD911" s="794"/>
      <c r="AE911" s="794"/>
      <c r="AF911" s="794"/>
      <c r="AG911" s="794"/>
      <c r="AH911" s="794"/>
      <c r="AI911" s="794"/>
      <c r="AJ911" s="794"/>
      <c r="AK911" s="794"/>
      <c r="AL911" s="794"/>
      <c r="AM911" s="794"/>
      <c r="AN911" s="794"/>
      <c r="AO911" s="794"/>
      <c r="AP911" s="794"/>
      <c r="AQ911" s="794"/>
      <c r="AR911" s="794"/>
      <c r="AS911" s="794"/>
      <c r="AT911" s="794"/>
      <c r="AU911" s="794"/>
      <c r="AV911" s="794"/>
      <c r="AW911" s="794"/>
      <c r="AX911" s="794"/>
      <c r="AY911" s="794"/>
      <c r="AZ911" s="794"/>
      <c r="BA911" s="794"/>
      <c r="BB911" s="794"/>
      <c r="BC911" s="794"/>
      <c r="BD911" s="794"/>
      <c r="BE911" s="794"/>
      <c r="BF911" s="794"/>
      <c r="BG911" s="794"/>
      <c r="BH911" s="794"/>
      <c r="BI911" s="794"/>
      <c r="BJ911" s="794"/>
      <c r="BK911" s="794"/>
      <c r="BL911" s="794"/>
      <c r="BM911" s="794"/>
      <c r="BN911" s="794"/>
      <c r="BO911" s="794"/>
      <c r="BP911" s="794"/>
      <c r="BQ911" s="794"/>
      <c r="BR911" s="794"/>
      <c r="BS911" s="794"/>
      <c r="BT911" s="794"/>
      <c r="BU911" s="794"/>
      <c r="BV911" s="794"/>
      <c r="BW911" s="794"/>
      <c r="BX911" s="794"/>
      <c r="BY911" s="794"/>
      <c r="BZ911" s="794"/>
      <c r="CA911" s="794"/>
      <c r="CB911" s="794"/>
      <c r="CC911" s="1" t="s">
        <v>1968</v>
      </c>
    </row>
    <row r="912" spans="2:81" ht="15" customHeight="1">
      <c r="B912" s="891"/>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c r="BV912" s="94"/>
      <c r="BW912" s="94"/>
      <c r="BX912" s="94"/>
      <c r="BY912" s="94"/>
      <c r="BZ912" s="94"/>
      <c r="CA912" s="94"/>
      <c r="CB912" s="94"/>
      <c r="CC912" s="1"/>
    </row>
    <row r="913" spans="2:81" ht="15" customHeight="1">
      <c r="B913" s="891"/>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c r="AS913" s="174"/>
      <c r="AT913" s="174"/>
      <c r="AU913" s="174"/>
      <c r="AV913" s="174"/>
      <c r="AW913" s="174"/>
      <c r="AX913" s="174"/>
      <c r="AY913" s="174"/>
      <c r="AZ913" s="174"/>
      <c r="BA913" s="174"/>
      <c r="BB913" s="174"/>
      <c r="BC913" s="174"/>
      <c r="BD913" s="174"/>
      <c r="BE913" s="174"/>
      <c r="BF913" s="174"/>
      <c r="BG913" s="174"/>
      <c r="BH913" s="174"/>
      <c r="BI913" s="174"/>
      <c r="BJ913" s="174"/>
      <c r="BK913" s="174"/>
      <c r="BL913" s="174"/>
      <c r="BM913" s="174"/>
      <c r="BN913" s="174"/>
      <c r="BO913" s="174"/>
      <c r="BP913" s="174"/>
      <c r="BQ913" s="174"/>
      <c r="BR913" s="174"/>
      <c r="BS913" s="174"/>
      <c r="BT913" s="174"/>
      <c r="BU913" s="174"/>
      <c r="BV913" s="174"/>
      <c r="BW913" s="174"/>
      <c r="BX913" s="174"/>
      <c r="BY913" s="174"/>
      <c r="BZ913" s="174"/>
      <c r="CA913" s="174"/>
      <c r="CB913" s="174"/>
      <c r="CC913" s="1"/>
    </row>
    <row r="914" spans="2:81" ht="15" customHeight="1">
      <c r="B914" s="891"/>
      <c r="C914" s="59"/>
      <c r="D914" s="798" t="s">
        <v>1338</v>
      </c>
      <c r="E914" s="798"/>
      <c r="F914" s="798"/>
      <c r="G914" s="798"/>
      <c r="H914" s="798"/>
      <c r="I914" s="798"/>
      <c r="J914" s="798"/>
      <c r="K914" s="798"/>
      <c r="L914" s="798"/>
      <c r="M914" s="798"/>
      <c r="N914" s="798"/>
      <c r="O914" s="798"/>
      <c r="P914" s="798"/>
      <c r="Q914" s="798"/>
      <c r="R914" s="798"/>
      <c r="S914" s="798"/>
      <c r="T914" s="798"/>
      <c r="U914" s="794"/>
      <c r="V914" s="794"/>
      <c r="W914" s="794"/>
      <c r="X914" s="794"/>
      <c r="Y914" s="794"/>
      <c r="Z914" s="794"/>
      <c r="AA914" s="794"/>
      <c r="AB914" s="794"/>
      <c r="AC914" s="794"/>
      <c r="AD914" s="794"/>
      <c r="AE914" s="794"/>
      <c r="AF914" s="794"/>
      <c r="AG914" s="794"/>
      <c r="AH914" s="794"/>
      <c r="AI914" s="794"/>
      <c r="AJ914" s="794"/>
      <c r="AK914" s="794"/>
      <c r="AL914" s="794"/>
      <c r="AM914" s="794"/>
      <c r="AN914" s="794"/>
      <c r="AO914" s="794"/>
      <c r="AP914" s="794"/>
      <c r="AQ914" s="794"/>
      <c r="AR914" s="794"/>
      <c r="AS914" s="794"/>
      <c r="AT914" s="794"/>
      <c r="AU914" s="794"/>
      <c r="AV914" s="794"/>
      <c r="AW914" s="794"/>
      <c r="AX914" s="794"/>
      <c r="AY914" s="794"/>
      <c r="AZ914" s="794"/>
      <c r="BA914" s="794"/>
      <c r="BB914" s="794"/>
      <c r="BC914" s="794"/>
      <c r="BD914" s="794"/>
      <c r="BE914" s="794"/>
      <c r="BF914" s="794"/>
      <c r="BG914" s="794"/>
      <c r="BH914" s="794"/>
      <c r="BI914" s="794"/>
      <c r="BJ914" s="794"/>
      <c r="BK914" s="794"/>
      <c r="BL914" s="794"/>
      <c r="BM914" s="794"/>
      <c r="BN914" s="794"/>
      <c r="BO914" s="794"/>
      <c r="BP914" s="794"/>
      <c r="BQ914" s="794"/>
      <c r="BR914" s="794"/>
      <c r="BS914" s="794"/>
      <c r="BT914" s="794"/>
      <c r="BU914" s="794"/>
      <c r="BV914" s="794"/>
      <c r="BW914" s="794"/>
      <c r="BX914" s="794"/>
      <c r="BY914" s="794"/>
      <c r="BZ914" s="794"/>
      <c r="CA914" s="794"/>
      <c r="CB914" s="794"/>
      <c r="CC914" s="1"/>
    </row>
    <row r="915" spans="2:81" ht="15" customHeight="1">
      <c r="B915" s="482" t="s">
        <v>2144</v>
      </c>
      <c r="C915" s="59"/>
      <c r="D915" s="122"/>
      <c r="E915" s="122"/>
      <c r="F915" s="122"/>
      <c r="G915" s="122"/>
      <c r="H915" s="122"/>
      <c r="I915" s="122"/>
      <c r="J915" s="122"/>
      <c r="K915" s="122"/>
      <c r="L915" s="122"/>
      <c r="M915" s="122"/>
      <c r="N915" s="122"/>
      <c r="O915" s="122"/>
      <c r="P915" s="122"/>
      <c r="Q915" s="122"/>
      <c r="R915" s="122"/>
      <c r="S915" s="122"/>
      <c r="T915" s="122"/>
      <c r="U915" s="794"/>
      <c r="V915" s="794"/>
      <c r="W915" s="794"/>
      <c r="X915" s="794"/>
      <c r="Y915" s="794"/>
      <c r="Z915" s="794"/>
      <c r="AA915" s="794"/>
      <c r="AB915" s="794"/>
      <c r="AC915" s="794"/>
      <c r="AD915" s="794"/>
      <c r="AE915" s="794"/>
      <c r="AF915" s="794"/>
      <c r="AG915" s="794"/>
      <c r="AH915" s="794"/>
      <c r="AI915" s="794"/>
      <c r="AJ915" s="794"/>
      <c r="AK915" s="794"/>
      <c r="AL915" s="794"/>
      <c r="AM915" s="794"/>
      <c r="AN915" s="794"/>
      <c r="AO915" s="794"/>
      <c r="AP915" s="794"/>
      <c r="AQ915" s="794"/>
      <c r="AR915" s="794"/>
      <c r="AS915" s="794"/>
      <c r="AT915" s="794"/>
      <c r="AU915" s="794"/>
      <c r="AV915" s="794"/>
      <c r="AW915" s="794"/>
      <c r="AX915" s="794"/>
      <c r="AY915" s="794"/>
      <c r="AZ915" s="794"/>
      <c r="BA915" s="794"/>
      <c r="BB915" s="794"/>
      <c r="BC915" s="794"/>
      <c r="BD915" s="794"/>
      <c r="BE915" s="794"/>
      <c r="BF915" s="794"/>
      <c r="BG915" s="794"/>
      <c r="BH915" s="794"/>
      <c r="BI915" s="794"/>
      <c r="BJ915" s="794"/>
      <c r="BK915" s="794"/>
      <c r="BL915" s="794"/>
      <c r="BM915" s="794"/>
      <c r="BN915" s="794"/>
      <c r="BO915" s="794"/>
      <c r="BP915" s="794"/>
      <c r="BQ915" s="794"/>
      <c r="BR915" s="794"/>
      <c r="BS915" s="794"/>
      <c r="BT915" s="794"/>
      <c r="BU915" s="794"/>
      <c r="BV915" s="794"/>
      <c r="BW915" s="794"/>
      <c r="BX915" s="794"/>
      <c r="BY915" s="794"/>
      <c r="BZ915" s="794"/>
      <c r="CA915" s="794"/>
      <c r="CB915" s="794"/>
      <c r="CC915" s="461" t="s">
        <v>2144</v>
      </c>
    </row>
    <row r="916" spans="2:81" ht="15" customHeight="1" thickBot="1">
      <c r="B916" s="483" t="s">
        <v>2141</v>
      </c>
      <c r="C916" s="59"/>
      <c r="D916" s="59"/>
      <c r="E916" s="59"/>
      <c r="F916" s="59"/>
      <c r="G916" s="59"/>
      <c r="H916" s="59"/>
      <c r="I916" s="59"/>
      <c r="J916" s="59"/>
      <c r="K916" s="59"/>
      <c r="L916" s="59"/>
      <c r="M916" s="59"/>
      <c r="N916" s="59"/>
      <c r="O916" s="59"/>
      <c r="P916" s="59"/>
      <c r="Q916" s="59"/>
      <c r="R916" s="59"/>
      <c r="S916" s="59"/>
      <c r="T916" s="794"/>
      <c r="U916" s="794"/>
      <c r="V916" s="794"/>
      <c r="W916" s="794"/>
      <c r="X916" s="794"/>
      <c r="Y916" s="794"/>
      <c r="Z916" s="794"/>
      <c r="AA916" s="794"/>
      <c r="AB916" s="794"/>
      <c r="AC916" s="794"/>
      <c r="AD916" s="794"/>
      <c r="AE916" s="794"/>
      <c r="AF916" s="794"/>
      <c r="AG916" s="794"/>
      <c r="AH916" s="794"/>
      <c r="AI916" s="794"/>
      <c r="AJ916" s="794"/>
      <c r="AK916" s="794"/>
      <c r="AL916" s="794"/>
      <c r="AM916" s="794"/>
      <c r="AN916" s="794"/>
      <c r="AO916" s="794"/>
      <c r="AP916" s="794"/>
      <c r="AQ916" s="794"/>
      <c r="AR916" s="794"/>
      <c r="AS916" s="794"/>
      <c r="AT916" s="794"/>
      <c r="AU916" s="794"/>
      <c r="AV916" s="794"/>
      <c r="AW916" s="794"/>
      <c r="AX916" s="794"/>
      <c r="AY916" s="794"/>
      <c r="AZ916" s="794"/>
      <c r="BA916" s="794"/>
      <c r="BB916" s="794"/>
      <c r="BC916" s="794"/>
      <c r="BD916" s="794"/>
      <c r="BE916" s="794"/>
      <c r="BF916" s="794"/>
      <c r="BG916" s="794"/>
      <c r="BH916" s="794"/>
      <c r="BI916" s="794"/>
      <c r="BJ916" s="794"/>
      <c r="BK916" s="794"/>
      <c r="BL916" s="794"/>
      <c r="BM916" s="794"/>
      <c r="BN916" s="794"/>
      <c r="BO916" s="794"/>
      <c r="BP916" s="794"/>
      <c r="BQ916" s="794"/>
      <c r="BR916" s="794"/>
      <c r="BS916" s="794"/>
      <c r="BT916" s="794"/>
      <c r="BU916" s="794"/>
      <c r="BV916" s="794"/>
      <c r="BW916" s="794"/>
      <c r="BX916" s="794"/>
      <c r="BY916" s="794"/>
      <c r="BZ916" s="794"/>
      <c r="CA916" s="794"/>
      <c r="CB916" s="794"/>
      <c r="CC916" s="463" t="s">
        <v>2141</v>
      </c>
    </row>
    <row r="917" spans="2:81" ht="15" customHeight="1">
      <c r="B917" s="484" t="s">
        <v>2142</v>
      </c>
      <c r="C917" s="59"/>
      <c r="D917" s="59" t="s">
        <v>1339</v>
      </c>
      <c r="E917" s="59"/>
      <c r="F917" s="59"/>
      <c r="G917" s="59"/>
      <c r="H917" s="59"/>
      <c r="I917" s="59"/>
      <c r="J917" s="59"/>
      <c r="K917" s="59"/>
      <c r="L917" s="59"/>
      <c r="M917" s="59"/>
      <c r="N917" s="59"/>
      <c r="O917" s="59"/>
      <c r="P917" s="59"/>
      <c r="Q917" s="59"/>
      <c r="R917" s="59"/>
      <c r="S917" s="59"/>
      <c r="T917" s="325"/>
      <c r="U917" s="325"/>
      <c r="V917" s="325"/>
      <c r="W917" s="325"/>
      <c r="X917" s="325"/>
      <c r="Y917" s="325"/>
      <c r="Z917" s="325"/>
      <c r="AA917" s="325"/>
      <c r="AB917" s="325"/>
      <c r="AC917" s="325"/>
      <c r="AD917" s="325"/>
      <c r="AE917" s="325"/>
      <c r="AF917" s="325"/>
      <c r="AG917" s="325"/>
      <c r="AH917" s="325"/>
      <c r="AI917" s="325"/>
      <c r="AJ917" s="325"/>
      <c r="AK917" s="325"/>
      <c r="AL917" s="325"/>
      <c r="AM917" s="325"/>
      <c r="AN917" s="325"/>
      <c r="AO917" s="325"/>
      <c r="AP917" s="325"/>
      <c r="AQ917" s="325"/>
      <c r="AR917" s="325"/>
      <c r="AS917" s="325"/>
      <c r="AT917" s="325"/>
      <c r="AU917" s="325"/>
      <c r="AV917" s="325"/>
      <c r="AW917" s="325"/>
      <c r="AX917" s="325"/>
      <c r="AY917" s="325"/>
      <c r="AZ917" s="325"/>
      <c r="BA917" s="325"/>
      <c r="BB917" s="325"/>
      <c r="BC917" s="325"/>
      <c r="BD917" s="325"/>
      <c r="BE917" s="325"/>
      <c r="BF917" s="325"/>
      <c r="BG917" s="325"/>
      <c r="BH917" s="325"/>
      <c r="BI917" s="325"/>
      <c r="BJ917" s="325"/>
      <c r="BK917" s="325"/>
      <c r="BL917" s="325"/>
      <c r="BM917" s="325"/>
      <c r="BN917" s="325"/>
      <c r="BO917" s="325"/>
      <c r="BP917" s="325"/>
      <c r="BQ917" s="325"/>
      <c r="BR917" s="325"/>
      <c r="BS917" s="325"/>
      <c r="BT917" s="325"/>
      <c r="BU917" s="325"/>
      <c r="BV917" s="325"/>
      <c r="BW917" s="325"/>
      <c r="BX917" s="325"/>
      <c r="BY917" s="325"/>
      <c r="BZ917" s="325"/>
      <c r="CA917" s="325"/>
      <c r="CB917" s="325"/>
      <c r="CC917" s="464" t="s">
        <v>2142</v>
      </c>
    </row>
    <row r="918" spans="2:81" ht="15" customHeight="1">
      <c r="B918" s="891" t="s">
        <v>2193</v>
      </c>
      <c r="C918" s="59"/>
      <c r="D918" s="59"/>
      <c r="E918" s="892" t="s">
        <v>1691</v>
      </c>
      <c r="F918" s="892"/>
      <c r="G918" s="892"/>
      <c r="H918" s="892"/>
      <c r="I918" s="892"/>
      <c r="J918" s="892"/>
      <c r="K918" s="892"/>
      <c r="L918" s="892"/>
      <c r="M918" s="892"/>
      <c r="N918" s="892"/>
      <c r="O918" s="892"/>
      <c r="P918" s="892"/>
      <c r="Q918" s="892"/>
      <c r="R918" s="892"/>
      <c r="S918" s="892"/>
      <c r="T918" s="892"/>
      <c r="U918" s="892"/>
      <c r="V918" s="892"/>
      <c r="W918" s="892"/>
      <c r="X918" s="892"/>
      <c r="Y918" s="892"/>
      <c r="Z918" s="892"/>
      <c r="AA918" s="892"/>
      <c r="AB918" s="892"/>
      <c r="AC918" s="892"/>
      <c r="AD918" s="892"/>
      <c r="AE918" s="892"/>
      <c r="AF918" s="892"/>
      <c r="AG918" s="892"/>
      <c r="AH918" s="892"/>
      <c r="AI918" s="892"/>
      <c r="AJ918" s="892"/>
      <c r="AK918" s="892"/>
      <c r="AL918" s="892"/>
      <c r="AM918" s="892"/>
      <c r="AN918" s="892"/>
      <c r="AO918" s="892"/>
      <c r="AP918" s="892"/>
      <c r="AQ918" s="892"/>
      <c r="AR918" s="892"/>
      <c r="AS918" s="892"/>
      <c r="AT918" s="892"/>
      <c r="AU918" s="892"/>
      <c r="AV918" s="892"/>
      <c r="AW918" s="892"/>
      <c r="AX918" s="892"/>
      <c r="AY918" s="892"/>
      <c r="AZ918" s="892"/>
      <c r="BA918" s="892"/>
      <c r="BB918" s="892"/>
      <c r="BC918" s="892"/>
      <c r="BD918" s="892"/>
      <c r="BE918" s="892"/>
      <c r="BF918" s="892"/>
      <c r="BG918" s="892"/>
      <c r="BH918" s="892"/>
      <c r="BI918" s="892"/>
      <c r="BJ918" s="892"/>
      <c r="BK918" s="892"/>
      <c r="BL918" s="892"/>
      <c r="BM918" s="892"/>
      <c r="BN918" s="892"/>
      <c r="BO918" s="892"/>
      <c r="BP918" s="892"/>
      <c r="BQ918" s="892"/>
      <c r="BR918" s="892"/>
      <c r="BS918" s="892"/>
      <c r="BT918" s="892"/>
      <c r="BU918" s="892"/>
      <c r="BV918" s="892"/>
      <c r="BW918" s="892"/>
      <c r="BX918" s="892"/>
      <c r="BY918" s="892"/>
      <c r="BZ918" s="892"/>
      <c r="CA918" s="892"/>
      <c r="CB918" s="892"/>
      <c r="CC918" s="387" t="s">
        <v>2284</v>
      </c>
    </row>
    <row r="919" spans="2:81" ht="15" customHeight="1">
      <c r="B919" s="891"/>
      <c r="C919" s="59"/>
      <c r="D919" s="59"/>
      <c r="E919" s="794"/>
      <c r="F919" s="794"/>
      <c r="G919" s="794"/>
      <c r="H919" s="794"/>
      <c r="I919" s="794"/>
      <c r="J919" s="794"/>
      <c r="K919" s="794"/>
      <c r="L919" s="794"/>
      <c r="M919" s="794"/>
      <c r="N919" s="794"/>
      <c r="O919" s="794"/>
      <c r="P919" s="794"/>
      <c r="Q919" s="794"/>
      <c r="R919" s="794"/>
      <c r="S919" s="794"/>
      <c r="T919" s="794"/>
      <c r="U919" s="794"/>
      <c r="V919" s="794"/>
      <c r="W919" s="794"/>
      <c r="X919" s="794"/>
      <c r="Y919" s="794"/>
      <c r="Z919" s="794"/>
      <c r="AA919" s="794"/>
      <c r="AB919" s="794"/>
      <c r="AC919" s="794"/>
      <c r="AD919" s="794"/>
      <c r="AE919" s="794"/>
      <c r="AF919" s="794"/>
      <c r="AG919" s="794"/>
      <c r="AH919" s="794"/>
      <c r="AI919" s="794"/>
      <c r="AJ919" s="794"/>
      <c r="AK919" s="794"/>
      <c r="AL919" s="794"/>
      <c r="AM919" s="794"/>
      <c r="AN919" s="794"/>
      <c r="AO919" s="794"/>
      <c r="AP919" s="794"/>
      <c r="AQ919" s="794"/>
      <c r="AR919" s="794"/>
      <c r="AS919" s="794"/>
      <c r="AT919" s="794"/>
      <c r="AU919" s="794"/>
      <c r="AV919" s="794"/>
      <c r="AW919" s="794"/>
      <c r="AX919" s="794"/>
      <c r="AY919" s="794"/>
      <c r="AZ919" s="794"/>
      <c r="BA919" s="794"/>
      <c r="BB919" s="794"/>
      <c r="BC919" s="794"/>
      <c r="BD919" s="794"/>
      <c r="BE919" s="794"/>
      <c r="BF919" s="794"/>
      <c r="BG919" s="794"/>
      <c r="BH919" s="794"/>
      <c r="BI919" s="794"/>
      <c r="BJ919" s="794"/>
      <c r="BK919" s="794"/>
      <c r="BL919" s="794"/>
      <c r="BM919" s="794"/>
      <c r="BN919" s="794"/>
      <c r="BO919" s="794"/>
      <c r="BP919" s="794"/>
      <c r="BQ919" s="794"/>
      <c r="BR919" s="794"/>
      <c r="BS919" s="794"/>
      <c r="BT919" s="794"/>
      <c r="BU919" s="794"/>
      <c r="BV919" s="794"/>
      <c r="BW919" s="794"/>
      <c r="BX919" s="794"/>
      <c r="BY919" s="794"/>
      <c r="BZ919" s="794"/>
      <c r="CA919" s="794"/>
      <c r="CB919" s="794"/>
      <c r="CC919" s="55"/>
    </row>
    <row r="920" spans="2:81" ht="15" customHeight="1">
      <c r="B920" s="891"/>
      <c r="C920" s="59"/>
      <c r="D920" s="59"/>
      <c r="E920" s="794"/>
      <c r="F920" s="794"/>
      <c r="G920" s="794"/>
      <c r="H920" s="794"/>
      <c r="I920" s="794"/>
      <c r="J920" s="794"/>
      <c r="K920" s="794"/>
      <c r="L920" s="794"/>
      <c r="M920" s="794"/>
      <c r="N920" s="794"/>
      <c r="O920" s="794"/>
      <c r="P920" s="794"/>
      <c r="Q920" s="794"/>
      <c r="R920" s="794"/>
      <c r="S920" s="794"/>
      <c r="T920" s="794"/>
      <c r="U920" s="794"/>
      <c r="V920" s="794"/>
      <c r="W920" s="794"/>
      <c r="X920" s="794"/>
      <c r="Y920" s="794"/>
      <c r="Z920" s="794"/>
      <c r="AA920" s="794"/>
      <c r="AB920" s="794"/>
      <c r="AC920" s="794"/>
      <c r="AD920" s="794"/>
      <c r="AE920" s="794"/>
      <c r="AF920" s="794"/>
      <c r="AG920" s="794"/>
      <c r="AH920" s="794"/>
      <c r="AI920" s="794"/>
      <c r="AJ920" s="794"/>
      <c r="AK920" s="794"/>
      <c r="AL920" s="794"/>
      <c r="AM920" s="794"/>
      <c r="AN920" s="794"/>
      <c r="AO920" s="794"/>
      <c r="AP920" s="794"/>
      <c r="AQ920" s="794"/>
      <c r="AR920" s="794"/>
      <c r="AS920" s="794"/>
      <c r="AT920" s="794"/>
      <c r="AU920" s="794"/>
      <c r="AV920" s="794"/>
      <c r="AW920" s="794"/>
      <c r="AX920" s="794"/>
      <c r="AY920" s="794"/>
      <c r="AZ920" s="794"/>
      <c r="BA920" s="794"/>
      <c r="BB920" s="794"/>
      <c r="BC920" s="794"/>
      <c r="BD920" s="794"/>
      <c r="BE920" s="794"/>
      <c r="BF920" s="794"/>
      <c r="BG920" s="794"/>
      <c r="BH920" s="794"/>
      <c r="BI920" s="794"/>
      <c r="BJ920" s="794"/>
      <c r="BK920" s="794"/>
      <c r="BL920" s="794"/>
      <c r="BM920" s="794"/>
      <c r="BN920" s="794"/>
      <c r="BO920" s="794"/>
      <c r="BP920" s="794"/>
      <c r="BQ920" s="794"/>
      <c r="BR920" s="794"/>
      <c r="BS920" s="794"/>
      <c r="BT920" s="794"/>
      <c r="BU920" s="794"/>
      <c r="BV920" s="794"/>
      <c r="BW920" s="794"/>
      <c r="BX920" s="794"/>
      <c r="BY920" s="794"/>
      <c r="BZ920" s="794"/>
      <c r="CA920" s="794"/>
      <c r="CB920" s="794"/>
      <c r="CC920" s="1"/>
    </row>
    <row r="921" spans="2:81" ht="15" customHeight="1">
      <c r="B921" s="891"/>
      <c r="C921" s="59"/>
      <c r="D921" s="59"/>
      <c r="E921" s="794"/>
      <c r="F921" s="794"/>
      <c r="G921" s="794"/>
      <c r="H921" s="794"/>
      <c r="I921" s="794"/>
      <c r="J921" s="794"/>
      <c r="K921" s="794"/>
      <c r="L921" s="794"/>
      <c r="M921" s="794"/>
      <c r="N921" s="794"/>
      <c r="O921" s="794"/>
      <c r="P921" s="794"/>
      <c r="Q921" s="794"/>
      <c r="R921" s="794"/>
      <c r="S921" s="794"/>
      <c r="T921" s="794"/>
      <c r="U921" s="794"/>
      <c r="V921" s="794"/>
      <c r="W921" s="794"/>
      <c r="X921" s="794"/>
      <c r="Y921" s="794"/>
      <c r="Z921" s="794"/>
      <c r="AA921" s="794"/>
      <c r="AB921" s="794"/>
      <c r="AC921" s="794"/>
      <c r="AD921" s="794"/>
      <c r="AE921" s="794"/>
      <c r="AF921" s="794"/>
      <c r="AG921" s="794"/>
      <c r="AH921" s="794"/>
      <c r="AI921" s="794"/>
      <c r="AJ921" s="794"/>
      <c r="AK921" s="794"/>
      <c r="AL921" s="794"/>
      <c r="AM921" s="794"/>
      <c r="AN921" s="794"/>
      <c r="AO921" s="794"/>
      <c r="AP921" s="794"/>
      <c r="AQ921" s="794"/>
      <c r="AR921" s="794"/>
      <c r="AS921" s="794"/>
      <c r="AT921" s="794"/>
      <c r="AU921" s="794"/>
      <c r="AV921" s="794"/>
      <c r="AW921" s="794"/>
      <c r="AX921" s="794"/>
      <c r="AY921" s="794"/>
      <c r="AZ921" s="794"/>
      <c r="BA921" s="794"/>
      <c r="BB921" s="794"/>
      <c r="BC921" s="794"/>
      <c r="BD921" s="794"/>
      <c r="BE921" s="794"/>
      <c r="BF921" s="794"/>
      <c r="BG921" s="794"/>
      <c r="BH921" s="794"/>
      <c r="BI921" s="794"/>
      <c r="BJ921" s="794"/>
      <c r="BK921" s="794"/>
      <c r="BL921" s="794"/>
      <c r="BM921" s="794"/>
      <c r="BN921" s="794"/>
      <c r="BO921" s="794"/>
      <c r="BP921" s="794"/>
      <c r="BQ921" s="794"/>
      <c r="BR921" s="794"/>
      <c r="BS921" s="794"/>
      <c r="BT921" s="794"/>
      <c r="BU921" s="794"/>
      <c r="BV921" s="794"/>
      <c r="BW921" s="794"/>
      <c r="BX921" s="794"/>
      <c r="BY921" s="794"/>
      <c r="BZ921" s="794"/>
      <c r="CA921" s="794"/>
      <c r="CB921" s="794"/>
      <c r="CC921" s="1"/>
    </row>
    <row r="922" spans="2:81" ht="15" customHeight="1">
      <c r="B922" s="891"/>
      <c r="C922" s="59"/>
      <c r="D922" s="59"/>
      <c r="E922" s="794"/>
      <c r="F922" s="794"/>
      <c r="G922" s="794"/>
      <c r="H922" s="794"/>
      <c r="I922" s="794"/>
      <c r="J922" s="794"/>
      <c r="K922" s="794"/>
      <c r="L922" s="794"/>
      <c r="M922" s="794"/>
      <c r="N922" s="794"/>
      <c r="O922" s="794"/>
      <c r="P922" s="794"/>
      <c r="Q922" s="794"/>
      <c r="R922" s="794"/>
      <c r="S922" s="794"/>
      <c r="T922" s="794"/>
      <c r="U922" s="794"/>
      <c r="V922" s="794"/>
      <c r="W922" s="794"/>
      <c r="X922" s="794"/>
      <c r="Y922" s="794"/>
      <c r="Z922" s="794"/>
      <c r="AA922" s="794"/>
      <c r="AB922" s="794"/>
      <c r="AC922" s="794"/>
      <c r="AD922" s="794"/>
      <c r="AE922" s="794"/>
      <c r="AF922" s="794"/>
      <c r="AG922" s="794"/>
      <c r="AH922" s="794"/>
      <c r="AI922" s="794"/>
      <c r="AJ922" s="794"/>
      <c r="AK922" s="794"/>
      <c r="AL922" s="794"/>
      <c r="AM922" s="794"/>
      <c r="AN922" s="794"/>
      <c r="AO922" s="794"/>
      <c r="AP922" s="794"/>
      <c r="AQ922" s="794"/>
      <c r="AR922" s="794"/>
      <c r="AS922" s="794"/>
      <c r="AT922" s="794"/>
      <c r="AU922" s="794"/>
      <c r="AV922" s="794"/>
      <c r="AW922" s="794"/>
      <c r="AX922" s="794"/>
      <c r="AY922" s="794"/>
      <c r="AZ922" s="794"/>
      <c r="BA922" s="794"/>
      <c r="BB922" s="794"/>
      <c r="BC922" s="794"/>
      <c r="BD922" s="794"/>
      <c r="BE922" s="794"/>
      <c r="BF922" s="794"/>
      <c r="BG922" s="794"/>
      <c r="BH922" s="794"/>
      <c r="BI922" s="794"/>
      <c r="BJ922" s="794"/>
      <c r="BK922" s="794"/>
      <c r="BL922" s="794"/>
      <c r="BM922" s="794"/>
      <c r="BN922" s="794"/>
      <c r="BO922" s="794"/>
      <c r="BP922" s="794"/>
      <c r="BQ922" s="794"/>
      <c r="BR922" s="794"/>
      <c r="BS922" s="794"/>
      <c r="BT922" s="794"/>
      <c r="BU922" s="794"/>
      <c r="BV922" s="794"/>
      <c r="BW922" s="794"/>
      <c r="BX922" s="794"/>
      <c r="BY922" s="794"/>
      <c r="BZ922" s="794"/>
      <c r="CA922" s="794"/>
      <c r="CB922" s="794"/>
      <c r="CC922" s="1"/>
    </row>
    <row r="923" spans="2:81" ht="15" customHeight="1">
      <c r="B923" s="891"/>
      <c r="C923" s="59"/>
      <c r="D923" s="59"/>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c r="BR923" s="120"/>
      <c r="BS923" s="120"/>
      <c r="BT923" s="120"/>
      <c r="BU923" s="120"/>
      <c r="BV923" s="120"/>
      <c r="BW923" s="120"/>
      <c r="BX923" s="120"/>
      <c r="BY923" s="120"/>
      <c r="BZ923" s="120"/>
      <c r="CA923" s="120"/>
      <c r="CB923" s="120"/>
      <c r="CC923" s="1"/>
    </row>
    <row r="924" spans="2:81" ht="15" customHeight="1">
      <c r="B924" s="891"/>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59"/>
      <c r="BN924" s="59"/>
      <c r="BO924" s="59"/>
      <c r="BP924" s="59"/>
      <c r="BQ924" s="59"/>
      <c r="BR924" s="59"/>
      <c r="BS924" s="59"/>
      <c r="BT924" s="59"/>
      <c r="BU924" s="59"/>
      <c r="BV924" s="59"/>
      <c r="BW924" s="59"/>
      <c r="BX924" s="59"/>
      <c r="BY924" s="59"/>
      <c r="BZ924" s="59"/>
      <c r="CA924" s="59"/>
      <c r="CB924" s="59"/>
      <c r="CC924" s="1"/>
    </row>
    <row r="925" spans="2:81" ht="15" customHeight="1">
      <c r="B925" s="891"/>
      <c r="C925" s="59"/>
      <c r="D925" s="59"/>
      <c r="E925" s="59"/>
      <c r="F925" s="59"/>
      <c r="G925" s="893"/>
      <c r="H925" s="893"/>
      <c r="I925" s="893"/>
      <c r="J925" s="893"/>
      <c r="K925" s="893"/>
      <c r="L925" s="893"/>
      <c r="M925" s="893"/>
      <c r="N925" s="893"/>
      <c r="O925" s="893"/>
      <c r="P925" s="893"/>
      <c r="Q925" s="893"/>
      <c r="R925" s="893"/>
      <c r="S925" s="893"/>
      <c r="T925" s="893"/>
      <c r="U925" s="893"/>
      <c r="V925" s="893"/>
      <c r="W925" s="893"/>
      <c r="X925" s="893"/>
      <c r="Y925" s="893"/>
      <c r="Z925" s="893"/>
      <c r="AA925" s="893"/>
      <c r="AB925" s="893"/>
      <c r="AC925" s="893"/>
      <c r="AD925" s="893"/>
      <c r="AE925" s="893"/>
      <c r="AF925" s="893"/>
      <c r="AG925" s="893"/>
      <c r="AH925" s="893"/>
      <c r="AI925" s="893"/>
      <c r="AJ925" s="893"/>
      <c r="AK925" s="893"/>
      <c r="AL925" s="893"/>
      <c r="AM925" s="893"/>
      <c r="AN925" s="893"/>
      <c r="AO925" s="893"/>
      <c r="AP925" s="893"/>
      <c r="AQ925" s="893"/>
      <c r="AR925" s="893"/>
      <c r="AS925" s="893"/>
      <c r="AT925" s="893"/>
      <c r="AU925" s="893"/>
      <c r="AV925" s="893"/>
      <c r="AW925" s="893"/>
      <c r="AX925" s="893"/>
      <c r="AY925" s="893"/>
      <c r="AZ925" s="893"/>
      <c r="BA925" s="893"/>
      <c r="BB925" s="893"/>
      <c r="BC925" s="893"/>
      <c r="BD925" s="893"/>
      <c r="BE925" s="893"/>
      <c r="BF925" s="893"/>
      <c r="BG925" s="893"/>
      <c r="BH925" s="893"/>
      <c r="BI925" s="893"/>
      <c r="BJ925" s="893"/>
      <c r="BK925" s="893"/>
      <c r="BL925" s="893"/>
      <c r="BM925" s="893"/>
      <c r="BN925" s="893"/>
      <c r="BO925" s="893"/>
      <c r="BP925" s="893"/>
      <c r="BQ925" s="893"/>
      <c r="BR925" s="893"/>
      <c r="BS925" s="893"/>
      <c r="BT925" s="893"/>
      <c r="BU925" s="893"/>
      <c r="BV925" s="893"/>
      <c r="BW925" s="893"/>
      <c r="BX925" s="893"/>
      <c r="BY925" s="893"/>
      <c r="BZ925" s="893"/>
      <c r="CA925" s="893"/>
      <c r="CB925" s="60"/>
      <c r="CC925" s="1"/>
    </row>
    <row r="926" spans="2:81" ht="15" customHeight="1">
      <c r="B926" s="891"/>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c r="AP926" s="77"/>
      <c r="AQ926" s="77"/>
      <c r="AR926" s="77"/>
      <c r="AS926" s="77"/>
      <c r="AT926" s="77"/>
      <c r="AU926" s="77"/>
      <c r="AV926" s="77"/>
      <c r="AW926" s="77"/>
      <c r="AX926" s="77"/>
      <c r="AY926" s="77"/>
      <c r="AZ926" s="77"/>
      <c r="BA926" s="77"/>
      <c r="BB926" s="77"/>
      <c r="BC926" s="77"/>
      <c r="BD926" s="77"/>
      <c r="BE926" s="77"/>
      <c r="BF926" s="77"/>
      <c r="BG926" s="77"/>
      <c r="BH926" s="77"/>
      <c r="BI926" s="77"/>
      <c r="BJ926" s="77"/>
      <c r="BK926" s="77"/>
      <c r="BL926" s="77"/>
      <c r="BM926" s="77"/>
      <c r="BN926" s="77"/>
      <c r="BO926" s="77"/>
      <c r="BP926" s="77"/>
      <c r="BQ926" s="77"/>
      <c r="BR926" s="77"/>
      <c r="BS926" s="77"/>
      <c r="BT926" s="77"/>
      <c r="BU926" s="77"/>
      <c r="BV926" s="77"/>
      <c r="BW926" s="77"/>
      <c r="BX926" s="77"/>
      <c r="BY926" s="77"/>
      <c r="BZ926" s="77"/>
      <c r="CA926" s="77"/>
      <c r="CB926" s="77"/>
      <c r="CC926" s="1"/>
    </row>
    <row r="927" spans="2:81" ht="15" customHeight="1">
      <c r="B927" s="89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2"/>
      <c r="AT927" s="62"/>
      <c r="AU927" s="62"/>
      <c r="AV927" s="62"/>
      <c r="AW927" s="62"/>
      <c r="AX927" s="62"/>
      <c r="AY927" s="62"/>
      <c r="AZ927" s="62"/>
      <c r="BA927" s="62"/>
      <c r="BB927" s="62"/>
      <c r="BC927" s="62"/>
      <c r="BD927" s="62"/>
      <c r="BE927" s="62"/>
      <c r="BF927" s="62"/>
      <c r="BG927" s="62"/>
      <c r="BH927" s="62"/>
      <c r="BI927" s="62"/>
      <c r="BJ927" s="62"/>
      <c r="BK927" s="62"/>
      <c r="BL927" s="62"/>
      <c r="BM927" s="62"/>
      <c r="BN927" s="62"/>
      <c r="BO927" s="62"/>
      <c r="BP927" s="62"/>
      <c r="BQ927" s="62"/>
      <c r="BR927" s="62"/>
      <c r="BS927" s="62"/>
      <c r="BT927" s="62"/>
      <c r="BU927" s="62"/>
      <c r="BV927" s="62"/>
      <c r="BW927" s="62"/>
      <c r="BX927" s="62"/>
      <c r="BY927" s="62"/>
      <c r="BZ927" s="62"/>
      <c r="CA927" s="62"/>
      <c r="CB927" s="62"/>
    </row>
    <row r="928" spans="2:81" ht="15" customHeight="1">
      <c r="B928" s="89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2"/>
      <c r="AT928" s="62"/>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row>
    <row r="929" spans="2:80" ht="15" customHeight="1">
      <c r="B929" s="89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2"/>
      <c r="AT929" s="62"/>
      <c r="AU929" s="62"/>
      <c r="AV929" s="62"/>
      <c r="AW929" s="62"/>
      <c r="AX929" s="62"/>
      <c r="AY929" s="62"/>
      <c r="AZ929" s="62"/>
      <c r="BA929" s="62"/>
      <c r="BB929" s="62"/>
      <c r="BC929" s="62"/>
      <c r="BD929" s="62"/>
      <c r="BE929" s="62"/>
      <c r="BF929" s="62"/>
      <c r="BG929" s="62"/>
      <c r="BH929" s="62"/>
      <c r="BI929" s="62"/>
      <c r="BJ929" s="62"/>
      <c r="BK929" s="62"/>
      <c r="BL929" s="62"/>
      <c r="BM929" s="62"/>
      <c r="BN929" s="62"/>
      <c r="BO929" s="62"/>
      <c r="BP929" s="62"/>
      <c r="BQ929" s="62"/>
      <c r="BR929" s="62"/>
      <c r="BS929" s="62"/>
      <c r="BT929" s="62"/>
      <c r="BU929" s="62"/>
      <c r="BV929" s="62"/>
      <c r="BW929" s="62"/>
      <c r="BX929" s="62"/>
      <c r="BY929" s="62"/>
      <c r="BZ929" s="62"/>
      <c r="CA929" s="62"/>
      <c r="CB929" s="62"/>
    </row>
    <row r="930" spans="2:80" ht="15" customHeight="1">
      <c r="B930" s="89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2"/>
      <c r="AT930" s="62"/>
      <c r="AU930" s="62"/>
      <c r="AV930" s="62"/>
      <c r="AW930" s="62"/>
      <c r="AX930" s="62"/>
      <c r="AY930" s="62"/>
      <c r="AZ930" s="62"/>
      <c r="BA930" s="62"/>
      <c r="BB930" s="62"/>
      <c r="BC930" s="62"/>
      <c r="BD930" s="62"/>
      <c r="BE930" s="62"/>
      <c r="BF930" s="62"/>
      <c r="BG930" s="62"/>
      <c r="BH930" s="62"/>
      <c r="BI930" s="62"/>
      <c r="BJ930" s="62"/>
      <c r="BK930" s="62"/>
      <c r="BL930" s="62"/>
      <c r="BM930" s="62"/>
      <c r="BN930" s="62"/>
      <c r="BO930" s="62"/>
      <c r="BP930" s="62"/>
      <c r="BQ930" s="62"/>
      <c r="BR930" s="62"/>
      <c r="BS930" s="62"/>
      <c r="BT930" s="62"/>
      <c r="BU930" s="62"/>
      <c r="BV930" s="62"/>
      <c r="BW930" s="62"/>
      <c r="BX930" s="62"/>
      <c r="BY930" s="62"/>
      <c r="BZ930" s="62"/>
      <c r="CA930" s="62"/>
      <c r="CB930" s="62"/>
    </row>
    <row r="931" spans="2:80" ht="15" customHeight="1">
      <c r="B931" s="89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2"/>
      <c r="AT931" s="62"/>
      <c r="AU931" s="62"/>
      <c r="AV931" s="62"/>
      <c r="AW931" s="62"/>
      <c r="AX931" s="62"/>
      <c r="AY931" s="62"/>
      <c r="AZ931" s="62"/>
      <c r="BA931" s="62"/>
      <c r="BB931" s="62"/>
      <c r="BC931" s="62"/>
      <c r="BD931" s="62"/>
      <c r="BE931" s="62"/>
      <c r="BF931" s="62"/>
      <c r="BG931" s="62"/>
      <c r="BH931" s="62"/>
      <c r="BI931" s="62"/>
      <c r="BJ931" s="62"/>
      <c r="BK931" s="62"/>
      <c r="BL931" s="62"/>
      <c r="BM931" s="62"/>
      <c r="BN931" s="62"/>
      <c r="BO931" s="62"/>
      <c r="BP931" s="62"/>
      <c r="BQ931" s="62"/>
      <c r="BR931" s="62"/>
      <c r="BS931" s="62"/>
      <c r="BT931" s="62"/>
      <c r="BU931" s="62"/>
      <c r="BV931" s="62"/>
      <c r="BW931" s="62"/>
      <c r="BX931" s="62"/>
      <c r="BY931" s="62"/>
      <c r="BZ931" s="62"/>
      <c r="CA931" s="62"/>
      <c r="CB931" s="62"/>
    </row>
    <row r="932" spans="2:80" ht="15" customHeight="1">
      <c r="B932" s="89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2"/>
      <c r="AT932" s="62"/>
      <c r="AU932" s="62"/>
      <c r="AV932" s="62"/>
      <c r="AW932" s="62"/>
      <c r="AX932" s="62"/>
      <c r="AY932" s="62"/>
      <c r="AZ932" s="62"/>
      <c r="BA932" s="62"/>
      <c r="BB932" s="62"/>
      <c r="BC932" s="62"/>
      <c r="BD932" s="62"/>
      <c r="BE932" s="62"/>
      <c r="BF932" s="62"/>
      <c r="BG932" s="62"/>
      <c r="BH932" s="62"/>
      <c r="BI932" s="62"/>
      <c r="BJ932" s="62"/>
      <c r="BK932" s="62"/>
      <c r="BL932" s="62"/>
      <c r="BM932" s="62"/>
      <c r="BN932" s="62"/>
      <c r="BO932" s="62"/>
      <c r="BP932" s="62"/>
      <c r="BQ932" s="62"/>
      <c r="BR932" s="62"/>
      <c r="BS932" s="62"/>
      <c r="BT932" s="62"/>
      <c r="BU932" s="62"/>
      <c r="BV932" s="62"/>
      <c r="BW932" s="62"/>
      <c r="BX932" s="62"/>
      <c r="BY932" s="62"/>
      <c r="BZ932" s="62"/>
      <c r="CA932" s="62"/>
      <c r="CB932" s="62"/>
    </row>
    <row r="933" spans="2:80" ht="15" customHeight="1">
      <c r="B933" s="89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2"/>
      <c r="AT933" s="62"/>
      <c r="AU933" s="62"/>
      <c r="AV933" s="62"/>
      <c r="AW933" s="62"/>
      <c r="AX933" s="62"/>
      <c r="AY933" s="62"/>
      <c r="AZ933" s="62"/>
      <c r="BA933" s="62"/>
      <c r="BB933" s="62"/>
      <c r="BC933" s="62"/>
      <c r="BD933" s="62"/>
      <c r="BE933" s="62"/>
      <c r="BF933" s="62"/>
      <c r="BG933" s="62"/>
      <c r="BH933" s="62"/>
      <c r="BI933" s="62"/>
      <c r="BJ933" s="62"/>
      <c r="BK933" s="62"/>
      <c r="BL933" s="62"/>
      <c r="BM933" s="62"/>
      <c r="BN933" s="62"/>
      <c r="BO933" s="62"/>
      <c r="BP933" s="62"/>
      <c r="BQ933" s="62"/>
      <c r="BR933" s="62"/>
      <c r="BS933" s="62"/>
      <c r="BT933" s="62"/>
      <c r="BU933" s="62"/>
      <c r="BV933" s="62"/>
      <c r="BW933" s="62"/>
      <c r="BX933" s="62"/>
      <c r="BY933" s="62"/>
      <c r="BZ933" s="62"/>
      <c r="CA933" s="62"/>
      <c r="CB933" s="62"/>
    </row>
    <row r="934" spans="2:80" ht="15" customHeight="1">
      <c r="B934" s="89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2"/>
      <c r="AT934" s="62"/>
      <c r="AU934" s="62"/>
      <c r="AV934" s="62"/>
      <c r="AW934" s="62"/>
      <c r="AX934" s="62"/>
      <c r="AY934" s="62"/>
      <c r="AZ934" s="62"/>
      <c r="BA934" s="62"/>
      <c r="BB934" s="62"/>
      <c r="BC934" s="62"/>
      <c r="BD934" s="62"/>
      <c r="BE934" s="62"/>
      <c r="BF934" s="62"/>
      <c r="BG934" s="62"/>
      <c r="BH934" s="62"/>
      <c r="BI934" s="62"/>
      <c r="BJ934" s="62"/>
      <c r="BK934" s="62"/>
      <c r="BL934" s="62"/>
      <c r="BM934" s="62"/>
      <c r="BN934" s="62"/>
      <c r="BO934" s="62"/>
      <c r="BP934" s="62"/>
      <c r="BQ934" s="62"/>
      <c r="BR934" s="62"/>
      <c r="BS934" s="62"/>
      <c r="BT934" s="62"/>
      <c r="BU934" s="62"/>
      <c r="BV934" s="62"/>
      <c r="BW934" s="62"/>
      <c r="BX934" s="62"/>
      <c r="BY934" s="62"/>
      <c r="BZ934" s="62"/>
      <c r="CA934" s="62"/>
      <c r="CB934" s="62"/>
    </row>
    <row r="935" spans="2:80" ht="15" customHeight="1">
      <c r="B935" s="89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2"/>
      <c r="AT935" s="62"/>
      <c r="AU935" s="62"/>
      <c r="AV935" s="62"/>
      <c r="AW935" s="62"/>
      <c r="AX935" s="62"/>
      <c r="AY935" s="62"/>
      <c r="AZ935" s="62"/>
      <c r="BA935" s="62"/>
      <c r="BB935" s="62"/>
      <c r="BC935" s="62"/>
      <c r="BD935" s="62"/>
      <c r="BE935" s="62"/>
      <c r="BF935" s="62"/>
      <c r="BG935" s="62"/>
      <c r="BH935" s="62"/>
      <c r="BI935" s="62"/>
      <c r="BJ935" s="62"/>
      <c r="BK935" s="62"/>
      <c r="BL935" s="62"/>
      <c r="BM935" s="62"/>
      <c r="BN935" s="62"/>
      <c r="BO935" s="62"/>
      <c r="BP935" s="62"/>
      <c r="BQ935" s="62"/>
      <c r="BR935" s="62"/>
      <c r="BS935" s="62"/>
      <c r="BT935" s="62"/>
      <c r="BU935" s="62"/>
      <c r="BV935" s="62"/>
      <c r="BW935" s="62"/>
      <c r="BX935" s="62"/>
      <c r="BY935" s="62"/>
      <c r="BZ935" s="62"/>
      <c r="CA935" s="62"/>
      <c r="CB935" s="62"/>
    </row>
    <row r="936" spans="2:80" ht="15" customHeight="1">
      <c r="B936" s="89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2"/>
      <c r="AT936" s="62"/>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row>
    <row r="937" spans="2:80" ht="15" customHeight="1">
      <c r="B937" s="89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2"/>
      <c r="AT937" s="62"/>
      <c r="AU937" s="62"/>
      <c r="AV937" s="62"/>
      <c r="AW937" s="62"/>
      <c r="AX937" s="62"/>
      <c r="AY937" s="62"/>
      <c r="AZ937" s="62"/>
      <c r="BA937" s="62"/>
      <c r="BB937" s="62"/>
      <c r="BC937" s="62"/>
      <c r="BD937" s="62"/>
      <c r="BE937" s="62"/>
      <c r="BF937" s="62"/>
      <c r="BG937" s="62"/>
      <c r="BH937" s="62"/>
      <c r="BI937" s="62"/>
      <c r="BJ937" s="62"/>
      <c r="BK937" s="62"/>
      <c r="BL937" s="62"/>
      <c r="BM937" s="62"/>
      <c r="BN937" s="62"/>
      <c r="BO937" s="62"/>
      <c r="BP937" s="62"/>
      <c r="BQ937" s="62"/>
      <c r="BR937" s="62"/>
      <c r="BS937" s="62"/>
      <c r="BT937" s="62"/>
      <c r="BU937" s="62"/>
      <c r="BV937" s="62"/>
      <c r="BW937" s="62"/>
      <c r="BX937" s="62"/>
      <c r="BY937" s="62"/>
      <c r="BZ937" s="62"/>
      <c r="CA937" s="62"/>
      <c r="CB937" s="62"/>
    </row>
    <row r="938" spans="2:80" ht="15" customHeight="1">
      <c r="B938" s="89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2"/>
      <c r="AT938" s="62"/>
      <c r="AU938" s="62"/>
      <c r="AV938" s="62"/>
      <c r="AW938" s="62"/>
      <c r="AX938" s="62"/>
      <c r="AY938" s="62"/>
      <c r="AZ938" s="62"/>
      <c r="BA938" s="62"/>
      <c r="BB938" s="62"/>
      <c r="BC938" s="62"/>
      <c r="BD938" s="62"/>
      <c r="BE938" s="62"/>
      <c r="BF938" s="62"/>
      <c r="BG938" s="62"/>
      <c r="BH938" s="62"/>
      <c r="BI938" s="62"/>
      <c r="BJ938" s="62"/>
      <c r="BK938" s="62"/>
      <c r="BL938" s="62"/>
      <c r="BM938" s="62"/>
      <c r="BN938" s="62"/>
      <c r="BO938" s="62"/>
      <c r="BP938" s="62"/>
      <c r="BQ938" s="62"/>
      <c r="BR938" s="62"/>
      <c r="BS938" s="62"/>
      <c r="BT938" s="62"/>
      <c r="BU938" s="62"/>
      <c r="BV938" s="62"/>
      <c r="BW938" s="62"/>
      <c r="BX938" s="62"/>
      <c r="BY938" s="62"/>
      <c r="BZ938" s="62"/>
      <c r="CA938" s="62"/>
      <c r="CB938" s="62"/>
    </row>
    <row r="939" spans="2:80" ht="15" customHeight="1">
      <c r="B939" s="89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2"/>
      <c r="AT939" s="62"/>
      <c r="AU939" s="62"/>
      <c r="AV939" s="62"/>
      <c r="AW939" s="62"/>
      <c r="AX939" s="62"/>
      <c r="AY939" s="62"/>
      <c r="AZ939" s="62"/>
      <c r="BA939" s="62"/>
      <c r="BB939" s="62"/>
      <c r="BC939" s="62"/>
      <c r="BD939" s="62"/>
      <c r="BE939" s="62"/>
      <c r="BF939" s="62"/>
      <c r="BG939" s="62"/>
      <c r="BH939" s="62"/>
      <c r="BI939" s="62"/>
      <c r="BJ939" s="62"/>
      <c r="BK939" s="62"/>
      <c r="BL939" s="62"/>
      <c r="BM939" s="62"/>
      <c r="BN939" s="62"/>
      <c r="BO939" s="62"/>
      <c r="BP939" s="62"/>
      <c r="BQ939" s="62"/>
      <c r="BR939" s="62"/>
      <c r="BS939" s="62"/>
      <c r="BT939" s="62"/>
      <c r="BU939" s="62"/>
      <c r="BV939" s="62"/>
      <c r="BW939" s="62"/>
      <c r="BX939" s="62"/>
      <c r="BY939" s="62"/>
      <c r="BZ939" s="62"/>
      <c r="CA939" s="62"/>
      <c r="CB939" s="62"/>
    </row>
    <row r="940" spans="2:80" ht="15" customHeight="1">
      <c r="B940" s="89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2"/>
      <c r="AT940" s="62"/>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row>
    <row r="941" spans="2:80" ht="15" customHeight="1">
      <c r="B941" s="89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2"/>
      <c r="AT941" s="62"/>
      <c r="AU941" s="62"/>
      <c r="AV941" s="62"/>
      <c r="AW941" s="62"/>
      <c r="AX941" s="62"/>
      <c r="AY941" s="62"/>
      <c r="AZ941" s="62"/>
      <c r="BA941" s="62"/>
      <c r="BB941" s="62"/>
      <c r="BC941" s="62"/>
      <c r="BD941" s="62"/>
      <c r="BE941" s="62"/>
      <c r="BF941" s="62"/>
      <c r="BG941" s="62"/>
      <c r="BH941" s="62"/>
      <c r="BI941" s="62"/>
      <c r="BJ941" s="62"/>
      <c r="BK941" s="62"/>
      <c r="BL941" s="62"/>
      <c r="BM941" s="62"/>
      <c r="BN941" s="62"/>
      <c r="BO941" s="62"/>
      <c r="BP941" s="62"/>
      <c r="BQ941" s="62"/>
      <c r="BR941" s="62"/>
      <c r="BS941" s="62"/>
      <c r="BT941" s="62"/>
      <c r="BU941" s="62"/>
      <c r="BV941" s="62"/>
      <c r="BW941" s="62"/>
      <c r="BX941" s="62"/>
      <c r="BY941" s="62"/>
      <c r="BZ941" s="62"/>
      <c r="CA941" s="62"/>
      <c r="CB941" s="62"/>
    </row>
    <row r="942" spans="2:80" ht="15" customHeight="1">
      <c r="B942" s="89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2"/>
      <c r="AT942" s="62"/>
      <c r="AU942" s="62"/>
      <c r="AV942" s="62"/>
      <c r="AW942" s="62"/>
      <c r="AX942" s="62"/>
      <c r="AY942" s="62"/>
      <c r="AZ942" s="62"/>
      <c r="BA942" s="62"/>
      <c r="BB942" s="62"/>
      <c r="BC942" s="62"/>
      <c r="BD942" s="62"/>
      <c r="BE942" s="62"/>
      <c r="BF942" s="62"/>
      <c r="BG942" s="62"/>
      <c r="BH942" s="62"/>
      <c r="BI942" s="62"/>
      <c r="BJ942" s="62"/>
      <c r="BK942" s="62"/>
      <c r="BL942" s="62"/>
      <c r="BM942" s="62"/>
      <c r="BN942" s="62"/>
      <c r="BO942" s="62"/>
      <c r="BP942" s="62"/>
      <c r="BQ942" s="62"/>
      <c r="BR942" s="62"/>
      <c r="BS942" s="62"/>
      <c r="BT942" s="62"/>
      <c r="BU942" s="62"/>
      <c r="BV942" s="62"/>
      <c r="BW942" s="62"/>
      <c r="BX942" s="62"/>
      <c r="BY942" s="62"/>
      <c r="BZ942" s="62"/>
      <c r="CA942" s="62"/>
      <c r="CB942" s="62"/>
    </row>
    <row r="943" spans="2:80" ht="15" customHeight="1">
      <c r="B943" s="89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2"/>
      <c r="AT943" s="62"/>
      <c r="AU943" s="62"/>
      <c r="AV943" s="62"/>
      <c r="AW943" s="62"/>
      <c r="AX943" s="62"/>
      <c r="AY943" s="62"/>
      <c r="AZ943" s="62"/>
      <c r="BA943" s="62"/>
      <c r="BB943" s="62"/>
      <c r="BC943" s="62"/>
      <c r="BD943" s="62"/>
      <c r="BE943" s="62"/>
      <c r="BF943" s="62"/>
      <c r="BG943" s="62"/>
      <c r="BH943" s="62"/>
      <c r="BI943" s="62"/>
      <c r="BJ943" s="62"/>
      <c r="BK943" s="62"/>
      <c r="BL943" s="62"/>
      <c r="BM943" s="62"/>
      <c r="BN943" s="62"/>
      <c r="BO943" s="62"/>
      <c r="BP943" s="62"/>
      <c r="BQ943" s="62"/>
      <c r="BR943" s="62"/>
      <c r="BS943" s="62"/>
      <c r="BT943" s="62"/>
      <c r="BU943" s="62"/>
      <c r="BV943" s="62"/>
      <c r="BW943" s="62"/>
      <c r="BX943" s="62"/>
      <c r="BY943" s="62"/>
      <c r="BZ943" s="62"/>
      <c r="CA943" s="62"/>
      <c r="CB943" s="62"/>
    </row>
    <row r="944" spans="2:80" ht="15" customHeight="1">
      <c r="B944" s="89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2"/>
      <c r="AT944" s="62"/>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row>
    <row r="945" spans="2:80" ht="15" customHeight="1">
      <c r="B945" s="89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2"/>
      <c r="AT945" s="62"/>
      <c r="AU945" s="62"/>
      <c r="AV945" s="62"/>
      <c r="AW945" s="62"/>
      <c r="AX945" s="62"/>
      <c r="AY945" s="62"/>
      <c r="AZ945" s="62"/>
      <c r="BA945" s="62"/>
      <c r="BB945" s="62"/>
      <c r="BC945" s="62"/>
      <c r="BD945" s="62"/>
      <c r="BE945" s="62"/>
      <c r="BF945" s="62"/>
      <c r="BG945" s="62"/>
      <c r="BH945" s="62"/>
      <c r="BI945" s="62"/>
      <c r="BJ945" s="62"/>
      <c r="BK945" s="62"/>
      <c r="BL945" s="62"/>
      <c r="BM945" s="62"/>
      <c r="BN945" s="62"/>
      <c r="BO945" s="62"/>
      <c r="BP945" s="62"/>
      <c r="BQ945" s="62"/>
      <c r="BR945" s="62"/>
      <c r="BS945" s="62"/>
      <c r="BT945" s="62"/>
      <c r="BU945" s="62"/>
      <c r="BV945" s="62"/>
      <c r="BW945" s="62"/>
      <c r="BX945" s="62"/>
      <c r="BY945" s="62"/>
      <c r="BZ945" s="62"/>
      <c r="CA945" s="62"/>
      <c r="CB945" s="62"/>
    </row>
    <row r="946" spans="2:80" ht="15" customHeight="1">
      <c r="B946" s="89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2"/>
      <c r="AT946" s="62"/>
      <c r="AU946" s="62"/>
      <c r="AV946" s="62"/>
      <c r="AW946" s="62"/>
      <c r="AX946" s="62"/>
      <c r="AY946" s="62"/>
      <c r="AZ946" s="62"/>
      <c r="BA946" s="62"/>
      <c r="BB946" s="62"/>
      <c r="BC946" s="62"/>
      <c r="BD946" s="62"/>
      <c r="BE946" s="62"/>
      <c r="BF946" s="62"/>
      <c r="BG946" s="62"/>
      <c r="BH946" s="62"/>
      <c r="BI946" s="62"/>
      <c r="BJ946" s="62"/>
      <c r="BK946" s="62"/>
      <c r="BL946" s="62"/>
      <c r="BM946" s="62"/>
      <c r="BN946" s="62"/>
      <c r="BO946" s="62"/>
      <c r="BP946" s="62"/>
      <c r="BQ946" s="62"/>
      <c r="BR946" s="62"/>
      <c r="BS946" s="62"/>
      <c r="BT946" s="62"/>
      <c r="BU946" s="62"/>
      <c r="BV946" s="62"/>
      <c r="BW946" s="62"/>
      <c r="BX946" s="62"/>
      <c r="BY946" s="62"/>
      <c r="BZ946" s="62"/>
      <c r="CA946" s="62"/>
      <c r="CB946" s="62"/>
    </row>
    <row r="947" spans="2:80" ht="15" customHeight="1">
      <c r="B947" s="89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2"/>
      <c r="AT947" s="62"/>
      <c r="AU947" s="62"/>
      <c r="AV947" s="62"/>
      <c r="AW947" s="62"/>
      <c r="AX947" s="62"/>
      <c r="AY947" s="62"/>
      <c r="AZ947" s="62"/>
      <c r="BA947" s="62"/>
      <c r="BB947" s="62"/>
      <c r="BC947" s="62"/>
      <c r="BD947" s="62"/>
      <c r="BE947" s="62"/>
      <c r="BF947" s="62"/>
      <c r="BG947" s="62"/>
      <c r="BH947" s="62"/>
      <c r="BI947" s="62"/>
      <c r="BJ947" s="62"/>
      <c r="BK947" s="62"/>
      <c r="BL947" s="62"/>
      <c r="BM947" s="62"/>
      <c r="BN947" s="62"/>
      <c r="BO947" s="62"/>
      <c r="BP947" s="62"/>
      <c r="BQ947" s="62"/>
      <c r="BR947" s="62"/>
      <c r="BS947" s="62"/>
      <c r="BT947" s="62"/>
      <c r="BU947" s="62"/>
      <c r="BV947" s="62"/>
      <c r="BW947" s="62"/>
      <c r="BX947" s="62"/>
      <c r="BY947" s="62"/>
      <c r="BZ947" s="62"/>
      <c r="CA947" s="62"/>
      <c r="CB947" s="62"/>
    </row>
    <row r="948" spans="2:80" ht="15" customHeight="1">
      <c r="B948" s="89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2"/>
      <c r="AT948" s="62"/>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row>
    <row r="949" spans="2:80" ht="15" customHeight="1">
      <c r="B949" s="89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2"/>
      <c r="AT949" s="62"/>
      <c r="AU949" s="62"/>
      <c r="AV949" s="62"/>
      <c r="AW949" s="62"/>
      <c r="AX949" s="62"/>
      <c r="AY949" s="62"/>
      <c r="AZ949" s="62"/>
      <c r="BA949" s="62"/>
      <c r="BB949" s="62"/>
      <c r="BC949" s="62"/>
      <c r="BD949" s="62"/>
      <c r="BE949" s="62"/>
      <c r="BF949" s="62"/>
      <c r="BG949" s="62"/>
      <c r="BH949" s="62"/>
      <c r="BI949" s="62"/>
      <c r="BJ949" s="62"/>
      <c r="BK949" s="62"/>
      <c r="BL949" s="62"/>
      <c r="BM949" s="62"/>
      <c r="BN949" s="62"/>
      <c r="BO949" s="62"/>
      <c r="BP949" s="62"/>
      <c r="BQ949" s="62"/>
      <c r="BR949" s="62"/>
      <c r="BS949" s="62"/>
      <c r="BT949" s="62"/>
      <c r="BU949" s="62"/>
      <c r="BV949" s="62"/>
      <c r="BW949" s="62"/>
      <c r="BX949" s="62"/>
      <c r="BY949" s="62"/>
      <c r="BZ949" s="62"/>
      <c r="CA949" s="62"/>
      <c r="CB949" s="62"/>
    </row>
    <row r="950" spans="2:80" ht="15" customHeight="1">
      <c r="B950" s="89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2"/>
      <c r="AT950" s="62"/>
      <c r="AU950" s="62"/>
      <c r="AV950" s="62"/>
      <c r="AW950" s="62"/>
      <c r="AX950" s="62"/>
      <c r="AY950" s="62"/>
      <c r="AZ950" s="62"/>
      <c r="BA950" s="62"/>
      <c r="BB950" s="62"/>
      <c r="BC950" s="62"/>
      <c r="BD950" s="62"/>
      <c r="BE950" s="62"/>
      <c r="BF950" s="62"/>
      <c r="BG950" s="62"/>
      <c r="BH950" s="62"/>
      <c r="BI950" s="62"/>
      <c r="BJ950" s="62"/>
      <c r="BK950" s="62"/>
      <c r="BL950" s="62"/>
      <c r="BM950" s="62"/>
      <c r="BN950" s="62"/>
      <c r="BO950" s="62"/>
      <c r="BP950" s="62"/>
      <c r="BQ950" s="62"/>
      <c r="BR950" s="62"/>
      <c r="BS950" s="62"/>
      <c r="BT950" s="62"/>
      <c r="BU950" s="62"/>
      <c r="BV950" s="62"/>
      <c r="BW950" s="62"/>
      <c r="BX950" s="62"/>
      <c r="BY950" s="62"/>
      <c r="BZ950" s="62"/>
      <c r="CA950" s="62"/>
      <c r="CB950" s="62"/>
    </row>
    <row r="951" spans="2:80" ht="15" customHeight="1">
      <c r="B951" s="89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2"/>
      <c r="AT951" s="62"/>
      <c r="AU951" s="62"/>
      <c r="AV951" s="62"/>
      <c r="AW951" s="62"/>
      <c r="AX951" s="62"/>
      <c r="AY951" s="62"/>
      <c r="AZ951" s="62"/>
      <c r="BA951" s="62"/>
      <c r="BB951" s="62"/>
      <c r="BC951" s="62"/>
      <c r="BD951" s="62"/>
      <c r="BE951" s="62"/>
      <c r="BF951" s="62"/>
      <c r="BG951" s="62"/>
      <c r="BH951" s="62"/>
      <c r="BI951" s="62"/>
      <c r="BJ951" s="62"/>
      <c r="BK951" s="62"/>
      <c r="BL951" s="62"/>
      <c r="BM951" s="62"/>
      <c r="BN951" s="62"/>
      <c r="BO951" s="62"/>
      <c r="BP951" s="62"/>
      <c r="BQ951" s="62"/>
      <c r="BR951" s="62"/>
      <c r="BS951" s="62"/>
      <c r="BT951" s="62"/>
      <c r="BU951" s="62"/>
      <c r="BV951" s="62"/>
      <c r="BW951" s="62"/>
      <c r="BX951" s="62"/>
      <c r="BY951" s="62"/>
      <c r="BZ951" s="62"/>
      <c r="CA951" s="62"/>
      <c r="CB951" s="62"/>
    </row>
    <row r="952" spans="2:80" ht="15" customHeight="1">
      <c r="B952" s="89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2"/>
      <c r="AT952" s="62"/>
      <c r="AU952" s="62"/>
      <c r="AV952" s="62"/>
      <c r="AW952" s="62"/>
      <c r="AX952" s="62"/>
      <c r="AY952" s="62"/>
      <c r="AZ952" s="62"/>
      <c r="BA952" s="62"/>
      <c r="BB952" s="62"/>
      <c r="BC952" s="62"/>
      <c r="BD952" s="62"/>
      <c r="BE952" s="62"/>
      <c r="BF952" s="62"/>
      <c r="BG952" s="62"/>
      <c r="BH952" s="62"/>
      <c r="BI952" s="62"/>
      <c r="BJ952" s="62"/>
      <c r="BK952" s="62"/>
      <c r="BL952" s="62"/>
      <c r="BM952" s="62"/>
      <c r="BN952" s="62"/>
      <c r="BO952" s="62"/>
      <c r="BP952" s="62"/>
      <c r="BQ952" s="62"/>
      <c r="BR952" s="62"/>
      <c r="BS952" s="62"/>
      <c r="BT952" s="62"/>
      <c r="BU952" s="62"/>
      <c r="BV952" s="62"/>
      <c r="BW952" s="62"/>
      <c r="BX952" s="62"/>
      <c r="BY952" s="62"/>
      <c r="BZ952" s="62"/>
      <c r="CA952" s="62"/>
      <c r="CB952" s="62"/>
    </row>
    <row r="953" spans="2:80" ht="15" customHeight="1">
      <c r="B953" s="89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2"/>
      <c r="AT953" s="62"/>
      <c r="AU953" s="62"/>
      <c r="AV953" s="62"/>
      <c r="AW953" s="62"/>
      <c r="AX953" s="62"/>
      <c r="AY953" s="62"/>
      <c r="AZ953" s="62"/>
      <c r="BA953" s="62"/>
      <c r="BB953" s="62"/>
      <c r="BC953" s="62"/>
      <c r="BD953" s="62"/>
      <c r="BE953" s="62"/>
      <c r="BF953" s="62"/>
      <c r="BG953" s="62"/>
      <c r="BH953" s="62"/>
      <c r="BI953" s="62"/>
      <c r="BJ953" s="62"/>
      <c r="BK953" s="62"/>
      <c r="BL953" s="62"/>
      <c r="BM953" s="62"/>
      <c r="BN953" s="62"/>
      <c r="BO953" s="62"/>
      <c r="BP953" s="62"/>
      <c r="BQ953" s="62"/>
      <c r="BR953" s="62"/>
      <c r="BS953" s="62"/>
      <c r="BT953" s="62"/>
      <c r="BU953" s="62"/>
      <c r="BV953" s="62"/>
      <c r="BW953" s="62"/>
      <c r="BX953" s="62"/>
      <c r="BY953" s="62"/>
      <c r="BZ953" s="62"/>
      <c r="CA953" s="62"/>
      <c r="CB953" s="62"/>
    </row>
    <row r="954" spans="2:80" ht="15" customHeight="1">
      <c r="B954" s="89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2"/>
      <c r="AT954" s="62"/>
      <c r="AU954" s="62"/>
      <c r="AV954" s="62"/>
      <c r="AW954" s="62"/>
      <c r="AX954" s="62"/>
      <c r="AY954" s="62"/>
      <c r="AZ954" s="62"/>
      <c r="BA954" s="62"/>
      <c r="BB954" s="62"/>
      <c r="BC954" s="62"/>
      <c r="BD954" s="62"/>
      <c r="BE954" s="62"/>
      <c r="BF954" s="62"/>
      <c r="BG954" s="62"/>
      <c r="BH954" s="62"/>
      <c r="BI954" s="62"/>
      <c r="BJ954" s="62"/>
      <c r="BK954" s="62"/>
      <c r="BL954" s="62"/>
      <c r="BM954" s="62"/>
      <c r="BN954" s="62"/>
      <c r="BO954" s="62"/>
      <c r="BP954" s="62"/>
      <c r="BQ954" s="62"/>
      <c r="BR954" s="62"/>
      <c r="BS954" s="62"/>
      <c r="BT954" s="62"/>
      <c r="BU954" s="62"/>
      <c r="BV954" s="62"/>
      <c r="BW954" s="62"/>
      <c r="BX954" s="62"/>
      <c r="BY954" s="62"/>
      <c r="BZ954" s="62"/>
      <c r="CA954" s="62"/>
      <c r="CB954" s="62"/>
    </row>
    <row r="955" spans="2:80" ht="15" customHeight="1">
      <c r="B955" s="89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2"/>
      <c r="AT955" s="62"/>
      <c r="AU955" s="62"/>
      <c r="AV955" s="62"/>
      <c r="AW955" s="62"/>
      <c r="AX955" s="62"/>
      <c r="AY955" s="62"/>
      <c r="AZ955" s="62"/>
      <c r="BA955" s="62"/>
      <c r="BB955" s="62"/>
      <c r="BC955" s="62"/>
      <c r="BD955" s="62"/>
      <c r="BE955" s="62"/>
      <c r="BF955" s="62"/>
      <c r="BG955" s="62"/>
      <c r="BH955" s="62"/>
      <c r="BI955" s="62"/>
      <c r="BJ955" s="62"/>
      <c r="BK955" s="62"/>
      <c r="BL955" s="62"/>
      <c r="BM955" s="62"/>
      <c r="BN955" s="62"/>
      <c r="BO955" s="62"/>
      <c r="BP955" s="62"/>
      <c r="BQ955" s="62"/>
      <c r="BR955" s="62"/>
      <c r="BS955" s="62"/>
      <c r="BT955" s="62"/>
      <c r="BU955" s="62"/>
      <c r="BV955" s="62"/>
      <c r="BW955" s="62"/>
      <c r="BX955" s="62"/>
      <c r="BY955" s="62"/>
      <c r="BZ955" s="62"/>
      <c r="CA955" s="62"/>
      <c r="CB955" s="62"/>
    </row>
    <row r="956" spans="2:80" ht="15" customHeight="1">
      <c r="B956" s="89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2"/>
      <c r="AT956" s="62"/>
      <c r="AU956" s="62"/>
      <c r="AV956" s="62"/>
      <c r="AW956" s="62"/>
      <c r="AX956" s="62"/>
      <c r="AY956" s="62"/>
      <c r="AZ956" s="62"/>
      <c r="BA956" s="62"/>
      <c r="BB956" s="62"/>
      <c r="BC956" s="62"/>
      <c r="BD956" s="62"/>
      <c r="BE956" s="62"/>
      <c r="BF956" s="62"/>
      <c r="BG956" s="62"/>
      <c r="BH956" s="62"/>
      <c r="BI956" s="62"/>
      <c r="BJ956" s="62"/>
      <c r="BK956" s="62"/>
      <c r="BL956" s="62"/>
      <c r="BM956" s="62"/>
      <c r="BN956" s="62"/>
      <c r="BO956" s="62"/>
      <c r="BP956" s="62"/>
      <c r="BQ956" s="62"/>
      <c r="BR956" s="62"/>
      <c r="BS956" s="62"/>
      <c r="BT956" s="62"/>
      <c r="BU956" s="62"/>
      <c r="BV956" s="62"/>
      <c r="BW956" s="62"/>
      <c r="BX956" s="62"/>
      <c r="BY956" s="62"/>
      <c r="BZ956" s="62"/>
      <c r="CA956" s="62"/>
      <c r="CB956" s="62"/>
    </row>
    <row r="957" spans="2:80" ht="15" customHeight="1">
      <c r="B957" s="89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2"/>
      <c r="AT957" s="62"/>
      <c r="AU957" s="62"/>
      <c r="AV957" s="62"/>
      <c r="AW957" s="62"/>
      <c r="AX957" s="62"/>
      <c r="AY957" s="62"/>
      <c r="AZ957" s="62"/>
      <c r="BA957" s="62"/>
      <c r="BB957" s="62"/>
      <c r="BC957" s="62"/>
      <c r="BD957" s="62"/>
      <c r="BE957" s="62"/>
      <c r="BF957" s="62"/>
      <c r="BG957" s="62"/>
      <c r="BH957" s="62"/>
      <c r="BI957" s="62"/>
      <c r="BJ957" s="62"/>
      <c r="BK957" s="62"/>
      <c r="BL957" s="62"/>
      <c r="BM957" s="62"/>
      <c r="BN957" s="62"/>
      <c r="BO957" s="62"/>
      <c r="BP957" s="62"/>
      <c r="BQ957" s="62"/>
      <c r="BR957" s="62"/>
      <c r="BS957" s="62"/>
      <c r="BT957" s="62"/>
      <c r="BU957" s="62"/>
      <c r="BV957" s="62"/>
      <c r="BW957" s="62"/>
      <c r="BX957" s="62"/>
      <c r="BY957" s="62"/>
      <c r="BZ957" s="62"/>
      <c r="CA957" s="62"/>
      <c r="CB957" s="62"/>
    </row>
    <row r="958" spans="2:80" ht="15" customHeight="1">
      <c r="B958" s="89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2"/>
      <c r="AT958" s="62"/>
      <c r="AU958" s="62"/>
      <c r="AV958" s="62"/>
      <c r="AW958" s="62"/>
      <c r="AX958" s="62"/>
      <c r="AY958" s="62"/>
      <c r="AZ958" s="62"/>
      <c r="BA958" s="62"/>
      <c r="BB958" s="62"/>
      <c r="BC958" s="62"/>
      <c r="BD958" s="62"/>
      <c r="BE958" s="62"/>
      <c r="BF958" s="62"/>
      <c r="BG958" s="62"/>
      <c r="BH958" s="62"/>
      <c r="BI958" s="62"/>
      <c r="BJ958" s="62"/>
      <c r="BK958" s="62"/>
      <c r="BL958" s="62"/>
      <c r="BM958" s="62"/>
      <c r="BN958" s="62"/>
      <c r="BO958" s="62"/>
      <c r="BP958" s="62"/>
      <c r="BQ958" s="62"/>
      <c r="BR958" s="62"/>
      <c r="BS958" s="62"/>
      <c r="BT958" s="62"/>
      <c r="BU958" s="62"/>
      <c r="BV958" s="62"/>
      <c r="BW958" s="62"/>
      <c r="BX958" s="62"/>
      <c r="BY958" s="62"/>
      <c r="BZ958" s="62"/>
      <c r="CA958" s="62"/>
      <c r="CB958" s="62"/>
    </row>
    <row r="959" spans="2:80" ht="15" customHeight="1">
      <c r="B959" s="89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2"/>
      <c r="AT959" s="62"/>
      <c r="AU959" s="62"/>
      <c r="AV959" s="62"/>
      <c r="AW959" s="62"/>
      <c r="AX959" s="62"/>
      <c r="AY959" s="62"/>
      <c r="AZ959" s="62"/>
      <c r="BA959" s="62"/>
      <c r="BB959" s="62"/>
      <c r="BC959" s="62"/>
      <c r="BD959" s="62"/>
      <c r="BE959" s="62"/>
      <c r="BF959" s="62"/>
      <c r="BG959" s="62"/>
      <c r="BH959" s="62"/>
      <c r="BI959" s="62"/>
      <c r="BJ959" s="62"/>
      <c r="BK959" s="62"/>
      <c r="BL959" s="62"/>
      <c r="BM959" s="62"/>
      <c r="BN959" s="62"/>
      <c r="BO959" s="62"/>
      <c r="BP959" s="62"/>
      <c r="BQ959" s="62"/>
      <c r="BR959" s="62"/>
      <c r="BS959" s="62"/>
      <c r="BT959" s="62"/>
      <c r="BU959" s="62"/>
      <c r="BV959" s="62"/>
      <c r="BW959" s="62"/>
      <c r="BX959" s="62"/>
      <c r="BY959" s="62"/>
      <c r="BZ959" s="62"/>
      <c r="CA959" s="62"/>
      <c r="CB959" s="62"/>
    </row>
    <row r="960" spans="2:80" ht="15" customHeight="1">
      <c r="B960" s="89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2"/>
      <c r="AT960" s="62"/>
      <c r="AU960" s="62"/>
      <c r="AV960" s="62"/>
      <c r="AW960" s="62"/>
      <c r="AX960" s="62"/>
      <c r="AY960" s="62"/>
      <c r="AZ960" s="62"/>
      <c r="BA960" s="62"/>
      <c r="BB960" s="62"/>
      <c r="BC960" s="62"/>
      <c r="BD960" s="62"/>
      <c r="BE960" s="62"/>
      <c r="BF960" s="62"/>
      <c r="BG960" s="62"/>
      <c r="BH960" s="62"/>
      <c r="BI960" s="62"/>
      <c r="BJ960" s="62"/>
      <c r="BK960" s="62"/>
      <c r="BL960" s="62"/>
      <c r="BM960" s="62"/>
      <c r="BN960" s="62"/>
      <c r="BO960" s="62"/>
      <c r="BP960" s="62"/>
      <c r="BQ960" s="62"/>
      <c r="BR960" s="62"/>
      <c r="BS960" s="62"/>
      <c r="BT960" s="62"/>
      <c r="BU960" s="62"/>
      <c r="BV960" s="62"/>
      <c r="BW960" s="62"/>
      <c r="BX960" s="62"/>
      <c r="BY960" s="62"/>
      <c r="BZ960" s="62"/>
      <c r="CA960" s="62"/>
      <c r="CB960" s="62"/>
    </row>
    <row r="961" spans="2:81" ht="15" customHeight="1">
      <c r="B961" s="89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2"/>
      <c r="AT961" s="62"/>
      <c r="AU961" s="62"/>
      <c r="AV961" s="62"/>
      <c r="AW961" s="62"/>
      <c r="AX961" s="62"/>
      <c r="AY961" s="62"/>
      <c r="AZ961" s="62"/>
      <c r="BA961" s="62"/>
      <c r="BB961" s="62"/>
      <c r="BC961" s="62"/>
      <c r="BD961" s="62"/>
      <c r="BE961" s="62"/>
      <c r="BF961" s="62"/>
      <c r="BG961" s="62"/>
      <c r="BH961" s="62"/>
      <c r="BI961" s="62"/>
      <c r="BJ961" s="62"/>
      <c r="BK961" s="62"/>
      <c r="BL961" s="62"/>
      <c r="BM961" s="62"/>
      <c r="BN961" s="62"/>
      <c r="BO961" s="62"/>
      <c r="BP961" s="62"/>
      <c r="BQ961" s="62"/>
      <c r="BR961" s="62"/>
      <c r="BS961" s="62"/>
      <c r="BT961" s="62"/>
      <c r="BU961" s="62"/>
      <c r="BV961" s="62"/>
      <c r="BW961" s="62"/>
      <c r="BX961" s="62"/>
      <c r="BY961" s="62"/>
      <c r="BZ961" s="62"/>
      <c r="CA961" s="62"/>
      <c r="CB961" s="62"/>
    </row>
    <row r="962" spans="2:81" ht="15" customHeight="1">
      <c r="B962" s="89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2"/>
      <c r="AT962" s="62"/>
      <c r="AU962" s="62"/>
      <c r="AV962" s="62"/>
      <c r="AW962" s="62"/>
      <c r="AX962" s="62"/>
      <c r="AY962" s="62"/>
      <c r="AZ962" s="62"/>
      <c r="BA962" s="62"/>
      <c r="BB962" s="62"/>
      <c r="BC962" s="62"/>
      <c r="BD962" s="62"/>
      <c r="BE962" s="62"/>
      <c r="BF962" s="62"/>
      <c r="BG962" s="62"/>
      <c r="BH962" s="62"/>
      <c r="BI962" s="62"/>
      <c r="BJ962" s="62"/>
      <c r="BK962" s="62"/>
      <c r="BL962" s="62"/>
      <c r="BM962" s="62"/>
      <c r="BN962" s="62"/>
      <c r="BO962" s="62"/>
      <c r="BP962" s="62"/>
      <c r="BQ962" s="62"/>
      <c r="BR962" s="62"/>
      <c r="BS962" s="62"/>
      <c r="BT962" s="62"/>
      <c r="BU962" s="62"/>
      <c r="BV962" s="62"/>
      <c r="BW962" s="62"/>
      <c r="BX962" s="62"/>
      <c r="BY962" s="62"/>
      <c r="BZ962" s="62"/>
      <c r="CA962" s="62"/>
      <c r="CB962" s="62"/>
    </row>
    <row r="963" spans="2:81" ht="15" customHeight="1">
      <c r="B963" s="89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2"/>
      <c r="AT963" s="62"/>
      <c r="AU963" s="62"/>
      <c r="AV963" s="62"/>
      <c r="AW963" s="62"/>
      <c r="AX963" s="62"/>
      <c r="AY963" s="62"/>
      <c r="AZ963" s="62"/>
      <c r="BA963" s="62"/>
      <c r="BB963" s="62"/>
      <c r="BC963" s="62"/>
      <c r="BD963" s="62"/>
      <c r="BE963" s="62"/>
      <c r="BF963" s="62"/>
      <c r="BG963" s="62"/>
      <c r="BH963" s="62"/>
      <c r="BI963" s="62"/>
      <c r="BJ963" s="62"/>
      <c r="BK963" s="62"/>
      <c r="BL963" s="62"/>
      <c r="BM963" s="62"/>
      <c r="BN963" s="62"/>
      <c r="BO963" s="62"/>
      <c r="BP963" s="62"/>
      <c r="BQ963" s="62"/>
      <c r="BR963" s="62"/>
      <c r="BS963" s="62"/>
      <c r="BT963" s="62"/>
      <c r="BU963" s="62"/>
      <c r="BV963" s="62"/>
      <c r="BW963" s="62"/>
      <c r="BX963" s="62"/>
      <c r="BY963" s="62"/>
      <c r="BZ963" s="62"/>
      <c r="CA963" s="62"/>
      <c r="CB963" s="62"/>
    </row>
    <row r="964" spans="2:81" ht="15" customHeight="1">
      <c r="B964" s="89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2"/>
      <c r="AT964" s="62"/>
      <c r="AU964" s="62"/>
      <c r="AV964" s="62"/>
      <c r="AW964" s="62"/>
      <c r="AX964" s="62"/>
      <c r="AY964" s="62"/>
      <c r="AZ964" s="62"/>
      <c r="BA964" s="62"/>
      <c r="BB964" s="62"/>
      <c r="BC964" s="62"/>
      <c r="BD964" s="62"/>
      <c r="BE964" s="62"/>
      <c r="BF964" s="62"/>
      <c r="BG964" s="62"/>
      <c r="BH964" s="62"/>
      <c r="BI964" s="62"/>
      <c r="BJ964" s="62"/>
      <c r="BK964" s="62"/>
      <c r="BL964" s="62"/>
      <c r="BM964" s="62"/>
      <c r="BN964" s="62"/>
      <c r="BO964" s="62"/>
      <c r="BP964" s="62"/>
      <c r="BQ964" s="62"/>
      <c r="BR964" s="62"/>
      <c r="BS964" s="62"/>
      <c r="BT964" s="62"/>
      <c r="BU964" s="62"/>
      <c r="BV964" s="62"/>
      <c r="BW964" s="62"/>
      <c r="BX964" s="62"/>
      <c r="BY964" s="62"/>
      <c r="BZ964" s="62"/>
      <c r="CA964" s="62"/>
      <c r="CB964" s="62"/>
    </row>
    <row r="965" spans="2:81" ht="15" customHeight="1">
      <c r="B965" s="482" t="s">
        <v>2144</v>
      </c>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2"/>
      <c r="AT965" s="62"/>
      <c r="AU965" s="62"/>
      <c r="AV965" s="62"/>
      <c r="AW965" s="62"/>
      <c r="AX965" s="62"/>
      <c r="AY965" s="62"/>
      <c r="AZ965" s="62"/>
      <c r="BA965" s="62"/>
      <c r="BB965" s="62"/>
      <c r="BC965" s="62"/>
      <c r="BD965" s="62"/>
      <c r="BE965" s="62"/>
      <c r="BF965" s="62"/>
      <c r="BG965" s="62"/>
      <c r="BH965" s="62"/>
      <c r="BI965" s="62"/>
      <c r="BJ965" s="62"/>
      <c r="BK965" s="62"/>
      <c r="BL965" s="62"/>
      <c r="BM965" s="62"/>
      <c r="BN965" s="62"/>
      <c r="BO965" s="62"/>
      <c r="BP965" s="62"/>
      <c r="BQ965" s="62"/>
      <c r="BR965" s="62"/>
      <c r="BS965" s="62"/>
      <c r="BT965" s="62"/>
      <c r="BU965" s="62"/>
      <c r="BV965" s="62"/>
      <c r="BW965" s="62"/>
      <c r="BX965" s="62"/>
      <c r="BY965" s="62"/>
      <c r="BZ965" s="62"/>
      <c r="CA965" s="62"/>
      <c r="CB965" s="62"/>
      <c r="CC965" s="461" t="s">
        <v>2144</v>
      </c>
    </row>
    <row r="966" spans="2:81" ht="15" customHeight="1" thickBot="1">
      <c r="B966" s="483" t="s">
        <v>2141</v>
      </c>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2"/>
      <c r="AT966" s="62"/>
      <c r="AU966" s="62"/>
      <c r="AV966" s="62"/>
      <c r="AW966" s="62"/>
      <c r="AX966" s="62"/>
      <c r="AY966" s="62"/>
      <c r="AZ966" s="62"/>
      <c r="BA966" s="62"/>
      <c r="BB966" s="62"/>
      <c r="BC966" s="62"/>
      <c r="BD966" s="62"/>
      <c r="BE966" s="62"/>
      <c r="BF966" s="62"/>
      <c r="BG966" s="62"/>
      <c r="BH966" s="62"/>
      <c r="BI966" s="62"/>
      <c r="BJ966" s="62"/>
      <c r="BK966" s="62"/>
      <c r="BL966" s="62"/>
      <c r="BM966" s="62"/>
      <c r="BN966" s="62"/>
      <c r="BO966" s="62"/>
      <c r="BP966" s="62"/>
      <c r="BQ966" s="62"/>
      <c r="BR966" s="62"/>
      <c r="BS966" s="62"/>
      <c r="BT966" s="62"/>
      <c r="BU966" s="62"/>
      <c r="BV966" s="62"/>
      <c r="BW966" s="62"/>
      <c r="BX966" s="62"/>
      <c r="BY966" s="62"/>
      <c r="BZ966" s="62"/>
      <c r="CA966" s="62"/>
      <c r="CB966" s="62"/>
      <c r="CC966" s="463" t="s">
        <v>2141</v>
      </c>
    </row>
    <row r="967" spans="2:81" ht="15" customHeight="1">
      <c r="B967" s="487" t="s">
        <v>2142</v>
      </c>
      <c r="C967" s="801" t="s">
        <v>199</v>
      </c>
      <c r="D967" s="801"/>
      <c r="E967" s="801"/>
      <c r="F967" s="801"/>
      <c r="G967" s="801"/>
      <c r="H967" s="801"/>
      <c r="I967" s="801"/>
      <c r="J967" s="801"/>
      <c r="K967" s="801"/>
      <c r="L967" s="801"/>
      <c r="M967" s="801"/>
      <c r="N967" s="801"/>
      <c r="O967" s="801"/>
      <c r="P967" s="801"/>
      <c r="Q967" s="801"/>
      <c r="R967" s="801"/>
      <c r="S967" s="801"/>
      <c r="T967" s="801"/>
      <c r="U967" s="801"/>
      <c r="V967" s="801"/>
      <c r="W967" s="801"/>
      <c r="X967" s="801"/>
      <c r="Y967" s="801"/>
      <c r="Z967" s="801"/>
      <c r="AA967" s="801"/>
      <c r="AB967" s="801"/>
      <c r="AC967" s="801"/>
      <c r="AD967" s="801"/>
      <c r="AE967" s="801"/>
      <c r="AF967" s="801"/>
      <c r="AG967" s="801"/>
      <c r="AH967" s="801"/>
      <c r="AI967" s="801"/>
      <c r="AJ967" s="801"/>
      <c r="AK967" s="801"/>
      <c r="AL967" s="801"/>
      <c r="AM967" s="801"/>
      <c r="AN967" s="801"/>
      <c r="AO967" s="801"/>
      <c r="AP967" s="801"/>
      <c r="AQ967" s="801"/>
      <c r="AR967" s="801"/>
      <c r="AS967" s="801"/>
      <c r="AT967" s="801"/>
      <c r="AU967" s="801"/>
      <c r="AV967" s="801"/>
      <c r="AW967" s="801"/>
      <c r="AX967" s="801"/>
      <c r="AY967" s="801"/>
      <c r="AZ967" s="801"/>
      <c r="BA967" s="801"/>
      <c r="BB967" s="801"/>
      <c r="BC967" s="801"/>
      <c r="BD967" s="801"/>
      <c r="BE967" s="801"/>
      <c r="BF967" s="801"/>
      <c r="BG967" s="801"/>
      <c r="BH967" s="801"/>
      <c r="BI967" s="801"/>
      <c r="BJ967" s="801"/>
      <c r="BK967" s="801"/>
      <c r="BL967" s="801"/>
      <c r="BM967" s="801"/>
      <c r="BN967" s="801"/>
      <c r="BO967" s="801"/>
      <c r="BP967" s="801"/>
      <c r="BQ967" s="801"/>
      <c r="BR967" s="801"/>
      <c r="BS967" s="801"/>
      <c r="BT967" s="801"/>
      <c r="BU967" s="801"/>
      <c r="BV967" s="801"/>
      <c r="BW967" s="801"/>
      <c r="BX967" s="801"/>
      <c r="BY967" s="801"/>
      <c r="BZ967" s="801"/>
      <c r="CA967" s="801"/>
      <c r="CB967" s="801"/>
      <c r="CC967" s="484" t="s">
        <v>2142</v>
      </c>
    </row>
    <row r="968" spans="2:81" ht="15" customHeight="1">
      <c r="B968" s="891" t="s">
        <v>2194</v>
      </c>
      <c r="C968" s="59"/>
      <c r="D968" s="59" t="s">
        <v>200</v>
      </c>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59"/>
      <c r="CB968" s="59"/>
      <c r="CC968" s="462"/>
    </row>
    <row r="969" spans="2:81" ht="15" customHeight="1">
      <c r="B969" s="891"/>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c r="BV969" s="94"/>
      <c r="BW969" s="94"/>
      <c r="BX969" s="94"/>
      <c r="BY969" s="94"/>
      <c r="BZ969" s="94"/>
      <c r="CA969" s="94"/>
      <c r="CB969" s="94"/>
      <c r="CC969" s="1"/>
    </row>
    <row r="970" spans="2:81" ht="15" customHeight="1">
      <c r="B970" s="891"/>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c r="AS970" s="174"/>
      <c r="AT970" s="174"/>
      <c r="AU970" s="174"/>
      <c r="AV970" s="174"/>
      <c r="AW970" s="174"/>
      <c r="AX970" s="174"/>
      <c r="AY970" s="174"/>
      <c r="AZ970" s="174"/>
      <c r="BA970" s="174"/>
      <c r="BB970" s="174"/>
      <c r="BC970" s="174"/>
      <c r="BD970" s="174"/>
      <c r="BE970" s="174"/>
      <c r="BF970" s="174"/>
      <c r="BG970" s="174"/>
      <c r="BH970" s="174"/>
      <c r="BI970" s="174"/>
      <c r="BJ970" s="174"/>
      <c r="BK970" s="174"/>
      <c r="BL970" s="174"/>
      <c r="BM970" s="174"/>
      <c r="BN970" s="174"/>
      <c r="BO970" s="174"/>
      <c r="BP970" s="174"/>
      <c r="BQ970" s="174"/>
      <c r="BR970" s="174"/>
      <c r="BS970" s="174"/>
      <c r="BT970" s="174"/>
      <c r="BU970" s="174"/>
      <c r="BV970" s="174"/>
      <c r="BW970" s="174"/>
      <c r="BX970" s="174"/>
      <c r="BY970" s="174"/>
      <c r="BZ970" s="174"/>
      <c r="CA970" s="174"/>
      <c r="CB970" s="174"/>
      <c r="CC970" s="1"/>
    </row>
    <row r="971" spans="2:81" ht="15" customHeight="1">
      <c r="B971" s="891"/>
      <c r="C971" s="59"/>
      <c r="D971" s="59" t="s">
        <v>201</v>
      </c>
      <c r="E971" s="59"/>
      <c r="F971" s="59"/>
      <c r="G971" s="59"/>
      <c r="H971" s="59"/>
      <c r="I971" s="59"/>
      <c r="J971" s="59"/>
      <c r="K971" s="59"/>
      <c r="L971" s="59"/>
      <c r="M971" s="59"/>
      <c r="N971" s="59"/>
      <c r="O971" s="59"/>
      <c r="P971" s="799"/>
      <c r="Q971" s="799"/>
      <c r="R971" s="799"/>
      <c r="S971" s="799"/>
      <c r="T971" s="799"/>
      <c r="U971" s="799"/>
      <c r="V971" s="799"/>
      <c r="W971" s="79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59"/>
      <c r="BH971" s="59"/>
      <c r="BI971" s="59"/>
      <c r="BJ971" s="59"/>
      <c r="BK971" s="59"/>
      <c r="BL971" s="59"/>
      <c r="BM971" s="59"/>
      <c r="BN971" s="59"/>
      <c r="BO971" s="59"/>
      <c r="BP971" s="59"/>
      <c r="BQ971" s="59"/>
      <c r="BR971" s="59"/>
      <c r="BS971" s="59"/>
      <c r="BT971" s="59"/>
      <c r="BU971" s="59"/>
      <c r="BV971" s="59"/>
      <c r="BW971" s="59"/>
      <c r="BX971" s="59"/>
      <c r="BY971" s="59"/>
      <c r="BZ971" s="59"/>
      <c r="CA971" s="59"/>
      <c r="CB971" s="59"/>
      <c r="CC971" s="1" t="s">
        <v>2145</v>
      </c>
    </row>
    <row r="972" spans="2:81" ht="15" customHeight="1">
      <c r="B972" s="891"/>
      <c r="C972" s="59"/>
      <c r="D972" s="59" t="s">
        <v>202</v>
      </c>
      <c r="E972" s="59"/>
      <c r="F972" s="59"/>
      <c r="G972" s="59"/>
      <c r="H972" s="59"/>
      <c r="I972" s="59"/>
      <c r="J972" s="59"/>
      <c r="K972" s="59"/>
      <c r="L972" s="59"/>
      <c r="M972" s="59"/>
      <c r="N972" s="59"/>
      <c r="O972" s="801" t="s">
        <v>2048</v>
      </c>
      <c r="P972" s="801"/>
      <c r="Q972" s="801"/>
      <c r="R972" s="801"/>
      <c r="S972" s="801"/>
      <c r="T972" s="811" t="s">
        <v>2045</v>
      </c>
      <c r="U972" s="811"/>
      <c r="V972" s="811"/>
      <c r="W972" s="811"/>
      <c r="X972" s="811"/>
      <c r="Y972" s="811"/>
      <c r="Z972" s="811"/>
      <c r="AA972" s="811"/>
      <c r="AB972" s="811"/>
      <c r="AC972" s="811"/>
      <c r="AD972" s="811"/>
      <c r="AE972" s="811"/>
      <c r="AF972" s="811"/>
      <c r="AG972" s="811"/>
      <c r="AH972" s="811"/>
      <c r="AI972" s="811"/>
      <c r="AJ972" s="811"/>
      <c r="AK972" s="811"/>
      <c r="AL972" s="811"/>
      <c r="AM972" s="811"/>
      <c r="AN972" s="811"/>
      <c r="AO972" s="811"/>
      <c r="AP972" s="811"/>
      <c r="AQ972" s="811"/>
      <c r="AR972" s="811"/>
      <c r="AS972" s="811"/>
      <c r="AT972" s="811"/>
      <c r="AU972" s="811"/>
      <c r="AV972" s="811"/>
      <c r="AW972" s="811"/>
      <c r="AX972" s="811"/>
      <c r="AY972" s="811"/>
      <c r="AZ972" s="811"/>
      <c r="BA972" s="811"/>
      <c r="BB972" s="811"/>
      <c r="BC972" s="811"/>
      <c r="BD972" s="811"/>
      <c r="BE972" s="811"/>
      <c r="BF972" s="811"/>
      <c r="BG972" s="811"/>
      <c r="BH972" s="811"/>
      <c r="BI972" s="811"/>
      <c r="BJ972" s="811"/>
      <c r="BK972" s="811"/>
      <c r="BL972" s="811"/>
      <c r="BM972" s="811"/>
      <c r="BN972" s="811"/>
      <c r="BO972" s="811"/>
      <c r="BP972" s="811"/>
      <c r="BQ972" s="811"/>
      <c r="BR972" s="811"/>
      <c r="BS972" s="811"/>
      <c r="BT972" s="811"/>
      <c r="BU972" s="811"/>
      <c r="BV972" s="811"/>
      <c r="BW972" s="811"/>
      <c r="BX972" s="811"/>
      <c r="BY972" s="811"/>
      <c r="BZ972" s="811"/>
      <c r="CA972" s="59"/>
      <c r="CB972" s="59"/>
      <c r="CC972" s="1"/>
    </row>
    <row r="973" spans="2:81" ht="15" customHeight="1">
      <c r="B973" s="891"/>
      <c r="C973" s="59"/>
      <c r="D973" s="59"/>
      <c r="E973" s="59"/>
      <c r="F973" s="59"/>
      <c r="G973" s="59"/>
      <c r="H973" s="59"/>
      <c r="I973" s="59"/>
      <c r="J973" s="59"/>
      <c r="K973" s="59"/>
      <c r="L973" s="59"/>
      <c r="M973" s="59"/>
      <c r="N973" s="59"/>
      <c r="O973" s="801" t="s">
        <v>2048</v>
      </c>
      <c r="P973" s="801"/>
      <c r="Q973" s="801"/>
      <c r="R973" s="801"/>
      <c r="S973" s="801"/>
      <c r="T973" s="811"/>
      <c r="U973" s="811"/>
      <c r="V973" s="811"/>
      <c r="W973" s="811"/>
      <c r="X973" s="811"/>
      <c r="Y973" s="811"/>
      <c r="Z973" s="811"/>
      <c r="AA973" s="811"/>
      <c r="AB973" s="811"/>
      <c r="AC973" s="811"/>
      <c r="AD973" s="811"/>
      <c r="AE973" s="811"/>
      <c r="AF973" s="811"/>
      <c r="AG973" s="811"/>
      <c r="AH973" s="811"/>
      <c r="AI973" s="811"/>
      <c r="AJ973" s="811"/>
      <c r="AK973" s="811"/>
      <c r="AL973" s="811"/>
      <c r="AM973" s="811"/>
      <c r="AN973" s="811"/>
      <c r="AO973" s="811"/>
      <c r="AP973" s="811"/>
      <c r="AQ973" s="811"/>
      <c r="AR973" s="811"/>
      <c r="AS973" s="811"/>
      <c r="AT973" s="811"/>
      <c r="AU973" s="811"/>
      <c r="AV973" s="811"/>
      <c r="AW973" s="811"/>
      <c r="AX973" s="811"/>
      <c r="AY973" s="811"/>
      <c r="AZ973" s="811"/>
      <c r="BA973" s="811"/>
      <c r="BB973" s="811"/>
      <c r="BC973" s="811"/>
      <c r="BD973" s="811"/>
      <c r="BE973" s="811"/>
      <c r="BF973" s="811"/>
      <c r="BG973" s="811"/>
      <c r="BH973" s="811"/>
      <c r="BI973" s="811"/>
      <c r="BJ973" s="811"/>
      <c r="BK973" s="811"/>
      <c r="BL973" s="811"/>
      <c r="BM973" s="811"/>
      <c r="BN973" s="811"/>
      <c r="BO973" s="811"/>
      <c r="BP973" s="811"/>
      <c r="BQ973" s="811"/>
      <c r="BR973" s="811"/>
      <c r="BS973" s="811"/>
      <c r="BT973" s="811"/>
      <c r="BU973" s="811"/>
      <c r="BV973" s="811"/>
      <c r="BW973" s="811"/>
      <c r="BX973" s="811"/>
      <c r="BY973" s="811"/>
      <c r="BZ973" s="811"/>
      <c r="CA973" s="59"/>
      <c r="CB973" s="59"/>
      <c r="CC973" s="1"/>
    </row>
    <row r="974" spans="2:81" ht="15" customHeight="1">
      <c r="B974" s="891"/>
      <c r="C974" s="59"/>
      <c r="D974" s="59"/>
      <c r="E974" s="59"/>
      <c r="F974" s="59"/>
      <c r="G974" s="59"/>
      <c r="H974" s="59"/>
      <c r="I974" s="59"/>
      <c r="J974" s="59"/>
      <c r="K974" s="59"/>
      <c r="L974" s="59"/>
      <c r="M974" s="59"/>
      <c r="N974" s="59"/>
      <c r="O974" s="801" t="s">
        <v>2048</v>
      </c>
      <c r="P974" s="801"/>
      <c r="Q974" s="801"/>
      <c r="R974" s="801"/>
      <c r="S974" s="801"/>
      <c r="T974" s="811"/>
      <c r="U974" s="811"/>
      <c r="V974" s="811"/>
      <c r="W974" s="811"/>
      <c r="X974" s="811"/>
      <c r="Y974" s="811"/>
      <c r="Z974" s="811"/>
      <c r="AA974" s="811"/>
      <c r="AB974" s="811"/>
      <c r="AC974" s="811"/>
      <c r="AD974" s="811"/>
      <c r="AE974" s="811"/>
      <c r="AF974" s="811"/>
      <c r="AG974" s="811"/>
      <c r="AH974" s="811"/>
      <c r="AI974" s="811"/>
      <c r="AJ974" s="811"/>
      <c r="AK974" s="811"/>
      <c r="AL974" s="811"/>
      <c r="AM974" s="811"/>
      <c r="AN974" s="811"/>
      <c r="AO974" s="811"/>
      <c r="AP974" s="811"/>
      <c r="AQ974" s="811"/>
      <c r="AR974" s="811"/>
      <c r="AS974" s="811"/>
      <c r="AT974" s="811"/>
      <c r="AU974" s="811"/>
      <c r="AV974" s="811"/>
      <c r="AW974" s="811"/>
      <c r="AX974" s="811"/>
      <c r="AY974" s="811"/>
      <c r="AZ974" s="811"/>
      <c r="BA974" s="811"/>
      <c r="BB974" s="811"/>
      <c r="BC974" s="811"/>
      <c r="BD974" s="811"/>
      <c r="BE974" s="811"/>
      <c r="BF974" s="811"/>
      <c r="BG974" s="811"/>
      <c r="BH974" s="811"/>
      <c r="BI974" s="811"/>
      <c r="BJ974" s="811"/>
      <c r="BK974" s="811"/>
      <c r="BL974" s="811"/>
      <c r="BM974" s="811"/>
      <c r="BN974" s="811"/>
      <c r="BO974" s="811"/>
      <c r="BP974" s="811"/>
      <c r="BQ974" s="811"/>
      <c r="BR974" s="811"/>
      <c r="BS974" s="811"/>
      <c r="BT974" s="811"/>
      <c r="BU974" s="811"/>
      <c r="BV974" s="811"/>
      <c r="BW974" s="811"/>
      <c r="BX974" s="811"/>
      <c r="BY974" s="811"/>
      <c r="BZ974" s="811"/>
      <c r="CA974" s="59"/>
      <c r="CB974" s="59"/>
      <c r="CC974" s="1"/>
    </row>
    <row r="975" spans="2:81" ht="15" customHeight="1">
      <c r="B975" s="891"/>
      <c r="C975" s="59"/>
      <c r="D975" s="59"/>
      <c r="E975" s="59"/>
      <c r="F975" s="59"/>
      <c r="G975" s="59"/>
      <c r="H975" s="59"/>
      <c r="I975" s="59"/>
      <c r="J975" s="59"/>
      <c r="K975" s="59"/>
      <c r="L975" s="59"/>
      <c r="M975" s="59"/>
      <c r="N975" s="59"/>
      <c r="O975" s="801" t="s">
        <v>2048</v>
      </c>
      <c r="P975" s="801"/>
      <c r="Q975" s="801"/>
      <c r="R975" s="801"/>
      <c r="S975" s="801"/>
      <c r="T975" s="811"/>
      <c r="U975" s="811"/>
      <c r="V975" s="811"/>
      <c r="W975" s="811"/>
      <c r="X975" s="811"/>
      <c r="Y975" s="811"/>
      <c r="Z975" s="811"/>
      <c r="AA975" s="811"/>
      <c r="AB975" s="811"/>
      <c r="AC975" s="811"/>
      <c r="AD975" s="811"/>
      <c r="AE975" s="811"/>
      <c r="AF975" s="811"/>
      <c r="AG975" s="811"/>
      <c r="AH975" s="811"/>
      <c r="AI975" s="811"/>
      <c r="AJ975" s="811"/>
      <c r="AK975" s="811"/>
      <c r="AL975" s="811"/>
      <c r="AM975" s="811"/>
      <c r="AN975" s="811"/>
      <c r="AO975" s="811"/>
      <c r="AP975" s="811"/>
      <c r="AQ975" s="811"/>
      <c r="AR975" s="811"/>
      <c r="AS975" s="811"/>
      <c r="AT975" s="811"/>
      <c r="AU975" s="811"/>
      <c r="AV975" s="811"/>
      <c r="AW975" s="811"/>
      <c r="AX975" s="811"/>
      <c r="AY975" s="811"/>
      <c r="AZ975" s="811"/>
      <c r="BA975" s="811"/>
      <c r="BB975" s="811"/>
      <c r="BC975" s="811"/>
      <c r="BD975" s="811"/>
      <c r="BE975" s="811"/>
      <c r="BF975" s="811"/>
      <c r="BG975" s="811"/>
      <c r="BH975" s="811"/>
      <c r="BI975" s="811"/>
      <c r="BJ975" s="811"/>
      <c r="BK975" s="811"/>
      <c r="BL975" s="811"/>
      <c r="BM975" s="811"/>
      <c r="BN975" s="811"/>
      <c r="BO975" s="811"/>
      <c r="BP975" s="811"/>
      <c r="BQ975" s="811"/>
      <c r="BR975" s="811"/>
      <c r="BS975" s="811"/>
      <c r="BT975" s="811"/>
      <c r="BU975" s="811"/>
      <c r="BV975" s="811"/>
      <c r="BW975" s="811"/>
      <c r="BX975" s="811"/>
      <c r="BY975" s="811"/>
      <c r="BZ975" s="811"/>
      <c r="CA975" s="59"/>
      <c r="CB975" s="59"/>
      <c r="CC975" s="1"/>
    </row>
    <row r="976" spans="2:81" ht="15" customHeight="1">
      <c r="B976" s="891"/>
      <c r="C976" s="59"/>
      <c r="D976" s="59"/>
      <c r="E976" s="59"/>
      <c r="F976" s="59"/>
      <c r="G976" s="59"/>
      <c r="H976" s="59"/>
      <c r="I976" s="59"/>
      <c r="J976" s="59"/>
      <c r="K976" s="59"/>
      <c r="L976" s="59"/>
      <c r="M976" s="59"/>
      <c r="N976" s="59"/>
      <c r="O976" s="801" t="s">
        <v>2048</v>
      </c>
      <c r="P976" s="801"/>
      <c r="Q976" s="801"/>
      <c r="R976" s="801"/>
      <c r="S976" s="801"/>
      <c r="T976" s="811"/>
      <c r="U976" s="811"/>
      <c r="V976" s="811"/>
      <c r="W976" s="811"/>
      <c r="X976" s="811"/>
      <c r="Y976" s="811"/>
      <c r="Z976" s="811"/>
      <c r="AA976" s="811"/>
      <c r="AB976" s="811"/>
      <c r="AC976" s="811"/>
      <c r="AD976" s="811"/>
      <c r="AE976" s="811"/>
      <c r="AF976" s="811"/>
      <c r="AG976" s="811"/>
      <c r="AH976" s="811"/>
      <c r="AI976" s="811"/>
      <c r="AJ976" s="811"/>
      <c r="AK976" s="811"/>
      <c r="AL976" s="811"/>
      <c r="AM976" s="811"/>
      <c r="AN976" s="811"/>
      <c r="AO976" s="811"/>
      <c r="AP976" s="811"/>
      <c r="AQ976" s="811"/>
      <c r="AR976" s="811"/>
      <c r="AS976" s="811"/>
      <c r="AT976" s="811"/>
      <c r="AU976" s="811"/>
      <c r="AV976" s="811"/>
      <c r="AW976" s="811"/>
      <c r="AX976" s="811"/>
      <c r="AY976" s="811"/>
      <c r="AZ976" s="811"/>
      <c r="BA976" s="811"/>
      <c r="BB976" s="811"/>
      <c r="BC976" s="811"/>
      <c r="BD976" s="811"/>
      <c r="BE976" s="811"/>
      <c r="BF976" s="811"/>
      <c r="BG976" s="811"/>
      <c r="BH976" s="811"/>
      <c r="BI976" s="811"/>
      <c r="BJ976" s="811"/>
      <c r="BK976" s="811"/>
      <c r="BL976" s="811"/>
      <c r="BM976" s="811"/>
      <c r="BN976" s="811"/>
      <c r="BO976" s="811"/>
      <c r="BP976" s="811"/>
      <c r="BQ976" s="811"/>
      <c r="BR976" s="811"/>
      <c r="BS976" s="811"/>
      <c r="BT976" s="811"/>
      <c r="BU976" s="811"/>
      <c r="BV976" s="811"/>
      <c r="BW976" s="811"/>
      <c r="BX976" s="811"/>
      <c r="BY976" s="811"/>
      <c r="BZ976" s="811"/>
      <c r="CA976" s="59"/>
      <c r="CB976" s="59"/>
      <c r="CC976" s="1"/>
    </row>
    <row r="977" spans="2:81" ht="15" customHeight="1">
      <c r="B977" s="891"/>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c r="BV977" s="94"/>
      <c r="BW977" s="94"/>
      <c r="BX977" s="94"/>
      <c r="BY977" s="94"/>
      <c r="BZ977" s="94"/>
      <c r="CA977" s="94"/>
      <c r="CB977" s="94"/>
      <c r="CC977" s="1"/>
    </row>
    <row r="978" spans="2:81" ht="15" customHeight="1">
      <c r="B978" s="891"/>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c r="AS978" s="174"/>
      <c r="AT978" s="174"/>
      <c r="AU978" s="174"/>
      <c r="AV978" s="174"/>
      <c r="AW978" s="174"/>
      <c r="AX978" s="174"/>
      <c r="AY978" s="174"/>
      <c r="AZ978" s="174"/>
      <c r="BA978" s="174"/>
      <c r="BB978" s="174"/>
      <c r="BC978" s="174"/>
      <c r="BD978" s="174"/>
      <c r="BE978" s="174"/>
      <c r="BF978" s="174"/>
      <c r="BG978" s="174"/>
      <c r="BH978" s="174"/>
      <c r="BI978" s="174"/>
      <c r="BJ978" s="174"/>
      <c r="BK978" s="174"/>
      <c r="BL978" s="174"/>
      <c r="BM978" s="174"/>
      <c r="BN978" s="174"/>
      <c r="BO978" s="174"/>
      <c r="BP978" s="174"/>
      <c r="BQ978" s="174"/>
      <c r="BR978" s="174"/>
      <c r="BS978" s="174"/>
      <c r="BT978" s="174"/>
      <c r="BU978" s="174"/>
      <c r="BV978" s="174"/>
      <c r="BW978" s="174"/>
      <c r="BX978" s="174"/>
      <c r="BY978" s="174"/>
      <c r="BZ978" s="174"/>
      <c r="CA978" s="174"/>
      <c r="CB978" s="174"/>
      <c r="CC978" s="1"/>
    </row>
    <row r="979" spans="2:81" ht="15" customHeight="1">
      <c r="B979" s="891"/>
      <c r="C979" s="59"/>
      <c r="D979" s="59" t="s">
        <v>204</v>
      </c>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59"/>
      <c r="BN979" s="59"/>
      <c r="BO979" s="59"/>
      <c r="BP979" s="59"/>
      <c r="BQ979" s="59"/>
      <c r="BR979" s="59"/>
      <c r="BS979" s="59"/>
      <c r="BT979" s="59"/>
      <c r="BU979" s="59"/>
      <c r="BV979" s="59"/>
      <c r="BW979" s="59"/>
      <c r="BX979" s="59"/>
      <c r="BY979" s="59"/>
      <c r="BZ979" s="59"/>
      <c r="CA979" s="59"/>
      <c r="CB979" s="59"/>
      <c r="CC979" s="1"/>
    </row>
    <row r="980" spans="2:81" ht="15" customHeight="1">
      <c r="B980" s="891"/>
      <c r="C980" s="59"/>
      <c r="D980" s="59"/>
      <c r="E980" s="59"/>
      <c r="F980" s="59"/>
      <c r="G980" s="799" t="s">
        <v>56</v>
      </c>
      <c r="H980" s="799"/>
      <c r="I980" s="59" t="s">
        <v>143</v>
      </c>
      <c r="J980" s="59"/>
      <c r="K980" s="59"/>
      <c r="L980" s="59"/>
      <c r="M980" s="59"/>
      <c r="N980" s="59"/>
      <c r="O980" s="799" t="s">
        <v>56</v>
      </c>
      <c r="P980" s="799"/>
      <c r="Q980" s="59" t="s">
        <v>144</v>
      </c>
      <c r="R980" s="59"/>
      <c r="S980" s="59"/>
      <c r="T980" s="59"/>
      <c r="U980" s="59"/>
      <c r="V980" s="59"/>
      <c r="W980" s="799" t="s">
        <v>56</v>
      </c>
      <c r="X980" s="799"/>
      <c r="Y980" s="59" t="s">
        <v>145</v>
      </c>
      <c r="Z980" s="59"/>
      <c r="AA980" s="59"/>
      <c r="AB980" s="59"/>
      <c r="AC980" s="59"/>
      <c r="AD980" s="59"/>
      <c r="AE980" s="799" t="s">
        <v>56</v>
      </c>
      <c r="AF980" s="799"/>
      <c r="AG980" s="59" t="s">
        <v>146</v>
      </c>
      <c r="AH980" s="59"/>
      <c r="AI980" s="59"/>
      <c r="AJ980" s="59"/>
      <c r="AK980" s="59"/>
      <c r="AL980" s="59"/>
      <c r="AM980" s="799" t="s">
        <v>56</v>
      </c>
      <c r="AN980" s="799"/>
      <c r="AO980" s="59" t="s">
        <v>147</v>
      </c>
      <c r="AP980" s="59"/>
      <c r="AQ980" s="59"/>
      <c r="AR980" s="59"/>
      <c r="AS980" s="59"/>
      <c r="AT980" s="59"/>
      <c r="AU980" s="59"/>
      <c r="AV980" s="59"/>
      <c r="AW980" s="59"/>
      <c r="AX980" s="799" t="s">
        <v>56</v>
      </c>
      <c r="AY980" s="799"/>
      <c r="AZ980" s="59" t="s">
        <v>148</v>
      </c>
      <c r="BA980" s="59"/>
      <c r="BB980" s="59"/>
      <c r="BC980" s="59"/>
      <c r="BD980" s="59"/>
      <c r="BE980" s="59"/>
      <c r="BF980" s="59"/>
      <c r="BG980" s="59"/>
      <c r="BH980" s="59"/>
      <c r="BI980" s="59"/>
      <c r="BJ980" s="59"/>
      <c r="BK980" s="59"/>
      <c r="BL980" s="799" t="s">
        <v>56</v>
      </c>
      <c r="BM980" s="799"/>
      <c r="BN980" s="59" t="s">
        <v>149</v>
      </c>
      <c r="BO980" s="59"/>
      <c r="BP980" s="59"/>
      <c r="BQ980" s="59"/>
      <c r="BR980" s="59"/>
      <c r="BS980" s="59"/>
      <c r="BT980" s="59"/>
      <c r="BU980" s="59"/>
      <c r="BV980" s="59"/>
      <c r="BW980" s="59"/>
      <c r="BX980" s="59"/>
      <c r="BY980" s="59"/>
      <c r="BZ980" s="59"/>
      <c r="CA980" s="59"/>
      <c r="CB980" s="59"/>
      <c r="CC980" s="1"/>
    </row>
    <row r="981" spans="2:81" ht="15" customHeight="1">
      <c r="B981" s="891"/>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c r="BV981" s="94"/>
      <c r="BW981" s="94"/>
      <c r="BX981" s="94"/>
      <c r="BY981" s="94"/>
      <c r="BZ981" s="94"/>
      <c r="CA981" s="94"/>
      <c r="CB981" s="94"/>
      <c r="CC981" s="1"/>
    </row>
    <row r="982" spans="2:81" ht="15" customHeight="1">
      <c r="B982" s="891"/>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c r="AS982" s="174"/>
      <c r="AT982" s="174"/>
      <c r="AU982" s="174"/>
      <c r="AV982" s="174"/>
      <c r="AW982" s="174"/>
      <c r="AX982" s="174"/>
      <c r="AY982" s="174"/>
      <c r="AZ982" s="174"/>
      <c r="BA982" s="174"/>
      <c r="BB982" s="174"/>
      <c r="BC982" s="174"/>
      <c r="BD982" s="174"/>
      <c r="BE982" s="174"/>
      <c r="BF982" s="174"/>
      <c r="BG982" s="174"/>
      <c r="BH982" s="174"/>
      <c r="BI982" s="174"/>
      <c r="BJ982" s="174"/>
      <c r="BK982" s="174"/>
      <c r="BL982" s="174"/>
      <c r="BM982" s="174"/>
      <c r="BN982" s="174"/>
      <c r="BO982" s="174"/>
      <c r="BP982" s="174"/>
      <c r="BQ982" s="174"/>
      <c r="BR982" s="174"/>
      <c r="BS982" s="174"/>
      <c r="BT982" s="174"/>
      <c r="BU982" s="174"/>
      <c r="BV982" s="174"/>
      <c r="BW982" s="174"/>
      <c r="BX982" s="174"/>
      <c r="BY982" s="174"/>
      <c r="BZ982" s="174"/>
      <c r="CA982" s="174"/>
      <c r="CB982" s="174"/>
      <c r="CC982" s="1"/>
    </row>
    <row r="983" spans="2:81" ht="15" customHeight="1">
      <c r="B983" s="891"/>
      <c r="C983" s="59"/>
      <c r="D983" s="59" t="s">
        <v>205</v>
      </c>
      <c r="E983" s="59"/>
      <c r="F983" s="59"/>
      <c r="G983" s="59"/>
      <c r="H983" s="59"/>
      <c r="I983" s="59"/>
      <c r="J983" s="59"/>
      <c r="K983" s="59"/>
      <c r="L983" s="59"/>
      <c r="M983" s="59"/>
      <c r="N983" s="59"/>
      <c r="O983" s="59"/>
      <c r="P983" s="59"/>
      <c r="Q983" s="59"/>
      <c r="R983" s="59"/>
      <c r="S983" s="823" t="s">
        <v>2049</v>
      </c>
      <c r="T983" s="823"/>
      <c r="U983" s="823"/>
      <c r="V983" s="823"/>
      <c r="W983" s="823"/>
      <c r="X983" s="823"/>
      <c r="Y983" s="823"/>
      <c r="Z983" s="823"/>
      <c r="AA983" s="823"/>
      <c r="AB983" s="823"/>
      <c r="AC983" s="823"/>
      <c r="AD983" s="823"/>
      <c r="AE983" s="823"/>
      <c r="AF983" s="823"/>
      <c r="AG983" s="823"/>
      <c r="AH983" s="823"/>
      <c r="AI983" s="823"/>
      <c r="AJ983" s="823"/>
      <c r="AK983" s="823"/>
      <c r="AL983" s="823"/>
      <c r="AM983" s="823"/>
      <c r="AN983" s="823"/>
      <c r="AO983" s="823"/>
      <c r="AP983" s="823"/>
      <c r="AQ983" s="59"/>
      <c r="AR983" s="59" t="s">
        <v>1606</v>
      </c>
      <c r="AS983" s="59"/>
      <c r="AT983" s="59"/>
      <c r="AU983" s="59"/>
      <c r="AV983" s="823"/>
      <c r="AW983" s="823"/>
      <c r="AX983" s="823"/>
      <c r="AY983" s="823"/>
      <c r="AZ983" s="823"/>
      <c r="BA983" s="823"/>
      <c r="BB983" s="823"/>
      <c r="BC983" s="823"/>
      <c r="BD983" s="823"/>
      <c r="BE983" s="823"/>
      <c r="BF983" s="823"/>
      <c r="BG983" s="823"/>
      <c r="BH983" s="823"/>
      <c r="BI983" s="823"/>
      <c r="BJ983" s="823"/>
      <c r="BK983" s="823"/>
      <c r="BL983" s="823"/>
      <c r="BM983" s="823"/>
      <c r="BN983" s="823"/>
      <c r="BO983" s="823"/>
      <c r="BP983" s="823"/>
      <c r="BQ983" s="823"/>
      <c r="BR983" s="59"/>
      <c r="BS983" s="59"/>
      <c r="BT983" s="59"/>
      <c r="BU983" s="59"/>
      <c r="BV983" s="59"/>
      <c r="BW983" s="59"/>
      <c r="BX983" s="59"/>
      <c r="BY983" s="59"/>
      <c r="BZ983" s="59"/>
      <c r="CA983" s="59"/>
      <c r="CB983" s="59"/>
      <c r="CC983" s="1"/>
    </row>
    <row r="984" spans="2:81" ht="15" customHeight="1">
      <c r="B984" s="891"/>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c r="BV984" s="94"/>
      <c r="BW984" s="94"/>
      <c r="BX984" s="94"/>
      <c r="BY984" s="94"/>
      <c r="BZ984" s="94"/>
      <c r="CA984" s="94"/>
      <c r="CB984" s="94"/>
      <c r="CC984" s="1"/>
    </row>
    <row r="985" spans="2:81" ht="15" customHeight="1">
      <c r="B985" s="891"/>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c r="AS985" s="174"/>
      <c r="AT985" s="174"/>
      <c r="AU985" s="174"/>
      <c r="AV985" s="174"/>
      <c r="AW985" s="174"/>
      <c r="AX985" s="174"/>
      <c r="AY985" s="174"/>
      <c r="AZ985" s="174"/>
      <c r="BA985" s="174"/>
      <c r="BB985" s="174"/>
      <c r="BC985" s="174"/>
      <c r="BD985" s="174"/>
      <c r="BE985" s="174"/>
      <c r="BF985" s="174"/>
      <c r="BG985" s="174"/>
      <c r="BH985" s="174"/>
      <c r="BI985" s="174"/>
      <c r="BJ985" s="174"/>
      <c r="BK985" s="174"/>
      <c r="BL985" s="174"/>
      <c r="BM985" s="174"/>
      <c r="BN985" s="174"/>
      <c r="BO985" s="174"/>
      <c r="BP985" s="174"/>
      <c r="BQ985" s="174"/>
      <c r="BR985" s="174"/>
      <c r="BS985" s="174"/>
      <c r="BT985" s="174"/>
      <c r="BU985" s="174"/>
      <c r="BV985" s="174"/>
      <c r="BW985" s="174"/>
      <c r="BX985" s="174"/>
      <c r="BY985" s="174"/>
      <c r="BZ985" s="174"/>
      <c r="CA985" s="174"/>
      <c r="CB985" s="174"/>
      <c r="CC985" s="1"/>
    </row>
    <row r="986" spans="2:81" ht="15" customHeight="1">
      <c r="B986" s="891"/>
      <c r="C986" s="59"/>
      <c r="D986" s="59" t="s">
        <v>1315</v>
      </c>
      <c r="E986" s="59"/>
      <c r="F986" s="59"/>
      <c r="G986" s="59"/>
      <c r="H986" s="59"/>
      <c r="I986" s="59"/>
      <c r="J986" s="59"/>
      <c r="K986" s="59"/>
      <c r="L986" s="59"/>
      <c r="M986" s="59"/>
      <c r="N986" s="59"/>
      <c r="O986" s="59"/>
      <c r="P986" s="59"/>
      <c r="Q986" s="59"/>
      <c r="R986" s="59"/>
      <c r="S986" s="810"/>
      <c r="T986" s="810"/>
      <c r="U986" s="810"/>
      <c r="V986" s="810"/>
      <c r="W986" s="810"/>
      <c r="X986" s="810"/>
      <c r="Y986" s="810"/>
      <c r="Z986" s="810"/>
      <c r="AA986" s="810"/>
      <c r="AB986" s="810"/>
      <c r="AC986" s="810"/>
      <c r="AD986" s="810"/>
      <c r="AE986" s="810"/>
      <c r="AF986" s="810"/>
      <c r="AG986" s="810"/>
      <c r="AH986" s="810"/>
      <c r="AI986" s="810"/>
      <c r="AJ986" s="810"/>
      <c r="AK986" s="810"/>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59"/>
      <c r="BH986" s="59"/>
      <c r="BI986" s="59"/>
      <c r="BJ986" s="59"/>
      <c r="BK986" s="59"/>
      <c r="BL986" s="59"/>
      <c r="BM986" s="59"/>
      <c r="BN986" s="59"/>
      <c r="BO986" s="59"/>
      <c r="BP986" s="59"/>
      <c r="BQ986" s="59"/>
      <c r="BR986" s="59"/>
      <c r="BS986" s="59"/>
      <c r="BT986" s="59"/>
      <c r="BU986" s="59"/>
      <c r="BV986" s="59"/>
      <c r="BW986" s="59"/>
      <c r="BX986" s="59"/>
      <c r="BY986" s="59"/>
      <c r="BZ986" s="59"/>
      <c r="CA986" s="59"/>
      <c r="CB986" s="59"/>
      <c r="CC986" s="1"/>
    </row>
    <row r="987" spans="2:81" ht="15" customHeight="1">
      <c r="B987" s="891"/>
      <c r="C987" s="90"/>
      <c r="D987" s="90"/>
      <c r="E987" s="90"/>
      <c r="F987" s="90"/>
      <c r="G987" s="805" t="s">
        <v>56</v>
      </c>
      <c r="H987" s="805"/>
      <c r="I987" s="68" t="s">
        <v>1646</v>
      </c>
      <c r="J987" s="68"/>
      <c r="K987" s="68"/>
      <c r="L987" s="68"/>
      <c r="M987" s="68"/>
      <c r="N987" s="68"/>
      <c r="O987" s="68"/>
      <c r="P987" s="68"/>
      <c r="Q987" s="68"/>
      <c r="R987" s="68"/>
      <c r="S987" s="61"/>
      <c r="T987" s="61"/>
      <c r="U987" s="61"/>
      <c r="V987" s="61"/>
      <c r="W987" s="90"/>
      <c r="X987" s="90"/>
      <c r="Y987" s="90"/>
      <c r="Z987" s="90"/>
      <c r="AA987" s="90"/>
      <c r="AB987" s="90"/>
      <c r="AC987" s="90"/>
      <c r="AD987" s="68"/>
      <c r="AE987" s="68"/>
      <c r="AF987" s="68"/>
      <c r="AG987" s="68"/>
      <c r="AH987" s="90"/>
      <c r="AI987" s="90"/>
      <c r="AJ987" s="90"/>
      <c r="AK987" s="90"/>
      <c r="AL987" s="90"/>
      <c r="AM987" s="90"/>
      <c r="AN987" s="90"/>
      <c r="AO987" s="90"/>
      <c r="AP987" s="90"/>
      <c r="AQ987" s="90"/>
      <c r="AR987" s="68"/>
      <c r="AS987" s="68"/>
      <c r="AT987" s="68"/>
      <c r="AU987" s="68"/>
      <c r="AV987" s="68"/>
      <c r="AW987" s="68"/>
      <c r="AX987" s="68"/>
      <c r="AY987" s="68"/>
      <c r="AZ987" s="68"/>
      <c r="BA987" s="68"/>
      <c r="BB987" s="68"/>
      <c r="BC987" s="68"/>
      <c r="BD987" s="68"/>
      <c r="BE987" s="61"/>
      <c r="BF987" s="61"/>
      <c r="BG987" s="61"/>
      <c r="BH987" s="61"/>
      <c r="BI987" s="90"/>
      <c r="BJ987" s="90"/>
      <c r="BK987" s="90"/>
      <c r="BL987" s="90"/>
      <c r="BM987" s="68"/>
      <c r="BN987" s="68"/>
      <c r="BO987" s="68"/>
      <c r="BP987" s="68"/>
      <c r="BQ987" s="68"/>
      <c r="BR987" s="68"/>
      <c r="BS987" s="68"/>
      <c r="BT987" s="68"/>
      <c r="BU987" s="68"/>
      <c r="BV987" s="68"/>
      <c r="BW987" s="68"/>
      <c r="BX987" s="61"/>
      <c r="BY987" s="90"/>
      <c r="BZ987" s="90"/>
      <c r="CA987" s="90"/>
      <c r="CB987" s="90"/>
      <c r="CC987" s="1" t="s">
        <v>2287</v>
      </c>
    </row>
    <row r="988" spans="2:81" ht="15" customHeight="1">
      <c r="B988" s="891"/>
      <c r="C988" s="90"/>
      <c r="D988" s="90"/>
      <c r="E988" s="90"/>
      <c r="F988" s="90"/>
      <c r="G988" s="805" t="s">
        <v>56</v>
      </c>
      <c r="H988" s="805"/>
      <c r="I988" s="68" t="s">
        <v>1647</v>
      </c>
      <c r="J988" s="68"/>
      <c r="K988" s="68"/>
      <c r="L988" s="68"/>
      <c r="M988" s="68"/>
      <c r="N988" s="68"/>
      <c r="O988" s="68"/>
      <c r="P988" s="68"/>
      <c r="Q988" s="68"/>
      <c r="R988" s="68"/>
      <c r="S988" s="61"/>
      <c r="T988" s="61"/>
      <c r="U988" s="61"/>
      <c r="V988" s="61"/>
      <c r="W988" s="90"/>
      <c r="X988" s="90"/>
      <c r="Y988" s="90"/>
      <c r="Z988" s="90"/>
      <c r="AA988" s="90"/>
      <c r="AB988" s="90"/>
      <c r="AC988" s="90"/>
      <c r="AD988" s="68"/>
      <c r="AE988" s="68"/>
      <c r="AF988" s="68"/>
      <c r="AG988" s="68"/>
      <c r="AH988" s="90"/>
      <c r="AI988" s="90"/>
      <c r="AJ988" s="90"/>
      <c r="AK988" s="90"/>
      <c r="AL988" s="90"/>
      <c r="AM988" s="90"/>
      <c r="AN988" s="90"/>
      <c r="AO988" s="90"/>
      <c r="AP988" s="90"/>
      <c r="AQ988" s="90"/>
      <c r="AR988" s="68"/>
      <c r="AS988" s="68"/>
      <c r="AT988" s="68"/>
      <c r="AU988" s="68"/>
      <c r="AV988" s="68"/>
      <c r="AW988" s="68"/>
      <c r="AX988" s="68"/>
      <c r="AY988" s="68"/>
      <c r="AZ988" s="68"/>
      <c r="BA988" s="68"/>
      <c r="BB988" s="68"/>
      <c r="BC988" s="68"/>
      <c r="BD988" s="68"/>
      <c r="BE988" s="61"/>
      <c r="BF988" s="61"/>
      <c r="BG988" s="61"/>
      <c r="BH988" s="61"/>
      <c r="BI988" s="90"/>
      <c r="BJ988" s="90"/>
      <c r="BK988" s="90"/>
      <c r="BL988" s="90"/>
      <c r="BM988" s="68"/>
      <c r="BN988" s="68"/>
      <c r="BO988" s="68"/>
      <c r="BP988" s="68"/>
      <c r="BQ988" s="68"/>
      <c r="BR988" s="68"/>
      <c r="BS988" s="68"/>
      <c r="BT988" s="68"/>
      <c r="BU988" s="68"/>
      <c r="BV988" s="68"/>
      <c r="BW988" s="68"/>
      <c r="BX988" s="61"/>
      <c r="BY988" s="90"/>
      <c r="BZ988" s="90"/>
      <c r="CA988" s="90"/>
      <c r="CB988" s="90"/>
      <c r="CC988" s="1" t="s">
        <v>2286</v>
      </c>
    </row>
    <row r="989" spans="2:81" ht="15" customHeight="1">
      <c r="B989" s="891"/>
      <c r="C989" s="90"/>
      <c r="D989" s="90"/>
      <c r="E989" s="90"/>
      <c r="F989" s="90"/>
      <c r="G989" s="805" t="s">
        <v>56</v>
      </c>
      <c r="H989" s="805"/>
      <c r="I989" s="68" t="s">
        <v>1648</v>
      </c>
      <c r="J989" s="90"/>
      <c r="K989" s="68"/>
      <c r="L989" s="68"/>
      <c r="M989" s="68"/>
      <c r="N989" s="68"/>
      <c r="O989" s="68"/>
      <c r="P989" s="68"/>
      <c r="Q989" s="68"/>
      <c r="R989" s="68"/>
      <c r="S989" s="61"/>
      <c r="T989" s="61"/>
      <c r="U989" s="61"/>
      <c r="V989" s="61"/>
      <c r="W989" s="90"/>
      <c r="X989" s="78"/>
      <c r="Y989" s="78"/>
      <c r="Z989" s="68"/>
      <c r="AA989" s="90"/>
      <c r="AB989" s="90"/>
      <c r="AC989" s="90"/>
      <c r="AD989" s="68"/>
      <c r="AE989" s="68"/>
      <c r="AF989" s="68"/>
      <c r="AG989" s="68"/>
      <c r="AH989" s="90"/>
      <c r="AI989" s="90"/>
      <c r="AJ989" s="90"/>
      <c r="AK989" s="90"/>
      <c r="AL989" s="90"/>
      <c r="AM989" s="90"/>
      <c r="AN989" s="90"/>
      <c r="AO989" s="90"/>
      <c r="AP989" s="90"/>
      <c r="AQ989" s="90"/>
      <c r="AR989" s="68"/>
      <c r="AS989" s="68"/>
      <c r="AT989" s="68"/>
      <c r="AU989" s="68"/>
      <c r="AV989" s="68"/>
      <c r="AW989" s="68"/>
      <c r="AX989" s="68"/>
      <c r="AY989" s="68"/>
      <c r="AZ989" s="68"/>
      <c r="BA989" s="68"/>
      <c r="BB989" s="68"/>
      <c r="BC989" s="68"/>
      <c r="BD989" s="68"/>
      <c r="BE989" s="61"/>
      <c r="BF989" s="61"/>
      <c r="BG989" s="61"/>
      <c r="BH989" s="61"/>
      <c r="BI989" s="78"/>
      <c r="BJ989" s="78"/>
      <c r="BK989" s="68"/>
      <c r="BL989" s="68"/>
      <c r="BM989" s="68"/>
      <c r="BN989" s="68"/>
      <c r="BO989" s="68"/>
      <c r="BP989" s="68"/>
      <c r="BQ989" s="68"/>
      <c r="BR989" s="68"/>
      <c r="BS989" s="68"/>
      <c r="BT989" s="68"/>
      <c r="BU989" s="68"/>
      <c r="BV989" s="68"/>
      <c r="BW989" s="68"/>
      <c r="BX989" s="61"/>
      <c r="BY989" s="90"/>
      <c r="BZ989" s="90"/>
      <c r="CA989" s="90"/>
      <c r="CB989" s="90"/>
      <c r="CC989" s="1" t="s">
        <v>2285</v>
      </c>
    </row>
    <row r="990" spans="2:81" ht="15" customHeight="1">
      <c r="B990" s="891"/>
      <c r="C990" s="90"/>
      <c r="D990" s="90"/>
      <c r="E990" s="90"/>
      <c r="F990" s="90"/>
      <c r="G990" s="805" t="s">
        <v>56</v>
      </c>
      <c r="H990" s="805"/>
      <c r="I990" s="68" t="s">
        <v>970</v>
      </c>
      <c r="J990" s="90"/>
      <c r="K990" s="68"/>
      <c r="L990" s="68"/>
      <c r="M990" s="68"/>
      <c r="N990" s="68"/>
      <c r="O990" s="68"/>
      <c r="P990" s="68"/>
      <c r="Q990" s="68"/>
      <c r="R990" s="68"/>
      <c r="S990" s="68"/>
      <c r="T990" s="68"/>
      <c r="U990" s="68"/>
      <c r="V990" s="68"/>
      <c r="W990" s="68"/>
      <c r="X990" s="68"/>
      <c r="Y990" s="68"/>
      <c r="Z990" s="68"/>
      <c r="AA990" s="68"/>
      <c r="AB990" s="68"/>
      <c r="AC990" s="68"/>
      <c r="AD990" s="68"/>
      <c r="AE990" s="68"/>
      <c r="AF990" s="68"/>
      <c r="AG990" s="68"/>
      <c r="AH990" s="68"/>
      <c r="AI990" s="90"/>
      <c r="AJ990" s="68"/>
      <c r="AK990" s="90"/>
      <c r="AL990" s="90"/>
      <c r="AM990" s="90"/>
      <c r="AN990" s="90"/>
      <c r="AO990" s="90"/>
      <c r="AP990" s="90"/>
      <c r="AQ990" s="90"/>
      <c r="AR990" s="68"/>
      <c r="AS990" s="68"/>
      <c r="AT990" s="68"/>
      <c r="AU990" s="68"/>
      <c r="AV990" s="68"/>
      <c r="AW990" s="68"/>
      <c r="AX990" s="68"/>
      <c r="AY990" s="68"/>
      <c r="AZ990" s="68"/>
      <c r="BA990" s="68"/>
      <c r="BB990" s="68"/>
      <c r="BC990" s="68"/>
      <c r="BD990" s="68"/>
      <c r="BE990" s="61"/>
      <c r="BF990" s="61"/>
      <c r="BG990" s="61"/>
      <c r="BH990" s="61"/>
      <c r="BI990" s="78"/>
      <c r="BJ990" s="78"/>
      <c r="BK990" s="68"/>
      <c r="BL990" s="68"/>
      <c r="BM990" s="68"/>
      <c r="BN990" s="68"/>
      <c r="BO990" s="68"/>
      <c r="BP990" s="68"/>
      <c r="BQ990" s="68"/>
      <c r="BR990" s="68"/>
      <c r="BS990" s="68"/>
      <c r="BT990" s="68"/>
      <c r="BU990" s="68"/>
      <c r="BV990" s="68"/>
      <c r="BW990" s="68"/>
      <c r="BX990" s="61"/>
      <c r="BY990" s="90"/>
      <c r="BZ990" s="90"/>
      <c r="CA990" s="90"/>
      <c r="CB990" s="90"/>
      <c r="CC990" s="387" t="s">
        <v>2288</v>
      </c>
    </row>
    <row r="991" spans="2:81" ht="15" customHeight="1">
      <c r="B991" s="891"/>
      <c r="C991" s="90"/>
      <c r="D991" s="90"/>
      <c r="E991" s="90"/>
      <c r="F991" s="90"/>
      <c r="G991" s="805" t="s">
        <v>56</v>
      </c>
      <c r="H991" s="805"/>
      <c r="I991" s="68" t="s">
        <v>1316</v>
      </c>
      <c r="J991" s="68"/>
      <c r="K991" s="68"/>
      <c r="L991" s="68"/>
      <c r="M991" s="68"/>
      <c r="N991" s="68"/>
      <c r="O991" s="68"/>
      <c r="P991" s="68"/>
      <c r="Q991" s="68"/>
      <c r="R991" s="68"/>
      <c r="S991" s="61"/>
      <c r="T991" s="61"/>
      <c r="U991" s="61"/>
      <c r="V991" s="61"/>
      <c r="W991" s="90"/>
      <c r="X991" s="78"/>
      <c r="Y991" s="78"/>
      <c r="Z991" s="68"/>
      <c r="AA991" s="90"/>
      <c r="AB991" s="90"/>
      <c r="AC991" s="90"/>
      <c r="AD991" s="68"/>
      <c r="AE991" s="68"/>
      <c r="AF991" s="68"/>
      <c r="AG991" s="68"/>
      <c r="AH991" s="90"/>
      <c r="AI991" s="90"/>
      <c r="AJ991" s="90"/>
      <c r="AK991" s="90"/>
      <c r="AL991" s="90"/>
      <c r="AM991" s="90"/>
      <c r="AN991" s="90"/>
      <c r="AO991" s="90"/>
      <c r="AP991" s="90"/>
      <c r="AQ991" s="90"/>
      <c r="AR991" s="68"/>
      <c r="AS991" s="68"/>
      <c r="AT991" s="68"/>
      <c r="AU991" s="68"/>
      <c r="AV991" s="68"/>
      <c r="AW991" s="68"/>
      <c r="AX991" s="68"/>
      <c r="AY991" s="68"/>
      <c r="AZ991" s="68"/>
      <c r="BA991" s="68"/>
      <c r="BB991" s="68"/>
      <c r="BC991" s="68"/>
      <c r="BD991" s="68"/>
      <c r="BE991" s="61"/>
      <c r="BF991" s="61"/>
      <c r="BG991" s="61"/>
      <c r="BH991" s="61"/>
      <c r="BI991" s="78"/>
      <c r="BJ991" s="78"/>
      <c r="BK991" s="68"/>
      <c r="BL991" s="68"/>
      <c r="BM991" s="68"/>
      <c r="BN991" s="68"/>
      <c r="BO991" s="68"/>
      <c r="BP991" s="68"/>
      <c r="BQ991" s="68"/>
      <c r="BR991" s="68"/>
      <c r="BS991" s="68"/>
      <c r="BT991" s="68"/>
      <c r="BU991" s="68"/>
      <c r="BV991" s="68"/>
      <c r="BW991" s="68"/>
      <c r="BX991" s="61"/>
      <c r="BY991" s="90"/>
      <c r="BZ991" s="90"/>
      <c r="CA991" s="90"/>
      <c r="CB991" s="90"/>
      <c r="CC991" s="387" t="s">
        <v>2289</v>
      </c>
    </row>
    <row r="992" spans="2:81" ht="15" customHeight="1">
      <c r="B992" s="891"/>
      <c r="C992" s="90"/>
      <c r="D992" s="90"/>
      <c r="E992" s="90"/>
      <c r="F992" s="90"/>
      <c r="G992" s="805" t="s">
        <v>56</v>
      </c>
      <c r="H992" s="805"/>
      <c r="I992" s="68" t="s">
        <v>1317</v>
      </c>
      <c r="J992" s="68"/>
      <c r="K992" s="68"/>
      <c r="L992" s="68"/>
      <c r="M992" s="68"/>
      <c r="N992" s="68"/>
      <c r="O992" s="68"/>
      <c r="P992" s="68"/>
      <c r="Q992" s="68"/>
      <c r="R992" s="68"/>
      <c r="S992" s="68"/>
      <c r="T992" s="68"/>
      <c r="U992" s="68"/>
      <c r="V992" s="68"/>
      <c r="W992" s="68"/>
      <c r="X992" s="78"/>
      <c r="Y992" s="78"/>
      <c r="Z992" s="68"/>
      <c r="AA992" s="90"/>
      <c r="AB992" s="90"/>
      <c r="AC992" s="90"/>
      <c r="AD992" s="68"/>
      <c r="AE992" s="68"/>
      <c r="AF992" s="68"/>
      <c r="AG992" s="68"/>
      <c r="AH992" s="90"/>
      <c r="AI992" s="90"/>
      <c r="AJ992" s="90"/>
      <c r="AK992" s="90"/>
      <c r="AL992" s="90"/>
      <c r="AM992" s="90"/>
      <c r="AN992" s="90"/>
      <c r="AO992" s="90"/>
      <c r="AP992" s="90"/>
      <c r="AQ992" s="90"/>
      <c r="AR992" s="68"/>
      <c r="AS992" s="68"/>
      <c r="AT992" s="68"/>
      <c r="AU992" s="68"/>
      <c r="AV992" s="68"/>
      <c r="AW992" s="68"/>
      <c r="AX992" s="68"/>
      <c r="AY992" s="68"/>
      <c r="AZ992" s="68"/>
      <c r="BA992" s="68"/>
      <c r="BB992" s="68"/>
      <c r="BC992" s="68"/>
      <c r="BD992" s="68"/>
      <c r="BE992" s="68"/>
      <c r="BF992" s="68"/>
      <c r="BG992" s="68"/>
      <c r="BH992" s="68"/>
      <c r="BI992" s="78"/>
      <c r="BJ992" s="78"/>
      <c r="BK992" s="68"/>
      <c r="BL992" s="68"/>
      <c r="BM992" s="68"/>
      <c r="BN992" s="61"/>
      <c r="BO992" s="61"/>
      <c r="BP992" s="61"/>
      <c r="BQ992" s="90"/>
      <c r="BR992" s="90"/>
      <c r="BS992" s="90"/>
      <c r="BT992" s="68"/>
      <c r="BU992" s="68"/>
      <c r="BV992" s="68"/>
      <c r="BW992" s="68"/>
      <c r="BX992" s="68"/>
      <c r="BY992" s="90"/>
      <c r="BZ992" s="90"/>
      <c r="CA992" s="90"/>
      <c r="CB992" s="90"/>
      <c r="CC992" s="387" t="s">
        <v>2290</v>
      </c>
    </row>
    <row r="993" spans="2:81" ht="15" customHeight="1">
      <c r="B993" s="891"/>
      <c r="C993" s="90"/>
      <c r="D993" s="90"/>
      <c r="E993" s="90"/>
      <c r="F993" s="90"/>
      <c r="G993" s="805" t="s">
        <v>56</v>
      </c>
      <c r="H993" s="805"/>
      <c r="I993" s="68" t="s">
        <v>700</v>
      </c>
      <c r="J993" s="68"/>
      <c r="K993" s="68"/>
      <c r="L993" s="68"/>
      <c r="M993" s="68"/>
      <c r="N993" s="68"/>
      <c r="O993" s="68"/>
      <c r="P993" s="68"/>
      <c r="Q993" s="68"/>
      <c r="R993" s="68"/>
      <c r="S993" s="68"/>
      <c r="T993" s="68"/>
      <c r="U993" s="68"/>
      <c r="V993" s="68"/>
      <c r="W993" s="68"/>
      <c r="X993" s="78"/>
      <c r="Y993" s="78"/>
      <c r="Z993" s="68"/>
      <c r="AA993" s="90"/>
      <c r="AB993" s="90"/>
      <c r="AC993" s="90"/>
      <c r="AD993" s="68"/>
      <c r="AE993" s="68"/>
      <c r="AF993" s="68"/>
      <c r="AG993" s="68"/>
      <c r="AH993" s="90"/>
      <c r="AI993" s="90"/>
      <c r="AJ993" s="90"/>
      <c r="AK993" s="90"/>
      <c r="AL993" s="90"/>
      <c r="AM993" s="90"/>
      <c r="AN993" s="90"/>
      <c r="AO993" s="90"/>
      <c r="AP993" s="90"/>
      <c r="AQ993" s="90"/>
      <c r="AR993" s="68"/>
      <c r="AS993" s="68"/>
      <c r="AT993" s="68"/>
      <c r="AU993" s="68"/>
      <c r="AV993" s="68"/>
      <c r="AW993" s="68"/>
      <c r="AX993" s="68"/>
      <c r="AY993" s="68"/>
      <c r="AZ993" s="68"/>
      <c r="BA993" s="68"/>
      <c r="BB993" s="68"/>
      <c r="BC993" s="68"/>
      <c r="BD993" s="68"/>
      <c r="BE993" s="68"/>
      <c r="BF993" s="68"/>
      <c r="BG993" s="68"/>
      <c r="BH993" s="68"/>
      <c r="BI993" s="78"/>
      <c r="BJ993" s="78"/>
      <c r="BK993" s="68"/>
      <c r="BL993" s="68"/>
      <c r="BM993" s="68"/>
      <c r="BN993" s="61"/>
      <c r="BO993" s="61"/>
      <c r="BP993" s="61"/>
      <c r="BQ993" s="90"/>
      <c r="BR993" s="90"/>
      <c r="BS993" s="90"/>
      <c r="BT993" s="68"/>
      <c r="BU993" s="68"/>
      <c r="BV993" s="68"/>
      <c r="BW993" s="68"/>
      <c r="BX993" s="68"/>
      <c r="BY993" s="90"/>
      <c r="BZ993" s="90"/>
      <c r="CA993" s="90"/>
      <c r="CB993" s="90"/>
      <c r="CC993" s="387"/>
    </row>
    <row r="994" spans="2:81" ht="15" customHeight="1">
      <c r="B994" s="891"/>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c r="BV994" s="94"/>
      <c r="BW994" s="94"/>
      <c r="BX994" s="94"/>
      <c r="BY994" s="94"/>
      <c r="BZ994" s="94"/>
      <c r="CA994" s="94"/>
      <c r="CB994" s="94"/>
      <c r="CC994" s="1"/>
    </row>
    <row r="995" spans="2:81" ht="15" customHeight="1">
      <c r="B995" s="891"/>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c r="AS995" s="174"/>
      <c r="AT995" s="174"/>
      <c r="AU995" s="174"/>
      <c r="AV995" s="174"/>
      <c r="AW995" s="174"/>
      <c r="AX995" s="174"/>
      <c r="AY995" s="174"/>
      <c r="AZ995" s="174"/>
      <c r="BA995" s="174"/>
      <c r="BB995" s="174"/>
      <c r="BC995" s="174"/>
      <c r="BD995" s="174"/>
      <c r="BE995" s="174"/>
      <c r="BF995" s="174"/>
      <c r="BG995" s="174"/>
      <c r="BH995" s="174"/>
      <c r="BI995" s="174"/>
      <c r="BJ995" s="174"/>
      <c r="BK995" s="174"/>
      <c r="BL995" s="174"/>
      <c r="BM995" s="174"/>
      <c r="BN995" s="174"/>
      <c r="BO995" s="174"/>
      <c r="BP995" s="174"/>
      <c r="BQ995" s="174"/>
      <c r="BR995" s="174"/>
      <c r="BS995" s="174"/>
      <c r="BT995" s="174"/>
      <c r="BU995" s="174"/>
      <c r="BV995" s="174"/>
      <c r="BW995" s="174"/>
      <c r="BX995" s="174"/>
      <c r="BY995" s="174"/>
      <c r="BZ995" s="174"/>
      <c r="CA995" s="174"/>
      <c r="CB995" s="174"/>
      <c r="CC995" s="1"/>
    </row>
    <row r="996" spans="2:81" ht="15" customHeight="1">
      <c r="B996" s="891"/>
      <c r="C996" s="59"/>
      <c r="D996" s="59" t="s">
        <v>1318</v>
      </c>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59"/>
      <c r="BH996" s="59"/>
      <c r="BI996" s="59"/>
      <c r="BJ996" s="59"/>
      <c r="BK996" s="59"/>
      <c r="BL996" s="59"/>
      <c r="BM996" s="59"/>
      <c r="BN996" s="59"/>
      <c r="BO996" s="59"/>
      <c r="BP996" s="59"/>
      <c r="BQ996" s="59"/>
      <c r="BR996" s="59"/>
      <c r="BS996" s="59"/>
      <c r="BT996" s="59"/>
      <c r="BU996" s="59"/>
      <c r="BV996" s="59"/>
      <c r="BW996" s="59"/>
      <c r="BX996" s="59"/>
      <c r="BY996" s="59"/>
      <c r="BZ996" s="59"/>
      <c r="CA996" s="59"/>
      <c r="CB996" s="59"/>
      <c r="CC996" s="1"/>
    </row>
    <row r="997" spans="2:81" ht="15" customHeight="1">
      <c r="B997" s="891"/>
      <c r="C997" s="90"/>
      <c r="D997" s="90"/>
      <c r="E997" s="90"/>
      <c r="F997" s="90"/>
      <c r="G997" s="805" t="s">
        <v>56</v>
      </c>
      <c r="H997" s="805"/>
      <c r="I997" s="68" t="s">
        <v>1319</v>
      </c>
      <c r="J997" s="68"/>
      <c r="K997" s="68"/>
      <c r="L997" s="68"/>
      <c r="M997" s="68"/>
      <c r="N997" s="68"/>
      <c r="O997" s="68"/>
      <c r="P997" s="68"/>
      <c r="Q997" s="61"/>
      <c r="R997" s="61"/>
      <c r="S997" s="61"/>
      <c r="T997" s="61"/>
      <c r="U997" s="90"/>
      <c r="V997" s="90"/>
      <c r="W997" s="90"/>
      <c r="X997" s="90"/>
      <c r="Y997" s="90"/>
      <c r="Z997" s="90"/>
      <c r="AA997" s="90"/>
      <c r="AB997" s="68"/>
      <c r="AC997" s="68"/>
      <c r="AD997" s="68"/>
      <c r="AE997" s="68"/>
      <c r="AF997" s="68"/>
      <c r="AG997" s="68"/>
      <c r="AH997" s="90"/>
      <c r="AI997" s="90"/>
      <c r="AJ997" s="90"/>
      <c r="AK997" s="90"/>
      <c r="AL997" s="90"/>
      <c r="AM997" s="90"/>
      <c r="AN997" s="90"/>
      <c r="AO997" s="90"/>
      <c r="AP997" s="90"/>
      <c r="AQ997" s="90"/>
      <c r="AR997" s="68"/>
      <c r="AS997" s="68"/>
      <c r="AT997" s="68"/>
      <c r="AU997" s="68"/>
      <c r="AV997" s="68"/>
      <c r="AW997" s="68"/>
      <c r="AX997" s="68"/>
      <c r="AY997" s="68"/>
      <c r="AZ997" s="68"/>
      <c r="BA997" s="68"/>
      <c r="BB997" s="68"/>
      <c r="BC997" s="68"/>
      <c r="BD997" s="68"/>
      <c r="BE997" s="61"/>
      <c r="BF997" s="61"/>
      <c r="BG997" s="61"/>
      <c r="BH997" s="61"/>
      <c r="BI997" s="90"/>
      <c r="BJ997" s="90"/>
      <c r="BK997" s="90"/>
      <c r="BL997" s="90"/>
      <c r="BM997" s="68"/>
      <c r="BN997" s="68"/>
      <c r="BO997" s="68"/>
      <c r="BP997" s="68"/>
      <c r="BQ997" s="68"/>
      <c r="BR997" s="68"/>
      <c r="BS997" s="68"/>
      <c r="BT997" s="68"/>
      <c r="BU997" s="68"/>
      <c r="BV997" s="68"/>
      <c r="BW997" s="68"/>
      <c r="BX997" s="61"/>
      <c r="BY997" s="90"/>
      <c r="BZ997" s="90"/>
      <c r="CA997" s="90"/>
      <c r="CB997" s="90"/>
      <c r="CC997" s="387" t="s">
        <v>2292</v>
      </c>
    </row>
    <row r="998" spans="2:81" ht="15" customHeight="1">
      <c r="B998" s="891"/>
      <c r="C998" s="90"/>
      <c r="D998" s="90"/>
      <c r="E998" s="90"/>
      <c r="F998" s="90"/>
      <c r="G998" s="805" t="s">
        <v>56</v>
      </c>
      <c r="H998" s="805"/>
      <c r="I998" s="68" t="s">
        <v>1320</v>
      </c>
      <c r="J998" s="90"/>
      <c r="K998" s="68"/>
      <c r="L998" s="68"/>
      <c r="M998" s="68"/>
      <c r="N998" s="68"/>
      <c r="O998" s="68"/>
      <c r="P998" s="68"/>
      <c r="Q998" s="61"/>
      <c r="R998" s="61"/>
      <c r="S998" s="61"/>
      <c r="T998" s="61"/>
      <c r="U998" s="90"/>
      <c r="V998" s="78"/>
      <c r="W998" s="78"/>
      <c r="X998" s="68"/>
      <c r="Y998" s="90"/>
      <c r="Z998" s="90"/>
      <c r="AA998" s="90"/>
      <c r="AB998" s="68"/>
      <c r="AC998" s="68"/>
      <c r="AD998" s="68"/>
      <c r="AE998" s="68"/>
      <c r="AF998" s="68"/>
      <c r="AG998" s="68"/>
      <c r="AH998" s="90"/>
      <c r="AI998" s="90"/>
      <c r="AJ998" s="90"/>
      <c r="AK998" s="90"/>
      <c r="AL998" s="90"/>
      <c r="AM998" s="90"/>
      <c r="AN998" s="90"/>
      <c r="AO998" s="90"/>
      <c r="AP998" s="90"/>
      <c r="AQ998" s="90"/>
      <c r="AR998" s="68"/>
      <c r="AS998" s="68"/>
      <c r="AT998" s="68"/>
      <c r="AU998" s="68"/>
      <c r="AV998" s="68"/>
      <c r="AW998" s="68"/>
      <c r="AX998" s="68"/>
      <c r="AY998" s="68"/>
      <c r="AZ998" s="68"/>
      <c r="BA998" s="68"/>
      <c r="BB998" s="68"/>
      <c r="BC998" s="68"/>
      <c r="BD998" s="68"/>
      <c r="BE998" s="61"/>
      <c r="BF998" s="61"/>
      <c r="BG998" s="61"/>
      <c r="BH998" s="61"/>
      <c r="BI998" s="78"/>
      <c r="BJ998" s="78"/>
      <c r="BK998" s="68"/>
      <c r="BL998" s="68"/>
      <c r="BM998" s="68"/>
      <c r="BN998" s="68"/>
      <c r="BO998" s="68"/>
      <c r="BP998" s="68"/>
      <c r="BQ998" s="68"/>
      <c r="BR998" s="68"/>
      <c r="BS998" s="68"/>
      <c r="BT998" s="68"/>
      <c r="BU998" s="68"/>
      <c r="BV998" s="68"/>
      <c r="BW998" s="68"/>
      <c r="BX998" s="61"/>
      <c r="BY998" s="90"/>
      <c r="BZ998" s="90"/>
      <c r="CA998" s="90"/>
      <c r="CB998" s="90"/>
      <c r="CC998" s="387" t="s">
        <v>2291</v>
      </c>
    </row>
    <row r="999" spans="2:81" ht="15" customHeight="1">
      <c r="B999" s="891"/>
      <c r="C999" s="90"/>
      <c r="D999" s="90"/>
      <c r="E999" s="90"/>
      <c r="F999" s="90"/>
      <c r="G999" s="805" t="s">
        <v>56</v>
      </c>
      <c r="H999" s="805"/>
      <c r="I999" s="68" t="s">
        <v>1649</v>
      </c>
      <c r="J999" s="90"/>
      <c r="K999" s="68"/>
      <c r="L999" s="68"/>
      <c r="M999" s="68"/>
      <c r="N999" s="68"/>
      <c r="O999" s="68"/>
      <c r="P999" s="68"/>
      <c r="Q999" s="61"/>
      <c r="R999" s="61"/>
      <c r="S999" s="61"/>
      <c r="T999" s="61"/>
      <c r="U999" s="61"/>
      <c r="V999" s="61"/>
      <c r="W999" s="61"/>
      <c r="X999" s="61"/>
      <c r="Y999" s="61"/>
      <c r="Z999" s="61"/>
      <c r="AA999" s="61"/>
      <c r="AB999" s="61"/>
      <c r="AC999" s="61"/>
      <c r="AD999" s="61"/>
      <c r="AE999" s="61"/>
      <c r="AF999" s="61"/>
      <c r="AG999" s="61"/>
      <c r="AH999" s="90"/>
      <c r="AI999" s="90"/>
      <c r="AJ999" s="90"/>
      <c r="AK999" s="90"/>
      <c r="AL999" s="90"/>
      <c r="AM999" s="90"/>
      <c r="AN999" s="90"/>
      <c r="AO999" s="90"/>
      <c r="AP999" s="90"/>
      <c r="AQ999" s="90"/>
      <c r="AR999" s="68"/>
      <c r="AS999" s="68"/>
      <c r="AT999" s="68"/>
      <c r="AU999" s="68"/>
      <c r="AV999" s="68"/>
      <c r="AW999" s="68"/>
      <c r="AX999" s="68"/>
      <c r="AY999" s="68"/>
      <c r="AZ999" s="68"/>
      <c r="BA999" s="68"/>
      <c r="BB999" s="68"/>
      <c r="BC999" s="68"/>
      <c r="BD999" s="68"/>
      <c r="BE999" s="61"/>
      <c r="BF999" s="61"/>
      <c r="BG999" s="61"/>
      <c r="BH999" s="61"/>
      <c r="BI999" s="78"/>
      <c r="BJ999" s="78"/>
      <c r="BK999" s="68"/>
      <c r="BL999" s="68"/>
      <c r="BM999" s="68"/>
      <c r="BN999" s="68"/>
      <c r="BO999" s="68"/>
      <c r="BP999" s="68"/>
      <c r="BQ999" s="68"/>
      <c r="BR999" s="68"/>
      <c r="BS999" s="68"/>
      <c r="BT999" s="68"/>
      <c r="BU999" s="68"/>
      <c r="BV999" s="68"/>
      <c r="BW999" s="68"/>
      <c r="BX999" s="61"/>
      <c r="BY999" s="90"/>
      <c r="BZ999" s="90"/>
      <c r="CA999" s="90"/>
      <c r="CB999" s="90"/>
      <c r="CC999" s="387" t="s">
        <v>2293</v>
      </c>
    </row>
    <row r="1000" spans="2:81" ht="15" customHeight="1">
      <c r="B1000" s="891"/>
      <c r="C1000" s="90"/>
      <c r="D1000" s="90"/>
      <c r="E1000" s="90"/>
      <c r="F1000" s="90"/>
      <c r="G1000" s="805" t="s">
        <v>56</v>
      </c>
      <c r="H1000" s="805"/>
      <c r="I1000" s="68" t="s">
        <v>1321</v>
      </c>
      <c r="J1000" s="90"/>
      <c r="K1000" s="68"/>
      <c r="L1000" s="68"/>
      <c r="M1000" s="68"/>
      <c r="N1000" s="68"/>
      <c r="O1000" s="68"/>
      <c r="P1000" s="68"/>
      <c r="Q1000" s="61"/>
      <c r="R1000" s="61"/>
      <c r="S1000" s="61"/>
      <c r="T1000" s="61"/>
      <c r="U1000" s="61"/>
      <c r="V1000" s="61"/>
      <c r="W1000" s="61"/>
      <c r="X1000" s="61"/>
      <c r="Y1000" s="61"/>
      <c r="Z1000" s="61"/>
      <c r="AA1000" s="61"/>
      <c r="AB1000" s="61"/>
      <c r="AC1000" s="61"/>
      <c r="AD1000" s="61"/>
      <c r="AE1000" s="61"/>
      <c r="AF1000" s="61"/>
      <c r="AG1000" s="61"/>
      <c r="AH1000" s="90"/>
      <c r="AI1000" s="90"/>
      <c r="AJ1000" s="90"/>
      <c r="AK1000" s="90"/>
      <c r="AL1000" s="90"/>
      <c r="AM1000" s="90"/>
      <c r="AN1000" s="90"/>
      <c r="AO1000" s="90"/>
      <c r="AP1000" s="90"/>
      <c r="AQ1000" s="90"/>
      <c r="AR1000" s="68"/>
      <c r="AS1000" s="68"/>
      <c r="AT1000" s="68"/>
      <c r="AU1000" s="68"/>
      <c r="AV1000" s="68"/>
      <c r="AW1000" s="68"/>
      <c r="AX1000" s="68"/>
      <c r="AY1000" s="68"/>
      <c r="AZ1000" s="68"/>
      <c r="BA1000" s="68"/>
      <c r="BB1000" s="68"/>
      <c r="BC1000" s="68"/>
      <c r="BD1000" s="68"/>
      <c r="BE1000" s="61"/>
      <c r="BF1000" s="61"/>
      <c r="BG1000" s="61"/>
      <c r="BH1000" s="61"/>
      <c r="BI1000" s="78"/>
      <c r="BJ1000" s="78"/>
      <c r="BK1000" s="68"/>
      <c r="BL1000" s="68"/>
      <c r="BM1000" s="68"/>
      <c r="BN1000" s="68"/>
      <c r="BO1000" s="68"/>
      <c r="BP1000" s="68"/>
      <c r="BQ1000" s="68"/>
      <c r="BR1000" s="68"/>
      <c r="BS1000" s="68"/>
      <c r="BT1000" s="68"/>
      <c r="BU1000" s="68"/>
      <c r="BV1000" s="68"/>
      <c r="BW1000" s="68"/>
      <c r="BX1000" s="61"/>
      <c r="BY1000" s="90"/>
      <c r="BZ1000" s="90"/>
      <c r="CA1000" s="90"/>
      <c r="CB1000" s="90"/>
      <c r="CC1000" s="387" t="s">
        <v>2294</v>
      </c>
    </row>
    <row r="1001" spans="2:81" ht="15" customHeight="1">
      <c r="B1001" s="891"/>
      <c r="C1001" s="90"/>
      <c r="D1001" s="90"/>
      <c r="E1001" s="90"/>
      <c r="F1001" s="90"/>
      <c r="G1001" s="805" t="s">
        <v>56</v>
      </c>
      <c r="H1001" s="805"/>
      <c r="I1001" s="68" t="s">
        <v>700</v>
      </c>
      <c r="J1001" s="90"/>
      <c r="K1001" s="68"/>
      <c r="L1001" s="68"/>
      <c r="M1001" s="68"/>
      <c r="N1001" s="68"/>
      <c r="O1001" s="68"/>
      <c r="P1001" s="68"/>
      <c r="Q1001" s="61"/>
      <c r="R1001" s="61"/>
      <c r="S1001" s="61"/>
      <c r="T1001" s="61"/>
      <c r="U1001" s="61"/>
      <c r="V1001" s="61"/>
      <c r="W1001" s="61"/>
      <c r="X1001" s="61"/>
      <c r="Y1001" s="61"/>
      <c r="Z1001" s="61"/>
      <c r="AA1001" s="61"/>
      <c r="AB1001" s="61"/>
      <c r="AC1001" s="61"/>
      <c r="AD1001" s="61"/>
      <c r="AE1001" s="61"/>
      <c r="AF1001" s="61"/>
      <c r="AG1001" s="61"/>
      <c r="AH1001" s="90"/>
      <c r="AI1001" s="90"/>
      <c r="AJ1001" s="90"/>
      <c r="AK1001" s="90"/>
      <c r="AL1001" s="90"/>
      <c r="AM1001" s="90"/>
      <c r="AN1001" s="90"/>
      <c r="AO1001" s="90"/>
      <c r="AP1001" s="90"/>
      <c r="AQ1001" s="90"/>
      <c r="AR1001" s="68"/>
      <c r="AS1001" s="68"/>
      <c r="AT1001" s="68"/>
      <c r="AU1001" s="68"/>
      <c r="AV1001" s="68"/>
      <c r="AW1001" s="68"/>
      <c r="AX1001" s="68"/>
      <c r="AY1001" s="68"/>
      <c r="AZ1001" s="68"/>
      <c r="BA1001" s="68"/>
      <c r="BB1001" s="68"/>
      <c r="BC1001" s="68"/>
      <c r="BD1001" s="68"/>
      <c r="BE1001" s="61"/>
      <c r="BF1001" s="61"/>
      <c r="BG1001" s="61"/>
      <c r="BH1001" s="61"/>
      <c r="BI1001" s="78"/>
      <c r="BJ1001" s="78"/>
      <c r="BK1001" s="68"/>
      <c r="BL1001" s="68"/>
      <c r="BM1001" s="68"/>
      <c r="BN1001" s="68"/>
      <c r="BO1001" s="68"/>
      <c r="BP1001" s="68"/>
      <c r="BQ1001" s="68"/>
      <c r="BR1001" s="68"/>
      <c r="BS1001" s="68"/>
      <c r="BT1001" s="68"/>
      <c r="BU1001" s="68"/>
      <c r="BV1001" s="68"/>
      <c r="BW1001" s="68"/>
      <c r="BX1001" s="61"/>
      <c r="BY1001" s="90"/>
      <c r="BZ1001" s="90"/>
      <c r="CA1001" s="90"/>
      <c r="CB1001" s="90"/>
      <c r="CC1001" s="1" t="s">
        <v>2296</v>
      </c>
    </row>
    <row r="1002" spans="2:81" ht="15" customHeight="1">
      <c r="B1002" s="891"/>
      <c r="C1002" s="90"/>
      <c r="D1002" s="90"/>
      <c r="E1002" s="90"/>
      <c r="F1002" s="90"/>
      <c r="G1002" s="805" t="s">
        <v>56</v>
      </c>
      <c r="H1002" s="805"/>
      <c r="I1002" s="68" t="s">
        <v>1322</v>
      </c>
      <c r="J1002" s="90"/>
      <c r="K1002" s="68"/>
      <c r="L1002" s="68"/>
      <c r="M1002" s="68"/>
      <c r="N1002" s="68"/>
      <c r="O1002" s="68"/>
      <c r="P1002" s="68"/>
      <c r="Q1002" s="61"/>
      <c r="R1002" s="61"/>
      <c r="S1002" s="61"/>
      <c r="T1002" s="61"/>
      <c r="U1002" s="61"/>
      <c r="V1002" s="61"/>
      <c r="W1002" s="61"/>
      <c r="X1002" s="61"/>
      <c r="Y1002" s="61"/>
      <c r="Z1002" s="61"/>
      <c r="AA1002" s="61"/>
      <c r="AB1002" s="61"/>
      <c r="AC1002" s="61"/>
      <c r="AD1002" s="61"/>
      <c r="AE1002" s="61"/>
      <c r="AF1002" s="61"/>
      <c r="AG1002" s="61"/>
      <c r="AH1002" s="90"/>
      <c r="AI1002" s="90"/>
      <c r="AJ1002" s="90"/>
      <c r="AK1002" s="90"/>
      <c r="AL1002" s="90"/>
      <c r="AM1002" s="90"/>
      <c r="AN1002" s="90"/>
      <c r="AO1002" s="90"/>
      <c r="AP1002" s="90"/>
      <c r="AQ1002" s="90"/>
      <c r="AR1002" s="68"/>
      <c r="AS1002" s="68"/>
      <c r="AT1002" s="68"/>
      <c r="AU1002" s="68"/>
      <c r="AV1002" s="68"/>
      <c r="AW1002" s="68"/>
      <c r="AX1002" s="68"/>
      <c r="AY1002" s="68"/>
      <c r="AZ1002" s="68"/>
      <c r="BA1002" s="68"/>
      <c r="BB1002" s="68"/>
      <c r="BC1002" s="68"/>
      <c r="BD1002" s="68"/>
      <c r="BE1002" s="61"/>
      <c r="BF1002" s="61"/>
      <c r="BG1002" s="61"/>
      <c r="BH1002" s="61"/>
      <c r="BI1002" s="78"/>
      <c r="BJ1002" s="78"/>
      <c r="BK1002" s="68"/>
      <c r="BL1002" s="68"/>
      <c r="BM1002" s="68"/>
      <c r="BN1002" s="68"/>
      <c r="BO1002" s="68"/>
      <c r="BP1002" s="68"/>
      <c r="BQ1002" s="68"/>
      <c r="BR1002" s="68"/>
      <c r="BS1002" s="68"/>
      <c r="BT1002" s="68"/>
      <c r="BU1002" s="68"/>
      <c r="BV1002" s="68"/>
      <c r="BW1002" s="68"/>
      <c r="BX1002" s="61"/>
      <c r="BY1002" s="90"/>
      <c r="BZ1002" s="90"/>
      <c r="CA1002" s="90"/>
      <c r="CB1002" s="90"/>
      <c r="CC1002" s="1" t="s">
        <v>2295</v>
      </c>
    </row>
    <row r="1003" spans="2:81" ht="15" customHeight="1">
      <c r="B1003" s="891"/>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c r="BV1003" s="94"/>
      <c r="BW1003" s="94"/>
      <c r="BX1003" s="94"/>
      <c r="BY1003" s="94"/>
      <c r="BZ1003" s="94"/>
      <c r="CA1003" s="94"/>
      <c r="CB1003" s="94"/>
      <c r="CC1003" s="1"/>
    </row>
    <row r="1004" spans="2:81" ht="15" customHeight="1">
      <c r="B1004" s="891"/>
      <c r="C1004" s="174"/>
      <c r="D1004" s="174"/>
      <c r="E1004" s="174"/>
      <c r="F1004" s="174"/>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c r="AC1004" s="174"/>
      <c r="AD1004" s="174"/>
      <c r="AE1004" s="174"/>
      <c r="AF1004" s="174"/>
      <c r="AG1004" s="174"/>
      <c r="AH1004" s="174"/>
      <c r="AI1004" s="174"/>
      <c r="AJ1004" s="174"/>
      <c r="AK1004" s="174"/>
      <c r="AL1004" s="174"/>
      <c r="AM1004" s="174"/>
      <c r="AN1004" s="174"/>
      <c r="AO1004" s="174"/>
      <c r="AP1004" s="174"/>
      <c r="AQ1004" s="174"/>
      <c r="AR1004" s="174"/>
      <c r="AS1004" s="174"/>
      <c r="AT1004" s="174"/>
      <c r="AU1004" s="174"/>
      <c r="AV1004" s="174"/>
      <c r="AW1004" s="174"/>
      <c r="AX1004" s="174"/>
      <c r="AY1004" s="174"/>
      <c r="AZ1004" s="174"/>
      <c r="BA1004" s="174"/>
      <c r="BB1004" s="174"/>
      <c r="BC1004" s="174"/>
      <c r="BD1004" s="174"/>
      <c r="BE1004" s="174"/>
      <c r="BF1004" s="174"/>
      <c r="BG1004" s="174"/>
      <c r="BH1004" s="174"/>
      <c r="BI1004" s="174"/>
      <c r="BJ1004" s="174"/>
      <c r="BK1004" s="174"/>
      <c r="BL1004" s="174"/>
      <c r="BM1004" s="174"/>
      <c r="BN1004" s="174"/>
      <c r="BO1004" s="174"/>
      <c r="BP1004" s="174"/>
      <c r="BQ1004" s="174"/>
      <c r="BR1004" s="174"/>
      <c r="BS1004" s="174"/>
      <c r="BT1004" s="174"/>
      <c r="BU1004" s="174"/>
      <c r="BV1004" s="174"/>
      <c r="BW1004" s="174"/>
      <c r="BX1004" s="174"/>
      <c r="BY1004" s="174"/>
      <c r="BZ1004" s="174"/>
      <c r="CA1004" s="174"/>
      <c r="CB1004" s="174"/>
      <c r="CC1004" s="1"/>
    </row>
    <row r="1005" spans="2:81" ht="15" customHeight="1">
      <c r="B1005" s="891"/>
      <c r="C1005" s="59"/>
      <c r="D1005" s="59" t="s">
        <v>1323</v>
      </c>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L1005" s="59"/>
      <c r="BM1005" s="59"/>
      <c r="BN1005" s="59"/>
      <c r="BO1005" s="59"/>
      <c r="BP1005" s="59"/>
      <c r="BQ1005" s="59"/>
      <c r="BR1005" s="59"/>
      <c r="BS1005" s="59"/>
      <c r="BT1005" s="59"/>
      <c r="BU1005" s="59"/>
      <c r="BV1005" s="59"/>
      <c r="BW1005" s="59"/>
      <c r="BX1005" s="59"/>
      <c r="BY1005" s="59"/>
      <c r="BZ1005" s="59"/>
      <c r="CA1005" s="59"/>
      <c r="CB1005" s="59"/>
      <c r="CC1005" s="1"/>
    </row>
    <row r="1006" spans="2:81" ht="15" customHeight="1">
      <c r="B1006" s="891"/>
      <c r="C1006" s="90"/>
      <c r="D1006" s="90"/>
      <c r="E1006" s="90"/>
      <c r="F1006" s="90"/>
      <c r="G1006" s="805" t="s">
        <v>56</v>
      </c>
      <c r="H1006" s="805"/>
      <c r="I1006" s="68" t="s">
        <v>993</v>
      </c>
      <c r="J1006" s="68"/>
      <c r="K1006" s="68"/>
      <c r="L1006" s="68"/>
      <c r="M1006" s="68"/>
      <c r="N1006" s="68"/>
      <c r="O1006" s="68"/>
      <c r="P1006" s="68"/>
      <c r="Q1006" s="61"/>
      <c r="R1006" s="61"/>
      <c r="S1006" s="61"/>
      <c r="T1006" s="61"/>
      <c r="U1006" s="90"/>
      <c r="V1006" s="90"/>
      <c r="W1006" s="90"/>
      <c r="X1006" s="90"/>
      <c r="Y1006" s="90"/>
      <c r="Z1006" s="90"/>
      <c r="AA1006" s="90"/>
      <c r="AB1006" s="68"/>
      <c r="AC1006" s="68"/>
      <c r="AD1006" s="68"/>
      <c r="AE1006" s="68"/>
      <c r="AF1006" s="68"/>
      <c r="AG1006" s="68"/>
      <c r="AH1006" s="90"/>
      <c r="AI1006" s="90"/>
      <c r="AJ1006" s="90"/>
      <c r="AK1006" s="90"/>
      <c r="AL1006" s="90"/>
      <c r="AM1006" s="90"/>
      <c r="AN1006" s="90"/>
      <c r="AO1006" s="90"/>
      <c r="AP1006" s="90"/>
      <c r="AQ1006" s="90"/>
      <c r="AR1006" s="68"/>
      <c r="AS1006" s="68"/>
      <c r="AT1006" s="68"/>
      <c r="AU1006" s="68"/>
      <c r="AV1006" s="68"/>
      <c r="AW1006" s="68"/>
      <c r="AX1006" s="68"/>
      <c r="AY1006" s="68"/>
      <c r="AZ1006" s="68"/>
      <c r="BA1006" s="68"/>
      <c r="BB1006" s="68"/>
      <c r="BC1006" s="68"/>
      <c r="BD1006" s="68"/>
      <c r="BE1006" s="61"/>
      <c r="BF1006" s="61"/>
      <c r="BG1006" s="61"/>
      <c r="BH1006" s="61"/>
      <c r="BI1006" s="90"/>
      <c r="BJ1006" s="90"/>
      <c r="BK1006" s="90"/>
      <c r="BL1006" s="90"/>
      <c r="BM1006" s="68"/>
      <c r="BN1006" s="68"/>
      <c r="BO1006" s="68"/>
      <c r="BP1006" s="68"/>
      <c r="BQ1006" s="68"/>
      <c r="BR1006" s="68"/>
      <c r="BS1006" s="68"/>
      <c r="BT1006" s="68"/>
      <c r="BU1006" s="68"/>
      <c r="BV1006" s="68"/>
      <c r="BW1006" s="68"/>
      <c r="BX1006" s="61"/>
      <c r="BY1006" s="90"/>
      <c r="BZ1006" s="90"/>
      <c r="CA1006" s="90"/>
      <c r="CB1006" s="90"/>
      <c r="CC1006" s="387"/>
    </row>
    <row r="1007" spans="2:81" ht="15" customHeight="1">
      <c r="B1007" s="891"/>
      <c r="C1007" s="90"/>
      <c r="D1007" s="90"/>
      <c r="E1007" s="90"/>
      <c r="F1007" s="90"/>
      <c r="G1007" s="805" t="s">
        <v>56</v>
      </c>
      <c r="H1007" s="805"/>
      <c r="I1007" s="68" t="s">
        <v>995</v>
      </c>
      <c r="J1007" s="90"/>
      <c r="K1007" s="68"/>
      <c r="L1007" s="68"/>
      <c r="M1007" s="68"/>
      <c r="N1007" s="68"/>
      <c r="O1007" s="68"/>
      <c r="P1007" s="68"/>
      <c r="Q1007" s="61"/>
      <c r="R1007" s="61"/>
      <c r="S1007" s="61"/>
      <c r="T1007" s="61"/>
      <c r="U1007" s="90"/>
      <c r="V1007" s="78"/>
      <c r="W1007" s="78"/>
      <c r="X1007" s="68"/>
      <c r="Y1007" s="90"/>
      <c r="Z1007" s="90"/>
      <c r="AA1007" s="90"/>
      <c r="AB1007" s="68"/>
      <c r="AC1007" s="68"/>
      <c r="AD1007" s="68"/>
      <c r="AE1007" s="68"/>
      <c r="AF1007" s="68"/>
      <c r="AG1007" s="68"/>
      <c r="AH1007" s="90"/>
      <c r="AI1007" s="90"/>
      <c r="AJ1007" s="90"/>
      <c r="AK1007" s="90"/>
      <c r="AL1007" s="90"/>
      <c r="AM1007" s="90"/>
      <c r="AN1007" s="90"/>
      <c r="AO1007" s="90"/>
      <c r="AP1007" s="90"/>
      <c r="AQ1007" s="90"/>
      <c r="AR1007" s="68"/>
      <c r="AS1007" s="68"/>
      <c r="AT1007" s="68"/>
      <c r="AU1007" s="68"/>
      <c r="AV1007" s="68"/>
      <c r="AW1007" s="68"/>
      <c r="AX1007" s="68"/>
      <c r="AY1007" s="68"/>
      <c r="AZ1007" s="68"/>
      <c r="BA1007" s="68"/>
      <c r="BB1007" s="68"/>
      <c r="BC1007" s="68"/>
      <c r="BD1007" s="68"/>
      <c r="BE1007" s="61"/>
      <c r="BF1007" s="61"/>
      <c r="BG1007" s="61"/>
      <c r="BH1007" s="61"/>
      <c r="BI1007" s="78"/>
      <c r="BJ1007" s="78"/>
      <c r="BK1007" s="68"/>
      <c r="BL1007" s="68"/>
      <c r="BM1007" s="68"/>
      <c r="BN1007" s="68"/>
      <c r="BO1007" s="68"/>
      <c r="BP1007" s="68"/>
      <c r="BQ1007" s="68"/>
      <c r="BR1007" s="68"/>
      <c r="BS1007" s="68"/>
      <c r="BT1007" s="68"/>
      <c r="BU1007" s="68"/>
      <c r="BV1007" s="68"/>
      <c r="BW1007" s="68"/>
      <c r="BX1007" s="61"/>
      <c r="BY1007" s="90"/>
      <c r="BZ1007" s="90"/>
      <c r="CA1007" s="90"/>
      <c r="CB1007" s="90"/>
      <c r="CC1007" s="387"/>
    </row>
    <row r="1008" spans="2:81" ht="15" customHeight="1">
      <c r="B1008" s="891"/>
      <c r="C1008" s="90"/>
      <c r="D1008" s="90"/>
      <c r="E1008" s="90"/>
      <c r="F1008" s="90"/>
      <c r="G1008" s="805" t="s">
        <v>56</v>
      </c>
      <c r="H1008" s="805"/>
      <c r="I1008" s="68" t="s">
        <v>996</v>
      </c>
      <c r="J1008" s="68"/>
      <c r="K1008" s="68"/>
      <c r="L1008" s="68"/>
      <c r="M1008" s="68"/>
      <c r="N1008" s="68"/>
      <c r="O1008" s="68"/>
      <c r="P1008" s="68"/>
      <c r="Q1008" s="61"/>
      <c r="R1008" s="61"/>
      <c r="S1008" s="61"/>
      <c r="T1008" s="61"/>
      <c r="U1008" s="90"/>
      <c r="V1008" s="90"/>
      <c r="W1008" s="90"/>
      <c r="X1008" s="90"/>
      <c r="Y1008" s="90"/>
      <c r="Z1008" s="90"/>
      <c r="AA1008" s="90"/>
      <c r="AB1008" s="68"/>
      <c r="AC1008" s="68"/>
      <c r="AD1008" s="68"/>
      <c r="AE1008" s="68"/>
      <c r="AF1008" s="68"/>
      <c r="AG1008" s="68"/>
      <c r="AH1008" s="90"/>
      <c r="AI1008" s="90"/>
      <c r="AJ1008" s="90"/>
      <c r="AK1008" s="90"/>
      <c r="AL1008" s="90"/>
      <c r="AM1008" s="90"/>
      <c r="AN1008" s="90"/>
      <c r="AO1008" s="90"/>
      <c r="AP1008" s="90"/>
      <c r="AQ1008" s="90"/>
      <c r="AR1008" s="68"/>
      <c r="AS1008" s="68"/>
      <c r="AT1008" s="68"/>
      <c r="AU1008" s="68"/>
      <c r="AV1008" s="68"/>
      <c r="AW1008" s="68"/>
      <c r="AX1008" s="68"/>
      <c r="AY1008" s="68"/>
      <c r="AZ1008" s="68"/>
      <c r="BA1008" s="68"/>
      <c r="BB1008" s="68"/>
      <c r="BC1008" s="68"/>
      <c r="BD1008" s="68"/>
      <c r="BE1008" s="61"/>
      <c r="BF1008" s="61"/>
      <c r="BG1008" s="61"/>
      <c r="BH1008" s="61"/>
      <c r="BI1008" s="90"/>
      <c r="BJ1008" s="90"/>
      <c r="BK1008" s="90"/>
      <c r="BL1008" s="90"/>
      <c r="BM1008" s="68"/>
      <c r="BN1008" s="68"/>
      <c r="BO1008" s="68"/>
      <c r="BP1008" s="68"/>
      <c r="BQ1008" s="68"/>
      <c r="BR1008" s="68"/>
      <c r="BS1008" s="68"/>
      <c r="BT1008" s="68"/>
      <c r="BU1008" s="68"/>
      <c r="BV1008" s="68"/>
      <c r="BW1008" s="68"/>
      <c r="BX1008" s="61"/>
      <c r="BY1008" s="90"/>
      <c r="BZ1008" s="90"/>
      <c r="CA1008" s="90"/>
      <c r="CB1008" s="90"/>
      <c r="CC1008" s="387"/>
    </row>
    <row r="1009" spans="2:81" ht="15" customHeight="1">
      <c r="B1009" s="891"/>
      <c r="C1009" s="90"/>
      <c r="D1009" s="90"/>
      <c r="E1009" s="90"/>
      <c r="F1009" s="90"/>
      <c r="G1009" s="805" t="s">
        <v>56</v>
      </c>
      <c r="H1009" s="805"/>
      <c r="I1009" s="68" t="s">
        <v>1324</v>
      </c>
      <c r="J1009" s="90"/>
      <c r="K1009" s="68"/>
      <c r="L1009" s="68"/>
      <c r="M1009" s="68"/>
      <c r="N1009" s="68"/>
      <c r="O1009" s="68"/>
      <c r="P1009" s="68"/>
      <c r="Q1009" s="61"/>
      <c r="R1009" s="61"/>
      <c r="S1009" s="61"/>
      <c r="T1009" s="61"/>
      <c r="U1009" s="61"/>
      <c r="V1009" s="61"/>
      <c r="W1009" s="61"/>
      <c r="X1009" s="61"/>
      <c r="Y1009" s="61"/>
      <c r="Z1009" s="61"/>
      <c r="AA1009" s="61"/>
      <c r="AB1009" s="61"/>
      <c r="AC1009" s="61"/>
      <c r="AD1009" s="61"/>
      <c r="AE1009" s="61"/>
      <c r="AF1009" s="61"/>
      <c r="AG1009" s="61"/>
      <c r="AH1009" s="90"/>
      <c r="AI1009" s="90"/>
      <c r="AJ1009" s="90"/>
      <c r="AK1009" s="90"/>
      <c r="AL1009" s="90"/>
      <c r="AM1009" s="90"/>
      <c r="AN1009" s="90"/>
      <c r="AO1009" s="90"/>
      <c r="AP1009" s="90"/>
      <c r="AQ1009" s="90"/>
      <c r="AR1009" s="68"/>
      <c r="AS1009" s="68"/>
      <c r="AT1009" s="68"/>
      <c r="AU1009" s="68"/>
      <c r="AV1009" s="68"/>
      <c r="AW1009" s="68"/>
      <c r="AX1009" s="68"/>
      <c r="AY1009" s="68"/>
      <c r="AZ1009" s="68"/>
      <c r="BA1009" s="68"/>
      <c r="BB1009" s="68"/>
      <c r="BC1009" s="68"/>
      <c r="BD1009" s="68"/>
      <c r="BE1009" s="61"/>
      <c r="BF1009" s="61"/>
      <c r="BG1009" s="61"/>
      <c r="BH1009" s="61"/>
      <c r="BI1009" s="78"/>
      <c r="BJ1009" s="78"/>
      <c r="BK1009" s="68"/>
      <c r="BL1009" s="68"/>
      <c r="BM1009" s="68"/>
      <c r="BN1009" s="68"/>
      <c r="BO1009" s="68"/>
      <c r="BP1009" s="68"/>
      <c r="BQ1009" s="68"/>
      <c r="BR1009" s="68"/>
      <c r="BS1009" s="68"/>
      <c r="BT1009" s="68"/>
      <c r="BU1009" s="68"/>
      <c r="BV1009" s="68"/>
      <c r="BW1009" s="68"/>
      <c r="BX1009" s="61"/>
      <c r="BY1009" s="90"/>
      <c r="BZ1009" s="90"/>
      <c r="CA1009" s="90"/>
      <c r="CB1009" s="90"/>
      <c r="CC1009" s="387"/>
    </row>
    <row r="1010" spans="2:81" ht="15" customHeight="1">
      <c r="B1010" s="891"/>
      <c r="C1010" s="90"/>
      <c r="D1010" s="90"/>
      <c r="E1010" s="90"/>
      <c r="F1010" s="90"/>
      <c r="G1010" s="805" t="s">
        <v>56</v>
      </c>
      <c r="H1010" s="805"/>
      <c r="I1010" s="68" t="s">
        <v>1325</v>
      </c>
      <c r="J1010" s="90"/>
      <c r="K1010" s="68"/>
      <c r="L1010" s="68"/>
      <c r="M1010" s="68"/>
      <c r="N1010" s="68"/>
      <c r="O1010" s="68"/>
      <c r="P1010" s="68"/>
      <c r="Q1010" s="61"/>
      <c r="R1010" s="61"/>
      <c r="S1010" s="61"/>
      <c r="T1010" s="61"/>
      <c r="U1010" s="90"/>
      <c r="V1010" s="78"/>
      <c r="W1010" s="78"/>
      <c r="X1010" s="68"/>
      <c r="Y1010" s="90"/>
      <c r="Z1010" s="90"/>
      <c r="AA1010" s="90"/>
      <c r="AB1010" s="68"/>
      <c r="AC1010" s="68"/>
      <c r="AD1010" s="68"/>
      <c r="AE1010" s="68"/>
      <c r="AF1010" s="68"/>
      <c r="AG1010" s="68"/>
      <c r="AH1010" s="90"/>
      <c r="AI1010" s="90"/>
      <c r="AJ1010" s="90"/>
      <c r="AK1010" s="90"/>
      <c r="AL1010" s="90"/>
      <c r="AM1010" s="90"/>
      <c r="AN1010" s="90"/>
      <c r="AO1010" s="90"/>
      <c r="AP1010" s="90"/>
      <c r="AQ1010" s="90"/>
      <c r="AR1010" s="68"/>
      <c r="AS1010" s="68"/>
      <c r="AT1010" s="68"/>
      <c r="AU1010" s="68"/>
      <c r="AV1010" s="68"/>
      <c r="AW1010" s="68"/>
      <c r="AX1010" s="68"/>
      <c r="AY1010" s="68"/>
      <c r="AZ1010" s="68"/>
      <c r="BA1010" s="68"/>
      <c r="BB1010" s="68"/>
      <c r="BC1010" s="68"/>
      <c r="BD1010" s="68"/>
      <c r="BE1010" s="61"/>
      <c r="BF1010" s="61"/>
      <c r="BG1010" s="61"/>
      <c r="BH1010" s="61"/>
      <c r="BI1010" s="78"/>
      <c r="BJ1010" s="78"/>
      <c r="BK1010" s="68"/>
      <c r="BL1010" s="68"/>
      <c r="BM1010" s="68"/>
      <c r="BN1010" s="68"/>
      <c r="BO1010" s="68"/>
      <c r="BP1010" s="68"/>
      <c r="BQ1010" s="68"/>
      <c r="BR1010" s="68"/>
      <c r="BS1010" s="68"/>
      <c r="BT1010" s="68"/>
      <c r="BU1010" s="68"/>
      <c r="BV1010" s="68"/>
      <c r="BW1010" s="68"/>
      <c r="BX1010" s="61"/>
      <c r="BY1010" s="90"/>
      <c r="BZ1010" s="90"/>
      <c r="CA1010" s="90"/>
      <c r="CB1010" s="90"/>
      <c r="CC1010" s="387"/>
    </row>
    <row r="1011" spans="2:81" ht="15" customHeight="1">
      <c r="B1011" s="891"/>
      <c r="C1011" s="90"/>
      <c r="D1011" s="90"/>
      <c r="E1011" s="90"/>
      <c r="F1011" s="90"/>
      <c r="G1011" s="805" t="s">
        <v>56</v>
      </c>
      <c r="H1011" s="805"/>
      <c r="I1011" s="68" t="s">
        <v>1326</v>
      </c>
      <c r="J1011" s="90"/>
      <c r="K1011" s="68"/>
      <c r="L1011" s="68"/>
      <c r="M1011" s="68"/>
      <c r="N1011" s="68"/>
      <c r="O1011" s="68"/>
      <c r="P1011" s="68"/>
      <c r="Q1011" s="61"/>
      <c r="R1011" s="61"/>
      <c r="S1011" s="61"/>
      <c r="T1011" s="61"/>
      <c r="U1011" s="61"/>
      <c r="V1011" s="61"/>
      <c r="W1011" s="61"/>
      <c r="X1011" s="61"/>
      <c r="Y1011" s="61"/>
      <c r="Z1011" s="61"/>
      <c r="AA1011" s="61"/>
      <c r="AB1011" s="61"/>
      <c r="AC1011" s="61"/>
      <c r="AD1011" s="61"/>
      <c r="AE1011" s="61"/>
      <c r="AF1011" s="61"/>
      <c r="AG1011" s="61"/>
      <c r="AH1011" s="90"/>
      <c r="AI1011" s="90"/>
      <c r="AJ1011" s="90"/>
      <c r="AK1011" s="90"/>
      <c r="AL1011" s="90"/>
      <c r="AM1011" s="90"/>
      <c r="AN1011" s="90"/>
      <c r="AO1011" s="90"/>
      <c r="AP1011" s="90"/>
      <c r="AQ1011" s="90"/>
      <c r="AR1011" s="68"/>
      <c r="AS1011" s="68"/>
      <c r="AT1011" s="68"/>
      <c r="AU1011" s="68"/>
      <c r="AV1011" s="68"/>
      <c r="AW1011" s="68"/>
      <c r="AX1011" s="68"/>
      <c r="AY1011" s="68"/>
      <c r="AZ1011" s="68"/>
      <c r="BA1011" s="68"/>
      <c r="BB1011" s="68"/>
      <c r="BC1011" s="68"/>
      <c r="BD1011" s="68"/>
      <c r="BE1011" s="61"/>
      <c r="BF1011" s="61"/>
      <c r="BG1011" s="61"/>
      <c r="BH1011" s="61"/>
      <c r="BI1011" s="78"/>
      <c r="BJ1011" s="78"/>
      <c r="BK1011" s="68"/>
      <c r="BL1011" s="68"/>
      <c r="BM1011" s="68"/>
      <c r="BN1011" s="68"/>
      <c r="BO1011" s="68"/>
      <c r="BP1011" s="68"/>
      <c r="BQ1011" s="68"/>
      <c r="BR1011" s="68"/>
      <c r="BS1011" s="68"/>
      <c r="BT1011" s="68"/>
      <c r="BU1011" s="68"/>
      <c r="BV1011" s="68"/>
      <c r="BW1011" s="68"/>
      <c r="BX1011" s="61"/>
      <c r="BY1011" s="90"/>
      <c r="BZ1011" s="90"/>
      <c r="CA1011" s="90"/>
      <c r="CB1011" s="90"/>
      <c r="CC1011" s="387" t="s">
        <v>2146</v>
      </c>
    </row>
    <row r="1012" spans="2:81" ht="15" customHeight="1">
      <c r="B1012" s="891"/>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c r="BV1012" s="94"/>
      <c r="BW1012" s="94"/>
      <c r="BX1012" s="94"/>
      <c r="BY1012" s="94"/>
      <c r="BZ1012" s="94"/>
      <c r="CA1012" s="94"/>
      <c r="CB1012" s="94"/>
      <c r="CC1012" s="387"/>
    </row>
    <row r="1013" spans="2:81" ht="15" customHeight="1">
      <c r="B1013" s="891"/>
      <c r="C1013" s="174"/>
      <c r="D1013" s="174"/>
      <c r="E1013" s="174"/>
      <c r="F1013" s="174"/>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c r="AC1013" s="174"/>
      <c r="AD1013" s="174"/>
      <c r="AE1013" s="174"/>
      <c r="AF1013" s="174"/>
      <c r="AG1013" s="174"/>
      <c r="AH1013" s="174"/>
      <c r="AI1013" s="174"/>
      <c r="AJ1013" s="174"/>
      <c r="AK1013" s="174"/>
      <c r="AL1013" s="174"/>
      <c r="AM1013" s="174"/>
      <c r="AN1013" s="174"/>
      <c r="AO1013" s="174"/>
      <c r="AP1013" s="174"/>
      <c r="AQ1013" s="174"/>
      <c r="AR1013" s="174"/>
      <c r="AS1013" s="174"/>
      <c r="AT1013" s="174"/>
      <c r="AU1013" s="174"/>
      <c r="AV1013" s="174"/>
      <c r="AW1013" s="174"/>
      <c r="AX1013" s="174"/>
      <c r="AY1013" s="174"/>
      <c r="AZ1013" s="174"/>
      <c r="BA1013" s="174"/>
      <c r="BB1013" s="174"/>
      <c r="BC1013" s="174"/>
      <c r="BD1013" s="174"/>
      <c r="BE1013" s="174"/>
      <c r="BF1013" s="174"/>
      <c r="BG1013" s="174"/>
      <c r="BH1013" s="174"/>
      <c r="BI1013" s="174"/>
      <c r="BJ1013" s="174"/>
      <c r="BK1013" s="174"/>
      <c r="BL1013" s="174"/>
      <c r="BM1013" s="174"/>
      <c r="BN1013" s="174"/>
      <c r="BO1013" s="174"/>
      <c r="BP1013" s="174"/>
      <c r="BQ1013" s="174"/>
      <c r="BR1013" s="174"/>
      <c r="BS1013" s="174"/>
      <c r="BT1013" s="174"/>
      <c r="BU1013" s="174"/>
      <c r="BV1013" s="174"/>
      <c r="BW1013" s="174"/>
      <c r="BX1013" s="174"/>
      <c r="BY1013" s="174"/>
      <c r="BZ1013" s="174"/>
      <c r="CA1013" s="174"/>
      <c r="CB1013" s="174"/>
      <c r="CC1013" s="1"/>
    </row>
    <row r="1014" spans="2:81" ht="15" customHeight="1">
      <c r="B1014" s="891"/>
      <c r="C1014" s="59"/>
      <c r="D1014" s="59" t="s">
        <v>1327</v>
      </c>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59"/>
      <c r="BP1014" s="59"/>
      <c r="BQ1014" s="59"/>
      <c r="BR1014" s="59"/>
      <c r="BS1014" s="59"/>
      <c r="BT1014" s="59"/>
      <c r="BU1014" s="59"/>
      <c r="BV1014" s="59"/>
      <c r="BW1014" s="59"/>
      <c r="BX1014" s="59"/>
      <c r="BY1014" s="59"/>
      <c r="BZ1014" s="59"/>
      <c r="CA1014" s="59"/>
      <c r="CB1014" s="59"/>
      <c r="CC1014" s="1" t="s">
        <v>2275</v>
      </c>
    </row>
    <row r="1015" spans="2:81" ht="15" customHeight="1">
      <c r="B1015" s="486"/>
      <c r="C1015" s="59"/>
      <c r="D1015" s="59"/>
      <c r="E1015" s="59"/>
      <c r="F1015" s="59" t="s">
        <v>217</v>
      </c>
      <c r="G1015" s="59"/>
      <c r="H1015" s="59"/>
      <c r="I1015" s="59"/>
      <c r="J1015" s="59"/>
      <c r="K1015" s="59"/>
      <c r="L1015" s="59"/>
      <c r="M1015" s="59"/>
      <c r="N1015" s="59"/>
      <c r="O1015" s="59"/>
      <c r="P1015" s="59"/>
      <c r="Q1015" s="59"/>
      <c r="R1015" s="59"/>
      <c r="S1015" s="59"/>
      <c r="T1015" s="59"/>
      <c r="U1015" s="59"/>
      <c r="V1015" s="59"/>
      <c r="W1015" s="59"/>
      <c r="X1015" s="59"/>
      <c r="Y1015" s="59"/>
      <c r="Z1015" s="59"/>
      <c r="AA1015" s="59"/>
      <c r="AB1015" s="807"/>
      <c r="AC1015" s="807"/>
      <c r="AD1015" s="807"/>
      <c r="AE1015" s="807"/>
      <c r="AF1015" s="807"/>
      <c r="AG1015" s="807"/>
      <c r="AH1015" s="807"/>
      <c r="AI1015" s="807"/>
      <c r="AJ1015" s="59"/>
      <c r="AK1015" s="59"/>
      <c r="AL1015" s="59"/>
      <c r="AM1015" s="59"/>
      <c r="AN1015" s="59"/>
      <c r="AO1015" s="59"/>
      <c r="AP1015" s="59"/>
      <c r="AQ1015" s="59"/>
      <c r="AR1015" s="59"/>
      <c r="AS1015" s="59"/>
      <c r="AT1015" s="59"/>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59"/>
      <c r="BP1015" s="59"/>
      <c r="BQ1015" s="59"/>
      <c r="BR1015" s="59"/>
      <c r="BS1015" s="59"/>
      <c r="BT1015" s="59"/>
      <c r="BU1015" s="59"/>
      <c r="BV1015" s="59"/>
      <c r="BW1015" s="59"/>
      <c r="BX1015" s="59"/>
      <c r="BY1015" s="59"/>
      <c r="BZ1015" s="59"/>
      <c r="CA1015" s="59"/>
      <c r="CB1015" s="59"/>
      <c r="CC1015" s="1"/>
    </row>
    <row r="1016" spans="2:81" ht="15" customHeight="1">
      <c r="B1016" s="486"/>
      <c r="C1016" s="59"/>
      <c r="D1016" s="59"/>
      <c r="E1016" s="59"/>
      <c r="F1016" s="59" t="s">
        <v>218</v>
      </c>
      <c r="G1016" s="59"/>
      <c r="H1016" s="59"/>
      <c r="I1016" s="59"/>
      <c r="J1016" s="59"/>
      <c r="K1016" s="59"/>
      <c r="L1016" s="59"/>
      <c r="M1016" s="59"/>
      <c r="N1016" s="59"/>
      <c r="O1016" s="59"/>
      <c r="P1016" s="59"/>
      <c r="Q1016" s="59"/>
      <c r="R1016" s="59"/>
      <c r="S1016" s="59"/>
      <c r="T1016" s="59"/>
      <c r="U1016" s="59"/>
      <c r="V1016" s="59"/>
      <c r="W1016" s="59"/>
      <c r="X1016" s="59"/>
      <c r="Y1016" s="59"/>
      <c r="Z1016" s="59"/>
      <c r="AA1016" s="59"/>
      <c r="AB1016" s="807"/>
      <c r="AC1016" s="807"/>
      <c r="AD1016" s="807"/>
      <c r="AE1016" s="807"/>
      <c r="AF1016" s="807"/>
      <c r="AG1016" s="807"/>
      <c r="AH1016" s="807"/>
      <c r="AI1016" s="807"/>
      <c r="AJ1016" s="59"/>
      <c r="AK1016" s="59"/>
      <c r="AL1016" s="59"/>
      <c r="AM1016" s="59"/>
      <c r="AN1016" s="59"/>
      <c r="AO1016" s="59"/>
      <c r="AP1016" s="59"/>
      <c r="AQ1016" s="59"/>
      <c r="AR1016" s="59"/>
      <c r="AS1016" s="59"/>
      <c r="AT1016" s="59"/>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59"/>
      <c r="BP1016" s="59"/>
      <c r="BQ1016" s="59"/>
      <c r="BR1016" s="59"/>
      <c r="BS1016" s="59"/>
      <c r="BT1016" s="59"/>
      <c r="BU1016" s="59"/>
      <c r="BV1016" s="59"/>
      <c r="BW1016" s="59"/>
      <c r="BX1016" s="59"/>
      <c r="BY1016" s="59"/>
      <c r="BZ1016" s="59"/>
      <c r="CA1016" s="59"/>
      <c r="CB1016" s="59"/>
      <c r="CC1016" s="1"/>
    </row>
    <row r="1017" spans="2:81" ht="15" customHeight="1">
      <c r="B1017" s="482" t="s">
        <v>2144</v>
      </c>
      <c r="C1017" s="59"/>
      <c r="D1017" s="59"/>
      <c r="E1017" s="59"/>
      <c r="F1017" s="59" t="s">
        <v>219</v>
      </c>
      <c r="G1017" s="59"/>
      <c r="H1017" s="59"/>
      <c r="I1017" s="59"/>
      <c r="J1017" s="59"/>
      <c r="K1017" s="59"/>
      <c r="L1017" s="59"/>
      <c r="M1017" s="59"/>
      <c r="N1017" s="59"/>
      <c r="O1017" s="59"/>
      <c r="P1017" s="59"/>
      <c r="Q1017" s="59"/>
      <c r="R1017" s="59"/>
      <c r="S1017" s="59"/>
      <c r="T1017" s="59"/>
      <c r="U1017" s="59"/>
      <c r="V1017" s="59"/>
      <c r="W1017" s="59"/>
      <c r="X1017" s="59"/>
      <c r="Y1017" s="59"/>
      <c r="Z1017" s="59"/>
      <c r="AA1017" s="59"/>
      <c r="AB1017" s="807"/>
      <c r="AC1017" s="807"/>
      <c r="AD1017" s="807"/>
      <c r="AE1017" s="807"/>
      <c r="AF1017" s="807"/>
      <c r="AG1017" s="807"/>
      <c r="AH1017" s="807"/>
      <c r="AI1017" s="807"/>
      <c r="AJ1017" s="59"/>
      <c r="AK1017" s="59"/>
      <c r="AL1017" s="59"/>
      <c r="AM1017" s="59"/>
      <c r="AN1017" s="59"/>
      <c r="AO1017" s="59"/>
      <c r="AP1017" s="59"/>
      <c r="AQ1017" s="59"/>
      <c r="AR1017" s="59"/>
      <c r="AS1017" s="59"/>
      <c r="AT1017" s="59"/>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59"/>
      <c r="BP1017" s="59"/>
      <c r="BQ1017" s="59"/>
      <c r="BR1017" s="59"/>
      <c r="BS1017" s="59"/>
      <c r="BT1017" s="59"/>
      <c r="BU1017" s="59"/>
      <c r="BV1017" s="59"/>
      <c r="BW1017" s="59"/>
      <c r="BX1017" s="59"/>
      <c r="BY1017" s="59"/>
      <c r="BZ1017" s="59"/>
      <c r="CA1017" s="59"/>
      <c r="CB1017" s="59"/>
      <c r="CC1017" s="461" t="s">
        <v>2144</v>
      </c>
    </row>
    <row r="1018" spans="2:81" ht="15" customHeight="1" thickBot="1">
      <c r="B1018" s="483" t="s">
        <v>2141</v>
      </c>
      <c r="C1018" s="59"/>
      <c r="D1018" s="59"/>
      <c r="E1018" s="59"/>
      <c r="F1018" s="59" t="s">
        <v>220</v>
      </c>
      <c r="G1018" s="59"/>
      <c r="H1018" s="59"/>
      <c r="I1018" s="59"/>
      <c r="J1018" s="59"/>
      <c r="K1018" s="59"/>
      <c r="L1018" s="59"/>
      <c r="M1018" s="59"/>
      <c r="N1018" s="59"/>
      <c r="O1018" s="59"/>
      <c r="P1018" s="59"/>
      <c r="Q1018" s="59"/>
      <c r="R1018" s="59"/>
      <c r="S1018" s="59"/>
      <c r="T1018" s="59"/>
      <c r="U1018" s="59"/>
      <c r="V1018" s="59"/>
      <c r="W1018" s="59"/>
      <c r="X1018" s="59"/>
      <c r="Y1018" s="59"/>
      <c r="Z1018" s="59"/>
      <c r="AA1018" s="59"/>
      <c r="AB1018" s="807"/>
      <c r="AC1018" s="807"/>
      <c r="AD1018" s="807"/>
      <c r="AE1018" s="807"/>
      <c r="AF1018" s="807"/>
      <c r="AG1018" s="807"/>
      <c r="AH1018" s="807"/>
      <c r="AI1018" s="807"/>
      <c r="AJ1018" s="59"/>
      <c r="AK1018" s="59"/>
      <c r="AL1018" s="59"/>
      <c r="AM1018" s="59"/>
      <c r="AN1018" s="59"/>
      <c r="AO1018" s="59"/>
      <c r="AP1018" s="59"/>
      <c r="AQ1018" s="59"/>
      <c r="AR1018" s="59"/>
      <c r="AS1018" s="60"/>
      <c r="AT1018" s="60"/>
      <c r="AU1018" s="60"/>
      <c r="AV1018" s="60"/>
      <c r="AW1018" s="60"/>
      <c r="AX1018" s="60"/>
      <c r="AY1018" s="60"/>
      <c r="AZ1018" s="60"/>
      <c r="BA1018" s="60"/>
      <c r="BB1018" s="60"/>
      <c r="BC1018" s="60"/>
      <c r="BD1018" s="60"/>
      <c r="BE1018" s="60"/>
      <c r="BF1018" s="60"/>
      <c r="BG1018" s="60"/>
      <c r="BH1018" s="60"/>
      <c r="BI1018" s="60"/>
      <c r="BJ1018" s="60"/>
      <c r="BK1018" s="60"/>
      <c r="BL1018" s="60"/>
      <c r="BM1018" s="60"/>
      <c r="BN1018" s="60"/>
      <c r="BO1018" s="60"/>
      <c r="BP1018" s="60"/>
      <c r="BQ1018" s="60"/>
      <c r="BR1018" s="60"/>
      <c r="BS1018" s="60"/>
      <c r="BT1018" s="60"/>
      <c r="BU1018" s="60"/>
      <c r="BV1018" s="60"/>
      <c r="BW1018" s="60"/>
      <c r="BX1018" s="60"/>
      <c r="BY1018" s="60"/>
      <c r="BZ1018" s="60"/>
      <c r="CA1018" s="60"/>
      <c r="CB1018" s="60"/>
      <c r="CC1018" s="463" t="s">
        <v>2141</v>
      </c>
    </row>
    <row r="1019" spans="2:81" ht="15" customHeight="1">
      <c r="B1019" s="484" t="s">
        <v>2142</v>
      </c>
      <c r="C1019" s="59"/>
      <c r="D1019" s="59" t="s">
        <v>1328</v>
      </c>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60"/>
      <c r="AT1019" s="60"/>
      <c r="AU1019" s="60"/>
      <c r="AV1019" s="60"/>
      <c r="AW1019" s="60"/>
      <c r="AX1019" s="60"/>
      <c r="AY1019" s="60"/>
      <c r="AZ1019" s="60"/>
      <c r="BA1019" s="60"/>
      <c r="BB1019" s="60"/>
      <c r="BC1019" s="60"/>
      <c r="BD1019" s="60"/>
      <c r="BE1019" s="60"/>
      <c r="BF1019" s="60"/>
      <c r="BG1019" s="60"/>
      <c r="BH1019" s="60"/>
      <c r="BI1019" s="60"/>
      <c r="BJ1019" s="60"/>
      <c r="BK1019" s="60"/>
      <c r="BL1019" s="60"/>
      <c r="BM1019" s="60"/>
      <c r="BN1019" s="60"/>
      <c r="BO1019" s="60"/>
      <c r="BP1019" s="60"/>
      <c r="BQ1019" s="60"/>
      <c r="BR1019" s="60"/>
      <c r="BS1019" s="60"/>
      <c r="BT1019" s="60"/>
      <c r="BU1019" s="60"/>
      <c r="BV1019" s="60"/>
      <c r="BW1019" s="60"/>
      <c r="BX1019" s="60"/>
      <c r="BY1019" s="60"/>
      <c r="BZ1019" s="60"/>
      <c r="CA1019" s="60"/>
      <c r="CB1019" s="60"/>
      <c r="CC1019" s="464" t="s">
        <v>2142</v>
      </c>
    </row>
    <row r="1020" spans="2:81" ht="15" customHeight="1">
      <c r="B1020" s="891" t="s">
        <v>2195</v>
      </c>
      <c r="C1020" s="59"/>
      <c r="D1020" s="59"/>
      <c r="E1020" s="59"/>
      <c r="F1020" s="59" t="s">
        <v>177</v>
      </c>
      <c r="G1020" s="59"/>
      <c r="H1020" s="59"/>
      <c r="I1020" s="59"/>
      <c r="J1020" s="59"/>
      <c r="K1020" s="59"/>
      <c r="L1020" s="59"/>
      <c r="M1020" s="59"/>
      <c r="N1020" s="59"/>
      <c r="O1020" s="59"/>
      <c r="P1020" s="59"/>
      <c r="Q1020" s="59"/>
      <c r="R1020" s="59"/>
      <c r="S1020" s="59"/>
      <c r="T1020" s="59"/>
      <c r="U1020" s="59"/>
      <c r="V1020" s="59"/>
      <c r="W1020" s="59"/>
      <c r="X1020" s="59"/>
      <c r="Y1020" s="59"/>
      <c r="Z1020" s="59"/>
      <c r="AA1020" s="59"/>
      <c r="AB1020" s="792"/>
      <c r="AC1020" s="792"/>
      <c r="AD1020" s="792"/>
      <c r="AE1020" s="792"/>
      <c r="AF1020" s="792"/>
      <c r="AG1020" s="792"/>
      <c r="AH1020" s="792"/>
      <c r="AI1020" s="792"/>
      <c r="AJ1020" s="792"/>
      <c r="AK1020" s="792"/>
      <c r="AL1020" s="792"/>
      <c r="AM1020" s="792"/>
      <c r="AN1020" s="792"/>
      <c r="AO1020" s="792"/>
      <c r="AP1020" s="792"/>
      <c r="AQ1020" s="59"/>
      <c r="AR1020" s="59"/>
      <c r="AS1020" s="60"/>
      <c r="AT1020" s="60"/>
      <c r="AU1020" s="60"/>
      <c r="AV1020" s="60"/>
      <c r="AW1020" s="60"/>
      <c r="AX1020" s="60"/>
      <c r="AY1020" s="60"/>
      <c r="AZ1020" s="60"/>
      <c r="BA1020" s="60"/>
      <c r="BB1020" s="60"/>
      <c r="BC1020" s="60"/>
      <c r="BD1020" s="60"/>
      <c r="BE1020" s="60"/>
      <c r="BF1020" s="60"/>
      <c r="BG1020" s="60"/>
      <c r="BH1020" s="60"/>
      <c r="BI1020" s="60"/>
      <c r="BJ1020" s="60"/>
      <c r="BK1020" s="60"/>
      <c r="BL1020" s="60"/>
      <c r="BM1020" s="60"/>
      <c r="BN1020" s="60"/>
      <c r="BO1020" s="60"/>
      <c r="BP1020" s="60"/>
      <c r="BQ1020" s="60"/>
      <c r="BR1020" s="60"/>
      <c r="BS1020" s="60"/>
      <c r="BT1020" s="60"/>
      <c r="BU1020" s="60"/>
      <c r="BV1020" s="60"/>
      <c r="BW1020" s="60"/>
      <c r="BX1020" s="60"/>
      <c r="BY1020" s="60"/>
      <c r="BZ1020" s="60"/>
      <c r="CA1020" s="60"/>
      <c r="CB1020" s="60"/>
      <c r="CC1020" s="462"/>
    </row>
    <row r="1021" spans="2:81" ht="15" customHeight="1">
      <c r="B1021" s="891"/>
      <c r="C1021" s="59"/>
      <c r="D1021" s="59"/>
      <c r="E1021" s="59"/>
      <c r="F1021" s="59" t="s">
        <v>222</v>
      </c>
      <c r="G1021" s="59"/>
      <c r="H1021" s="59"/>
      <c r="I1021" s="59"/>
      <c r="J1021" s="59"/>
      <c r="K1021" s="59"/>
      <c r="L1021" s="59"/>
      <c r="M1021" s="59"/>
      <c r="N1021" s="59"/>
      <c r="O1021" s="59"/>
      <c r="P1021" s="59"/>
      <c r="Q1021" s="59"/>
      <c r="R1021" s="59"/>
      <c r="S1021" s="59"/>
      <c r="T1021" s="59"/>
      <c r="U1021" s="59"/>
      <c r="V1021" s="59"/>
      <c r="W1021" s="59"/>
      <c r="X1021" s="59"/>
      <c r="Y1021" s="59"/>
      <c r="Z1021" s="59"/>
      <c r="AA1021" s="59"/>
      <c r="AB1021" s="792"/>
      <c r="AC1021" s="792"/>
      <c r="AD1021" s="792"/>
      <c r="AE1021" s="792"/>
      <c r="AF1021" s="792"/>
      <c r="AG1021" s="792"/>
      <c r="AH1021" s="792"/>
      <c r="AI1021" s="792"/>
      <c r="AJ1021" s="792"/>
      <c r="AK1021" s="792"/>
      <c r="AL1021" s="792"/>
      <c r="AM1021" s="792"/>
      <c r="AN1021" s="792"/>
      <c r="AO1021" s="792"/>
      <c r="AP1021" s="792"/>
      <c r="AQ1021" s="59"/>
      <c r="AR1021" s="59"/>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60"/>
      <c r="BP1021" s="60"/>
      <c r="BQ1021" s="60"/>
      <c r="BR1021" s="60"/>
      <c r="BS1021" s="60"/>
      <c r="BT1021" s="60"/>
      <c r="BU1021" s="60"/>
      <c r="BV1021" s="60"/>
      <c r="BW1021" s="60"/>
      <c r="BX1021" s="60"/>
      <c r="BY1021" s="60"/>
      <c r="BZ1021" s="60"/>
      <c r="CA1021" s="60"/>
      <c r="CB1021" s="60"/>
      <c r="CC1021" s="1" t="s">
        <v>2143</v>
      </c>
    </row>
    <row r="1022" spans="2:81" ht="15" customHeight="1">
      <c r="B1022" s="891"/>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c r="BV1022" s="94"/>
      <c r="BW1022" s="94"/>
      <c r="BX1022" s="94"/>
      <c r="BY1022" s="94"/>
      <c r="BZ1022" s="94"/>
      <c r="CA1022" s="94"/>
      <c r="CB1022" s="94"/>
      <c r="CC1022" s="1"/>
    </row>
    <row r="1023" spans="2:81" ht="15" customHeight="1">
      <c r="B1023" s="891"/>
      <c r="C1023" s="174"/>
      <c r="D1023" s="174"/>
      <c r="E1023" s="174"/>
      <c r="F1023" s="174"/>
      <c r="G1023" s="174"/>
      <c r="H1023" s="174"/>
      <c r="I1023" s="174"/>
      <c r="J1023" s="174"/>
      <c r="K1023" s="174"/>
      <c r="L1023" s="174"/>
      <c r="M1023" s="174"/>
      <c r="N1023" s="174"/>
      <c r="O1023" s="174"/>
      <c r="P1023" s="174"/>
      <c r="Q1023" s="174"/>
      <c r="R1023" s="174"/>
      <c r="S1023" s="174"/>
      <c r="T1023" s="174"/>
      <c r="U1023" s="174"/>
      <c r="V1023" s="174"/>
      <c r="W1023" s="174"/>
      <c r="X1023" s="174"/>
      <c r="Y1023" s="174"/>
      <c r="Z1023" s="174"/>
      <c r="AA1023" s="174"/>
      <c r="AB1023" s="174"/>
      <c r="AC1023" s="174"/>
      <c r="AD1023" s="174"/>
      <c r="AE1023" s="174"/>
      <c r="AF1023" s="174"/>
      <c r="AG1023" s="174"/>
      <c r="AH1023" s="174"/>
      <c r="AI1023" s="174"/>
      <c r="AJ1023" s="174"/>
      <c r="AK1023" s="174"/>
      <c r="AL1023" s="174"/>
      <c r="AM1023" s="174"/>
      <c r="AN1023" s="174"/>
      <c r="AO1023" s="174"/>
      <c r="AP1023" s="174"/>
      <c r="AQ1023" s="174"/>
      <c r="AR1023" s="174"/>
      <c r="AS1023" s="174"/>
      <c r="AT1023" s="174"/>
      <c r="AU1023" s="174"/>
      <c r="AV1023" s="174"/>
      <c r="AW1023" s="174"/>
      <c r="AX1023" s="174"/>
      <c r="AY1023" s="174"/>
      <c r="AZ1023" s="174"/>
      <c r="BA1023" s="174"/>
      <c r="BB1023" s="174"/>
      <c r="BC1023" s="174"/>
      <c r="BD1023" s="174"/>
      <c r="BE1023" s="174"/>
      <c r="BF1023" s="174"/>
      <c r="BG1023" s="174"/>
      <c r="BH1023" s="174"/>
      <c r="BI1023" s="174"/>
      <c r="BJ1023" s="174"/>
      <c r="BK1023" s="174"/>
      <c r="BL1023" s="174"/>
      <c r="BM1023" s="174"/>
      <c r="BN1023" s="174"/>
      <c r="BO1023" s="174"/>
      <c r="BP1023" s="174"/>
      <c r="BQ1023" s="174"/>
      <c r="BR1023" s="174"/>
      <c r="BS1023" s="174"/>
      <c r="BT1023" s="174"/>
      <c r="BU1023" s="174"/>
      <c r="BV1023" s="174"/>
      <c r="BW1023" s="174"/>
      <c r="BX1023" s="174"/>
      <c r="BY1023" s="174"/>
      <c r="BZ1023" s="174"/>
      <c r="CA1023" s="174"/>
      <c r="CB1023" s="174"/>
      <c r="CC1023" s="1"/>
    </row>
    <row r="1024" spans="2:81" ht="15" customHeight="1">
      <c r="B1024" s="891"/>
      <c r="C1024" s="59"/>
      <c r="D1024" s="59" t="s">
        <v>1329</v>
      </c>
      <c r="E1024" s="59"/>
      <c r="F1024" s="59"/>
      <c r="G1024" s="59"/>
      <c r="H1024" s="59"/>
      <c r="I1024" s="59"/>
      <c r="J1024" s="59"/>
      <c r="K1024" s="59"/>
      <c r="L1024" s="59"/>
      <c r="M1024" s="59"/>
      <c r="N1024" s="59"/>
      <c r="O1024" s="59"/>
      <c r="P1024" s="59"/>
      <c r="Q1024" s="59"/>
      <c r="R1024" s="59"/>
      <c r="S1024" s="59"/>
      <c r="T1024" s="59"/>
      <c r="U1024" s="59"/>
      <c r="V1024" s="808"/>
      <c r="W1024" s="808"/>
      <c r="X1024" s="808"/>
      <c r="Y1024" s="808"/>
      <c r="Z1024" s="808"/>
      <c r="AA1024" s="808"/>
      <c r="AB1024" s="808"/>
      <c r="AC1024" s="808"/>
      <c r="AD1024" s="808"/>
      <c r="AE1024" s="808"/>
      <c r="AF1024" s="808"/>
      <c r="AG1024" s="808"/>
      <c r="AH1024" s="808"/>
      <c r="AI1024" s="808"/>
      <c r="AJ1024" s="808"/>
      <c r="AK1024" s="808"/>
      <c r="AL1024" s="808"/>
      <c r="AM1024" s="808"/>
      <c r="AN1024" s="808"/>
      <c r="AO1024" s="808"/>
      <c r="AP1024" s="808"/>
      <c r="AQ1024" s="808"/>
      <c r="AR1024" s="808"/>
      <c r="AS1024" s="808"/>
      <c r="AT1024" s="808"/>
      <c r="AU1024" s="808"/>
      <c r="AV1024" s="808"/>
      <c r="AW1024" s="808"/>
      <c r="AX1024" s="808"/>
      <c r="AY1024" s="808"/>
      <c r="AZ1024" s="808"/>
      <c r="BA1024" s="808"/>
      <c r="BB1024" s="808"/>
      <c r="BC1024" s="808"/>
      <c r="BD1024" s="808"/>
      <c r="BE1024" s="808"/>
      <c r="BF1024" s="808"/>
      <c r="BG1024" s="808"/>
      <c r="BH1024" s="808"/>
      <c r="BI1024" s="808"/>
      <c r="BJ1024" s="808"/>
      <c r="BK1024" s="808"/>
      <c r="BL1024" s="808"/>
      <c r="BM1024" s="808"/>
      <c r="BN1024" s="808"/>
      <c r="BO1024" s="808"/>
      <c r="BP1024" s="808"/>
      <c r="BQ1024" s="808"/>
      <c r="BR1024" s="808"/>
      <c r="BS1024" s="808"/>
      <c r="BT1024" s="808"/>
      <c r="BU1024" s="808"/>
      <c r="BV1024" s="808"/>
      <c r="BW1024" s="808"/>
      <c r="BX1024" s="808"/>
      <c r="BY1024" s="808"/>
      <c r="BZ1024" s="808"/>
      <c r="CA1024" s="808"/>
      <c r="CB1024" s="808"/>
      <c r="CC1024" s="1" t="s">
        <v>1941</v>
      </c>
    </row>
    <row r="1025" spans="2:81" ht="15" customHeight="1">
      <c r="B1025" s="891"/>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c r="BV1025" s="94"/>
      <c r="BW1025" s="94"/>
      <c r="BX1025" s="94"/>
      <c r="BY1025" s="94"/>
      <c r="BZ1025" s="94"/>
      <c r="CA1025" s="94"/>
      <c r="CB1025" s="94"/>
      <c r="CC1025" s="1"/>
    </row>
    <row r="1026" spans="2:81" ht="15" customHeight="1">
      <c r="B1026" s="891"/>
      <c r="C1026" s="174"/>
      <c r="D1026" s="174"/>
      <c r="E1026" s="174"/>
      <c r="F1026" s="174"/>
      <c r="G1026" s="174"/>
      <c r="H1026" s="174"/>
      <c r="I1026" s="174"/>
      <c r="J1026" s="174"/>
      <c r="K1026" s="174"/>
      <c r="L1026" s="174"/>
      <c r="M1026" s="174"/>
      <c r="N1026" s="174"/>
      <c r="O1026" s="174"/>
      <c r="P1026" s="174"/>
      <c r="Q1026" s="174"/>
      <c r="R1026" s="174"/>
      <c r="S1026" s="174"/>
      <c r="T1026" s="174"/>
      <c r="U1026" s="174"/>
      <c r="V1026" s="174"/>
      <c r="W1026" s="174"/>
      <c r="X1026" s="174"/>
      <c r="Y1026" s="174"/>
      <c r="Z1026" s="174"/>
      <c r="AA1026" s="174"/>
      <c r="AB1026" s="174"/>
      <c r="AC1026" s="174"/>
      <c r="AD1026" s="174"/>
      <c r="AE1026" s="174"/>
      <c r="AF1026" s="174"/>
      <c r="AG1026" s="174"/>
      <c r="AH1026" s="174"/>
      <c r="AI1026" s="174"/>
      <c r="AJ1026" s="174"/>
      <c r="AK1026" s="174"/>
      <c r="AL1026" s="174"/>
      <c r="AM1026" s="174"/>
      <c r="AN1026" s="174"/>
      <c r="AO1026" s="174"/>
      <c r="AP1026" s="174"/>
      <c r="AQ1026" s="174"/>
      <c r="AR1026" s="174"/>
      <c r="AS1026" s="174"/>
      <c r="AT1026" s="174"/>
      <c r="AU1026" s="174"/>
      <c r="AV1026" s="174"/>
      <c r="AW1026" s="174"/>
      <c r="AX1026" s="174"/>
      <c r="AY1026" s="174"/>
      <c r="AZ1026" s="174"/>
      <c r="BA1026" s="174"/>
      <c r="BB1026" s="174"/>
      <c r="BC1026" s="174"/>
      <c r="BD1026" s="174"/>
      <c r="BE1026" s="174"/>
      <c r="BF1026" s="174"/>
      <c r="BG1026" s="174"/>
      <c r="BH1026" s="174"/>
      <c r="BI1026" s="174"/>
      <c r="BJ1026" s="174"/>
      <c r="BK1026" s="174"/>
      <c r="BL1026" s="174"/>
      <c r="BM1026" s="174"/>
      <c r="BN1026" s="174"/>
      <c r="BO1026" s="174"/>
      <c r="BP1026" s="174"/>
      <c r="BQ1026" s="174"/>
      <c r="BR1026" s="174"/>
      <c r="BS1026" s="174"/>
      <c r="BT1026" s="174"/>
      <c r="BU1026" s="174"/>
      <c r="BV1026" s="174"/>
      <c r="BW1026" s="174"/>
      <c r="BX1026" s="174"/>
      <c r="BY1026" s="174"/>
      <c r="BZ1026" s="174"/>
      <c r="CA1026" s="174"/>
      <c r="CB1026" s="174"/>
      <c r="CC1026" s="1"/>
    </row>
    <row r="1027" spans="2:81" ht="15" customHeight="1">
      <c r="B1027" s="891"/>
      <c r="C1027" s="59"/>
      <c r="D1027" s="78" t="s">
        <v>1330</v>
      </c>
      <c r="E1027" s="78"/>
      <c r="F1027" s="78"/>
      <c r="G1027" s="78"/>
      <c r="H1027" s="78"/>
      <c r="I1027" s="78"/>
      <c r="J1027" s="78"/>
      <c r="K1027" s="78"/>
      <c r="L1027" s="78"/>
      <c r="M1027" s="78"/>
      <c r="N1027" s="78"/>
      <c r="O1027" s="78"/>
      <c r="P1027" s="78"/>
      <c r="Q1027" s="78"/>
      <c r="R1027" s="78"/>
      <c r="S1027" s="78"/>
      <c r="T1027" s="78"/>
      <c r="U1027" s="78"/>
      <c r="V1027" s="78"/>
      <c r="W1027" s="78"/>
      <c r="X1027" s="78"/>
      <c r="Y1027" s="78"/>
      <c r="Z1027" s="78"/>
      <c r="AA1027" s="78"/>
      <c r="AB1027" s="78"/>
      <c r="AC1027" s="78"/>
      <c r="AD1027" s="78"/>
      <c r="AE1027" s="78"/>
      <c r="AF1027" s="78"/>
      <c r="AG1027" s="78"/>
      <c r="AH1027" s="78"/>
      <c r="AI1027" s="78"/>
      <c r="AJ1027" s="78"/>
      <c r="AK1027" s="78"/>
      <c r="AL1027" s="78"/>
      <c r="AM1027" s="78"/>
      <c r="AN1027" s="78"/>
      <c r="AO1027" s="78"/>
      <c r="AP1027" s="78"/>
      <c r="AQ1027" s="78"/>
      <c r="AR1027" s="78"/>
      <c r="AS1027" s="79"/>
      <c r="AT1027" s="79"/>
      <c r="AU1027" s="79"/>
      <c r="AV1027" s="79"/>
      <c r="AW1027" s="79"/>
      <c r="AX1027" s="79"/>
      <c r="AY1027" s="79"/>
      <c r="AZ1027" s="79"/>
      <c r="BA1027" s="79"/>
      <c r="BB1027" s="79"/>
      <c r="BC1027" s="79"/>
      <c r="BD1027" s="79"/>
      <c r="BE1027" s="79"/>
      <c r="BF1027" s="79"/>
      <c r="BG1027" s="79"/>
      <c r="BH1027" s="79"/>
      <c r="BI1027" s="79"/>
      <c r="BJ1027" s="79"/>
      <c r="BK1027" s="79"/>
      <c r="BL1027" s="79"/>
      <c r="BM1027" s="79"/>
      <c r="BN1027" s="79"/>
      <c r="BO1027" s="79"/>
      <c r="BP1027" s="79"/>
      <c r="BQ1027" s="79"/>
      <c r="BR1027" s="79"/>
      <c r="BS1027" s="79"/>
      <c r="BT1027" s="79"/>
      <c r="BU1027" s="79"/>
      <c r="BV1027" s="79"/>
      <c r="BW1027" s="79"/>
      <c r="BX1027" s="79"/>
      <c r="BY1027" s="79"/>
      <c r="BZ1027" s="79"/>
      <c r="CA1027" s="79"/>
      <c r="CB1027" s="79"/>
      <c r="CC1027" s="1"/>
    </row>
    <row r="1028" spans="2:81" ht="15" customHeight="1">
      <c r="B1028" s="891"/>
      <c r="C1028" s="59"/>
      <c r="D1028" s="78"/>
      <c r="E1028" s="78"/>
      <c r="F1028" s="78" t="s">
        <v>225</v>
      </c>
      <c r="G1028" s="78"/>
      <c r="H1028" s="78"/>
      <c r="I1028" s="78"/>
      <c r="J1028" s="78"/>
      <c r="K1028" s="78"/>
      <c r="L1028" s="78"/>
      <c r="M1028" s="78"/>
      <c r="N1028" s="78"/>
      <c r="O1028" s="78"/>
      <c r="P1028" s="78"/>
      <c r="Q1028" s="78"/>
      <c r="R1028" s="78"/>
      <c r="S1028" s="78"/>
      <c r="T1028" s="78"/>
      <c r="U1028" s="78"/>
      <c r="V1028" s="78"/>
      <c r="W1028" s="78"/>
      <c r="X1028" s="78"/>
      <c r="Y1028" s="78"/>
      <c r="Z1028" s="78"/>
      <c r="AA1028" s="78"/>
      <c r="AB1028" s="78"/>
      <c r="AC1028" s="78"/>
      <c r="AD1028" s="78"/>
      <c r="AE1028" s="78"/>
      <c r="AF1028" s="78"/>
      <c r="AG1028" s="78"/>
      <c r="AH1028" s="78"/>
      <c r="AI1028" s="78"/>
      <c r="AJ1028" s="78"/>
      <c r="AK1028" s="78"/>
      <c r="AL1028" s="78"/>
      <c r="AM1028" s="78"/>
      <c r="AN1028" s="78"/>
      <c r="AO1028" s="78"/>
      <c r="AP1028" s="78"/>
      <c r="AQ1028" s="78"/>
      <c r="AR1028" s="78"/>
      <c r="AS1028" s="79"/>
      <c r="AT1028" s="79"/>
      <c r="AU1028" s="79"/>
      <c r="AV1028" s="79"/>
      <c r="AW1028" s="79"/>
      <c r="AX1028" s="79"/>
      <c r="AY1028" s="79"/>
      <c r="AZ1028" s="79"/>
      <c r="BA1028" s="79"/>
      <c r="BB1028" s="79"/>
      <c r="BC1028" s="79"/>
      <c r="BD1028" s="79"/>
      <c r="BE1028" s="79"/>
      <c r="BF1028" s="79"/>
      <c r="BG1028" s="79"/>
      <c r="BH1028" s="79"/>
      <c r="BI1028" s="79"/>
      <c r="BJ1028" s="79"/>
      <c r="BK1028" s="79"/>
      <c r="BL1028" s="79"/>
      <c r="BM1028" s="79"/>
      <c r="BN1028" s="79"/>
      <c r="BO1028" s="79"/>
      <c r="BP1028" s="79"/>
      <c r="BQ1028" s="79"/>
      <c r="BR1028" s="79"/>
      <c r="BS1028" s="79"/>
      <c r="BT1028" s="79"/>
      <c r="BU1028" s="79"/>
      <c r="BV1028" s="79"/>
      <c r="BW1028" s="79"/>
      <c r="BX1028" s="79"/>
      <c r="BY1028" s="79"/>
      <c r="BZ1028" s="79"/>
      <c r="CA1028" s="79"/>
      <c r="CB1028" s="79"/>
      <c r="CC1028" s="1"/>
    </row>
    <row r="1029" spans="2:81" ht="15" customHeight="1">
      <c r="B1029" s="891"/>
      <c r="C1029" s="59"/>
      <c r="D1029" s="78"/>
      <c r="E1029" s="78"/>
      <c r="F1029" s="78"/>
      <c r="G1029" s="78"/>
      <c r="H1029" s="78"/>
      <c r="I1029" s="78"/>
      <c r="J1029" s="78"/>
      <c r="K1029" s="78"/>
      <c r="L1029" s="78"/>
      <c r="M1029" s="78"/>
      <c r="N1029" s="78"/>
      <c r="O1029" s="78"/>
      <c r="P1029" s="78"/>
      <c r="Q1029" s="78"/>
      <c r="R1029" s="78"/>
      <c r="S1029" s="78"/>
      <c r="T1029" s="78"/>
      <c r="U1029" s="78"/>
      <c r="V1029" s="78"/>
      <c r="W1029" s="78"/>
      <c r="X1029" s="78"/>
      <c r="Y1029" s="78"/>
      <c r="Z1029" s="78"/>
      <c r="AA1029" s="78"/>
      <c r="AB1029" s="78"/>
      <c r="AC1029" s="78"/>
      <c r="AD1029" s="78"/>
      <c r="AE1029" s="78"/>
      <c r="AF1029" s="78"/>
      <c r="AG1029" s="78"/>
      <c r="AH1029" s="78"/>
      <c r="AI1029" s="78"/>
      <c r="AJ1029" s="78"/>
      <c r="AK1029" s="78"/>
      <c r="AL1029" s="78"/>
      <c r="AM1029" s="78"/>
      <c r="AN1029" s="78"/>
      <c r="AO1029" s="78"/>
      <c r="AP1029" s="78"/>
      <c r="AQ1029" s="78"/>
      <c r="AR1029" s="78"/>
      <c r="AS1029" s="79"/>
      <c r="AT1029" s="79"/>
      <c r="AU1029" s="79"/>
      <c r="AV1029" s="79"/>
      <c r="AW1029" s="79"/>
      <c r="AX1029" s="79"/>
      <c r="AY1029" s="79"/>
      <c r="AZ1029" s="79"/>
      <c r="BA1029" s="79"/>
      <c r="BB1029" s="79"/>
      <c r="BC1029" s="79"/>
      <c r="BD1029" s="79"/>
      <c r="BE1029" s="805" t="s">
        <v>56</v>
      </c>
      <c r="BF1029" s="805"/>
      <c r="BG1029" s="78"/>
      <c r="BH1029" s="78" t="s">
        <v>184</v>
      </c>
      <c r="BI1029" s="78"/>
      <c r="BJ1029" s="78"/>
      <c r="BK1029" s="78"/>
      <c r="BL1029" s="78"/>
      <c r="BM1029" s="805" t="s">
        <v>56</v>
      </c>
      <c r="BN1029" s="805"/>
      <c r="BO1029" s="78"/>
      <c r="BP1029" s="78" t="s">
        <v>185</v>
      </c>
      <c r="BQ1029" s="78"/>
      <c r="BR1029" s="78"/>
      <c r="BS1029" s="78"/>
      <c r="BT1029" s="78"/>
      <c r="BU1029" s="79"/>
      <c r="BV1029" s="79"/>
      <c r="BW1029" s="79"/>
      <c r="BX1029" s="79"/>
      <c r="BY1029" s="79"/>
      <c r="BZ1029" s="79"/>
      <c r="CA1029" s="79"/>
      <c r="CB1029" s="79"/>
      <c r="CC1029" s="1" t="s">
        <v>1907</v>
      </c>
    </row>
    <row r="1030" spans="2:81" ht="15" customHeight="1">
      <c r="B1030" s="891"/>
      <c r="C1030" s="59"/>
      <c r="D1030" s="78"/>
      <c r="E1030" s="78"/>
      <c r="F1030" s="78" t="s">
        <v>1673</v>
      </c>
      <c r="G1030" s="78"/>
      <c r="H1030" s="78"/>
      <c r="I1030" s="78"/>
      <c r="J1030" s="78"/>
      <c r="K1030" s="78"/>
      <c r="L1030" s="78"/>
      <c r="M1030" s="78"/>
      <c r="N1030" s="78"/>
      <c r="O1030" s="78"/>
      <c r="P1030" s="78"/>
      <c r="Q1030" s="78"/>
      <c r="R1030" s="78"/>
      <c r="S1030" s="78"/>
      <c r="T1030" s="78"/>
      <c r="U1030" s="78"/>
      <c r="V1030" s="78"/>
      <c r="W1030" s="78"/>
      <c r="X1030" s="78"/>
      <c r="Y1030" s="78"/>
      <c r="Z1030" s="78"/>
      <c r="AA1030" s="78"/>
      <c r="AB1030" s="78"/>
      <c r="AC1030" s="78"/>
      <c r="AD1030" s="78"/>
      <c r="AE1030" s="78"/>
      <c r="AF1030" s="78"/>
      <c r="AG1030" s="78"/>
      <c r="AH1030" s="78"/>
      <c r="AI1030" s="78"/>
      <c r="AJ1030" s="78"/>
      <c r="AK1030" s="78"/>
      <c r="AL1030" s="78"/>
      <c r="AM1030" s="78"/>
      <c r="AN1030" s="78"/>
      <c r="AO1030" s="78"/>
      <c r="AP1030" s="78"/>
      <c r="AQ1030" s="78"/>
      <c r="AR1030" s="78"/>
      <c r="AS1030" s="79"/>
      <c r="AT1030" s="79"/>
      <c r="AU1030" s="79"/>
      <c r="AV1030" s="79"/>
      <c r="AW1030" s="79"/>
      <c r="AX1030" s="79"/>
      <c r="AY1030" s="79"/>
      <c r="AZ1030" s="79"/>
      <c r="BA1030" s="79"/>
      <c r="BB1030" s="79"/>
      <c r="BC1030" s="79"/>
      <c r="BD1030" s="79"/>
      <c r="BE1030" s="62"/>
      <c r="BF1030" s="62"/>
      <c r="BG1030" s="78"/>
      <c r="BH1030" s="78"/>
      <c r="BI1030" s="78"/>
      <c r="BJ1030" s="78"/>
      <c r="BK1030" s="78"/>
      <c r="BL1030" s="78"/>
      <c r="BM1030" s="62"/>
      <c r="BN1030" s="62"/>
      <c r="BO1030" s="78"/>
      <c r="BP1030" s="78"/>
      <c r="BQ1030" s="78"/>
      <c r="BR1030" s="78"/>
      <c r="BS1030" s="78"/>
      <c r="BT1030" s="78"/>
      <c r="BU1030" s="79"/>
      <c r="BV1030" s="79"/>
      <c r="BW1030" s="79"/>
      <c r="BX1030" s="79"/>
      <c r="BY1030" s="79"/>
      <c r="BZ1030" s="79"/>
      <c r="CA1030" s="79"/>
      <c r="CB1030" s="79"/>
      <c r="CC1030" s="1"/>
    </row>
    <row r="1031" spans="2:81" ht="15" customHeight="1">
      <c r="B1031" s="891"/>
      <c r="C1031" s="59"/>
      <c r="D1031" s="78"/>
      <c r="E1031" s="78"/>
      <c r="F1031" s="78"/>
      <c r="G1031" s="78"/>
      <c r="H1031" s="78"/>
      <c r="I1031" s="805" t="s">
        <v>56</v>
      </c>
      <c r="J1031" s="805"/>
      <c r="K1031" s="78" t="s">
        <v>1677</v>
      </c>
      <c r="L1031" s="78"/>
      <c r="M1031" s="78"/>
      <c r="N1031" s="78"/>
      <c r="O1031" s="78"/>
      <c r="P1031" s="78"/>
      <c r="Q1031" s="78"/>
      <c r="R1031" s="78"/>
      <c r="S1031" s="78"/>
      <c r="T1031" s="78"/>
      <c r="U1031" s="78"/>
      <c r="V1031" s="78"/>
      <c r="W1031" s="78"/>
      <c r="X1031" s="78"/>
      <c r="Y1031" s="78"/>
      <c r="Z1031" s="78"/>
      <c r="AA1031" s="78"/>
      <c r="AB1031" s="78"/>
      <c r="AC1031" s="78"/>
      <c r="AD1031" s="78"/>
      <c r="AE1031" s="78"/>
      <c r="AF1031" s="78"/>
      <c r="AG1031" s="78"/>
      <c r="AH1031" s="78"/>
      <c r="AI1031" s="78"/>
      <c r="AJ1031" s="78"/>
      <c r="AK1031" s="78"/>
      <c r="AL1031" s="78"/>
      <c r="AM1031" s="78"/>
      <c r="AN1031" s="78"/>
      <c r="AO1031" s="78"/>
      <c r="AP1031" s="78"/>
      <c r="AQ1031" s="78"/>
      <c r="AR1031" s="78"/>
      <c r="AS1031" s="79"/>
      <c r="AT1031" s="79"/>
      <c r="AU1031" s="79"/>
      <c r="AV1031" s="79"/>
      <c r="AW1031" s="79"/>
      <c r="AX1031" s="79"/>
      <c r="AY1031" s="79"/>
      <c r="AZ1031" s="79"/>
      <c r="BA1031" s="79"/>
      <c r="BB1031" s="79"/>
      <c r="BC1031" s="79"/>
      <c r="BD1031" s="79"/>
      <c r="BE1031" s="62"/>
      <c r="BF1031" s="62"/>
      <c r="BG1031" s="62"/>
      <c r="BH1031" s="62"/>
      <c r="BI1031" s="62"/>
      <c r="BJ1031" s="62"/>
      <c r="BK1031" s="62"/>
      <c r="BL1031" s="62"/>
      <c r="BM1031" s="62"/>
      <c r="BN1031" s="62"/>
      <c r="BO1031" s="78"/>
      <c r="BP1031" s="78"/>
      <c r="BQ1031" s="78"/>
      <c r="BR1031" s="78"/>
      <c r="BS1031" s="78"/>
      <c r="BT1031" s="78"/>
      <c r="BU1031" s="79"/>
      <c r="BV1031" s="79"/>
      <c r="BW1031" s="79"/>
      <c r="BX1031" s="79"/>
      <c r="BY1031" s="79"/>
      <c r="BZ1031" s="79"/>
      <c r="CA1031" s="79"/>
      <c r="CB1031" s="79"/>
      <c r="CC1031" s="1" t="s">
        <v>1907</v>
      </c>
    </row>
    <row r="1032" spans="2:81" ht="15" customHeight="1">
      <c r="B1032" s="891"/>
      <c r="C1032" s="59"/>
      <c r="D1032" s="78"/>
      <c r="E1032" s="78"/>
      <c r="F1032" s="78"/>
      <c r="G1032" s="78"/>
      <c r="H1032" s="78"/>
      <c r="I1032" s="382"/>
      <c r="J1032" s="382"/>
      <c r="K1032" s="78"/>
      <c r="L1032" s="78"/>
      <c r="M1032" s="78"/>
      <c r="N1032" s="78"/>
      <c r="O1032" s="78"/>
      <c r="P1032" s="78"/>
      <c r="Q1032" s="78"/>
      <c r="R1032" s="78"/>
      <c r="S1032" s="78"/>
      <c r="T1032" s="78"/>
      <c r="U1032" s="78"/>
      <c r="V1032" s="78"/>
      <c r="W1032" s="78"/>
      <c r="X1032" s="78"/>
      <c r="Y1032" s="78"/>
      <c r="Z1032" s="78"/>
      <c r="AA1032" s="78"/>
      <c r="AB1032" s="78"/>
      <c r="AC1032" s="78"/>
      <c r="AD1032" s="78"/>
      <c r="AE1032" s="78"/>
      <c r="AF1032" s="78"/>
      <c r="AG1032" s="78"/>
      <c r="AH1032" s="78"/>
      <c r="AI1032" s="78"/>
      <c r="AJ1032" s="78"/>
      <c r="AK1032" s="78"/>
      <c r="AL1032" s="78"/>
      <c r="AM1032" s="78"/>
      <c r="AN1032" s="78"/>
      <c r="AO1032" s="78"/>
      <c r="AP1032" s="78"/>
      <c r="AQ1032" s="78"/>
      <c r="AR1032" s="78"/>
      <c r="AS1032" s="79"/>
      <c r="AT1032" s="79"/>
      <c r="AU1032" s="79"/>
      <c r="AV1032" s="79"/>
      <c r="AW1032" s="79"/>
      <c r="AX1032" s="79"/>
      <c r="AY1032" s="79"/>
      <c r="AZ1032" s="79"/>
      <c r="BA1032" s="79"/>
      <c r="BB1032" s="79"/>
      <c r="BC1032" s="79"/>
      <c r="BD1032" s="79"/>
      <c r="BE1032" s="62"/>
      <c r="BF1032" s="62"/>
      <c r="BG1032" s="62"/>
      <c r="BH1032" s="62"/>
      <c r="BI1032" s="62"/>
      <c r="BJ1032" s="62"/>
      <c r="BK1032" s="62"/>
      <c r="BL1032" s="62"/>
      <c r="BM1032" s="62"/>
      <c r="BN1032" s="62"/>
      <c r="BO1032" s="78"/>
      <c r="BP1032" s="78"/>
      <c r="BQ1032" s="78"/>
      <c r="BR1032" s="78"/>
      <c r="BS1032" s="78"/>
      <c r="BT1032" s="78"/>
      <c r="BU1032" s="79"/>
      <c r="BV1032" s="79"/>
      <c r="BW1032" s="79"/>
      <c r="BX1032" s="79"/>
      <c r="BY1032" s="79"/>
      <c r="BZ1032" s="79"/>
      <c r="CA1032" s="79"/>
      <c r="CB1032" s="79"/>
      <c r="CC1032" s="1"/>
    </row>
    <row r="1033" spans="2:81" ht="15" customHeight="1">
      <c r="B1033" s="891"/>
      <c r="C1033" s="59"/>
      <c r="D1033" s="78"/>
      <c r="E1033" s="78"/>
      <c r="F1033" s="78"/>
      <c r="G1033" s="78"/>
      <c r="H1033" s="78"/>
      <c r="I1033" s="805" t="s">
        <v>56</v>
      </c>
      <c r="J1033" s="805"/>
      <c r="K1033" s="78" t="s">
        <v>1678</v>
      </c>
      <c r="L1033" s="78"/>
      <c r="M1033" s="78"/>
      <c r="N1033" s="78"/>
      <c r="O1033" s="78"/>
      <c r="P1033" s="78"/>
      <c r="Q1033" s="78"/>
      <c r="R1033" s="78"/>
      <c r="S1033" s="78"/>
      <c r="T1033" s="78"/>
      <c r="U1033" s="78"/>
      <c r="V1033" s="78"/>
      <c r="W1033" s="78"/>
      <c r="X1033" s="78"/>
      <c r="Y1033" s="78"/>
      <c r="Z1033" s="78"/>
      <c r="AA1033" s="78"/>
      <c r="AB1033" s="78"/>
      <c r="AC1033" s="78"/>
      <c r="AD1033" s="78"/>
      <c r="AE1033" s="78"/>
      <c r="AF1033" s="78"/>
      <c r="AG1033" s="78"/>
      <c r="AH1033" s="78"/>
      <c r="AI1033" s="78"/>
      <c r="AJ1033" s="78"/>
      <c r="AK1033" s="78"/>
      <c r="AL1033" s="78"/>
      <c r="AM1033" s="78"/>
      <c r="AN1033" s="78"/>
      <c r="AO1033" s="78"/>
      <c r="AP1033" s="78"/>
      <c r="AQ1033" s="78"/>
      <c r="AR1033" s="78"/>
      <c r="AS1033" s="79"/>
      <c r="AT1033" s="79"/>
      <c r="AU1033" s="79"/>
      <c r="AV1033" s="79"/>
      <c r="AW1033" s="79"/>
      <c r="AX1033" s="79"/>
      <c r="AY1033" s="79"/>
      <c r="AZ1033" s="79"/>
      <c r="BA1033" s="79"/>
      <c r="BB1033" s="79"/>
      <c r="BC1033" s="79"/>
      <c r="BD1033" s="79"/>
      <c r="BE1033" s="62"/>
      <c r="BF1033" s="62"/>
      <c r="BG1033" s="62"/>
      <c r="BH1033" s="62"/>
      <c r="BI1033" s="62"/>
      <c r="BJ1033" s="62"/>
      <c r="BK1033" s="62"/>
      <c r="BL1033" s="62"/>
      <c r="BM1033" s="62"/>
      <c r="BN1033" s="62"/>
      <c r="BO1033" s="78"/>
      <c r="BP1033" s="78"/>
      <c r="BQ1033" s="78"/>
      <c r="BR1033" s="78"/>
      <c r="BS1033" s="78"/>
      <c r="BT1033" s="78"/>
      <c r="BU1033" s="79"/>
      <c r="BV1033" s="79"/>
      <c r="BW1033" s="79"/>
      <c r="BX1033" s="79"/>
      <c r="BY1033" s="79"/>
      <c r="BZ1033" s="79"/>
      <c r="CA1033" s="79"/>
      <c r="CB1033" s="79"/>
      <c r="CC1033" s="1" t="s">
        <v>1908</v>
      </c>
    </row>
    <row r="1034" spans="2:81" ht="15" customHeight="1">
      <c r="B1034" s="891"/>
      <c r="C1034" s="59"/>
      <c r="D1034" s="78"/>
      <c r="E1034" s="78"/>
      <c r="F1034" s="78"/>
      <c r="G1034" s="78"/>
      <c r="H1034" s="78"/>
      <c r="I1034" s="78"/>
      <c r="J1034" s="78"/>
      <c r="K1034" s="78" t="s">
        <v>1674</v>
      </c>
      <c r="L1034" s="78"/>
      <c r="M1034" s="78"/>
      <c r="N1034" s="78"/>
      <c r="O1034" s="78"/>
      <c r="P1034" s="78"/>
      <c r="Q1034" s="78"/>
      <c r="R1034" s="78"/>
      <c r="S1034" s="78"/>
      <c r="T1034" s="78"/>
      <c r="U1034" s="78"/>
      <c r="V1034" s="78"/>
      <c r="W1034" s="78"/>
      <c r="X1034" s="78"/>
      <c r="Y1034" s="78"/>
      <c r="Z1034" s="78"/>
      <c r="AA1034" s="78"/>
      <c r="AB1034" s="78"/>
      <c r="AC1034" s="78"/>
      <c r="AD1034" s="78"/>
      <c r="AE1034" s="78"/>
      <c r="AF1034" s="78"/>
      <c r="AG1034" s="78"/>
      <c r="AH1034" s="78"/>
      <c r="AI1034" s="78"/>
      <c r="AJ1034" s="78"/>
      <c r="AK1034" s="78"/>
      <c r="AL1034" s="78"/>
      <c r="AM1034" s="78"/>
      <c r="AN1034" s="78"/>
      <c r="AO1034" s="78"/>
      <c r="AP1034" s="78"/>
      <c r="AQ1034" s="78"/>
      <c r="AR1034" s="78"/>
      <c r="AS1034" s="79"/>
      <c r="AT1034" s="79"/>
      <c r="AU1034" s="79"/>
      <c r="AV1034" s="79"/>
      <c r="AW1034" s="79"/>
      <c r="AX1034" s="79"/>
      <c r="AY1034" s="79"/>
      <c r="AZ1034" s="79"/>
      <c r="BA1034" s="79"/>
      <c r="BB1034" s="79"/>
      <c r="BC1034" s="79"/>
      <c r="BD1034" s="79"/>
      <c r="BE1034" s="62"/>
      <c r="BF1034" s="62"/>
      <c r="BG1034" s="62"/>
      <c r="BH1034" s="62"/>
      <c r="BI1034" s="62"/>
      <c r="BJ1034" s="62"/>
      <c r="BK1034" s="62"/>
      <c r="BL1034" s="62"/>
      <c r="BM1034" s="62"/>
      <c r="BN1034" s="62"/>
      <c r="BO1034" s="78"/>
      <c r="BP1034" s="78"/>
      <c r="BQ1034" s="78"/>
      <c r="BR1034" s="78"/>
      <c r="BS1034" s="78"/>
      <c r="BT1034" s="78"/>
      <c r="BU1034" s="79"/>
      <c r="BV1034" s="79"/>
      <c r="BW1034" s="79"/>
      <c r="BX1034" s="79"/>
      <c r="BY1034" s="79"/>
      <c r="BZ1034" s="79"/>
      <c r="CA1034" s="79"/>
      <c r="CB1034" s="79"/>
      <c r="CC1034" s="1"/>
    </row>
    <row r="1035" spans="2:81" ht="15" customHeight="1">
      <c r="B1035" s="891"/>
      <c r="C1035" s="59"/>
      <c r="D1035" s="78"/>
      <c r="E1035" s="78"/>
      <c r="F1035" s="78"/>
      <c r="G1035" s="78"/>
      <c r="H1035" s="78"/>
      <c r="I1035" s="78"/>
      <c r="J1035" s="78"/>
      <c r="K1035" s="78" t="s">
        <v>1675</v>
      </c>
      <c r="L1035" s="78"/>
      <c r="M1035" s="78"/>
      <c r="N1035" s="78"/>
      <c r="O1035" s="78"/>
      <c r="P1035" s="78"/>
      <c r="Q1035" s="78"/>
      <c r="R1035" s="805"/>
      <c r="S1035" s="805"/>
      <c r="T1035" s="805"/>
      <c r="U1035" s="805"/>
      <c r="V1035" s="805"/>
      <c r="W1035" s="805"/>
      <c r="X1035" s="805"/>
      <c r="Y1035" s="805"/>
      <c r="Z1035" s="805"/>
      <c r="AA1035" s="805"/>
      <c r="AB1035" s="805"/>
      <c r="AC1035" s="805"/>
      <c r="AD1035" s="805"/>
      <c r="AE1035" s="78"/>
      <c r="AF1035" s="78"/>
      <c r="AG1035" s="78"/>
      <c r="AH1035" s="78"/>
      <c r="AI1035" s="78"/>
      <c r="AJ1035" s="78"/>
      <c r="AK1035" s="78"/>
      <c r="AL1035" s="78"/>
      <c r="AM1035" s="78"/>
      <c r="AN1035" s="78"/>
      <c r="AO1035" s="78"/>
      <c r="AP1035" s="78"/>
      <c r="AQ1035" s="78"/>
      <c r="AR1035" s="78"/>
      <c r="AS1035" s="79"/>
      <c r="AT1035" s="79"/>
      <c r="AU1035" s="79"/>
      <c r="AV1035" s="79"/>
      <c r="AW1035" s="79"/>
      <c r="AX1035" s="79"/>
      <c r="AY1035" s="79"/>
      <c r="AZ1035" s="79"/>
      <c r="BA1035" s="79"/>
      <c r="BB1035" s="79"/>
      <c r="BC1035" s="79"/>
      <c r="BD1035" s="79"/>
      <c r="BE1035" s="62"/>
      <c r="BF1035" s="62"/>
      <c r="BG1035" s="62"/>
      <c r="BH1035" s="62"/>
      <c r="BI1035" s="62"/>
      <c r="BJ1035" s="62"/>
      <c r="BK1035" s="62"/>
      <c r="BL1035" s="62"/>
      <c r="BM1035" s="62"/>
      <c r="BN1035" s="62"/>
      <c r="BO1035" s="78"/>
      <c r="BP1035" s="78"/>
      <c r="BQ1035" s="78"/>
      <c r="BR1035" s="78"/>
      <c r="BS1035" s="78"/>
      <c r="BT1035" s="78"/>
      <c r="BU1035" s="79"/>
      <c r="BV1035" s="79"/>
      <c r="BW1035" s="79"/>
      <c r="BX1035" s="79"/>
      <c r="BY1035" s="79"/>
      <c r="BZ1035" s="79"/>
      <c r="CA1035" s="79"/>
      <c r="CB1035" s="79"/>
      <c r="CC1035" s="1" t="s">
        <v>1909</v>
      </c>
    </row>
    <row r="1036" spans="2:81" ht="15" customHeight="1">
      <c r="B1036" s="891"/>
      <c r="C1036" s="59"/>
      <c r="D1036" s="78"/>
      <c r="E1036" s="78"/>
      <c r="F1036" s="78"/>
      <c r="G1036" s="78"/>
      <c r="H1036" s="78"/>
      <c r="I1036" s="78"/>
      <c r="J1036" s="78"/>
      <c r="K1036" s="78" t="s">
        <v>1676</v>
      </c>
      <c r="L1036" s="78"/>
      <c r="M1036" s="78"/>
      <c r="N1036" s="78"/>
      <c r="O1036" s="78"/>
      <c r="P1036" s="78"/>
      <c r="Q1036" s="78"/>
      <c r="R1036" s="78"/>
      <c r="S1036" s="78"/>
      <c r="T1036" s="78"/>
      <c r="U1036" s="78"/>
      <c r="V1036" s="78"/>
      <c r="W1036" s="78"/>
      <c r="X1036" s="78"/>
      <c r="Y1036" s="78"/>
      <c r="Z1036" s="78"/>
      <c r="AA1036" s="78"/>
      <c r="AB1036" s="78"/>
      <c r="AC1036" s="78"/>
      <c r="AD1036" s="78"/>
      <c r="AE1036" s="78"/>
      <c r="AF1036" s="78"/>
      <c r="AG1036" s="78"/>
      <c r="AH1036" s="806"/>
      <c r="AI1036" s="806"/>
      <c r="AJ1036" s="806"/>
      <c r="AK1036" s="806"/>
      <c r="AL1036" s="806"/>
      <c r="AM1036" s="806"/>
      <c r="AN1036" s="806"/>
      <c r="AO1036" s="806"/>
      <c r="AP1036" s="806"/>
      <c r="AQ1036" s="806"/>
      <c r="AR1036" s="806"/>
      <c r="AS1036" s="79"/>
      <c r="AT1036" s="79" t="s">
        <v>40</v>
      </c>
      <c r="AU1036" s="79"/>
      <c r="AV1036" s="79"/>
      <c r="AW1036" s="79"/>
      <c r="AX1036" s="79"/>
      <c r="AY1036" s="79"/>
      <c r="AZ1036" s="79"/>
      <c r="BA1036" s="79"/>
      <c r="BB1036" s="79"/>
      <c r="BC1036" s="79"/>
      <c r="BD1036" s="79"/>
      <c r="BE1036" s="62"/>
      <c r="BF1036" s="62"/>
      <c r="BG1036" s="62"/>
      <c r="BH1036" s="62"/>
      <c r="BI1036" s="62"/>
      <c r="BJ1036" s="62"/>
      <c r="BK1036" s="62"/>
      <c r="BL1036" s="62"/>
      <c r="BM1036" s="62"/>
      <c r="BN1036" s="62"/>
      <c r="BO1036" s="78"/>
      <c r="BP1036" s="78"/>
      <c r="BQ1036" s="78"/>
      <c r="BR1036" s="78"/>
      <c r="BS1036" s="78"/>
      <c r="BT1036" s="78"/>
      <c r="BU1036" s="79"/>
      <c r="BV1036" s="79"/>
      <c r="BW1036" s="79"/>
      <c r="BX1036" s="79"/>
      <c r="BY1036" s="79"/>
      <c r="BZ1036" s="79"/>
      <c r="CA1036" s="79"/>
      <c r="CB1036" s="79"/>
      <c r="CC1036" s="1"/>
    </row>
    <row r="1037" spans="2:81" ht="15" customHeight="1">
      <c r="B1037" s="891"/>
      <c r="C1037" s="59"/>
      <c r="D1037" s="78"/>
      <c r="E1037" s="78"/>
      <c r="F1037" s="78"/>
      <c r="G1037" s="78"/>
      <c r="H1037" s="78"/>
      <c r="I1037" s="78"/>
      <c r="J1037" s="78"/>
      <c r="K1037" s="78"/>
      <c r="L1037" s="78"/>
      <c r="M1037" s="78"/>
      <c r="N1037" s="78"/>
      <c r="O1037" s="78"/>
      <c r="P1037" s="78"/>
      <c r="Q1037" s="78"/>
      <c r="R1037" s="78"/>
      <c r="S1037" s="78"/>
      <c r="T1037" s="78"/>
      <c r="U1037" s="78"/>
      <c r="V1037" s="78"/>
      <c r="W1037" s="78"/>
      <c r="X1037" s="78"/>
      <c r="Y1037" s="78"/>
      <c r="Z1037" s="78"/>
      <c r="AA1037" s="78"/>
      <c r="AB1037" s="78"/>
      <c r="AC1037" s="78"/>
      <c r="AD1037" s="78"/>
      <c r="AE1037" s="78"/>
      <c r="AF1037" s="78"/>
      <c r="AG1037" s="78"/>
      <c r="AH1037" s="381"/>
      <c r="AI1037" s="381"/>
      <c r="AJ1037" s="381"/>
      <c r="AK1037" s="381"/>
      <c r="AL1037" s="381"/>
      <c r="AM1037" s="381"/>
      <c r="AN1037" s="381"/>
      <c r="AO1037" s="381"/>
      <c r="AP1037" s="381"/>
      <c r="AQ1037" s="381"/>
      <c r="AR1037" s="381"/>
      <c r="AS1037" s="79"/>
      <c r="AT1037" s="79"/>
      <c r="AU1037" s="79"/>
      <c r="AV1037" s="79"/>
      <c r="AW1037" s="79"/>
      <c r="AX1037" s="79"/>
      <c r="AY1037" s="79"/>
      <c r="AZ1037" s="79"/>
      <c r="BA1037" s="79"/>
      <c r="BB1037" s="79"/>
      <c r="BC1037" s="79"/>
      <c r="BD1037" s="79"/>
      <c r="BE1037" s="62"/>
      <c r="BF1037" s="62"/>
      <c r="BG1037" s="62"/>
      <c r="BH1037" s="62"/>
      <c r="BI1037" s="62"/>
      <c r="BJ1037" s="62"/>
      <c r="BK1037" s="62"/>
      <c r="BL1037" s="62"/>
      <c r="BM1037" s="62"/>
      <c r="BN1037" s="62"/>
      <c r="BO1037" s="78"/>
      <c r="BP1037" s="78"/>
      <c r="BQ1037" s="78"/>
      <c r="BR1037" s="78"/>
      <c r="BS1037" s="78"/>
      <c r="BT1037" s="78"/>
      <c r="BU1037" s="79"/>
      <c r="BV1037" s="79"/>
      <c r="BW1037" s="79"/>
      <c r="BX1037" s="79"/>
      <c r="BY1037" s="79"/>
      <c r="BZ1037" s="79"/>
      <c r="CA1037" s="79"/>
      <c r="CB1037" s="79"/>
      <c r="CC1037" s="9" t="s">
        <v>1982</v>
      </c>
    </row>
    <row r="1038" spans="2:81" ht="15" customHeight="1">
      <c r="B1038" s="891"/>
      <c r="C1038" s="59"/>
      <c r="D1038" s="78"/>
      <c r="E1038" s="78"/>
      <c r="F1038" s="78" t="s">
        <v>1679</v>
      </c>
      <c r="G1038" s="78"/>
      <c r="H1038" s="78"/>
      <c r="I1038" s="78"/>
      <c r="J1038" s="78"/>
      <c r="K1038" s="78"/>
      <c r="L1038" s="78"/>
      <c r="M1038" s="78"/>
      <c r="N1038" s="78"/>
      <c r="O1038" s="78"/>
      <c r="P1038" s="78"/>
      <c r="Q1038" s="78"/>
      <c r="R1038" s="78"/>
      <c r="S1038" s="78"/>
      <c r="T1038" s="78"/>
      <c r="U1038" s="78"/>
      <c r="V1038" s="78"/>
      <c r="W1038" s="78"/>
      <c r="X1038" s="78"/>
      <c r="Y1038" s="78"/>
      <c r="Z1038" s="78"/>
      <c r="AA1038" s="78"/>
      <c r="AB1038" s="78"/>
      <c r="AC1038" s="78"/>
      <c r="AD1038" s="78"/>
      <c r="AE1038" s="78"/>
      <c r="AF1038" s="78"/>
      <c r="AG1038" s="78"/>
      <c r="AH1038" s="78"/>
      <c r="AI1038" s="78"/>
      <c r="AJ1038" s="78"/>
      <c r="AK1038" s="78"/>
      <c r="AL1038" s="78"/>
      <c r="AM1038" s="78"/>
      <c r="AN1038" s="78"/>
      <c r="AO1038" s="78"/>
      <c r="AP1038" s="78"/>
      <c r="AQ1038" s="78"/>
      <c r="AR1038" s="78"/>
      <c r="AS1038" s="79"/>
      <c r="AT1038" s="79"/>
      <c r="AU1038" s="79"/>
      <c r="AV1038" s="79"/>
      <c r="AW1038" s="79"/>
      <c r="AX1038" s="79"/>
      <c r="AY1038" s="79"/>
      <c r="AZ1038" s="79"/>
      <c r="BA1038" s="79"/>
      <c r="BB1038" s="79"/>
      <c r="BC1038" s="79"/>
      <c r="BD1038" s="79"/>
      <c r="BE1038" s="805" t="s">
        <v>56</v>
      </c>
      <c r="BF1038" s="805"/>
      <c r="BG1038" s="78"/>
      <c r="BH1038" s="78" t="s">
        <v>184</v>
      </c>
      <c r="BI1038" s="78"/>
      <c r="BJ1038" s="78"/>
      <c r="BK1038" s="78"/>
      <c r="BL1038" s="78"/>
      <c r="BM1038" s="805" t="s">
        <v>56</v>
      </c>
      <c r="BN1038" s="805"/>
      <c r="BO1038" s="78"/>
      <c r="BP1038" s="78" t="s">
        <v>185</v>
      </c>
      <c r="BQ1038" s="78"/>
      <c r="BR1038" s="78"/>
      <c r="BS1038" s="78"/>
      <c r="BT1038" s="78"/>
      <c r="BU1038" s="79"/>
      <c r="BV1038" s="79"/>
      <c r="BW1038" s="79"/>
      <c r="BX1038" s="79"/>
      <c r="BY1038" s="79"/>
      <c r="BZ1038" s="79"/>
      <c r="CA1038" s="79"/>
      <c r="CB1038" s="79"/>
      <c r="CC1038" s="9" t="s">
        <v>1910</v>
      </c>
    </row>
    <row r="1039" spans="2:81" ht="15" customHeight="1">
      <c r="B1039" s="891"/>
      <c r="C1039" s="59"/>
      <c r="D1039" s="78"/>
      <c r="E1039" s="78"/>
      <c r="F1039" s="78" t="s">
        <v>1680</v>
      </c>
      <c r="G1039" s="78"/>
      <c r="H1039" s="78"/>
      <c r="I1039" s="78"/>
      <c r="J1039" s="78"/>
      <c r="K1039" s="78"/>
      <c r="L1039" s="78"/>
      <c r="M1039" s="78"/>
      <c r="N1039" s="78"/>
      <c r="O1039" s="78"/>
      <c r="P1039" s="78"/>
      <c r="Q1039" s="78"/>
      <c r="R1039" s="78"/>
      <c r="S1039" s="78"/>
      <c r="T1039" s="78"/>
      <c r="U1039" s="78"/>
      <c r="V1039" s="78"/>
      <c r="W1039" s="78"/>
      <c r="X1039" s="78"/>
      <c r="Y1039" s="78"/>
      <c r="Z1039" s="78"/>
      <c r="AA1039" s="78"/>
      <c r="AB1039" s="78"/>
      <c r="AC1039" s="78"/>
      <c r="AD1039" s="78"/>
      <c r="AE1039" s="78"/>
      <c r="AF1039" s="78"/>
      <c r="AG1039" s="78"/>
      <c r="AH1039" s="78"/>
      <c r="AI1039" s="78"/>
      <c r="AJ1039" s="78"/>
      <c r="AK1039" s="78"/>
      <c r="AL1039" s="78"/>
      <c r="AM1039" s="78"/>
      <c r="AN1039" s="78"/>
      <c r="AO1039" s="78"/>
      <c r="AP1039" s="78"/>
      <c r="AQ1039" s="78"/>
      <c r="AR1039" s="78"/>
      <c r="AS1039" s="79"/>
      <c r="AT1039" s="79"/>
      <c r="AU1039" s="79"/>
      <c r="AV1039" s="79"/>
      <c r="AW1039" s="79"/>
      <c r="AX1039" s="78" t="s">
        <v>81</v>
      </c>
      <c r="AY1039" s="78"/>
      <c r="AZ1039" s="806"/>
      <c r="BA1039" s="806"/>
      <c r="BB1039" s="806"/>
      <c r="BC1039" s="806"/>
      <c r="BD1039" s="806"/>
      <c r="BE1039" s="806"/>
      <c r="BF1039" s="806"/>
      <c r="BG1039" s="806"/>
      <c r="BH1039" s="806"/>
      <c r="BI1039" s="806"/>
      <c r="BJ1039" s="806"/>
      <c r="BK1039" s="78" t="s">
        <v>40</v>
      </c>
      <c r="BL1039" s="79"/>
      <c r="BM1039" s="79"/>
      <c r="BN1039" s="79"/>
      <c r="BO1039" s="79"/>
      <c r="BP1039" s="79"/>
      <c r="BQ1039" s="79"/>
      <c r="BR1039" s="79"/>
      <c r="BS1039" s="79"/>
      <c r="BT1039" s="79"/>
      <c r="BU1039" s="79"/>
      <c r="BV1039" s="79"/>
      <c r="BW1039" s="79"/>
      <c r="BX1039" s="79"/>
      <c r="BY1039" s="79"/>
      <c r="BZ1039" s="79"/>
      <c r="CA1039" s="79"/>
      <c r="CB1039" s="79"/>
      <c r="CC1039" s="1" t="s">
        <v>1981</v>
      </c>
    </row>
    <row r="1040" spans="2:81" ht="15" customHeight="1">
      <c r="B1040" s="891"/>
      <c r="C1040" s="59"/>
      <c r="D1040" s="78"/>
      <c r="E1040" s="78"/>
      <c r="F1040" s="78" t="s">
        <v>1681</v>
      </c>
      <c r="G1040" s="78"/>
      <c r="H1040" s="78"/>
      <c r="I1040" s="78"/>
      <c r="J1040" s="78"/>
      <c r="K1040" s="78"/>
      <c r="L1040" s="78"/>
      <c r="M1040" s="78"/>
      <c r="N1040" s="78"/>
      <c r="O1040" s="78"/>
      <c r="P1040" s="78"/>
      <c r="Q1040" s="78"/>
      <c r="R1040" s="78"/>
      <c r="S1040" s="78"/>
      <c r="T1040" s="78"/>
      <c r="U1040" s="78"/>
      <c r="V1040" s="78"/>
      <c r="W1040" s="78"/>
      <c r="X1040" s="78"/>
      <c r="Y1040" s="78"/>
      <c r="Z1040" s="78"/>
      <c r="AA1040" s="78"/>
      <c r="AB1040" s="78"/>
      <c r="AC1040" s="78"/>
      <c r="AD1040" s="78"/>
      <c r="AE1040" s="78"/>
      <c r="AF1040" s="78"/>
      <c r="AG1040" s="78"/>
      <c r="AH1040" s="78"/>
      <c r="AI1040" s="78"/>
      <c r="AJ1040" s="78"/>
      <c r="AK1040" s="78" t="s">
        <v>81</v>
      </c>
      <c r="AL1040" s="78"/>
      <c r="AM1040" s="806"/>
      <c r="AN1040" s="806"/>
      <c r="AO1040" s="806"/>
      <c r="AP1040" s="806"/>
      <c r="AQ1040" s="806"/>
      <c r="AR1040" s="806"/>
      <c r="AS1040" s="806"/>
      <c r="AT1040" s="806"/>
      <c r="AU1040" s="806"/>
      <c r="AV1040" s="806"/>
      <c r="AW1040" s="806"/>
      <c r="AX1040" s="78" t="s">
        <v>40</v>
      </c>
      <c r="AY1040" s="79"/>
      <c r="AZ1040" s="79"/>
      <c r="BA1040" s="79"/>
      <c r="BB1040" s="79"/>
      <c r="BC1040" s="79"/>
      <c r="BD1040" s="79"/>
      <c r="BE1040" s="79"/>
      <c r="BF1040" s="79"/>
      <c r="BG1040" s="79"/>
      <c r="BH1040" s="79"/>
      <c r="BI1040" s="79"/>
      <c r="BJ1040" s="79"/>
      <c r="BK1040" s="79"/>
      <c r="BL1040" s="79"/>
      <c r="BM1040" s="79"/>
      <c r="BN1040" s="79"/>
      <c r="BO1040" s="79"/>
      <c r="BP1040" s="79"/>
      <c r="BQ1040" s="79"/>
      <c r="BR1040" s="79"/>
      <c r="BS1040" s="79"/>
      <c r="BT1040" s="79"/>
      <c r="BU1040" s="79"/>
      <c r="BV1040" s="79"/>
      <c r="BW1040" s="79"/>
      <c r="BX1040" s="79"/>
      <c r="BY1040" s="79"/>
      <c r="BZ1040" s="79"/>
      <c r="CA1040" s="79"/>
      <c r="CB1040" s="79"/>
      <c r="CC1040" s="1" t="s">
        <v>1978</v>
      </c>
    </row>
    <row r="1041" spans="2:81" ht="15" customHeight="1">
      <c r="B1041" s="891"/>
      <c r="C1041" s="59"/>
      <c r="D1041" s="78"/>
      <c r="E1041" s="78"/>
      <c r="F1041" s="78" t="s">
        <v>1682</v>
      </c>
      <c r="G1041" s="78"/>
      <c r="H1041" s="78"/>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805" t="s">
        <v>56</v>
      </c>
      <c r="AE1041" s="805"/>
      <c r="AF1041" s="78"/>
      <c r="AG1041" s="78" t="s">
        <v>230</v>
      </c>
      <c r="AH1041" s="78"/>
      <c r="AI1041" s="78"/>
      <c r="AJ1041" s="78"/>
      <c r="AK1041" s="60"/>
      <c r="AL1041" s="60"/>
      <c r="AM1041" s="60"/>
      <c r="AN1041" s="60"/>
      <c r="AO1041" s="60"/>
      <c r="AP1041" s="60"/>
      <c r="AQ1041" s="60"/>
      <c r="AR1041" s="60"/>
      <c r="AS1041" s="60"/>
      <c r="AT1041" s="60"/>
      <c r="AU1041" s="60"/>
      <c r="AV1041" s="60"/>
      <c r="AW1041" s="60"/>
      <c r="AX1041" s="60"/>
      <c r="AY1041" s="60"/>
      <c r="AZ1041" s="60"/>
      <c r="BA1041" s="79"/>
      <c r="BB1041" s="79"/>
      <c r="BC1041" s="79"/>
      <c r="BD1041" s="79"/>
      <c r="BE1041" s="79"/>
      <c r="BF1041" s="79"/>
      <c r="BG1041" s="79"/>
      <c r="BH1041" s="79"/>
      <c r="BI1041" s="79"/>
      <c r="BJ1041" s="79"/>
      <c r="BK1041" s="79"/>
      <c r="BL1041" s="79"/>
      <c r="BM1041" s="79"/>
      <c r="BN1041" s="79"/>
      <c r="BO1041" s="79"/>
      <c r="BP1041" s="79"/>
      <c r="BQ1041" s="79"/>
      <c r="BR1041" s="79"/>
      <c r="BS1041" s="79"/>
      <c r="BT1041" s="79"/>
      <c r="BU1041" s="79"/>
      <c r="BV1041" s="79"/>
      <c r="BW1041" s="79"/>
      <c r="BX1041" s="79"/>
      <c r="BY1041" s="79"/>
      <c r="BZ1041" s="79"/>
      <c r="CA1041" s="79"/>
      <c r="CB1041" s="79"/>
      <c r="CC1041" s="408"/>
    </row>
    <row r="1042" spans="2:81" ht="15" customHeight="1">
      <c r="B1042" s="891"/>
      <c r="C1042" s="59"/>
      <c r="D1042" s="78"/>
      <c r="E1042" s="78"/>
      <c r="F1042" s="78"/>
      <c r="G1042" s="78"/>
      <c r="H1042" s="78"/>
      <c r="I1042" s="78"/>
      <c r="J1042" s="78"/>
      <c r="K1042" s="78"/>
      <c r="L1042" s="78"/>
      <c r="M1042" s="78"/>
      <c r="N1042" s="78"/>
      <c r="O1042" s="78"/>
      <c r="P1042" s="78"/>
      <c r="Q1042" s="78"/>
      <c r="R1042" s="78"/>
      <c r="S1042" s="78"/>
      <c r="T1042" s="78"/>
      <c r="U1042" s="78"/>
      <c r="V1042" s="78"/>
      <c r="W1042" s="78"/>
      <c r="X1042" s="78"/>
      <c r="Y1042" s="78"/>
      <c r="Z1042" s="78"/>
      <c r="AA1042" s="78"/>
      <c r="AB1042" s="78"/>
      <c r="AC1042" s="78"/>
      <c r="AD1042" s="805" t="s">
        <v>56</v>
      </c>
      <c r="AE1042" s="805"/>
      <c r="AF1042" s="78"/>
      <c r="AG1042" s="78" t="s">
        <v>231</v>
      </c>
      <c r="AH1042" s="78"/>
      <c r="AI1042" s="78"/>
      <c r="AJ1042" s="78"/>
      <c r="AK1042" s="78"/>
      <c r="AL1042" s="78"/>
      <c r="AM1042" s="80"/>
      <c r="AN1042" s="80"/>
      <c r="AO1042" s="80"/>
      <c r="AP1042" s="80"/>
      <c r="AQ1042" s="80"/>
      <c r="AR1042" s="80"/>
      <c r="AS1042" s="80"/>
      <c r="AT1042" s="80"/>
      <c r="AU1042" s="80"/>
      <c r="AV1042" s="80"/>
      <c r="AW1042" s="80"/>
      <c r="AX1042" s="78"/>
      <c r="AY1042" s="79"/>
      <c r="AZ1042" s="79"/>
      <c r="BA1042" s="79"/>
      <c r="BB1042" s="79"/>
      <c r="BC1042" s="79"/>
      <c r="BD1042" s="79"/>
      <c r="BE1042" s="79"/>
      <c r="BF1042" s="79"/>
      <c r="BG1042" s="79"/>
      <c r="BH1042" s="79"/>
      <c r="BI1042" s="79"/>
      <c r="BJ1042" s="79"/>
      <c r="BK1042" s="79"/>
      <c r="BL1042" s="79"/>
      <c r="BM1042" s="79"/>
      <c r="BN1042" s="79"/>
      <c r="BO1042" s="79"/>
      <c r="BP1042" s="79"/>
      <c r="BQ1042" s="79"/>
      <c r="BR1042" s="79"/>
      <c r="BS1042" s="79"/>
      <c r="BT1042" s="79"/>
      <c r="BU1042" s="79"/>
      <c r="BV1042" s="79"/>
      <c r="BW1042" s="79"/>
      <c r="BX1042" s="79"/>
      <c r="BY1042" s="79"/>
      <c r="BZ1042" s="79"/>
      <c r="CA1042" s="79"/>
      <c r="CB1042" s="79"/>
      <c r="CC1042" s="1" t="s">
        <v>1986</v>
      </c>
    </row>
    <row r="1043" spans="2:81" ht="15" customHeight="1">
      <c r="B1043" s="891"/>
      <c r="C1043" s="59"/>
      <c r="D1043" s="78"/>
      <c r="E1043" s="78"/>
      <c r="F1043" s="78" t="s">
        <v>1683</v>
      </c>
      <c r="G1043" s="78"/>
      <c r="H1043" s="78"/>
      <c r="I1043" s="78"/>
      <c r="J1043" s="78"/>
      <c r="K1043" s="78"/>
      <c r="L1043" s="78"/>
      <c r="M1043" s="78"/>
      <c r="N1043" s="78"/>
      <c r="O1043" s="78"/>
      <c r="P1043" s="78"/>
      <c r="Q1043" s="78"/>
      <c r="R1043" s="78"/>
      <c r="S1043" s="78"/>
      <c r="T1043" s="78"/>
      <c r="U1043" s="78"/>
      <c r="V1043" s="78"/>
      <c r="W1043" s="78"/>
      <c r="X1043" s="78"/>
      <c r="Y1043" s="78"/>
      <c r="Z1043" s="78"/>
      <c r="AA1043" s="78"/>
      <c r="AB1043" s="78"/>
      <c r="AC1043" s="78"/>
      <c r="AD1043" s="804"/>
      <c r="AE1043" s="804"/>
      <c r="AF1043" s="804"/>
      <c r="AG1043" s="804"/>
      <c r="AH1043" s="804"/>
      <c r="AI1043" s="804"/>
      <c r="AJ1043" s="804"/>
      <c r="AK1043" s="804"/>
      <c r="AL1043" s="804"/>
      <c r="AM1043" s="804"/>
      <c r="AN1043" s="804"/>
      <c r="AO1043" s="804"/>
      <c r="AP1043" s="804"/>
      <c r="AQ1043" s="804"/>
      <c r="AR1043" s="804"/>
      <c r="AS1043" s="804"/>
      <c r="AT1043" s="804"/>
      <c r="AU1043" s="804"/>
      <c r="AV1043" s="804"/>
      <c r="AW1043" s="804"/>
      <c r="AX1043" s="804"/>
      <c r="AY1043" s="804"/>
      <c r="AZ1043" s="804"/>
      <c r="BA1043" s="804"/>
      <c r="BB1043" s="804"/>
      <c r="BC1043" s="804"/>
      <c r="BD1043" s="804"/>
      <c r="BE1043" s="804"/>
      <c r="BF1043" s="79"/>
      <c r="BG1043" s="79"/>
      <c r="BH1043" s="79"/>
      <c r="BI1043" s="79"/>
      <c r="BJ1043" s="79"/>
      <c r="BK1043" s="79"/>
      <c r="BL1043" s="79"/>
      <c r="BM1043" s="79"/>
      <c r="BN1043" s="79"/>
      <c r="BO1043" s="79"/>
      <c r="BP1043" s="79"/>
      <c r="BQ1043" s="79"/>
      <c r="BR1043" s="79"/>
      <c r="BS1043" s="79"/>
      <c r="BT1043" s="79"/>
      <c r="BU1043" s="79"/>
      <c r="BV1043" s="79"/>
      <c r="BW1043" s="79"/>
      <c r="BX1043" s="79"/>
      <c r="BY1043" s="79"/>
      <c r="BZ1043" s="79"/>
      <c r="CA1043" s="79"/>
      <c r="CB1043" s="79"/>
      <c r="CC1043" s="1" t="s">
        <v>1980</v>
      </c>
    </row>
    <row r="1044" spans="2:81" ht="15" customHeight="1">
      <c r="B1044" s="891"/>
      <c r="C1044" s="59"/>
      <c r="D1044" s="78"/>
      <c r="E1044" s="78"/>
      <c r="F1044" s="78"/>
      <c r="G1044" s="78"/>
      <c r="H1044" s="78"/>
      <c r="I1044" s="78"/>
      <c r="J1044" s="78"/>
      <c r="K1044" s="78"/>
      <c r="L1044" s="78"/>
      <c r="M1044" s="78"/>
      <c r="N1044" s="78"/>
      <c r="O1044" s="78"/>
      <c r="P1044" s="78"/>
      <c r="Q1044" s="78"/>
      <c r="R1044" s="78"/>
      <c r="S1044" s="78"/>
      <c r="T1044" s="78"/>
      <c r="U1044" s="78"/>
      <c r="V1044" s="78"/>
      <c r="W1044" s="78"/>
      <c r="X1044" s="78"/>
      <c r="Y1044" s="78"/>
      <c r="Z1044" s="78"/>
      <c r="AA1044" s="78"/>
      <c r="AB1044" s="78"/>
      <c r="AC1044" s="78"/>
      <c r="AD1044" s="81"/>
      <c r="AE1044" s="81"/>
      <c r="AF1044" s="81"/>
      <c r="AG1044" s="81"/>
      <c r="AH1044" s="81"/>
      <c r="AI1044" s="81"/>
      <c r="AJ1044" s="81"/>
      <c r="AK1044" s="81"/>
      <c r="AL1044" s="81"/>
      <c r="AM1044" s="81"/>
      <c r="AN1044" s="81"/>
      <c r="AO1044" s="81"/>
      <c r="AP1044" s="81"/>
      <c r="AQ1044" s="81"/>
      <c r="AR1044" s="81"/>
      <c r="AS1044" s="81"/>
      <c r="AT1044" s="81"/>
      <c r="AU1044" s="81"/>
      <c r="AV1044" s="81"/>
      <c r="AW1044" s="81"/>
      <c r="AX1044" s="81"/>
      <c r="AY1044" s="81"/>
      <c r="AZ1044" s="81"/>
      <c r="BA1044" s="81"/>
      <c r="BB1044" s="81"/>
      <c r="BC1044" s="81"/>
      <c r="BD1044" s="81"/>
      <c r="BE1044" s="81"/>
      <c r="BF1044" s="79"/>
      <c r="BG1044" s="79"/>
      <c r="BH1044" s="79"/>
      <c r="BI1044" s="79"/>
      <c r="BJ1044" s="79"/>
      <c r="BK1044" s="79"/>
      <c r="BL1044" s="79"/>
      <c r="BM1044" s="79"/>
      <c r="BN1044" s="79"/>
      <c r="BO1044" s="79"/>
      <c r="BP1044" s="79"/>
      <c r="BQ1044" s="79"/>
      <c r="BR1044" s="79"/>
      <c r="BS1044" s="79"/>
      <c r="BT1044" s="79"/>
      <c r="BU1044" s="79"/>
      <c r="BV1044" s="79"/>
      <c r="BW1044" s="79"/>
      <c r="BX1044" s="79"/>
      <c r="BY1044" s="79"/>
      <c r="BZ1044" s="79"/>
      <c r="CA1044" s="79"/>
      <c r="CB1044" s="79"/>
      <c r="CC1044" s="1"/>
    </row>
    <row r="1045" spans="2:81" ht="15" customHeight="1">
      <c r="B1045" s="891"/>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c r="BV1045" s="94"/>
      <c r="BW1045" s="94"/>
      <c r="BX1045" s="94"/>
      <c r="BY1045" s="94"/>
      <c r="BZ1045" s="94"/>
      <c r="CA1045" s="94"/>
      <c r="CB1045" s="94"/>
      <c r="CC1045" s="9"/>
    </row>
    <row r="1046" spans="2:81" ht="15" customHeight="1">
      <c r="B1046" s="891"/>
      <c r="C1046" s="174"/>
      <c r="D1046" s="174"/>
      <c r="E1046" s="174"/>
      <c r="F1046" s="174"/>
      <c r="G1046" s="174"/>
      <c r="H1046" s="174"/>
      <c r="I1046" s="174"/>
      <c r="J1046" s="174"/>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4"/>
      <c r="AG1046" s="174"/>
      <c r="AH1046" s="174"/>
      <c r="AI1046" s="174"/>
      <c r="AJ1046" s="174"/>
      <c r="AK1046" s="174"/>
      <c r="AL1046" s="174"/>
      <c r="AM1046" s="174"/>
      <c r="AN1046" s="174"/>
      <c r="AO1046" s="174"/>
      <c r="AP1046" s="174"/>
      <c r="AQ1046" s="174"/>
      <c r="AR1046" s="174"/>
      <c r="AS1046" s="174"/>
      <c r="AT1046" s="174"/>
      <c r="AU1046" s="174"/>
      <c r="AV1046" s="174"/>
      <c r="AW1046" s="174"/>
      <c r="AX1046" s="174"/>
      <c r="AY1046" s="174"/>
      <c r="AZ1046" s="174"/>
      <c r="BA1046" s="174"/>
      <c r="BB1046" s="174"/>
      <c r="BC1046" s="174"/>
      <c r="BD1046" s="174"/>
      <c r="BE1046" s="174"/>
      <c r="BF1046" s="174"/>
      <c r="BG1046" s="174"/>
      <c r="BH1046" s="174"/>
      <c r="BI1046" s="174"/>
      <c r="BJ1046" s="174"/>
      <c r="BK1046" s="174"/>
      <c r="BL1046" s="174"/>
      <c r="BM1046" s="174"/>
      <c r="BN1046" s="174"/>
      <c r="BO1046" s="174"/>
      <c r="BP1046" s="174"/>
      <c r="BQ1046" s="174"/>
      <c r="BR1046" s="174"/>
      <c r="BS1046" s="174"/>
      <c r="BT1046" s="174"/>
      <c r="BU1046" s="174"/>
      <c r="BV1046" s="174"/>
      <c r="BW1046" s="174"/>
      <c r="BX1046" s="174"/>
      <c r="BY1046" s="174"/>
      <c r="BZ1046" s="174"/>
      <c r="CA1046" s="174"/>
      <c r="CB1046" s="174"/>
      <c r="CC1046" s="1"/>
    </row>
    <row r="1047" spans="2:81" ht="15" customHeight="1">
      <c r="B1047" s="891"/>
      <c r="C1047" s="59"/>
      <c r="D1047" s="59" t="s">
        <v>1332</v>
      </c>
      <c r="E1047" s="59"/>
      <c r="F1047" s="59"/>
      <c r="G1047" s="59"/>
      <c r="H1047" s="59"/>
      <c r="I1047" s="59"/>
      <c r="J1047" s="59"/>
      <c r="K1047" s="59"/>
      <c r="L1047" s="59"/>
      <c r="M1047" s="59"/>
      <c r="N1047" s="59"/>
      <c r="O1047" s="59"/>
      <c r="P1047" s="59"/>
      <c r="Q1047" s="59"/>
      <c r="R1047" s="59"/>
      <c r="S1047" s="59"/>
      <c r="T1047" s="59"/>
      <c r="U1047" s="59"/>
      <c r="V1047" s="59"/>
      <c r="W1047" s="59"/>
      <c r="X1047" s="59" t="s">
        <v>151</v>
      </c>
      <c r="Y1047" s="59"/>
      <c r="Z1047" s="59"/>
      <c r="AA1047" s="59"/>
      <c r="AB1047" s="59"/>
      <c r="AC1047" s="59"/>
      <c r="AD1047" s="59"/>
      <c r="AE1047" s="59"/>
      <c r="AF1047" s="59"/>
      <c r="AG1047" s="59"/>
      <c r="AH1047" s="59"/>
      <c r="AI1047" s="59"/>
      <c r="AJ1047" s="59"/>
      <c r="AK1047" s="59"/>
      <c r="AL1047" s="59"/>
      <c r="AM1047" s="59"/>
      <c r="AN1047" s="59" t="s">
        <v>152</v>
      </c>
      <c r="AO1047" s="59"/>
      <c r="AP1047" s="59"/>
      <c r="AQ1047" s="59"/>
      <c r="AR1047" s="59"/>
      <c r="AS1047" s="59"/>
      <c r="AT1047" s="59"/>
      <c r="AU1047" s="59"/>
      <c r="AV1047" s="59"/>
      <c r="AW1047" s="59"/>
      <c r="AX1047" s="59"/>
      <c r="AY1047" s="59"/>
      <c r="AZ1047" s="59"/>
      <c r="BA1047" s="59"/>
      <c r="BB1047" s="59"/>
      <c r="BC1047" s="59"/>
      <c r="BD1047" s="59"/>
      <c r="BE1047" s="59" t="s">
        <v>153</v>
      </c>
      <c r="BF1047" s="59"/>
      <c r="BG1047" s="59"/>
      <c r="BH1047" s="59"/>
      <c r="BI1047" s="59"/>
      <c r="BJ1047" s="59"/>
      <c r="BK1047" s="59"/>
      <c r="BL1047" s="59"/>
      <c r="BM1047" s="59"/>
      <c r="BN1047" s="59"/>
      <c r="BO1047" s="59"/>
      <c r="BP1047" s="59"/>
      <c r="BQ1047" s="59"/>
      <c r="BR1047" s="59"/>
      <c r="BS1047" s="59"/>
      <c r="BT1047" s="59"/>
      <c r="BU1047" s="59"/>
      <c r="BV1047" s="59"/>
      <c r="BW1047" s="59" t="s">
        <v>85</v>
      </c>
      <c r="BX1047" s="59"/>
      <c r="BY1047" s="59"/>
      <c r="BZ1047" s="59"/>
      <c r="CA1047" s="59"/>
      <c r="CB1047" s="59"/>
      <c r="CC1047" s="1"/>
    </row>
    <row r="1048" spans="2:81" ht="15" customHeight="1">
      <c r="B1048" s="891"/>
      <c r="C1048" s="59"/>
      <c r="D1048" s="59"/>
      <c r="E1048" s="59"/>
      <c r="F1048" s="798" t="s">
        <v>234</v>
      </c>
      <c r="G1048" s="798"/>
      <c r="H1048" s="798"/>
      <c r="I1048" s="798"/>
      <c r="J1048" s="798"/>
      <c r="K1048" s="798"/>
      <c r="L1048" s="798"/>
      <c r="M1048" s="798"/>
      <c r="N1048" s="59" t="s">
        <v>37</v>
      </c>
      <c r="O1048" s="59"/>
      <c r="P1048" s="802"/>
      <c r="Q1048" s="802"/>
      <c r="R1048" s="802"/>
      <c r="S1048" s="802"/>
      <c r="T1048" s="801" t="s">
        <v>235</v>
      </c>
      <c r="U1048" s="801"/>
      <c r="V1048" s="801"/>
      <c r="W1048" s="59"/>
      <c r="X1048" s="59" t="s">
        <v>37</v>
      </c>
      <c r="Y1048" s="796"/>
      <c r="Z1048" s="796"/>
      <c r="AA1048" s="796"/>
      <c r="AB1048" s="796"/>
      <c r="AC1048" s="796"/>
      <c r="AD1048" s="796"/>
      <c r="AE1048" s="796"/>
      <c r="AF1048" s="796"/>
      <c r="AG1048" s="796"/>
      <c r="AH1048" s="796"/>
      <c r="AI1048" s="796"/>
      <c r="AJ1048" s="796"/>
      <c r="AK1048" s="796"/>
      <c r="AL1048" s="796"/>
      <c r="AM1048" s="796"/>
      <c r="AN1048" s="59" t="s">
        <v>117</v>
      </c>
      <c r="AO1048" s="59"/>
      <c r="AP1048" s="796"/>
      <c r="AQ1048" s="796"/>
      <c r="AR1048" s="796"/>
      <c r="AS1048" s="796"/>
      <c r="AT1048" s="796"/>
      <c r="AU1048" s="796"/>
      <c r="AV1048" s="796"/>
      <c r="AW1048" s="796"/>
      <c r="AX1048" s="796"/>
      <c r="AY1048" s="796"/>
      <c r="AZ1048" s="796"/>
      <c r="BA1048" s="796"/>
      <c r="BB1048" s="796"/>
      <c r="BC1048" s="796"/>
      <c r="BD1048" s="796"/>
      <c r="BE1048" s="59" t="s">
        <v>117</v>
      </c>
      <c r="BF1048" s="59"/>
      <c r="BG1048" s="803">
        <f>Y1048+AP1048</f>
        <v>0</v>
      </c>
      <c r="BH1048" s="803"/>
      <c r="BI1048" s="803"/>
      <c r="BJ1048" s="803"/>
      <c r="BK1048" s="803"/>
      <c r="BL1048" s="803"/>
      <c r="BM1048" s="803"/>
      <c r="BN1048" s="803"/>
      <c r="BO1048" s="803"/>
      <c r="BP1048" s="803"/>
      <c r="BQ1048" s="803"/>
      <c r="BR1048" s="803"/>
      <c r="BS1048" s="803"/>
      <c r="BT1048" s="803"/>
      <c r="BU1048" s="803"/>
      <c r="BV1048" s="123"/>
      <c r="BW1048" s="119" t="s">
        <v>85</v>
      </c>
      <c r="BX1048" s="119"/>
      <c r="BY1048" s="119"/>
      <c r="BZ1048" s="119"/>
      <c r="CA1048" s="119"/>
      <c r="CB1048" s="59"/>
      <c r="CC1048" s="1" t="s">
        <v>2276</v>
      </c>
    </row>
    <row r="1049" spans="2:81" ht="15" customHeight="1">
      <c r="B1049" s="891"/>
      <c r="C1049" s="59"/>
      <c r="D1049" s="59"/>
      <c r="E1049" s="59"/>
      <c r="F1049" s="59"/>
      <c r="G1049" s="59"/>
      <c r="H1049" s="59"/>
      <c r="I1049" s="59"/>
      <c r="J1049" s="59"/>
      <c r="K1049" s="59"/>
      <c r="L1049" s="59"/>
      <c r="M1049" s="59"/>
      <c r="N1049" s="59" t="s">
        <v>37</v>
      </c>
      <c r="O1049" s="59"/>
      <c r="P1049" s="802"/>
      <c r="Q1049" s="802"/>
      <c r="R1049" s="802"/>
      <c r="S1049" s="802"/>
      <c r="T1049" s="801" t="s">
        <v>235</v>
      </c>
      <c r="U1049" s="801"/>
      <c r="V1049" s="801"/>
      <c r="W1049" s="59"/>
      <c r="X1049" s="59" t="s">
        <v>37</v>
      </c>
      <c r="Y1049" s="796"/>
      <c r="Z1049" s="796"/>
      <c r="AA1049" s="796"/>
      <c r="AB1049" s="796"/>
      <c r="AC1049" s="796"/>
      <c r="AD1049" s="796"/>
      <c r="AE1049" s="796"/>
      <c r="AF1049" s="796"/>
      <c r="AG1049" s="796"/>
      <c r="AH1049" s="796"/>
      <c r="AI1049" s="796"/>
      <c r="AJ1049" s="796"/>
      <c r="AK1049" s="796"/>
      <c r="AL1049" s="796"/>
      <c r="AM1049" s="796"/>
      <c r="AN1049" s="59" t="s">
        <v>117</v>
      </c>
      <c r="AO1049" s="59"/>
      <c r="AP1049" s="796"/>
      <c r="AQ1049" s="796"/>
      <c r="AR1049" s="796"/>
      <c r="AS1049" s="796"/>
      <c r="AT1049" s="796"/>
      <c r="AU1049" s="796"/>
      <c r="AV1049" s="796"/>
      <c r="AW1049" s="796"/>
      <c r="AX1049" s="796"/>
      <c r="AY1049" s="796"/>
      <c r="AZ1049" s="796"/>
      <c r="BA1049" s="796"/>
      <c r="BB1049" s="796"/>
      <c r="BC1049" s="796"/>
      <c r="BD1049" s="796"/>
      <c r="BE1049" s="59" t="s">
        <v>117</v>
      </c>
      <c r="BF1049" s="59"/>
      <c r="BG1049" s="803">
        <f t="shared" ref="BG1049:BG1056" si="6">Y1049+AP1049</f>
        <v>0</v>
      </c>
      <c r="BH1049" s="803"/>
      <c r="BI1049" s="803"/>
      <c r="BJ1049" s="803"/>
      <c r="BK1049" s="803"/>
      <c r="BL1049" s="803"/>
      <c r="BM1049" s="803"/>
      <c r="BN1049" s="803"/>
      <c r="BO1049" s="803"/>
      <c r="BP1049" s="803"/>
      <c r="BQ1049" s="803"/>
      <c r="BR1049" s="803"/>
      <c r="BS1049" s="803"/>
      <c r="BT1049" s="803"/>
      <c r="BU1049" s="803"/>
      <c r="BV1049" s="123"/>
      <c r="BW1049" s="119" t="s">
        <v>85</v>
      </c>
      <c r="BX1049" s="119"/>
      <c r="BY1049" s="119"/>
      <c r="BZ1049" s="119"/>
      <c r="CA1049" s="119"/>
      <c r="CB1049" s="59"/>
      <c r="CC1049" s="1"/>
    </row>
    <row r="1050" spans="2:81" ht="15" customHeight="1">
      <c r="B1050" s="891"/>
      <c r="C1050" s="59"/>
      <c r="D1050" s="59"/>
      <c r="E1050" s="59"/>
      <c r="F1050" s="59"/>
      <c r="G1050" s="59"/>
      <c r="H1050" s="59"/>
      <c r="I1050" s="59"/>
      <c r="J1050" s="59"/>
      <c r="K1050" s="59"/>
      <c r="L1050" s="59"/>
      <c r="M1050" s="59"/>
      <c r="N1050" s="59" t="s">
        <v>37</v>
      </c>
      <c r="O1050" s="59"/>
      <c r="P1050" s="802"/>
      <c r="Q1050" s="802"/>
      <c r="R1050" s="802"/>
      <c r="S1050" s="802"/>
      <c r="T1050" s="801" t="s">
        <v>235</v>
      </c>
      <c r="U1050" s="801"/>
      <c r="V1050" s="801"/>
      <c r="W1050" s="59"/>
      <c r="X1050" s="59" t="s">
        <v>37</v>
      </c>
      <c r="Y1050" s="796"/>
      <c r="Z1050" s="796"/>
      <c r="AA1050" s="796"/>
      <c r="AB1050" s="796"/>
      <c r="AC1050" s="796"/>
      <c r="AD1050" s="796"/>
      <c r="AE1050" s="796"/>
      <c r="AF1050" s="796"/>
      <c r="AG1050" s="796"/>
      <c r="AH1050" s="796"/>
      <c r="AI1050" s="796"/>
      <c r="AJ1050" s="796"/>
      <c r="AK1050" s="796"/>
      <c r="AL1050" s="796"/>
      <c r="AM1050" s="796"/>
      <c r="AN1050" s="59" t="s">
        <v>117</v>
      </c>
      <c r="AO1050" s="59"/>
      <c r="AP1050" s="796"/>
      <c r="AQ1050" s="796"/>
      <c r="AR1050" s="796"/>
      <c r="AS1050" s="796"/>
      <c r="AT1050" s="796"/>
      <c r="AU1050" s="796"/>
      <c r="AV1050" s="796"/>
      <c r="AW1050" s="796"/>
      <c r="AX1050" s="796"/>
      <c r="AY1050" s="796"/>
      <c r="AZ1050" s="796"/>
      <c r="BA1050" s="796"/>
      <c r="BB1050" s="796"/>
      <c r="BC1050" s="796"/>
      <c r="BD1050" s="796"/>
      <c r="BE1050" s="59" t="s">
        <v>117</v>
      </c>
      <c r="BF1050" s="59"/>
      <c r="BG1050" s="803">
        <f t="shared" si="6"/>
        <v>0</v>
      </c>
      <c r="BH1050" s="803"/>
      <c r="BI1050" s="803"/>
      <c r="BJ1050" s="803"/>
      <c r="BK1050" s="803"/>
      <c r="BL1050" s="803"/>
      <c r="BM1050" s="803"/>
      <c r="BN1050" s="803"/>
      <c r="BO1050" s="803"/>
      <c r="BP1050" s="803"/>
      <c r="BQ1050" s="803"/>
      <c r="BR1050" s="803"/>
      <c r="BS1050" s="803"/>
      <c r="BT1050" s="803"/>
      <c r="BU1050" s="803"/>
      <c r="BV1050" s="123"/>
      <c r="BW1050" s="119" t="s">
        <v>85</v>
      </c>
      <c r="BX1050" s="119"/>
      <c r="BY1050" s="119"/>
      <c r="BZ1050" s="119"/>
      <c r="CA1050" s="119"/>
      <c r="CB1050" s="59"/>
      <c r="CC1050" s="1"/>
    </row>
    <row r="1051" spans="2:81" ht="15" customHeight="1">
      <c r="B1051" s="891"/>
      <c r="C1051" s="59"/>
      <c r="D1051" s="59"/>
      <c r="E1051" s="59"/>
      <c r="F1051" s="59"/>
      <c r="G1051" s="59"/>
      <c r="H1051" s="59"/>
      <c r="I1051" s="59"/>
      <c r="J1051" s="59"/>
      <c r="K1051" s="59"/>
      <c r="L1051" s="59"/>
      <c r="M1051" s="59"/>
      <c r="N1051" s="59" t="s">
        <v>37</v>
      </c>
      <c r="O1051" s="59"/>
      <c r="P1051" s="802"/>
      <c r="Q1051" s="802"/>
      <c r="R1051" s="802"/>
      <c r="S1051" s="802"/>
      <c r="T1051" s="801" t="s">
        <v>235</v>
      </c>
      <c r="U1051" s="801"/>
      <c r="V1051" s="801"/>
      <c r="W1051" s="59"/>
      <c r="X1051" s="59" t="s">
        <v>37</v>
      </c>
      <c r="Y1051" s="796"/>
      <c r="Z1051" s="796"/>
      <c r="AA1051" s="796"/>
      <c r="AB1051" s="796"/>
      <c r="AC1051" s="796"/>
      <c r="AD1051" s="796"/>
      <c r="AE1051" s="796"/>
      <c r="AF1051" s="796"/>
      <c r="AG1051" s="796"/>
      <c r="AH1051" s="796"/>
      <c r="AI1051" s="796"/>
      <c r="AJ1051" s="796"/>
      <c r="AK1051" s="796"/>
      <c r="AL1051" s="796"/>
      <c r="AM1051" s="796"/>
      <c r="AN1051" s="59" t="s">
        <v>117</v>
      </c>
      <c r="AO1051" s="59"/>
      <c r="AP1051" s="796"/>
      <c r="AQ1051" s="796"/>
      <c r="AR1051" s="796"/>
      <c r="AS1051" s="796"/>
      <c r="AT1051" s="796"/>
      <c r="AU1051" s="796"/>
      <c r="AV1051" s="796"/>
      <c r="AW1051" s="796"/>
      <c r="AX1051" s="796"/>
      <c r="AY1051" s="796"/>
      <c r="AZ1051" s="796"/>
      <c r="BA1051" s="796"/>
      <c r="BB1051" s="796"/>
      <c r="BC1051" s="796"/>
      <c r="BD1051" s="796"/>
      <c r="BE1051" s="59" t="s">
        <v>117</v>
      </c>
      <c r="BF1051" s="59"/>
      <c r="BG1051" s="803">
        <f t="shared" si="6"/>
        <v>0</v>
      </c>
      <c r="BH1051" s="803"/>
      <c r="BI1051" s="803"/>
      <c r="BJ1051" s="803"/>
      <c r="BK1051" s="803"/>
      <c r="BL1051" s="803"/>
      <c r="BM1051" s="803"/>
      <c r="BN1051" s="803"/>
      <c r="BO1051" s="803"/>
      <c r="BP1051" s="803"/>
      <c r="BQ1051" s="803"/>
      <c r="BR1051" s="803"/>
      <c r="BS1051" s="803"/>
      <c r="BT1051" s="803"/>
      <c r="BU1051" s="803"/>
      <c r="BV1051" s="123"/>
      <c r="BW1051" s="119" t="s">
        <v>85</v>
      </c>
      <c r="BX1051" s="119"/>
      <c r="BY1051" s="119"/>
      <c r="BZ1051" s="119"/>
      <c r="CA1051" s="119"/>
      <c r="CB1051" s="59"/>
      <c r="CC1051" s="446" t="s">
        <v>2096</v>
      </c>
    </row>
    <row r="1052" spans="2:81" ht="15" customHeight="1">
      <c r="B1052" s="891"/>
      <c r="C1052" s="59"/>
      <c r="D1052" s="59"/>
      <c r="E1052" s="59"/>
      <c r="F1052" s="59"/>
      <c r="G1052" s="59"/>
      <c r="H1052" s="59"/>
      <c r="I1052" s="59"/>
      <c r="J1052" s="59"/>
      <c r="K1052" s="59"/>
      <c r="L1052" s="59"/>
      <c r="M1052" s="59"/>
      <c r="N1052" s="59" t="s">
        <v>37</v>
      </c>
      <c r="O1052" s="59"/>
      <c r="P1052" s="802"/>
      <c r="Q1052" s="802"/>
      <c r="R1052" s="802"/>
      <c r="S1052" s="802"/>
      <c r="T1052" s="801" t="s">
        <v>235</v>
      </c>
      <c r="U1052" s="801"/>
      <c r="V1052" s="801"/>
      <c r="W1052" s="59"/>
      <c r="X1052" s="59" t="s">
        <v>37</v>
      </c>
      <c r="Y1052" s="796"/>
      <c r="Z1052" s="796"/>
      <c r="AA1052" s="796"/>
      <c r="AB1052" s="796"/>
      <c r="AC1052" s="796"/>
      <c r="AD1052" s="796"/>
      <c r="AE1052" s="796"/>
      <c r="AF1052" s="796"/>
      <c r="AG1052" s="796"/>
      <c r="AH1052" s="796"/>
      <c r="AI1052" s="796"/>
      <c r="AJ1052" s="796"/>
      <c r="AK1052" s="796"/>
      <c r="AL1052" s="796"/>
      <c r="AM1052" s="796"/>
      <c r="AN1052" s="59" t="s">
        <v>117</v>
      </c>
      <c r="AO1052" s="59"/>
      <c r="AP1052" s="796"/>
      <c r="AQ1052" s="796"/>
      <c r="AR1052" s="796"/>
      <c r="AS1052" s="796"/>
      <c r="AT1052" s="796"/>
      <c r="AU1052" s="796"/>
      <c r="AV1052" s="796"/>
      <c r="AW1052" s="796"/>
      <c r="AX1052" s="796"/>
      <c r="AY1052" s="796"/>
      <c r="AZ1052" s="796"/>
      <c r="BA1052" s="796"/>
      <c r="BB1052" s="796"/>
      <c r="BC1052" s="796"/>
      <c r="BD1052" s="796"/>
      <c r="BE1052" s="59" t="s">
        <v>117</v>
      </c>
      <c r="BF1052" s="59"/>
      <c r="BG1052" s="803">
        <f t="shared" si="6"/>
        <v>0</v>
      </c>
      <c r="BH1052" s="803"/>
      <c r="BI1052" s="803"/>
      <c r="BJ1052" s="803"/>
      <c r="BK1052" s="803"/>
      <c r="BL1052" s="803"/>
      <c r="BM1052" s="803"/>
      <c r="BN1052" s="803"/>
      <c r="BO1052" s="803"/>
      <c r="BP1052" s="803"/>
      <c r="BQ1052" s="803"/>
      <c r="BR1052" s="803"/>
      <c r="BS1052" s="803"/>
      <c r="BT1052" s="803"/>
      <c r="BU1052" s="803"/>
      <c r="BV1052" s="123"/>
      <c r="BW1052" s="119" t="s">
        <v>85</v>
      </c>
      <c r="BX1052" s="119"/>
      <c r="BY1052" s="119"/>
      <c r="BZ1052" s="119"/>
      <c r="CA1052" s="119"/>
      <c r="CB1052" s="59"/>
      <c r="CC1052" s="446" t="s">
        <v>2097</v>
      </c>
    </row>
    <row r="1053" spans="2:81" ht="15" customHeight="1">
      <c r="B1053" s="891"/>
      <c r="C1053" s="59"/>
      <c r="D1053" s="59"/>
      <c r="E1053" s="59"/>
      <c r="F1053" s="59"/>
      <c r="G1053" s="59"/>
      <c r="H1053" s="59"/>
      <c r="I1053" s="59"/>
      <c r="J1053" s="59"/>
      <c r="K1053" s="59"/>
      <c r="L1053" s="59"/>
      <c r="M1053" s="59"/>
      <c r="N1053" s="59" t="s">
        <v>37</v>
      </c>
      <c r="O1053" s="59"/>
      <c r="P1053" s="802"/>
      <c r="Q1053" s="802"/>
      <c r="R1053" s="802"/>
      <c r="S1053" s="802"/>
      <c r="T1053" s="801" t="s">
        <v>235</v>
      </c>
      <c r="U1053" s="801"/>
      <c r="V1053" s="801"/>
      <c r="W1053" s="59"/>
      <c r="X1053" s="59" t="s">
        <v>37</v>
      </c>
      <c r="Y1053" s="796"/>
      <c r="Z1053" s="796"/>
      <c r="AA1053" s="796"/>
      <c r="AB1053" s="796"/>
      <c r="AC1053" s="796"/>
      <c r="AD1053" s="796"/>
      <c r="AE1053" s="796"/>
      <c r="AF1053" s="796"/>
      <c r="AG1053" s="796"/>
      <c r="AH1053" s="796"/>
      <c r="AI1053" s="796"/>
      <c r="AJ1053" s="796"/>
      <c r="AK1053" s="796"/>
      <c r="AL1053" s="796"/>
      <c r="AM1053" s="796"/>
      <c r="AN1053" s="59" t="s">
        <v>117</v>
      </c>
      <c r="AO1053" s="59"/>
      <c r="AP1053" s="796"/>
      <c r="AQ1053" s="796"/>
      <c r="AR1053" s="796"/>
      <c r="AS1053" s="796"/>
      <c r="AT1053" s="796"/>
      <c r="AU1053" s="796"/>
      <c r="AV1053" s="796"/>
      <c r="AW1053" s="796"/>
      <c r="AX1053" s="796"/>
      <c r="AY1053" s="796"/>
      <c r="AZ1053" s="796"/>
      <c r="BA1053" s="796"/>
      <c r="BB1053" s="796"/>
      <c r="BC1053" s="796"/>
      <c r="BD1053" s="796"/>
      <c r="BE1053" s="59" t="s">
        <v>117</v>
      </c>
      <c r="BF1053" s="59"/>
      <c r="BG1053" s="803">
        <f t="shared" si="6"/>
        <v>0</v>
      </c>
      <c r="BH1053" s="803"/>
      <c r="BI1053" s="803"/>
      <c r="BJ1053" s="803"/>
      <c r="BK1053" s="803"/>
      <c r="BL1053" s="803"/>
      <c r="BM1053" s="803"/>
      <c r="BN1053" s="803"/>
      <c r="BO1053" s="803"/>
      <c r="BP1053" s="803"/>
      <c r="BQ1053" s="803"/>
      <c r="BR1053" s="803"/>
      <c r="BS1053" s="803"/>
      <c r="BT1053" s="803"/>
      <c r="BU1053" s="803"/>
      <c r="BV1053" s="123"/>
      <c r="BW1053" s="119" t="s">
        <v>85</v>
      </c>
      <c r="BX1053" s="119"/>
      <c r="BY1053" s="119"/>
      <c r="BZ1053" s="119"/>
      <c r="CA1053" s="119"/>
      <c r="CB1053" s="59"/>
      <c r="CC1053" s="1"/>
    </row>
    <row r="1054" spans="2:81" ht="15" customHeight="1">
      <c r="B1054" s="891"/>
      <c r="C1054" s="59"/>
      <c r="D1054" s="59"/>
      <c r="E1054" s="59"/>
      <c r="F1054" s="59"/>
      <c r="G1054" s="59"/>
      <c r="H1054" s="59"/>
      <c r="I1054" s="59"/>
      <c r="J1054" s="59"/>
      <c r="K1054" s="59"/>
      <c r="L1054" s="59"/>
      <c r="M1054" s="59"/>
      <c r="N1054" s="59" t="s">
        <v>37</v>
      </c>
      <c r="O1054" s="59"/>
      <c r="P1054" s="802"/>
      <c r="Q1054" s="802"/>
      <c r="R1054" s="802"/>
      <c r="S1054" s="802"/>
      <c r="T1054" s="801" t="s">
        <v>235</v>
      </c>
      <c r="U1054" s="801"/>
      <c r="V1054" s="801"/>
      <c r="W1054" s="59"/>
      <c r="X1054" s="59" t="s">
        <v>37</v>
      </c>
      <c r="Y1054" s="796"/>
      <c r="Z1054" s="796"/>
      <c r="AA1054" s="796"/>
      <c r="AB1054" s="796"/>
      <c r="AC1054" s="796"/>
      <c r="AD1054" s="796"/>
      <c r="AE1054" s="796"/>
      <c r="AF1054" s="796"/>
      <c r="AG1054" s="796"/>
      <c r="AH1054" s="796"/>
      <c r="AI1054" s="796"/>
      <c r="AJ1054" s="796"/>
      <c r="AK1054" s="796"/>
      <c r="AL1054" s="796"/>
      <c r="AM1054" s="796"/>
      <c r="AN1054" s="59" t="s">
        <v>117</v>
      </c>
      <c r="AO1054" s="59"/>
      <c r="AP1054" s="796"/>
      <c r="AQ1054" s="796"/>
      <c r="AR1054" s="796"/>
      <c r="AS1054" s="796"/>
      <c r="AT1054" s="796"/>
      <c r="AU1054" s="796"/>
      <c r="AV1054" s="796"/>
      <c r="AW1054" s="796"/>
      <c r="AX1054" s="796"/>
      <c r="AY1054" s="796"/>
      <c r="AZ1054" s="796"/>
      <c r="BA1054" s="796"/>
      <c r="BB1054" s="796"/>
      <c r="BC1054" s="796"/>
      <c r="BD1054" s="796"/>
      <c r="BE1054" s="59" t="s">
        <v>117</v>
      </c>
      <c r="BF1054" s="59"/>
      <c r="BG1054" s="803">
        <f t="shared" si="6"/>
        <v>0</v>
      </c>
      <c r="BH1054" s="803"/>
      <c r="BI1054" s="803"/>
      <c r="BJ1054" s="803"/>
      <c r="BK1054" s="803"/>
      <c r="BL1054" s="803"/>
      <c r="BM1054" s="803"/>
      <c r="BN1054" s="803"/>
      <c r="BO1054" s="803"/>
      <c r="BP1054" s="803"/>
      <c r="BQ1054" s="803"/>
      <c r="BR1054" s="803"/>
      <c r="BS1054" s="803"/>
      <c r="BT1054" s="803"/>
      <c r="BU1054" s="803"/>
      <c r="BV1054" s="123"/>
      <c r="BW1054" s="119" t="s">
        <v>85</v>
      </c>
      <c r="BX1054" s="119"/>
      <c r="BY1054" s="119"/>
      <c r="BZ1054" s="119"/>
      <c r="CA1054" s="119"/>
      <c r="CB1054" s="59"/>
      <c r="CC1054" s="1"/>
    </row>
    <row r="1055" spans="2:81" ht="15" customHeight="1">
      <c r="B1055" s="891"/>
      <c r="C1055" s="59"/>
      <c r="D1055" s="59"/>
      <c r="E1055" s="59"/>
      <c r="F1055" s="59"/>
      <c r="G1055" s="59"/>
      <c r="H1055" s="59"/>
      <c r="I1055" s="59"/>
      <c r="J1055" s="59"/>
      <c r="K1055" s="59"/>
      <c r="L1055" s="59"/>
      <c r="M1055" s="59"/>
      <c r="N1055" s="59" t="s">
        <v>37</v>
      </c>
      <c r="O1055" s="59"/>
      <c r="P1055" s="802"/>
      <c r="Q1055" s="802"/>
      <c r="R1055" s="802"/>
      <c r="S1055" s="802"/>
      <c r="T1055" s="801" t="s">
        <v>235</v>
      </c>
      <c r="U1055" s="801"/>
      <c r="V1055" s="801"/>
      <c r="W1055" s="59"/>
      <c r="X1055" s="59" t="s">
        <v>37</v>
      </c>
      <c r="Y1055" s="796"/>
      <c r="Z1055" s="796"/>
      <c r="AA1055" s="796"/>
      <c r="AB1055" s="796"/>
      <c r="AC1055" s="796"/>
      <c r="AD1055" s="796"/>
      <c r="AE1055" s="796"/>
      <c r="AF1055" s="796"/>
      <c r="AG1055" s="796"/>
      <c r="AH1055" s="796"/>
      <c r="AI1055" s="796"/>
      <c r="AJ1055" s="796"/>
      <c r="AK1055" s="796"/>
      <c r="AL1055" s="796"/>
      <c r="AM1055" s="796"/>
      <c r="AN1055" s="59" t="s">
        <v>117</v>
      </c>
      <c r="AO1055" s="59"/>
      <c r="AP1055" s="796"/>
      <c r="AQ1055" s="796"/>
      <c r="AR1055" s="796"/>
      <c r="AS1055" s="796"/>
      <c r="AT1055" s="796"/>
      <c r="AU1055" s="796"/>
      <c r="AV1055" s="796"/>
      <c r="AW1055" s="796"/>
      <c r="AX1055" s="796"/>
      <c r="AY1055" s="796"/>
      <c r="AZ1055" s="796"/>
      <c r="BA1055" s="796"/>
      <c r="BB1055" s="796"/>
      <c r="BC1055" s="796"/>
      <c r="BD1055" s="796"/>
      <c r="BE1055" s="59" t="s">
        <v>117</v>
      </c>
      <c r="BF1055" s="59"/>
      <c r="BG1055" s="803">
        <f t="shared" si="6"/>
        <v>0</v>
      </c>
      <c r="BH1055" s="803"/>
      <c r="BI1055" s="803"/>
      <c r="BJ1055" s="803"/>
      <c r="BK1055" s="803"/>
      <c r="BL1055" s="803"/>
      <c r="BM1055" s="803"/>
      <c r="BN1055" s="803"/>
      <c r="BO1055" s="803"/>
      <c r="BP1055" s="803"/>
      <c r="BQ1055" s="803"/>
      <c r="BR1055" s="803"/>
      <c r="BS1055" s="803"/>
      <c r="BT1055" s="803"/>
      <c r="BU1055" s="803"/>
      <c r="BV1055" s="123"/>
      <c r="BW1055" s="119" t="s">
        <v>85</v>
      </c>
      <c r="BX1055" s="119"/>
      <c r="BY1055" s="119"/>
      <c r="BZ1055" s="119"/>
      <c r="CA1055" s="119"/>
      <c r="CB1055" s="59"/>
      <c r="CC1055" s="1"/>
    </row>
    <row r="1056" spans="2:81" ht="15" customHeight="1">
      <c r="B1056" s="891"/>
      <c r="C1056" s="59"/>
      <c r="D1056" s="59"/>
      <c r="E1056" s="59"/>
      <c r="F1056" s="59"/>
      <c r="G1056" s="59"/>
      <c r="H1056" s="59"/>
      <c r="I1056" s="59"/>
      <c r="J1056" s="59"/>
      <c r="K1056" s="59"/>
      <c r="L1056" s="59"/>
      <c r="M1056" s="59"/>
      <c r="N1056" s="59" t="s">
        <v>37</v>
      </c>
      <c r="O1056" s="59"/>
      <c r="P1056" s="802"/>
      <c r="Q1056" s="802"/>
      <c r="R1056" s="802"/>
      <c r="S1056" s="802"/>
      <c r="T1056" s="801" t="s">
        <v>235</v>
      </c>
      <c r="U1056" s="801"/>
      <c r="V1056" s="801"/>
      <c r="W1056" s="59"/>
      <c r="X1056" s="59" t="s">
        <v>37</v>
      </c>
      <c r="Y1056" s="796"/>
      <c r="Z1056" s="796"/>
      <c r="AA1056" s="796"/>
      <c r="AB1056" s="796"/>
      <c r="AC1056" s="796"/>
      <c r="AD1056" s="796"/>
      <c r="AE1056" s="796"/>
      <c r="AF1056" s="796"/>
      <c r="AG1056" s="796"/>
      <c r="AH1056" s="796"/>
      <c r="AI1056" s="796"/>
      <c r="AJ1056" s="796"/>
      <c r="AK1056" s="796"/>
      <c r="AL1056" s="796"/>
      <c r="AM1056" s="796"/>
      <c r="AN1056" s="59" t="s">
        <v>117</v>
      </c>
      <c r="AO1056" s="59"/>
      <c r="AP1056" s="796"/>
      <c r="AQ1056" s="796"/>
      <c r="AR1056" s="796"/>
      <c r="AS1056" s="796"/>
      <c r="AT1056" s="796"/>
      <c r="AU1056" s="796"/>
      <c r="AV1056" s="796"/>
      <c r="AW1056" s="796"/>
      <c r="AX1056" s="796"/>
      <c r="AY1056" s="796"/>
      <c r="AZ1056" s="796"/>
      <c r="BA1056" s="796"/>
      <c r="BB1056" s="796"/>
      <c r="BC1056" s="796"/>
      <c r="BD1056" s="796"/>
      <c r="BE1056" s="59" t="s">
        <v>117</v>
      </c>
      <c r="BF1056" s="59"/>
      <c r="BG1056" s="803">
        <f t="shared" si="6"/>
        <v>0</v>
      </c>
      <c r="BH1056" s="803"/>
      <c r="BI1056" s="803"/>
      <c r="BJ1056" s="803"/>
      <c r="BK1056" s="803"/>
      <c r="BL1056" s="803"/>
      <c r="BM1056" s="803"/>
      <c r="BN1056" s="803"/>
      <c r="BO1056" s="803"/>
      <c r="BP1056" s="803"/>
      <c r="BQ1056" s="803"/>
      <c r="BR1056" s="803"/>
      <c r="BS1056" s="803"/>
      <c r="BT1056" s="803"/>
      <c r="BU1056" s="803"/>
      <c r="BV1056" s="123"/>
      <c r="BW1056" s="119" t="s">
        <v>85</v>
      </c>
      <c r="BX1056" s="119"/>
      <c r="BY1056" s="119"/>
      <c r="BZ1056" s="119"/>
      <c r="CA1056" s="119"/>
      <c r="CB1056" s="59"/>
      <c r="CC1056" s="1" t="s">
        <v>2277</v>
      </c>
    </row>
    <row r="1057" spans="2:81" ht="15" customHeight="1">
      <c r="B1057" s="891"/>
      <c r="C1057" s="59"/>
      <c r="D1057" s="59"/>
      <c r="E1057" s="59"/>
      <c r="F1057" s="798" t="s">
        <v>236</v>
      </c>
      <c r="G1057" s="798"/>
      <c r="H1057" s="798"/>
      <c r="I1057" s="798"/>
      <c r="J1057" s="798"/>
      <c r="K1057" s="798"/>
      <c r="L1057" s="798"/>
      <c r="M1057" s="798"/>
      <c r="N1057" s="59"/>
      <c r="O1057" s="59"/>
      <c r="P1057" s="59"/>
      <c r="Q1057" s="59"/>
      <c r="R1057" s="59"/>
      <c r="S1057" s="59"/>
      <c r="T1057" s="59"/>
      <c r="U1057" s="59"/>
      <c r="V1057" s="59"/>
      <c r="W1057" s="59"/>
      <c r="X1057" s="59" t="s">
        <v>37</v>
      </c>
      <c r="Y1057" s="803">
        <f>SUM(Y1048:AM1056)</f>
        <v>0</v>
      </c>
      <c r="Z1057" s="803"/>
      <c r="AA1057" s="803"/>
      <c r="AB1057" s="803"/>
      <c r="AC1057" s="803"/>
      <c r="AD1057" s="803"/>
      <c r="AE1057" s="803"/>
      <c r="AF1057" s="803"/>
      <c r="AG1057" s="803"/>
      <c r="AH1057" s="803"/>
      <c r="AI1057" s="803"/>
      <c r="AJ1057" s="803"/>
      <c r="AK1057" s="803"/>
      <c r="AL1057" s="803"/>
      <c r="AM1057" s="803"/>
      <c r="AN1057" s="59" t="s">
        <v>117</v>
      </c>
      <c r="AO1057" s="59"/>
      <c r="AP1057" s="803">
        <f>SUM(AP1048:BD1056)</f>
        <v>0</v>
      </c>
      <c r="AQ1057" s="803"/>
      <c r="AR1057" s="803"/>
      <c r="AS1057" s="803"/>
      <c r="AT1057" s="803"/>
      <c r="AU1057" s="803"/>
      <c r="AV1057" s="803"/>
      <c r="AW1057" s="803"/>
      <c r="AX1057" s="803"/>
      <c r="AY1057" s="803"/>
      <c r="AZ1057" s="803"/>
      <c r="BA1057" s="803"/>
      <c r="BB1057" s="803"/>
      <c r="BC1057" s="803"/>
      <c r="BD1057" s="803"/>
      <c r="BE1057" s="59" t="s">
        <v>117</v>
      </c>
      <c r="BF1057" s="59"/>
      <c r="BG1057" s="803">
        <f>Y1057+AP1057</f>
        <v>0</v>
      </c>
      <c r="BH1057" s="803"/>
      <c r="BI1057" s="803"/>
      <c r="BJ1057" s="803"/>
      <c r="BK1057" s="803"/>
      <c r="BL1057" s="803"/>
      <c r="BM1057" s="803"/>
      <c r="BN1057" s="803"/>
      <c r="BO1057" s="803"/>
      <c r="BP1057" s="803"/>
      <c r="BQ1057" s="803"/>
      <c r="BR1057" s="803"/>
      <c r="BS1057" s="803"/>
      <c r="BT1057" s="803"/>
      <c r="BU1057" s="803"/>
      <c r="BV1057" s="123"/>
      <c r="BW1057" s="119" t="s">
        <v>85</v>
      </c>
      <c r="BX1057" s="119"/>
      <c r="BY1057" s="119"/>
      <c r="BZ1057" s="119"/>
      <c r="CA1057" s="119"/>
      <c r="CB1057" s="60"/>
      <c r="CC1057" s="1"/>
    </row>
    <row r="1058" spans="2:81" ht="15" customHeight="1">
      <c r="B1058" s="891"/>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c r="AM1058" s="94"/>
      <c r="AN1058" s="94"/>
      <c r="AO1058" s="94"/>
      <c r="AP1058" s="94"/>
      <c r="AQ1058" s="94"/>
      <c r="AR1058" s="94"/>
      <c r="AS1058" s="94"/>
      <c r="AT1058" s="94"/>
      <c r="AU1058" s="94"/>
      <c r="AV1058" s="94"/>
      <c r="AW1058" s="94"/>
      <c r="AX1058" s="94"/>
      <c r="AY1058" s="94"/>
      <c r="AZ1058" s="94"/>
      <c r="BA1058" s="94"/>
      <c r="BB1058" s="94"/>
      <c r="BC1058" s="94"/>
      <c r="BD1058" s="94"/>
      <c r="BE1058" s="94"/>
      <c r="BF1058" s="94"/>
      <c r="BG1058" s="94"/>
      <c r="BH1058" s="94"/>
      <c r="BI1058" s="94"/>
      <c r="BJ1058" s="94"/>
      <c r="BK1058" s="94"/>
      <c r="BL1058" s="94"/>
      <c r="BM1058" s="94"/>
      <c r="BN1058" s="94"/>
      <c r="BO1058" s="94"/>
      <c r="BP1058" s="94"/>
      <c r="BQ1058" s="94"/>
      <c r="BR1058" s="94"/>
      <c r="BS1058" s="94"/>
      <c r="BT1058" s="94"/>
      <c r="BU1058" s="94"/>
      <c r="BV1058" s="94"/>
      <c r="BW1058" s="94"/>
      <c r="BX1058" s="94"/>
      <c r="BY1058" s="94"/>
      <c r="BZ1058" s="94"/>
      <c r="CA1058" s="94"/>
      <c r="CB1058" s="94"/>
      <c r="CC1058" s="1"/>
    </row>
    <row r="1059" spans="2:81" ht="15" customHeight="1">
      <c r="B1059" s="891"/>
      <c r="C1059" s="174"/>
      <c r="D1059" s="174"/>
      <c r="E1059" s="174"/>
      <c r="F1059" s="174"/>
      <c r="G1059" s="174"/>
      <c r="H1059" s="174"/>
      <c r="I1059" s="174"/>
      <c r="J1059" s="174"/>
      <c r="K1059" s="174"/>
      <c r="L1059" s="174"/>
      <c r="M1059" s="174"/>
      <c r="N1059" s="174"/>
      <c r="O1059" s="174"/>
      <c r="P1059" s="174"/>
      <c r="Q1059" s="174"/>
      <c r="R1059" s="174"/>
      <c r="S1059" s="174"/>
      <c r="T1059" s="174"/>
      <c r="U1059" s="174"/>
      <c r="V1059" s="174"/>
      <c r="W1059" s="174"/>
      <c r="X1059" s="174"/>
      <c r="Y1059" s="174"/>
      <c r="Z1059" s="174"/>
      <c r="AA1059" s="174"/>
      <c r="AB1059" s="174"/>
      <c r="AC1059" s="174"/>
      <c r="AD1059" s="174"/>
      <c r="AE1059" s="174"/>
      <c r="AF1059" s="174"/>
      <c r="AG1059" s="174"/>
      <c r="AH1059" s="174"/>
      <c r="AI1059" s="174"/>
      <c r="AJ1059" s="174"/>
      <c r="AK1059" s="174"/>
      <c r="AL1059" s="174"/>
      <c r="AM1059" s="174"/>
      <c r="AN1059" s="174"/>
      <c r="AO1059" s="174"/>
      <c r="AP1059" s="174"/>
      <c r="AQ1059" s="174"/>
      <c r="AR1059" s="174"/>
      <c r="AS1059" s="174"/>
      <c r="AT1059" s="174"/>
      <c r="AU1059" s="174"/>
      <c r="AV1059" s="174"/>
      <c r="AW1059" s="174"/>
      <c r="AX1059" s="174"/>
      <c r="AY1059" s="174"/>
      <c r="AZ1059" s="174"/>
      <c r="BA1059" s="174"/>
      <c r="BB1059" s="174"/>
      <c r="BC1059" s="174"/>
      <c r="BD1059" s="174"/>
      <c r="BE1059" s="174"/>
      <c r="BF1059" s="174"/>
      <c r="BG1059" s="174"/>
      <c r="BH1059" s="174"/>
      <c r="BI1059" s="174"/>
      <c r="BJ1059" s="174"/>
      <c r="BK1059" s="174"/>
      <c r="BL1059" s="174"/>
      <c r="BM1059" s="174"/>
      <c r="BN1059" s="174"/>
      <c r="BO1059" s="174"/>
      <c r="BP1059" s="174"/>
      <c r="BQ1059" s="174"/>
      <c r="BR1059" s="174"/>
      <c r="BS1059" s="174"/>
      <c r="BT1059" s="174"/>
      <c r="BU1059" s="174"/>
      <c r="BV1059" s="174"/>
      <c r="BW1059" s="174"/>
      <c r="BX1059" s="174"/>
      <c r="BY1059" s="174"/>
      <c r="BZ1059" s="174"/>
      <c r="CA1059" s="174"/>
      <c r="CB1059" s="174"/>
      <c r="CC1059" s="1"/>
    </row>
    <row r="1060" spans="2:81" ht="15" customHeight="1">
      <c r="B1060" s="891"/>
      <c r="C1060" s="59"/>
      <c r="D1060" s="59" t="s">
        <v>1333</v>
      </c>
      <c r="E1060" s="59"/>
      <c r="F1060" s="59"/>
      <c r="G1060" s="59"/>
      <c r="H1060" s="59"/>
      <c r="I1060" s="59"/>
      <c r="J1060" s="59"/>
      <c r="K1060" s="59"/>
      <c r="L1060" s="59"/>
      <c r="M1060" s="59"/>
      <c r="N1060" s="59"/>
      <c r="O1060" s="59"/>
      <c r="P1060" s="59"/>
      <c r="Q1060" s="59"/>
      <c r="R1060" s="59"/>
      <c r="S1060" s="59"/>
      <c r="T1060" s="794"/>
      <c r="U1060" s="794"/>
      <c r="V1060" s="794"/>
      <c r="W1060" s="794"/>
      <c r="X1060" s="794"/>
      <c r="Y1060" s="794"/>
      <c r="Z1060" s="794"/>
      <c r="AA1060" s="794"/>
      <c r="AB1060" s="794"/>
      <c r="AC1060" s="794"/>
      <c r="AD1060" s="794"/>
      <c r="AE1060" s="794"/>
      <c r="AF1060" s="794"/>
      <c r="AG1060" s="794"/>
      <c r="AH1060" s="794"/>
      <c r="AI1060" s="794"/>
      <c r="AJ1060" s="794"/>
      <c r="AK1060" s="794"/>
      <c r="AL1060" s="794"/>
      <c r="AM1060" s="794"/>
      <c r="AN1060" s="794"/>
      <c r="AO1060" s="794"/>
      <c r="AP1060" s="794"/>
      <c r="AQ1060" s="794"/>
      <c r="AR1060" s="794"/>
      <c r="AS1060" s="794"/>
      <c r="AT1060" s="794"/>
      <c r="AU1060" s="794"/>
      <c r="AV1060" s="794"/>
      <c r="AW1060" s="794"/>
      <c r="AX1060" s="794"/>
      <c r="AY1060" s="794"/>
      <c r="AZ1060" s="794"/>
      <c r="BA1060" s="794"/>
      <c r="BB1060" s="794"/>
      <c r="BC1060" s="794"/>
      <c r="BD1060" s="794"/>
      <c r="BE1060" s="794"/>
      <c r="BF1060" s="794"/>
      <c r="BG1060" s="794"/>
      <c r="BH1060" s="794"/>
      <c r="BI1060" s="794"/>
      <c r="BJ1060" s="794"/>
      <c r="BK1060" s="794"/>
      <c r="BL1060" s="794"/>
      <c r="BM1060" s="794"/>
      <c r="BN1060" s="794"/>
      <c r="BO1060" s="794"/>
      <c r="BP1060" s="794"/>
      <c r="BQ1060" s="794"/>
      <c r="BR1060" s="794"/>
      <c r="BS1060" s="794"/>
      <c r="BT1060" s="794"/>
      <c r="BU1060" s="794"/>
      <c r="BV1060" s="794"/>
      <c r="BW1060" s="794"/>
      <c r="BX1060" s="794"/>
      <c r="BY1060" s="794"/>
      <c r="BZ1060" s="794"/>
      <c r="CA1060" s="794"/>
      <c r="CB1060" s="794"/>
      <c r="CC1060" s="1" t="s">
        <v>2281</v>
      </c>
    </row>
    <row r="1061" spans="2:81" ht="15" customHeight="1">
      <c r="B1061" s="891"/>
      <c r="C1061" s="94"/>
      <c r="D1061" s="94"/>
      <c r="E1061" s="94"/>
      <c r="F1061" s="94"/>
      <c r="G1061" s="94"/>
      <c r="H1061" s="94"/>
      <c r="I1061" s="94"/>
      <c r="J1061" s="94"/>
      <c r="K1061" s="94"/>
      <c r="L1061" s="94"/>
      <c r="M1061" s="94"/>
      <c r="N1061" s="94"/>
      <c r="O1061" s="94"/>
      <c r="P1061" s="94"/>
      <c r="Q1061" s="94"/>
      <c r="R1061" s="94"/>
      <c r="S1061" s="94"/>
      <c r="T1061" s="94"/>
      <c r="U1061" s="94"/>
      <c r="V1061" s="94"/>
      <c r="W1061" s="94"/>
      <c r="X1061" s="94"/>
      <c r="Y1061" s="94"/>
      <c r="Z1061" s="94"/>
      <c r="AA1061" s="94"/>
      <c r="AB1061" s="94"/>
      <c r="AC1061" s="94"/>
      <c r="AD1061" s="94"/>
      <c r="AE1061" s="94"/>
      <c r="AF1061" s="94"/>
      <c r="AG1061" s="94"/>
      <c r="AH1061" s="94"/>
      <c r="AI1061" s="94"/>
      <c r="AJ1061" s="94"/>
      <c r="AK1061" s="94"/>
      <c r="AL1061" s="94"/>
      <c r="AM1061" s="94"/>
      <c r="AN1061" s="94"/>
      <c r="AO1061" s="94"/>
      <c r="AP1061" s="94"/>
      <c r="AQ1061" s="94"/>
      <c r="AR1061" s="94"/>
      <c r="AS1061" s="94"/>
      <c r="AT1061" s="94"/>
      <c r="AU1061" s="94"/>
      <c r="AV1061" s="94"/>
      <c r="AW1061" s="94"/>
      <c r="AX1061" s="94"/>
      <c r="AY1061" s="94"/>
      <c r="AZ1061" s="94"/>
      <c r="BA1061" s="94"/>
      <c r="BB1061" s="94"/>
      <c r="BC1061" s="94"/>
      <c r="BD1061" s="94"/>
      <c r="BE1061" s="94"/>
      <c r="BF1061" s="94"/>
      <c r="BG1061" s="94"/>
      <c r="BH1061" s="94"/>
      <c r="BI1061" s="94"/>
      <c r="BJ1061" s="94"/>
      <c r="BK1061" s="94"/>
      <c r="BL1061" s="94"/>
      <c r="BM1061" s="94"/>
      <c r="BN1061" s="94"/>
      <c r="BO1061" s="94"/>
      <c r="BP1061" s="94"/>
      <c r="BQ1061" s="94"/>
      <c r="BR1061" s="94"/>
      <c r="BS1061" s="94"/>
      <c r="BT1061" s="94"/>
      <c r="BU1061" s="94"/>
      <c r="BV1061" s="94"/>
      <c r="BW1061" s="94"/>
      <c r="BX1061" s="94"/>
      <c r="BY1061" s="94"/>
      <c r="BZ1061" s="94"/>
      <c r="CA1061" s="94"/>
      <c r="CB1061" s="94"/>
      <c r="CC1061" s="1"/>
    </row>
    <row r="1062" spans="2:81" ht="15" customHeight="1">
      <c r="B1062" s="891"/>
      <c r="C1062" s="174"/>
      <c r="D1062" s="174"/>
      <c r="E1062" s="174"/>
      <c r="F1062" s="174"/>
      <c r="G1062" s="174"/>
      <c r="H1062" s="174"/>
      <c r="I1062" s="174"/>
      <c r="J1062" s="174"/>
      <c r="K1062" s="174"/>
      <c r="L1062" s="174"/>
      <c r="M1062" s="174"/>
      <c r="N1062" s="174"/>
      <c r="O1062" s="174"/>
      <c r="P1062" s="174"/>
      <c r="Q1062" s="174"/>
      <c r="R1062" s="174"/>
      <c r="S1062" s="174"/>
      <c r="T1062" s="174"/>
      <c r="U1062" s="174"/>
      <c r="V1062" s="174"/>
      <c r="W1062" s="174"/>
      <c r="X1062" s="174"/>
      <c r="Y1062" s="174"/>
      <c r="Z1062" s="174"/>
      <c r="AA1062" s="174"/>
      <c r="AB1062" s="174"/>
      <c r="AC1062" s="174"/>
      <c r="AD1062" s="174"/>
      <c r="AE1062" s="174"/>
      <c r="AF1062" s="174"/>
      <c r="AG1062" s="174"/>
      <c r="AH1062" s="174"/>
      <c r="AI1062" s="174"/>
      <c r="AJ1062" s="174"/>
      <c r="AK1062" s="174"/>
      <c r="AL1062" s="174"/>
      <c r="AM1062" s="174"/>
      <c r="AN1062" s="174"/>
      <c r="AO1062" s="174"/>
      <c r="AP1062" s="174"/>
      <c r="AQ1062" s="174"/>
      <c r="AR1062" s="174"/>
      <c r="AS1062" s="174"/>
      <c r="AT1062" s="174"/>
      <c r="AU1062" s="174"/>
      <c r="AV1062" s="174"/>
      <c r="AW1062" s="174"/>
      <c r="AX1062" s="174"/>
      <c r="AY1062" s="174"/>
      <c r="AZ1062" s="174"/>
      <c r="BA1062" s="174"/>
      <c r="BB1062" s="174"/>
      <c r="BC1062" s="174"/>
      <c r="BD1062" s="174"/>
      <c r="BE1062" s="174"/>
      <c r="BF1062" s="174"/>
      <c r="BG1062" s="174"/>
      <c r="BH1062" s="174"/>
      <c r="BI1062" s="174"/>
      <c r="BJ1062" s="174"/>
      <c r="BK1062" s="174"/>
      <c r="BL1062" s="174"/>
      <c r="BM1062" s="174"/>
      <c r="BN1062" s="174"/>
      <c r="BO1062" s="174"/>
      <c r="BP1062" s="174"/>
      <c r="BQ1062" s="174"/>
      <c r="BR1062" s="174"/>
      <c r="BS1062" s="174"/>
      <c r="BT1062" s="174"/>
      <c r="BU1062" s="174"/>
      <c r="BV1062" s="174"/>
      <c r="BW1062" s="174"/>
      <c r="BX1062" s="174"/>
      <c r="BY1062" s="174"/>
      <c r="BZ1062" s="174"/>
      <c r="CA1062" s="174"/>
      <c r="CB1062" s="174"/>
      <c r="CC1062" s="1"/>
    </row>
    <row r="1063" spans="2:81" ht="15" customHeight="1">
      <c r="B1063" s="891"/>
      <c r="C1063" s="59"/>
      <c r="D1063" s="59" t="s">
        <v>1334</v>
      </c>
      <c r="E1063" s="59"/>
      <c r="F1063" s="59"/>
      <c r="G1063" s="59"/>
      <c r="H1063" s="59"/>
      <c r="I1063" s="59"/>
      <c r="J1063" s="59"/>
      <c r="K1063" s="59"/>
      <c r="L1063" s="59"/>
      <c r="M1063" s="59"/>
      <c r="N1063" s="59"/>
      <c r="O1063" s="59"/>
      <c r="P1063" s="59"/>
      <c r="Q1063" s="59"/>
      <c r="R1063" s="59"/>
      <c r="S1063" s="59"/>
      <c r="T1063" s="794"/>
      <c r="U1063" s="794"/>
      <c r="V1063" s="794"/>
      <c r="W1063" s="794"/>
      <c r="X1063" s="794"/>
      <c r="Y1063" s="794"/>
      <c r="Z1063" s="794"/>
      <c r="AA1063" s="794"/>
      <c r="AB1063" s="794"/>
      <c r="AC1063" s="794"/>
      <c r="AD1063" s="794"/>
      <c r="AE1063" s="794"/>
      <c r="AF1063" s="794"/>
      <c r="AG1063" s="794"/>
      <c r="AH1063" s="794"/>
      <c r="AI1063" s="794"/>
      <c r="AJ1063" s="794"/>
      <c r="AK1063" s="794"/>
      <c r="AL1063" s="794"/>
      <c r="AM1063" s="794"/>
      <c r="AN1063" s="794"/>
      <c r="AO1063" s="794"/>
      <c r="AP1063" s="794"/>
      <c r="AQ1063" s="794"/>
      <c r="AR1063" s="794"/>
      <c r="AS1063" s="794"/>
      <c r="AT1063" s="794"/>
      <c r="AU1063" s="794"/>
      <c r="AV1063" s="794"/>
      <c r="AW1063" s="794"/>
      <c r="AX1063" s="794"/>
      <c r="AY1063" s="794"/>
      <c r="AZ1063" s="794"/>
      <c r="BA1063" s="794"/>
      <c r="BB1063" s="794"/>
      <c r="BC1063" s="794"/>
      <c r="BD1063" s="794"/>
      <c r="BE1063" s="794"/>
      <c r="BF1063" s="794"/>
      <c r="BG1063" s="794"/>
      <c r="BH1063" s="794"/>
      <c r="BI1063" s="794"/>
      <c r="BJ1063" s="794"/>
      <c r="BK1063" s="794"/>
      <c r="BL1063" s="794"/>
      <c r="BM1063" s="794"/>
      <c r="BN1063" s="794"/>
      <c r="BO1063" s="794"/>
      <c r="BP1063" s="794"/>
      <c r="BQ1063" s="794"/>
      <c r="BR1063" s="794"/>
      <c r="BS1063" s="794"/>
      <c r="BT1063" s="794"/>
      <c r="BU1063" s="794"/>
      <c r="BV1063" s="794"/>
      <c r="BW1063" s="794"/>
      <c r="BX1063" s="794"/>
      <c r="BY1063" s="794"/>
      <c r="BZ1063" s="794"/>
      <c r="CA1063" s="794"/>
      <c r="CB1063" s="794"/>
      <c r="CC1063" s="1" t="s">
        <v>2282</v>
      </c>
    </row>
    <row r="1064" spans="2:81" ht="15" customHeight="1">
      <c r="B1064" s="891"/>
      <c r="C1064" s="94"/>
      <c r="D1064" s="94"/>
      <c r="E1064" s="94"/>
      <c r="F1064" s="94"/>
      <c r="G1064" s="94"/>
      <c r="H1064" s="94"/>
      <c r="I1064" s="94"/>
      <c r="J1064" s="94"/>
      <c r="K1064" s="94"/>
      <c r="L1064" s="94"/>
      <c r="M1064" s="94"/>
      <c r="N1064" s="94"/>
      <c r="O1064" s="94"/>
      <c r="P1064" s="94"/>
      <c r="Q1064" s="94"/>
      <c r="R1064" s="94"/>
      <c r="S1064" s="94"/>
      <c r="T1064" s="94"/>
      <c r="U1064" s="94"/>
      <c r="V1064" s="94"/>
      <c r="W1064" s="94"/>
      <c r="X1064" s="94"/>
      <c r="Y1064" s="94"/>
      <c r="Z1064" s="94"/>
      <c r="AA1064" s="94"/>
      <c r="AB1064" s="94"/>
      <c r="AC1064" s="94"/>
      <c r="AD1064" s="94"/>
      <c r="AE1064" s="94"/>
      <c r="AF1064" s="94"/>
      <c r="AG1064" s="94"/>
      <c r="AH1064" s="94"/>
      <c r="AI1064" s="94"/>
      <c r="AJ1064" s="94"/>
      <c r="AK1064" s="94"/>
      <c r="AL1064" s="94"/>
      <c r="AM1064" s="94"/>
      <c r="AN1064" s="94"/>
      <c r="AO1064" s="94"/>
      <c r="AP1064" s="94"/>
      <c r="AQ1064" s="94"/>
      <c r="AR1064" s="94"/>
      <c r="AS1064" s="94"/>
      <c r="AT1064" s="94"/>
      <c r="AU1064" s="94"/>
      <c r="AV1064" s="94"/>
      <c r="AW1064" s="94"/>
      <c r="AX1064" s="94"/>
      <c r="AY1064" s="94"/>
      <c r="AZ1064" s="94"/>
      <c r="BA1064" s="94"/>
      <c r="BB1064" s="94"/>
      <c r="BC1064" s="94"/>
      <c r="BD1064" s="94"/>
      <c r="BE1064" s="94"/>
      <c r="BF1064" s="94"/>
      <c r="BG1064" s="94"/>
      <c r="BH1064" s="94"/>
      <c r="BI1064" s="94"/>
      <c r="BJ1064" s="94"/>
      <c r="BK1064" s="94"/>
      <c r="BL1064" s="94"/>
      <c r="BM1064" s="94"/>
      <c r="BN1064" s="94"/>
      <c r="BO1064" s="94"/>
      <c r="BP1064" s="94"/>
      <c r="BQ1064" s="94"/>
      <c r="BR1064" s="94"/>
      <c r="BS1064" s="94"/>
      <c r="BT1064" s="94"/>
      <c r="BU1064" s="94"/>
      <c r="BV1064" s="94"/>
      <c r="BW1064" s="94"/>
      <c r="BX1064" s="94"/>
      <c r="BY1064" s="94"/>
      <c r="BZ1064" s="94"/>
      <c r="CA1064" s="94"/>
      <c r="CB1064" s="94"/>
      <c r="CC1064" s="1"/>
    </row>
    <row r="1065" spans="2:81" ht="15" customHeight="1">
      <c r="B1065" s="891"/>
      <c r="C1065" s="174"/>
      <c r="D1065" s="174"/>
      <c r="E1065" s="174"/>
      <c r="F1065" s="174"/>
      <c r="G1065" s="174"/>
      <c r="H1065" s="174"/>
      <c r="I1065" s="174"/>
      <c r="J1065" s="174"/>
      <c r="K1065" s="174"/>
      <c r="L1065" s="174"/>
      <c r="M1065" s="174"/>
      <c r="N1065" s="174"/>
      <c r="O1065" s="174"/>
      <c r="P1065" s="174"/>
      <c r="Q1065" s="174"/>
      <c r="R1065" s="174"/>
      <c r="S1065" s="174"/>
      <c r="T1065" s="174"/>
      <c r="U1065" s="174"/>
      <c r="V1065" s="174"/>
      <c r="W1065" s="174"/>
      <c r="X1065" s="174"/>
      <c r="Y1065" s="174"/>
      <c r="Z1065" s="174"/>
      <c r="AA1065" s="174"/>
      <c r="AB1065" s="174"/>
      <c r="AC1065" s="174"/>
      <c r="AD1065" s="174"/>
      <c r="AE1065" s="174"/>
      <c r="AF1065" s="174"/>
      <c r="AG1065" s="174"/>
      <c r="AH1065" s="174"/>
      <c r="AI1065" s="174"/>
      <c r="AJ1065" s="174"/>
      <c r="AK1065" s="174"/>
      <c r="AL1065" s="174"/>
      <c r="AM1065" s="174"/>
      <c r="AN1065" s="174"/>
      <c r="AO1065" s="174"/>
      <c r="AP1065" s="174"/>
      <c r="AQ1065" s="174"/>
      <c r="AR1065" s="174"/>
      <c r="AS1065" s="174"/>
      <c r="AT1065" s="174"/>
      <c r="AU1065" s="174"/>
      <c r="AV1065" s="174"/>
      <c r="AW1065" s="174"/>
      <c r="AX1065" s="174"/>
      <c r="AY1065" s="174"/>
      <c r="AZ1065" s="174"/>
      <c r="BA1065" s="174"/>
      <c r="BB1065" s="174"/>
      <c r="BC1065" s="174"/>
      <c r="BD1065" s="174"/>
      <c r="BE1065" s="174"/>
      <c r="BF1065" s="174"/>
      <c r="BG1065" s="174"/>
      <c r="BH1065" s="174"/>
      <c r="BI1065" s="174"/>
      <c r="BJ1065" s="174"/>
      <c r="BK1065" s="174"/>
      <c r="BL1065" s="174"/>
      <c r="BM1065" s="174"/>
      <c r="BN1065" s="174"/>
      <c r="BO1065" s="174"/>
      <c r="BP1065" s="174"/>
      <c r="BQ1065" s="174"/>
      <c r="BR1065" s="174"/>
      <c r="BS1065" s="174"/>
      <c r="BT1065" s="174"/>
      <c r="BU1065" s="174"/>
      <c r="BV1065" s="174"/>
      <c r="BW1065" s="174"/>
      <c r="BX1065" s="174"/>
      <c r="BY1065" s="174"/>
      <c r="BZ1065" s="174"/>
      <c r="CA1065" s="174"/>
      <c r="CB1065" s="174"/>
      <c r="CC1065" s="1"/>
    </row>
    <row r="1066" spans="2:81" ht="15" customHeight="1">
      <c r="B1066" s="891"/>
      <c r="C1066" s="59"/>
      <c r="D1066" s="59" t="s">
        <v>1335</v>
      </c>
      <c r="E1066" s="59"/>
      <c r="F1066" s="59"/>
      <c r="G1066" s="59"/>
      <c r="H1066" s="59"/>
      <c r="I1066" s="59"/>
      <c r="J1066" s="59"/>
      <c r="K1066" s="59"/>
      <c r="L1066" s="59"/>
      <c r="M1066" s="59"/>
      <c r="N1066" s="59"/>
      <c r="O1066" s="59"/>
      <c r="P1066" s="59"/>
      <c r="Q1066" s="59"/>
      <c r="R1066" s="59"/>
      <c r="S1066" s="59"/>
      <c r="T1066" s="794"/>
      <c r="U1066" s="794"/>
      <c r="V1066" s="794"/>
      <c r="W1066" s="794"/>
      <c r="X1066" s="794"/>
      <c r="Y1066" s="794"/>
      <c r="Z1066" s="794"/>
      <c r="AA1066" s="794"/>
      <c r="AB1066" s="794"/>
      <c r="AC1066" s="794"/>
      <c r="AD1066" s="794"/>
      <c r="AE1066" s="794"/>
      <c r="AF1066" s="794"/>
      <c r="AG1066" s="794"/>
      <c r="AH1066" s="794"/>
      <c r="AI1066" s="794"/>
      <c r="AJ1066" s="794"/>
      <c r="AK1066" s="794"/>
      <c r="AL1066" s="794"/>
      <c r="AM1066" s="794"/>
      <c r="AN1066" s="794"/>
      <c r="AO1066" s="794"/>
      <c r="AP1066" s="794"/>
      <c r="AQ1066" s="794"/>
      <c r="AR1066" s="794"/>
      <c r="AS1066" s="794"/>
      <c r="AT1066" s="794"/>
      <c r="AU1066" s="794"/>
      <c r="AV1066" s="794"/>
      <c r="AW1066" s="794"/>
      <c r="AX1066" s="794"/>
      <c r="AY1066" s="794"/>
      <c r="AZ1066" s="794"/>
      <c r="BA1066" s="794"/>
      <c r="BB1066" s="794"/>
      <c r="BC1066" s="794"/>
      <c r="BD1066" s="794"/>
      <c r="BE1066" s="794"/>
      <c r="BF1066" s="794"/>
      <c r="BG1066" s="794"/>
      <c r="BH1066" s="794"/>
      <c r="BI1066" s="794"/>
      <c r="BJ1066" s="794"/>
      <c r="BK1066" s="794"/>
      <c r="BL1066" s="794"/>
      <c r="BM1066" s="794"/>
      <c r="BN1066" s="794"/>
      <c r="BO1066" s="794"/>
      <c r="BP1066" s="794"/>
      <c r="BQ1066" s="794"/>
      <c r="BR1066" s="794"/>
      <c r="BS1066" s="794"/>
      <c r="BT1066" s="794"/>
      <c r="BU1066" s="794"/>
      <c r="BV1066" s="794"/>
      <c r="BW1066" s="794"/>
      <c r="BX1066" s="794"/>
      <c r="BY1066" s="794"/>
      <c r="BZ1066" s="794"/>
      <c r="CA1066" s="794"/>
      <c r="CB1066" s="794"/>
      <c r="CC1066" s="1" t="s">
        <v>2283</v>
      </c>
    </row>
    <row r="1067" spans="2:81" ht="15" customHeight="1">
      <c r="B1067" s="891"/>
      <c r="C1067" s="94"/>
      <c r="D1067" s="94"/>
      <c r="E1067" s="94"/>
      <c r="F1067" s="94"/>
      <c r="G1067" s="94"/>
      <c r="H1067" s="94"/>
      <c r="I1067" s="94"/>
      <c r="J1067" s="94"/>
      <c r="K1067" s="94"/>
      <c r="L1067" s="94"/>
      <c r="M1067" s="94"/>
      <c r="N1067" s="94"/>
      <c r="O1067" s="94"/>
      <c r="P1067" s="94"/>
      <c r="Q1067" s="94"/>
      <c r="R1067" s="94"/>
      <c r="S1067" s="94"/>
      <c r="T1067" s="94"/>
      <c r="U1067" s="94"/>
      <c r="V1067" s="94"/>
      <c r="W1067" s="94"/>
      <c r="X1067" s="94"/>
      <c r="Y1067" s="94"/>
      <c r="Z1067" s="94"/>
      <c r="AA1067" s="94"/>
      <c r="AB1067" s="94"/>
      <c r="AC1067" s="94"/>
      <c r="AD1067" s="94"/>
      <c r="AE1067" s="94"/>
      <c r="AF1067" s="94"/>
      <c r="AG1067" s="94"/>
      <c r="AH1067" s="94"/>
      <c r="AI1067" s="94"/>
      <c r="AJ1067" s="94"/>
      <c r="AK1067" s="94"/>
      <c r="AL1067" s="94"/>
      <c r="AM1067" s="94"/>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94"/>
      <c r="BI1067" s="94"/>
      <c r="BJ1067" s="94"/>
      <c r="BK1067" s="94"/>
      <c r="BL1067" s="94"/>
      <c r="BM1067" s="94"/>
      <c r="BN1067" s="94"/>
      <c r="BO1067" s="94"/>
      <c r="BP1067" s="94"/>
      <c r="BQ1067" s="94"/>
      <c r="BR1067" s="94"/>
      <c r="BS1067" s="94"/>
      <c r="BT1067" s="94"/>
      <c r="BU1067" s="94"/>
      <c r="BV1067" s="94"/>
      <c r="BW1067" s="94"/>
      <c r="BX1067" s="94"/>
      <c r="BY1067" s="94"/>
      <c r="BZ1067" s="94"/>
      <c r="CA1067" s="94"/>
      <c r="CB1067" s="94"/>
      <c r="CC1067" s="1"/>
    </row>
    <row r="1068" spans="2:81" ht="15" customHeight="1">
      <c r="B1068" s="891"/>
      <c r="C1068" s="174"/>
      <c r="D1068" s="174"/>
      <c r="E1068" s="174"/>
      <c r="F1068" s="174"/>
      <c r="G1068" s="174"/>
      <c r="H1068" s="174"/>
      <c r="I1068" s="174"/>
      <c r="J1068" s="174"/>
      <c r="K1068" s="174"/>
      <c r="L1068" s="174"/>
      <c r="M1068" s="174"/>
      <c r="N1068" s="174"/>
      <c r="O1068" s="174"/>
      <c r="P1068" s="174"/>
      <c r="Q1068" s="174"/>
      <c r="R1068" s="174"/>
      <c r="S1068" s="174"/>
      <c r="T1068" s="174"/>
      <c r="U1068" s="174"/>
      <c r="V1068" s="174"/>
      <c r="W1068" s="174"/>
      <c r="X1068" s="174"/>
      <c r="Y1068" s="174"/>
      <c r="Z1068" s="174"/>
      <c r="AA1068" s="174"/>
      <c r="AB1068" s="174"/>
      <c r="AC1068" s="174"/>
      <c r="AD1068" s="174"/>
      <c r="AE1068" s="174"/>
      <c r="AF1068" s="174"/>
      <c r="AG1068" s="174"/>
      <c r="AH1068" s="174"/>
      <c r="AI1068" s="174"/>
      <c r="AJ1068" s="174"/>
      <c r="AK1068" s="174"/>
      <c r="AL1068" s="174"/>
      <c r="AM1068" s="174"/>
      <c r="AN1068" s="174"/>
      <c r="AO1068" s="174"/>
      <c r="AP1068" s="174"/>
      <c r="AQ1068" s="174"/>
      <c r="AR1068" s="174"/>
      <c r="AS1068" s="174"/>
      <c r="AT1068" s="174"/>
      <c r="AU1068" s="174"/>
      <c r="AV1068" s="174"/>
      <c r="AW1068" s="174"/>
      <c r="AX1068" s="174"/>
      <c r="AY1068" s="174"/>
      <c r="AZ1068" s="174"/>
      <c r="BA1068" s="174"/>
      <c r="BB1068" s="174"/>
      <c r="BC1068" s="174"/>
      <c r="BD1068" s="174"/>
      <c r="BE1068" s="174"/>
      <c r="BF1068" s="174"/>
      <c r="BG1068" s="174"/>
      <c r="BH1068" s="174"/>
      <c r="BI1068" s="174"/>
      <c r="BJ1068" s="174"/>
      <c r="BK1068" s="174"/>
      <c r="BL1068" s="174"/>
      <c r="BM1068" s="174"/>
      <c r="BN1068" s="174"/>
      <c r="BO1068" s="174"/>
      <c r="BP1068" s="174"/>
      <c r="BQ1068" s="174"/>
      <c r="BR1068" s="174"/>
      <c r="BS1068" s="174"/>
      <c r="BT1068" s="174"/>
      <c r="BU1068" s="174"/>
      <c r="BV1068" s="174"/>
      <c r="BW1068" s="174"/>
      <c r="BX1068" s="174"/>
      <c r="BY1068" s="174"/>
      <c r="BZ1068" s="174"/>
      <c r="CA1068" s="174"/>
      <c r="CB1068" s="174"/>
      <c r="CC1068" s="1"/>
    </row>
    <row r="1069" spans="2:81" ht="15" customHeight="1">
      <c r="B1069" s="891"/>
      <c r="C1069" s="59"/>
      <c r="D1069" s="59" t="s">
        <v>1336</v>
      </c>
      <c r="E1069" s="59"/>
      <c r="F1069" s="59"/>
      <c r="G1069" s="59"/>
      <c r="H1069" s="59"/>
      <c r="I1069" s="59"/>
      <c r="J1069" s="59"/>
      <c r="K1069" s="59"/>
      <c r="L1069" s="59"/>
      <c r="M1069" s="59"/>
      <c r="N1069" s="59"/>
      <c r="O1069" s="59"/>
      <c r="P1069" s="59"/>
      <c r="Q1069" s="59"/>
      <c r="R1069" s="59"/>
      <c r="S1069" s="59"/>
      <c r="T1069" s="794"/>
      <c r="U1069" s="794"/>
      <c r="V1069" s="794"/>
      <c r="W1069" s="794"/>
      <c r="X1069" s="794"/>
      <c r="Y1069" s="794"/>
      <c r="Z1069" s="794"/>
      <c r="AA1069" s="794"/>
      <c r="AB1069" s="794"/>
      <c r="AC1069" s="794"/>
      <c r="AD1069" s="794"/>
      <c r="AE1069" s="794"/>
      <c r="AF1069" s="794"/>
      <c r="AG1069" s="794"/>
      <c r="AH1069" s="794"/>
      <c r="AI1069" s="794"/>
      <c r="AJ1069" s="794"/>
      <c r="AK1069" s="794"/>
      <c r="AL1069" s="794"/>
      <c r="AM1069" s="794"/>
      <c r="AN1069" s="794"/>
      <c r="AO1069" s="794"/>
      <c r="AP1069" s="794"/>
      <c r="AQ1069" s="794"/>
      <c r="AR1069" s="794"/>
      <c r="AS1069" s="794"/>
      <c r="AT1069" s="794"/>
      <c r="AU1069" s="794"/>
      <c r="AV1069" s="794"/>
      <c r="AW1069" s="794"/>
      <c r="AX1069" s="794"/>
      <c r="AY1069" s="794"/>
      <c r="AZ1069" s="794"/>
      <c r="BA1069" s="794"/>
      <c r="BB1069" s="794"/>
      <c r="BC1069" s="794"/>
      <c r="BD1069" s="794"/>
      <c r="BE1069" s="794"/>
      <c r="BF1069" s="794"/>
      <c r="BG1069" s="794"/>
      <c r="BH1069" s="794"/>
      <c r="BI1069" s="794"/>
      <c r="BJ1069" s="794"/>
      <c r="BK1069" s="794"/>
      <c r="BL1069" s="794"/>
      <c r="BM1069" s="794"/>
      <c r="BN1069" s="794"/>
      <c r="BO1069" s="794"/>
      <c r="BP1069" s="794"/>
      <c r="BQ1069" s="794"/>
      <c r="BR1069" s="794"/>
      <c r="BS1069" s="794"/>
      <c r="BT1069" s="794"/>
      <c r="BU1069" s="794"/>
      <c r="BV1069" s="794"/>
      <c r="BW1069" s="794"/>
      <c r="BX1069" s="794"/>
      <c r="BY1069" s="794"/>
      <c r="BZ1069" s="794"/>
      <c r="CA1069" s="794"/>
      <c r="CB1069" s="794"/>
      <c r="CC1069" s="1" t="s">
        <v>1969</v>
      </c>
    </row>
    <row r="1070" spans="2:81" ht="15" customHeight="1">
      <c r="B1070" s="891"/>
      <c r="C1070" s="94"/>
      <c r="D1070" s="94"/>
      <c r="E1070" s="94"/>
      <c r="F1070" s="94"/>
      <c r="G1070" s="94"/>
      <c r="H1070" s="94"/>
      <c r="I1070" s="94"/>
      <c r="J1070" s="94"/>
      <c r="K1070" s="94"/>
      <c r="L1070" s="94"/>
      <c r="M1070" s="94"/>
      <c r="N1070" s="94"/>
      <c r="O1070" s="94"/>
      <c r="P1070" s="94"/>
      <c r="Q1070" s="94"/>
      <c r="R1070" s="94"/>
      <c r="S1070" s="94"/>
      <c r="T1070" s="94"/>
      <c r="U1070" s="94"/>
      <c r="V1070" s="94"/>
      <c r="W1070" s="94"/>
      <c r="X1070" s="94"/>
      <c r="Y1070" s="94"/>
      <c r="Z1070" s="94"/>
      <c r="AA1070" s="94"/>
      <c r="AB1070" s="94"/>
      <c r="AC1070" s="94"/>
      <c r="AD1070" s="94"/>
      <c r="AE1070" s="94"/>
      <c r="AF1070" s="94"/>
      <c r="AG1070" s="94"/>
      <c r="AH1070" s="94"/>
      <c r="AI1070" s="94"/>
      <c r="AJ1070" s="94"/>
      <c r="AK1070" s="94"/>
      <c r="AL1070" s="94"/>
      <c r="AM1070" s="94"/>
      <c r="AN1070" s="94"/>
      <c r="AO1070" s="94"/>
      <c r="AP1070" s="94"/>
      <c r="AQ1070" s="94"/>
      <c r="AR1070" s="94"/>
      <c r="AS1070" s="94"/>
      <c r="AT1070" s="94"/>
      <c r="AU1070" s="94"/>
      <c r="AV1070" s="94"/>
      <c r="AW1070" s="94"/>
      <c r="AX1070" s="94"/>
      <c r="AY1070" s="94"/>
      <c r="AZ1070" s="94"/>
      <c r="BA1070" s="94"/>
      <c r="BB1070" s="94"/>
      <c r="BC1070" s="94"/>
      <c r="BD1070" s="94"/>
      <c r="BE1070" s="94"/>
      <c r="BF1070" s="94"/>
      <c r="BG1070" s="94"/>
      <c r="BH1070" s="94"/>
      <c r="BI1070" s="94"/>
      <c r="BJ1070" s="94"/>
      <c r="BK1070" s="94"/>
      <c r="BL1070" s="94"/>
      <c r="BM1070" s="94"/>
      <c r="BN1070" s="94"/>
      <c r="BO1070" s="94"/>
      <c r="BP1070" s="94"/>
      <c r="BQ1070" s="94"/>
      <c r="BR1070" s="94"/>
      <c r="BS1070" s="94"/>
      <c r="BT1070" s="94"/>
      <c r="BU1070" s="94"/>
      <c r="BV1070" s="94"/>
      <c r="BW1070" s="94"/>
      <c r="BX1070" s="94"/>
      <c r="BY1070" s="94"/>
      <c r="BZ1070" s="94"/>
      <c r="CA1070" s="94"/>
      <c r="CB1070" s="94"/>
      <c r="CC1070" s="1"/>
    </row>
    <row r="1071" spans="2:81" ht="15" customHeight="1">
      <c r="B1071" s="891"/>
      <c r="C1071" s="174"/>
      <c r="D1071" s="174"/>
      <c r="E1071" s="174"/>
      <c r="F1071" s="174"/>
      <c r="G1071" s="174"/>
      <c r="H1071" s="174"/>
      <c r="I1071" s="174"/>
      <c r="J1071" s="174"/>
      <c r="K1071" s="174"/>
      <c r="L1071" s="174"/>
      <c r="M1071" s="174"/>
      <c r="N1071" s="174"/>
      <c r="O1071" s="174"/>
      <c r="P1071" s="174"/>
      <c r="Q1071" s="174"/>
      <c r="R1071" s="174"/>
      <c r="S1071" s="174"/>
      <c r="T1071" s="174"/>
      <c r="U1071" s="174"/>
      <c r="V1071" s="174"/>
      <c r="W1071" s="174"/>
      <c r="X1071" s="174"/>
      <c r="Y1071" s="174"/>
      <c r="Z1071" s="174"/>
      <c r="AA1071" s="174"/>
      <c r="AB1071" s="174"/>
      <c r="AC1071" s="174"/>
      <c r="AD1071" s="174"/>
      <c r="AE1071" s="174"/>
      <c r="AF1071" s="174"/>
      <c r="AG1071" s="174"/>
      <c r="AH1071" s="174"/>
      <c r="AI1071" s="174"/>
      <c r="AJ1071" s="174"/>
      <c r="AK1071" s="174"/>
      <c r="AL1071" s="174"/>
      <c r="AM1071" s="174"/>
      <c r="AN1071" s="174"/>
      <c r="AO1071" s="174"/>
      <c r="AP1071" s="174"/>
      <c r="AQ1071" s="174"/>
      <c r="AR1071" s="174"/>
      <c r="AS1071" s="174"/>
      <c r="AT1071" s="174"/>
      <c r="AU1071" s="174"/>
      <c r="AV1071" s="174"/>
      <c r="AW1071" s="174"/>
      <c r="AX1071" s="174"/>
      <c r="AY1071" s="174"/>
      <c r="AZ1071" s="174"/>
      <c r="BA1071" s="174"/>
      <c r="BB1071" s="174"/>
      <c r="BC1071" s="174"/>
      <c r="BD1071" s="174"/>
      <c r="BE1071" s="174"/>
      <c r="BF1071" s="174"/>
      <c r="BG1071" s="174"/>
      <c r="BH1071" s="174"/>
      <c r="BI1071" s="174"/>
      <c r="BJ1071" s="174"/>
      <c r="BK1071" s="174"/>
      <c r="BL1071" s="174"/>
      <c r="BM1071" s="174"/>
      <c r="BN1071" s="174"/>
      <c r="BO1071" s="174"/>
      <c r="BP1071" s="174"/>
      <c r="BQ1071" s="174"/>
      <c r="BR1071" s="174"/>
      <c r="BS1071" s="174"/>
      <c r="BT1071" s="174"/>
      <c r="BU1071" s="174"/>
      <c r="BV1071" s="174"/>
      <c r="BW1071" s="174"/>
      <c r="BX1071" s="174"/>
      <c r="BY1071" s="174"/>
      <c r="BZ1071" s="174"/>
      <c r="CA1071" s="174"/>
      <c r="CB1071" s="174"/>
      <c r="CC1071" s="1"/>
    </row>
    <row r="1072" spans="2:81" ht="15" customHeight="1">
      <c r="B1072" s="891"/>
      <c r="C1072" s="59"/>
      <c r="D1072" s="59" t="s">
        <v>1337</v>
      </c>
      <c r="E1072" s="59"/>
      <c r="F1072" s="59"/>
      <c r="G1072" s="59"/>
      <c r="H1072" s="59"/>
      <c r="I1072" s="59"/>
      <c r="J1072" s="59"/>
      <c r="K1072" s="59"/>
      <c r="L1072" s="59"/>
      <c r="M1072" s="59"/>
      <c r="N1072" s="59"/>
      <c r="O1072" s="59"/>
      <c r="P1072" s="59"/>
      <c r="Q1072" s="59"/>
      <c r="R1072" s="59"/>
      <c r="S1072" s="59"/>
      <c r="T1072" s="794"/>
      <c r="U1072" s="794"/>
      <c r="V1072" s="794"/>
      <c r="W1072" s="794"/>
      <c r="X1072" s="794"/>
      <c r="Y1072" s="794"/>
      <c r="Z1072" s="794"/>
      <c r="AA1072" s="794"/>
      <c r="AB1072" s="794"/>
      <c r="AC1072" s="794"/>
      <c r="AD1072" s="794"/>
      <c r="AE1072" s="794"/>
      <c r="AF1072" s="794"/>
      <c r="AG1072" s="794"/>
      <c r="AH1072" s="794"/>
      <c r="AI1072" s="794"/>
      <c r="AJ1072" s="794"/>
      <c r="AK1072" s="794"/>
      <c r="AL1072" s="794"/>
      <c r="AM1072" s="794"/>
      <c r="AN1072" s="794"/>
      <c r="AO1072" s="794"/>
      <c r="AP1072" s="794"/>
      <c r="AQ1072" s="794"/>
      <c r="AR1072" s="794"/>
      <c r="AS1072" s="794"/>
      <c r="AT1072" s="794"/>
      <c r="AU1072" s="794"/>
      <c r="AV1072" s="794"/>
      <c r="AW1072" s="794"/>
      <c r="AX1072" s="794"/>
      <c r="AY1072" s="794"/>
      <c r="AZ1072" s="794"/>
      <c r="BA1072" s="794"/>
      <c r="BB1072" s="794"/>
      <c r="BC1072" s="794"/>
      <c r="BD1072" s="794"/>
      <c r="BE1072" s="794"/>
      <c r="BF1072" s="794"/>
      <c r="BG1072" s="794"/>
      <c r="BH1072" s="794"/>
      <c r="BI1072" s="794"/>
      <c r="BJ1072" s="794"/>
      <c r="BK1072" s="794"/>
      <c r="BL1072" s="794"/>
      <c r="BM1072" s="794"/>
      <c r="BN1072" s="794"/>
      <c r="BO1072" s="794"/>
      <c r="BP1072" s="794"/>
      <c r="BQ1072" s="794"/>
      <c r="BR1072" s="794"/>
      <c r="BS1072" s="794"/>
      <c r="BT1072" s="794"/>
      <c r="BU1072" s="794"/>
      <c r="BV1072" s="794"/>
      <c r="BW1072" s="794"/>
      <c r="BX1072" s="794"/>
      <c r="BY1072" s="794"/>
      <c r="BZ1072" s="794"/>
      <c r="CA1072" s="794"/>
      <c r="CB1072" s="794"/>
      <c r="CC1072" s="1" t="s">
        <v>1968</v>
      </c>
    </row>
    <row r="1073" spans="2:81" ht="15" customHeight="1">
      <c r="B1073" s="891"/>
      <c r="C1073" s="94"/>
      <c r="D1073" s="94"/>
      <c r="E1073" s="94"/>
      <c r="F1073" s="94"/>
      <c r="G1073" s="94"/>
      <c r="H1073" s="94"/>
      <c r="I1073" s="94"/>
      <c r="J1073" s="94"/>
      <c r="K1073" s="94"/>
      <c r="L1073" s="94"/>
      <c r="M1073" s="94"/>
      <c r="N1073" s="94"/>
      <c r="O1073" s="94"/>
      <c r="P1073" s="94"/>
      <c r="Q1073" s="94"/>
      <c r="R1073" s="94"/>
      <c r="S1073" s="94"/>
      <c r="T1073" s="94"/>
      <c r="U1073" s="94"/>
      <c r="V1073" s="94"/>
      <c r="W1073" s="94"/>
      <c r="X1073" s="94"/>
      <c r="Y1073" s="94"/>
      <c r="Z1073" s="94"/>
      <c r="AA1073" s="94"/>
      <c r="AB1073" s="94"/>
      <c r="AC1073" s="94"/>
      <c r="AD1073" s="94"/>
      <c r="AE1073" s="94"/>
      <c r="AF1073" s="94"/>
      <c r="AG1073" s="94"/>
      <c r="AH1073" s="94"/>
      <c r="AI1073" s="94"/>
      <c r="AJ1073" s="94"/>
      <c r="AK1073" s="94"/>
      <c r="AL1073" s="94"/>
      <c r="AM1073" s="94"/>
      <c r="AN1073" s="94"/>
      <c r="AO1073" s="94"/>
      <c r="AP1073" s="94"/>
      <c r="AQ1073" s="94"/>
      <c r="AR1073" s="94"/>
      <c r="AS1073" s="94"/>
      <c r="AT1073" s="94"/>
      <c r="AU1073" s="94"/>
      <c r="AV1073" s="94"/>
      <c r="AW1073" s="94"/>
      <c r="AX1073" s="94"/>
      <c r="AY1073" s="94"/>
      <c r="AZ1073" s="94"/>
      <c r="BA1073" s="94"/>
      <c r="BB1073" s="94"/>
      <c r="BC1073" s="94"/>
      <c r="BD1073" s="94"/>
      <c r="BE1073" s="94"/>
      <c r="BF1073" s="94"/>
      <c r="BG1073" s="94"/>
      <c r="BH1073" s="94"/>
      <c r="BI1073" s="94"/>
      <c r="BJ1073" s="94"/>
      <c r="BK1073" s="94"/>
      <c r="BL1073" s="94"/>
      <c r="BM1073" s="94"/>
      <c r="BN1073" s="94"/>
      <c r="BO1073" s="94"/>
      <c r="BP1073" s="94"/>
      <c r="BQ1073" s="94"/>
      <c r="BR1073" s="94"/>
      <c r="BS1073" s="94"/>
      <c r="BT1073" s="94"/>
      <c r="BU1073" s="94"/>
      <c r="BV1073" s="94"/>
      <c r="BW1073" s="94"/>
      <c r="BX1073" s="94"/>
      <c r="BY1073" s="94"/>
      <c r="BZ1073" s="94"/>
      <c r="CA1073" s="94"/>
      <c r="CB1073" s="94"/>
      <c r="CC1073" s="1"/>
    </row>
    <row r="1074" spans="2:81" ht="15" customHeight="1">
      <c r="B1074" s="891"/>
      <c r="C1074" s="174"/>
      <c r="D1074" s="174"/>
      <c r="E1074" s="174"/>
      <c r="F1074" s="174"/>
      <c r="G1074" s="174"/>
      <c r="H1074" s="174"/>
      <c r="I1074" s="174"/>
      <c r="J1074" s="174"/>
      <c r="K1074" s="174"/>
      <c r="L1074" s="174"/>
      <c r="M1074" s="174"/>
      <c r="N1074" s="174"/>
      <c r="O1074" s="174"/>
      <c r="P1074" s="174"/>
      <c r="Q1074" s="174"/>
      <c r="R1074" s="174"/>
      <c r="S1074" s="174"/>
      <c r="T1074" s="174"/>
      <c r="U1074" s="174"/>
      <c r="V1074" s="174"/>
      <c r="W1074" s="174"/>
      <c r="X1074" s="174"/>
      <c r="Y1074" s="174"/>
      <c r="Z1074" s="174"/>
      <c r="AA1074" s="174"/>
      <c r="AB1074" s="174"/>
      <c r="AC1074" s="174"/>
      <c r="AD1074" s="174"/>
      <c r="AE1074" s="174"/>
      <c r="AF1074" s="174"/>
      <c r="AG1074" s="174"/>
      <c r="AH1074" s="174"/>
      <c r="AI1074" s="174"/>
      <c r="AJ1074" s="174"/>
      <c r="AK1074" s="174"/>
      <c r="AL1074" s="174"/>
      <c r="AM1074" s="174"/>
      <c r="AN1074" s="174"/>
      <c r="AO1074" s="174"/>
      <c r="AP1074" s="174"/>
      <c r="AQ1074" s="174"/>
      <c r="AR1074" s="174"/>
      <c r="AS1074" s="174"/>
      <c r="AT1074" s="174"/>
      <c r="AU1074" s="174"/>
      <c r="AV1074" s="174"/>
      <c r="AW1074" s="174"/>
      <c r="AX1074" s="174"/>
      <c r="AY1074" s="174"/>
      <c r="AZ1074" s="174"/>
      <c r="BA1074" s="174"/>
      <c r="BB1074" s="174"/>
      <c r="BC1074" s="174"/>
      <c r="BD1074" s="174"/>
      <c r="BE1074" s="174"/>
      <c r="BF1074" s="174"/>
      <c r="BG1074" s="174"/>
      <c r="BH1074" s="174"/>
      <c r="BI1074" s="174"/>
      <c r="BJ1074" s="174"/>
      <c r="BK1074" s="174"/>
      <c r="BL1074" s="174"/>
      <c r="BM1074" s="174"/>
      <c r="BN1074" s="174"/>
      <c r="BO1074" s="174"/>
      <c r="BP1074" s="174"/>
      <c r="BQ1074" s="174"/>
      <c r="BR1074" s="174"/>
      <c r="BS1074" s="174"/>
      <c r="BT1074" s="174"/>
      <c r="BU1074" s="174"/>
      <c r="BV1074" s="174"/>
      <c r="BW1074" s="174"/>
      <c r="BX1074" s="174"/>
      <c r="BY1074" s="174"/>
      <c r="BZ1074" s="174"/>
      <c r="CA1074" s="174"/>
      <c r="CB1074" s="174"/>
      <c r="CC1074" s="1"/>
    </row>
    <row r="1075" spans="2:81" ht="15" customHeight="1">
      <c r="B1075" s="891"/>
      <c r="C1075" s="59"/>
      <c r="D1075" s="798" t="s">
        <v>1338</v>
      </c>
      <c r="E1075" s="798"/>
      <c r="F1075" s="798"/>
      <c r="G1075" s="798"/>
      <c r="H1075" s="798"/>
      <c r="I1075" s="798"/>
      <c r="J1075" s="798"/>
      <c r="K1075" s="798"/>
      <c r="L1075" s="798"/>
      <c r="M1075" s="798"/>
      <c r="N1075" s="798"/>
      <c r="O1075" s="798"/>
      <c r="P1075" s="798"/>
      <c r="Q1075" s="798"/>
      <c r="R1075" s="798"/>
      <c r="S1075" s="798"/>
      <c r="T1075" s="798"/>
      <c r="U1075" s="794"/>
      <c r="V1075" s="794"/>
      <c r="W1075" s="794"/>
      <c r="X1075" s="794"/>
      <c r="Y1075" s="794"/>
      <c r="Z1075" s="794"/>
      <c r="AA1075" s="794"/>
      <c r="AB1075" s="794"/>
      <c r="AC1075" s="794"/>
      <c r="AD1075" s="794"/>
      <c r="AE1075" s="794"/>
      <c r="AF1075" s="794"/>
      <c r="AG1075" s="794"/>
      <c r="AH1075" s="794"/>
      <c r="AI1075" s="794"/>
      <c r="AJ1075" s="794"/>
      <c r="AK1075" s="794"/>
      <c r="AL1075" s="794"/>
      <c r="AM1075" s="794"/>
      <c r="AN1075" s="794"/>
      <c r="AO1075" s="794"/>
      <c r="AP1075" s="794"/>
      <c r="AQ1075" s="794"/>
      <c r="AR1075" s="794"/>
      <c r="AS1075" s="794"/>
      <c r="AT1075" s="794"/>
      <c r="AU1075" s="794"/>
      <c r="AV1075" s="794"/>
      <c r="AW1075" s="794"/>
      <c r="AX1075" s="794"/>
      <c r="AY1075" s="794"/>
      <c r="AZ1075" s="794"/>
      <c r="BA1075" s="794"/>
      <c r="BB1075" s="794"/>
      <c r="BC1075" s="794"/>
      <c r="BD1075" s="794"/>
      <c r="BE1075" s="794"/>
      <c r="BF1075" s="794"/>
      <c r="BG1075" s="794"/>
      <c r="BH1075" s="794"/>
      <c r="BI1075" s="794"/>
      <c r="BJ1075" s="794"/>
      <c r="BK1075" s="794"/>
      <c r="BL1075" s="794"/>
      <c r="BM1075" s="794"/>
      <c r="BN1075" s="794"/>
      <c r="BO1075" s="794"/>
      <c r="BP1075" s="794"/>
      <c r="BQ1075" s="794"/>
      <c r="BR1075" s="794"/>
      <c r="BS1075" s="794"/>
      <c r="BT1075" s="794"/>
      <c r="BU1075" s="794"/>
      <c r="BV1075" s="794"/>
      <c r="BW1075" s="794"/>
      <c r="BX1075" s="794"/>
      <c r="BY1075" s="794"/>
      <c r="BZ1075" s="794"/>
      <c r="CA1075" s="794"/>
      <c r="CB1075" s="794"/>
      <c r="CC1075" s="1"/>
    </row>
    <row r="1076" spans="2:81" ht="15" customHeight="1">
      <c r="B1076" s="482" t="s">
        <v>2144</v>
      </c>
      <c r="C1076" s="59"/>
      <c r="D1076" s="122"/>
      <c r="E1076" s="122"/>
      <c r="F1076" s="122"/>
      <c r="G1076" s="122"/>
      <c r="H1076" s="122"/>
      <c r="I1076" s="122"/>
      <c r="J1076" s="122"/>
      <c r="K1076" s="122"/>
      <c r="L1076" s="122"/>
      <c r="M1076" s="122"/>
      <c r="N1076" s="122"/>
      <c r="O1076" s="122"/>
      <c r="P1076" s="122"/>
      <c r="Q1076" s="122"/>
      <c r="R1076" s="122"/>
      <c r="S1076" s="122"/>
      <c r="T1076" s="122"/>
      <c r="U1076" s="794"/>
      <c r="V1076" s="794"/>
      <c r="W1076" s="794"/>
      <c r="X1076" s="794"/>
      <c r="Y1076" s="794"/>
      <c r="Z1076" s="794"/>
      <c r="AA1076" s="794"/>
      <c r="AB1076" s="794"/>
      <c r="AC1076" s="794"/>
      <c r="AD1076" s="794"/>
      <c r="AE1076" s="794"/>
      <c r="AF1076" s="794"/>
      <c r="AG1076" s="794"/>
      <c r="AH1076" s="794"/>
      <c r="AI1076" s="794"/>
      <c r="AJ1076" s="794"/>
      <c r="AK1076" s="794"/>
      <c r="AL1076" s="794"/>
      <c r="AM1076" s="794"/>
      <c r="AN1076" s="794"/>
      <c r="AO1076" s="794"/>
      <c r="AP1076" s="794"/>
      <c r="AQ1076" s="794"/>
      <c r="AR1076" s="794"/>
      <c r="AS1076" s="794"/>
      <c r="AT1076" s="794"/>
      <c r="AU1076" s="794"/>
      <c r="AV1076" s="794"/>
      <c r="AW1076" s="794"/>
      <c r="AX1076" s="794"/>
      <c r="AY1076" s="794"/>
      <c r="AZ1076" s="794"/>
      <c r="BA1076" s="794"/>
      <c r="BB1076" s="794"/>
      <c r="BC1076" s="794"/>
      <c r="BD1076" s="794"/>
      <c r="BE1076" s="794"/>
      <c r="BF1076" s="794"/>
      <c r="BG1076" s="794"/>
      <c r="BH1076" s="794"/>
      <c r="BI1076" s="794"/>
      <c r="BJ1076" s="794"/>
      <c r="BK1076" s="794"/>
      <c r="BL1076" s="794"/>
      <c r="BM1076" s="794"/>
      <c r="BN1076" s="794"/>
      <c r="BO1076" s="794"/>
      <c r="BP1076" s="794"/>
      <c r="BQ1076" s="794"/>
      <c r="BR1076" s="794"/>
      <c r="BS1076" s="794"/>
      <c r="BT1076" s="794"/>
      <c r="BU1076" s="794"/>
      <c r="BV1076" s="794"/>
      <c r="BW1076" s="794"/>
      <c r="BX1076" s="794"/>
      <c r="BY1076" s="794"/>
      <c r="BZ1076" s="794"/>
      <c r="CA1076" s="794"/>
      <c r="CB1076" s="794"/>
      <c r="CC1076" s="461" t="s">
        <v>2144</v>
      </c>
    </row>
    <row r="1077" spans="2:81" ht="15" customHeight="1" thickBot="1">
      <c r="B1077" s="483" t="s">
        <v>2141</v>
      </c>
      <c r="C1077" s="59"/>
      <c r="D1077" s="59"/>
      <c r="E1077" s="59"/>
      <c r="F1077" s="59"/>
      <c r="G1077" s="59"/>
      <c r="H1077" s="59"/>
      <c r="I1077" s="59"/>
      <c r="J1077" s="59"/>
      <c r="K1077" s="59"/>
      <c r="L1077" s="59"/>
      <c r="M1077" s="59"/>
      <c r="N1077" s="59"/>
      <c r="O1077" s="59"/>
      <c r="P1077" s="59"/>
      <c r="Q1077" s="59"/>
      <c r="R1077" s="59"/>
      <c r="S1077" s="59"/>
      <c r="T1077" s="794"/>
      <c r="U1077" s="794"/>
      <c r="V1077" s="794"/>
      <c r="W1077" s="794"/>
      <c r="X1077" s="794"/>
      <c r="Y1077" s="794"/>
      <c r="Z1077" s="794"/>
      <c r="AA1077" s="794"/>
      <c r="AB1077" s="794"/>
      <c r="AC1077" s="794"/>
      <c r="AD1077" s="794"/>
      <c r="AE1077" s="794"/>
      <c r="AF1077" s="794"/>
      <c r="AG1077" s="794"/>
      <c r="AH1077" s="794"/>
      <c r="AI1077" s="794"/>
      <c r="AJ1077" s="794"/>
      <c r="AK1077" s="794"/>
      <c r="AL1077" s="794"/>
      <c r="AM1077" s="794"/>
      <c r="AN1077" s="794"/>
      <c r="AO1077" s="794"/>
      <c r="AP1077" s="794"/>
      <c r="AQ1077" s="794"/>
      <c r="AR1077" s="794"/>
      <c r="AS1077" s="794"/>
      <c r="AT1077" s="794"/>
      <c r="AU1077" s="794"/>
      <c r="AV1077" s="794"/>
      <c r="AW1077" s="794"/>
      <c r="AX1077" s="794"/>
      <c r="AY1077" s="794"/>
      <c r="AZ1077" s="794"/>
      <c r="BA1077" s="794"/>
      <c r="BB1077" s="794"/>
      <c r="BC1077" s="794"/>
      <c r="BD1077" s="794"/>
      <c r="BE1077" s="794"/>
      <c r="BF1077" s="794"/>
      <c r="BG1077" s="794"/>
      <c r="BH1077" s="794"/>
      <c r="BI1077" s="794"/>
      <c r="BJ1077" s="794"/>
      <c r="BK1077" s="794"/>
      <c r="BL1077" s="794"/>
      <c r="BM1077" s="794"/>
      <c r="BN1077" s="794"/>
      <c r="BO1077" s="794"/>
      <c r="BP1077" s="794"/>
      <c r="BQ1077" s="794"/>
      <c r="BR1077" s="794"/>
      <c r="BS1077" s="794"/>
      <c r="BT1077" s="794"/>
      <c r="BU1077" s="794"/>
      <c r="BV1077" s="794"/>
      <c r="BW1077" s="794"/>
      <c r="BX1077" s="794"/>
      <c r="BY1077" s="794"/>
      <c r="BZ1077" s="794"/>
      <c r="CA1077" s="794"/>
      <c r="CB1077" s="794"/>
      <c r="CC1077" s="463" t="s">
        <v>2141</v>
      </c>
    </row>
    <row r="1078" spans="2:81" ht="15" customHeight="1">
      <c r="B1078" s="484" t="s">
        <v>2142</v>
      </c>
      <c r="C1078" s="59"/>
      <c r="D1078" s="59" t="s">
        <v>1339</v>
      </c>
      <c r="E1078" s="59"/>
      <c r="F1078" s="59"/>
      <c r="G1078" s="59"/>
      <c r="H1078" s="59"/>
      <c r="I1078" s="59"/>
      <c r="J1078" s="59"/>
      <c r="K1078" s="59"/>
      <c r="L1078" s="59"/>
      <c r="M1078" s="59"/>
      <c r="N1078" s="59"/>
      <c r="O1078" s="59"/>
      <c r="P1078" s="59"/>
      <c r="Q1078" s="59"/>
      <c r="R1078" s="59"/>
      <c r="S1078" s="59"/>
      <c r="T1078" s="325"/>
      <c r="U1078" s="325"/>
      <c r="V1078" s="325"/>
      <c r="W1078" s="325"/>
      <c r="X1078" s="325"/>
      <c r="Y1078" s="325"/>
      <c r="Z1078" s="325"/>
      <c r="AA1078" s="325"/>
      <c r="AB1078" s="325"/>
      <c r="AC1078" s="325"/>
      <c r="AD1078" s="325"/>
      <c r="AE1078" s="325"/>
      <c r="AF1078" s="325"/>
      <c r="AG1078" s="325"/>
      <c r="AH1078" s="325"/>
      <c r="AI1078" s="325"/>
      <c r="AJ1078" s="325"/>
      <c r="AK1078" s="325"/>
      <c r="AL1078" s="325"/>
      <c r="AM1078" s="325"/>
      <c r="AN1078" s="325"/>
      <c r="AO1078" s="325"/>
      <c r="AP1078" s="325"/>
      <c r="AQ1078" s="325"/>
      <c r="AR1078" s="325"/>
      <c r="AS1078" s="325"/>
      <c r="AT1078" s="325"/>
      <c r="AU1078" s="325"/>
      <c r="AV1078" s="325"/>
      <c r="AW1078" s="325"/>
      <c r="AX1078" s="325"/>
      <c r="AY1078" s="325"/>
      <c r="AZ1078" s="325"/>
      <c r="BA1078" s="325"/>
      <c r="BB1078" s="325"/>
      <c r="BC1078" s="325"/>
      <c r="BD1078" s="325"/>
      <c r="BE1078" s="325"/>
      <c r="BF1078" s="325"/>
      <c r="BG1078" s="325"/>
      <c r="BH1078" s="325"/>
      <c r="BI1078" s="325"/>
      <c r="BJ1078" s="325"/>
      <c r="BK1078" s="325"/>
      <c r="BL1078" s="325"/>
      <c r="BM1078" s="325"/>
      <c r="BN1078" s="325"/>
      <c r="BO1078" s="325"/>
      <c r="BP1078" s="325"/>
      <c r="BQ1078" s="325"/>
      <c r="BR1078" s="325"/>
      <c r="BS1078" s="325"/>
      <c r="BT1078" s="325"/>
      <c r="BU1078" s="325"/>
      <c r="BV1078" s="325"/>
      <c r="BW1078" s="325"/>
      <c r="BX1078" s="325"/>
      <c r="BY1078" s="325"/>
      <c r="BZ1078" s="325"/>
      <c r="CA1078" s="325"/>
      <c r="CB1078" s="325"/>
      <c r="CC1078" s="464" t="s">
        <v>2142</v>
      </c>
    </row>
    <row r="1079" spans="2:81" ht="15" customHeight="1">
      <c r="B1079" s="891" t="s">
        <v>2196</v>
      </c>
      <c r="C1079" s="59"/>
      <c r="D1079" s="59"/>
      <c r="E1079" s="892" t="s">
        <v>1691</v>
      </c>
      <c r="F1079" s="892"/>
      <c r="G1079" s="892"/>
      <c r="H1079" s="892"/>
      <c r="I1079" s="892"/>
      <c r="J1079" s="892"/>
      <c r="K1079" s="892"/>
      <c r="L1079" s="892"/>
      <c r="M1079" s="892"/>
      <c r="N1079" s="892"/>
      <c r="O1079" s="892"/>
      <c r="P1079" s="892"/>
      <c r="Q1079" s="892"/>
      <c r="R1079" s="892"/>
      <c r="S1079" s="892"/>
      <c r="T1079" s="892"/>
      <c r="U1079" s="892"/>
      <c r="V1079" s="892"/>
      <c r="W1079" s="892"/>
      <c r="X1079" s="892"/>
      <c r="Y1079" s="892"/>
      <c r="Z1079" s="892"/>
      <c r="AA1079" s="892"/>
      <c r="AB1079" s="892"/>
      <c r="AC1079" s="892"/>
      <c r="AD1079" s="892"/>
      <c r="AE1079" s="892"/>
      <c r="AF1079" s="892"/>
      <c r="AG1079" s="892"/>
      <c r="AH1079" s="892"/>
      <c r="AI1079" s="892"/>
      <c r="AJ1079" s="892"/>
      <c r="AK1079" s="892"/>
      <c r="AL1079" s="892"/>
      <c r="AM1079" s="892"/>
      <c r="AN1079" s="892"/>
      <c r="AO1079" s="892"/>
      <c r="AP1079" s="892"/>
      <c r="AQ1079" s="892"/>
      <c r="AR1079" s="892"/>
      <c r="AS1079" s="892"/>
      <c r="AT1079" s="892"/>
      <c r="AU1079" s="892"/>
      <c r="AV1079" s="892"/>
      <c r="AW1079" s="892"/>
      <c r="AX1079" s="892"/>
      <c r="AY1079" s="892"/>
      <c r="AZ1079" s="892"/>
      <c r="BA1079" s="892"/>
      <c r="BB1079" s="892"/>
      <c r="BC1079" s="892"/>
      <c r="BD1079" s="892"/>
      <c r="BE1079" s="892"/>
      <c r="BF1079" s="892"/>
      <c r="BG1079" s="892"/>
      <c r="BH1079" s="892"/>
      <c r="BI1079" s="892"/>
      <c r="BJ1079" s="892"/>
      <c r="BK1079" s="892"/>
      <c r="BL1079" s="892"/>
      <c r="BM1079" s="892"/>
      <c r="BN1079" s="892"/>
      <c r="BO1079" s="892"/>
      <c r="BP1079" s="892"/>
      <c r="BQ1079" s="892"/>
      <c r="BR1079" s="892"/>
      <c r="BS1079" s="892"/>
      <c r="BT1079" s="892"/>
      <c r="BU1079" s="892"/>
      <c r="BV1079" s="892"/>
      <c r="BW1079" s="892"/>
      <c r="BX1079" s="892"/>
      <c r="BY1079" s="892"/>
      <c r="BZ1079" s="892"/>
      <c r="CA1079" s="892"/>
      <c r="CB1079" s="892"/>
      <c r="CC1079" s="387" t="s">
        <v>2284</v>
      </c>
    </row>
    <row r="1080" spans="2:81" ht="15" customHeight="1">
      <c r="B1080" s="891"/>
      <c r="C1080" s="59"/>
      <c r="D1080" s="59"/>
      <c r="E1080" s="794"/>
      <c r="F1080" s="794"/>
      <c r="G1080" s="794"/>
      <c r="H1080" s="794"/>
      <c r="I1080" s="794"/>
      <c r="J1080" s="794"/>
      <c r="K1080" s="794"/>
      <c r="L1080" s="794"/>
      <c r="M1080" s="794"/>
      <c r="N1080" s="794"/>
      <c r="O1080" s="794"/>
      <c r="P1080" s="794"/>
      <c r="Q1080" s="794"/>
      <c r="R1080" s="794"/>
      <c r="S1080" s="794"/>
      <c r="T1080" s="794"/>
      <c r="U1080" s="794"/>
      <c r="V1080" s="794"/>
      <c r="W1080" s="794"/>
      <c r="X1080" s="794"/>
      <c r="Y1080" s="794"/>
      <c r="Z1080" s="794"/>
      <c r="AA1080" s="794"/>
      <c r="AB1080" s="794"/>
      <c r="AC1080" s="794"/>
      <c r="AD1080" s="794"/>
      <c r="AE1080" s="794"/>
      <c r="AF1080" s="794"/>
      <c r="AG1080" s="794"/>
      <c r="AH1080" s="794"/>
      <c r="AI1080" s="794"/>
      <c r="AJ1080" s="794"/>
      <c r="AK1080" s="794"/>
      <c r="AL1080" s="794"/>
      <c r="AM1080" s="794"/>
      <c r="AN1080" s="794"/>
      <c r="AO1080" s="794"/>
      <c r="AP1080" s="794"/>
      <c r="AQ1080" s="794"/>
      <c r="AR1080" s="794"/>
      <c r="AS1080" s="794"/>
      <c r="AT1080" s="794"/>
      <c r="AU1080" s="794"/>
      <c r="AV1080" s="794"/>
      <c r="AW1080" s="794"/>
      <c r="AX1080" s="794"/>
      <c r="AY1080" s="794"/>
      <c r="AZ1080" s="794"/>
      <c r="BA1080" s="794"/>
      <c r="BB1080" s="794"/>
      <c r="BC1080" s="794"/>
      <c r="BD1080" s="794"/>
      <c r="BE1080" s="794"/>
      <c r="BF1080" s="794"/>
      <c r="BG1080" s="794"/>
      <c r="BH1080" s="794"/>
      <c r="BI1080" s="794"/>
      <c r="BJ1080" s="794"/>
      <c r="BK1080" s="794"/>
      <c r="BL1080" s="794"/>
      <c r="BM1080" s="794"/>
      <c r="BN1080" s="794"/>
      <c r="BO1080" s="794"/>
      <c r="BP1080" s="794"/>
      <c r="BQ1080" s="794"/>
      <c r="BR1080" s="794"/>
      <c r="BS1080" s="794"/>
      <c r="BT1080" s="794"/>
      <c r="BU1080" s="794"/>
      <c r="BV1080" s="794"/>
      <c r="BW1080" s="794"/>
      <c r="BX1080" s="794"/>
      <c r="BY1080" s="794"/>
      <c r="BZ1080" s="794"/>
      <c r="CA1080" s="794"/>
      <c r="CB1080" s="794"/>
      <c r="CC1080" s="55"/>
    </row>
    <row r="1081" spans="2:81" ht="15" customHeight="1">
      <c r="B1081" s="891"/>
      <c r="C1081" s="59"/>
      <c r="D1081" s="59"/>
      <c r="E1081" s="794"/>
      <c r="F1081" s="794"/>
      <c r="G1081" s="794"/>
      <c r="H1081" s="794"/>
      <c r="I1081" s="794"/>
      <c r="J1081" s="794"/>
      <c r="K1081" s="794"/>
      <c r="L1081" s="794"/>
      <c r="M1081" s="794"/>
      <c r="N1081" s="794"/>
      <c r="O1081" s="794"/>
      <c r="P1081" s="794"/>
      <c r="Q1081" s="794"/>
      <c r="R1081" s="794"/>
      <c r="S1081" s="794"/>
      <c r="T1081" s="794"/>
      <c r="U1081" s="794"/>
      <c r="V1081" s="794"/>
      <c r="W1081" s="794"/>
      <c r="X1081" s="794"/>
      <c r="Y1081" s="794"/>
      <c r="Z1081" s="794"/>
      <c r="AA1081" s="794"/>
      <c r="AB1081" s="794"/>
      <c r="AC1081" s="794"/>
      <c r="AD1081" s="794"/>
      <c r="AE1081" s="794"/>
      <c r="AF1081" s="794"/>
      <c r="AG1081" s="794"/>
      <c r="AH1081" s="794"/>
      <c r="AI1081" s="794"/>
      <c r="AJ1081" s="794"/>
      <c r="AK1081" s="794"/>
      <c r="AL1081" s="794"/>
      <c r="AM1081" s="794"/>
      <c r="AN1081" s="794"/>
      <c r="AO1081" s="794"/>
      <c r="AP1081" s="794"/>
      <c r="AQ1081" s="794"/>
      <c r="AR1081" s="794"/>
      <c r="AS1081" s="794"/>
      <c r="AT1081" s="794"/>
      <c r="AU1081" s="794"/>
      <c r="AV1081" s="794"/>
      <c r="AW1081" s="794"/>
      <c r="AX1081" s="794"/>
      <c r="AY1081" s="794"/>
      <c r="AZ1081" s="794"/>
      <c r="BA1081" s="794"/>
      <c r="BB1081" s="794"/>
      <c r="BC1081" s="794"/>
      <c r="BD1081" s="794"/>
      <c r="BE1081" s="794"/>
      <c r="BF1081" s="794"/>
      <c r="BG1081" s="794"/>
      <c r="BH1081" s="794"/>
      <c r="BI1081" s="794"/>
      <c r="BJ1081" s="794"/>
      <c r="BK1081" s="794"/>
      <c r="BL1081" s="794"/>
      <c r="BM1081" s="794"/>
      <c r="BN1081" s="794"/>
      <c r="BO1081" s="794"/>
      <c r="BP1081" s="794"/>
      <c r="BQ1081" s="794"/>
      <c r="BR1081" s="794"/>
      <c r="BS1081" s="794"/>
      <c r="BT1081" s="794"/>
      <c r="BU1081" s="794"/>
      <c r="BV1081" s="794"/>
      <c r="BW1081" s="794"/>
      <c r="BX1081" s="794"/>
      <c r="BY1081" s="794"/>
      <c r="BZ1081" s="794"/>
      <c r="CA1081" s="794"/>
      <c r="CB1081" s="794"/>
      <c r="CC1081" s="1"/>
    </row>
    <row r="1082" spans="2:81" ht="15" customHeight="1">
      <c r="B1082" s="891"/>
      <c r="C1082" s="59"/>
      <c r="D1082" s="59"/>
      <c r="E1082" s="794"/>
      <c r="F1082" s="794"/>
      <c r="G1082" s="794"/>
      <c r="H1082" s="794"/>
      <c r="I1082" s="794"/>
      <c r="J1082" s="794"/>
      <c r="K1082" s="794"/>
      <c r="L1082" s="794"/>
      <c r="M1082" s="794"/>
      <c r="N1082" s="794"/>
      <c r="O1082" s="794"/>
      <c r="P1082" s="794"/>
      <c r="Q1082" s="794"/>
      <c r="R1082" s="794"/>
      <c r="S1082" s="794"/>
      <c r="T1082" s="794"/>
      <c r="U1082" s="794"/>
      <c r="V1082" s="794"/>
      <c r="W1082" s="794"/>
      <c r="X1082" s="794"/>
      <c r="Y1082" s="794"/>
      <c r="Z1082" s="794"/>
      <c r="AA1082" s="794"/>
      <c r="AB1082" s="794"/>
      <c r="AC1082" s="794"/>
      <c r="AD1082" s="794"/>
      <c r="AE1082" s="794"/>
      <c r="AF1082" s="794"/>
      <c r="AG1082" s="794"/>
      <c r="AH1082" s="794"/>
      <c r="AI1082" s="794"/>
      <c r="AJ1082" s="794"/>
      <c r="AK1082" s="794"/>
      <c r="AL1082" s="794"/>
      <c r="AM1082" s="794"/>
      <c r="AN1082" s="794"/>
      <c r="AO1082" s="794"/>
      <c r="AP1082" s="794"/>
      <c r="AQ1082" s="794"/>
      <c r="AR1082" s="794"/>
      <c r="AS1082" s="794"/>
      <c r="AT1082" s="794"/>
      <c r="AU1082" s="794"/>
      <c r="AV1082" s="794"/>
      <c r="AW1082" s="794"/>
      <c r="AX1082" s="794"/>
      <c r="AY1082" s="794"/>
      <c r="AZ1082" s="794"/>
      <c r="BA1082" s="794"/>
      <c r="BB1082" s="794"/>
      <c r="BC1082" s="794"/>
      <c r="BD1082" s="794"/>
      <c r="BE1082" s="794"/>
      <c r="BF1082" s="794"/>
      <c r="BG1082" s="794"/>
      <c r="BH1082" s="794"/>
      <c r="BI1082" s="794"/>
      <c r="BJ1082" s="794"/>
      <c r="BK1082" s="794"/>
      <c r="BL1082" s="794"/>
      <c r="BM1082" s="794"/>
      <c r="BN1082" s="794"/>
      <c r="BO1082" s="794"/>
      <c r="BP1082" s="794"/>
      <c r="BQ1082" s="794"/>
      <c r="BR1082" s="794"/>
      <c r="BS1082" s="794"/>
      <c r="BT1082" s="794"/>
      <c r="BU1082" s="794"/>
      <c r="BV1082" s="794"/>
      <c r="BW1082" s="794"/>
      <c r="BX1082" s="794"/>
      <c r="BY1082" s="794"/>
      <c r="BZ1082" s="794"/>
      <c r="CA1082" s="794"/>
      <c r="CB1082" s="794"/>
      <c r="CC1082" s="1"/>
    </row>
    <row r="1083" spans="2:81" ht="15" customHeight="1">
      <c r="B1083" s="891"/>
      <c r="C1083" s="59"/>
      <c r="D1083" s="59"/>
      <c r="E1083" s="794"/>
      <c r="F1083" s="794"/>
      <c r="G1083" s="794"/>
      <c r="H1083" s="794"/>
      <c r="I1083" s="794"/>
      <c r="J1083" s="794"/>
      <c r="K1083" s="794"/>
      <c r="L1083" s="794"/>
      <c r="M1083" s="794"/>
      <c r="N1083" s="794"/>
      <c r="O1083" s="794"/>
      <c r="P1083" s="794"/>
      <c r="Q1083" s="794"/>
      <c r="R1083" s="794"/>
      <c r="S1083" s="794"/>
      <c r="T1083" s="794"/>
      <c r="U1083" s="794"/>
      <c r="V1083" s="794"/>
      <c r="W1083" s="794"/>
      <c r="X1083" s="794"/>
      <c r="Y1083" s="794"/>
      <c r="Z1083" s="794"/>
      <c r="AA1083" s="794"/>
      <c r="AB1083" s="794"/>
      <c r="AC1083" s="794"/>
      <c r="AD1083" s="794"/>
      <c r="AE1083" s="794"/>
      <c r="AF1083" s="794"/>
      <c r="AG1083" s="794"/>
      <c r="AH1083" s="794"/>
      <c r="AI1083" s="794"/>
      <c r="AJ1083" s="794"/>
      <c r="AK1083" s="794"/>
      <c r="AL1083" s="794"/>
      <c r="AM1083" s="794"/>
      <c r="AN1083" s="794"/>
      <c r="AO1083" s="794"/>
      <c r="AP1083" s="794"/>
      <c r="AQ1083" s="794"/>
      <c r="AR1083" s="794"/>
      <c r="AS1083" s="794"/>
      <c r="AT1083" s="794"/>
      <c r="AU1083" s="794"/>
      <c r="AV1083" s="794"/>
      <c r="AW1083" s="794"/>
      <c r="AX1083" s="794"/>
      <c r="AY1083" s="794"/>
      <c r="AZ1083" s="794"/>
      <c r="BA1083" s="794"/>
      <c r="BB1083" s="794"/>
      <c r="BC1083" s="794"/>
      <c r="BD1083" s="794"/>
      <c r="BE1083" s="794"/>
      <c r="BF1083" s="794"/>
      <c r="BG1083" s="794"/>
      <c r="BH1083" s="794"/>
      <c r="BI1083" s="794"/>
      <c r="BJ1083" s="794"/>
      <c r="BK1083" s="794"/>
      <c r="BL1083" s="794"/>
      <c r="BM1083" s="794"/>
      <c r="BN1083" s="794"/>
      <c r="BO1083" s="794"/>
      <c r="BP1083" s="794"/>
      <c r="BQ1083" s="794"/>
      <c r="BR1083" s="794"/>
      <c r="BS1083" s="794"/>
      <c r="BT1083" s="794"/>
      <c r="BU1083" s="794"/>
      <c r="BV1083" s="794"/>
      <c r="BW1083" s="794"/>
      <c r="BX1083" s="794"/>
      <c r="BY1083" s="794"/>
      <c r="BZ1083" s="794"/>
      <c r="CA1083" s="794"/>
      <c r="CB1083" s="794"/>
      <c r="CC1083" s="1"/>
    </row>
    <row r="1084" spans="2:81" ht="15" customHeight="1">
      <c r="B1084" s="891"/>
      <c r="C1084" s="59"/>
      <c r="D1084" s="59"/>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0"/>
      <c r="AY1084" s="120"/>
      <c r="AZ1084" s="120"/>
      <c r="BA1084" s="120"/>
      <c r="BB1084" s="120"/>
      <c r="BC1084" s="120"/>
      <c r="BD1084" s="120"/>
      <c r="BE1084" s="120"/>
      <c r="BF1084" s="120"/>
      <c r="BG1084" s="120"/>
      <c r="BH1084" s="120"/>
      <c r="BI1084" s="120"/>
      <c r="BJ1084" s="120"/>
      <c r="BK1084" s="120"/>
      <c r="BL1084" s="120"/>
      <c r="BM1084" s="120"/>
      <c r="BN1084" s="120"/>
      <c r="BO1084" s="120"/>
      <c r="BP1084" s="120"/>
      <c r="BQ1084" s="120"/>
      <c r="BR1084" s="120"/>
      <c r="BS1084" s="120"/>
      <c r="BT1084" s="120"/>
      <c r="BU1084" s="120"/>
      <c r="BV1084" s="120"/>
      <c r="BW1084" s="120"/>
      <c r="BX1084" s="120"/>
      <c r="BY1084" s="120"/>
      <c r="BZ1084" s="120"/>
      <c r="CA1084" s="120"/>
      <c r="CB1084" s="120"/>
      <c r="CC1084" s="1"/>
    </row>
    <row r="1085" spans="2:81" ht="15" customHeight="1">
      <c r="B1085" s="891"/>
      <c r="C1085" s="59"/>
      <c r="D1085" s="59"/>
      <c r="E1085" s="59"/>
      <c r="F1085" s="59"/>
      <c r="G1085" s="59"/>
      <c r="H1085" s="59"/>
      <c r="I1085" s="59"/>
      <c r="J1085" s="59"/>
      <c r="K1085" s="59"/>
      <c r="L1085" s="59"/>
      <c r="M1085" s="59"/>
      <c r="N1085" s="59"/>
      <c r="O1085" s="59"/>
      <c r="P1085" s="59"/>
      <c r="Q1085" s="59"/>
      <c r="R1085" s="59"/>
      <c r="S1085" s="59"/>
      <c r="T1085" s="59"/>
      <c r="U1085" s="59"/>
      <c r="V1085" s="59"/>
      <c r="W1085" s="59"/>
      <c r="X1085" s="59"/>
      <c r="Y1085" s="59"/>
      <c r="Z1085" s="59"/>
      <c r="AA1085" s="59"/>
      <c r="AB1085" s="59"/>
      <c r="AC1085" s="59"/>
      <c r="AD1085" s="59"/>
      <c r="AE1085" s="59"/>
      <c r="AF1085" s="59"/>
      <c r="AG1085" s="59"/>
      <c r="AH1085" s="59"/>
      <c r="AI1085" s="59"/>
      <c r="AJ1085" s="59"/>
      <c r="AK1085" s="59"/>
      <c r="AL1085" s="59"/>
      <c r="AM1085" s="59"/>
      <c r="AN1085" s="59"/>
      <c r="AO1085" s="59"/>
      <c r="AP1085" s="59"/>
      <c r="AQ1085" s="59"/>
      <c r="AR1085" s="59"/>
      <c r="AS1085" s="59"/>
      <c r="AT1085" s="59"/>
      <c r="AU1085" s="59"/>
      <c r="AV1085" s="59"/>
      <c r="AW1085" s="59"/>
      <c r="AX1085" s="59"/>
      <c r="AY1085" s="59"/>
      <c r="AZ1085" s="59"/>
      <c r="BA1085" s="59"/>
      <c r="BB1085" s="59"/>
      <c r="BC1085" s="59"/>
      <c r="BD1085" s="59"/>
      <c r="BE1085" s="59"/>
      <c r="BF1085" s="59"/>
      <c r="BG1085" s="59"/>
      <c r="BH1085" s="59"/>
      <c r="BI1085" s="59"/>
      <c r="BJ1085" s="59"/>
      <c r="BK1085" s="59"/>
      <c r="BL1085" s="59"/>
      <c r="BM1085" s="59"/>
      <c r="BN1085" s="59"/>
      <c r="BO1085" s="59"/>
      <c r="BP1085" s="59"/>
      <c r="BQ1085" s="59"/>
      <c r="BR1085" s="59"/>
      <c r="BS1085" s="59"/>
      <c r="BT1085" s="59"/>
      <c r="BU1085" s="59"/>
      <c r="BV1085" s="59"/>
      <c r="BW1085" s="59"/>
      <c r="BX1085" s="59"/>
      <c r="BY1085" s="59"/>
      <c r="BZ1085" s="59"/>
      <c r="CA1085" s="59"/>
      <c r="CB1085" s="59"/>
      <c r="CC1085" s="1"/>
    </row>
    <row r="1086" spans="2:81" ht="15" customHeight="1">
      <c r="B1086" s="891"/>
      <c r="C1086" s="59"/>
      <c r="D1086" s="59"/>
      <c r="E1086" s="59"/>
      <c r="F1086" s="59"/>
      <c r="G1086" s="893"/>
      <c r="H1086" s="893"/>
      <c r="I1086" s="893"/>
      <c r="J1086" s="893"/>
      <c r="K1086" s="893"/>
      <c r="L1086" s="893"/>
      <c r="M1086" s="893"/>
      <c r="N1086" s="893"/>
      <c r="O1086" s="893"/>
      <c r="P1086" s="893"/>
      <c r="Q1086" s="893"/>
      <c r="R1086" s="893"/>
      <c r="S1086" s="893"/>
      <c r="T1086" s="893"/>
      <c r="U1086" s="893"/>
      <c r="V1086" s="893"/>
      <c r="W1086" s="893"/>
      <c r="X1086" s="893"/>
      <c r="Y1086" s="893"/>
      <c r="Z1086" s="893"/>
      <c r="AA1086" s="893"/>
      <c r="AB1086" s="893"/>
      <c r="AC1086" s="893"/>
      <c r="AD1086" s="893"/>
      <c r="AE1086" s="893"/>
      <c r="AF1086" s="893"/>
      <c r="AG1086" s="893"/>
      <c r="AH1086" s="893"/>
      <c r="AI1086" s="893"/>
      <c r="AJ1086" s="893"/>
      <c r="AK1086" s="893"/>
      <c r="AL1086" s="893"/>
      <c r="AM1086" s="893"/>
      <c r="AN1086" s="893"/>
      <c r="AO1086" s="893"/>
      <c r="AP1086" s="893"/>
      <c r="AQ1086" s="893"/>
      <c r="AR1086" s="893"/>
      <c r="AS1086" s="893"/>
      <c r="AT1086" s="893"/>
      <c r="AU1086" s="893"/>
      <c r="AV1086" s="893"/>
      <c r="AW1086" s="893"/>
      <c r="AX1086" s="893"/>
      <c r="AY1086" s="893"/>
      <c r="AZ1086" s="893"/>
      <c r="BA1086" s="893"/>
      <c r="BB1086" s="893"/>
      <c r="BC1086" s="893"/>
      <c r="BD1086" s="893"/>
      <c r="BE1086" s="893"/>
      <c r="BF1086" s="893"/>
      <c r="BG1086" s="893"/>
      <c r="BH1086" s="893"/>
      <c r="BI1086" s="893"/>
      <c r="BJ1086" s="893"/>
      <c r="BK1086" s="893"/>
      <c r="BL1086" s="893"/>
      <c r="BM1086" s="893"/>
      <c r="BN1086" s="893"/>
      <c r="BO1086" s="893"/>
      <c r="BP1086" s="893"/>
      <c r="BQ1086" s="893"/>
      <c r="BR1086" s="893"/>
      <c r="BS1086" s="893"/>
      <c r="BT1086" s="893"/>
      <c r="BU1086" s="893"/>
      <c r="BV1086" s="893"/>
      <c r="BW1086" s="893"/>
      <c r="BX1086" s="893"/>
      <c r="BY1086" s="893"/>
      <c r="BZ1086" s="893"/>
      <c r="CA1086" s="893"/>
      <c r="CB1086" s="60"/>
      <c r="CC1086" s="1"/>
    </row>
    <row r="1087" spans="2:81" ht="15" customHeight="1">
      <c r="B1087" s="891"/>
      <c r="C1087" s="77"/>
      <c r="D1087" s="77"/>
      <c r="E1087" s="77"/>
      <c r="F1087" s="77"/>
      <c r="G1087" s="77"/>
      <c r="H1087" s="77"/>
      <c r="I1087" s="77"/>
      <c r="J1087" s="77"/>
      <c r="K1087" s="77"/>
      <c r="L1087" s="77"/>
      <c r="M1087" s="77"/>
      <c r="N1087" s="77"/>
      <c r="O1087" s="77"/>
      <c r="P1087" s="77"/>
      <c r="Q1087" s="77"/>
      <c r="R1087" s="77"/>
      <c r="S1087" s="77"/>
      <c r="T1087" s="77"/>
      <c r="U1087" s="77"/>
      <c r="V1087" s="77"/>
      <c r="W1087" s="77"/>
      <c r="X1087" s="77"/>
      <c r="Y1087" s="77"/>
      <c r="Z1087" s="77"/>
      <c r="AA1087" s="77"/>
      <c r="AB1087" s="77"/>
      <c r="AC1087" s="77"/>
      <c r="AD1087" s="77"/>
      <c r="AE1087" s="77"/>
      <c r="AF1087" s="77"/>
      <c r="AG1087" s="77"/>
      <c r="AH1087" s="77"/>
      <c r="AI1087" s="77"/>
      <c r="AJ1087" s="77"/>
      <c r="AK1087" s="77"/>
      <c r="AL1087" s="77"/>
      <c r="AM1087" s="77"/>
      <c r="AN1087" s="77"/>
      <c r="AO1087" s="77"/>
      <c r="AP1087" s="77"/>
      <c r="AQ1087" s="77"/>
      <c r="AR1087" s="77"/>
      <c r="AS1087" s="77"/>
      <c r="AT1087" s="77"/>
      <c r="AU1087" s="77"/>
      <c r="AV1087" s="77"/>
      <c r="AW1087" s="77"/>
      <c r="AX1087" s="77"/>
      <c r="AY1087" s="77"/>
      <c r="AZ1087" s="77"/>
      <c r="BA1087" s="77"/>
      <c r="BB1087" s="77"/>
      <c r="BC1087" s="77"/>
      <c r="BD1087" s="77"/>
      <c r="BE1087" s="77"/>
      <c r="BF1087" s="77"/>
      <c r="BG1087" s="77"/>
      <c r="BH1087" s="77"/>
      <c r="BI1087" s="77"/>
      <c r="BJ1087" s="77"/>
      <c r="BK1087" s="77"/>
      <c r="BL1087" s="77"/>
      <c r="BM1087" s="77"/>
      <c r="BN1087" s="77"/>
      <c r="BO1087" s="77"/>
      <c r="BP1087" s="77"/>
      <c r="BQ1087" s="77"/>
      <c r="BR1087" s="77"/>
      <c r="BS1087" s="77"/>
      <c r="BT1087" s="77"/>
      <c r="BU1087" s="77"/>
      <c r="BV1087" s="77"/>
      <c r="BW1087" s="77"/>
      <c r="BX1087" s="77"/>
      <c r="BY1087" s="77"/>
      <c r="BZ1087" s="77"/>
      <c r="CA1087" s="77"/>
      <c r="CB1087" s="77"/>
      <c r="CC1087" s="1"/>
    </row>
    <row r="1088" spans="2:81" ht="15" customHeight="1">
      <c r="B1088" s="891"/>
      <c r="C1088" s="61"/>
      <c r="D1088" s="61"/>
      <c r="E1088" s="61"/>
      <c r="F1088" s="61"/>
      <c r="G1088" s="61"/>
      <c r="H1088" s="61"/>
      <c r="I1088" s="61"/>
      <c r="J1088" s="61"/>
      <c r="K1088" s="61"/>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1088" s="61"/>
      <c r="AN1088" s="61"/>
      <c r="AO1088" s="61"/>
      <c r="AP1088" s="61"/>
      <c r="AQ1088" s="61"/>
      <c r="AR1088" s="61"/>
      <c r="AS1088" s="62"/>
      <c r="AT1088" s="62"/>
      <c r="AU1088" s="62"/>
      <c r="AV1088" s="62"/>
      <c r="AW1088" s="62"/>
      <c r="AX1088" s="62"/>
      <c r="AY1088" s="62"/>
      <c r="AZ1088" s="62"/>
      <c r="BA1088" s="62"/>
      <c r="BB1088" s="62"/>
      <c r="BC1088" s="62"/>
      <c r="BD1088" s="62"/>
      <c r="BE1088" s="62"/>
      <c r="BF1088" s="62"/>
      <c r="BG1088" s="62"/>
      <c r="BH1088" s="62"/>
      <c r="BI1088" s="62"/>
      <c r="BJ1088" s="62"/>
      <c r="BK1088" s="62"/>
      <c r="BL1088" s="62"/>
      <c r="BM1088" s="62"/>
      <c r="BN1088" s="62"/>
      <c r="BO1088" s="62"/>
      <c r="BP1088" s="62"/>
      <c r="BQ1088" s="62"/>
      <c r="BR1088" s="62"/>
      <c r="BS1088" s="62"/>
      <c r="BT1088" s="62"/>
      <c r="BU1088" s="62"/>
      <c r="BV1088" s="62"/>
      <c r="BW1088" s="62"/>
      <c r="BX1088" s="62"/>
      <c r="BY1088" s="62"/>
      <c r="BZ1088" s="62"/>
      <c r="CA1088" s="62"/>
      <c r="CB1088" s="62"/>
    </row>
    <row r="1089" spans="2:80" ht="15" customHeight="1">
      <c r="B1089" s="891"/>
      <c r="C1089" s="61"/>
      <c r="D1089" s="61"/>
      <c r="E1089" s="61"/>
      <c r="F1089" s="61"/>
      <c r="G1089" s="61"/>
      <c r="H1089" s="61"/>
      <c r="I1089" s="61"/>
      <c r="J1089" s="61"/>
      <c r="K1089" s="61"/>
      <c r="L1089" s="61"/>
      <c r="M1089" s="61"/>
      <c r="N1089" s="61"/>
      <c r="O1089" s="61"/>
      <c r="P1089" s="61"/>
      <c r="Q1089" s="61"/>
      <c r="R1089" s="61"/>
      <c r="S1089" s="61"/>
      <c r="T1089" s="61"/>
      <c r="U1089" s="61"/>
      <c r="V1089" s="61"/>
      <c r="W1089" s="61"/>
      <c r="X1089" s="61"/>
      <c r="Y1089" s="61"/>
      <c r="Z1089" s="61"/>
      <c r="AA1089" s="61"/>
      <c r="AB1089" s="61"/>
      <c r="AC1089" s="61"/>
      <c r="AD1089" s="61"/>
      <c r="AE1089" s="61"/>
      <c r="AF1089" s="61"/>
      <c r="AG1089" s="61"/>
      <c r="AH1089" s="61"/>
      <c r="AI1089" s="61"/>
      <c r="AJ1089" s="61"/>
      <c r="AK1089" s="61"/>
      <c r="AL1089" s="61"/>
      <c r="AM1089" s="61"/>
      <c r="AN1089" s="61"/>
      <c r="AO1089" s="61"/>
      <c r="AP1089" s="61"/>
      <c r="AQ1089" s="61"/>
      <c r="AR1089" s="61"/>
      <c r="AS1089" s="62"/>
      <c r="AT1089" s="62"/>
      <c r="AU1089" s="62"/>
      <c r="AV1089" s="62"/>
      <c r="AW1089" s="62"/>
      <c r="AX1089" s="62"/>
      <c r="AY1089" s="62"/>
      <c r="AZ1089" s="62"/>
      <c r="BA1089" s="62"/>
      <c r="BB1089" s="62"/>
      <c r="BC1089" s="62"/>
      <c r="BD1089" s="62"/>
      <c r="BE1089" s="62"/>
      <c r="BF1089" s="62"/>
      <c r="BG1089" s="62"/>
      <c r="BH1089" s="62"/>
      <c r="BI1089" s="62"/>
      <c r="BJ1089" s="62"/>
      <c r="BK1089" s="62"/>
      <c r="BL1089" s="62"/>
      <c r="BM1089" s="62"/>
      <c r="BN1089" s="62"/>
      <c r="BO1089" s="62"/>
      <c r="BP1089" s="62"/>
      <c r="BQ1089" s="62"/>
      <c r="BR1089" s="62"/>
      <c r="BS1089" s="62"/>
      <c r="BT1089" s="62"/>
      <c r="BU1089" s="62"/>
      <c r="BV1089" s="62"/>
      <c r="BW1089" s="62"/>
      <c r="BX1089" s="62"/>
      <c r="BY1089" s="62"/>
      <c r="BZ1089" s="62"/>
      <c r="CA1089" s="62"/>
      <c r="CB1089" s="62"/>
    </row>
    <row r="1090" spans="2:80" ht="15" customHeight="1">
      <c r="B1090" s="891"/>
      <c r="C1090" s="61"/>
      <c r="D1090" s="61"/>
      <c r="E1090" s="61"/>
      <c r="F1090" s="61"/>
      <c r="G1090" s="61"/>
      <c r="H1090" s="61"/>
      <c r="I1090" s="61"/>
      <c r="J1090" s="61"/>
      <c r="K1090" s="61"/>
      <c r="L1090" s="61"/>
      <c r="M1090" s="61"/>
      <c r="N1090" s="61"/>
      <c r="O1090" s="61"/>
      <c r="P1090" s="61"/>
      <c r="Q1090" s="61"/>
      <c r="R1090" s="61"/>
      <c r="S1090" s="61"/>
      <c r="T1090" s="61"/>
      <c r="U1090" s="61"/>
      <c r="V1090" s="61"/>
      <c r="W1090" s="61"/>
      <c r="X1090" s="61"/>
      <c r="Y1090" s="61"/>
      <c r="Z1090" s="61"/>
      <c r="AA1090" s="61"/>
      <c r="AB1090" s="61"/>
      <c r="AC1090" s="61"/>
      <c r="AD1090" s="61"/>
      <c r="AE1090" s="61"/>
      <c r="AF1090" s="61"/>
      <c r="AG1090" s="61"/>
      <c r="AH1090" s="61"/>
      <c r="AI1090" s="61"/>
      <c r="AJ1090" s="61"/>
      <c r="AK1090" s="61"/>
      <c r="AL1090" s="61"/>
      <c r="AM1090" s="61"/>
      <c r="AN1090" s="61"/>
      <c r="AO1090" s="61"/>
      <c r="AP1090" s="61"/>
      <c r="AQ1090" s="61"/>
      <c r="AR1090" s="61"/>
      <c r="AS1090" s="62"/>
      <c r="AT1090" s="62"/>
      <c r="AU1090" s="62"/>
      <c r="AV1090" s="62"/>
      <c r="AW1090" s="62"/>
      <c r="AX1090" s="62"/>
      <c r="AY1090" s="62"/>
      <c r="AZ1090" s="62"/>
      <c r="BA1090" s="62"/>
      <c r="BB1090" s="62"/>
      <c r="BC1090" s="62"/>
      <c r="BD1090" s="62"/>
      <c r="BE1090" s="62"/>
      <c r="BF1090" s="62"/>
      <c r="BG1090" s="62"/>
      <c r="BH1090" s="62"/>
      <c r="BI1090" s="62"/>
      <c r="BJ1090" s="62"/>
      <c r="BK1090" s="62"/>
      <c r="BL1090" s="62"/>
      <c r="BM1090" s="62"/>
      <c r="BN1090" s="62"/>
      <c r="BO1090" s="62"/>
      <c r="BP1090" s="62"/>
      <c r="BQ1090" s="62"/>
      <c r="BR1090" s="62"/>
      <c r="BS1090" s="62"/>
      <c r="BT1090" s="62"/>
      <c r="BU1090" s="62"/>
      <c r="BV1090" s="62"/>
      <c r="BW1090" s="62"/>
      <c r="BX1090" s="62"/>
      <c r="BY1090" s="62"/>
      <c r="BZ1090" s="62"/>
      <c r="CA1090" s="62"/>
      <c r="CB1090" s="62"/>
    </row>
    <row r="1091" spans="2:80" ht="15" customHeight="1">
      <c r="B1091" s="891"/>
      <c r="C1091" s="61"/>
      <c r="D1091" s="61"/>
      <c r="E1091" s="61"/>
      <c r="F1091" s="61"/>
      <c r="G1091" s="61"/>
      <c r="H1091" s="61"/>
      <c r="I1091" s="61"/>
      <c r="J1091" s="61"/>
      <c r="K1091" s="61"/>
      <c r="L1091" s="61"/>
      <c r="M1091" s="61"/>
      <c r="N1091" s="61"/>
      <c r="O1091" s="61"/>
      <c r="P1091" s="61"/>
      <c r="Q1091" s="61"/>
      <c r="R1091" s="61"/>
      <c r="S1091" s="61"/>
      <c r="T1091" s="61"/>
      <c r="U1091" s="61"/>
      <c r="V1091" s="61"/>
      <c r="W1091" s="61"/>
      <c r="X1091" s="61"/>
      <c r="Y1091" s="61"/>
      <c r="Z1091" s="61"/>
      <c r="AA1091" s="61"/>
      <c r="AB1091" s="61"/>
      <c r="AC1091" s="61"/>
      <c r="AD1091" s="61"/>
      <c r="AE1091" s="61"/>
      <c r="AF1091" s="61"/>
      <c r="AG1091" s="61"/>
      <c r="AH1091" s="61"/>
      <c r="AI1091" s="61"/>
      <c r="AJ1091" s="61"/>
      <c r="AK1091" s="61"/>
      <c r="AL1091" s="61"/>
      <c r="AM1091" s="61"/>
      <c r="AN1091" s="61"/>
      <c r="AO1091" s="61"/>
      <c r="AP1091" s="61"/>
      <c r="AQ1091" s="61"/>
      <c r="AR1091" s="61"/>
      <c r="AS1091" s="62"/>
      <c r="AT1091" s="62"/>
      <c r="AU1091" s="62"/>
      <c r="AV1091" s="62"/>
      <c r="AW1091" s="62"/>
      <c r="AX1091" s="62"/>
      <c r="AY1091" s="62"/>
      <c r="AZ1091" s="62"/>
      <c r="BA1091" s="62"/>
      <c r="BB1091" s="62"/>
      <c r="BC1091" s="62"/>
      <c r="BD1091" s="62"/>
      <c r="BE1091" s="62"/>
      <c r="BF1091" s="62"/>
      <c r="BG1091" s="62"/>
      <c r="BH1091" s="62"/>
      <c r="BI1091" s="62"/>
      <c r="BJ1091" s="62"/>
      <c r="BK1091" s="62"/>
      <c r="BL1091" s="62"/>
      <c r="BM1091" s="62"/>
      <c r="BN1091" s="62"/>
      <c r="BO1091" s="62"/>
      <c r="BP1091" s="62"/>
      <c r="BQ1091" s="62"/>
      <c r="BR1091" s="62"/>
      <c r="BS1091" s="62"/>
      <c r="BT1091" s="62"/>
      <c r="BU1091" s="62"/>
      <c r="BV1091" s="62"/>
      <c r="BW1091" s="62"/>
      <c r="BX1091" s="62"/>
      <c r="BY1091" s="62"/>
      <c r="BZ1091" s="62"/>
      <c r="CA1091" s="62"/>
      <c r="CB1091" s="62"/>
    </row>
    <row r="1092" spans="2:80" ht="15" customHeight="1">
      <c r="B1092" s="891"/>
      <c r="C1092" s="61"/>
      <c r="D1092" s="61"/>
      <c r="E1092" s="61"/>
      <c r="F1092" s="61"/>
      <c r="G1092" s="61"/>
      <c r="H1092" s="61"/>
      <c r="I1092" s="61"/>
      <c r="J1092" s="61"/>
      <c r="K1092" s="61"/>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1092" s="61"/>
      <c r="AN1092" s="61"/>
      <c r="AO1092" s="61"/>
      <c r="AP1092" s="61"/>
      <c r="AQ1092" s="61"/>
      <c r="AR1092" s="61"/>
      <c r="AS1092" s="62"/>
      <c r="AT1092" s="62"/>
      <c r="AU1092" s="62"/>
      <c r="AV1092" s="62"/>
      <c r="AW1092" s="62"/>
      <c r="AX1092" s="62"/>
      <c r="AY1092" s="62"/>
      <c r="AZ1092" s="62"/>
      <c r="BA1092" s="62"/>
      <c r="BB1092" s="62"/>
      <c r="BC1092" s="62"/>
      <c r="BD1092" s="62"/>
      <c r="BE1092" s="62"/>
      <c r="BF1092" s="62"/>
      <c r="BG1092" s="62"/>
      <c r="BH1092" s="62"/>
      <c r="BI1092" s="62"/>
      <c r="BJ1092" s="62"/>
      <c r="BK1092" s="62"/>
      <c r="BL1092" s="62"/>
      <c r="BM1092" s="62"/>
      <c r="BN1092" s="62"/>
      <c r="BO1092" s="62"/>
      <c r="BP1092" s="62"/>
      <c r="BQ1092" s="62"/>
      <c r="BR1092" s="62"/>
      <c r="BS1092" s="62"/>
      <c r="BT1092" s="62"/>
      <c r="BU1092" s="62"/>
      <c r="BV1092" s="62"/>
      <c r="BW1092" s="62"/>
      <c r="BX1092" s="62"/>
      <c r="BY1092" s="62"/>
      <c r="BZ1092" s="62"/>
      <c r="CA1092" s="62"/>
      <c r="CB1092" s="62"/>
    </row>
    <row r="1093" spans="2:80" ht="15" customHeight="1">
      <c r="B1093" s="891"/>
      <c r="C1093" s="61"/>
      <c r="D1093" s="61"/>
      <c r="E1093" s="61"/>
      <c r="F1093" s="61"/>
      <c r="G1093" s="61"/>
      <c r="H1093" s="61"/>
      <c r="I1093" s="61"/>
      <c r="J1093" s="61"/>
      <c r="K1093" s="61"/>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1093" s="61"/>
      <c r="AN1093" s="61"/>
      <c r="AO1093" s="61"/>
      <c r="AP1093" s="61"/>
      <c r="AQ1093" s="61"/>
      <c r="AR1093" s="61"/>
      <c r="AS1093" s="62"/>
      <c r="AT1093" s="62"/>
      <c r="AU1093" s="62"/>
      <c r="AV1093" s="62"/>
      <c r="AW1093" s="62"/>
      <c r="AX1093" s="62"/>
      <c r="AY1093" s="62"/>
      <c r="AZ1093" s="62"/>
      <c r="BA1093" s="62"/>
      <c r="BB1093" s="62"/>
      <c r="BC1093" s="62"/>
      <c r="BD1093" s="62"/>
      <c r="BE1093" s="62"/>
      <c r="BF1093" s="62"/>
      <c r="BG1093" s="62"/>
      <c r="BH1093" s="62"/>
      <c r="BI1093" s="62"/>
      <c r="BJ1093" s="62"/>
      <c r="BK1093" s="62"/>
      <c r="BL1093" s="62"/>
      <c r="BM1093" s="62"/>
      <c r="BN1093" s="62"/>
      <c r="BO1093" s="62"/>
      <c r="BP1093" s="62"/>
      <c r="BQ1093" s="62"/>
      <c r="BR1093" s="62"/>
      <c r="BS1093" s="62"/>
      <c r="BT1093" s="62"/>
      <c r="BU1093" s="62"/>
      <c r="BV1093" s="62"/>
      <c r="BW1093" s="62"/>
      <c r="BX1093" s="62"/>
      <c r="BY1093" s="62"/>
      <c r="BZ1093" s="62"/>
      <c r="CA1093" s="62"/>
      <c r="CB1093" s="62"/>
    </row>
    <row r="1094" spans="2:80" ht="15" customHeight="1">
      <c r="B1094" s="891"/>
      <c r="C1094" s="61"/>
      <c r="D1094" s="61"/>
      <c r="E1094" s="61"/>
      <c r="F1094" s="61"/>
      <c r="G1094" s="61"/>
      <c r="H1094" s="61"/>
      <c r="I1094" s="61"/>
      <c r="J1094" s="61"/>
      <c r="K1094" s="61"/>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61"/>
      <c r="AN1094" s="61"/>
      <c r="AO1094" s="61"/>
      <c r="AP1094" s="61"/>
      <c r="AQ1094" s="61"/>
      <c r="AR1094" s="61"/>
      <c r="AS1094" s="62"/>
      <c r="AT1094" s="62"/>
      <c r="AU1094" s="62"/>
      <c r="AV1094" s="62"/>
      <c r="AW1094" s="62"/>
      <c r="AX1094" s="62"/>
      <c r="AY1094" s="62"/>
      <c r="AZ1094" s="62"/>
      <c r="BA1094" s="62"/>
      <c r="BB1094" s="62"/>
      <c r="BC1094" s="62"/>
      <c r="BD1094" s="62"/>
      <c r="BE1094" s="62"/>
      <c r="BF1094" s="62"/>
      <c r="BG1094" s="62"/>
      <c r="BH1094" s="62"/>
      <c r="BI1094" s="62"/>
      <c r="BJ1094" s="62"/>
      <c r="BK1094" s="62"/>
      <c r="BL1094" s="62"/>
      <c r="BM1094" s="62"/>
      <c r="BN1094" s="62"/>
      <c r="BO1094" s="62"/>
      <c r="BP1094" s="62"/>
      <c r="BQ1094" s="62"/>
      <c r="BR1094" s="62"/>
      <c r="BS1094" s="62"/>
      <c r="BT1094" s="62"/>
      <c r="BU1094" s="62"/>
      <c r="BV1094" s="62"/>
      <c r="BW1094" s="62"/>
      <c r="BX1094" s="62"/>
      <c r="BY1094" s="62"/>
      <c r="BZ1094" s="62"/>
      <c r="CA1094" s="62"/>
      <c r="CB1094" s="62"/>
    </row>
    <row r="1095" spans="2:80" ht="15" customHeight="1">
      <c r="B1095" s="891"/>
      <c r="C1095" s="61"/>
      <c r="D1095" s="61"/>
      <c r="E1095" s="61"/>
      <c r="F1095" s="61"/>
      <c r="G1095" s="61"/>
      <c r="H1095" s="61"/>
      <c r="I1095" s="61"/>
      <c r="J1095" s="61"/>
      <c r="K1095" s="61"/>
      <c r="L1095" s="61"/>
      <c r="M1095" s="61"/>
      <c r="N1095" s="61"/>
      <c r="O1095" s="61"/>
      <c r="P1095" s="61"/>
      <c r="Q1095" s="61"/>
      <c r="R1095" s="61"/>
      <c r="S1095" s="61"/>
      <c r="T1095" s="61"/>
      <c r="U1095" s="61"/>
      <c r="V1095" s="61"/>
      <c r="W1095" s="61"/>
      <c r="X1095" s="61"/>
      <c r="Y1095" s="61"/>
      <c r="Z1095" s="61"/>
      <c r="AA1095" s="61"/>
      <c r="AB1095" s="61"/>
      <c r="AC1095" s="61"/>
      <c r="AD1095" s="61"/>
      <c r="AE1095" s="61"/>
      <c r="AF1095" s="61"/>
      <c r="AG1095" s="61"/>
      <c r="AH1095" s="61"/>
      <c r="AI1095" s="61"/>
      <c r="AJ1095" s="61"/>
      <c r="AK1095" s="61"/>
      <c r="AL1095" s="61"/>
      <c r="AM1095" s="61"/>
      <c r="AN1095" s="61"/>
      <c r="AO1095" s="61"/>
      <c r="AP1095" s="61"/>
      <c r="AQ1095" s="61"/>
      <c r="AR1095" s="61"/>
      <c r="AS1095" s="62"/>
      <c r="AT1095" s="62"/>
      <c r="AU1095" s="62"/>
      <c r="AV1095" s="62"/>
      <c r="AW1095" s="62"/>
      <c r="AX1095" s="62"/>
      <c r="AY1095" s="62"/>
      <c r="AZ1095" s="62"/>
      <c r="BA1095" s="62"/>
      <c r="BB1095" s="62"/>
      <c r="BC1095" s="62"/>
      <c r="BD1095" s="62"/>
      <c r="BE1095" s="62"/>
      <c r="BF1095" s="62"/>
      <c r="BG1095" s="62"/>
      <c r="BH1095" s="62"/>
      <c r="BI1095" s="62"/>
      <c r="BJ1095" s="62"/>
      <c r="BK1095" s="62"/>
      <c r="BL1095" s="62"/>
      <c r="BM1095" s="62"/>
      <c r="BN1095" s="62"/>
      <c r="BO1095" s="62"/>
      <c r="BP1095" s="62"/>
      <c r="BQ1095" s="62"/>
      <c r="BR1095" s="62"/>
      <c r="BS1095" s="62"/>
      <c r="BT1095" s="62"/>
      <c r="BU1095" s="62"/>
      <c r="BV1095" s="62"/>
      <c r="BW1095" s="62"/>
      <c r="BX1095" s="62"/>
      <c r="BY1095" s="62"/>
      <c r="BZ1095" s="62"/>
      <c r="CA1095" s="62"/>
      <c r="CB1095" s="62"/>
    </row>
    <row r="1096" spans="2:80" ht="15" customHeight="1">
      <c r="B1096" s="891"/>
      <c r="C1096" s="61"/>
      <c r="D1096" s="61"/>
      <c r="E1096" s="61"/>
      <c r="F1096" s="61"/>
      <c r="G1096" s="61"/>
      <c r="H1096" s="61"/>
      <c r="I1096" s="61"/>
      <c r="J1096" s="61"/>
      <c r="K1096" s="61"/>
      <c r="L1096" s="61"/>
      <c r="M1096" s="61"/>
      <c r="N1096" s="61"/>
      <c r="O1096" s="61"/>
      <c r="P1096" s="61"/>
      <c r="Q1096" s="61"/>
      <c r="R1096" s="61"/>
      <c r="S1096" s="61"/>
      <c r="T1096" s="61"/>
      <c r="U1096" s="61"/>
      <c r="V1096" s="61"/>
      <c r="W1096" s="61"/>
      <c r="X1096" s="61"/>
      <c r="Y1096" s="61"/>
      <c r="Z1096" s="61"/>
      <c r="AA1096" s="61"/>
      <c r="AB1096" s="61"/>
      <c r="AC1096" s="61"/>
      <c r="AD1096" s="61"/>
      <c r="AE1096" s="61"/>
      <c r="AF1096" s="61"/>
      <c r="AG1096" s="61"/>
      <c r="AH1096" s="61"/>
      <c r="AI1096" s="61"/>
      <c r="AJ1096" s="61"/>
      <c r="AK1096" s="61"/>
      <c r="AL1096" s="61"/>
      <c r="AM1096" s="61"/>
      <c r="AN1096" s="61"/>
      <c r="AO1096" s="61"/>
      <c r="AP1096" s="61"/>
      <c r="AQ1096" s="61"/>
      <c r="AR1096" s="61"/>
      <c r="AS1096" s="62"/>
      <c r="AT1096" s="62"/>
      <c r="AU1096" s="62"/>
      <c r="AV1096" s="62"/>
      <c r="AW1096" s="62"/>
      <c r="AX1096" s="62"/>
      <c r="AY1096" s="62"/>
      <c r="AZ1096" s="62"/>
      <c r="BA1096" s="62"/>
      <c r="BB1096" s="62"/>
      <c r="BC1096" s="62"/>
      <c r="BD1096" s="62"/>
      <c r="BE1096" s="62"/>
      <c r="BF1096" s="62"/>
      <c r="BG1096" s="62"/>
      <c r="BH1096" s="62"/>
      <c r="BI1096" s="62"/>
      <c r="BJ1096" s="62"/>
      <c r="BK1096" s="62"/>
      <c r="BL1096" s="62"/>
      <c r="BM1096" s="62"/>
      <c r="BN1096" s="62"/>
      <c r="BO1096" s="62"/>
      <c r="BP1096" s="62"/>
      <c r="BQ1096" s="62"/>
      <c r="BR1096" s="62"/>
      <c r="BS1096" s="62"/>
      <c r="BT1096" s="62"/>
      <c r="BU1096" s="62"/>
      <c r="BV1096" s="62"/>
      <c r="BW1096" s="62"/>
      <c r="BX1096" s="62"/>
      <c r="BY1096" s="62"/>
      <c r="BZ1096" s="62"/>
      <c r="CA1096" s="62"/>
      <c r="CB1096" s="62"/>
    </row>
    <row r="1097" spans="2:80" ht="15" customHeight="1">
      <c r="B1097" s="891"/>
      <c r="C1097" s="61"/>
      <c r="D1097" s="61"/>
      <c r="E1097" s="61"/>
      <c r="F1097" s="61"/>
      <c r="G1097" s="61"/>
      <c r="H1097" s="61"/>
      <c r="I1097" s="61"/>
      <c r="J1097" s="61"/>
      <c r="K1097" s="61"/>
      <c r="L1097" s="61"/>
      <c r="M1097" s="61"/>
      <c r="N1097" s="61"/>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c r="AM1097" s="61"/>
      <c r="AN1097" s="61"/>
      <c r="AO1097" s="61"/>
      <c r="AP1097" s="61"/>
      <c r="AQ1097" s="61"/>
      <c r="AR1097" s="61"/>
      <c r="AS1097" s="62"/>
      <c r="AT1097" s="62"/>
      <c r="AU1097" s="62"/>
      <c r="AV1097" s="62"/>
      <c r="AW1097" s="62"/>
      <c r="AX1097" s="62"/>
      <c r="AY1097" s="62"/>
      <c r="AZ1097" s="62"/>
      <c r="BA1097" s="62"/>
      <c r="BB1097" s="62"/>
      <c r="BC1097" s="62"/>
      <c r="BD1097" s="62"/>
      <c r="BE1097" s="62"/>
      <c r="BF1097" s="62"/>
      <c r="BG1097" s="62"/>
      <c r="BH1097" s="62"/>
      <c r="BI1097" s="62"/>
      <c r="BJ1097" s="62"/>
      <c r="BK1097" s="62"/>
      <c r="BL1097" s="62"/>
      <c r="BM1097" s="62"/>
      <c r="BN1097" s="62"/>
      <c r="BO1097" s="62"/>
      <c r="BP1097" s="62"/>
      <c r="BQ1097" s="62"/>
      <c r="BR1097" s="62"/>
      <c r="BS1097" s="62"/>
      <c r="BT1097" s="62"/>
      <c r="BU1097" s="62"/>
      <c r="BV1097" s="62"/>
      <c r="BW1097" s="62"/>
      <c r="BX1097" s="62"/>
      <c r="BY1097" s="62"/>
      <c r="BZ1097" s="62"/>
      <c r="CA1097" s="62"/>
      <c r="CB1097" s="62"/>
    </row>
    <row r="1098" spans="2:80" ht="15" customHeight="1">
      <c r="B1098" s="891"/>
      <c r="C1098" s="61"/>
      <c r="D1098" s="61"/>
      <c r="E1098" s="61"/>
      <c r="F1098" s="61"/>
      <c r="G1098" s="61"/>
      <c r="H1098" s="61"/>
      <c r="I1098" s="61"/>
      <c r="J1098" s="61"/>
      <c r="K1098" s="61"/>
      <c r="L1098" s="61"/>
      <c r="M1098" s="61"/>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1098" s="61"/>
      <c r="AN1098" s="61"/>
      <c r="AO1098" s="61"/>
      <c r="AP1098" s="61"/>
      <c r="AQ1098" s="61"/>
      <c r="AR1098" s="61"/>
      <c r="AS1098" s="62"/>
      <c r="AT1098" s="62"/>
      <c r="AU1098" s="62"/>
      <c r="AV1098" s="62"/>
      <c r="AW1098" s="62"/>
      <c r="AX1098" s="62"/>
      <c r="AY1098" s="62"/>
      <c r="AZ1098" s="62"/>
      <c r="BA1098" s="62"/>
      <c r="BB1098" s="62"/>
      <c r="BC1098" s="62"/>
      <c r="BD1098" s="62"/>
      <c r="BE1098" s="62"/>
      <c r="BF1098" s="62"/>
      <c r="BG1098" s="62"/>
      <c r="BH1098" s="62"/>
      <c r="BI1098" s="62"/>
      <c r="BJ1098" s="62"/>
      <c r="BK1098" s="62"/>
      <c r="BL1098" s="62"/>
      <c r="BM1098" s="62"/>
      <c r="BN1098" s="62"/>
      <c r="BO1098" s="62"/>
      <c r="BP1098" s="62"/>
      <c r="BQ1098" s="62"/>
      <c r="BR1098" s="62"/>
      <c r="BS1098" s="62"/>
      <c r="BT1098" s="62"/>
      <c r="BU1098" s="62"/>
      <c r="BV1098" s="62"/>
      <c r="BW1098" s="62"/>
      <c r="BX1098" s="62"/>
      <c r="BY1098" s="62"/>
      <c r="BZ1098" s="62"/>
      <c r="CA1098" s="62"/>
      <c r="CB1098" s="62"/>
    </row>
    <row r="1099" spans="2:80" ht="15" customHeight="1">
      <c r="B1099" s="891"/>
      <c r="C1099" s="61"/>
      <c r="D1099" s="61"/>
      <c r="E1099" s="61"/>
      <c r="F1099" s="61"/>
      <c r="G1099" s="61"/>
      <c r="H1099" s="61"/>
      <c r="I1099" s="61"/>
      <c r="J1099" s="61"/>
      <c r="K1099" s="61"/>
      <c r="L1099" s="61"/>
      <c r="M1099" s="61"/>
      <c r="N1099" s="61"/>
      <c r="O1099" s="61"/>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c r="AM1099" s="61"/>
      <c r="AN1099" s="61"/>
      <c r="AO1099" s="61"/>
      <c r="AP1099" s="61"/>
      <c r="AQ1099" s="61"/>
      <c r="AR1099" s="61"/>
      <c r="AS1099" s="62"/>
      <c r="AT1099" s="62"/>
      <c r="AU1099" s="62"/>
      <c r="AV1099" s="62"/>
      <c r="AW1099" s="62"/>
      <c r="AX1099" s="62"/>
      <c r="AY1099" s="62"/>
      <c r="AZ1099" s="62"/>
      <c r="BA1099" s="62"/>
      <c r="BB1099" s="62"/>
      <c r="BC1099" s="62"/>
      <c r="BD1099" s="62"/>
      <c r="BE1099" s="62"/>
      <c r="BF1099" s="62"/>
      <c r="BG1099" s="62"/>
      <c r="BH1099" s="62"/>
      <c r="BI1099" s="62"/>
      <c r="BJ1099" s="62"/>
      <c r="BK1099" s="62"/>
      <c r="BL1099" s="62"/>
      <c r="BM1099" s="62"/>
      <c r="BN1099" s="62"/>
      <c r="BO1099" s="62"/>
      <c r="BP1099" s="62"/>
      <c r="BQ1099" s="62"/>
      <c r="BR1099" s="62"/>
      <c r="BS1099" s="62"/>
      <c r="BT1099" s="62"/>
      <c r="BU1099" s="62"/>
      <c r="BV1099" s="62"/>
      <c r="BW1099" s="62"/>
      <c r="BX1099" s="62"/>
      <c r="BY1099" s="62"/>
      <c r="BZ1099" s="62"/>
      <c r="CA1099" s="62"/>
      <c r="CB1099" s="62"/>
    </row>
    <row r="1100" spans="2:80" ht="15" customHeight="1">
      <c r="B1100" s="891"/>
      <c r="C1100" s="61"/>
      <c r="D1100" s="61"/>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2"/>
      <c r="AT1100" s="62"/>
      <c r="AU1100" s="62"/>
      <c r="AV1100" s="62"/>
      <c r="AW1100" s="62"/>
      <c r="AX1100" s="62"/>
      <c r="AY1100" s="62"/>
      <c r="AZ1100" s="62"/>
      <c r="BA1100" s="62"/>
      <c r="BB1100" s="62"/>
      <c r="BC1100" s="62"/>
      <c r="BD1100" s="62"/>
      <c r="BE1100" s="62"/>
      <c r="BF1100" s="62"/>
      <c r="BG1100" s="62"/>
      <c r="BH1100" s="62"/>
      <c r="BI1100" s="62"/>
      <c r="BJ1100" s="62"/>
      <c r="BK1100" s="62"/>
      <c r="BL1100" s="62"/>
      <c r="BM1100" s="62"/>
      <c r="BN1100" s="62"/>
      <c r="BO1100" s="62"/>
      <c r="BP1100" s="62"/>
      <c r="BQ1100" s="62"/>
      <c r="BR1100" s="62"/>
      <c r="BS1100" s="62"/>
      <c r="BT1100" s="62"/>
      <c r="BU1100" s="62"/>
      <c r="BV1100" s="62"/>
      <c r="BW1100" s="62"/>
      <c r="BX1100" s="62"/>
      <c r="BY1100" s="62"/>
      <c r="BZ1100" s="62"/>
      <c r="CA1100" s="62"/>
      <c r="CB1100" s="62"/>
    </row>
    <row r="1101" spans="2:80" ht="15" customHeight="1">
      <c r="B1101" s="891"/>
      <c r="C1101" s="61"/>
      <c r="D1101" s="61"/>
      <c r="E1101" s="61"/>
      <c r="F1101" s="61"/>
      <c r="G1101" s="61"/>
      <c r="H1101" s="61"/>
      <c r="I1101" s="61"/>
      <c r="J1101" s="61"/>
      <c r="K1101" s="61"/>
      <c r="L1101" s="61"/>
      <c r="M1101" s="61"/>
      <c r="N1101" s="61"/>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c r="AM1101" s="61"/>
      <c r="AN1101" s="61"/>
      <c r="AO1101" s="61"/>
      <c r="AP1101" s="61"/>
      <c r="AQ1101" s="61"/>
      <c r="AR1101" s="61"/>
      <c r="AS1101" s="62"/>
      <c r="AT1101" s="62"/>
      <c r="AU1101" s="62"/>
      <c r="AV1101" s="62"/>
      <c r="AW1101" s="62"/>
      <c r="AX1101" s="62"/>
      <c r="AY1101" s="62"/>
      <c r="AZ1101" s="62"/>
      <c r="BA1101" s="62"/>
      <c r="BB1101" s="62"/>
      <c r="BC1101" s="62"/>
      <c r="BD1101" s="62"/>
      <c r="BE1101" s="62"/>
      <c r="BF1101" s="62"/>
      <c r="BG1101" s="62"/>
      <c r="BH1101" s="62"/>
      <c r="BI1101" s="62"/>
      <c r="BJ1101" s="62"/>
      <c r="BK1101" s="62"/>
      <c r="BL1101" s="62"/>
      <c r="BM1101" s="62"/>
      <c r="BN1101" s="62"/>
      <c r="BO1101" s="62"/>
      <c r="BP1101" s="62"/>
      <c r="BQ1101" s="62"/>
      <c r="BR1101" s="62"/>
      <c r="BS1101" s="62"/>
      <c r="BT1101" s="62"/>
      <c r="BU1101" s="62"/>
      <c r="BV1101" s="62"/>
      <c r="BW1101" s="62"/>
      <c r="BX1101" s="62"/>
      <c r="BY1101" s="62"/>
      <c r="BZ1101" s="62"/>
      <c r="CA1101" s="62"/>
      <c r="CB1101" s="62"/>
    </row>
    <row r="1102" spans="2:80" ht="15" customHeight="1">
      <c r="B1102" s="891"/>
      <c r="C1102" s="61"/>
      <c r="D1102" s="61"/>
      <c r="E1102" s="61"/>
      <c r="F1102" s="61"/>
      <c r="G1102" s="61"/>
      <c r="H1102" s="61"/>
      <c r="I1102" s="61"/>
      <c r="J1102" s="61"/>
      <c r="K1102" s="61"/>
      <c r="L1102" s="61"/>
      <c r="M1102" s="61"/>
      <c r="N1102" s="61"/>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1102" s="61"/>
      <c r="AN1102" s="61"/>
      <c r="AO1102" s="61"/>
      <c r="AP1102" s="61"/>
      <c r="AQ1102" s="61"/>
      <c r="AR1102" s="61"/>
      <c r="AS1102" s="62"/>
      <c r="AT1102" s="62"/>
      <c r="AU1102" s="62"/>
      <c r="AV1102" s="62"/>
      <c r="AW1102" s="62"/>
      <c r="AX1102" s="62"/>
      <c r="AY1102" s="62"/>
      <c r="AZ1102" s="62"/>
      <c r="BA1102" s="62"/>
      <c r="BB1102" s="62"/>
      <c r="BC1102" s="62"/>
      <c r="BD1102" s="62"/>
      <c r="BE1102" s="62"/>
      <c r="BF1102" s="62"/>
      <c r="BG1102" s="62"/>
      <c r="BH1102" s="62"/>
      <c r="BI1102" s="62"/>
      <c r="BJ1102" s="62"/>
      <c r="BK1102" s="62"/>
      <c r="BL1102" s="62"/>
      <c r="BM1102" s="62"/>
      <c r="BN1102" s="62"/>
      <c r="BO1102" s="62"/>
      <c r="BP1102" s="62"/>
      <c r="BQ1102" s="62"/>
      <c r="BR1102" s="62"/>
      <c r="BS1102" s="62"/>
      <c r="BT1102" s="62"/>
      <c r="BU1102" s="62"/>
      <c r="BV1102" s="62"/>
      <c r="BW1102" s="62"/>
      <c r="BX1102" s="62"/>
      <c r="BY1102" s="62"/>
      <c r="BZ1102" s="62"/>
      <c r="CA1102" s="62"/>
      <c r="CB1102" s="62"/>
    </row>
    <row r="1103" spans="2:80" ht="15" customHeight="1">
      <c r="B1103" s="891"/>
      <c r="C1103" s="61"/>
      <c r="D1103" s="61"/>
      <c r="E1103" s="61"/>
      <c r="F1103" s="61"/>
      <c r="G1103" s="61"/>
      <c r="H1103" s="61"/>
      <c r="I1103" s="61"/>
      <c r="J1103" s="61"/>
      <c r="K1103" s="61"/>
      <c r="L1103" s="61"/>
      <c r="M1103" s="61"/>
      <c r="N1103" s="61"/>
      <c r="O1103" s="61"/>
      <c r="P1103" s="61"/>
      <c r="Q1103" s="61"/>
      <c r="R1103" s="61"/>
      <c r="S1103" s="61"/>
      <c r="T1103" s="61"/>
      <c r="U1103" s="61"/>
      <c r="V1103" s="61"/>
      <c r="W1103" s="61"/>
      <c r="X1103" s="61"/>
      <c r="Y1103" s="61"/>
      <c r="Z1103" s="61"/>
      <c r="AA1103" s="61"/>
      <c r="AB1103" s="61"/>
      <c r="AC1103" s="61"/>
      <c r="AD1103" s="61"/>
      <c r="AE1103" s="61"/>
      <c r="AF1103" s="61"/>
      <c r="AG1103" s="61"/>
      <c r="AH1103" s="61"/>
      <c r="AI1103" s="61"/>
      <c r="AJ1103" s="61"/>
      <c r="AK1103" s="61"/>
      <c r="AL1103" s="61"/>
      <c r="AM1103" s="61"/>
      <c r="AN1103" s="61"/>
      <c r="AO1103" s="61"/>
      <c r="AP1103" s="61"/>
      <c r="AQ1103" s="61"/>
      <c r="AR1103" s="61"/>
      <c r="AS1103" s="62"/>
      <c r="AT1103" s="62"/>
      <c r="AU1103" s="62"/>
      <c r="AV1103" s="62"/>
      <c r="AW1103" s="62"/>
      <c r="AX1103" s="62"/>
      <c r="AY1103" s="62"/>
      <c r="AZ1103" s="62"/>
      <c r="BA1103" s="62"/>
      <c r="BB1103" s="62"/>
      <c r="BC1103" s="62"/>
      <c r="BD1103" s="62"/>
      <c r="BE1103" s="62"/>
      <c r="BF1103" s="62"/>
      <c r="BG1103" s="62"/>
      <c r="BH1103" s="62"/>
      <c r="BI1103" s="62"/>
      <c r="BJ1103" s="62"/>
      <c r="BK1103" s="62"/>
      <c r="BL1103" s="62"/>
      <c r="BM1103" s="62"/>
      <c r="BN1103" s="62"/>
      <c r="BO1103" s="62"/>
      <c r="BP1103" s="62"/>
      <c r="BQ1103" s="62"/>
      <c r="BR1103" s="62"/>
      <c r="BS1103" s="62"/>
      <c r="BT1103" s="62"/>
      <c r="BU1103" s="62"/>
      <c r="BV1103" s="62"/>
      <c r="BW1103" s="62"/>
      <c r="BX1103" s="62"/>
      <c r="BY1103" s="62"/>
      <c r="BZ1103" s="62"/>
      <c r="CA1103" s="62"/>
      <c r="CB1103" s="62"/>
    </row>
    <row r="1104" spans="2:80" ht="15" customHeight="1">
      <c r="B1104" s="891"/>
      <c r="C1104" s="61"/>
      <c r="D1104" s="61"/>
      <c r="E1104" s="61"/>
      <c r="F1104" s="61"/>
      <c r="G1104" s="61"/>
      <c r="H1104" s="61"/>
      <c r="I1104" s="61"/>
      <c r="J1104" s="61"/>
      <c r="K1104" s="61"/>
      <c r="L1104" s="61"/>
      <c r="M1104" s="61"/>
      <c r="N1104" s="61"/>
      <c r="O1104" s="61"/>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1"/>
      <c r="AL1104" s="61"/>
      <c r="AM1104" s="61"/>
      <c r="AN1104" s="61"/>
      <c r="AO1104" s="61"/>
      <c r="AP1104" s="61"/>
      <c r="AQ1104" s="61"/>
      <c r="AR1104" s="61"/>
      <c r="AS1104" s="62"/>
      <c r="AT1104" s="62"/>
      <c r="AU1104" s="62"/>
      <c r="AV1104" s="62"/>
      <c r="AW1104" s="62"/>
      <c r="AX1104" s="62"/>
      <c r="AY1104" s="62"/>
      <c r="AZ1104" s="62"/>
      <c r="BA1104" s="62"/>
      <c r="BB1104" s="62"/>
      <c r="BC1104" s="62"/>
      <c r="BD1104" s="62"/>
      <c r="BE1104" s="62"/>
      <c r="BF1104" s="62"/>
      <c r="BG1104" s="62"/>
      <c r="BH1104" s="62"/>
      <c r="BI1104" s="62"/>
      <c r="BJ1104" s="62"/>
      <c r="BK1104" s="62"/>
      <c r="BL1104" s="62"/>
      <c r="BM1104" s="62"/>
      <c r="BN1104" s="62"/>
      <c r="BO1104" s="62"/>
      <c r="BP1104" s="62"/>
      <c r="BQ1104" s="62"/>
      <c r="BR1104" s="62"/>
      <c r="BS1104" s="62"/>
      <c r="BT1104" s="62"/>
      <c r="BU1104" s="62"/>
      <c r="BV1104" s="62"/>
      <c r="BW1104" s="62"/>
      <c r="BX1104" s="62"/>
      <c r="BY1104" s="62"/>
      <c r="BZ1104" s="62"/>
      <c r="CA1104" s="62"/>
      <c r="CB1104" s="62"/>
    </row>
    <row r="1105" spans="2:80" ht="15" customHeight="1">
      <c r="B1105" s="891"/>
      <c r="C1105" s="61"/>
      <c r="D1105" s="61"/>
      <c r="E1105" s="61"/>
      <c r="F1105" s="61"/>
      <c r="G1105" s="61"/>
      <c r="H1105" s="61"/>
      <c r="I1105" s="61"/>
      <c r="J1105" s="61"/>
      <c r="K1105" s="61"/>
      <c r="L1105" s="61"/>
      <c r="M1105" s="61"/>
      <c r="N1105" s="61"/>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2"/>
      <c r="AT1105" s="62"/>
      <c r="AU1105" s="62"/>
      <c r="AV1105" s="62"/>
      <c r="AW1105" s="62"/>
      <c r="AX1105" s="62"/>
      <c r="AY1105" s="62"/>
      <c r="AZ1105" s="62"/>
      <c r="BA1105" s="62"/>
      <c r="BB1105" s="62"/>
      <c r="BC1105" s="62"/>
      <c r="BD1105" s="62"/>
      <c r="BE1105" s="62"/>
      <c r="BF1105" s="62"/>
      <c r="BG1105" s="62"/>
      <c r="BH1105" s="62"/>
      <c r="BI1105" s="62"/>
      <c r="BJ1105" s="62"/>
      <c r="BK1105" s="62"/>
      <c r="BL1105" s="62"/>
      <c r="BM1105" s="62"/>
      <c r="BN1105" s="62"/>
      <c r="BO1105" s="62"/>
      <c r="BP1105" s="62"/>
      <c r="BQ1105" s="62"/>
      <c r="BR1105" s="62"/>
      <c r="BS1105" s="62"/>
      <c r="BT1105" s="62"/>
      <c r="BU1105" s="62"/>
      <c r="BV1105" s="62"/>
      <c r="BW1105" s="62"/>
      <c r="BX1105" s="62"/>
      <c r="BY1105" s="62"/>
      <c r="BZ1105" s="62"/>
      <c r="CA1105" s="62"/>
      <c r="CB1105" s="62"/>
    </row>
    <row r="1106" spans="2:80" ht="15" customHeight="1">
      <c r="B1106" s="891"/>
      <c r="C1106" s="61"/>
      <c r="D1106" s="61"/>
      <c r="E1106" s="61"/>
      <c r="F1106" s="61"/>
      <c r="G1106" s="61"/>
      <c r="H1106" s="61"/>
      <c r="I1106" s="61"/>
      <c r="J1106" s="61"/>
      <c r="K1106" s="61"/>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2"/>
      <c r="AT1106" s="62"/>
      <c r="AU1106" s="62"/>
      <c r="AV1106" s="62"/>
      <c r="AW1106" s="62"/>
      <c r="AX1106" s="62"/>
      <c r="AY1106" s="62"/>
      <c r="AZ1106" s="62"/>
      <c r="BA1106" s="62"/>
      <c r="BB1106" s="62"/>
      <c r="BC1106" s="62"/>
      <c r="BD1106" s="62"/>
      <c r="BE1106" s="62"/>
      <c r="BF1106" s="62"/>
      <c r="BG1106" s="62"/>
      <c r="BH1106" s="62"/>
      <c r="BI1106" s="62"/>
      <c r="BJ1106" s="62"/>
      <c r="BK1106" s="62"/>
      <c r="BL1106" s="62"/>
      <c r="BM1106" s="62"/>
      <c r="BN1106" s="62"/>
      <c r="BO1106" s="62"/>
      <c r="BP1106" s="62"/>
      <c r="BQ1106" s="62"/>
      <c r="BR1106" s="62"/>
      <c r="BS1106" s="62"/>
      <c r="BT1106" s="62"/>
      <c r="BU1106" s="62"/>
      <c r="BV1106" s="62"/>
      <c r="BW1106" s="62"/>
      <c r="BX1106" s="62"/>
      <c r="BY1106" s="62"/>
      <c r="BZ1106" s="62"/>
      <c r="CA1106" s="62"/>
      <c r="CB1106" s="62"/>
    </row>
    <row r="1107" spans="2:80" ht="15" customHeight="1">
      <c r="B1107" s="891"/>
      <c r="C1107" s="61"/>
      <c r="D1107" s="61"/>
      <c r="E1107" s="61"/>
      <c r="F1107" s="61"/>
      <c r="G1107" s="61"/>
      <c r="H1107" s="61"/>
      <c r="I1107" s="61"/>
      <c r="J1107" s="61"/>
      <c r="K1107" s="61"/>
      <c r="L1107" s="61"/>
      <c r="M1107" s="61"/>
      <c r="N1107" s="61"/>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1107" s="61"/>
      <c r="AN1107" s="61"/>
      <c r="AO1107" s="61"/>
      <c r="AP1107" s="61"/>
      <c r="AQ1107" s="61"/>
      <c r="AR1107" s="61"/>
      <c r="AS1107" s="62"/>
      <c r="AT1107" s="62"/>
      <c r="AU1107" s="62"/>
      <c r="AV1107" s="62"/>
      <c r="AW1107" s="62"/>
      <c r="AX1107" s="62"/>
      <c r="AY1107" s="62"/>
      <c r="AZ1107" s="62"/>
      <c r="BA1107" s="62"/>
      <c r="BB1107" s="62"/>
      <c r="BC1107" s="62"/>
      <c r="BD1107" s="62"/>
      <c r="BE1107" s="62"/>
      <c r="BF1107" s="62"/>
      <c r="BG1107" s="62"/>
      <c r="BH1107" s="62"/>
      <c r="BI1107" s="62"/>
      <c r="BJ1107" s="62"/>
      <c r="BK1107" s="62"/>
      <c r="BL1107" s="62"/>
      <c r="BM1107" s="62"/>
      <c r="BN1107" s="62"/>
      <c r="BO1107" s="62"/>
      <c r="BP1107" s="62"/>
      <c r="BQ1107" s="62"/>
      <c r="BR1107" s="62"/>
      <c r="BS1107" s="62"/>
      <c r="BT1107" s="62"/>
      <c r="BU1107" s="62"/>
      <c r="BV1107" s="62"/>
      <c r="BW1107" s="62"/>
      <c r="BX1107" s="62"/>
      <c r="BY1107" s="62"/>
      <c r="BZ1107" s="62"/>
      <c r="CA1107" s="62"/>
      <c r="CB1107" s="62"/>
    </row>
    <row r="1108" spans="2:80" ht="15" customHeight="1">
      <c r="B1108" s="891"/>
      <c r="C1108" s="61"/>
      <c r="D1108" s="61"/>
      <c r="E1108" s="61"/>
      <c r="F1108" s="61"/>
      <c r="G1108" s="61"/>
      <c r="H1108" s="61"/>
      <c r="I1108" s="61"/>
      <c r="J1108" s="61"/>
      <c r="K1108" s="61"/>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c r="AM1108" s="61"/>
      <c r="AN1108" s="61"/>
      <c r="AO1108" s="61"/>
      <c r="AP1108" s="61"/>
      <c r="AQ1108" s="61"/>
      <c r="AR1108" s="61"/>
      <c r="AS1108" s="62"/>
      <c r="AT1108" s="62"/>
      <c r="AU1108" s="62"/>
      <c r="AV1108" s="62"/>
      <c r="AW1108" s="62"/>
      <c r="AX1108" s="62"/>
      <c r="AY1108" s="62"/>
      <c r="AZ1108" s="62"/>
      <c r="BA1108" s="62"/>
      <c r="BB1108" s="62"/>
      <c r="BC1108" s="62"/>
      <c r="BD1108" s="62"/>
      <c r="BE1108" s="62"/>
      <c r="BF1108" s="62"/>
      <c r="BG1108" s="62"/>
      <c r="BH1108" s="62"/>
      <c r="BI1108" s="62"/>
      <c r="BJ1108" s="62"/>
      <c r="BK1108" s="62"/>
      <c r="BL1108" s="62"/>
      <c r="BM1108" s="62"/>
      <c r="BN1108" s="62"/>
      <c r="BO1108" s="62"/>
      <c r="BP1108" s="62"/>
      <c r="BQ1108" s="62"/>
      <c r="BR1108" s="62"/>
      <c r="BS1108" s="62"/>
      <c r="BT1108" s="62"/>
      <c r="BU1108" s="62"/>
      <c r="BV1108" s="62"/>
      <c r="BW1108" s="62"/>
      <c r="BX1108" s="62"/>
      <c r="BY1108" s="62"/>
      <c r="BZ1108" s="62"/>
      <c r="CA1108" s="62"/>
      <c r="CB1108" s="62"/>
    </row>
    <row r="1109" spans="2:80" ht="15" customHeight="1">
      <c r="B1109" s="891"/>
      <c r="C1109" s="61"/>
      <c r="D1109" s="61"/>
      <c r="E1109" s="61"/>
      <c r="F1109" s="61"/>
      <c r="G1109" s="61"/>
      <c r="H1109" s="61"/>
      <c r="I1109" s="61"/>
      <c r="J1109" s="61"/>
      <c r="K1109" s="61"/>
      <c r="L1109" s="61"/>
      <c r="M1109" s="61"/>
      <c r="N1109" s="61"/>
      <c r="O1109" s="61"/>
      <c r="P1109" s="61"/>
      <c r="Q1109" s="61"/>
      <c r="R1109" s="61"/>
      <c r="S1109" s="61"/>
      <c r="T1109" s="61"/>
      <c r="U1109" s="61"/>
      <c r="V1109" s="61"/>
      <c r="W1109" s="61"/>
      <c r="X1109" s="61"/>
      <c r="Y1109" s="61"/>
      <c r="Z1109" s="61"/>
      <c r="AA1109" s="61"/>
      <c r="AB1109" s="61"/>
      <c r="AC1109" s="61"/>
      <c r="AD1109" s="61"/>
      <c r="AE1109" s="61"/>
      <c r="AF1109" s="61"/>
      <c r="AG1109" s="61"/>
      <c r="AH1109" s="61"/>
      <c r="AI1109" s="61"/>
      <c r="AJ1109" s="61"/>
      <c r="AK1109" s="61"/>
      <c r="AL1109" s="61"/>
      <c r="AM1109" s="61"/>
      <c r="AN1109" s="61"/>
      <c r="AO1109" s="61"/>
      <c r="AP1109" s="61"/>
      <c r="AQ1109" s="61"/>
      <c r="AR1109" s="61"/>
      <c r="AS1109" s="62"/>
      <c r="AT1109" s="62"/>
      <c r="AU1109" s="62"/>
      <c r="AV1109" s="62"/>
      <c r="AW1109" s="62"/>
      <c r="AX1109" s="62"/>
      <c r="AY1109" s="62"/>
      <c r="AZ1109" s="62"/>
      <c r="BA1109" s="62"/>
      <c r="BB1109" s="62"/>
      <c r="BC1109" s="62"/>
      <c r="BD1109" s="62"/>
      <c r="BE1109" s="62"/>
      <c r="BF1109" s="62"/>
      <c r="BG1109" s="62"/>
      <c r="BH1109" s="62"/>
      <c r="BI1109" s="62"/>
      <c r="BJ1109" s="62"/>
      <c r="BK1109" s="62"/>
      <c r="BL1109" s="62"/>
      <c r="BM1109" s="62"/>
      <c r="BN1109" s="62"/>
      <c r="BO1109" s="62"/>
      <c r="BP1109" s="62"/>
      <c r="BQ1109" s="62"/>
      <c r="BR1109" s="62"/>
      <c r="BS1109" s="62"/>
      <c r="BT1109" s="62"/>
      <c r="BU1109" s="62"/>
      <c r="BV1109" s="62"/>
      <c r="BW1109" s="62"/>
      <c r="BX1109" s="62"/>
      <c r="BY1109" s="62"/>
      <c r="BZ1109" s="62"/>
      <c r="CA1109" s="62"/>
      <c r="CB1109" s="62"/>
    </row>
    <row r="1110" spans="2:80" ht="15" customHeight="1">
      <c r="B1110" s="891"/>
      <c r="C1110" s="61"/>
      <c r="D1110" s="61"/>
      <c r="E1110" s="61"/>
      <c r="F1110" s="61"/>
      <c r="G1110" s="61"/>
      <c r="H1110" s="61"/>
      <c r="I1110" s="61"/>
      <c r="J1110" s="61"/>
      <c r="K1110" s="61"/>
      <c r="L1110" s="61"/>
      <c r="M1110" s="61"/>
      <c r="N1110" s="61"/>
      <c r="O1110" s="61"/>
      <c r="P1110" s="61"/>
      <c r="Q1110" s="61"/>
      <c r="R1110" s="61"/>
      <c r="S1110" s="61"/>
      <c r="T1110" s="61"/>
      <c r="U1110" s="61"/>
      <c r="V1110" s="61"/>
      <c r="W1110" s="61"/>
      <c r="X1110" s="61"/>
      <c r="Y1110" s="61"/>
      <c r="Z1110" s="61"/>
      <c r="AA1110" s="61"/>
      <c r="AB1110" s="61"/>
      <c r="AC1110" s="61"/>
      <c r="AD1110" s="61"/>
      <c r="AE1110" s="61"/>
      <c r="AF1110" s="61"/>
      <c r="AG1110" s="61"/>
      <c r="AH1110" s="61"/>
      <c r="AI1110" s="61"/>
      <c r="AJ1110" s="61"/>
      <c r="AK1110" s="61"/>
      <c r="AL1110" s="61"/>
      <c r="AM1110" s="61"/>
      <c r="AN1110" s="61"/>
      <c r="AO1110" s="61"/>
      <c r="AP1110" s="61"/>
      <c r="AQ1110" s="61"/>
      <c r="AR1110" s="61"/>
      <c r="AS1110" s="62"/>
      <c r="AT1110" s="62"/>
      <c r="AU1110" s="62"/>
      <c r="AV1110" s="62"/>
      <c r="AW1110" s="62"/>
      <c r="AX1110" s="62"/>
      <c r="AY1110" s="62"/>
      <c r="AZ1110" s="62"/>
      <c r="BA1110" s="62"/>
      <c r="BB1110" s="62"/>
      <c r="BC1110" s="62"/>
      <c r="BD1110" s="62"/>
      <c r="BE1110" s="62"/>
      <c r="BF1110" s="62"/>
      <c r="BG1110" s="62"/>
      <c r="BH1110" s="62"/>
      <c r="BI1110" s="62"/>
      <c r="BJ1110" s="62"/>
      <c r="BK1110" s="62"/>
      <c r="BL1110" s="62"/>
      <c r="BM1110" s="62"/>
      <c r="BN1110" s="62"/>
      <c r="BO1110" s="62"/>
      <c r="BP1110" s="62"/>
      <c r="BQ1110" s="62"/>
      <c r="BR1110" s="62"/>
      <c r="BS1110" s="62"/>
      <c r="BT1110" s="62"/>
      <c r="BU1110" s="62"/>
      <c r="BV1110" s="62"/>
      <c r="BW1110" s="62"/>
      <c r="BX1110" s="62"/>
      <c r="BY1110" s="62"/>
      <c r="BZ1110" s="62"/>
      <c r="CA1110" s="62"/>
      <c r="CB1110" s="62"/>
    </row>
    <row r="1111" spans="2:80" ht="15" customHeight="1">
      <c r="B1111" s="891"/>
      <c r="C1111" s="61"/>
      <c r="D1111" s="61"/>
      <c r="E1111" s="61"/>
      <c r="F1111" s="61"/>
      <c r="G1111" s="61"/>
      <c r="H1111" s="61"/>
      <c r="I1111" s="61"/>
      <c r="J1111" s="61"/>
      <c r="K1111" s="61"/>
      <c r="L1111" s="61"/>
      <c r="M1111" s="61"/>
      <c r="N1111" s="61"/>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1111" s="61"/>
      <c r="AN1111" s="61"/>
      <c r="AO1111" s="61"/>
      <c r="AP1111" s="61"/>
      <c r="AQ1111" s="61"/>
      <c r="AR1111" s="61"/>
      <c r="AS1111" s="62"/>
      <c r="AT1111" s="62"/>
      <c r="AU1111" s="62"/>
      <c r="AV1111" s="62"/>
      <c r="AW1111" s="62"/>
      <c r="AX1111" s="62"/>
      <c r="AY1111" s="62"/>
      <c r="AZ1111" s="62"/>
      <c r="BA1111" s="62"/>
      <c r="BB1111" s="62"/>
      <c r="BC1111" s="62"/>
      <c r="BD1111" s="62"/>
      <c r="BE1111" s="62"/>
      <c r="BF1111" s="62"/>
      <c r="BG1111" s="62"/>
      <c r="BH1111" s="62"/>
      <c r="BI1111" s="62"/>
      <c r="BJ1111" s="62"/>
      <c r="BK1111" s="62"/>
      <c r="BL1111" s="62"/>
      <c r="BM1111" s="62"/>
      <c r="BN1111" s="62"/>
      <c r="BO1111" s="62"/>
      <c r="BP1111" s="62"/>
      <c r="BQ1111" s="62"/>
      <c r="BR1111" s="62"/>
      <c r="BS1111" s="62"/>
      <c r="BT1111" s="62"/>
      <c r="BU1111" s="62"/>
      <c r="BV1111" s="62"/>
      <c r="BW1111" s="62"/>
      <c r="BX1111" s="62"/>
      <c r="BY1111" s="62"/>
      <c r="BZ1111" s="62"/>
      <c r="CA1111" s="62"/>
      <c r="CB1111" s="62"/>
    </row>
    <row r="1112" spans="2:80" ht="15" customHeight="1">
      <c r="B1112" s="891"/>
      <c r="C1112" s="61"/>
      <c r="D1112" s="61"/>
      <c r="E1112" s="61"/>
      <c r="F1112" s="61"/>
      <c r="G1112" s="61"/>
      <c r="H1112" s="61"/>
      <c r="I1112" s="61"/>
      <c r="J1112" s="61"/>
      <c r="K1112" s="61"/>
      <c r="L1112" s="61"/>
      <c r="M1112" s="61"/>
      <c r="N1112" s="61"/>
      <c r="O1112" s="61"/>
      <c r="P1112" s="61"/>
      <c r="Q1112" s="61"/>
      <c r="R1112" s="61"/>
      <c r="S1112" s="61"/>
      <c r="T1112" s="61"/>
      <c r="U1112" s="61"/>
      <c r="V1112" s="61"/>
      <c r="W1112" s="61"/>
      <c r="X1112" s="61"/>
      <c r="Y1112" s="61"/>
      <c r="Z1112" s="61"/>
      <c r="AA1112" s="61"/>
      <c r="AB1112" s="61"/>
      <c r="AC1112" s="61"/>
      <c r="AD1112" s="61"/>
      <c r="AE1112" s="61"/>
      <c r="AF1112" s="61"/>
      <c r="AG1112" s="61"/>
      <c r="AH1112" s="61"/>
      <c r="AI1112" s="61"/>
      <c r="AJ1112" s="61"/>
      <c r="AK1112" s="61"/>
      <c r="AL1112" s="61"/>
      <c r="AM1112" s="61"/>
      <c r="AN1112" s="61"/>
      <c r="AO1112" s="61"/>
      <c r="AP1112" s="61"/>
      <c r="AQ1112" s="61"/>
      <c r="AR1112" s="61"/>
      <c r="AS1112" s="62"/>
      <c r="AT1112" s="62"/>
      <c r="AU1112" s="62"/>
      <c r="AV1112" s="62"/>
      <c r="AW1112" s="62"/>
      <c r="AX1112" s="62"/>
      <c r="AY1112" s="62"/>
      <c r="AZ1112" s="62"/>
      <c r="BA1112" s="62"/>
      <c r="BB1112" s="62"/>
      <c r="BC1112" s="62"/>
      <c r="BD1112" s="62"/>
      <c r="BE1112" s="62"/>
      <c r="BF1112" s="62"/>
      <c r="BG1112" s="62"/>
      <c r="BH1112" s="62"/>
      <c r="BI1112" s="62"/>
      <c r="BJ1112" s="62"/>
      <c r="BK1112" s="62"/>
      <c r="BL1112" s="62"/>
      <c r="BM1112" s="62"/>
      <c r="BN1112" s="62"/>
      <c r="BO1112" s="62"/>
      <c r="BP1112" s="62"/>
      <c r="BQ1112" s="62"/>
      <c r="BR1112" s="62"/>
      <c r="BS1112" s="62"/>
      <c r="BT1112" s="62"/>
      <c r="BU1112" s="62"/>
      <c r="BV1112" s="62"/>
      <c r="BW1112" s="62"/>
      <c r="BX1112" s="62"/>
      <c r="BY1112" s="62"/>
      <c r="BZ1112" s="62"/>
      <c r="CA1112" s="62"/>
      <c r="CB1112" s="62"/>
    </row>
    <row r="1113" spans="2:80" ht="15" customHeight="1">
      <c r="B1113" s="891"/>
      <c r="C1113" s="61"/>
      <c r="D1113" s="61"/>
      <c r="E1113" s="61"/>
      <c r="F1113" s="61"/>
      <c r="G1113" s="61"/>
      <c r="H1113" s="61"/>
      <c r="I1113" s="61"/>
      <c r="J1113" s="61"/>
      <c r="K1113" s="61"/>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c r="AM1113" s="61"/>
      <c r="AN1113" s="61"/>
      <c r="AO1113" s="61"/>
      <c r="AP1113" s="61"/>
      <c r="AQ1113" s="61"/>
      <c r="AR1113" s="61"/>
      <c r="AS1113" s="62"/>
      <c r="AT1113" s="62"/>
      <c r="AU1113" s="62"/>
      <c r="AV1113" s="62"/>
      <c r="AW1113" s="62"/>
      <c r="AX1113" s="62"/>
      <c r="AY1113" s="62"/>
      <c r="AZ1113" s="62"/>
      <c r="BA1113" s="62"/>
      <c r="BB1113" s="62"/>
      <c r="BC1113" s="62"/>
      <c r="BD1113" s="62"/>
      <c r="BE1113" s="62"/>
      <c r="BF1113" s="62"/>
      <c r="BG1113" s="62"/>
      <c r="BH1113" s="62"/>
      <c r="BI1113" s="62"/>
      <c r="BJ1113" s="62"/>
      <c r="BK1113" s="62"/>
      <c r="BL1113" s="62"/>
      <c r="BM1113" s="62"/>
      <c r="BN1113" s="62"/>
      <c r="BO1113" s="62"/>
      <c r="BP1113" s="62"/>
      <c r="BQ1113" s="62"/>
      <c r="BR1113" s="62"/>
      <c r="BS1113" s="62"/>
      <c r="BT1113" s="62"/>
      <c r="BU1113" s="62"/>
      <c r="BV1113" s="62"/>
      <c r="BW1113" s="62"/>
      <c r="BX1113" s="62"/>
      <c r="BY1113" s="62"/>
      <c r="BZ1113" s="62"/>
      <c r="CA1113" s="62"/>
      <c r="CB1113" s="62"/>
    </row>
    <row r="1114" spans="2:80" ht="15" customHeight="1">
      <c r="B1114" s="891"/>
      <c r="C1114" s="61"/>
      <c r="D1114" s="61"/>
      <c r="E1114" s="61"/>
      <c r="F1114" s="61"/>
      <c r="G1114" s="61"/>
      <c r="H1114" s="61"/>
      <c r="I1114" s="61"/>
      <c r="J1114" s="61"/>
      <c r="K1114" s="61"/>
      <c r="L1114" s="61"/>
      <c r="M1114" s="61"/>
      <c r="N1114" s="61"/>
      <c r="O1114" s="61"/>
      <c r="P1114" s="61"/>
      <c r="Q1114" s="61"/>
      <c r="R1114" s="61"/>
      <c r="S1114" s="61"/>
      <c r="T1114" s="61"/>
      <c r="U1114" s="61"/>
      <c r="V1114" s="61"/>
      <c r="W1114" s="61"/>
      <c r="X1114" s="61"/>
      <c r="Y1114" s="61"/>
      <c r="Z1114" s="61"/>
      <c r="AA1114" s="61"/>
      <c r="AB1114" s="61"/>
      <c r="AC1114" s="61"/>
      <c r="AD1114" s="61"/>
      <c r="AE1114" s="61"/>
      <c r="AF1114" s="61"/>
      <c r="AG1114" s="61"/>
      <c r="AH1114" s="61"/>
      <c r="AI1114" s="61"/>
      <c r="AJ1114" s="61"/>
      <c r="AK1114" s="61"/>
      <c r="AL1114" s="61"/>
      <c r="AM1114" s="61"/>
      <c r="AN1114" s="61"/>
      <c r="AO1114" s="61"/>
      <c r="AP1114" s="61"/>
      <c r="AQ1114" s="61"/>
      <c r="AR1114" s="61"/>
      <c r="AS1114" s="62"/>
      <c r="AT1114" s="62"/>
      <c r="AU1114" s="62"/>
      <c r="AV1114" s="62"/>
      <c r="AW1114" s="62"/>
      <c r="AX1114" s="62"/>
      <c r="AY1114" s="62"/>
      <c r="AZ1114" s="62"/>
      <c r="BA1114" s="62"/>
      <c r="BB1114" s="62"/>
      <c r="BC1114" s="62"/>
      <c r="BD1114" s="62"/>
      <c r="BE1114" s="62"/>
      <c r="BF1114" s="62"/>
      <c r="BG1114" s="62"/>
      <c r="BH1114" s="62"/>
      <c r="BI1114" s="62"/>
      <c r="BJ1114" s="62"/>
      <c r="BK1114" s="62"/>
      <c r="BL1114" s="62"/>
      <c r="BM1114" s="62"/>
      <c r="BN1114" s="62"/>
      <c r="BO1114" s="62"/>
      <c r="BP1114" s="62"/>
      <c r="BQ1114" s="62"/>
      <c r="BR1114" s="62"/>
      <c r="BS1114" s="62"/>
      <c r="BT1114" s="62"/>
      <c r="BU1114" s="62"/>
      <c r="BV1114" s="62"/>
      <c r="BW1114" s="62"/>
      <c r="BX1114" s="62"/>
      <c r="BY1114" s="62"/>
      <c r="BZ1114" s="62"/>
      <c r="CA1114" s="62"/>
      <c r="CB1114" s="62"/>
    </row>
    <row r="1115" spans="2:80" ht="15" customHeight="1">
      <c r="B1115" s="891"/>
      <c r="C1115" s="61"/>
      <c r="D1115" s="61"/>
      <c r="E1115" s="61"/>
      <c r="F1115" s="61"/>
      <c r="G1115" s="61"/>
      <c r="H1115" s="61"/>
      <c r="I1115" s="61"/>
      <c r="J1115" s="61"/>
      <c r="K1115" s="61"/>
      <c r="L1115" s="61"/>
      <c r="M1115" s="61"/>
      <c r="N1115" s="61"/>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1115" s="61"/>
      <c r="AN1115" s="61"/>
      <c r="AO1115" s="61"/>
      <c r="AP1115" s="61"/>
      <c r="AQ1115" s="61"/>
      <c r="AR1115" s="61"/>
      <c r="AS1115" s="62"/>
      <c r="AT1115" s="62"/>
      <c r="AU1115" s="62"/>
      <c r="AV1115" s="62"/>
      <c r="AW1115" s="62"/>
      <c r="AX1115" s="62"/>
      <c r="AY1115" s="62"/>
      <c r="AZ1115" s="62"/>
      <c r="BA1115" s="62"/>
      <c r="BB1115" s="62"/>
      <c r="BC1115" s="62"/>
      <c r="BD1115" s="62"/>
      <c r="BE1115" s="62"/>
      <c r="BF1115" s="62"/>
      <c r="BG1115" s="62"/>
      <c r="BH1115" s="62"/>
      <c r="BI1115" s="62"/>
      <c r="BJ1115" s="62"/>
      <c r="BK1115" s="62"/>
      <c r="BL1115" s="62"/>
      <c r="BM1115" s="62"/>
      <c r="BN1115" s="62"/>
      <c r="BO1115" s="62"/>
      <c r="BP1115" s="62"/>
      <c r="BQ1115" s="62"/>
      <c r="BR1115" s="62"/>
      <c r="BS1115" s="62"/>
      <c r="BT1115" s="62"/>
      <c r="BU1115" s="62"/>
      <c r="BV1115" s="62"/>
      <c r="BW1115" s="62"/>
      <c r="BX1115" s="62"/>
      <c r="BY1115" s="62"/>
      <c r="BZ1115" s="62"/>
      <c r="CA1115" s="62"/>
      <c r="CB1115" s="62"/>
    </row>
    <row r="1116" spans="2:80" ht="15" customHeight="1">
      <c r="B1116" s="891"/>
      <c r="C1116" s="61"/>
      <c r="D1116" s="61"/>
      <c r="E1116" s="61"/>
      <c r="F1116" s="61"/>
      <c r="G1116" s="61"/>
      <c r="H1116" s="61"/>
      <c r="I1116" s="61"/>
      <c r="J1116" s="61"/>
      <c r="K1116" s="61"/>
      <c r="L1116" s="61"/>
      <c r="M1116" s="61"/>
      <c r="N1116" s="61"/>
      <c r="O1116" s="61"/>
      <c r="P1116" s="61"/>
      <c r="Q1116" s="61"/>
      <c r="R1116" s="61"/>
      <c r="S1116" s="61"/>
      <c r="T1116" s="61"/>
      <c r="U1116" s="61"/>
      <c r="V1116" s="61"/>
      <c r="W1116" s="61"/>
      <c r="X1116" s="61"/>
      <c r="Y1116" s="61"/>
      <c r="Z1116" s="61"/>
      <c r="AA1116" s="61"/>
      <c r="AB1116" s="61"/>
      <c r="AC1116" s="61"/>
      <c r="AD1116" s="61"/>
      <c r="AE1116" s="61"/>
      <c r="AF1116" s="61"/>
      <c r="AG1116" s="61"/>
      <c r="AH1116" s="61"/>
      <c r="AI1116" s="61"/>
      <c r="AJ1116" s="61"/>
      <c r="AK1116" s="61"/>
      <c r="AL1116" s="61"/>
      <c r="AM1116" s="61"/>
      <c r="AN1116" s="61"/>
      <c r="AO1116" s="61"/>
      <c r="AP1116" s="61"/>
      <c r="AQ1116" s="61"/>
      <c r="AR1116" s="61"/>
      <c r="AS1116" s="62"/>
      <c r="AT1116" s="62"/>
      <c r="AU1116" s="62"/>
      <c r="AV1116" s="62"/>
      <c r="AW1116" s="62"/>
      <c r="AX1116" s="62"/>
      <c r="AY1116" s="62"/>
      <c r="AZ1116" s="62"/>
      <c r="BA1116" s="62"/>
      <c r="BB1116" s="62"/>
      <c r="BC1116" s="62"/>
      <c r="BD1116" s="62"/>
      <c r="BE1116" s="62"/>
      <c r="BF1116" s="62"/>
      <c r="BG1116" s="62"/>
      <c r="BH1116" s="62"/>
      <c r="BI1116" s="62"/>
      <c r="BJ1116" s="62"/>
      <c r="BK1116" s="62"/>
      <c r="BL1116" s="62"/>
      <c r="BM1116" s="62"/>
      <c r="BN1116" s="62"/>
      <c r="BO1116" s="62"/>
      <c r="BP1116" s="62"/>
      <c r="BQ1116" s="62"/>
      <c r="BR1116" s="62"/>
      <c r="BS1116" s="62"/>
      <c r="BT1116" s="62"/>
      <c r="BU1116" s="62"/>
      <c r="BV1116" s="62"/>
      <c r="BW1116" s="62"/>
      <c r="BX1116" s="62"/>
      <c r="BY1116" s="62"/>
      <c r="BZ1116" s="62"/>
      <c r="CA1116" s="62"/>
      <c r="CB1116" s="62"/>
    </row>
    <row r="1117" spans="2:80" ht="15" customHeight="1">
      <c r="B1117" s="891"/>
      <c r="C1117" s="61"/>
      <c r="D1117" s="61"/>
      <c r="E1117" s="61"/>
      <c r="F1117" s="61"/>
      <c r="G1117" s="61"/>
      <c r="H1117" s="61"/>
      <c r="I1117" s="61"/>
      <c r="J1117" s="61"/>
      <c r="K1117" s="61"/>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c r="AM1117" s="61"/>
      <c r="AN1117" s="61"/>
      <c r="AO1117" s="61"/>
      <c r="AP1117" s="61"/>
      <c r="AQ1117" s="61"/>
      <c r="AR1117" s="61"/>
      <c r="AS1117" s="62"/>
      <c r="AT1117" s="62"/>
      <c r="AU1117" s="62"/>
      <c r="AV1117" s="62"/>
      <c r="AW1117" s="62"/>
      <c r="AX1117" s="62"/>
      <c r="AY1117" s="62"/>
      <c r="AZ1117" s="62"/>
      <c r="BA1117" s="62"/>
      <c r="BB1117" s="62"/>
      <c r="BC1117" s="62"/>
      <c r="BD1117" s="62"/>
      <c r="BE1117" s="62"/>
      <c r="BF1117" s="62"/>
      <c r="BG1117" s="62"/>
      <c r="BH1117" s="62"/>
      <c r="BI1117" s="62"/>
      <c r="BJ1117" s="62"/>
      <c r="BK1117" s="62"/>
      <c r="BL1117" s="62"/>
      <c r="BM1117" s="62"/>
      <c r="BN1117" s="62"/>
      <c r="BO1117" s="62"/>
      <c r="BP1117" s="62"/>
      <c r="BQ1117" s="62"/>
      <c r="BR1117" s="62"/>
      <c r="BS1117" s="62"/>
      <c r="BT1117" s="62"/>
      <c r="BU1117" s="62"/>
      <c r="BV1117" s="62"/>
      <c r="BW1117" s="62"/>
      <c r="BX1117" s="62"/>
      <c r="BY1117" s="62"/>
      <c r="BZ1117" s="62"/>
      <c r="CA1117" s="62"/>
      <c r="CB1117" s="62"/>
    </row>
    <row r="1118" spans="2:80" ht="15" customHeight="1">
      <c r="B1118" s="891"/>
      <c r="C1118" s="61"/>
      <c r="D1118" s="61"/>
      <c r="E1118" s="61"/>
      <c r="F1118" s="61"/>
      <c r="G1118" s="61"/>
      <c r="H1118" s="61"/>
      <c r="I1118" s="61"/>
      <c r="J1118" s="61"/>
      <c r="K1118" s="61"/>
      <c r="L1118" s="61"/>
      <c r="M1118" s="61"/>
      <c r="N1118" s="61"/>
      <c r="O1118" s="61"/>
      <c r="P1118" s="61"/>
      <c r="Q1118" s="61"/>
      <c r="R1118" s="61"/>
      <c r="S1118" s="61"/>
      <c r="T1118" s="61"/>
      <c r="U1118" s="61"/>
      <c r="V1118" s="61"/>
      <c r="W1118" s="61"/>
      <c r="X1118" s="61"/>
      <c r="Y1118" s="61"/>
      <c r="Z1118" s="61"/>
      <c r="AA1118" s="61"/>
      <c r="AB1118" s="61"/>
      <c r="AC1118" s="61"/>
      <c r="AD1118" s="61"/>
      <c r="AE1118" s="61"/>
      <c r="AF1118" s="61"/>
      <c r="AG1118" s="61"/>
      <c r="AH1118" s="61"/>
      <c r="AI1118" s="61"/>
      <c r="AJ1118" s="61"/>
      <c r="AK1118" s="61"/>
      <c r="AL1118" s="61"/>
      <c r="AM1118" s="61"/>
      <c r="AN1118" s="61"/>
      <c r="AO1118" s="61"/>
      <c r="AP1118" s="61"/>
      <c r="AQ1118" s="61"/>
      <c r="AR1118" s="61"/>
      <c r="AS1118" s="62"/>
      <c r="AT1118" s="62"/>
      <c r="AU1118" s="62"/>
      <c r="AV1118" s="62"/>
      <c r="AW1118" s="62"/>
      <c r="AX1118" s="62"/>
      <c r="AY1118" s="62"/>
      <c r="AZ1118" s="62"/>
      <c r="BA1118" s="62"/>
      <c r="BB1118" s="62"/>
      <c r="BC1118" s="62"/>
      <c r="BD1118" s="62"/>
      <c r="BE1118" s="62"/>
      <c r="BF1118" s="62"/>
      <c r="BG1118" s="62"/>
      <c r="BH1118" s="62"/>
      <c r="BI1118" s="62"/>
      <c r="BJ1118" s="62"/>
      <c r="BK1118" s="62"/>
      <c r="BL1118" s="62"/>
      <c r="BM1118" s="62"/>
      <c r="BN1118" s="62"/>
      <c r="BO1118" s="62"/>
      <c r="BP1118" s="62"/>
      <c r="BQ1118" s="62"/>
      <c r="BR1118" s="62"/>
      <c r="BS1118" s="62"/>
      <c r="BT1118" s="62"/>
      <c r="BU1118" s="62"/>
      <c r="BV1118" s="62"/>
      <c r="BW1118" s="62"/>
      <c r="BX1118" s="62"/>
      <c r="BY1118" s="62"/>
      <c r="BZ1118" s="62"/>
      <c r="CA1118" s="62"/>
      <c r="CB1118" s="62"/>
    </row>
    <row r="1119" spans="2:80" ht="15" customHeight="1">
      <c r="B1119" s="891"/>
      <c r="C1119" s="61"/>
      <c r="D1119" s="61"/>
      <c r="E1119" s="61"/>
      <c r="F1119" s="61"/>
      <c r="G1119" s="61"/>
      <c r="H1119" s="61"/>
      <c r="I1119" s="61"/>
      <c r="J1119" s="61"/>
      <c r="K1119" s="61"/>
      <c r="L1119" s="61"/>
      <c r="M1119" s="61"/>
      <c r="N1119" s="61"/>
      <c r="O1119" s="61"/>
      <c r="P1119" s="61"/>
      <c r="Q1119" s="61"/>
      <c r="R1119" s="61"/>
      <c r="S1119" s="61"/>
      <c r="T1119" s="61"/>
      <c r="U1119" s="61"/>
      <c r="V1119" s="61"/>
      <c r="W1119" s="61"/>
      <c r="X1119" s="61"/>
      <c r="Y1119" s="61"/>
      <c r="Z1119" s="61"/>
      <c r="AA1119" s="61"/>
      <c r="AB1119" s="61"/>
      <c r="AC1119" s="61"/>
      <c r="AD1119" s="61"/>
      <c r="AE1119" s="61"/>
      <c r="AF1119" s="61"/>
      <c r="AG1119" s="61"/>
      <c r="AH1119" s="61"/>
      <c r="AI1119" s="61"/>
      <c r="AJ1119" s="61"/>
      <c r="AK1119" s="61"/>
      <c r="AL1119" s="61"/>
      <c r="AM1119" s="61"/>
      <c r="AN1119" s="61"/>
      <c r="AO1119" s="61"/>
      <c r="AP1119" s="61"/>
      <c r="AQ1119" s="61"/>
      <c r="AR1119" s="61"/>
      <c r="AS1119" s="62"/>
      <c r="AT1119" s="62"/>
      <c r="AU1119" s="62"/>
      <c r="AV1119" s="62"/>
      <c r="AW1119" s="62"/>
      <c r="AX1119" s="62"/>
      <c r="AY1119" s="62"/>
      <c r="AZ1119" s="62"/>
      <c r="BA1119" s="62"/>
      <c r="BB1119" s="62"/>
      <c r="BC1119" s="62"/>
      <c r="BD1119" s="62"/>
      <c r="BE1119" s="62"/>
      <c r="BF1119" s="62"/>
      <c r="BG1119" s="62"/>
      <c r="BH1119" s="62"/>
      <c r="BI1119" s="62"/>
      <c r="BJ1119" s="62"/>
      <c r="BK1119" s="62"/>
      <c r="BL1119" s="62"/>
      <c r="BM1119" s="62"/>
      <c r="BN1119" s="62"/>
      <c r="BO1119" s="62"/>
      <c r="BP1119" s="62"/>
      <c r="BQ1119" s="62"/>
      <c r="BR1119" s="62"/>
      <c r="BS1119" s="62"/>
      <c r="BT1119" s="62"/>
      <c r="BU1119" s="62"/>
      <c r="BV1119" s="62"/>
      <c r="BW1119" s="62"/>
      <c r="BX1119" s="62"/>
      <c r="BY1119" s="62"/>
      <c r="BZ1119" s="62"/>
      <c r="CA1119" s="62"/>
      <c r="CB1119" s="62"/>
    </row>
    <row r="1120" spans="2:80" ht="15" customHeight="1">
      <c r="B1120" s="891"/>
      <c r="C1120" s="61"/>
      <c r="D1120" s="61"/>
      <c r="E1120" s="61"/>
      <c r="F1120" s="61"/>
      <c r="G1120" s="61"/>
      <c r="H1120" s="61"/>
      <c r="I1120" s="61"/>
      <c r="J1120" s="61"/>
      <c r="K1120" s="61"/>
      <c r="L1120" s="61"/>
      <c r="M1120" s="61"/>
      <c r="N1120" s="61"/>
      <c r="O1120" s="61"/>
      <c r="P1120" s="61"/>
      <c r="Q1120" s="61"/>
      <c r="R1120" s="61"/>
      <c r="S1120" s="61"/>
      <c r="T1120" s="61"/>
      <c r="U1120" s="61"/>
      <c r="V1120" s="61"/>
      <c r="W1120" s="61"/>
      <c r="X1120" s="61"/>
      <c r="Y1120" s="61"/>
      <c r="Z1120" s="61"/>
      <c r="AA1120" s="61"/>
      <c r="AB1120" s="61"/>
      <c r="AC1120" s="61"/>
      <c r="AD1120" s="61"/>
      <c r="AE1120" s="61"/>
      <c r="AF1120" s="61"/>
      <c r="AG1120" s="61"/>
      <c r="AH1120" s="61"/>
      <c r="AI1120" s="61"/>
      <c r="AJ1120" s="61"/>
      <c r="AK1120" s="61"/>
      <c r="AL1120" s="61"/>
      <c r="AM1120" s="61"/>
      <c r="AN1120" s="61"/>
      <c r="AO1120" s="61"/>
      <c r="AP1120" s="61"/>
      <c r="AQ1120" s="61"/>
      <c r="AR1120" s="61"/>
      <c r="AS1120" s="62"/>
      <c r="AT1120" s="62"/>
      <c r="AU1120" s="62"/>
      <c r="AV1120" s="62"/>
      <c r="AW1120" s="62"/>
      <c r="AX1120" s="62"/>
      <c r="AY1120" s="62"/>
      <c r="AZ1120" s="62"/>
      <c r="BA1120" s="62"/>
      <c r="BB1120" s="62"/>
      <c r="BC1120" s="62"/>
      <c r="BD1120" s="62"/>
      <c r="BE1120" s="62"/>
      <c r="BF1120" s="62"/>
      <c r="BG1120" s="62"/>
      <c r="BH1120" s="62"/>
      <c r="BI1120" s="62"/>
      <c r="BJ1120" s="62"/>
      <c r="BK1120" s="62"/>
      <c r="BL1120" s="62"/>
      <c r="BM1120" s="62"/>
      <c r="BN1120" s="62"/>
      <c r="BO1120" s="62"/>
      <c r="BP1120" s="62"/>
      <c r="BQ1120" s="62"/>
      <c r="BR1120" s="62"/>
      <c r="BS1120" s="62"/>
      <c r="BT1120" s="62"/>
      <c r="BU1120" s="62"/>
      <c r="BV1120" s="62"/>
      <c r="BW1120" s="62"/>
      <c r="BX1120" s="62"/>
      <c r="BY1120" s="62"/>
      <c r="BZ1120" s="62"/>
      <c r="CA1120" s="62"/>
      <c r="CB1120" s="62"/>
    </row>
    <row r="1121" spans="2:81" ht="15" customHeight="1">
      <c r="B1121" s="891"/>
      <c r="C1121" s="61"/>
      <c r="D1121" s="61"/>
      <c r="E1121" s="61"/>
      <c r="F1121" s="61"/>
      <c r="G1121" s="61"/>
      <c r="H1121" s="61"/>
      <c r="I1121" s="61"/>
      <c r="J1121" s="61"/>
      <c r="K1121" s="61"/>
      <c r="L1121" s="61"/>
      <c r="M1121" s="61"/>
      <c r="N1121" s="61"/>
      <c r="O1121" s="61"/>
      <c r="P1121" s="61"/>
      <c r="Q1121" s="61"/>
      <c r="R1121" s="61"/>
      <c r="S1121" s="61"/>
      <c r="T1121" s="61"/>
      <c r="U1121" s="61"/>
      <c r="V1121" s="61"/>
      <c r="W1121" s="61"/>
      <c r="X1121" s="61"/>
      <c r="Y1121" s="61"/>
      <c r="Z1121" s="61"/>
      <c r="AA1121" s="61"/>
      <c r="AB1121" s="61"/>
      <c r="AC1121" s="61"/>
      <c r="AD1121" s="61"/>
      <c r="AE1121" s="61"/>
      <c r="AF1121" s="61"/>
      <c r="AG1121" s="61"/>
      <c r="AH1121" s="61"/>
      <c r="AI1121" s="61"/>
      <c r="AJ1121" s="61"/>
      <c r="AK1121" s="61"/>
      <c r="AL1121" s="61"/>
      <c r="AM1121" s="61"/>
      <c r="AN1121" s="61"/>
      <c r="AO1121" s="61"/>
      <c r="AP1121" s="61"/>
      <c r="AQ1121" s="61"/>
      <c r="AR1121" s="61"/>
      <c r="AS1121" s="62"/>
      <c r="AT1121" s="62"/>
      <c r="AU1121" s="62"/>
      <c r="AV1121" s="62"/>
      <c r="AW1121" s="62"/>
      <c r="AX1121" s="62"/>
      <c r="AY1121" s="62"/>
      <c r="AZ1121" s="62"/>
      <c r="BA1121" s="62"/>
      <c r="BB1121" s="62"/>
      <c r="BC1121" s="62"/>
      <c r="BD1121" s="62"/>
      <c r="BE1121" s="62"/>
      <c r="BF1121" s="62"/>
      <c r="BG1121" s="62"/>
      <c r="BH1121" s="62"/>
      <c r="BI1121" s="62"/>
      <c r="BJ1121" s="62"/>
      <c r="BK1121" s="62"/>
      <c r="BL1121" s="62"/>
      <c r="BM1121" s="62"/>
      <c r="BN1121" s="62"/>
      <c r="BO1121" s="62"/>
      <c r="BP1121" s="62"/>
      <c r="BQ1121" s="62"/>
      <c r="BR1121" s="62"/>
      <c r="BS1121" s="62"/>
      <c r="BT1121" s="62"/>
      <c r="BU1121" s="62"/>
      <c r="BV1121" s="62"/>
      <c r="BW1121" s="62"/>
      <c r="BX1121" s="62"/>
      <c r="BY1121" s="62"/>
      <c r="BZ1121" s="62"/>
      <c r="CA1121" s="62"/>
      <c r="CB1121" s="62"/>
    </row>
    <row r="1122" spans="2:81" ht="15" customHeight="1">
      <c r="B1122" s="891"/>
      <c r="C1122" s="61"/>
      <c r="D1122" s="61"/>
      <c r="E1122" s="61"/>
      <c r="F1122" s="61"/>
      <c r="G1122" s="61"/>
      <c r="H1122" s="61"/>
      <c r="I1122" s="61"/>
      <c r="J1122" s="61"/>
      <c r="K1122" s="61"/>
      <c r="L1122" s="61"/>
      <c r="M1122" s="61"/>
      <c r="N1122" s="61"/>
      <c r="O1122" s="61"/>
      <c r="P1122" s="61"/>
      <c r="Q1122" s="61"/>
      <c r="R1122" s="61"/>
      <c r="S1122" s="61"/>
      <c r="T1122" s="61"/>
      <c r="U1122" s="61"/>
      <c r="V1122" s="61"/>
      <c r="W1122" s="61"/>
      <c r="X1122" s="61"/>
      <c r="Y1122" s="61"/>
      <c r="Z1122" s="61"/>
      <c r="AA1122" s="61"/>
      <c r="AB1122" s="61"/>
      <c r="AC1122" s="61"/>
      <c r="AD1122" s="61"/>
      <c r="AE1122" s="61"/>
      <c r="AF1122" s="61"/>
      <c r="AG1122" s="61"/>
      <c r="AH1122" s="61"/>
      <c r="AI1122" s="61"/>
      <c r="AJ1122" s="61"/>
      <c r="AK1122" s="61"/>
      <c r="AL1122" s="61"/>
      <c r="AM1122" s="61"/>
      <c r="AN1122" s="61"/>
      <c r="AO1122" s="61"/>
      <c r="AP1122" s="61"/>
      <c r="AQ1122" s="61"/>
      <c r="AR1122" s="61"/>
      <c r="AS1122" s="62"/>
      <c r="AT1122" s="62"/>
      <c r="AU1122" s="62"/>
      <c r="AV1122" s="62"/>
      <c r="AW1122" s="62"/>
      <c r="AX1122" s="62"/>
      <c r="AY1122" s="62"/>
      <c r="AZ1122" s="62"/>
      <c r="BA1122" s="62"/>
      <c r="BB1122" s="62"/>
      <c r="BC1122" s="62"/>
      <c r="BD1122" s="62"/>
      <c r="BE1122" s="62"/>
      <c r="BF1122" s="62"/>
      <c r="BG1122" s="62"/>
      <c r="BH1122" s="62"/>
      <c r="BI1122" s="62"/>
      <c r="BJ1122" s="62"/>
      <c r="BK1122" s="62"/>
      <c r="BL1122" s="62"/>
      <c r="BM1122" s="62"/>
      <c r="BN1122" s="62"/>
      <c r="BO1122" s="62"/>
      <c r="BP1122" s="62"/>
      <c r="BQ1122" s="62"/>
      <c r="BR1122" s="62"/>
      <c r="BS1122" s="62"/>
      <c r="BT1122" s="62"/>
      <c r="BU1122" s="62"/>
      <c r="BV1122" s="62"/>
      <c r="BW1122" s="62"/>
      <c r="BX1122" s="62"/>
      <c r="BY1122" s="62"/>
      <c r="BZ1122" s="62"/>
      <c r="CA1122" s="62"/>
      <c r="CB1122" s="62"/>
    </row>
    <row r="1123" spans="2:81" ht="15" customHeight="1">
      <c r="B1123" s="891"/>
      <c r="C1123" s="61"/>
      <c r="D1123" s="61"/>
      <c r="E1123" s="61"/>
      <c r="F1123" s="61"/>
      <c r="G1123" s="61"/>
      <c r="H1123" s="61"/>
      <c r="I1123" s="61"/>
      <c r="J1123" s="61"/>
      <c r="K1123" s="61"/>
      <c r="L1123" s="61"/>
      <c r="M1123" s="61"/>
      <c r="N1123" s="61"/>
      <c r="O1123" s="61"/>
      <c r="P1123" s="61"/>
      <c r="Q1123" s="61"/>
      <c r="R1123" s="61"/>
      <c r="S1123" s="61"/>
      <c r="T1123" s="61"/>
      <c r="U1123" s="61"/>
      <c r="V1123" s="61"/>
      <c r="W1123" s="61"/>
      <c r="X1123" s="61"/>
      <c r="Y1123" s="61"/>
      <c r="Z1123" s="61"/>
      <c r="AA1123" s="61"/>
      <c r="AB1123" s="61"/>
      <c r="AC1123" s="61"/>
      <c r="AD1123" s="61"/>
      <c r="AE1123" s="61"/>
      <c r="AF1123" s="61"/>
      <c r="AG1123" s="61"/>
      <c r="AH1123" s="61"/>
      <c r="AI1123" s="61"/>
      <c r="AJ1123" s="61"/>
      <c r="AK1123" s="61"/>
      <c r="AL1123" s="61"/>
      <c r="AM1123" s="61"/>
      <c r="AN1123" s="61"/>
      <c r="AO1123" s="61"/>
      <c r="AP1123" s="61"/>
      <c r="AQ1123" s="61"/>
      <c r="AR1123" s="61"/>
      <c r="AS1123" s="62"/>
      <c r="AT1123" s="62"/>
      <c r="AU1123" s="62"/>
      <c r="AV1123" s="62"/>
      <c r="AW1123" s="62"/>
      <c r="AX1123" s="62"/>
      <c r="AY1123" s="62"/>
      <c r="AZ1123" s="62"/>
      <c r="BA1123" s="62"/>
      <c r="BB1123" s="62"/>
      <c r="BC1123" s="62"/>
      <c r="BD1123" s="62"/>
      <c r="BE1123" s="62"/>
      <c r="BF1123" s="62"/>
      <c r="BG1123" s="62"/>
      <c r="BH1123" s="62"/>
      <c r="BI1123" s="62"/>
      <c r="BJ1123" s="62"/>
      <c r="BK1123" s="62"/>
      <c r="BL1123" s="62"/>
      <c r="BM1123" s="62"/>
      <c r="BN1123" s="62"/>
      <c r="BO1123" s="62"/>
      <c r="BP1123" s="62"/>
      <c r="BQ1123" s="62"/>
      <c r="BR1123" s="62"/>
      <c r="BS1123" s="62"/>
      <c r="BT1123" s="62"/>
      <c r="BU1123" s="62"/>
      <c r="BV1123" s="62"/>
      <c r="BW1123" s="62"/>
      <c r="BX1123" s="62"/>
      <c r="BY1123" s="62"/>
      <c r="BZ1123" s="62"/>
      <c r="CA1123" s="62"/>
      <c r="CB1123" s="62"/>
    </row>
    <row r="1124" spans="2:81" ht="15" customHeight="1">
      <c r="B1124" s="891"/>
      <c r="C1124" s="61"/>
      <c r="D1124" s="61"/>
      <c r="E1124" s="61"/>
      <c r="F1124" s="61"/>
      <c r="G1124" s="61"/>
      <c r="H1124" s="61"/>
      <c r="I1124" s="61"/>
      <c r="J1124" s="61"/>
      <c r="K1124" s="61"/>
      <c r="L1124" s="61"/>
      <c r="M1124" s="61"/>
      <c r="N1124" s="61"/>
      <c r="O1124" s="61"/>
      <c r="P1124" s="61"/>
      <c r="Q1124" s="61"/>
      <c r="R1124" s="61"/>
      <c r="S1124" s="61"/>
      <c r="T1124" s="61"/>
      <c r="U1124" s="61"/>
      <c r="V1124" s="61"/>
      <c r="W1124" s="61"/>
      <c r="X1124" s="61"/>
      <c r="Y1124" s="61"/>
      <c r="Z1124" s="61"/>
      <c r="AA1124" s="61"/>
      <c r="AB1124" s="61"/>
      <c r="AC1124" s="61"/>
      <c r="AD1124" s="61"/>
      <c r="AE1124" s="61"/>
      <c r="AF1124" s="61"/>
      <c r="AG1124" s="61"/>
      <c r="AH1124" s="61"/>
      <c r="AI1124" s="61"/>
      <c r="AJ1124" s="61"/>
      <c r="AK1124" s="61"/>
      <c r="AL1124" s="61"/>
      <c r="AM1124" s="61"/>
      <c r="AN1124" s="61"/>
      <c r="AO1124" s="61"/>
      <c r="AP1124" s="61"/>
      <c r="AQ1124" s="61"/>
      <c r="AR1124" s="61"/>
      <c r="AS1124" s="62"/>
      <c r="AT1124" s="62"/>
      <c r="AU1124" s="62"/>
      <c r="AV1124" s="62"/>
      <c r="AW1124" s="62"/>
      <c r="AX1124" s="62"/>
      <c r="AY1124" s="62"/>
      <c r="AZ1124" s="62"/>
      <c r="BA1124" s="62"/>
      <c r="BB1124" s="62"/>
      <c r="BC1124" s="62"/>
      <c r="BD1124" s="62"/>
      <c r="BE1124" s="62"/>
      <c r="BF1124" s="62"/>
      <c r="BG1124" s="62"/>
      <c r="BH1124" s="62"/>
      <c r="BI1124" s="62"/>
      <c r="BJ1124" s="62"/>
      <c r="BK1124" s="62"/>
      <c r="BL1124" s="62"/>
      <c r="BM1124" s="62"/>
      <c r="BN1124" s="62"/>
      <c r="BO1124" s="62"/>
      <c r="BP1124" s="62"/>
      <c r="BQ1124" s="62"/>
      <c r="BR1124" s="62"/>
      <c r="BS1124" s="62"/>
      <c r="BT1124" s="62"/>
      <c r="BU1124" s="62"/>
      <c r="BV1124" s="62"/>
      <c r="BW1124" s="62"/>
      <c r="BX1124" s="62"/>
      <c r="BY1124" s="62"/>
      <c r="BZ1124" s="62"/>
      <c r="CA1124" s="62"/>
      <c r="CB1124" s="62"/>
    </row>
    <row r="1125" spans="2:81" ht="15" customHeight="1">
      <c r="B1125" s="891"/>
      <c r="C1125" s="61"/>
      <c r="D1125" s="61"/>
      <c r="E1125" s="61"/>
      <c r="F1125" s="61"/>
      <c r="G1125" s="61"/>
      <c r="H1125" s="61"/>
      <c r="I1125" s="61"/>
      <c r="J1125" s="61"/>
      <c r="K1125" s="61"/>
      <c r="L1125" s="61"/>
      <c r="M1125" s="61"/>
      <c r="N1125" s="61"/>
      <c r="O1125" s="61"/>
      <c r="P1125" s="61"/>
      <c r="Q1125" s="61"/>
      <c r="R1125" s="61"/>
      <c r="S1125" s="61"/>
      <c r="T1125" s="61"/>
      <c r="U1125" s="61"/>
      <c r="V1125" s="61"/>
      <c r="W1125" s="61"/>
      <c r="X1125" s="61"/>
      <c r="Y1125" s="61"/>
      <c r="Z1125" s="61"/>
      <c r="AA1125" s="61"/>
      <c r="AB1125" s="61"/>
      <c r="AC1125" s="61"/>
      <c r="AD1125" s="61"/>
      <c r="AE1125" s="61"/>
      <c r="AF1125" s="61"/>
      <c r="AG1125" s="61"/>
      <c r="AH1125" s="61"/>
      <c r="AI1125" s="61"/>
      <c r="AJ1125" s="61"/>
      <c r="AK1125" s="61"/>
      <c r="AL1125" s="61"/>
      <c r="AM1125" s="61"/>
      <c r="AN1125" s="61"/>
      <c r="AO1125" s="61"/>
      <c r="AP1125" s="61"/>
      <c r="AQ1125" s="61"/>
      <c r="AR1125" s="61"/>
      <c r="AS1125" s="62"/>
      <c r="AT1125" s="62"/>
      <c r="AU1125" s="62"/>
      <c r="AV1125" s="62"/>
      <c r="AW1125" s="62"/>
      <c r="AX1125" s="62"/>
      <c r="AY1125" s="62"/>
      <c r="AZ1125" s="62"/>
      <c r="BA1125" s="62"/>
      <c r="BB1125" s="62"/>
      <c r="BC1125" s="62"/>
      <c r="BD1125" s="62"/>
      <c r="BE1125" s="62"/>
      <c r="BF1125" s="62"/>
      <c r="BG1125" s="62"/>
      <c r="BH1125" s="62"/>
      <c r="BI1125" s="62"/>
      <c r="BJ1125" s="62"/>
      <c r="BK1125" s="62"/>
      <c r="BL1125" s="62"/>
      <c r="BM1125" s="62"/>
      <c r="BN1125" s="62"/>
      <c r="BO1125" s="62"/>
      <c r="BP1125" s="62"/>
      <c r="BQ1125" s="62"/>
      <c r="BR1125" s="62"/>
      <c r="BS1125" s="62"/>
      <c r="BT1125" s="62"/>
      <c r="BU1125" s="62"/>
      <c r="BV1125" s="62"/>
      <c r="BW1125" s="62"/>
      <c r="BX1125" s="62"/>
      <c r="BY1125" s="62"/>
      <c r="BZ1125" s="62"/>
      <c r="CA1125" s="62"/>
      <c r="CB1125" s="62"/>
    </row>
    <row r="1126" spans="2:81" ht="15" customHeight="1">
      <c r="B1126" s="482" t="s">
        <v>2144</v>
      </c>
      <c r="C1126" s="61"/>
      <c r="D1126" s="61"/>
      <c r="E1126" s="61"/>
      <c r="F1126" s="61"/>
      <c r="G1126" s="61"/>
      <c r="H1126" s="61"/>
      <c r="I1126" s="61"/>
      <c r="J1126" s="61"/>
      <c r="K1126" s="61"/>
      <c r="L1126" s="61"/>
      <c r="M1126" s="61"/>
      <c r="N1126" s="61"/>
      <c r="O1126" s="61"/>
      <c r="P1126" s="61"/>
      <c r="Q1126" s="61"/>
      <c r="R1126" s="61"/>
      <c r="S1126" s="61"/>
      <c r="T1126" s="61"/>
      <c r="U1126" s="61"/>
      <c r="V1126" s="61"/>
      <c r="W1126" s="61"/>
      <c r="X1126" s="61"/>
      <c r="Y1126" s="61"/>
      <c r="Z1126" s="61"/>
      <c r="AA1126" s="61"/>
      <c r="AB1126" s="61"/>
      <c r="AC1126" s="61"/>
      <c r="AD1126" s="61"/>
      <c r="AE1126" s="61"/>
      <c r="AF1126" s="61"/>
      <c r="AG1126" s="61"/>
      <c r="AH1126" s="61"/>
      <c r="AI1126" s="61"/>
      <c r="AJ1126" s="61"/>
      <c r="AK1126" s="61"/>
      <c r="AL1126" s="61"/>
      <c r="AM1126" s="61"/>
      <c r="AN1126" s="61"/>
      <c r="AO1126" s="61"/>
      <c r="AP1126" s="61"/>
      <c r="AQ1126" s="61"/>
      <c r="AR1126" s="61"/>
      <c r="AS1126" s="62"/>
      <c r="AT1126" s="62"/>
      <c r="AU1126" s="62"/>
      <c r="AV1126" s="62"/>
      <c r="AW1126" s="62"/>
      <c r="AX1126" s="62"/>
      <c r="AY1126" s="62"/>
      <c r="AZ1126" s="62"/>
      <c r="BA1126" s="62"/>
      <c r="BB1126" s="62"/>
      <c r="BC1126" s="62"/>
      <c r="BD1126" s="62"/>
      <c r="BE1126" s="62"/>
      <c r="BF1126" s="62"/>
      <c r="BG1126" s="62"/>
      <c r="BH1126" s="62"/>
      <c r="BI1126" s="62"/>
      <c r="BJ1126" s="62"/>
      <c r="BK1126" s="62"/>
      <c r="BL1126" s="62"/>
      <c r="BM1126" s="62"/>
      <c r="BN1126" s="62"/>
      <c r="BO1126" s="62"/>
      <c r="BP1126" s="62"/>
      <c r="BQ1126" s="62"/>
      <c r="BR1126" s="62"/>
      <c r="BS1126" s="62"/>
      <c r="BT1126" s="62"/>
      <c r="BU1126" s="62"/>
      <c r="BV1126" s="62"/>
      <c r="BW1126" s="62"/>
      <c r="BX1126" s="62"/>
      <c r="BY1126" s="62"/>
      <c r="BZ1126" s="62"/>
      <c r="CA1126" s="62"/>
      <c r="CB1126" s="62"/>
      <c r="CC1126" s="461" t="s">
        <v>2144</v>
      </c>
    </row>
    <row r="1127" spans="2:81" ht="15" customHeight="1" thickBot="1">
      <c r="B1127" s="483" t="s">
        <v>2141</v>
      </c>
      <c r="C1127" s="61"/>
      <c r="D1127" s="61"/>
      <c r="E1127" s="61"/>
      <c r="F1127" s="61"/>
      <c r="G1127" s="61"/>
      <c r="H1127" s="61"/>
      <c r="I1127" s="61"/>
      <c r="J1127" s="61"/>
      <c r="K1127" s="61"/>
      <c r="L1127" s="61"/>
      <c r="M1127" s="61"/>
      <c r="N1127" s="61"/>
      <c r="O1127" s="61"/>
      <c r="P1127" s="61"/>
      <c r="Q1127" s="61"/>
      <c r="R1127" s="61"/>
      <c r="S1127" s="61"/>
      <c r="T1127" s="61"/>
      <c r="U1127" s="61"/>
      <c r="V1127" s="61"/>
      <c r="W1127" s="61"/>
      <c r="X1127" s="61"/>
      <c r="Y1127" s="61"/>
      <c r="Z1127" s="61"/>
      <c r="AA1127" s="61"/>
      <c r="AB1127" s="61"/>
      <c r="AC1127" s="61"/>
      <c r="AD1127" s="61"/>
      <c r="AE1127" s="61"/>
      <c r="AF1127" s="61"/>
      <c r="AG1127" s="61"/>
      <c r="AH1127" s="61"/>
      <c r="AI1127" s="61"/>
      <c r="AJ1127" s="61"/>
      <c r="AK1127" s="61"/>
      <c r="AL1127" s="61"/>
      <c r="AM1127" s="61"/>
      <c r="AN1127" s="61"/>
      <c r="AO1127" s="61"/>
      <c r="AP1127" s="61"/>
      <c r="AQ1127" s="61"/>
      <c r="AR1127" s="61"/>
      <c r="AS1127" s="62"/>
      <c r="AT1127" s="62"/>
      <c r="AU1127" s="62"/>
      <c r="AV1127" s="62"/>
      <c r="AW1127" s="62"/>
      <c r="AX1127" s="62"/>
      <c r="AY1127" s="62"/>
      <c r="AZ1127" s="62"/>
      <c r="BA1127" s="62"/>
      <c r="BB1127" s="62"/>
      <c r="BC1127" s="62"/>
      <c r="BD1127" s="62"/>
      <c r="BE1127" s="62"/>
      <c r="BF1127" s="62"/>
      <c r="BG1127" s="62"/>
      <c r="BH1127" s="62"/>
      <c r="BI1127" s="62"/>
      <c r="BJ1127" s="62"/>
      <c r="BK1127" s="62"/>
      <c r="BL1127" s="62"/>
      <c r="BM1127" s="62"/>
      <c r="BN1127" s="62"/>
      <c r="BO1127" s="62"/>
      <c r="BP1127" s="62"/>
      <c r="BQ1127" s="62"/>
      <c r="BR1127" s="62"/>
      <c r="BS1127" s="62"/>
      <c r="BT1127" s="62"/>
      <c r="BU1127" s="62"/>
      <c r="BV1127" s="62"/>
      <c r="BW1127" s="62"/>
      <c r="BX1127" s="62"/>
      <c r="BY1127" s="62"/>
      <c r="BZ1127" s="62"/>
      <c r="CA1127" s="62"/>
      <c r="CB1127" s="62"/>
      <c r="CC1127" s="463" t="s">
        <v>2141</v>
      </c>
    </row>
  </sheetData>
  <sheetProtection algorithmName="SHA-512" hashValue="F5qyJYbkprVnyIIw2t6NOVGEwlArs7I1zVn7s16bEhq4CokE0V4HYBx2PwGgxiyiEGpVCIo5gNbZsWQjfRPvPg==" saltValue="y2srkjUtLlrboy71jQ/8+Q==" spinCount="100000" sheet="1" formatCells="0" selectLockedCells="1"/>
  <mergeCells count="905">
    <mergeCell ref="E435:CB435"/>
    <mergeCell ref="E436:CB436"/>
    <mergeCell ref="E437:CB437"/>
    <mergeCell ref="E438:CB438"/>
    <mergeCell ref="E439:CB439"/>
    <mergeCell ref="G442:CA442"/>
    <mergeCell ref="CD121:CE149"/>
    <mergeCell ref="B113:B159"/>
    <mergeCell ref="B215:B270"/>
    <mergeCell ref="B274:B320"/>
    <mergeCell ref="B376:B431"/>
    <mergeCell ref="B435:B481"/>
    <mergeCell ref="T416:CB416"/>
    <mergeCell ref="T419:CB419"/>
    <mergeCell ref="T422:CB422"/>
    <mergeCell ref="T425:CB425"/>
    <mergeCell ref="T428:CB428"/>
    <mergeCell ref="D431:T431"/>
    <mergeCell ref="U431:CB431"/>
    <mergeCell ref="U432:CB432"/>
    <mergeCell ref="T433:CB433"/>
    <mergeCell ref="P412:S412"/>
    <mergeCell ref="T412:V412"/>
    <mergeCell ref="Y412:AM412"/>
    <mergeCell ref="AP412:BD412"/>
    <mergeCell ref="BG412:BU412"/>
    <mergeCell ref="F413:M413"/>
    <mergeCell ref="Y413:AM413"/>
    <mergeCell ref="AP413:BD413"/>
    <mergeCell ref="BG413:BU413"/>
    <mergeCell ref="P410:S410"/>
    <mergeCell ref="T410:V410"/>
    <mergeCell ref="Y410:AM410"/>
    <mergeCell ref="AP410:BD410"/>
    <mergeCell ref="BG410:BU410"/>
    <mergeCell ref="P411:S411"/>
    <mergeCell ref="T411:V411"/>
    <mergeCell ref="Y411:AM411"/>
    <mergeCell ref="AP411:BD411"/>
    <mergeCell ref="BG411:BU411"/>
    <mergeCell ref="P408:S408"/>
    <mergeCell ref="T408:V408"/>
    <mergeCell ref="Y408:AM408"/>
    <mergeCell ref="AP408:BD408"/>
    <mergeCell ref="BG408:BU408"/>
    <mergeCell ref="P409:S409"/>
    <mergeCell ref="T409:V409"/>
    <mergeCell ref="Y409:AM409"/>
    <mergeCell ref="AP409:BD409"/>
    <mergeCell ref="BG409:BU409"/>
    <mergeCell ref="F404:M404"/>
    <mergeCell ref="P404:S404"/>
    <mergeCell ref="T404:V404"/>
    <mergeCell ref="Y404:AM404"/>
    <mergeCell ref="AP404:BD404"/>
    <mergeCell ref="BG404:BU404"/>
    <mergeCell ref="P405:S405"/>
    <mergeCell ref="T405:V405"/>
    <mergeCell ref="Y405:AM405"/>
    <mergeCell ref="AP405:BD405"/>
    <mergeCell ref="BG405:BU405"/>
    <mergeCell ref="AM396:AW396"/>
    <mergeCell ref="AD397:AE397"/>
    <mergeCell ref="P406:S406"/>
    <mergeCell ref="T406:V406"/>
    <mergeCell ref="Y406:AM406"/>
    <mergeCell ref="AP406:BD406"/>
    <mergeCell ref="BG406:BU406"/>
    <mergeCell ref="P407:S407"/>
    <mergeCell ref="T407:V407"/>
    <mergeCell ref="Y407:AM407"/>
    <mergeCell ref="AP407:BD407"/>
    <mergeCell ref="BG407:BU407"/>
    <mergeCell ref="AD398:AE398"/>
    <mergeCell ref="AD399:BE399"/>
    <mergeCell ref="BE385:BF385"/>
    <mergeCell ref="BM385:BN385"/>
    <mergeCell ref="I387:J387"/>
    <mergeCell ref="I389:J389"/>
    <mergeCell ref="R391:AD391"/>
    <mergeCell ref="AH392:AR392"/>
    <mergeCell ref="BE394:BF394"/>
    <mergeCell ref="BM394:BN394"/>
    <mergeCell ref="AZ395:BJ395"/>
    <mergeCell ref="G366:H366"/>
    <mergeCell ref="G367:H367"/>
    <mergeCell ref="AB371:AI371"/>
    <mergeCell ref="AB372:AI372"/>
    <mergeCell ref="AB373:AI373"/>
    <mergeCell ref="AB374:AI374"/>
    <mergeCell ref="AB376:AP376"/>
    <mergeCell ref="AB377:AP377"/>
    <mergeCell ref="V380:CB380"/>
    <mergeCell ref="G345:H345"/>
    <mergeCell ref="G355:H355"/>
    <mergeCell ref="G356:H356"/>
    <mergeCell ref="G357:H357"/>
    <mergeCell ref="G358:H358"/>
    <mergeCell ref="G362:H362"/>
    <mergeCell ref="G363:H363"/>
    <mergeCell ref="G364:H364"/>
    <mergeCell ref="G365:H365"/>
    <mergeCell ref="T330:BZ330"/>
    <mergeCell ref="AM336:AN336"/>
    <mergeCell ref="AX336:AY336"/>
    <mergeCell ref="BL336:BM336"/>
    <mergeCell ref="S339:AP339"/>
    <mergeCell ref="AV339:BQ339"/>
    <mergeCell ref="S342:AK342"/>
    <mergeCell ref="G343:H343"/>
    <mergeCell ref="G344:H344"/>
    <mergeCell ref="F243:M243"/>
    <mergeCell ref="P243:S243"/>
    <mergeCell ref="T243:V243"/>
    <mergeCell ref="Y243:AM243"/>
    <mergeCell ref="AP243:BD243"/>
    <mergeCell ref="BG243:BU243"/>
    <mergeCell ref="F252:M252"/>
    <mergeCell ref="T255:CB255"/>
    <mergeCell ref="S181:AK181"/>
    <mergeCell ref="G188:H188"/>
    <mergeCell ref="G197:H197"/>
    <mergeCell ref="G206:H206"/>
    <mergeCell ref="AB213:AI213"/>
    <mergeCell ref="AB215:AP215"/>
    <mergeCell ref="V219:CB219"/>
    <mergeCell ref="BE224:BF224"/>
    <mergeCell ref="BM224:BN224"/>
    <mergeCell ref="G182:H182"/>
    <mergeCell ref="G183:H183"/>
    <mergeCell ref="G184:H184"/>
    <mergeCell ref="G185:H185"/>
    <mergeCell ref="G186:H186"/>
    <mergeCell ref="G202:H202"/>
    <mergeCell ref="G203:H203"/>
    <mergeCell ref="C162:CB162"/>
    <mergeCell ref="P166:W166"/>
    <mergeCell ref="O171:S171"/>
    <mergeCell ref="T171:BZ171"/>
    <mergeCell ref="G175:H175"/>
    <mergeCell ref="O175:P175"/>
    <mergeCell ref="W175:X175"/>
    <mergeCell ref="AE175:AF175"/>
    <mergeCell ref="AM175:AN175"/>
    <mergeCell ref="AX175:AY175"/>
    <mergeCell ref="BL175:BM175"/>
    <mergeCell ref="O168:S168"/>
    <mergeCell ref="T168:BZ168"/>
    <mergeCell ref="O169:S169"/>
    <mergeCell ref="T169:BZ169"/>
    <mergeCell ref="O170:S170"/>
    <mergeCell ref="T170:BZ170"/>
    <mergeCell ref="B54:B109"/>
    <mergeCell ref="T111:CB111"/>
    <mergeCell ref="E113:CB113"/>
    <mergeCell ref="E114:CB114"/>
    <mergeCell ref="E115:CB115"/>
    <mergeCell ref="E116:CB116"/>
    <mergeCell ref="E117:CB117"/>
    <mergeCell ref="G120:CA120"/>
    <mergeCell ref="U110:CB110"/>
    <mergeCell ref="T94:CB94"/>
    <mergeCell ref="T97:CB97"/>
    <mergeCell ref="T100:CB100"/>
    <mergeCell ref="T103:CB103"/>
    <mergeCell ref="T106:CB106"/>
    <mergeCell ref="D109:T109"/>
    <mergeCell ref="U109:CB109"/>
    <mergeCell ref="P90:S90"/>
    <mergeCell ref="T90:V90"/>
    <mergeCell ref="Y90:AM90"/>
    <mergeCell ref="AP90:BD90"/>
    <mergeCell ref="BG90:BU90"/>
    <mergeCell ref="F91:M91"/>
    <mergeCell ref="Y91:AM91"/>
    <mergeCell ref="AP91:BD91"/>
    <mergeCell ref="BG91:BU91"/>
    <mergeCell ref="P88:S88"/>
    <mergeCell ref="T88:V88"/>
    <mergeCell ref="Y88:AM88"/>
    <mergeCell ref="AP88:BD88"/>
    <mergeCell ref="BG88:BU88"/>
    <mergeCell ref="P89:S89"/>
    <mergeCell ref="T89:V89"/>
    <mergeCell ref="Y89:AM89"/>
    <mergeCell ref="AP89:BD89"/>
    <mergeCell ref="BG89:BU89"/>
    <mergeCell ref="P86:S86"/>
    <mergeCell ref="T86:V86"/>
    <mergeCell ref="Y86:AM86"/>
    <mergeCell ref="AP86:BD86"/>
    <mergeCell ref="BG86:BU86"/>
    <mergeCell ref="P87:S87"/>
    <mergeCell ref="T87:V87"/>
    <mergeCell ref="Y87:AM87"/>
    <mergeCell ref="AP87:BD87"/>
    <mergeCell ref="BG87:BU87"/>
    <mergeCell ref="P84:S84"/>
    <mergeCell ref="T84:V84"/>
    <mergeCell ref="Y84:AM84"/>
    <mergeCell ref="AP84:BD84"/>
    <mergeCell ref="BG84:BU84"/>
    <mergeCell ref="P85:S85"/>
    <mergeCell ref="T85:V85"/>
    <mergeCell ref="Y85:AM85"/>
    <mergeCell ref="AP85:BD85"/>
    <mergeCell ref="BG85:BU85"/>
    <mergeCell ref="BG82:BU82"/>
    <mergeCell ref="P83:S83"/>
    <mergeCell ref="T83:V83"/>
    <mergeCell ref="Y83:AM83"/>
    <mergeCell ref="AP83:BD83"/>
    <mergeCell ref="BG83:BU83"/>
    <mergeCell ref="AZ73:BJ73"/>
    <mergeCell ref="AM74:AW74"/>
    <mergeCell ref="AD75:AE75"/>
    <mergeCell ref="AD76:AE76"/>
    <mergeCell ref="AD77:BE77"/>
    <mergeCell ref="F82:M82"/>
    <mergeCell ref="P82:S82"/>
    <mergeCell ref="T82:V82"/>
    <mergeCell ref="Y82:AM82"/>
    <mergeCell ref="AP82:BD82"/>
    <mergeCell ref="I65:J65"/>
    <mergeCell ref="I67:J67"/>
    <mergeCell ref="R69:AD69"/>
    <mergeCell ref="AH70:AR70"/>
    <mergeCell ref="BE72:BF72"/>
    <mergeCell ref="BM72:BN72"/>
    <mergeCell ref="AB51:AI51"/>
    <mergeCell ref="AB52:AI52"/>
    <mergeCell ref="AB54:AP54"/>
    <mergeCell ref="AB55:AP55"/>
    <mergeCell ref="V58:CB58"/>
    <mergeCell ref="BE63:BF63"/>
    <mergeCell ref="BM63:BN63"/>
    <mergeCell ref="G43:H43"/>
    <mergeCell ref="G44:H44"/>
    <mergeCell ref="G45:H45"/>
    <mergeCell ref="AB49:AI49"/>
    <mergeCell ref="AB50:AI50"/>
    <mergeCell ref="G33:H33"/>
    <mergeCell ref="G34:H34"/>
    <mergeCell ref="G35:H35"/>
    <mergeCell ref="G36:H36"/>
    <mergeCell ref="G40:H40"/>
    <mergeCell ref="G41:H41"/>
    <mergeCell ref="O7:S7"/>
    <mergeCell ref="T7:BZ7"/>
    <mergeCell ref="O8:S8"/>
    <mergeCell ref="T8:BZ8"/>
    <mergeCell ref="O9:S9"/>
    <mergeCell ref="T9:BZ9"/>
    <mergeCell ref="C1:CB1"/>
    <mergeCell ref="P5:W5"/>
    <mergeCell ref="O6:S6"/>
    <mergeCell ref="T6:BZ6"/>
    <mergeCell ref="O10:S10"/>
    <mergeCell ref="T10:BZ10"/>
    <mergeCell ref="G14:H14"/>
    <mergeCell ref="O14:P14"/>
    <mergeCell ref="W14:X14"/>
    <mergeCell ref="AE14:AF14"/>
    <mergeCell ref="AM14:AN14"/>
    <mergeCell ref="AX14:AY14"/>
    <mergeCell ref="O167:S167"/>
    <mergeCell ref="T167:BZ167"/>
    <mergeCell ref="BL14:BM14"/>
    <mergeCell ref="G24:H24"/>
    <mergeCell ref="G25:H25"/>
    <mergeCell ref="G26:H26"/>
    <mergeCell ref="G27:H27"/>
    <mergeCell ref="G31:H31"/>
    <mergeCell ref="G32:H32"/>
    <mergeCell ref="S17:AP17"/>
    <mergeCell ref="AV17:BQ17"/>
    <mergeCell ref="S20:AK20"/>
    <mergeCell ref="G21:H21"/>
    <mergeCell ref="G22:H22"/>
    <mergeCell ref="G23:H23"/>
    <mergeCell ref="G42:H42"/>
    <mergeCell ref="S178:AP178"/>
    <mergeCell ref="AV178:BQ178"/>
    <mergeCell ref="G187:H187"/>
    <mergeCell ref="G192:H192"/>
    <mergeCell ref="G193:H193"/>
    <mergeCell ref="G194:H194"/>
    <mergeCell ref="G195:H195"/>
    <mergeCell ref="G196:H196"/>
    <mergeCell ref="G201:H201"/>
    <mergeCell ref="G204:H204"/>
    <mergeCell ref="G205:H205"/>
    <mergeCell ref="AB210:AI210"/>
    <mergeCell ref="AB211:AI211"/>
    <mergeCell ref="AB212:AI212"/>
    <mergeCell ref="AB216:AP216"/>
    <mergeCell ref="I226:J226"/>
    <mergeCell ref="I228:J228"/>
    <mergeCell ref="R230:AD230"/>
    <mergeCell ref="AH231:AR231"/>
    <mergeCell ref="BE233:BF233"/>
    <mergeCell ref="BM233:BN233"/>
    <mergeCell ref="AZ234:BJ234"/>
    <mergeCell ref="AD237:AE237"/>
    <mergeCell ref="P244:S244"/>
    <mergeCell ref="T244:V244"/>
    <mergeCell ref="Y244:AM244"/>
    <mergeCell ref="AP244:BD244"/>
    <mergeCell ref="BG244:BU244"/>
    <mergeCell ref="AM235:AW235"/>
    <mergeCell ref="AD236:AE236"/>
    <mergeCell ref="AD238:BE238"/>
    <mergeCell ref="P245:S245"/>
    <mergeCell ref="T245:V245"/>
    <mergeCell ref="Y245:AM245"/>
    <mergeCell ref="AP245:BD245"/>
    <mergeCell ref="BG245:BU245"/>
    <mergeCell ref="P246:S246"/>
    <mergeCell ref="T246:V246"/>
    <mergeCell ref="Y246:AM246"/>
    <mergeCell ref="AP246:BD246"/>
    <mergeCell ref="BG246:BU246"/>
    <mergeCell ref="P247:S247"/>
    <mergeCell ref="T247:V247"/>
    <mergeCell ref="Y247:AM247"/>
    <mergeCell ref="AP247:BD247"/>
    <mergeCell ref="BG247:BU247"/>
    <mergeCell ref="P248:S248"/>
    <mergeCell ref="T248:V248"/>
    <mergeCell ref="Y248:AM248"/>
    <mergeCell ref="AP248:BD248"/>
    <mergeCell ref="BG248:BU248"/>
    <mergeCell ref="P249:S249"/>
    <mergeCell ref="T249:V249"/>
    <mergeCell ref="Y249:AM249"/>
    <mergeCell ref="AP249:BD249"/>
    <mergeCell ref="BG249:BU249"/>
    <mergeCell ref="P250:S250"/>
    <mergeCell ref="T250:V250"/>
    <mergeCell ref="Y250:AM250"/>
    <mergeCell ref="AP250:BD250"/>
    <mergeCell ref="BG250:BU250"/>
    <mergeCell ref="P251:S251"/>
    <mergeCell ref="T251:V251"/>
    <mergeCell ref="Y251:AM251"/>
    <mergeCell ref="AP251:BD251"/>
    <mergeCell ref="BG251:BU251"/>
    <mergeCell ref="Y252:AM252"/>
    <mergeCell ref="AP252:BD252"/>
    <mergeCell ref="BG252:BU252"/>
    <mergeCell ref="T258:CB258"/>
    <mergeCell ref="T261:CB261"/>
    <mergeCell ref="T264:CB264"/>
    <mergeCell ref="T267:CB267"/>
    <mergeCell ref="U271:CB271"/>
    <mergeCell ref="T272:CB272"/>
    <mergeCell ref="E276:CB276"/>
    <mergeCell ref="E277:CB277"/>
    <mergeCell ref="E278:CB278"/>
    <mergeCell ref="D270:T270"/>
    <mergeCell ref="U270:CB270"/>
    <mergeCell ref="E274:CB274"/>
    <mergeCell ref="E275:CB275"/>
    <mergeCell ref="S500:AP500"/>
    <mergeCell ref="AV500:BQ500"/>
    <mergeCell ref="G281:CA281"/>
    <mergeCell ref="O331:S331"/>
    <mergeCell ref="T331:BZ331"/>
    <mergeCell ref="O332:S332"/>
    <mergeCell ref="T332:BZ332"/>
    <mergeCell ref="G336:H336"/>
    <mergeCell ref="O336:P336"/>
    <mergeCell ref="W336:X336"/>
    <mergeCell ref="AE336:AF336"/>
    <mergeCell ref="G346:H346"/>
    <mergeCell ref="G347:H347"/>
    <mergeCell ref="G348:H348"/>
    <mergeCell ref="G349:H349"/>
    <mergeCell ref="G353:H353"/>
    <mergeCell ref="G354:H354"/>
    <mergeCell ref="C323:CB323"/>
    <mergeCell ref="P327:W327"/>
    <mergeCell ref="O328:S328"/>
    <mergeCell ref="T328:BZ328"/>
    <mergeCell ref="O329:S329"/>
    <mergeCell ref="T329:BZ329"/>
    <mergeCell ref="O330:S330"/>
    <mergeCell ref="O493:S493"/>
    <mergeCell ref="T493:BZ493"/>
    <mergeCell ref="G497:H497"/>
    <mergeCell ref="O497:P497"/>
    <mergeCell ref="W497:X497"/>
    <mergeCell ref="AE497:AF497"/>
    <mergeCell ref="AM497:AN497"/>
    <mergeCell ref="AX497:AY497"/>
    <mergeCell ref="BL497:BM497"/>
    <mergeCell ref="C484:CB484"/>
    <mergeCell ref="P488:W488"/>
    <mergeCell ref="O489:S489"/>
    <mergeCell ref="T489:BZ489"/>
    <mergeCell ref="O490:S490"/>
    <mergeCell ref="T490:BZ490"/>
    <mergeCell ref="O491:S491"/>
    <mergeCell ref="T491:BZ491"/>
    <mergeCell ref="O492:S492"/>
    <mergeCell ref="T492:BZ492"/>
    <mergeCell ref="S503:AK503"/>
    <mergeCell ref="G504:H504"/>
    <mergeCell ref="G505:H505"/>
    <mergeCell ref="G506:H506"/>
    <mergeCell ref="G507:H507"/>
    <mergeCell ref="G508:H508"/>
    <mergeCell ref="G509:H509"/>
    <mergeCell ref="G510:H510"/>
    <mergeCell ref="G514:H514"/>
    <mergeCell ref="G515:H515"/>
    <mergeCell ref="G516:H516"/>
    <mergeCell ref="G517:H517"/>
    <mergeCell ref="G518:H518"/>
    <mergeCell ref="G519:H519"/>
    <mergeCell ref="G523:H523"/>
    <mergeCell ref="G524:H524"/>
    <mergeCell ref="G525:H525"/>
    <mergeCell ref="G526:H526"/>
    <mergeCell ref="G527:H527"/>
    <mergeCell ref="G528:H528"/>
    <mergeCell ref="AB532:AI532"/>
    <mergeCell ref="AB533:AI533"/>
    <mergeCell ref="AB534:AI534"/>
    <mergeCell ref="AB535:AI535"/>
    <mergeCell ref="B537:B592"/>
    <mergeCell ref="AB537:AP537"/>
    <mergeCell ref="AB538:AP538"/>
    <mergeCell ref="V541:CB541"/>
    <mergeCell ref="BE546:BF546"/>
    <mergeCell ref="BM546:BN546"/>
    <mergeCell ref="I548:J548"/>
    <mergeCell ref="I550:J550"/>
    <mergeCell ref="R552:AD552"/>
    <mergeCell ref="AH553:AR553"/>
    <mergeCell ref="BE555:BF555"/>
    <mergeCell ref="BM555:BN555"/>
    <mergeCell ref="AZ556:BJ556"/>
    <mergeCell ref="AM557:AW557"/>
    <mergeCell ref="AD558:AE558"/>
    <mergeCell ref="AD559:AE559"/>
    <mergeCell ref="AD560:BE560"/>
    <mergeCell ref="F565:M565"/>
    <mergeCell ref="P565:S565"/>
    <mergeCell ref="T565:V565"/>
    <mergeCell ref="Y565:AM565"/>
    <mergeCell ref="AP565:BD565"/>
    <mergeCell ref="BG565:BU565"/>
    <mergeCell ref="P566:S566"/>
    <mergeCell ref="T566:V566"/>
    <mergeCell ref="Y566:AM566"/>
    <mergeCell ref="AP566:BD566"/>
    <mergeCell ref="BG566:BU566"/>
    <mergeCell ref="P567:S567"/>
    <mergeCell ref="T567:V567"/>
    <mergeCell ref="Y567:AM567"/>
    <mergeCell ref="AP567:BD567"/>
    <mergeCell ref="BG567:BU567"/>
    <mergeCell ref="P568:S568"/>
    <mergeCell ref="T568:V568"/>
    <mergeCell ref="Y568:AM568"/>
    <mergeCell ref="AP568:BD568"/>
    <mergeCell ref="BG568:BU568"/>
    <mergeCell ref="P569:S569"/>
    <mergeCell ref="T569:V569"/>
    <mergeCell ref="Y569:AM569"/>
    <mergeCell ref="AP569:BD569"/>
    <mergeCell ref="BG569:BU569"/>
    <mergeCell ref="P570:S570"/>
    <mergeCell ref="T570:V570"/>
    <mergeCell ref="Y570:AM570"/>
    <mergeCell ref="AP570:BD570"/>
    <mergeCell ref="BG570:BU570"/>
    <mergeCell ref="P571:S571"/>
    <mergeCell ref="T571:V571"/>
    <mergeCell ref="Y571:AM571"/>
    <mergeCell ref="AP571:BD571"/>
    <mergeCell ref="BG571:BU571"/>
    <mergeCell ref="P572:S572"/>
    <mergeCell ref="T572:V572"/>
    <mergeCell ref="Y572:AM572"/>
    <mergeCell ref="AP572:BD572"/>
    <mergeCell ref="BG572:BU572"/>
    <mergeCell ref="P573:S573"/>
    <mergeCell ref="T573:V573"/>
    <mergeCell ref="Y573:AM573"/>
    <mergeCell ref="AP573:BD573"/>
    <mergeCell ref="BG573:BU573"/>
    <mergeCell ref="F574:M574"/>
    <mergeCell ref="Y574:AM574"/>
    <mergeCell ref="AP574:BD574"/>
    <mergeCell ref="BG574:BU574"/>
    <mergeCell ref="T577:CB577"/>
    <mergeCell ref="T580:CB580"/>
    <mergeCell ref="T583:CB583"/>
    <mergeCell ref="T586:CB586"/>
    <mergeCell ref="T589:CB589"/>
    <mergeCell ref="D592:T592"/>
    <mergeCell ref="U592:CB592"/>
    <mergeCell ref="U593:CB593"/>
    <mergeCell ref="T594:CB594"/>
    <mergeCell ref="O650:S650"/>
    <mergeCell ref="T650:BZ650"/>
    <mergeCell ref="O651:S651"/>
    <mergeCell ref="T651:BZ651"/>
    <mergeCell ref="O652:S652"/>
    <mergeCell ref="T652:BZ652"/>
    <mergeCell ref="O653:S653"/>
    <mergeCell ref="T653:BZ653"/>
    <mergeCell ref="O654:S654"/>
    <mergeCell ref="T654:BZ654"/>
    <mergeCell ref="B596:B642"/>
    <mergeCell ref="E596:CB596"/>
    <mergeCell ref="E597:CB597"/>
    <mergeCell ref="E598:CB598"/>
    <mergeCell ref="E599:CB599"/>
    <mergeCell ref="E600:CB600"/>
    <mergeCell ref="G603:CA603"/>
    <mergeCell ref="C645:CB645"/>
    <mergeCell ref="P649:W649"/>
    <mergeCell ref="AM658:AN658"/>
    <mergeCell ref="AX658:AY658"/>
    <mergeCell ref="BL658:BM658"/>
    <mergeCell ref="S661:AP661"/>
    <mergeCell ref="AV661:BQ661"/>
    <mergeCell ref="S664:AK664"/>
    <mergeCell ref="G665:H665"/>
    <mergeCell ref="G666:H666"/>
    <mergeCell ref="G667:H667"/>
    <mergeCell ref="G658:H658"/>
    <mergeCell ref="O658:P658"/>
    <mergeCell ref="W658:X658"/>
    <mergeCell ref="AE658:AF658"/>
    <mergeCell ref="G668:H668"/>
    <mergeCell ref="G669:H669"/>
    <mergeCell ref="G670:H670"/>
    <mergeCell ref="G671:H671"/>
    <mergeCell ref="G675:H675"/>
    <mergeCell ref="G676:H676"/>
    <mergeCell ref="G677:H677"/>
    <mergeCell ref="G678:H678"/>
    <mergeCell ref="G679:H679"/>
    <mergeCell ref="G680:H680"/>
    <mergeCell ref="G684:H684"/>
    <mergeCell ref="G685:H685"/>
    <mergeCell ref="G686:H686"/>
    <mergeCell ref="G687:H687"/>
    <mergeCell ref="G688:H688"/>
    <mergeCell ref="G689:H689"/>
    <mergeCell ref="AB693:AI693"/>
    <mergeCell ref="AB694:AI694"/>
    <mergeCell ref="AB695:AI695"/>
    <mergeCell ref="AB696:AI696"/>
    <mergeCell ref="B698:B753"/>
    <mergeCell ref="AB698:AP698"/>
    <mergeCell ref="AB699:AP699"/>
    <mergeCell ref="V702:CB702"/>
    <mergeCell ref="BE707:BF707"/>
    <mergeCell ref="BM707:BN707"/>
    <mergeCell ref="I709:J709"/>
    <mergeCell ref="I711:J711"/>
    <mergeCell ref="R713:AD713"/>
    <mergeCell ref="AH714:AR714"/>
    <mergeCell ref="BE716:BF716"/>
    <mergeCell ref="BM716:BN716"/>
    <mergeCell ref="AZ717:BJ717"/>
    <mergeCell ref="AM718:AW718"/>
    <mergeCell ref="AD719:AE719"/>
    <mergeCell ref="AD720:AE720"/>
    <mergeCell ref="AD721:BE721"/>
    <mergeCell ref="F726:M726"/>
    <mergeCell ref="P726:S726"/>
    <mergeCell ref="T726:V726"/>
    <mergeCell ref="Y726:AM726"/>
    <mergeCell ref="AP726:BD726"/>
    <mergeCell ref="BG726:BU726"/>
    <mergeCell ref="P727:S727"/>
    <mergeCell ref="T727:V727"/>
    <mergeCell ref="Y727:AM727"/>
    <mergeCell ref="AP727:BD727"/>
    <mergeCell ref="BG727:BU727"/>
    <mergeCell ref="P728:S728"/>
    <mergeCell ref="T728:V728"/>
    <mergeCell ref="Y728:AM728"/>
    <mergeCell ref="AP728:BD728"/>
    <mergeCell ref="BG728:BU728"/>
    <mergeCell ref="P729:S729"/>
    <mergeCell ref="T729:V729"/>
    <mergeCell ref="Y729:AM729"/>
    <mergeCell ref="AP729:BD729"/>
    <mergeCell ref="BG729:BU729"/>
    <mergeCell ref="P730:S730"/>
    <mergeCell ref="T730:V730"/>
    <mergeCell ref="Y730:AM730"/>
    <mergeCell ref="AP730:BD730"/>
    <mergeCell ref="BG730:BU730"/>
    <mergeCell ref="P731:S731"/>
    <mergeCell ref="T731:V731"/>
    <mergeCell ref="Y731:AM731"/>
    <mergeCell ref="AP731:BD731"/>
    <mergeCell ref="BG731:BU731"/>
    <mergeCell ref="P732:S732"/>
    <mergeCell ref="T732:V732"/>
    <mergeCell ref="Y732:AM732"/>
    <mergeCell ref="AP732:BD732"/>
    <mergeCell ref="BG732:BU732"/>
    <mergeCell ref="P733:S733"/>
    <mergeCell ref="T733:V733"/>
    <mergeCell ref="Y733:AM733"/>
    <mergeCell ref="AP733:BD733"/>
    <mergeCell ref="BG733:BU733"/>
    <mergeCell ref="P734:S734"/>
    <mergeCell ref="T734:V734"/>
    <mergeCell ref="Y734:AM734"/>
    <mergeCell ref="AP734:BD734"/>
    <mergeCell ref="BG734:BU734"/>
    <mergeCell ref="F735:M735"/>
    <mergeCell ref="Y735:AM735"/>
    <mergeCell ref="AP735:BD735"/>
    <mergeCell ref="BG735:BU735"/>
    <mergeCell ref="T738:CB738"/>
    <mergeCell ref="T741:CB741"/>
    <mergeCell ref="T744:CB744"/>
    <mergeCell ref="T747:CB747"/>
    <mergeCell ref="T750:CB750"/>
    <mergeCell ref="S822:AP822"/>
    <mergeCell ref="AV822:BQ822"/>
    <mergeCell ref="S825:AK825"/>
    <mergeCell ref="G826:H826"/>
    <mergeCell ref="D753:T753"/>
    <mergeCell ref="U753:CB753"/>
    <mergeCell ref="U754:CB754"/>
    <mergeCell ref="T755:CB755"/>
    <mergeCell ref="B757:B803"/>
    <mergeCell ref="E757:CB757"/>
    <mergeCell ref="E758:CB758"/>
    <mergeCell ref="E759:CB759"/>
    <mergeCell ref="E760:CB760"/>
    <mergeCell ref="E761:CB761"/>
    <mergeCell ref="G764:CA764"/>
    <mergeCell ref="O815:S815"/>
    <mergeCell ref="T815:BZ815"/>
    <mergeCell ref="G819:H819"/>
    <mergeCell ref="O819:P819"/>
    <mergeCell ref="W819:X819"/>
    <mergeCell ref="AE819:AF819"/>
    <mergeCell ref="AM819:AN819"/>
    <mergeCell ref="AX819:AY819"/>
    <mergeCell ref="BL819:BM819"/>
    <mergeCell ref="C806:CB806"/>
    <mergeCell ref="P810:W810"/>
    <mergeCell ref="O811:S811"/>
    <mergeCell ref="T811:BZ811"/>
    <mergeCell ref="O812:S812"/>
    <mergeCell ref="T812:BZ812"/>
    <mergeCell ref="O813:S813"/>
    <mergeCell ref="T813:BZ813"/>
    <mergeCell ref="O814:S814"/>
    <mergeCell ref="T814:BZ814"/>
    <mergeCell ref="G827:H827"/>
    <mergeCell ref="G828:H828"/>
    <mergeCell ref="G829:H829"/>
    <mergeCell ref="G830:H830"/>
    <mergeCell ref="G831:H831"/>
    <mergeCell ref="G832:H832"/>
    <mergeCell ref="G836:H836"/>
    <mergeCell ref="G837:H837"/>
    <mergeCell ref="G838:H838"/>
    <mergeCell ref="G839:H839"/>
    <mergeCell ref="G840:H840"/>
    <mergeCell ref="G841:H841"/>
    <mergeCell ref="G845:H845"/>
    <mergeCell ref="G846:H846"/>
    <mergeCell ref="G847:H847"/>
    <mergeCell ref="G848:H848"/>
    <mergeCell ref="G849:H849"/>
    <mergeCell ref="G850:H850"/>
    <mergeCell ref="AB854:AI854"/>
    <mergeCell ref="AB855:AI855"/>
    <mergeCell ref="AB856:AI856"/>
    <mergeCell ref="AB857:AI857"/>
    <mergeCell ref="B859:B914"/>
    <mergeCell ref="AB859:AP859"/>
    <mergeCell ref="AB860:AP860"/>
    <mergeCell ref="V863:CB863"/>
    <mergeCell ref="BE868:BF868"/>
    <mergeCell ref="BM868:BN868"/>
    <mergeCell ref="I870:J870"/>
    <mergeCell ref="I872:J872"/>
    <mergeCell ref="R874:AD874"/>
    <mergeCell ref="AH875:AR875"/>
    <mergeCell ref="BE877:BF877"/>
    <mergeCell ref="BM877:BN877"/>
    <mergeCell ref="AZ878:BJ878"/>
    <mergeCell ref="AM879:AW879"/>
    <mergeCell ref="AD880:AE880"/>
    <mergeCell ref="AD881:AE881"/>
    <mergeCell ref="AD882:BE882"/>
    <mergeCell ref="F887:M887"/>
    <mergeCell ref="P887:S887"/>
    <mergeCell ref="T887:V887"/>
    <mergeCell ref="Y887:AM887"/>
    <mergeCell ref="AP887:BD887"/>
    <mergeCell ref="BG887:BU887"/>
    <mergeCell ref="P888:S888"/>
    <mergeCell ref="T888:V888"/>
    <mergeCell ref="Y888:AM888"/>
    <mergeCell ref="AP888:BD888"/>
    <mergeCell ref="BG888:BU888"/>
    <mergeCell ref="P889:S889"/>
    <mergeCell ref="T889:V889"/>
    <mergeCell ref="Y889:AM889"/>
    <mergeCell ref="AP889:BD889"/>
    <mergeCell ref="BG889:BU889"/>
    <mergeCell ref="P890:S890"/>
    <mergeCell ref="T890:V890"/>
    <mergeCell ref="Y890:AM890"/>
    <mergeCell ref="AP890:BD890"/>
    <mergeCell ref="BG890:BU890"/>
    <mergeCell ref="P891:S891"/>
    <mergeCell ref="T891:V891"/>
    <mergeCell ref="Y891:AM891"/>
    <mergeCell ref="AP891:BD891"/>
    <mergeCell ref="BG891:BU891"/>
    <mergeCell ref="P892:S892"/>
    <mergeCell ref="T892:V892"/>
    <mergeCell ref="Y892:AM892"/>
    <mergeCell ref="AP892:BD892"/>
    <mergeCell ref="BG892:BU892"/>
    <mergeCell ref="P893:S893"/>
    <mergeCell ref="T893:V893"/>
    <mergeCell ref="Y893:AM893"/>
    <mergeCell ref="AP893:BD893"/>
    <mergeCell ref="BG893:BU893"/>
    <mergeCell ref="P894:S894"/>
    <mergeCell ref="T894:V894"/>
    <mergeCell ref="Y894:AM894"/>
    <mergeCell ref="AP894:BD894"/>
    <mergeCell ref="BG894:BU894"/>
    <mergeCell ref="P895:S895"/>
    <mergeCell ref="T895:V895"/>
    <mergeCell ref="Y895:AM895"/>
    <mergeCell ref="AP895:BD895"/>
    <mergeCell ref="BG895:BU895"/>
    <mergeCell ref="F896:M896"/>
    <mergeCell ref="Y896:AM896"/>
    <mergeCell ref="AP896:BD896"/>
    <mergeCell ref="BG896:BU896"/>
    <mergeCell ref="T899:CB899"/>
    <mergeCell ref="T902:CB902"/>
    <mergeCell ref="T905:CB905"/>
    <mergeCell ref="T908:CB908"/>
    <mergeCell ref="T911:CB911"/>
    <mergeCell ref="S983:AP983"/>
    <mergeCell ref="AV983:BQ983"/>
    <mergeCell ref="S986:AK986"/>
    <mergeCell ref="G987:H987"/>
    <mergeCell ref="D914:T914"/>
    <mergeCell ref="U914:CB914"/>
    <mergeCell ref="U915:CB915"/>
    <mergeCell ref="T916:CB916"/>
    <mergeCell ref="B918:B964"/>
    <mergeCell ref="E918:CB918"/>
    <mergeCell ref="E919:CB919"/>
    <mergeCell ref="E920:CB920"/>
    <mergeCell ref="E921:CB921"/>
    <mergeCell ref="E922:CB922"/>
    <mergeCell ref="G925:CA925"/>
    <mergeCell ref="O976:S976"/>
    <mergeCell ref="T976:BZ976"/>
    <mergeCell ref="G980:H980"/>
    <mergeCell ref="O980:P980"/>
    <mergeCell ref="W980:X980"/>
    <mergeCell ref="AE980:AF980"/>
    <mergeCell ref="AM980:AN980"/>
    <mergeCell ref="AX980:AY980"/>
    <mergeCell ref="BL980:BM980"/>
    <mergeCell ref="C967:CB967"/>
    <mergeCell ref="P971:W971"/>
    <mergeCell ref="O972:S972"/>
    <mergeCell ref="T972:BZ972"/>
    <mergeCell ref="O973:S973"/>
    <mergeCell ref="T973:BZ973"/>
    <mergeCell ref="O974:S974"/>
    <mergeCell ref="T974:BZ974"/>
    <mergeCell ref="O975:S975"/>
    <mergeCell ref="T975:BZ975"/>
    <mergeCell ref="G988:H988"/>
    <mergeCell ref="G989:H989"/>
    <mergeCell ref="G990:H990"/>
    <mergeCell ref="G991:H991"/>
    <mergeCell ref="G992:H992"/>
    <mergeCell ref="G993:H993"/>
    <mergeCell ref="G997:H997"/>
    <mergeCell ref="G998:H998"/>
    <mergeCell ref="G999:H999"/>
    <mergeCell ref="G1000:H1000"/>
    <mergeCell ref="G1001:H1001"/>
    <mergeCell ref="G1002:H1002"/>
    <mergeCell ref="G1006:H1006"/>
    <mergeCell ref="G1007:H1007"/>
    <mergeCell ref="G1008:H1008"/>
    <mergeCell ref="G1009:H1009"/>
    <mergeCell ref="G1010:H1010"/>
    <mergeCell ref="G1011:H1011"/>
    <mergeCell ref="AB1015:AI1015"/>
    <mergeCell ref="AB1016:AI1016"/>
    <mergeCell ref="AB1017:AI1017"/>
    <mergeCell ref="AB1018:AI1018"/>
    <mergeCell ref="B1020:B1075"/>
    <mergeCell ref="AB1020:AP1020"/>
    <mergeCell ref="AB1021:AP1021"/>
    <mergeCell ref="V1024:CB1024"/>
    <mergeCell ref="BE1029:BF1029"/>
    <mergeCell ref="BM1029:BN1029"/>
    <mergeCell ref="I1031:J1031"/>
    <mergeCell ref="I1033:J1033"/>
    <mergeCell ref="R1035:AD1035"/>
    <mergeCell ref="AH1036:AR1036"/>
    <mergeCell ref="BE1038:BF1038"/>
    <mergeCell ref="BM1038:BN1038"/>
    <mergeCell ref="AZ1039:BJ1039"/>
    <mergeCell ref="AM1040:AW1040"/>
    <mergeCell ref="AD1041:AE1041"/>
    <mergeCell ref="AD1042:AE1042"/>
    <mergeCell ref="AD1043:BE1043"/>
    <mergeCell ref="F1048:M1048"/>
    <mergeCell ref="P1048:S1048"/>
    <mergeCell ref="T1048:V1048"/>
    <mergeCell ref="Y1048:AM1048"/>
    <mergeCell ref="AP1048:BD1048"/>
    <mergeCell ref="BG1048:BU1048"/>
    <mergeCell ref="P1049:S1049"/>
    <mergeCell ref="T1049:V1049"/>
    <mergeCell ref="Y1049:AM1049"/>
    <mergeCell ref="AP1049:BD1049"/>
    <mergeCell ref="BG1049:BU1049"/>
    <mergeCell ref="P1050:S1050"/>
    <mergeCell ref="T1050:V1050"/>
    <mergeCell ref="Y1050:AM1050"/>
    <mergeCell ref="AP1050:BD1050"/>
    <mergeCell ref="BG1050:BU1050"/>
    <mergeCell ref="P1051:S1051"/>
    <mergeCell ref="T1051:V1051"/>
    <mergeCell ref="Y1051:AM1051"/>
    <mergeCell ref="AP1051:BD1051"/>
    <mergeCell ref="BG1051:BU1051"/>
    <mergeCell ref="P1052:S1052"/>
    <mergeCell ref="T1052:V1052"/>
    <mergeCell ref="Y1052:AM1052"/>
    <mergeCell ref="AP1052:BD1052"/>
    <mergeCell ref="BG1052:BU1052"/>
    <mergeCell ref="P1053:S1053"/>
    <mergeCell ref="T1053:V1053"/>
    <mergeCell ref="Y1053:AM1053"/>
    <mergeCell ref="AP1053:BD1053"/>
    <mergeCell ref="BG1053:BU1053"/>
    <mergeCell ref="P1054:S1054"/>
    <mergeCell ref="T1054:V1054"/>
    <mergeCell ref="Y1054:AM1054"/>
    <mergeCell ref="AP1054:BD1054"/>
    <mergeCell ref="BG1054:BU1054"/>
    <mergeCell ref="P1056:S1056"/>
    <mergeCell ref="U1076:CB1076"/>
    <mergeCell ref="T1077:CB1077"/>
    <mergeCell ref="B1079:B1125"/>
    <mergeCell ref="E1079:CB1079"/>
    <mergeCell ref="E1080:CB1080"/>
    <mergeCell ref="E1081:CB1081"/>
    <mergeCell ref="E1082:CB1082"/>
    <mergeCell ref="E1083:CB1083"/>
    <mergeCell ref="G1086:CA1086"/>
    <mergeCell ref="T1056:V1056"/>
    <mergeCell ref="Y1056:AM1056"/>
    <mergeCell ref="AP1056:BD1056"/>
    <mergeCell ref="BG1056:BU1056"/>
    <mergeCell ref="CD1:CH3"/>
    <mergeCell ref="B2:B50"/>
    <mergeCell ref="B163:B209"/>
    <mergeCell ref="B324:B370"/>
    <mergeCell ref="B485:B531"/>
    <mergeCell ref="B646:B692"/>
    <mergeCell ref="B807:B853"/>
    <mergeCell ref="B968:B1014"/>
    <mergeCell ref="D1075:T1075"/>
    <mergeCell ref="U1075:CB1075"/>
    <mergeCell ref="F1057:M1057"/>
    <mergeCell ref="Y1057:AM1057"/>
    <mergeCell ref="AP1057:BD1057"/>
    <mergeCell ref="BG1057:BU1057"/>
    <mergeCell ref="T1060:CB1060"/>
    <mergeCell ref="T1063:CB1063"/>
    <mergeCell ref="T1066:CB1066"/>
    <mergeCell ref="T1069:CB1069"/>
    <mergeCell ref="T1072:CB1072"/>
    <mergeCell ref="P1055:S1055"/>
    <mergeCell ref="T1055:V1055"/>
    <mergeCell ref="Y1055:AM1055"/>
    <mergeCell ref="AP1055:BD1055"/>
    <mergeCell ref="BG1055:BU1055"/>
  </mergeCells>
  <phoneticPr fontId="3"/>
  <dataValidations count="2">
    <dataValidation allowBlank="1" showInputMessage="1" sqref="T112:CB112 T273:CB273 T434:CB434 T595:CB595 T756:CB756 T917:CB917 T1078:CB1078" xr:uid="{F20BF310-3A2F-416D-9174-CBB0191F9675}"/>
    <dataValidation type="list" allowBlank="1" showInputMessage="1" showErrorMessage="1" sqref="AE14:AF14 O14:P14 G14:H14 W14:X14 BL14:BM14 AX14:AY14 AD75:AE76 AM14:AN14 G21:G27 I65:J67 G40:G45 G31:G36 BM63:BN63 BE63:BF63 BM72:BN72 BE72:BF72 AE175:AF175 O175:P175 G175:H175 W175:X175 BL175:BM175 AX175:AY175 AD236:AE237 AM175:AN175 G182:G188 I226:J228 G201:G206 G192:G197 BM224:BN224 BE224:BF224 BM233:BN233 BE233:BF233 AE336:AF336 O336:P336 G336:H336 W336:X336 BL336:BM336 AX336:AY336 AD397:AE398 AM336:AN336 G343:G349 I387:J389 G362:G367 G353:G358 BM385:BN385 BE385:BF385 BM394:BN394 BE394:BF394 AE497:AF497 O497:P497 G497:H497 W497:X497 BL497:BM497 AX497:AY497 AD558:AE559 AM497:AN497 G504:G510 I548:J550 G523:G528 G514:G519 BM546:BN546 BE546:BF546 BM555:BN555 BE555:BF555 AE658:AF658 O658:P658 G658:H658 W658:X658 BL658:BM658 AX658:AY658 AD719:AE720 AM658:AN658 G665:G671 I709:J711 G684:G689 G675:G680 BM707:BN707 BE707:BF707 BM716:BN716 BE716:BF716 AE819:AF819 O819:P819 G819:H819 W819:X819 BL819:BM819 AX819:AY819 AD880:AE881 AM819:AN819 G826:G832 I870:J872 G845:G850 G836:G841 BM868:BN868 BE868:BF868 BM877:BN877 BE877:BF877 AE980:AF980 O980:P980 G980:H980 W980:X980 BL980:BM980 AX980:AY980 AD1041:AE1042 AM980:AN980 G987:G993 I1031:J1033 G1006:G1011 G997:G1002 BM1029:BN1029 BE1029:BF1029 BM1038:BN1038 BE1038:BF1038" xr:uid="{CE5CC894-301C-4810-9E35-B2762EF71CA9}">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52" min="2" max="79" man="1"/>
    <brk id="111" min="2" max="7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7B4A1E7E-D7A1-4148-AB09-3A191040AD38}">
          <x14:formula1>
            <xm:f>リスト!$M$4:$M$9</xm:f>
          </x14:formula1>
          <xm:sqref>E1079:CB1079 E274:CB274 E435:CB435 E596:CB596 E757:CB757 E918:CB918 E113:CB113</xm:sqref>
        </x14:dataValidation>
        <x14:dataValidation type="list" allowBlank="1" showInputMessage="1" xr:uid="{1B955F24-8F5F-46B3-AD79-94E437252E7B}">
          <x14:formula1>
            <xm:f>リスト!$L$4:$L$96</xm:f>
          </x14:formula1>
          <xm:sqref>T6:BZ10 T167:BZ171 T328:BZ332 T489:BZ493 T650:BZ654 T811:BZ815 T972:BZ976</xm:sqref>
        </x14:dataValidation>
        <x14:dataValidation type="list" allowBlank="1" showInputMessage="1" xr:uid="{3D8C29D7-CD06-4202-918E-13183B8D5F2D}">
          <x14:formula1>
            <xm:f>リスト!$K$4:$K$17</xm:f>
          </x14:formula1>
          <xm:sqref>S17:AP17 AV17:BS17 S178:AP178 AV178:BS178 S339:AP339 AV339:BS339 S500:AP500 AV500:BS500 S661:AP661 AV661:BS661 S822:AP822 AV822:BS822 S983:AP983 AV983:BS983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0B0-7E5C-42FA-AA45-3E1645A17B9C}">
  <sheetPr>
    <tabColor rgb="FF92D050"/>
  </sheetPr>
  <dimension ref="B1:CJ864"/>
  <sheetViews>
    <sheetView view="pageBreakPreview" zoomScaleNormal="100" zoomScaleSheetLayoutView="100" workbookViewId="0">
      <selection activeCell="AK4" sqref="AK4:AQ4"/>
    </sheetView>
  </sheetViews>
  <sheetFormatPr defaultRowHeight="15" customHeight="1"/>
  <cols>
    <col min="1" max="1" width="5.75" customWidth="1"/>
    <col min="2" max="2" width="6.875" style="485" customWidth="1"/>
    <col min="3" max="44" width="1.125" style="4" customWidth="1"/>
    <col min="45" max="80" width="1.125" customWidth="1"/>
    <col min="81" max="81" width="6.875" customWidth="1"/>
    <col min="82" max="82" width="9" customWidth="1"/>
    <col min="83" max="83" width="13.25" customWidth="1"/>
    <col min="84" max="87" width="9" customWidth="1"/>
    <col min="88" max="88" width="9" style="41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484" t="s">
        <v>2142</v>
      </c>
      <c r="C1" s="59"/>
      <c r="D1" s="59" t="s">
        <v>245</v>
      </c>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801" t="s">
        <v>244</v>
      </c>
      <c r="AL1" s="801"/>
      <c r="AM1" s="801"/>
      <c r="AN1" s="801"/>
      <c r="AO1" s="801"/>
      <c r="AP1" s="801"/>
      <c r="AQ1" s="801"/>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484" t="s">
        <v>2142</v>
      </c>
      <c r="CD1" s="488"/>
      <c r="CE1" s="488"/>
      <c r="CJ1" s="99">
        <v>1</v>
      </c>
    </row>
    <row r="2" spans="2:88" s="2" customFormat="1" ht="2.1" customHeight="1" thickBot="1">
      <c r="B2" s="495" t="s">
        <v>1958</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1"/>
      <c r="CD2" s="1"/>
      <c r="CJ2" s="99">
        <v>1</v>
      </c>
    </row>
    <row r="3" spans="2:88" s="2" customFormat="1" ht="3.95" customHeight="1">
      <c r="B3" s="898" t="s">
        <v>2205</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1"/>
      <c r="CD3" s="1"/>
      <c r="CJ3" s="99">
        <v>1</v>
      </c>
    </row>
    <row r="4" spans="2:88" s="1" customFormat="1" ht="17.100000000000001" customHeight="1">
      <c r="B4" s="898"/>
      <c r="C4" s="59"/>
      <c r="D4" s="59" t="s">
        <v>246</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799"/>
      <c r="AL4" s="799"/>
      <c r="AM4" s="799"/>
      <c r="AN4" s="799"/>
      <c r="AO4" s="799"/>
      <c r="AP4" s="799"/>
      <c r="AQ4" s="799"/>
      <c r="AR4" s="59"/>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1" t="s">
        <v>1970</v>
      </c>
      <c r="CJ4" s="99">
        <v>1</v>
      </c>
    </row>
    <row r="5" spans="2:88" s="2" customFormat="1" ht="4.5" customHeight="1">
      <c r="B5" s="898"/>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1"/>
      <c r="CD5" s="1"/>
      <c r="CJ5" s="99">
        <v>1</v>
      </c>
    </row>
    <row r="6" spans="2:88" s="2" customFormat="1" ht="4.5" customHeight="1">
      <c r="B6" s="898"/>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
      <c r="CD6" s="1"/>
      <c r="CJ6" s="99">
        <v>1</v>
      </c>
    </row>
    <row r="7" spans="2:88" s="1" customFormat="1" ht="17.100000000000001" customHeight="1">
      <c r="B7" s="898"/>
      <c r="C7" s="59"/>
      <c r="D7" s="59" t="s">
        <v>247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799"/>
      <c r="AL7" s="799"/>
      <c r="AM7" s="799"/>
      <c r="AN7" s="799"/>
      <c r="AO7" s="799"/>
      <c r="AP7" s="799"/>
      <c r="AQ7" s="799"/>
      <c r="AR7" s="59"/>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1" t="s">
        <v>2201</v>
      </c>
      <c r="CJ7" s="99">
        <v>1</v>
      </c>
    </row>
    <row r="8" spans="2:88" s="2" customFormat="1" ht="4.5" customHeight="1">
      <c r="B8" s="898"/>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1"/>
      <c r="CD8" s="1"/>
      <c r="CJ8" s="99">
        <v>1</v>
      </c>
    </row>
    <row r="9" spans="2:88" s="2" customFormat="1" ht="4.5" customHeight="1">
      <c r="B9" s="898"/>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
      <c r="CD9" s="1"/>
      <c r="CJ9" s="99">
        <v>1</v>
      </c>
    </row>
    <row r="10" spans="2:88" s="1" customFormat="1" ht="17.100000000000001" customHeight="1">
      <c r="B10" s="898"/>
      <c r="C10" s="59"/>
      <c r="D10" s="59" t="s">
        <v>248</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60"/>
      <c r="AT10" s="60"/>
      <c r="AU10" s="897"/>
      <c r="AV10" s="897"/>
      <c r="AW10" s="897"/>
      <c r="AX10" s="897"/>
      <c r="AY10" s="897"/>
      <c r="AZ10" s="897"/>
      <c r="BA10" s="897"/>
      <c r="BB10" s="897"/>
      <c r="BC10" s="897"/>
      <c r="BD10" s="897"/>
      <c r="BE10" s="897"/>
      <c r="BF10" s="897"/>
      <c r="BG10" s="897"/>
      <c r="BH10" s="897"/>
      <c r="BI10" s="60"/>
      <c r="BJ10" s="60"/>
      <c r="BK10" s="60"/>
      <c r="BL10" s="60"/>
      <c r="BM10" s="60"/>
      <c r="BN10" s="60"/>
      <c r="BO10" s="60"/>
      <c r="BP10" s="60"/>
      <c r="BQ10" s="60"/>
      <c r="BR10" s="60"/>
      <c r="BS10" s="60"/>
      <c r="BT10" s="60"/>
      <c r="BU10" s="60"/>
      <c r="BV10" s="60"/>
      <c r="BW10" s="60"/>
      <c r="BX10" s="60"/>
      <c r="BY10" s="60"/>
      <c r="BZ10" s="60"/>
      <c r="CA10" s="60"/>
      <c r="CB10" s="60"/>
      <c r="CC10" s="1" t="s">
        <v>2200</v>
      </c>
      <c r="CJ10" s="99">
        <v>1</v>
      </c>
    </row>
    <row r="11" spans="2:88" s="2" customFormat="1" ht="4.5" customHeight="1">
      <c r="B11" s="898"/>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
      <c r="CD11" s="1"/>
      <c r="CJ11" s="99">
        <v>1</v>
      </c>
    </row>
    <row r="12" spans="2:88" s="2" customFormat="1" ht="4.5" customHeight="1">
      <c r="B12" s="898"/>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
      <c r="CD12" s="1"/>
      <c r="CJ12" s="99">
        <v>1</v>
      </c>
    </row>
    <row r="13" spans="2:88" s="1" customFormat="1" ht="17.100000000000001" customHeight="1">
      <c r="B13" s="898"/>
      <c r="C13" s="59"/>
      <c r="D13" s="59" t="s">
        <v>249</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60"/>
      <c r="AT13" s="60"/>
      <c r="AU13" s="897"/>
      <c r="AV13" s="897"/>
      <c r="AW13" s="897"/>
      <c r="AX13" s="897"/>
      <c r="AY13" s="897"/>
      <c r="AZ13" s="897"/>
      <c r="BA13" s="897"/>
      <c r="BB13" s="897"/>
      <c r="BC13" s="897"/>
      <c r="BD13" s="897"/>
      <c r="BE13" s="897"/>
      <c r="BF13" s="897"/>
      <c r="BG13" s="897"/>
      <c r="BH13" s="897"/>
      <c r="BI13" s="60"/>
      <c r="BJ13" s="60"/>
      <c r="BK13" s="60"/>
      <c r="BL13" s="60"/>
      <c r="BM13" s="60"/>
      <c r="BN13" s="60"/>
      <c r="BO13" s="60"/>
      <c r="BP13" s="60"/>
      <c r="BQ13" s="60"/>
      <c r="BR13" s="60"/>
      <c r="BS13" s="60"/>
      <c r="BT13" s="60"/>
      <c r="BU13" s="60"/>
      <c r="BV13" s="60"/>
      <c r="BW13" s="60"/>
      <c r="BX13" s="60"/>
      <c r="BY13" s="60"/>
      <c r="BZ13" s="60"/>
      <c r="CA13" s="60"/>
      <c r="CB13" s="60"/>
      <c r="CC13" s="1" t="s">
        <v>2200</v>
      </c>
      <c r="CJ13" s="99">
        <v>1</v>
      </c>
    </row>
    <row r="14" spans="2:88" s="2" customFormat="1" ht="4.5" customHeight="1">
      <c r="B14" s="898"/>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1"/>
      <c r="CD14" s="1"/>
      <c r="CJ14" s="99">
        <v>1</v>
      </c>
    </row>
    <row r="15" spans="2:88" s="2" customFormat="1" ht="4.5" customHeight="1">
      <c r="B15" s="898"/>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
      <c r="CD15" s="1"/>
      <c r="CJ15" s="99">
        <v>1</v>
      </c>
    </row>
    <row r="16" spans="2:88" s="1" customFormat="1" ht="17.100000000000001" customHeight="1">
      <c r="B16" s="898"/>
      <c r="C16" s="59"/>
      <c r="D16" s="59" t="s">
        <v>250</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60"/>
      <c r="AT16" s="60"/>
      <c r="AU16" s="897"/>
      <c r="AV16" s="897"/>
      <c r="AW16" s="897"/>
      <c r="AX16" s="897"/>
      <c r="AY16" s="897"/>
      <c r="AZ16" s="897"/>
      <c r="BA16" s="897"/>
      <c r="BB16" s="897"/>
      <c r="BC16" s="897"/>
      <c r="BD16" s="897"/>
      <c r="BE16" s="897"/>
      <c r="BF16" s="897"/>
      <c r="BG16" s="897"/>
      <c r="BH16" s="897"/>
      <c r="BI16" s="60"/>
      <c r="BJ16" s="60"/>
      <c r="BK16" s="60"/>
      <c r="BL16" s="60"/>
      <c r="BM16" s="60"/>
      <c r="BN16" s="60"/>
      <c r="BO16" s="60"/>
      <c r="BP16" s="60"/>
      <c r="BQ16" s="60"/>
      <c r="BR16" s="60"/>
      <c r="BS16" s="60"/>
      <c r="BT16" s="60"/>
      <c r="BU16" s="60"/>
      <c r="BV16" s="60"/>
      <c r="BW16" s="60"/>
      <c r="BX16" s="60"/>
      <c r="BY16" s="60"/>
      <c r="BZ16" s="60"/>
      <c r="CA16" s="60"/>
      <c r="CB16" s="60"/>
      <c r="CC16" s="1" t="s">
        <v>2221</v>
      </c>
      <c r="CJ16" s="99">
        <v>1</v>
      </c>
    </row>
    <row r="17" spans="2:88" s="2" customFormat="1" ht="4.5" customHeight="1">
      <c r="B17" s="898"/>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1"/>
      <c r="CD17" s="1"/>
      <c r="CJ17" s="99">
        <v>1</v>
      </c>
    </row>
    <row r="18" spans="2:88" s="2" customFormat="1" ht="4.5" customHeight="1">
      <c r="B18" s="898"/>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
      <c r="CD18" s="1"/>
      <c r="CJ18" s="99">
        <v>1</v>
      </c>
    </row>
    <row r="19" spans="2:88" s="13" customFormat="1" ht="17.100000000000001" customHeight="1">
      <c r="B19" s="898"/>
      <c r="C19" s="59"/>
      <c r="D19" s="59" t="s">
        <v>251</v>
      </c>
      <c r="E19" s="59"/>
      <c r="F19" s="59"/>
      <c r="G19" s="59"/>
      <c r="H19" s="59"/>
      <c r="I19" s="59"/>
      <c r="J19" s="59"/>
      <c r="K19" s="59" t="s">
        <v>2197</v>
      </c>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60"/>
      <c r="AT19" s="60"/>
      <c r="AU19" s="897"/>
      <c r="AV19" s="897"/>
      <c r="AW19" s="897"/>
      <c r="AX19" s="897"/>
      <c r="AY19" s="897"/>
      <c r="AZ19" s="897"/>
      <c r="BA19" s="897"/>
      <c r="BB19" s="897"/>
      <c r="BC19" s="897"/>
      <c r="BD19" s="897"/>
      <c r="BE19" s="897"/>
      <c r="BF19" s="897"/>
      <c r="BG19" s="897"/>
      <c r="BH19" s="897"/>
      <c r="BI19" s="60"/>
      <c r="BJ19" s="60"/>
      <c r="BK19" s="60"/>
      <c r="BL19" s="60"/>
      <c r="BM19" s="60"/>
      <c r="BN19" s="60"/>
      <c r="BO19" s="60"/>
      <c r="BP19" s="60"/>
      <c r="BQ19" s="60"/>
      <c r="BR19" s="60"/>
      <c r="BS19" s="60"/>
      <c r="BT19" s="60"/>
      <c r="BU19" s="60"/>
      <c r="BV19" s="60"/>
      <c r="BW19" s="60"/>
      <c r="BX19" s="60"/>
      <c r="BY19" s="60"/>
      <c r="BZ19" s="60"/>
      <c r="CA19" s="60"/>
      <c r="CB19" s="60"/>
      <c r="CC19" s="13" t="s">
        <v>2199</v>
      </c>
      <c r="CJ19" s="99">
        <v>1</v>
      </c>
    </row>
    <row r="20" spans="2:88" s="13" customFormat="1" ht="15.95" customHeight="1">
      <c r="B20" s="898"/>
      <c r="C20" s="59"/>
      <c r="D20" s="59"/>
      <c r="E20" s="59"/>
      <c r="F20" s="59"/>
      <c r="G20" s="59"/>
      <c r="H20" s="59"/>
      <c r="I20" s="59"/>
      <c r="J20" s="59"/>
      <c r="K20" s="59" t="s">
        <v>2198</v>
      </c>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60"/>
      <c r="AV20" s="60"/>
      <c r="AW20" s="60"/>
      <c r="AX20" s="799" t="s">
        <v>56</v>
      </c>
      <c r="AY20" s="799"/>
      <c r="AZ20" s="96"/>
      <c r="BA20" s="96"/>
      <c r="BB20" s="96" t="s">
        <v>184</v>
      </c>
      <c r="BC20" s="96"/>
      <c r="BD20" s="96"/>
      <c r="BE20" s="96"/>
      <c r="BF20" s="96"/>
      <c r="BG20" s="799" t="s">
        <v>56</v>
      </c>
      <c r="BH20" s="799"/>
      <c r="BI20" s="96"/>
      <c r="BJ20" s="96"/>
      <c r="BK20" s="96" t="s">
        <v>254</v>
      </c>
      <c r="BL20" s="60"/>
      <c r="BM20" s="60"/>
      <c r="BN20" s="60"/>
      <c r="BO20" s="60"/>
      <c r="BP20" s="60"/>
      <c r="BQ20" s="60"/>
      <c r="BR20" s="60"/>
      <c r="BS20" s="60"/>
      <c r="BT20" s="60"/>
      <c r="BU20" s="60"/>
      <c r="BV20" s="60"/>
      <c r="BW20" s="60"/>
      <c r="BX20" s="60"/>
      <c r="BY20" s="60"/>
      <c r="BZ20" s="60"/>
      <c r="CA20" s="60"/>
      <c r="CB20" s="60"/>
      <c r="CC20" s="13" t="s">
        <v>2297</v>
      </c>
      <c r="CJ20" s="99">
        <v>1</v>
      </c>
    </row>
    <row r="21" spans="2:88" s="2" customFormat="1" ht="4.5" customHeight="1">
      <c r="B21" s="898"/>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1"/>
      <c r="CD21" s="1"/>
      <c r="CJ21" s="99">
        <v>1</v>
      </c>
    </row>
    <row r="22" spans="2:88" s="2" customFormat="1" ht="4.5" customHeight="1">
      <c r="B22" s="898"/>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
      <c r="CD22" s="1"/>
      <c r="CJ22" s="99">
        <v>1</v>
      </c>
    </row>
    <row r="23" spans="2:88" s="13" customFormat="1" ht="17.100000000000001" customHeight="1">
      <c r="B23" s="898"/>
      <c r="C23" s="59"/>
      <c r="D23" s="59" t="s">
        <v>255</v>
      </c>
      <c r="E23" s="59"/>
      <c r="F23" s="59"/>
      <c r="G23" s="59"/>
      <c r="H23" s="59"/>
      <c r="I23" s="59"/>
      <c r="J23" s="59"/>
      <c r="K23" s="59"/>
      <c r="L23" s="59"/>
      <c r="M23" s="59"/>
      <c r="N23" s="59"/>
      <c r="O23" s="59"/>
      <c r="P23" s="59"/>
      <c r="Q23" s="59"/>
      <c r="R23" s="59"/>
      <c r="S23" s="59"/>
      <c r="T23" s="59"/>
      <c r="U23" s="59"/>
      <c r="V23" s="59"/>
      <c r="W23" s="59" t="s">
        <v>2204</v>
      </c>
      <c r="X23" s="60"/>
      <c r="Y23" s="60"/>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60"/>
      <c r="BA23" s="60"/>
      <c r="BB23" s="60"/>
      <c r="BC23" s="60"/>
      <c r="BD23" s="60"/>
      <c r="BE23" s="59" t="s">
        <v>258</v>
      </c>
      <c r="BF23" s="59"/>
      <c r="BG23" s="59"/>
      <c r="BH23" s="59"/>
      <c r="BI23" s="59"/>
      <c r="BJ23" s="59"/>
      <c r="BK23" s="59"/>
      <c r="BL23" s="59"/>
      <c r="BM23" s="59"/>
      <c r="BN23" s="59"/>
      <c r="BO23" s="59"/>
      <c r="BP23" s="59"/>
      <c r="BQ23" s="59"/>
      <c r="BR23" s="59"/>
      <c r="BS23" s="59"/>
      <c r="BT23" s="59"/>
      <c r="BU23" s="59"/>
      <c r="BV23" s="59"/>
      <c r="BW23" s="59" t="s">
        <v>85</v>
      </c>
      <c r="BX23" s="59"/>
      <c r="BY23" s="59"/>
      <c r="BZ23" s="59"/>
      <c r="CA23" s="59"/>
      <c r="CB23" s="59"/>
      <c r="CJ23" s="99">
        <v>1</v>
      </c>
    </row>
    <row r="24" spans="2:88" s="13" customFormat="1" ht="15.95" customHeight="1">
      <c r="B24" s="898"/>
      <c r="C24" s="59"/>
      <c r="D24" s="59"/>
      <c r="E24" s="59"/>
      <c r="F24" s="59"/>
      <c r="G24" s="59"/>
      <c r="H24" s="59"/>
      <c r="I24" s="59"/>
      <c r="J24" s="59"/>
      <c r="K24" s="59"/>
      <c r="L24" s="59"/>
      <c r="M24" s="59"/>
      <c r="N24" s="59" t="s">
        <v>259</v>
      </c>
      <c r="O24" s="59"/>
      <c r="P24" s="59"/>
      <c r="Q24" s="59"/>
      <c r="R24" s="59"/>
      <c r="S24" s="59"/>
      <c r="T24" s="59"/>
      <c r="U24" s="59"/>
      <c r="V24" s="59"/>
      <c r="W24" s="59"/>
      <c r="X24" s="59"/>
      <c r="Y24" s="794" t="s">
        <v>2174</v>
      </c>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8" t="s">
        <v>117</v>
      </c>
      <c r="BF24" s="798"/>
      <c r="BG24" s="796"/>
      <c r="BH24" s="796"/>
      <c r="BI24" s="796"/>
      <c r="BJ24" s="796"/>
      <c r="BK24" s="796"/>
      <c r="BL24" s="796"/>
      <c r="BM24" s="796"/>
      <c r="BN24" s="796"/>
      <c r="BO24" s="796"/>
      <c r="BP24" s="796"/>
      <c r="BQ24" s="796"/>
      <c r="BR24" s="796"/>
      <c r="BS24" s="796"/>
      <c r="BT24" s="796"/>
      <c r="BU24" s="796"/>
      <c r="BV24" s="123"/>
      <c r="BW24" s="119" t="s">
        <v>85</v>
      </c>
      <c r="BX24" s="119"/>
      <c r="BY24" s="119"/>
      <c r="BZ24" s="119"/>
      <c r="CA24" s="119"/>
      <c r="CB24" s="59"/>
      <c r="CC24" s="13" t="s">
        <v>2202</v>
      </c>
      <c r="CJ24" s="99">
        <v>1</v>
      </c>
    </row>
    <row r="25" spans="2:88" s="13" customFormat="1" ht="17.100000000000001" customHeight="1">
      <c r="B25" s="898"/>
      <c r="C25" s="59"/>
      <c r="D25" s="59"/>
      <c r="E25" s="59"/>
      <c r="F25" s="59"/>
      <c r="G25" s="59"/>
      <c r="H25" s="59"/>
      <c r="I25" s="59"/>
      <c r="J25" s="59"/>
      <c r="K25" s="59"/>
      <c r="L25" s="59"/>
      <c r="M25" s="59"/>
      <c r="N25" s="59" t="s">
        <v>260</v>
      </c>
      <c r="O25" s="59"/>
      <c r="P25" s="59"/>
      <c r="Q25" s="59"/>
      <c r="R25" s="59"/>
      <c r="S25" s="59"/>
      <c r="T25" s="59"/>
      <c r="U25" s="59"/>
      <c r="V25" s="59"/>
      <c r="W25" s="59"/>
      <c r="X25" s="59"/>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8" t="s">
        <v>117</v>
      </c>
      <c r="BF25" s="798"/>
      <c r="BG25" s="796"/>
      <c r="BH25" s="796"/>
      <c r="BI25" s="796"/>
      <c r="BJ25" s="796"/>
      <c r="BK25" s="796"/>
      <c r="BL25" s="796"/>
      <c r="BM25" s="796"/>
      <c r="BN25" s="796"/>
      <c r="BO25" s="796"/>
      <c r="BP25" s="796"/>
      <c r="BQ25" s="796"/>
      <c r="BR25" s="796"/>
      <c r="BS25" s="796"/>
      <c r="BT25" s="796"/>
      <c r="BU25" s="796"/>
      <c r="BV25" s="123"/>
      <c r="BW25" s="119" t="s">
        <v>85</v>
      </c>
      <c r="BX25" s="119"/>
      <c r="BY25" s="119"/>
      <c r="BZ25" s="119"/>
      <c r="CA25" s="119"/>
      <c r="CB25" s="59"/>
      <c r="CJ25" s="99">
        <v>1</v>
      </c>
    </row>
    <row r="26" spans="2:88" s="13" customFormat="1" ht="17.100000000000001" customHeight="1">
      <c r="B26" s="898"/>
      <c r="C26" s="59"/>
      <c r="D26" s="59"/>
      <c r="E26" s="59"/>
      <c r="F26" s="59"/>
      <c r="G26" s="59"/>
      <c r="H26" s="59"/>
      <c r="I26" s="59"/>
      <c r="J26" s="59"/>
      <c r="K26" s="59"/>
      <c r="L26" s="59"/>
      <c r="M26" s="59"/>
      <c r="N26" s="59" t="s">
        <v>261</v>
      </c>
      <c r="O26" s="59"/>
      <c r="P26" s="59"/>
      <c r="Q26" s="59"/>
      <c r="R26" s="59"/>
      <c r="S26" s="59"/>
      <c r="T26" s="59"/>
      <c r="U26" s="59"/>
      <c r="V26" s="59"/>
      <c r="W26" s="59"/>
      <c r="X26" s="59"/>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8" t="s">
        <v>117</v>
      </c>
      <c r="BF26" s="798"/>
      <c r="BG26" s="796"/>
      <c r="BH26" s="796"/>
      <c r="BI26" s="796"/>
      <c r="BJ26" s="796"/>
      <c r="BK26" s="796"/>
      <c r="BL26" s="796"/>
      <c r="BM26" s="796"/>
      <c r="BN26" s="796"/>
      <c r="BO26" s="796"/>
      <c r="BP26" s="796"/>
      <c r="BQ26" s="796"/>
      <c r="BR26" s="796"/>
      <c r="BS26" s="796"/>
      <c r="BT26" s="796"/>
      <c r="BU26" s="796"/>
      <c r="BV26" s="123"/>
      <c r="BW26" s="119" t="s">
        <v>85</v>
      </c>
      <c r="BX26" s="119"/>
      <c r="BY26" s="119"/>
      <c r="BZ26" s="119"/>
      <c r="CA26" s="119"/>
      <c r="CB26" s="59"/>
      <c r="CD26" s="1"/>
      <c r="CJ26" s="99">
        <v>1</v>
      </c>
    </row>
    <row r="27" spans="2:88" s="13" customFormat="1" ht="17.100000000000001" customHeight="1">
      <c r="B27" s="898"/>
      <c r="C27" s="59"/>
      <c r="D27" s="59"/>
      <c r="E27" s="59"/>
      <c r="F27" s="59"/>
      <c r="G27" s="59"/>
      <c r="H27" s="59"/>
      <c r="I27" s="59"/>
      <c r="J27" s="59"/>
      <c r="K27" s="59"/>
      <c r="L27" s="59"/>
      <c r="M27" s="59"/>
      <c r="N27" s="59" t="s">
        <v>262</v>
      </c>
      <c r="O27" s="59"/>
      <c r="P27" s="59"/>
      <c r="Q27" s="59"/>
      <c r="R27" s="59"/>
      <c r="S27" s="59"/>
      <c r="T27" s="59"/>
      <c r="U27" s="59"/>
      <c r="V27" s="59"/>
      <c r="W27" s="59"/>
      <c r="X27" s="59"/>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8" t="s">
        <v>117</v>
      </c>
      <c r="BF27" s="798"/>
      <c r="BG27" s="796"/>
      <c r="BH27" s="796"/>
      <c r="BI27" s="796"/>
      <c r="BJ27" s="796"/>
      <c r="BK27" s="796"/>
      <c r="BL27" s="796"/>
      <c r="BM27" s="796"/>
      <c r="BN27" s="796"/>
      <c r="BO27" s="796"/>
      <c r="BP27" s="796"/>
      <c r="BQ27" s="796"/>
      <c r="BR27" s="796"/>
      <c r="BS27" s="796"/>
      <c r="BT27" s="796"/>
      <c r="BU27" s="796"/>
      <c r="BV27" s="123"/>
      <c r="BW27" s="119" t="s">
        <v>85</v>
      </c>
      <c r="BX27" s="119"/>
      <c r="BY27" s="119"/>
      <c r="BZ27" s="119"/>
      <c r="CA27" s="119"/>
      <c r="CB27" s="59"/>
      <c r="CD27" s="1"/>
      <c r="CJ27" s="99">
        <v>1</v>
      </c>
    </row>
    <row r="28" spans="2:88" s="13" customFormat="1" ht="17.100000000000001" customHeight="1">
      <c r="B28" s="898"/>
      <c r="C28" s="59"/>
      <c r="D28" s="59"/>
      <c r="E28" s="59"/>
      <c r="F28" s="59"/>
      <c r="G28" s="59"/>
      <c r="H28" s="59"/>
      <c r="I28" s="59"/>
      <c r="J28" s="59"/>
      <c r="K28" s="59"/>
      <c r="L28" s="59"/>
      <c r="M28" s="59"/>
      <c r="N28" s="59" t="s">
        <v>263</v>
      </c>
      <c r="O28" s="59"/>
      <c r="P28" s="59"/>
      <c r="Q28" s="59"/>
      <c r="R28" s="59"/>
      <c r="S28" s="59"/>
      <c r="T28" s="59"/>
      <c r="U28" s="59"/>
      <c r="V28" s="59"/>
      <c r="W28" s="59"/>
      <c r="X28" s="59"/>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8" t="s">
        <v>117</v>
      </c>
      <c r="BF28" s="798"/>
      <c r="BG28" s="796"/>
      <c r="BH28" s="796"/>
      <c r="BI28" s="796"/>
      <c r="BJ28" s="796"/>
      <c r="BK28" s="796"/>
      <c r="BL28" s="796"/>
      <c r="BM28" s="796"/>
      <c r="BN28" s="796"/>
      <c r="BO28" s="796"/>
      <c r="BP28" s="796"/>
      <c r="BQ28" s="796"/>
      <c r="BR28" s="796"/>
      <c r="BS28" s="796"/>
      <c r="BT28" s="796"/>
      <c r="BU28" s="796"/>
      <c r="BV28" s="123"/>
      <c r="BW28" s="119" t="s">
        <v>85</v>
      </c>
      <c r="BX28" s="119"/>
      <c r="BY28" s="119"/>
      <c r="BZ28" s="119"/>
      <c r="CA28" s="119"/>
      <c r="CB28" s="59"/>
      <c r="CC28" s="489" t="s">
        <v>2203</v>
      </c>
      <c r="CD28" s="9"/>
      <c r="CJ28" s="99">
        <v>1</v>
      </c>
    </row>
    <row r="29" spans="2:88" s="13" customFormat="1" ht="17.100000000000001" customHeight="1">
      <c r="B29" s="898"/>
      <c r="C29" s="59"/>
      <c r="D29" s="59"/>
      <c r="E29" s="59"/>
      <c r="F29" s="59"/>
      <c r="G29" s="59"/>
      <c r="H29" s="59"/>
      <c r="I29" s="59"/>
      <c r="J29" s="59"/>
      <c r="K29" s="59"/>
      <c r="L29" s="59"/>
      <c r="M29" s="59"/>
      <c r="N29" s="59" t="s">
        <v>264</v>
      </c>
      <c r="O29" s="59"/>
      <c r="P29" s="59"/>
      <c r="Q29" s="59"/>
      <c r="R29" s="59"/>
      <c r="S29" s="59"/>
      <c r="T29" s="59"/>
      <c r="U29" s="59"/>
      <c r="V29" s="59"/>
      <c r="W29" s="59"/>
      <c r="X29" s="59"/>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8" t="s">
        <v>117</v>
      </c>
      <c r="BF29" s="798"/>
      <c r="BG29" s="796"/>
      <c r="BH29" s="796"/>
      <c r="BI29" s="796"/>
      <c r="BJ29" s="796"/>
      <c r="BK29" s="796"/>
      <c r="BL29" s="796"/>
      <c r="BM29" s="796"/>
      <c r="BN29" s="796"/>
      <c r="BO29" s="796"/>
      <c r="BP29" s="796"/>
      <c r="BQ29" s="796"/>
      <c r="BR29" s="796"/>
      <c r="BS29" s="796"/>
      <c r="BT29" s="796"/>
      <c r="BU29" s="796"/>
      <c r="BV29" s="123"/>
      <c r="BW29" s="119" t="s">
        <v>85</v>
      </c>
      <c r="BX29" s="119"/>
      <c r="BY29" s="119"/>
      <c r="BZ29" s="119"/>
      <c r="CA29" s="119"/>
      <c r="CB29" s="59"/>
      <c r="CC29" s="895">
        <f>SUM(BG24:BU29)</f>
        <v>0</v>
      </c>
      <c r="CD29" s="896"/>
      <c r="CJ29" s="99">
        <v>1</v>
      </c>
    </row>
    <row r="30" spans="2:88" s="2" customFormat="1" ht="4.5" customHeight="1">
      <c r="B30" s="898"/>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1"/>
      <c r="CD30" s="1"/>
      <c r="CJ30" s="99">
        <v>1</v>
      </c>
    </row>
    <row r="31" spans="2:88" s="2" customFormat="1" ht="4.5" customHeight="1">
      <c r="B31" s="898"/>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
      <c r="CD31" s="1"/>
      <c r="CJ31" s="99">
        <v>1</v>
      </c>
    </row>
    <row r="32" spans="2:88" s="13" customFormat="1" ht="17.100000000000001" customHeight="1">
      <c r="B32" s="898"/>
      <c r="C32" s="59"/>
      <c r="D32" s="59" t="s">
        <v>265</v>
      </c>
      <c r="E32" s="59"/>
      <c r="F32" s="59"/>
      <c r="G32" s="59"/>
      <c r="H32" s="59"/>
      <c r="I32" s="59"/>
      <c r="J32" s="59"/>
      <c r="K32" s="59"/>
      <c r="L32" s="59"/>
      <c r="M32" s="59"/>
      <c r="N32" s="59"/>
      <c r="O32" s="59"/>
      <c r="P32" s="59"/>
      <c r="Q32" s="59"/>
      <c r="R32" s="59"/>
      <c r="S32" s="59"/>
      <c r="T32" s="59"/>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c r="BP32" s="794"/>
      <c r="BQ32" s="794"/>
      <c r="BR32" s="794"/>
      <c r="BS32" s="794"/>
      <c r="BT32" s="794"/>
      <c r="BU32" s="794"/>
      <c r="BV32" s="794"/>
      <c r="BW32" s="794"/>
      <c r="BX32" s="794"/>
      <c r="BY32" s="794"/>
      <c r="BZ32" s="794"/>
      <c r="CA32" s="794"/>
      <c r="CB32" s="794"/>
      <c r="CJ32" s="99">
        <v>1</v>
      </c>
    </row>
    <row r="33" spans="2:88" s="2" customFormat="1" ht="4.5" customHeight="1">
      <c r="B33" s="898"/>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1"/>
      <c r="CD33" s="1"/>
      <c r="CJ33" s="99">
        <v>1</v>
      </c>
    </row>
    <row r="34" spans="2:88" s="2" customFormat="1" ht="5.0999999999999996" customHeight="1">
      <c r="B34" s="898"/>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
      <c r="CD34" s="1"/>
      <c r="CJ34" s="99">
        <v>1</v>
      </c>
    </row>
    <row r="35" spans="2:88" s="13" customFormat="1" ht="17.100000000000001" customHeight="1">
      <c r="B35" s="898"/>
      <c r="C35" s="59"/>
      <c r="D35" s="59" t="s">
        <v>266</v>
      </c>
      <c r="E35" s="59"/>
      <c r="F35" s="59"/>
      <c r="G35" s="59"/>
      <c r="H35" s="59"/>
      <c r="I35" s="59"/>
      <c r="J35" s="59"/>
      <c r="K35" s="59"/>
      <c r="L35" s="59"/>
      <c r="M35" s="59"/>
      <c r="N35" s="59"/>
      <c r="O35" s="59"/>
      <c r="P35" s="59"/>
      <c r="Q35" s="59"/>
      <c r="R35" s="59"/>
      <c r="S35" s="59"/>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794"/>
      <c r="BS35" s="794"/>
      <c r="BT35" s="794"/>
      <c r="BU35" s="794"/>
      <c r="BV35" s="794"/>
      <c r="BW35" s="794"/>
      <c r="BX35" s="794"/>
      <c r="BY35" s="794"/>
      <c r="BZ35" s="794"/>
      <c r="CA35" s="794"/>
      <c r="CB35" s="794"/>
      <c r="CJ35" s="99">
        <v>1</v>
      </c>
    </row>
    <row r="36" spans="2:88" s="2" customFormat="1" ht="14.1" customHeight="1">
      <c r="B36" s="898"/>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
      <c r="CD36" s="1"/>
      <c r="CJ36" s="99">
        <v>1</v>
      </c>
    </row>
    <row r="37" spans="2:88" s="13" customFormat="1" ht="2.1" customHeight="1">
      <c r="B37" s="898"/>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J37" s="99">
        <v>1</v>
      </c>
    </row>
    <row r="38" spans="2:88" s="2" customFormat="1" ht="30" customHeight="1" thickBot="1">
      <c r="B38" s="898"/>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c r="BV38" s="490"/>
      <c r="BW38" s="490"/>
      <c r="BX38" s="490"/>
      <c r="BY38" s="490"/>
      <c r="BZ38" s="490"/>
      <c r="CA38" s="490"/>
      <c r="CB38" s="490"/>
      <c r="CC38" s="1"/>
      <c r="CD38" s="1"/>
      <c r="CJ38" s="99">
        <v>1</v>
      </c>
    </row>
    <row r="39" spans="2:88" s="2" customFormat="1" ht="4.5" customHeight="1">
      <c r="B39" s="898"/>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1"/>
      <c r="CD39" s="1"/>
      <c r="CJ39" s="99">
        <v>1</v>
      </c>
    </row>
    <row r="40" spans="2:88" s="13" customFormat="1" ht="17.100000000000001" customHeight="1">
      <c r="B40" s="898"/>
      <c r="C40" s="59"/>
      <c r="D40" s="59" t="s">
        <v>246</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799"/>
      <c r="AL40" s="799"/>
      <c r="AM40" s="799"/>
      <c r="AN40" s="799"/>
      <c r="AO40" s="799"/>
      <c r="AP40" s="799"/>
      <c r="AQ40" s="799"/>
      <c r="AR40" s="59"/>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1" t="s">
        <v>1970</v>
      </c>
      <c r="CD40" s="1"/>
      <c r="CE40" s="1"/>
      <c r="CJ40" s="99">
        <v>1</v>
      </c>
    </row>
    <row r="41" spans="2:88" s="2" customFormat="1" ht="4.5" customHeight="1">
      <c r="B41" s="898"/>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
      <c r="CD41" s="1"/>
      <c r="CJ41" s="99">
        <v>1</v>
      </c>
    </row>
    <row r="42" spans="2:88" s="2" customFormat="1" ht="4.5" customHeight="1">
      <c r="B42" s="898"/>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
      <c r="CD42" s="1"/>
      <c r="CJ42" s="99">
        <v>1</v>
      </c>
    </row>
    <row r="43" spans="2:88" s="13" customFormat="1" ht="17.100000000000001" customHeight="1">
      <c r="B43" s="898"/>
      <c r="C43" s="59"/>
      <c r="D43" s="59" t="s">
        <v>247</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799"/>
      <c r="AL43" s="799"/>
      <c r="AM43" s="799"/>
      <c r="AN43" s="799"/>
      <c r="AO43" s="799"/>
      <c r="AP43" s="799"/>
      <c r="AQ43" s="799"/>
      <c r="AR43" s="59"/>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1" t="s">
        <v>2201</v>
      </c>
      <c r="CD43" s="1"/>
      <c r="CE43" s="1"/>
      <c r="CJ43" s="99">
        <v>1</v>
      </c>
    </row>
    <row r="44" spans="2:88" s="2" customFormat="1" ht="4.5" customHeight="1">
      <c r="B44" s="898"/>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
      <c r="CD44" s="1"/>
      <c r="CJ44" s="99">
        <v>1</v>
      </c>
    </row>
    <row r="45" spans="2:88" s="2" customFormat="1" ht="4.5" customHeight="1">
      <c r="B45" s="898"/>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
      <c r="CD45" s="1"/>
      <c r="CJ45" s="99">
        <v>1</v>
      </c>
    </row>
    <row r="46" spans="2:88" s="13" customFormat="1" ht="17.100000000000001" customHeight="1">
      <c r="B46" s="898"/>
      <c r="C46" s="59"/>
      <c r="D46" s="59" t="s">
        <v>248</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60"/>
      <c r="AT46" s="60"/>
      <c r="AU46" s="897"/>
      <c r="AV46" s="897"/>
      <c r="AW46" s="897"/>
      <c r="AX46" s="897"/>
      <c r="AY46" s="897"/>
      <c r="AZ46" s="897"/>
      <c r="BA46" s="897"/>
      <c r="BB46" s="897"/>
      <c r="BC46" s="897"/>
      <c r="BD46" s="897"/>
      <c r="BE46" s="897"/>
      <c r="BF46" s="897"/>
      <c r="BG46" s="897"/>
      <c r="BH46" s="897"/>
      <c r="BI46" s="60"/>
      <c r="BJ46" s="60"/>
      <c r="BK46" s="60"/>
      <c r="BL46" s="60"/>
      <c r="BM46" s="60"/>
      <c r="BN46" s="60"/>
      <c r="BO46" s="60"/>
      <c r="BP46" s="60"/>
      <c r="BQ46" s="60"/>
      <c r="BR46" s="60"/>
      <c r="BS46" s="60"/>
      <c r="BT46" s="60"/>
      <c r="BU46" s="60"/>
      <c r="BV46" s="60"/>
      <c r="BW46" s="60"/>
      <c r="BX46" s="60"/>
      <c r="BY46" s="60"/>
      <c r="BZ46" s="60"/>
      <c r="CA46" s="60"/>
      <c r="CB46" s="60"/>
      <c r="CC46" s="1" t="s">
        <v>2200</v>
      </c>
      <c r="CD46" s="1"/>
      <c r="CE46" s="1"/>
      <c r="CJ46" s="99">
        <v>1</v>
      </c>
    </row>
    <row r="47" spans="2:88" s="2" customFormat="1" ht="4.5" customHeight="1">
      <c r="B47" s="898"/>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1"/>
      <c r="CD47" s="1"/>
      <c r="CJ47" s="99">
        <v>1</v>
      </c>
    </row>
    <row r="48" spans="2:88" s="2" customFormat="1" ht="4.5" customHeight="1">
      <c r="B48" s="898"/>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
      <c r="CD48" s="1"/>
      <c r="CJ48" s="99">
        <v>1</v>
      </c>
    </row>
    <row r="49" spans="2:88" s="13" customFormat="1" ht="17.100000000000001" customHeight="1">
      <c r="B49" s="898"/>
      <c r="C49" s="59"/>
      <c r="D49" s="59" t="s">
        <v>249</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60"/>
      <c r="AT49" s="60"/>
      <c r="AU49" s="897"/>
      <c r="AV49" s="897"/>
      <c r="AW49" s="897"/>
      <c r="AX49" s="897"/>
      <c r="AY49" s="897"/>
      <c r="AZ49" s="897"/>
      <c r="BA49" s="897"/>
      <c r="BB49" s="897"/>
      <c r="BC49" s="897"/>
      <c r="BD49" s="897"/>
      <c r="BE49" s="897"/>
      <c r="BF49" s="897"/>
      <c r="BG49" s="897"/>
      <c r="BH49" s="897"/>
      <c r="BI49" s="60"/>
      <c r="BJ49" s="60"/>
      <c r="BK49" s="60"/>
      <c r="BL49" s="60"/>
      <c r="BM49" s="60"/>
      <c r="BN49" s="60"/>
      <c r="BO49" s="60"/>
      <c r="BP49" s="60"/>
      <c r="BQ49" s="60"/>
      <c r="BR49" s="60"/>
      <c r="BS49" s="60"/>
      <c r="BT49" s="60"/>
      <c r="BU49" s="60"/>
      <c r="BV49" s="60"/>
      <c r="BW49" s="60"/>
      <c r="BX49" s="60"/>
      <c r="BY49" s="60"/>
      <c r="BZ49" s="60"/>
      <c r="CA49" s="60"/>
      <c r="CB49" s="60"/>
      <c r="CC49" s="1" t="s">
        <v>2200</v>
      </c>
      <c r="CD49" s="1"/>
      <c r="CE49" s="1"/>
      <c r="CJ49" s="99">
        <v>1</v>
      </c>
    </row>
    <row r="50" spans="2:88" s="2" customFormat="1" ht="4.5" customHeight="1">
      <c r="B50" s="898"/>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1"/>
      <c r="CD50" s="1"/>
      <c r="CJ50" s="99">
        <v>1</v>
      </c>
    </row>
    <row r="51" spans="2:88" s="2" customFormat="1" ht="4.5" customHeight="1">
      <c r="B51" s="898"/>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
      <c r="CD51" s="1"/>
      <c r="CJ51" s="99">
        <v>1</v>
      </c>
    </row>
    <row r="52" spans="2:88" s="13" customFormat="1" ht="17.100000000000001" customHeight="1">
      <c r="B52" s="898"/>
      <c r="C52" s="59"/>
      <c r="D52" s="59" t="s">
        <v>250</v>
      </c>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60"/>
      <c r="AT52" s="60"/>
      <c r="AU52" s="897"/>
      <c r="AV52" s="897"/>
      <c r="AW52" s="897"/>
      <c r="AX52" s="897"/>
      <c r="AY52" s="897"/>
      <c r="AZ52" s="897"/>
      <c r="BA52" s="897"/>
      <c r="BB52" s="897"/>
      <c r="BC52" s="897"/>
      <c r="BD52" s="897"/>
      <c r="BE52" s="897"/>
      <c r="BF52" s="897"/>
      <c r="BG52" s="897"/>
      <c r="BH52" s="897"/>
      <c r="BI52" s="60"/>
      <c r="BJ52" s="60"/>
      <c r="BK52" s="60"/>
      <c r="BL52" s="60"/>
      <c r="BM52" s="60"/>
      <c r="BN52" s="60"/>
      <c r="BO52" s="60"/>
      <c r="BP52" s="60"/>
      <c r="BQ52" s="60"/>
      <c r="BR52" s="60"/>
      <c r="BS52" s="60"/>
      <c r="BT52" s="60"/>
      <c r="BU52" s="60"/>
      <c r="BV52" s="60"/>
      <c r="BW52" s="60"/>
      <c r="BX52" s="60"/>
      <c r="BY52" s="60"/>
      <c r="BZ52" s="60"/>
      <c r="CA52" s="60"/>
      <c r="CB52" s="60"/>
      <c r="CC52" s="1"/>
      <c r="CD52" s="1"/>
      <c r="CE52" s="1"/>
      <c r="CJ52" s="99">
        <v>1</v>
      </c>
    </row>
    <row r="53" spans="2:88" s="2" customFormat="1" ht="4.5" customHeight="1">
      <c r="B53" s="898"/>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1"/>
      <c r="CD53" s="1"/>
      <c r="CJ53" s="99">
        <v>1</v>
      </c>
    </row>
    <row r="54" spans="2:88" s="2" customFormat="1" ht="4.5" customHeight="1">
      <c r="B54" s="898"/>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
      <c r="CD54" s="1"/>
      <c r="CJ54" s="99">
        <v>1</v>
      </c>
    </row>
    <row r="55" spans="2:88" s="13" customFormat="1" ht="17.100000000000001" customHeight="1">
      <c r="B55" s="898"/>
      <c r="C55" s="59"/>
      <c r="D55" s="59" t="s">
        <v>251</v>
      </c>
      <c r="E55" s="59"/>
      <c r="F55" s="59"/>
      <c r="G55" s="59"/>
      <c r="H55" s="59"/>
      <c r="I55" s="59"/>
      <c r="J55" s="59"/>
      <c r="K55" s="59" t="s">
        <v>2197</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60"/>
      <c r="AT55" s="60"/>
      <c r="AU55" s="897"/>
      <c r="AV55" s="897"/>
      <c r="AW55" s="897"/>
      <c r="AX55" s="897"/>
      <c r="AY55" s="897"/>
      <c r="AZ55" s="897"/>
      <c r="BA55" s="897"/>
      <c r="BB55" s="897"/>
      <c r="BC55" s="897"/>
      <c r="BD55" s="897"/>
      <c r="BE55" s="897"/>
      <c r="BF55" s="897"/>
      <c r="BG55" s="897"/>
      <c r="BH55" s="897"/>
      <c r="BI55" s="60"/>
      <c r="BJ55" s="60"/>
      <c r="BK55" s="60"/>
      <c r="BL55" s="60"/>
      <c r="BM55" s="60"/>
      <c r="BN55" s="60"/>
      <c r="BO55" s="60"/>
      <c r="BP55" s="60"/>
      <c r="BQ55" s="60"/>
      <c r="BR55" s="60"/>
      <c r="BS55" s="60"/>
      <c r="BT55" s="60"/>
      <c r="BU55" s="60"/>
      <c r="BV55" s="60"/>
      <c r="BW55" s="60"/>
      <c r="BX55" s="60"/>
      <c r="BY55" s="60"/>
      <c r="BZ55" s="60"/>
      <c r="CA55" s="60"/>
      <c r="CB55" s="60"/>
      <c r="CC55" s="13" t="s">
        <v>2199</v>
      </c>
      <c r="CJ55" s="99">
        <v>1</v>
      </c>
    </row>
    <row r="56" spans="2:88" s="13" customFormat="1" ht="15.95" customHeight="1">
      <c r="B56" s="898"/>
      <c r="C56" s="59"/>
      <c r="D56" s="59"/>
      <c r="E56" s="59"/>
      <c r="F56" s="59"/>
      <c r="G56" s="59"/>
      <c r="H56" s="59"/>
      <c r="I56" s="59"/>
      <c r="J56" s="59"/>
      <c r="K56" s="59" t="s">
        <v>2198</v>
      </c>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60"/>
      <c r="AV56" s="60"/>
      <c r="AW56" s="60"/>
      <c r="AX56" s="799" t="s">
        <v>56</v>
      </c>
      <c r="AY56" s="799"/>
      <c r="AZ56" s="96"/>
      <c r="BA56" s="96"/>
      <c r="BB56" s="96" t="s">
        <v>184</v>
      </c>
      <c r="BC56" s="96"/>
      <c r="BD56" s="96"/>
      <c r="BE56" s="96"/>
      <c r="BF56" s="96"/>
      <c r="BG56" s="799" t="s">
        <v>56</v>
      </c>
      <c r="BH56" s="799"/>
      <c r="BI56" s="96"/>
      <c r="BJ56" s="96"/>
      <c r="BK56" s="96" t="s">
        <v>254</v>
      </c>
      <c r="BL56" s="60"/>
      <c r="BM56" s="60"/>
      <c r="BN56" s="60"/>
      <c r="BO56" s="60"/>
      <c r="BP56" s="60"/>
      <c r="BQ56" s="60"/>
      <c r="BR56" s="60"/>
      <c r="BS56" s="60"/>
      <c r="BT56" s="60"/>
      <c r="BU56" s="60"/>
      <c r="BV56" s="60"/>
      <c r="BW56" s="60"/>
      <c r="BX56" s="60"/>
      <c r="BY56" s="60"/>
      <c r="BZ56" s="60"/>
      <c r="CA56" s="60"/>
      <c r="CB56" s="60"/>
      <c r="CC56" s="13" t="s">
        <v>2297</v>
      </c>
      <c r="CJ56" s="99">
        <v>1</v>
      </c>
    </row>
    <row r="57" spans="2:88" s="2" customFormat="1" ht="4.5" customHeight="1">
      <c r="B57" s="898"/>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1"/>
      <c r="CD57" s="1"/>
      <c r="CJ57" s="99">
        <v>1</v>
      </c>
    </row>
    <row r="58" spans="2:88" s="2" customFormat="1" ht="4.5" customHeight="1">
      <c r="B58" s="898"/>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
      <c r="CD58" s="1"/>
      <c r="CJ58" s="99">
        <v>1</v>
      </c>
    </row>
    <row r="59" spans="2:88" s="13" customFormat="1" ht="17.100000000000001" customHeight="1">
      <c r="B59" s="898"/>
      <c r="C59" s="59"/>
      <c r="D59" s="59" t="s">
        <v>255</v>
      </c>
      <c r="E59" s="59"/>
      <c r="F59" s="59"/>
      <c r="G59" s="59"/>
      <c r="H59" s="59"/>
      <c r="I59" s="59"/>
      <c r="J59" s="59"/>
      <c r="K59" s="59"/>
      <c r="L59" s="59"/>
      <c r="M59" s="59"/>
      <c r="N59" s="59"/>
      <c r="O59" s="59"/>
      <c r="P59" s="59"/>
      <c r="Q59" s="59"/>
      <c r="R59" s="59"/>
      <c r="S59" s="59"/>
      <c r="T59" s="59"/>
      <c r="U59" s="59"/>
      <c r="V59" s="59"/>
      <c r="W59" s="59" t="s">
        <v>2204</v>
      </c>
      <c r="X59" s="60"/>
      <c r="Y59" s="60"/>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60"/>
      <c r="BA59" s="60"/>
      <c r="BB59" s="60"/>
      <c r="BC59" s="60"/>
      <c r="BD59" s="60"/>
      <c r="BE59" s="59" t="s">
        <v>258</v>
      </c>
      <c r="BF59" s="59"/>
      <c r="BG59" s="59"/>
      <c r="BH59" s="59"/>
      <c r="BI59" s="59"/>
      <c r="BJ59" s="59"/>
      <c r="BK59" s="59"/>
      <c r="BL59" s="59"/>
      <c r="BM59" s="59"/>
      <c r="BN59" s="59"/>
      <c r="BO59" s="59"/>
      <c r="BP59" s="59"/>
      <c r="BQ59" s="59"/>
      <c r="BR59" s="59"/>
      <c r="BS59" s="59"/>
      <c r="BT59" s="59"/>
      <c r="BU59" s="59"/>
      <c r="BV59" s="59"/>
      <c r="BW59" s="59" t="s">
        <v>85</v>
      </c>
      <c r="BX59" s="59"/>
      <c r="BY59" s="59"/>
      <c r="BZ59" s="59"/>
      <c r="CA59" s="59"/>
      <c r="CB59" s="59"/>
      <c r="CJ59" s="99">
        <v>1</v>
      </c>
    </row>
    <row r="60" spans="2:88" s="13" customFormat="1" ht="15.95" customHeight="1">
      <c r="B60" s="898"/>
      <c r="C60" s="59"/>
      <c r="D60" s="59"/>
      <c r="E60" s="59"/>
      <c r="F60" s="59"/>
      <c r="G60" s="59"/>
      <c r="H60" s="59"/>
      <c r="I60" s="59"/>
      <c r="J60" s="59"/>
      <c r="K60" s="59"/>
      <c r="L60" s="59"/>
      <c r="M60" s="59"/>
      <c r="N60" s="59" t="s">
        <v>259</v>
      </c>
      <c r="O60" s="59"/>
      <c r="P60" s="59"/>
      <c r="Q60" s="59"/>
      <c r="R60" s="59"/>
      <c r="S60" s="59"/>
      <c r="T60" s="59"/>
      <c r="U60" s="59"/>
      <c r="V60" s="59"/>
      <c r="W60" s="59"/>
      <c r="X60" s="59"/>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8" t="s">
        <v>117</v>
      </c>
      <c r="BF60" s="798"/>
      <c r="BG60" s="796"/>
      <c r="BH60" s="796"/>
      <c r="BI60" s="796"/>
      <c r="BJ60" s="796"/>
      <c r="BK60" s="796"/>
      <c r="BL60" s="796"/>
      <c r="BM60" s="796"/>
      <c r="BN60" s="796"/>
      <c r="BO60" s="796"/>
      <c r="BP60" s="796"/>
      <c r="BQ60" s="796"/>
      <c r="BR60" s="796"/>
      <c r="BS60" s="796"/>
      <c r="BT60" s="796"/>
      <c r="BU60" s="796"/>
      <c r="BV60" s="123"/>
      <c r="BW60" s="119" t="s">
        <v>85</v>
      </c>
      <c r="BX60" s="119"/>
      <c r="BY60" s="119"/>
      <c r="BZ60" s="119"/>
      <c r="CA60" s="119"/>
      <c r="CB60" s="59"/>
      <c r="CC60" s="13" t="s">
        <v>2202</v>
      </c>
      <c r="CJ60" s="99">
        <v>1</v>
      </c>
    </row>
    <row r="61" spans="2:88" s="13" customFormat="1" ht="17.100000000000001" customHeight="1">
      <c r="B61" s="898"/>
      <c r="C61" s="59"/>
      <c r="D61" s="59"/>
      <c r="E61" s="59"/>
      <c r="F61" s="59"/>
      <c r="G61" s="59"/>
      <c r="H61" s="59"/>
      <c r="I61" s="59"/>
      <c r="J61" s="59"/>
      <c r="K61" s="59"/>
      <c r="L61" s="59"/>
      <c r="M61" s="59"/>
      <c r="N61" s="59" t="s">
        <v>260</v>
      </c>
      <c r="O61" s="59"/>
      <c r="P61" s="59"/>
      <c r="Q61" s="59"/>
      <c r="R61" s="59"/>
      <c r="S61" s="59"/>
      <c r="T61" s="59"/>
      <c r="U61" s="59"/>
      <c r="V61" s="59"/>
      <c r="W61" s="59"/>
      <c r="X61" s="59"/>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794"/>
      <c r="BC61" s="794"/>
      <c r="BD61" s="794"/>
      <c r="BE61" s="798" t="s">
        <v>117</v>
      </c>
      <c r="BF61" s="798"/>
      <c r="BG61" s="796"/>
      <c r="BH61" s="796"/>
      <c r="BI61" s="796"/>
      <c r="BJ61" s="796"/>
      <c r="BK61" s="796"/>
      <c r="BL61" s="796"/>
      <c r="BM61" s="796"/>
      <c r="BN61" s="796"/>
      <c r="BO61" s="796"/>
      <c r="BP61" s="796"/>
      <c r="BQ61" s="796"/>
      <c r="BR61" s="796"/>
      <c r="BS61" s="796"/>
      <c r="BT61" s="796"/>
      <c r="BU61" s="796"/>
      <c r="BV61" s="123"/>
      <c r="BW61" s="119" t="s">
        <v>85</v>
      </c>
      <c r="BX61" s="119"/>
      <c r="BY61" s="119"/>
      <c r="BZ61" s="119"/>
      <c r="CA61" s="119"/>
      <c r="CB61" s="59"/>
      <c r="CJ61" s="99">
        <v>1</v>
      </c>
    </row>
    <row r="62" spans="2:88" s="13" customFormat="1" ht="17.100000000000001" customHeight="1">
      <c r="B62" s="898"/>
      <c r="C62" s="59"/>
      <c r="D62" s="59"/>
      <c r="E62" s="59"/>
      <c r="F62" s="59"/>
      <c r="G62" s="59"/>
      <c r="H62" s="59"/>
      <c r="I62" s="59"/>
      <c r="J62" s="59"/>
      <c r="K62" s="59"/>
      <c r="L62" s="59"/>
      <c r="M62" s="59"/>
      <c r="N62" s="59" t="s">
        <v>261</v>
      </c>
      <c r="O62" s="59"/>
      <c r="P62" s="59"/>
      <c r="Q62" s="59"/>
      <c r="R62" s="59"/>
      <c r="S62" s="59"/>
      <c r="T62" s="59"/>
      <c r="U62" s="59"/>
      <c r="V62" s="59"/>
      <c r="W62" s="59"/>
      <c r="X62" s="59"/>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4"/>
      <c r="BB62" s="794"/>
      <c r="BC62" s="794"/>
      <c r="BD62" s="794"/>
      <c r="BE62" s="798" t="s">
        <v>117</v>
      </c>
      <c r="BF62" s="798"/>
      <c r="BG62" s="796"/>
      <c r="BH62" s="796"/>
      <c r="BI62" s="796"/>
      <c r="BJ62" s="796"/>
      <c r="BK62" s="796"/>
      <c r="BL62" s="796"/>
      <c r="BM62" s="796"/>
      <c r="BN62" s="796"/>
      <c r="BO62" s="796"/>
      <c r="BP62" s="796"/>
      <c r="BQ62" s="796"/>
      <c r="BR62" s="796"/>
      <c r="BS62" s="796"/>
      <c r="BT62" s="796"/>
      <c r="BU62" s="796"/>
      <c r="BV62" s="123"/>
      <c r="BW62" s="119" t="s">
        <v>85</v>
      </c>
      <c r="BX62" s="119"/>
      <c r="BY62" s="119"/>
      <c r="BZ62" s="119"/>
      <c r="CA62" s="119"/>
      <c r="CB62" s="59"/>
      <c r="CD62" s="1"/>
      <c r="CJ62" s="99">
        <v>1</v>
      </c>
    </row>
    <row r="63" spans="2:88" s="13" customFormat="1" ht="17.100000000000001" customHeight="1">
      <c r="B63" s="898"/>
      <c r="C63" s="59"/>
      <c r="D63" s="59"/>
      <c r="E63" s="59"/>
      <c r="F63" s="59"/>
      <c r="G63" s="59"/>
      <c r="H63" s="59"/>
      <c r="I63" s="59"/>
      <c r="J63" s="59"/>
      <c r="K63" s="59"/>
      <c r="L63" s="59"/>
      <c r="M63" s="59"/>
      <c r="N63" s="59" t="s">
        <v>262</v>
      </c>
      <c r="O63" s="59"/>
      <c r="P63" s="59"/>
      <c r="Q63" s="59"/>
      <c r="R63" s="59"/>
      <c r="S63" s="59"/>
      <c r="T63" s="59"/>
      <c r="U63" s="59"/>
      <c r="V63" s="59"/>
      <c r="W63" s="59"/>
      <c r="X63" s="59"/>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4"/>
      <c r="AY63" s="794"/>
      <c r="AZ63" s="794"/>
      <c r="BA63" s="794"/>
      <c r="BB63" s="794"/>
      <c r="BC63" s="794"/>
      <c r="BD63" s="794"/>
      <c r="BE63" s="798" t="s">
        <v>117</v>
      </c>
      <c r="BF63" s="798"/>
      <c r="BG63" s="796"/>
      <c r="BH63" s="796"/>
      <c r="BI63" s="796"/>
      <c r="BJ63" s="796"/>
      <c r="BK63" s="796"/>
      <c r="BL63" s="796"/>
      <c r="BM63" s="796"/>
      <c r="BN63" s="796"/>
      <c r="BO63" s="796"/>
      <c r="BP63" s="796"/>
      <c r="BQ63" s="796"/>
      <c r="BR63" s="796"/>
      <c r="BS63" s="796"/>
      <c r="BT63" s="796"/>
      <c r="BU63" s="796"/>
      <c r="BV63" s="123"/>
      <c r="BW63" s="119" t="s">
        <v>85</v>
      </c>
      <c r="BX63" s="119"/>
      <c r="BY63" s="119"/>
      <c r="BZ63" s="119"/>
      <c r="CA63" s="119"/>
      <c r="CB63" s="59"/>
      <c r="CD63" s="1"/>
      <c r="CJ63" s="99">
        <v>1</v>
      </c>
    </row>
    <row r="64" spans="2:88" s="1" customFormat="1" ht="17.100000000000001" customHeight="1">
      <c r="B64" s="898"/>
      <c r="C64" s="59"/>
      <c r="D64" s="59"/>
      <c r="E64" s="59"/>
      <c r="F64" s="59"/>
      <c r="G64" s="59"/>
      <c r="H64" s="59"/>
      <c r="I64" s="59"/>
      <c r="J64" s="59"/>
      <c r="K64" s="59"/>
      <c r="L64" s="59"/>
      <c r="M64" s="59"/>
      <c r="N64" s="59" t="s">
        <v>263</v>
      </c>
      <c r="O64" s="59"/>
      <c r="P64" s="59"/>
      <c r="Q64" s="59"/>
      <c r="R64" s="59"/>
      <c r="S64" s="59"/>
      <c r="T64" s="59"/>
      <c r="U64" s="59"/>
      <c r="V64" s="59"/>
      <c r="W64" s="59"/>
      <c r="X64" s="59"/>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4"/>
      <c r="AY64" s="794"/>
      <c r="AZ64" s="794"/>
      <c r="BA64" s="794"/>
      <c r="BB64" s="794"/>
      <c r="BC64" s="794"/>
      <c r="BD64" s="794"/>
      <c r="BE64" s="798" t="s">
        <v>117</v>
      </c>
      <c r="BF64" s="798"/>
      <c r="BG64" s="796"/>
      <c r="BH64" s="796"/>
      <c r="BI64" s="796"/>
      <c r="BJ64" s="796"/>
      <c r="BK64" s="796"/>
      <c r="BL64" s="796"/>
      <c r="BM64" s="796"/>
      <c r="BN64" s="796"/>
      <c r="BO64" s="796"/>
      <c r="BP64" s="796"/>
      <c r="BQ64" s="796"/>
      <c r="BR64" s="796"/>
      <c r="BS64" s="796"/>
      <c r="BT64" s="796"/>
      <c r="BU64" s="796"/>
      <c r="BV64" s="123"/>
      <c r="BW64" s="119" t="s">
        <v>85</v>
      </c>
      <c r="BX64" s="119"/>
      <c r="BY64" s="119"/>
      <c r="BZ64" s="119"/>
      <c r="CA64" s="119"/>
      <c r="CB64" s="59"/>
      <c r="CC64" s="489" t="s">
        <v>2203</v>
      </c>
      <c r="CD64" s="9"/>
      <c r="CE64" s="13"/>
      <c r="CJ64" s="99">
        <v>1</v>
      </c>
    </row>
    <row r="65" spans="2:88" s="1" customFormat="1" ht="17.100000000000001" customHeight="1">
      <c r="B65" s="898"/>
      <c r="C65" s="59"/>
      <c r="D65" s="59"/>
      <c r="E65" s="59"/>
      <c r="F65" s="59"/>
      <c r="G65" s="59"/>
      <c r="H65" s="59"/>
      <c r="I65" s="59"/>
      <c r="J65" s="59"/>
      <c r="K65" s="59"/>
      <c r="L65" s="59"/>
      <c r="M65" s="59"/>
      <c r="N65" s="59" t="s">
        <v>264</v>
      </c>
      <c r="O65" s="59"/>
      <c r="P65" s="59"/>
      <c r="Q65" s="59"/>
      <c r="R65" s="59"/>
      <c r="S65" s="59"/>
      <c r="T65" s="59"/>
      <c r="U65" s="59"/>
      <c r="V65" s="59"/>
      <c r="W65" s="59"/>
      <c r="X65" s="59"/>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4"/>
      <c r="AY65" s="794"/>
      <c r="AZ65" s="794"/>
      <c r="BA65" s="794"/>
      <c r="BB65" s="794"/>
      <c r="BC65" s="794"/>
      <c r="BD65" s="794"/>
      <c r="BE65" s="798" t="s">
        <v>117</v>
      </c>
      <c r="BF65" s="798"/>
      <c r="BG65" s="796"/>
      <c r="BH65" s="796"/>
      <c r="BI65" s="796"/>
      <c r="BJ65" s="796"/>
      <c r="BK65" s="796"/>
      <c r="BL65" s="796"/>
      <c r="BM65" s="796"/>
      <c r="BN65" s="796"/>
      <c r="BO65" s="796"/>
      <c r="BP65" s="796"/>
      <c r="BQ65" s="796"/>
      <c r="BR65" s="796"/>
      <c r="BS65" s="796"/>
      <c r="BT65" s="796"/>
      <c r="BU65" s="796"/>
      <c r="BV65" s="123"/>
      <c r="BW65" s="119" t="s">
        <v>85</v>
      </c>
      <c r="BX65" s="119"/>
      <c r="BY65" s="119"/>
      <c r="BZ65" s="119"/>
      <c r="CA65" s="119"/>
      <c r="CB65" s="59"/>
      <c r="CC65" s="895">
        <f>SUM(BG60:BU65)</f>
        <v>0</v>
      </c>
      <c r="CD65" s="896"/>
      <c r="CE65" s="13"/>
      <c r="CJ65" s="99">
        <v>1</v>
      </c>
    </row>
    <row r="66" spans="2:88" s="2" customFormat="1" ht="4.5" customHeight="1">
      <c r="B66" s="898"/>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1"/>
      <c r="CD66" s="1"/>
      <c r="CJ66" s="99">
        <v>1</v>
      </c>
    </row>
    <row r="67" spans="2:88" s="2" customFormat="1" ht="4.5" customHeight="1">
      <c r="B67" s="898"/>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
      <c r="CD67" s="1"/>
      <c r="CJ67" s="99">
        <v>1</v>
      </c>
    </row>
    <row r="68" spans="2:88" s="13" customFormat="1" ht="17.100000000000001" customHeight="1">
      <c r="B68" s="898"/>
      <c r="C68" s="59"/>
      <c r="D68" s="59" t="s">
        <v>265</v>
      </c>
      <c r="E68" s="59"/>
      <c r="F68" s="59"/>
      <c r="G68" s="59"/>
      <c r="H68" s="59"/>
      <c r="I68" s="59"/>
      <c r="J68" s="59"/>
      <c r="K68" s="59"/>
      <c r="L68" s="59"/>
      <c r="M68" s="59"/>
      <c r="N68" s="59"/>
      <c r="O68" s="59"/>
      <c r="P68" s="59"/>
      <c r="Q68" s="59"/>
      <c r="R68" s="59"/>
      <c r="S68" s="59"/>
      <c r="T68" s="59"/>
      <c r="U68" s="794"/>
      <c r="V68" s="794"/>
      <c r="W68" s="794"/>
      <c r="X68" s="794"/>
      <c r="Y68" s="794"/>
      <c r="Z68" s="794"/>
      <c r="AA68" s="794"/>
      <c r="AB68" s="794"/>
      <c r="AC68" s="794"/>
      <c r="AD68" s="794"/>
      <c r="AE68" s="794"/>
      <c r="AF68" s="794"/>
      <c r="AG68" s="794"/>
      <c r="AH68" s="794"/>
      <c r="AI68" s="794"/>
      <c r="AJ68" s="794"/>
      <c r="AK68" s="794"/>
      <c r="AL68" s="794"/>
      <c r="AM68" s="794"/>
      <c r="AN68" s="794"/>
      <c r="AO68" s="794"/>
      <c r="AP68" s="794"/>
      <c r="AQ68" s="794"/>
      <c r="AR68" s="794"/>
      <c r="AS68" s="794"/>
      <c r="AT68" s="794"/>
      <c r="AU68" s="794"/>
      <c r="AV68" s="794"/>
      <c r="AW68" s="794"/>
      <c r="AX68" s="794"/>
      <c r="AY68" s="794"/>
      <c r="AZ68" s="794"/>
      <c r="BA68" s="794"/>
      <c r="BB68" s="794"/>
      <c r="BC68" s="794"/>
      <c r="BD68" s="794"/>
      <c r="BE68" s="794"/>
      <c r="BF68" s="794"/>
      <c r="BG68" s="794"/>
      <c r="BH68" s="794"/>
      <c r="BI68" s="794"/>
      <c r="BJ68" s="794"/>
      <c r="BK68" s="794"/>
      <c r="BL68" s="794"/>
      <c r="BM68" s="794"/>
      <c r="BN68" s="794"/>
      <c r="BO68" s="794"/>
      <c r="BP68" s="794"/>
      <c r="BQ68" s="794"/>
      <c r="BR68" s="794"/>
      <c r="BS68" s="794"/>
      <c r="BT68" s="794"/>
      <c r="BU68" s="794"/>
      <c r="BV68" s="794"/>
      <c r="BW68" s="794"/>
      <c r="BX68" s="794"/>
      <c r="BY68" s="794"/>
      <c r="BZ68" s="794"/>
      <c r="CA68" s="794"/>
      <c r="CB68" s="794"/>
      <c r="CJ68" s="99">
        <v>1</v>
      </c>
    </row>
    <row r="69" spans="2:88" s="2" customFormat="1" ht="4.5" customHeight="1">
      <c r="B69" s="898"/>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
      <c r="CD69" s="1"/>
      <c r="CJ69" s="99">
        <v>1</v>
      </c>
    </row>
    <row r="70" spans="2:88" s="2" customFormat="1" ht="4.5" customHeight="1">
      <c r="B70" s="898"/>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
      <c r="CD70" s="1"/>
      <c r="CJ70" s="99">
        <v>1</v>
      </c>
    </row>
    <row r="71" spans="2:88" s="13" customFormat="1" ht="17.100000000000001" customHeight="1">
      <c r="B71" s="482" t="s">
        <v>2144</v>
      </c>
      <c r="C71" s="59"/>
      <c r="D71" s="59" t="s">
        <v>266</v>
      </c>
      <c r="E71" s="59"/>
      <c r="F71" s="59"/>
      <c r="G71" s="59"/>
      <c r="H71" s="59"/>
      <c r="I71" s="59"/>
      <c r="J71" s="59"/>
      <c r="K71" s="59"/>
      <c r="L71" s="59"/>
      <c r="M71" s="59"/>
      <c r="N71" s="59"/>
      <c r="O71" s="59"/>
      <c r="P71" s="59"/>
      <c r="Q71" s="59"/>
      <c r="R71" s="59"/>
      <c r="S71" s="59"/>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4"/>
      <c r="AY71" s="794"/>
      <c r="AZ71" s="794"/>
      <c r="BA71" s="794"/>
      <c r="BB71" s="794"/>
      <c r="BC71" s="794"/>
      <c r="BD71" s="794"/>
      <c r="BE71" s="794"/>
      <c r="BF71" s="794"/>
      <c r="BG71" s="794"/>
      <c r="BH71" s="794"/>
      <c r="BI71" s="794"/>
      <c r="BJ71" s="794"/>
      <c r="BK71" s="794"/>
      <c r="BL71" s="794"/>
      <c r="BM71" s="794"/>
      <c r="BN71" s="794"/>
      <c r="BO71" s="794"/>
      <c r="BP71" s="794"/>
      <c r="BQ71" s="794"/>
      <c r="BR71" s="794"/>
      <c r="BS71" s="794"/>
      <c r="BT71" s="794"/>
      <c r="BU71" s="794"/>
      <c r="BV71" s="794"/>
      <c r="BW71" s="794"/>
      <c r="BX71" s="794"/>
      <c r="BY71" s="794"/>
      <c r="BZ71" s="794"/>
      <c r="CA71" s="794"/>
      <c r="CB71" s="794"/>
      <c r="CC71" s="461" t="s">
        <v>2144</v>
      </c>
      <c r="CJ71" s="99">
        <v>1</v>
      </c>
    </row>
    <row r="72" spans="2:88" s="2" customFormat="1" ht="14.1" customHeight="1" thickBot="1">
      <c r="B72" s="483" t="s">
        <v>2141</v>
      </c>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463" t="s">
        <v>2141</v>
      </c>
      <c r="CD72" s="1"/>
      <c r="CJ72" s="421">
        <v>1</v>
      </c>
    </row>
    <row r="73" spans="2:88" s="2" customFormat="1" ht="15.95" customHeight="1">
      <c r="B73" s="484" t="s">
        <v>2142</v>
      </c>
      <c r="C73" s="59"/>
      <c r="D73" s="59" t="s">
        <v>245</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801" t="s">
        <v>244</v>
      </c>
      <c r="AL73" s="801"/>
      <c r="AM73" s="801"/>
      <c r="AN73" s="801"/>
      <c r="AO73" s="801"/>
      <c r="AP73" s="801"/>
      <c r="AQ73" s="801"/>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464" t="s">
        <v>2142</v>
      </c>
      <c r="CD73" s="491"/>
      <c r="CE73" s="491"/>
      <c r="CJ73" s="99">
        <v>1</v>
      </c>
    </row>
    <row r="74" spans="2:88" s="2" customFormat="1" ht="2.1" customHeight="1" thickBot="1">
      <c r="B74" s="495" t="s">
        <v>1958</v>
      </c>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490"/>
      <c r="BN74" s="490"/>
      <c r="BO74" s="490"/>
      <c r="BP74" s="490"/>
      <c r="BQ74" s="490"/>
      <c r="BR74" s="490"/>
      <c r="BS74" s="490"/>
      <c r="BT74" s="490"/>
      <c r="BU74" s="490"/>
      <c r="BV74" s="490"/>
      <c r="BW74" s="490"/>
      <c r="BX74" s="490"/>
      <c r="BY74" s="490"/>
      <c r="BZ74" s="490"/>
      <c r="CA74" s="490"/>
      <c r="CB74" s="490"/>
      <c r="CC74" s="1"/>
      <c r="CD74" s="1"/>
      <c r="CJ74" s="99">
        <v>1</v>
      </c>
    </row>
    <row r="75" spans="2:88" s="2" customFormat="1" ht="3.95" customHeight="1">
      <c r="B75" s="898" t="s">
        <v>2205</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1"/>
      <c r="CD75" s="1"/>
      <c r="CJ75" s="99">
        <v>1</v>
      </c>
    </row>
    <row r="76" spans="2:88" s="1" customFormat="1" ht="17.100000000000001" customHeight="1">
      <c r="B76" s="898"/>
      <c r="C76" s="59"/>
      <c r="D76" s="59" t="s">
        <v>246</v>
      </c>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799"/>
      <c r="AL76" s="799"/>
      <c r="AM76" s="799"/>
      <c r="AN76" s="799"/>
      <c r="AO76" s="799"/>
      <c r="AP76" s="799"/>
      <c r="AQ76" s="799"/>
      <c r="AR76" s="59"/>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1" t="s">
        <v>1970</v>
      </c>
      <c r="CJ76" s="99">
        <v>1</v>
      </c>
    </row>
    <row r="77" spans="2:88" s="2" customFormat="1" ht="4.5" customHeight="1">
      <c r="B77" s="898"/>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1"/>
      <c r="CD77" s="1"/>
      <c r="CJ77" s="99">
        <v>1</v>
      </c>
    </row>
    <row r="78" spans="2:88" s="2" customFormat="1" ht="4.5" customHeight="1">
      <c r="B78" s="898"/>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
      <c r="CD78" s="1"/>
      <c r="CJ78" s="99">
        <v>1</v>
      </c>
    </row>
    <row r="79" spans="2:88" s="1" customFormat="1" ht="17.100000000000001" customHeight="1">
      <c r="B79" s="898"/>
      <c r="C79" s="59"/>
      <c r="D79" s="59" t="s">
        <v>247</v>
      </c>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799"/>
      <c r="AL79" s="799"/>
      <c r="AM79" s="799"/>
      <c r="AN79" s="799"/>
      <c r="AO79" s="799"/>
      <c r="AP79" s="799"/>
      <c r="AQ79" s="799"/>
      <c r="AR79" s="59"/>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1" t="s">
        <v>2201</v>
      </c>
      <c r="CJ79" s="99">
        <v>1</v>
      </c>
    </row>
    <row r="80" spans="2:88" s="2" customFormat="1" ht="4.5" customHeight="1">
      <c r="B80" s="898"/>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
      <c r="CD80" s="1"/>
      <c r="CJ80" s="99">
        <v>1</v>
      </c>
    </row>
    <row r="81" spans="2:88" s="2" customFormat="1" ht="4.5" customHeight="1">
      <c r="B81" s="898"/>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
      <c r="CD81" s="1"/>
      <c r="CJ81" s="99">
        <v>1</v>
      </c>
    </row>
    <row r="82" spans="2:88" s="1" customFormat="1" ht="17.100000000000001" customHeight="1">
      <c r="B82" s="898"/>
      <c r="C82" s="59"/>
      <c r="D82" s="59" t="s">
        <v>248</v>
      </c>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60"/>
      <c r="AT82" s="60"/>
      <c r="AU82" s="897"/>
      <c r="AV82" s="897"/>
      <c r="AW82" s="897"/>
      <c r="AX82" s="897"/>
      <c r="AY82" s="897"/>
      <c r="AZ82" s="897"/>
      <c r="BA82" s="897"/>
      <c r="BB82" s="897"/>
      <c r="BC82" s="897"/>
      <c r="BD82" s="897"/>
      <c r="BE82" s="897"/>
      <c r="BF82" s="897"/>
      <c r="BG82" s="897"/>
      <c r="BH82" s="897"/>
      <c r="BI82" s="60"/>
      <c r="BJ82" s="60"/>
      <c r="BK82" s="60"/>
      <c r="BL82" s="60"/>
      <c r="BM82" s="60"/>
      <c r="BN82" s="60"/>
      <c r="BO82" s="60"/>
      <c r="BP82" s="60"/>
      <c r="BQ82" s="60"/>
      <c r="BR82" s="60"/>
      <c r="BS82" s="60"/>
      <c r="BT82" s="60"/>
      <c r="BU82" s="60"/>
      <c r="BV82" s="60"/>
      <c r="BW82" s="60"/>
      <c r="BX82" s="60"/>
      <c r="BY82" s="60"/>
      <c r="BZ82" s="60"/>
      <c r="CA82" s="60"/>
      <c r="CB82" s="60"/>
      <c r="CC82" s="1" t="s">
        <v>2200</v>
      </c>
      <c r="CJ82" s="99">
        <v>1</v>
      </c>
    </row>
    <row r="83" spans="2:88" s="2" customFormat="1" ht="4.5" customHeight="1">
      <c r="B83" s="898"/>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
      <c r="CD83" s="1"/>
      <c r="CJ83" s="99">
        <v>1</v>
      </c>
    </row>
    <row r="84" spans="2:88" s="2" customFormat="1" ht="4.5" customHeight="1">
      <c r="B84" s="898"/>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
      <c r="CD84" s="1"/>
      <c r="CJ84" s="99">
        <v>1</v>
      </c>
    </row>
    <row r="85" spans="2:88" s="1" customFormat="1" ht="17.100000000000001" customHeight="1">
      <c r="B85" s="898"/>
      <c r="C85" s="59"/>
      <c r="D85" s="59" t="s">
        <v>249</v>
      </c>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60"/>
      <c r="AT85" s="60"/>
      <c r="AU85" s="897"/>
      <c r="AV85" s="897"/>
      <c r="AW85" s="897"/>
      <c r="AX85" s="897"/>
      <c r="AY85" s="897"/>
      <c r="AZ85" s="897"/>
      <c r="BA85" s="897"/>
      <c r="BB85" s="897"/>
      <c r="BC85" s="897"/>
      <c r="BD85" s="897"/>
      <c r="BE85" s="897"/>
      <c r="BF85" s="897"/>
      <c r="BG85" s="897"/>
      <c r="BH85" s="897"/>
      <c r="BI85" s="60"/>
      <c r="BJ85" s="60"/>
      <c r="BK85" s="60"/>
      <c r="BL85" s="60"/>
      <c r="BM85" s="60"/>
      <c r="BN85" s="60"/>
      <c r="BO85" s="60"/>
      <c r="BP85" s="60"/>
      <c r="BQ85" s="60"/>
      <c r="BR85" s="60"/>
      <c r="BS85" s="60"/>
      <c r="BT85" s="60"/>
      <c r="BU85" s="60"/>
      <c r="BV85" s="60"/>
      <c r="BW85" s="60"/>
      <c r="BX85" s="60"/>
      <c r="BY85" s="60"/>
      <c r="BZ85" s="60"/>
      <c r="CA85" s="60"/>
      <c r="CB85" s="60"/>
      <c r="CC85" s="1" t="s">
        <v>2200</v>
      </c>
      <c r="CJ85" s="99">
        <v>1</v>
      </c>
    </row>
    <row r="86" spans="2:88" s="2" customFormat="1" ht="4.5" customHeight="1">
      <c r="B86" s="898"/>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1"/>
      <c r="CD86" s="1"/>
      <c r="CJ86" s="99">
        <v>1</v>
      </c>
    </row>
    <row r="87" spans="2:88" s="2" customFormat="1" ht="4.5" customHeight="1">
      <c r="B87" s="898"/>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
      <c r="CD87" s="1"/>
      <c r="CJ87" s="99">
        <v>1</v>
      </c>
    </row>
    <row r="88" spans="2:88" s="1" customFormat="1" ht="17.100000000000001" customHeight="1">
      <c r="B88" s="898"/>
      <c r="C88" s="59"/>
      <c r="D88" s="59" t="s">
        <v>250</v>
      </c>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60"/>
      <c r="AT88" s="60"/>
      <c r="AU88" s="897"/>
      <c r="AV88" s="897"/>
      <c r="AW88" s="897"/>
      <c r="AX88" s="897"/>
      <c r="AY88" s="897"/>
      <c r="AZ88" s="897"/>
      <c r="BA88" s="897"/>
      <c r="BB88" s="897"/>
      <c r="BC88" s="897"/>
      <c r="BD88" s="897"/>
      <c r="BE88" s="897"/>
      <c r="BF88" s="897"/>
      <c r="BG88" s="897"/>
      <c r="BH88" s="897"/>
      <c r="BI88" s="60"/>
      <c r="BJ88" s="60"/>
      <c r="BK88" s="60"/>
      <c r="BL88" s="60"/>
      <c r="BM88" s="60"/>
      <c r="BN88" s="60"/>
      <c r="BO88" s="60"/>
      <c r="BP88" s="60"/>
      <c r="BQ88" s="60"/>
      <c r="BR88" s="60"/>
      <c r="BS88" s="60"/>
      <c r="BT88" s="60"/>
      <c r="BU88" s="60"/>
      <c r="BV88" s="60"/>
      <c r="BW88" s="60"/>
      <c r="BX88" s="60"/>
      <c r="BY88" s="60"/>
      <c r="BZ88" s="60"/>
      <c r="CA88" s="60"/>
      <c r="CB88" s="60"/>
      <c r="CJ88" s="99">
        <v>1</v>
      </c>
    </row>
    <row r="89" spans="2:88" s="2" customFormat="1" ht="4.5" customHeight="1">
      <c r="B89" s="898"/>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1"/>
      <c r="CD89" s="1"/>
      <c r="CJ89" s="99">
        <v>1</v>
      </c>
    </row>
    <row r="90" spans="2:88" s="2" customFormat="1" ht="4.5" customHeight="1">
      <c r="B90" s="898"/>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
      <c r="CD90" s="1"/>
      <c r="CJ90" s="99">
        <v>1</v>
      </c>
    </row>
    <row r="91" spans="2:88" s="13" customFormat="1" ht="17.100000000000001" customHeight="1">
      <c r="B91" s="898"/>
      <c r="C91" s="59"/>
      <c r="D91" s="59" t="s">
        <v>251</v>
      </c>
      <c r="E91" s="59"/>
      <c r="F91" s="59"/>
      <c r="G91" s="59"/>
      <c r="H91" s="59"/>
      <c r="I91" s="59"/>
      <c r="J91" s="59"/>
      <c r="K91" s="59" t="s">
        <v>2197</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60"/>
      <c r="AT91" s="60"/>
      <c r="AU91" s="897"/>
      <c r="AV91" s="897"/>
      <c r="AW91" s="897"/>
      <c r="AX91" s="897"/>
      <c r="AY91" s="897"/>
      <c r="AZ91" s="897"/>
      <c r="BA91" s="897"/>
      <c r="BB91" s="897"/>
      <c r="BC91" s="897"/>
      <c r="BD91" s="897"/>
      <c r="BE91" s="897"/>
      <c r="BF91" s="897"/>
      <c r="BG91" s="897"/>
      <c r="BH91" s="897"/>
      <c r="BI91" s="60"/>
      <c r="BJ91" s="60"/>
      <c r="BK91" s="60"/>
      <c r="BL91" s="60"/>
      <c r="BM91" s="60"/>
      <c r="BN91" s="60"/>
      <c r="BO91" s="60"/>
      <c r="BP91" s="60"/>
      <c r="BQ91" s="60"/>
      <c r="BR91" s="60"/>
      <c r="BS91" s="60"/>
      <c r="BT91" s="60"/>
      <c r="BU91" s="60"/>
      <c r="BV91" s="60"/>
      <c r="BW91" s="60"/>
      <c r="BX91" s="60"/>
      <c r="BY91" s="60"/>
      <c r="BZ91" s="60"/>
      <c r="CA91" s="60"/>
      <c r="CB91" s="60"/>
      <c r="CC91" s="13" t="s">
        <v>2199</v>
      </c>
      <c r="CJ91" s="99">
        <v>1</v>
      </c>
    </row>
    <row r="92" spans="2:88" s="13" customFormat="1" ht="15.95" customHeight="1">
      <c r="B92" s="898"/>
      <c r="C92" s="59"/>
      <c r="D92" s="59"/>
      <c r="E92" s="59"/>
      <c r="F92" s="59"/>
      <c r="G92" s="59"/>
      <c r="H92" s="59"/>
      <c r="I92" s="59"/>
      <c r="J92" s="59"/>
      <c r="K92" s="59" t="s">
        <v>2198</v>
      </c>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60"/>
      <c r="AV92" s="60"/>
      <c r="AW92" s="60"/>
      <c r="AX92" s="799" t="s">
        <v>56</v>
      </c>
      <c r="AY92" s="799"/>
      <c r="AZ92" s="96"/>
      <c r="BA92" s="96"/>
      <c r="BB92" s="96" t="s">
        <v>184</v>
      </c>
      <c r="BC92" s="96"/>
      <c r="BD92" s="96"/>
      <c r="BE92" s="96"/>
      <c r="BF92" s="96"/>
      <c r="BG92" s="799" t="s">
        <v>56</v>
      </c>
      <c r="BH92" s="799"/>
      <c r="BI92" s="96"/>
      <c r="BJ92" s="96"/>
      <c r="BK92" s="96" t="s">
        <v>254</v>
      </c>
      <c r="BL92" s="60"/>
      <c r="BM92" s="60"/>
      <c r="BN92" s="60"/>
      <c r="BO92" s="60"/>
      <c r="BP92" s="60"/>
      <c r="BQ92" s="60"/>
      <c r="BR92" s="60"/>
      <c r="BS92" s="60"/>
      <c r="BT92" s="60"/>
      <c r="BU92" s="60"/>
      <c r="BV92" s="60"/>
      <c r="BW92" s="60"/>
      <c r="BX92" s="60"/>
      <c r="BY92" s="60"/>
      <c r="BZ92" s="60"/>
      <c r="CA92" s="60"/>
      <c r="CB92" s="60"/>
      <c r="CC92" s="13" t="s">
        <v>2297</v>
      </c>
      <c r="CJ92" s="99">
        <v>1</v>
      </c>
    </row>
    <row r="93" spans="2:88" s="2" customFormat="1" ht="4.5" customHeight="1">
      <c r="B93" s="898"/>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
      <c r="CD93" s="1"/>
      <c r="CJ93" s="99">
        <v>1</v>
      </c>
    </row>
    <row r="94" spans="2:88" s="2" customFormat="1" ht="4.5" customHeight="1">
      <c r="B94" s="898"/>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
      <c r="CD94" s="1"/>
      <c r="CJ94" s="99">
        <v>1</v>
      </c>
    </row>
    <row r="95" spans="2:88" s="13" customFormat="1" ht="17.100000000000001" customHeight="1">
      <c r="B95" s="898"/>
      <c r="C95" s="59"/>
      <c r="D95" s="59" t="s">
        <v>255</v>
      </c>
      <c r="E95" s="59"/>
      <c r="F95" s="59"/>
      <c r="G95" s="59"/>
      <c r="H95" s="59"/>
      <c r="I95" s="59"/>
      <c r="J95" s="59"/>
      <c r="K95" s="59"/>
      <c r="L95" s="59"/>
      <c r="M95" s="59"/>
      <c r="N95" s="59"/>
      <c r="O95" s="59"/>
      <c r="P95" s="59"/>
      <c r="Q95" s="59"/>
      <c r="R95" s="59"/>
      <c r="S95" s="59"/>
      <c r="T95" s="59"/>
      <c r="U95" s="59"/>
      <c r="V95" s="59"/>
      <c r="W95" s="59" t="s">
        <v>2204</v>
      </c>
      <c r="X95" s="60"/>
      <c r="Y95" s="60"/>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60"/>
      <c r="BA95" s="60"/>
      <c r="BB95" s="60"/>
      <c r="BC95" s="60"/>
      <c r="BD95" s="60"/>
      <c r="BE95" s="59" t="s">
        <v>258</v>
      </c>
      <c r="BF95" s="59"/>
      <c r="BG95" s="59"/>
      <c r="BH95" s="59"/>
      <c r="BI95" s="59"/>
      <c r="BJ95" s="59"/>
      <c r="BK95" s="59"/>
      <c r="BL95" s="59"/>
      <c r="BM95" s="59"/>
      <c r="BN95" s="59"/>
      <c r="BO95" s="59"/>
      <c r="BP95" s="59"/>
      <c r="BQ95" s="59"/>
      <c r="BR95" s="59"/>
      <c r="BS95" s="59"/>
      <c r="BT95" s="59"/>
      <c r="BU95" s="59"/>
      <c r="BV95" s="59"/>
      <c r="BW95" s="59" t="s">
        <v>85</v>
      </c>
      <c r="BX95" s="59"/>
      <c r="BY95" s="59"/>
      <c r="BZ95" s="59"/>
      <c r="CA95" s="59"/>
      <c r="CB95" s="59"/>
      <c r="CJ95" s="99">
        <v>1</v>
      </c>
    </row>
    <row r="96" spans="2:88" s="13" customFormat="1" ht="15.95" customHeight="1">
      <c r="B96" s="898"/>
      <c r="C96" s="59"/>
      <c r="D96" s="59"/>
      <c r="E96" s="59"/>
      <c r="F96" s="59"/>
      <c r="G96" s="59"/>
      <c r="H96" s="59"/>
      <c r="I96" s="59"/>
      <c r="J96" s="59"/>
      <c r="K96" s="59"/>
      <c r="L96" s="59"/>
      <c r="M96" s="59"/>
      <c r="N96" s="59" t="s">
        <v>259</v>
      </c>
      <c r="O96" s="59"/>
      <c r="P96" s="59"/>
      <c r="Q96" s="59"/>
      <c r="R96" s="59"/>
      <c r="S96" s="59"/>
      <c r="T96" s="59"/>
      <c r="U96" s="59"/>
      <c r="V96" s="59"/>
      <c r="W96" s="59"/>
      <c r="X96" s="59"/>
      <c r="Y96" s="794" t="s">
        <v>2174</v>
      </c>
      <c r="Z96" s="794"/>
      <c r="AA96" s="794"/>
      <c r="AB96" s="794"/>
      <c r="AC96" s="794"/>
      <c r="AD96" s="794"/>
      <c r="AE96" s="794"/>
      <c r="AF96" s="794"/>
      <c r="AG96" s="794"/>
      <c r="AH96" s="794"/>
      <c r="AI96" s="794"/>
      <c r="AJ96" s="794"/>
      <c r="AK96" s="794"/>
      <c r="AL96" s="794"/>
      <c r="AM96" s="794"/>
      <c r="AN96" s="794"/>
      <c r="AO96" s="794"/>
      <c r="AP96" s="794"/>
      <c r="AQ96" s="794"/>
      <c r="AR96" s="794"/>
      <c r="AS96" s="794"/>
      <c r="AT96" s="794"/>
      <c r="AU96" s="794"/>
      <c r="AV96" s="794"/>
      <c r="AW96" s="794"/>
      <c r="AX96" s="794"/>
      <c r="AY96" s="794"/>
      <c r="AZ96" s="794"/>
      <c r="BA96" s="794"/>
      <c r="BB96" s="794"/>
      <c r="BC96" s="794"/>
      <c r="BD96" s="794"/>
      <c r="BE96" s="798" t="s">
        <v>117</v>
      </c>
      <c r="BF96" s="798"/>
      <c r="BG96" s="796"/>
      <c r="BH96" s="796"/>
      <c r="BI96" s="796"/>
      <c r="BJ96" s="796"/>
      <c r="BK96" s="796"/>
      <c r="BL96" s="796"/>
      <c r="BM96" s="796"/>
      <c r="BN96" s="796"/>
      <c r="BO96" s="796"/>
      <c r="BP96" s="796"/>
      <c r="BQ96" s="796"/>
      <c r="BR96" s="796"/>
      <c r="BS96" s="796"/>
      <c r="BT96" s="796"/>
      <c r="BU96" s="796"/>
      <c r="BV96" s="123"/>
      <c r="BW96" s="119" t="s">
        <v>85</v>
      </c>
      <c r="BX96" s="119"/>
      <c r="BY96" s="119"/>
      <c r="BZ96" s="119"/>
      <c r="CA96" s="119"/>
      <c r="CB96" s="59"/>
      <c r="CC96" s="13" t="s">
        <v>2202</v>
      </c>
      <c r="CJ96" s="99">
        <v>1</v>
      </c>
    </row>
    <row r="97" spans="2:88" s="13" customFormat="1" ht="17.100000000000001" customHeight="1">
      <c r="B97" s="898"/>
      <c r="C97" s="59"/>
      <c r="D97" s="59"/>
      <c r="E97" s="59"/>
      <c r="F97" s="59"/>
      <c r="G97" s="59"/>
      <c r="H97" s="59"/>
      <c r="I97" s="59"/>
      <c r="J97" s="59"/>
      <c r="K97" s="59"/>
      <c r="L97" s="59"/>
      <c r="M97" s="59"/>
      <c r="N97" s="59" t="s">
        <v>260</v>
      </c>
      <c r="O97" s="59"/>
      <c r="P97" s="59"/>
      <c r="Q97" s="59"/>
      <c r="R97" s="59"/>
      <c r="S97" s="59"/>
      <c r="T97" s="59"/>
      <c r="U97" s="59"/>
      <c r="V97" s="59"/>
      <c r="W97" s="59"/>
      <c r="X97" s="59"/>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8" t="s">
        <v>117</v>
      </c>
      <c r="BF97" s="798"/>
      <c r="BG97" s="796"/>
      <c r="BH97" s="796"/>
      <c r="BI97" s="796"/>
      <c r="BJ97" s="796"/>
      <c r="BK97" s="796"/>
      <c r="BL97" s="796"/>
      <c r="BM97" s="796"/>
      <c r="BN97" s="796"/>
      <c r="BO97" s="796"/>
      <c r="BP97" s="796"/>
      <c r="BQ97" s="796"/>
      <c r="BR97" s="796"/>
      <c r="BS97" s="796"/>
      <c r="BT97" s="796"/>
      <c r="BU97" s="796"/>
      <c r="BV97" s="123"/>
      <c r="BW97" s="119" t="s">
        <v>85</v>
      </c>
      <c r="BX97" s="119"/>
      <c r="BY97" s="119"/>
      <c r="BZ97" s="119"/>
      <c r="CA97" s="119"/>
      <c r="CB97" s="59"/>
      <c r="CJ97" s="99">
        <v>1</v>
      </c>
    </row>
    <row r="98" spans="2:88" s="13" customFormat="1" ht="17.100000000000001" customHeight="1">
      <c r="B98" s="898"/>
      <c r="C98" s="59"/>
      <c r="D98" s="59"/>
      <c r="E98" s="59"/>
      <c r="F98" s="59"/>
      <c r="G98" s="59"/>
      <c r="H98" s="59"/>
      <c r="I98" s="59"/>
      <c r="J98" s="59"/>
      <c r="K98" s="59"/>
      <c r="L98" s="59"/>
      <c r="M98" s="59"/>
      <c r="N98" s="59" t="s">
        <v>261</v>
      </c>
      <c r="O98" s="59"/>
      <c r="P98" s="59"/>
      <c r="Q98" s="59"/>
      <c r="R98" s="59"/>
      <c r="S98" s="59"/>
      <c r="T98" s="59"/>
      <c r="U98" s="59"/>
      <c r="V98" s="59"/>
      <c r="W98" s="59"/>
      <c r="X98" s="59"/>
      <c r="Y98" s="794"/>
      <c r="Z98" s="794"/>
      <c r="AA98" s="794"/>
      <c r="AB98" s="794"/>
      <c r="AC98" s="794"/>
      <c r="AD98" s="794"/>
      <c r="AE98" s="794"/>
      <c r="AF98" s="794"/>
      <c r="AG98" s="794"/>
      <c r="AH98" s="794"/>
      <c r="AI98" s="794"/>
      <c r="AJ98" s="794"/>
      <c r="AK98" s="794"/>
      <c r="AL98" s="794"/>
      <c r="AM98" s="794"/>
      <c r="AN98" s="794"/>
      <c r="AO98" s="794"/>
      <c r="AP98" s="794"/>
      <c r="AQ98" s="794"/>
      <c r="AR98" s="794"/>
      <c r="AS98" s="794"/>
      <c r="AT98" s="794"/>
      <c r="AU98" s="794"/>
      <c r="AV98" s="794"/>
      <c r="AW98" s="794"/>
      <c r="AX98" s="794"/>
      <c r="AY98" s="794"/>
      <c r="AZ98" s="794"/>
      <c r="BA98" s="794"/>
      <c r="BB98" s="794"/>
      <c r="BC98" s="794"/>
      <c r="BD98" s="794"/>
      <c r="BE98" s="798" t="s">
        <v>117</v>
      </c>
      <c r="BF98" s="798"/>
      <c r="BG98" s="796"/>
      <c r="BH98" s="796"/>
      <c r="BI98" s="796"/>
      <c r="BJ98" s="796"/>
      <c r="BK98" s="796"/>
      <c r="BL98" s="796"/>
      <c r="BM98" s="796"/>
      <c r="BN98" s="796"/>
      <c r="BO98" s="796"/>
      <c r="BP98" s="796"/>
      <c r="BQ98" s="796"/>
      <c r="BR98" s="796"/>
      <c r="BS98" s="796"/>
      <c r="BT98" s="796"/>
      <c r="BU98" s="796"/>
      <c r="BV98" s="123"/>
      <c r="BW98" s="119" t="s">
        <v>85</v>
      </c>
      <c r="BX98" s="119"/>
      <c r="BY98" s="119"/>
      <c r="BZ98" s="119"/>
      <c r="CA98" s="119"/>
      <c r="CB98" s="59"/>
      <c r="CD98" s="1"/>
      <c r="CJ98" s="99">
        <v>1</v>
      </c>
    </row>
    <row r="99" spans="2:88" s="13" customFormat="1" ht="17.100000000000001" customHeight="1">
      <c r="B99" s="898"/>
      <c r="C99" s="59"/>
      <c r="D99" s="59"/>
      <c r="E99" s="59"/>
      <c r="F99" s="59"/>
      <c r="G99" s="59"/>
      <c r="H99" s="59"/>
      <c r="I99" s="59"/>
      <c r="J99" s="59"/>
      <c r="K99" s="59"/>
      <c r="L99" s="59"/>
      <c r="M99" s="59"/>
      <c r="N99" s="59" t="s">
        <v>262</v>
      </c>
      <c r="O99" s="59"/>
      <c r="P99" s="59"/>
      <c r="Q99" s="59"/>
      <c r="R99" s="59"/>
      <c r="S99" s="59"/>
      <c r="T99" s="59"/>
      <c r="U99" s="59"/>
      <c r="V99" s="59"/>
      <c r="W99" s="59"/>
      <c r="X99" s="59"/>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8" t="s">
        <v>117</v>
      </c>
      <c r="BF99" s="798"/>
      <c r="BG99" s="796"/>
      <c r="BH99" s="796"/>
      <c r="BI99" s="796"/>
      <c r="BJ99" s="796"/>
      <c r="BK99" s="796"/>
      <c r="BL99" s="796"/>
      <c r="BM99" s="796"/>
      <c r="BN99" s="796"/>
      <c r="BO99" s="796"/>
      <c r="BP99" s="796"/>
      <c r="BQ99" s="796"/>
      <c r="BR99" s="796"/>
      <c r="BS99" s="796"/>
      <c r="BT99" s="796"/>
      <c r="BU99" s="796"/>
      <c r="BV99" s="123"/>
      <c r="BW99" s="119" t="s">
        <v>85</v>
      </c>
      <c r="BX99" s="119"/>
      <c r="BY99" s="119"/>
      <c r="BZ99" s="119"/>
      <c r="CA99" s="119"/>
      <c r="CB99" s="59"/>
      <c r="CD99" s="1"/>
      <c r="CJ99" s="99">
        <v>1</v>
      </c>
    </row>
    <row r="100" spans="2:88" s="13" customFormat="1" ht="17.100000000000001" customHeight="1">
      <c r="B100" s="898"/>
      <c r="C100" s="59"/>
      <c r="D100" s="59"/>
      <c r="E100" s="59"/>
      <c r="F100" s="59"/>
      <c r="G100" s="59"/>
      <c r="H100" s="59"/>
      <c r="I100" s="59"/>
      <c r="J100" s="59"/>
      <c r="K100" s="59"/>
      <c r="L100" s="59"/>
      <c r="M100" s="59"/>
      <c r="N100" s="59" t="s">
        <v>263</v>
      </c>
      <c r="O100" s="59"/>
      <c r="P100" s="59"/>
      <c r="Q100" s="59"/>
      <c r="R100" s="59"/>
      <c r="S100" s="59"/>
      <c r="T100" s="59"/>
      <c r="U100" s="59"/>
      <c r="V100" s="59"/>
      <c r="W100" s="59"/>
      <c r="X100" s="59"/>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4"/>
      <c r="AY100" s="794"/>
      <c r="AZ100" s="794"/>
      <c r="BA100" s="794"/>
      <c r="BB100" s="794"/>
      <c r="BC100" s="794"/>
      <c r="BD100" s="794"/>
      <c r="BE100" s="798" t="s">
        <v>117</v>
      </c>
      <c r="BF100" s="798"/>
      <c r="BG100" s="796"/>
      <c r="BH100" s="796"/>
      <c r="BI100" s="796"/>
      <c r="BJ100" s="796"/>
      <c r="BK100" s="796"/>
      <c r="BL100" s="796"/>
      <c r="BM100" s="796"/>
      <c r="BN100" s="796"/>
      <c r="BO100" s="796"/>
      <c r="BP100" s="796"/>
      <c r="BQ100" s="796"/>
      <c r="BR100" s="796"/>
      <c r="BS100" s="796"/>
      <c r="BT100" s="796"/>
      <c r="BU100" s="796"/>
      <c r="BV100" s="123"/>
      <c r="BW100" s="119" t="s">
        <v>85</v>
      </c>
      <c r="BX100" s="119"/>
      <c r="BY100" s="119"/>
      <c r="BZ100" s="119"/>
      <c r="CA100" s="119"/>
      <c r="CB100" s="59"/>
      <c r="CC100" s="489" t="s">
        <v>2203</v>
      </c>
      <c r="CD100" s="9"/>
      <c r="CJ100" s="99">
        <v>1</v>
      </c>
    </row>
    <row r="101" spans="2:88" s="13" customFormat="1" ht="17.100000000000001" customHeight="1">
      <c r="B101" s="898"/>
      <c r="C101" s="59"/>
      <c r="D101" s="59"/>
      <c r="E101" s="59"/>
      <c r="F101" s="59"/>
      <c r="G101" s="59"/>
      <c r="H101" s="59"/>
      <c r="I101" s="59"/>
      <c r="J101" s="59"/>
      <c r="K101" s="59"/>
      <c r="L101" s="59"/>
      <c r="M101" s="59"/>
      <c r="N101" s="59" t="s">
        <v>264</v>
      </c>
      <c r="O101" s="59"/>
      <c r="P101" s="59"/>
      <c r="Q101" s="59"/>
      <c r="R101" s="59"/>
      <c r="S101" s="59"/>
      <c r="T101" s="59"/>
      <c r="U101" s="59"/>
      <c r="V101" s="59"/>
      <c r="W101" s="59"/>
      <c r="X101" s="59"/>
      <c r="Y101" s="794"/>
      <c r="Z101" s="794"/>
      <c r="AA101" s="794"/>
      <c r="AB101" s="794"/>
      <c r="AC101" s="794"/>
      <c r="AD101" s="794"/>
      <c r="AE101" s="794"/>
      <c r="AF101" s="794"/>
      <c r="AG101" s="794"/>
      <c r="AH101" s="794"/>
      <c r="AI101" s="794"/>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8" t="s">
        <v>117</v>
      </c>
      <c r="BF101" s="798"/>
      <c r="BG101" s="796"/>
      <c r="BH101" s="796"/>
      <c r="BI101" s="796"/>
      <c r="BJ101" s="796"/>
      <c r="BK101" s="796"/>
      <c r="BL101" s="796"/>
      <c r="BM101" s="796"/>
      <c r="BN101" s="796"/>
      <c r="BO101" s="796"/>
      <c r="BP101" s="796"/>
      <c r="BQ101" s="796"/>
      <c r="BR101" s="796"/>
      <c r="BS101" s="796"/>
      <c r="BT101" s="796"/>
      <c r="BU101" s="796"/>
      <c r="BV101" s="123"/>
      <c r="BW101" s="119" t="s">
        <v>85</v>
      </c>
      <c r="BX101" s="119"/>
      <c r="BY101" s="119"/>
      <c r="BZ101" s="119"/>
      <c r="CA101" s="119"/>
      <c r="CB101" s="59"/>
      <c r="CC101" s="895">
        <f>SUM(BG96:BU101)</f>
        <v>0</v>
      </c>
      <c r="CD101" s="896"/>
      <c r="CJ101" s="99">
        <v>1</v>
      </c>
    </row>
    <row r="102" spans="2:88" s="2" customFormat="1" ht="4.5" customHeight="1">
      <c r="B102" s="898"/>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1"/>
      <c r="CD102" s="1"/>
      <c r="CJ102" s="99">
        <v>1</v>
      </c>
    </row>
    <row r="103" spans="2:88" s="2" customFormat="1" ht="4.5" customHeight="1">
      <c r="B103" s="898"/>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
      <c r="CD103" s="1"/>
      <c r="CJ103" s="99">
        <v>1</v>
      </c>
    </row>
    <row r="104" spans="2:88" s="13" customFormat="1" ht="17.100000000000001" customHeight="1">
      <c r="B104" s="898"/>
      <c r="C104" s="59"/>
      <c r="D104" s="59" t="s">
        <v>265</v>
      </c>
      <c r="E104" s="59"/>
      <c r="F104" s="59"/>
      <c r="G104" s="59"/>
      <c r="H104" s="59"/>
      <c r="I104" s="59"/>
      <c r="J104" s="59"/>
      <c r="K104" s="59"/>
      <c r="L104" s="59"/>
      <c r="M104" s="59"/>
      <c r="N104" s="59"/>
      <c r="O104" s="59"/>
      <c r="P104" s="59"/>
      <c r="Q104" s="59"/>
      <c r="R104" s="59"/>
      <c r="S104" s="59"/>
      <c r="T104" s="59"/>
      <c r="U104" s="794"/>
      <c r="V104" s="794"/>
      <c r="W104" s="794"/>
      <c r="X104" s="794"/>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c r="BJ104" s="794"/>
      <c r="BK104" s="794"/>
      <c r="BL104" s="794"/>
      <c r="BM104" s="794"/>
      <c r="BN104" s="794"/>
      <c r="BO104" s="794"/>
      <c r="BP104" s="794"/>
      <c r="BQ104" s="794"/>
      <c r="BR104" s="794"/>
      <c r="BS104" s="794"/>
      <c r="BT104" s="794"/>
      <c r="BU104" s="794"/>
      <c r="BV104" s="794"/>
      <c r="BW104" s="794"/>
      <c r="BX104" s="794"/>
      <c r="BY104" s="794"/>
      <c r="BZ104" s="794"/>
      <c r="CA104" s="794"/>
      <c r="CB104" s="794"/>
      <c r="CJ104" s="99">
        <v>1</v>
      </c>
    </row>
    <row r="105" spans="2:88" s="2" customFormat="1" ht="4.5" customHeight="1">
      <c r="B105" s="898"/>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1"/>
      <c r="CD105" s="1"/>
      <c r="CJ105" s="99">
        <v>1</v>
      </c>
    </row>
    <row r="106" spans="2:88" s="2" customFormat="1" ht="5.0999999999999996" customHeight="1">
      <c r="B106" s="898"/>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
      <c r="CD106" s="1"/>
      <c r="CJ106" s="99">
        <v>1</v>
      </c>
    </row>
    <row r="107" spans="2:88" s="13" customFormat="1" ht="17.100000000000001" customHeight="1">
      <c r="B107" s="898"/>
      <c r="C107" s="59"/>
      <c r="D107" s="59" t="s">
        <v>266</v>
      </c>
      <c r="E107" s="59"/>
      <c r="F107" s="59"/>
      <c r="G107" s="59"/>
      <c r="H107" s="59"/>
      <c r="I107" s="59"/>
      <c r="J107" s="59"/>
      <c r="K107" s="59"/>
      <c r="L107" s="59"/>
      <c r="M107" s="59"/>
      <c r="N107" s="59"/>
      <c r="O107" s="59"/>
      <c r="P107" s="59"/>
      <c r="Q107" s="59"/>
      <c r="R107" s="59"/>
      <c r="S107" s="59"/>
      <c r="T107" s="794"/>
      <c r="U107" s="794"/>
      <c r="V107" s="794"/>
      <c r="W107" s="794"/>
      <c r="X107" s="794"/>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4"/>
      <c r="AY107" s="794"/>
      <c r="AZ107" s="794"/>
      <c r="BA107" s="794"/>
      <c r="BB107" s="794"/>
      <c r="BC107" s="794"/>
      <c r="BD107" s="794"/>
      <c r="BE107" s="794"/>
      <c r="BF107" s="794"/>
      <c r="BG107" s="794"/>
      <c r="BH107" s="794"/>
      <c r="BI107" s="794"/>
      <c r="BJ107" s="794"/>
      <c r="BK107" s="794"/>
      <c r="BL107" s="794"/>
      <c r="BM107" s="794"/>
      <c r="BN107" s="794"/>
      <c r="BO107" s="794"/>
      <c r="BP107" s="794"/>
      <c r="BQ107" s="794"/>
      <c r="BR107" s="794"/>
      <c r="BS107" s="794"/>
      <c r="BT107" s="794"/>
      <c r="BU107" s="794"/>
      <c r="BV107" s="794"/>
      <c r="BW107" s="794"/>
      <c r="BX107" s="794"/>
      <c r="BY107" s="794"/>
      <c r="BZ107" s="794"/>
      <c r="CA107" s="794"/>
      <c r="CB107" s="794"/>
      <c r="CJ107" s="99">
        <v>1</v>
      </c>
    </row>
    <row r="108" spans="2:88" s="2" customFormat="1" ht="14.1" customHeight="1">
      <c r="B108" s="898"/>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1"/>
      <c r="CD108" s="1"/>
      <c r="CJ108" s="99">
        <v>1</v>
      </c>
    </row>
    <row r="109" spans="2:88" s="13" customFormat="1" ht="2.1" customHeight="1">
      <c r="B109" s="898"/>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J109" s="99">
        <v>1</v>
      </c>
    </row>
    <row r="110" spans="2:88" s="2" customFormat="1" ht="30" customHeight="1" thickBot="1">
      <c r="B110" s="898"/>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0"/>
      <c r="AK110" s="490"/>
      <c r="AL110" s="490"/>
      <c r="AM110" s="490"/>
      <c r="AN110" s="490"/>
      <c r="AO110" s="490"/>
      <c r="AP110" s="490"/>
      <c r="AQ110" s="490"/>
      <c r="AR110" s="490"/>
      <c r="AS110" s="490"/>
      <c r="AT110" s="490"/>
      <c r="AU110" s="490"/>
      <c r="AV110" s="490"/>
      <c r="AW110" s="490"/>
      <c r="AX110" s="490"/>
      <c r="AY110" s="490"/>
      <c r="AZ110" s="490"/>
      <c r="BA110" s="490"/>
      <c r="BB110" s="490"/>
      <c r="BC110" s="490"/>
      <c r="BD110" s="490"/>
      <c r="BE110" s="490"/>
      <c r="BF110" s="490"/>
      <c r="BG110" s="490"/>
      <c r="BH110" s="490"/>
      <c r="BI110" s="490"/>
      <c r="BJ110" s="490"/>
      <c r="BK110" s="490"/>
      <c r="BL110" s="490"/>
      <c r="BM110" s="490"/>
      <c r="BN110" s="490"/>
      <c r="BO110" s="490"/>
      <c r="BP110" s="490"/>
      <c r="BQ110" s="490"/>
      <c r="BR110" s="490"/>
      <c r="BS110" s="490"/>
      <c r="BT110" s="490"/>
      <c r="BU110" s="490"/>
      <c r="BV110" s="490"/>
      <c r="BW110" s="490"/>
      <c r="BX110" s="490"/>
      <c r="BY110" s="490"/>
      <c r="BZ110" s="490"/>
      <c r="CA110" s="490"/>
      <c r="CB110" s="490"/>
      <c r="CC110" s="1"/>
      <c r="CD110" s="1"/>
      <c r="CJ110" s="99">
        <v>1</v>
      </c>
    </row>
    <row r="111" spans="2:88" s="2" customFormat="1" ht="4.5" customHeight="1">
      <c r="B111" s="898"/>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1"/>
      <c r="CD111" s="1"/>
      <c r="CJ111" s="99">
        <v>1</v>
      </c>
    </row>
    <row r="112" spans="2:88" s="13" customFormat="1" ht="17.100000000000001" customHeight="1">
      <c r="B112" s="898"/>
      <c r="C112" s="59"/>
      <c r="D112" s="59" t="s">
        <v>246</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799"/>
      <c r="AL112" s="799"/>
      <c r="AM112" s="799"/>
      <c r="AN112" s="799"/>
      <c r="AO112" s="799"/>
      <c r="AP112" s="799"/>
      <c r="AQ112" s="799"/>
      <c r="AR112" s="59"/>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1" t="s">
        <v>1970</v>
      </c>
      <c r="CD112" s="1"/>
      <c r="CE112" s="1"/>
      <c r="CJ112" s="99">
        <v>1</v>
      </c>
    </row>
    <row r="113" spans="2:88" s="2" customFormat="1" ht="4.5" customHeight="1">
      <c r="B113" s="898"/>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1"/>
      <c r="CD113" s="1"/>
      <c r="CJ113" s="99">
        <v>1</v>
      </c>
    </row>
    <row r="114" spans="2:88" s="2" customFormat="1" ht="4.5" customHeight="1">
      <c r="B114" s="898"/>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
      <c r="CD114" s="1"/>
      <c r="CJ114" s="99">
        <v>1</v>
      </c>
    </row>
    <row r="115" spans="2:88" s="13" customFormat="1" ht="17.100000000000001" customHeight="1">
      <c r="B115" s="898"/>
      <c r="C115" s="59"/>
      <c r="D115" s="59" t="s">
        <v>247</v>
      </c>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799"/>
      <c r="AL115" s="799"/>
      <c r="AM115" s="799"/>
      <c r="AN115" s="799"/>
      <c r="AO115" s="799"/>
      <c r="AP115" s="799"/>
      <c r="AQ115" s="799"/>
      <c r="AR115" s="59"/>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1" t="s">
        <v>2201</v>
      </c>
      <c r="CD115" s="1"/>
      <c r="CE115" s="1"/>
      <c r="CJ115" s="99">
        <v>1</v>
      </c>
    </row>
    <row r="116" spans="2:88" s="2" customFormat="1" ht="4.5" customHeight="1">
      <c r="B116" s="898"/>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1"/>
      <c r="CD116" s="1"/>
      <c r="CJ116" s="99">
        <v>1</v>
      </c>
    </row>
    <row r="117" spans="2:88" s="2" customFormat="1" ht="4.5" customHeight="1">
      <c r="B117" s="898"/>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
      <c r="CD117" s="1"/>
      <c r="CJ117" s="99">
        <v>1</v>
      </c>
    </row>
    <row r="118" spans="2:88" s="13" customFormat="1" ht="17.100000000000001" customHeight="1">
      <c r="B118" s="898"/>
      <c r="C118" s="59"/>
      <c r="D118" s="59" t="s">
        <v>248</v>
      </c>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60"/>
      <c r="AT118" s="60"/>
      <c r="AU118" s="897"/>
      <c r="AV118" s="897"/>
      <c r="AW118" s="897"/>
      <c r="AX118" s="897"/>
      <c r="AY118" s="897"/>
      <c r="AZ118" s="897"/>
      <c r="BA118" s="897"/>
      <c r="BB118" s="897"/>
      <c r="BC118" s="897"/>
      <c r="BD118" s="897"/>
      <c r="BE118" s="897"/>
      <c r="BF118" s="897"/>
      <c r="BG118" s="897"/>
      <c r="BH118" s="897"/>
      <c r="BI118" s="60"/>
      <c r="BJ118" s="60"/>
      <c r="BK118" s="60"/>
      <c r="BL118" s="60"/>
      <c r="BM118" s="60"/>
      <c r="BN118" s="60"/>
      <c r="BO118" s="60"/>
      <c r="BP118" s="60"/>
      <c r="BQ118" s="60"/>
      <c r="BR118" s="60"/>
      <c r="BS118" s="60"/>
      <c r="BT118" s="60"/>
      <c r="BU118" s="60"/>
      <c r="BV118" s="60"/>
      <c r="BW118" s="60"/>
      <c r="BX118" s="60"/>
      <c r="BY118" s="60"/>
      <c r="BZ118" s="60"/>
      <c r="CA118" s="60"/>
      <c r="CB118" s="60"/>
      <c r="CC118" s="1" t="s">
        <v>2200</v>
      </c>
      <c r="CD118" s="1"/>
      <c r="CE118" s="1"/>
      <c r="CJ118" s="99">
        <v>1</v>
      </c>
    </row>
    <row r="119" spans="2:88" s="2" customFormat="1" ht="4.5" customHeight="1">
      <c r="B119" s="898"/>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1"/>
      <c r="CD119" s="1"/>
      <c r="CJ119" s="99">
        <v>1</v>
      </c>
    </row>
    <row r="120" spans="2:88" s="2" customFormat="1" ht="4.5" customHeight="1">
      <c r="B120" s="898"/>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
      <c r="CD120" s="1"/>
      <c r="CJ120" s="99">
        <v>1</v>
      </c>
    </row>
    <row r="121" spans="2:88" s="13" customFormat="1" ht="17.100000000000001" customHeight="1">
      <c r="B121" s="898"/>
      <c r="C121" s="59"/>
      <c r="D121" s="59" t="s">
        <v>249</v>
      </c>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60"/>
      <c r="AT121" s="60"/>
      <c r="AU121" s="897"/>
      <c r="AV121" s="897"/>
      <c r="AW121" s="897"/>
      <c r="AX121" s="897"/>
      <c r="AY121" s="897"/>
      <c r="AZ121" s="897"/>
      <c r="BA121" s="897"/>
      <c r="BB121" s="897"/>
      <c r="BC121" s="897"/>
      <c r="BD121" s="897"/>
      <c r="BE121" s="897"/>
      <c r="BF121" s="897"/>
      <c r="BG121" s="897"/>
      <c r="BH121" s="897"/>
      <c r="BI121" s="60"/>
      <c r="BJ121" s="60"/>
      <c r="BK121" s="60"/>
      <c r="BL121" s="60"/>
      <c r="BM121" s="60"/>
      <c r="BN121" s="60"/>
      <c r="BO121" s="60"/>
      <c r="BP121" s="60"/>
      <c r="BQ121" s="60"/>
      <c r="BR121" s="60"/>
      <c r="BS121" s="60"/>
      <c r="BT121" s="60"/>
      <c r="BU121" s="60"/>
      <c r="BV121" s="60"/>
      <c r="BW121" s="60"/>
      <c r="BX121" s="60"/>
      <c r="BY121" s="60"/>
      <c r="BZ121" s="60"/>
      <c r="CA121" s="60"/>
      <c r="CB121" s="60"/>
      <c r="CC121" s="1" t="s">
        <v>2200</v>
      </c>
      <c r="CD121" s="1"/>
      <c r="CE121" s="1"/>
      <c r="CJ121" s="99">
        <v>1</v>
      </c>
    </row>
    <row r="122" spans="2:88" s="2" customFormat="1" ht="4.5" customHeight="1">
      <c r="B122" s="898"/>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1"/>
      <c r="CD122" s="1"/>
      <c r="CJ122" s="99">
        <v>1</v>
      </c>
    </row>
    <row r="123" spans="2:88" s="2" customFormat="1" ht="4.5" customHeight="1">
      <c r="B123" s="898"/>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
      <c r="CD123" s="1"/>
      <c r="CJ123" s="99">
        <v>1</v>
      </c>
    </row>
    <row r="124" spans="2:88" s="13" customFormat="1" ht="17.100000000000001" customHeight="1">
      <c r="B124" s="898"/>
      <c r="C124" s="59"/>
      <c r="D124" s="59" t="s">
        <v>250</v>
      </c>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60"/>
      <c r="AT124" s="60"/>
      <c r="AU124" s="897"/>
      <c r="AV124" s="897"/>
      <c r="AW124" s="897"/>
      <c r="AX124" s="897"/>
      <c r="AY124" s="897"/>
      <c r="AZ124" s="897"/>
      <c r="BA124" s="897"/>
      <c r="BB124" s="897"/>
      <c r="BC124" s="897"/>
      <c r="BD124" s="897"/>
      <c r="BE124" s="897"/>
      <c r="BF124" s="897"/>
      <c r="BG124" s="897"/>
      <c r="BH124" s="897"/>
      <c r="BI124" s="60"/>
      <c r="BJ124" s="60"/>
      <c r="BK124" s="60"/>
      <c r="BL124" s="60"/>
      <c r="BM124" s="60"/>
      <c r="BN124" s="60"/>
      <c r="BO124" s="60"/>
      <c r="BP124" s="60"/>
      <c r="BQ124" s="60"/>
      <c r="BR124" s="60"/>
      <c r="BS124" s="60"/>
      <c r="BT124" s="60"/>
      <c r="BU124" s="60"/>
      <c r="BV124" s="60"/>
      <c r="BW124" s="60"/>
      <c r="BX124" s="60"/>
      <c r="BY124" s="60"/>
      <c r="BZ124" s="60"/>
      <c r="CA124" s="60"/>
      <c r="CB124" s="60"/>
      <c r="CC124" s="1"/>
      <c r="CD124" s="1"/>
      <c r="CE124" s="1"/>
      <c r="CJ124" s="99">
        <v>1</v>
      </c>
    </row>
    <row r="125" spans="2:88" s="2" customFormat="1" ht="4.5" customHeight="1">
      <c r="B125" s="898"/>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
      <c r="CD125" s="1"/>
      <c r="CJ125" s="99">
        <v>1</v>
      </c>
    </row>
    <row r="126" spans="2:88" s="2" customFormat="1" ht="4.5" customHeight="1">
      <c r="B126" s="898"/>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
      <c r="CD126" s="1"/>
      <c r="CJ126" s="99">
        <v>1</v>
      </c>
    </row>
    <row r="127" spans="2:88" s="13" customFormat="1" ht="17.100000000000001" customHeight="1">
      <c r="B127" s="898"/>
      <c r="C127" s="59"/>
      <c r="D127" s="59" t="s">
        <v>251</v>
      </c>
      <c r="E127" s="59"/>
      <c r="F127" s="59"/>
      <c r="G127" s="59"/>
      <c r="H127" s="59"/>
      <c r="I127" s="59"/>
      <c r="J127" s="59"/>
      <c r="K127" s="59" t="s">
        <v>2197</v>
      </c>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60"/>
      <c r="AT127" s="60"/>
      <c r="AU127" s="897"/>
      <c r="AV127" s="897"/>
      <c r="AW127" s="897"/>
      <c r="AX127" s="897"/>
      <c r="AY127" s="897"/>
      <c r="AZ127" s="897"/>
      <c r="BA127" s="897"/>
      <c r="BB127" s="897"/>
      <c r="BC127" s="897"/>
      <c r="BD127" s="897"/>
      <c r="BE127" s="897"/>
      <c r="BF127" s="897"/>
      <c r="BG127" s="897"/>
      <c r="BH127" s="897"/>
      <c r="BI127" s="60"/>
      <c r="BJ127" s="60"/>
      <c r="BK127" s="60"/>
      <c r="BL127" s="60"/>
      <c r="BM127" s="60"/>
      <c r="BN127" s="60"/>
      <c r="BO127" s="60"/>
      <c r="BP127" s="60"/>
      <c r="BQ127" s="60"/>
      <c r="BR127" s="60"/>
      <c r="BS127" s="60"/>
      <c r="BT127" s="60"/>
      <c r="BU127" s="60"/>
      <c r="BV127" s="60"/>
      <c r="BW127" s="60"/>
      <c r="BX127" s="60"/>
      <c r="BY127" s="60"/>
      <c r="BZ127" s="60"/>
      <c r="CA127" s="60"/>
      <c r="CB127" s="60"/>
      <c r="CC127" s="13" t="s">
        <v>2199</v>
      </c>
      <c r="CJ127" s="99">
        <v>1</v>
      </c>
    </row>
    <row r="128" spans="2:88" s="13" customFormat="1" ht="15.95" customHeight="1">
      <c r="B128" s="898"/>
      <c r="C128" s="59"/>
      <c r="D128" s="59"/>
      <c r="E128" s="59"/>
      <c r="F128" s="59"/>
      <c r="G128" s="59"/>
      <c r="H128" s="59"/>
      <c r="I128" s="59"/>
      <c r="J128" s="59"/>
      <c r="K128" s="59" t="s">
        <v>2198</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60"/>
      <c r="AV128" s="60"/>
      <c r="AW128" s="60"/>
      <c r="AX128" s="799" t="s">
        <v>56</v>
      </c>
      <c r="AY128" s="799"/>
      <c r="AZ128" s="96"/>
      <c r="BA128" s="96"/>
      <c r="BB128" s="96" t="s">
        <v>184</v>
      </c>
      <c r="BC128" s="96"/>
      <c r="BD128" s="96"/>
      <c r="BE128" s="96"/>
      <c r="BF128" s="96"/>
      <c r="BG128" s="799" t="s">
        <v>56</v>
      </c>
      <c r="BH128" s="799"/>
      <c r="BI128" s="96"/>
      <c r="BJ128" s="96"/>
      <c r="BK128" s="96" t="s">
        <v>254</v>
      </c>
      <c r="BL128" s="60"/>
      <c r="BM128" s="60"/>
      <c r="BN128" s="60"/>
      <c r="BO128" s="60"/>
      <c r="BP128" s="60"/>
      <c r="BQ128" s="60"/>
      <c r="BR128" s="60"/>
      <c r="BS128" s="60"/>
      <c r="BT128" s="60"/>
      <c r="BU128" s="60"/>
      <c r="BV128" s="60"/>
      <c r="BW128" s="60"/>
      <c r="BX128" s="60"/>
      <c r="BY128" s="60"/>
      <c r="BZ128" s="60"/>
      <c r="CA128" s="60"/>
      <c r="CB128" s="60"/>
      <c r="CC128" s="13" t="s">
        <v>2297</v>
      </c>
      <c r="CJ128" s="99">
        <v>1</v>
      </c>
    </row>
    <row r="129" spans="2:88" s="2" customFormat="1" ht="4.5" customHeight="1">
      <c r="B129" s="898"/>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1"/>
      <c r="CD129" s="1"/>
      <c r="CJ129" s="99">
        <v>1</v>
      </c>
    </row>
    <row r="130" spans="2:88" s="2" customFormat="1" ht="4.5" customHeight="1">
      <c r="B130" s="898"/>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
      <c r="CD130" s="1"/>
      <c r="CJ130" s="99">
        <v>1</v>
      </c>
    </row>
    <row r="131" spans="2:88" s="13" customFormat="1" ht="17.100000000000001" customHeight="1">
      <c r="B131" s="898"/>
      <c r="C131" s="59"/>
      <c r="D131" s="59" t="s">
        <v>255</v>
      </c>
      <c r="E131" s="59"/>
      <c r="F131" s="59"/>
      <c r="G131" s="59"/>
      <c r="H131" s="59"/>
      <c r="I131" s="59"/>
      <c r="J131" s="59"/>
      <c r="K131" s="59"/>
      <c r="L131" s="59"/>
      <c r="M131" s="59"/>
      <c r="N131" s="59"/>
      <c r="O131" s="59"/>
      <c r="P131" s="59"/>
      <c r="Q131" s="59"/>
      <c r="R131" s="59"/>
      <c r="S131" s="59"/>
      <c r="T131" s="59"/>
      <c r="U131" s="59"/>
      <c r="V131" s="59"/>
      <c r="W131" s="59" t="s">
        <v>2204</v>
      </c>
      <c r="X131" s="60"/>
      <c r="Y131" s="60"/>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60"/>
      <c r="BA131" s="60"/>
      <c r="BB131" s="60"/>
      <c r="BC131" s="60"/>
      <c r="BD131" s="60"/>
      <c r="BE131" s="59" t="s">
        <v>258</v>
      </c>
      <c r="BF131" s="59"/>
      <c r="BG131" s="59"/>
      <c r="BH131" s="59"/>
      <c r="BI131" s="59"/>
      <c r="BJ131" s="59"/>
      <c r="BK131" s="59"/>
      <c r="BL131" s="59"/>
      <c r="BM131" s="59"/>
      <c r="BN131" s="59"/>
      <c r="BO131" s="59"/>
      <c r="BP131" s="59"/>
      <c r="BQ131" s="59"/>
      <c r="BR131" s="59"/>
      <c r="BS131" s="59"/>
      <c r="BT131" s="59"/>
      <c r="BU131" s="59"/>
      <c r="BV131" s="59"/>
      <c r="BW131" s="59" t="s">
        <v>85</v>
      </c>
      <c r="BX131" s="59"/>
      <c r="BY131" s="59"/>
      <c r="BZ131" s="59"/>
      <c r="CA131" s="59"/>
      <c r="CB131" s="59"/>
      <c r="CJ131" s="99">
        <v>1</v>
      </c>
    </row>
    <row r="132" spans="2:88" s="13" customFormat="1" ht="15.95" customHeight="1">
      <c r="B132" s="898"/>
      <c r="C132" s="59"/>
      <c r="D132" s="59"/>
      <c r="E132" s="59"/>
      <c r="F132" s="59"/>
      <c r="G132" s="59"/>
      <c r="H132" s="59"/>
      <c r="I132" s="59"/>
      <c r="J132" s="59"/>
      <c r="K132" s="59"/>
      <c r="L132" s="59"/>
      <c r="M132" s="59"/>
      <c r="N132" s="59" t="s">
        <v>259</v>
      </c>
      <c r="O132" s="59"/>
      <c r="P132" s="59"/>
      <c r="Q132" s="59"/>
      <c r="R132" s="59"/>
      <c r="S132" s="59"/>
      <c r="T132" s="59"/>
      <c r="U132" s="59"/>
      <c r="V132" s="59"/>
      <c r="W132" s="59"/>
      <c r="X132" s="59"/>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4"/>
      <c r="AY132" s="794"/>
      <c r="AZ132" s="794"/>
      <c r="BA132" s="794"/>
      <c r="BB132" s="794"/>
      <c r="BC132" s="794"/>
      <c r="BD132" s="794"/>
      <c r="BE132" s="798" t="s">
        <v>117</v>
      </c>
      <c r="BF132" s="798"/>
      <c r="BG132" s="796"/>
      <c r="BH132" s="796"/>
      <c r="BI132" s="796"/>
      <c r="BJ132" s="796"/>
      <c r="BK132" s="796"/>
      <c r="BL132" s="796"/>
      <c r="BM132" s="796"/>
      <c r="BN132" s="796"/>
      <c r="BO132" s="796"/>
      <c r="BP132" s="796"/>
      <c r="BQ132" s="796"/>
      <c r="BR132" s="796"/>
      <c r="BS132" s="796"/>
      <c r="BT132" s="796"/>
      <c r="BU132" s="796"/>
      <c r="BV132" s="123"/>
      <c r="BW132" s="119" t="s">
        <v>85</v>
      </c>
      <c r="BX132" s="119"/>
      <c r="BY132" s="119"/>
      <c r="BZ132" s="119"/>
      <c r="CA132" s="119"/>
      <c r="CB132" s="59"/>
      <c r="CC132" s="13" t="s">
        <v>2202</v>
      </c>
      <c r="CJ132" s="99">
        <v>1</v>
      </c>
    </row>
    <row r="133" spans="2:88" s="13" customFormat="1" ht="17.100000000000001" customHeight="1">
      <c r="B133" s="898"/>
      <c r="C133" s="59"/>
      <c r="D133" s="59"/>
      <c r="E133" s="59"/>
      <c r="F133" s="59"/>
      <c r="G133" s="59"/>
      <c r="H133" s="59"/>
      <c r="I133" s="59"/>
      <c r="J133" s="59"/>
      <c r="K133" s="59"/>
      <c r="L133" s="59"/>
      <c r="M133" s="59"/>
      <c r="N133" s="59" t="s">
        <v>260</v>
      </c>
      <c r="O133" s="59"/>
      <c r="P133" s="59"/>
      <c r="Q133" s="59"/>
      <c r="R133" s="59"/>
      <c r="S133" s="59"/>
      <c r="T133" s="59"/>
      <c r="U133" s="59"/>
      <c r="V133" s="59"/>
      <c r="W133" s="59"/>
      <c r="X133" s="59"/>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4"/>
      <c r="AY133" s="794"/>
      <c r="AZ133" s="794"/>
      <c r="BA133" s="794"/>
      <c r="BB133" s="794"/>
      <c r="BC133" s="794"/>
      <c r="BD133" s="794"/>
      <c r="BE133" s="798" t="s">
        <v>117</v>
      </c>
      <c r="BF133" s="798"/>
      <c r="BG133" s="796"/>
      <c r="BH133" s="796"/>
      <c r="BI133" s="796"/>
      <c r="BJ133" s="796"/>
      <c r="BK133" s="796"/>
      <c r="BL133" s="796"/>
      <c r="BM133" s="796"/>
      <c r="BN133" s="796"/>
      <c r="BO133" s="796"/>
      <c r="BP133" s="796"/>
      <c r="BQ133" s="796"/>
      <c r="BR133" s="796"/>
      <c r="BS133" s="796"/>
      <c r="BT133" s="796"/>
      <c r="BU133" s="796"/>
      <c r="BV133" s="123"/>
      <c r="BW133" s="119" t="s">
        <v>85</v>
      </c>
      <c r="BX133" s="119"/>
      <c r="BY133" s="119"/>
      <c r="BZ133" s="119"/>
      <c r="CA133" s="119"/>
      <c r="CB133" s="59"/>
      <c r="CJ133" s="99">
        <v>1</v>
      </c>
    </row>
    <row r="134" spans="2:88" s="13" customFormat="1" ht="17.100000000000001" customHeight="1">
      <c r="B134" s="898"/>
      <c r="C134" s="59"/>
      <c r="D134" s="59"/>
      <c r="E134" s="59"/>
      <c r="F134" s="59"/>
      <c r="G134" s="59"/>
      <c r="H134" s="59"/>
      <c r="I134" s="59"/>
      <c r="J134" s="59"/>
      <c r="K134" s="59"/>
      <c r="L134" s="59"/>
      <c r="M134" s="59"/>
      <c r="N134" s="59" t="s">
        <v>261</v>
      </c>
      <c r="O134" s="59"/>
      <c r="P134" s="59"/>
      <c r="Q134" s="59"/>
      <c r="R134" s="59"/>
      <c r="S134" s="59"/>
      <c r="T134" s="59"/>
      <c r="U134" s="59"/>
      <c r="V134" s="59"/>
      <c r="W134" s="59"/>
      <c r="X134" s="59"/>
      <c r="Y134" s="794"/>
      <c r="Z134" s="794"/>
      <c r="AA134" s="794"/>
      <c r="AB134" s="794"/>
      <c r="AC134" s="794"/>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4"/>
      <c r="AY134" s="794"/>
      <c r="AZ134" s="794"/>
      <c r="BA134" s="794"/>
      <c r="BB134" s="794"/>
      <c r="BC134" s="794"/>
      <c r="BD134" s="794"/>
      <c r="BE134" s="798" t="s">
        <v>117</v>
      </c>
      <c r="BF134" s="798"/>
      <c r="BG134" s="796"/>
      <c r="BH134" s="796"/>
      <c r="BI134" s="796"/>
      <c r="BJ134" s="796"/>
      <c r="BK134" s="796"/>
      <c r="BL134" s="796"/>
      <c r="BM134" s="796"/>
      <c r="BN134" s="796"/>
      <c r="BO134" s="796"/>
      <c r="BP134" s="796"/>
      <c r="BQ134" s="796"/>
      <c r="BR134" s="796"/>
      <c r="BS134" s="796"/>
      <c r="BT134" s="796"/>
      <c r="BU134" s="796"/>
      <c r="BV134" s="123"/>
      <c r="BW134" s="119" t="s">
        <v>85</v>
      </c>
      <c r="BX134" s="119"/>
      <c r="BY134" s="119"/>
      <c r="BZ134" s="119"/>
      <c r="CA134" s="119"/>
      <c r="CB134" s="59"/>
      <c r="CD134" s="1"/>
      <c r="CJ134" s="99">
        <v>1</v>
      </c>
    </row>
    <row r="135" spans="2:88" s="13" customFormat="1" ht="17.100000000000001" customHeight="1">
      <c r="B135" s="898"/>
      <c r="C135" s="59"/>
      <c r="D135" s="59"/>
      <c r="E135" s="59"/>
      <c r="F135" s="59"/>
      <c r="G135" s="59"/>
      <c r="H135" s="59"/>
      <c r="I135" s="59"/>
      <c r="J135" s="59"/>
      <c r="K135" s="59"/>
      <c r="L135" s="59"/>
      <c r="M135" s="59"/>
      <c r="N135" s="59" t="s">
        <v>262</v>
      </c>
      <c r="O135" s="59"/>
      <c r="P135" s="59"/>
      <c r="Q135" s="59"/>
      <c r="R135" s="59"/>
      <c r="S135" s="59"/>
      <c r="T135" s="59"/>
      <c r="U135" s="59"/>
      <c r="V135" s="59"/>
      <c r="W135" s="59"/>
      <c r="X135" s="59"/>
      <c r="Y135" s="794"/>
      <c r="Z135" s="794"/>
      <c r="AA135" s="794"/>
      <c r="AB135" s="794"/>
      <c r="AC135" s="794"/>
      <c r="AD135" s="794"/>
      <c r="AE135" s="794"/>
      <c r="AF135" s="794"/>
      <c r="AG135" s="794"/>
      <c r="AH135" s="794"/>
      <c r="AI135" s="794"/>
      <c r="AJ135" s="794"/>
      <c r="AK135" s="794"/>
      <c r="AL135" s="794"/>
      <c r="AM135" s="794"/>
      <c r="AN135" s="794"/>
      <c r="AO135" s="794"/>
      <c r="AP135" s="794"/>
      <c r="AQ135" s="794"/>
      <c r="AR135" s="794"/>
      <c r="AS135" s="794"/>
      <c r="AT135" s="794"/>
      <c r="AU135" s="794"/>
      <c r="AV135" s="794"/>
      <c r="AW135" s="794"/>
      <c r="AX135" s="794"/>
      <c r="AY135" s="794"/>
      <c r="AZ135" s="794"/>
      <c r="BA135" s="794"/>
      <c r="BB135" s="794"/>
      <c r="BC135" s="794"/>
      <c r="BD135" s="794"/>
      <c r="BE135" s="798" t="s">
        <v>117</v>
      </c>
      <c r="BF135" s="798"/>
      <c r="BG135" s="796"/>
      <c r="BH135" s="796"/>
      <c r="BI135" s="796"/>
      <c r="BJ135" s="796"/>
      <c r="BK135" s="796"/>
      <c r="BL135" s="796"/>
      <c r="BM135" s="796"/>
      <c r="BN135" s="796"/>
      <c r="BO135" s="796"/>
      <c r="BP135" s="796"/>
      <c r="BQ135" s="796"/>
      <c r="BR135" s="796"/>
      <c r="BS135" s="796"/>
      <c r="BT135" s="796"/>
      <c r="BU135" s="796"/>
      <c r="BV135" s="123"/>
      <c r="BW135" s="119" t="s">
        <v>85</v>
      </c>
      <c r="BX135" s="119"/>
      <c r="BY135" s="119"/>
      <c r="BZ135" s="119"/>
      <c r="CA135" s="119"/>
      <c r="CB135" s="59"/>
      <c r="CD135" s="1"/>
      <c r="CJ135" s="99">
        <v>1</v>
      </c>
    </row>
    <row r="136" spans="2:88" s="1" customFormat="1" ht="17.100000000000001" customHeight="1">
      <c r="B136" s="898"/>
      <c r="C136" s="59"/>
      <c r="D136" s="59"/>
      <c r="E136" s="59"/>
      <c r="F136" s="59"/>
      <c r="G136" s="59"/>
      <c r="H136" s="59"/>
      <c r="I136" s="59"/>
      <c r="J136" s="59"/>
      <c r="K136" s="59"/>
      <c r="L136" s="59"/>
      <c r="M136" s="59"/>
      <c r="N136" s="59" t="s">
        <v>263</v>
      </c>
      <c r="O136" s="59"/>
      <c r="P136" s="59"/>
      <c r="Q136" s="59"/>
      <c r="R136" s="59"/>
      <c r="S136" s="59"/>
      <c r="T136" s="59"/>
      <c r="U136" s="59"/>
      <c r="V136" s="59"/>
      <c r="W136" s="59"/>
      <c r="X136" s="59"/>
      <c r="Y136" s="794"/>
      <c r="Z136" s="794"/>
      <c r="AA136" s="794"/>
      <c r="AB136" s="794"/>
      <c r="AC136" s="794"/>
      <c r="AD136" s="794"/>
      <c r="AE136" s="794"/>
      <c r="AF136" s="794"/>
      <c r="AG136" s="794"/>
      <c r="AH136" s="794"/>
      <c r="AI136" s="794"/>
      <c r="AJ136" s="794"/>
      <c r="AK136" s="794"/>
      <c r="AL136" s="794"/>
      <c r="AM136" s="794"/>
      <c r="AN136" s="794"/>
      <c r="AO136" s="794"/>
      <c r="AP136" s="794"/>
      <c r="AQ136" s="794"/>
      <c r="AR136" s="794"/>
      <c r="AS136" s="794"/>
      <c r="AT136" s="794"/>
      <c r="AU136" s="794"/>
      <c r="AV136" s="794"/>
      <c r="AW136" s="794"/>
      <c r="AX136" s="794"/>
      <c r="AY136" s="794"/>
      <c r="AZ136" s="794"/>
      <c r="BA136" s="794"/>
      <c r="BB136" s="794"/>
      <c r="BC136" s="794"/>
      <c r="BD136" s="794"/>
      <c r="BE136" s="798" t="s">
        <v>117</v>
      </c>
      <c r="BF136" s="798"/>
      <c r="BG136" s="796"/>
      <c r="BH136" s="796"/>
      <c r="BI136" s="796"/>
      <c r="BJ136" s="796"/>
      <c r="BK136" s="796"/>
      <c r="BL136" s="796"/>
      <c r="BM136" s="796"/>
      <c r="BN136" s="796"/>
      <c r="BO136" s="796"/>
      <c r="BP136" s="796"/>
      <c r="BQ136" s="796"/>
      <c r="BR136" s="796"/>
      <c r="BS136" s="796"/>
      <c r="BT136" s="796"/>
      <c r="BU136" s="796"/>
      <c r="BV136" s="123"/>
      <c r="BW136" s="119" t="s">
        <v>85</v>
      </c>
      <c r="BX136" s="119"/>
      <c r="BY136" s="119"/>
      <c r="BZ136" s="119"/>
      <c r="CA136" s="119"/>
      <c r="CB136" s="59"/>
      <c r="CC136" s="489" t="s">
        <v>2203</v>
      </c>
      <c r="CD136" s="9"/>
      <c r="CE136" s="13"/>
      <c r="CJ136" s="99">
        <v>1</v>
      </c>
    </row>
    <row r="137" spans="2:88" s="1" customFormat="1" ht="17.100000000000001" customHeight="1">
      <c r="B137" s="898"/>
      <c r="C137" s="59"/>
      <c r="D137" s="59"/>
      <c r="E137" s="59"/>
      <c r="F137" s="59"/>
      <c r="G137" s="59"/>
      <c r="H137" s="59"/>
      <c r="I137" s="59"/>
      <c r="J137" s="59"/>
      <c r="K137" s="59"/>
      <c r="L137" s="59"/>
      <c r="M137" s="59"/>
      <c r="N137" s="59" t="s">
        <v>264</v>
      </c>
      <c r="O137" s="59"/>
      <c r="P137" s="59"/>
      <c r="Q137" s="59"/>
      <c r="R137" s="59"/>
      <c r="S137" s="59"/>
      <c r="T137" s="59"/>
      <c r="U137" s="59"/>
      <c r="V137" s="59"/>
      <c r="W137" s="59"/>
      <c r="X137" s="59"/>
      <c r="Y137" s="794"/>
      <c r="Z137" s="794"/>
      <c r="AA137" s="794"/>
      <c r="AB137" s="794"/>
      <c r="AC137" s="794"/>
      <c r="AD137" s="794"/>
      <c r="AE137" s="794"/>
      <c r="AF137" s="794"/>
      <c r="AG137" s="794"/>
      <c r="AH137" s="794"/>
      <c r="AI137" s="794"/>
      <c r="AJ137" s="794"/>
      <c r="AK137" s="794"/>
      <c r="AL137" s="794"/>
      <c r="AM137" s="794"/>
      <c r="AN137" s="794"/>
      <c r="AO137" s="794"/>
      <c r="AP137" s="794"/>
      <c r="AQ137" s="794"/>
      <c r="AR137" s="794"/>
      <c r="AS137" s="794"/>
      <c r="AT137" s="794"/>
      <c r="AU137" s="794"/>
      <c r="AV137" s="794"/>
      <c r="AW137" s="794"/>
      <c r="AX137" s="794"/>
      <c r="AY137" s="794"/>
      <c r="AZ137" s="794"/>
      <c r="BA137" s="794"/>
      <c r="BB137" s="794"/>
      <c r="BC137" s="794"/>
      <c r="BD137" s="794"/>
      <c r="BE137" s="798" t="s">
        <v>117</v>
      </c>
      <c r="BF137" s="798"/>
      <c r="BG137" s="796"/>
      <c r="BH137" s="796"/>
      <c r="BI137" s="796"/>
      <c r="BJ137" s="796"/>
      <c r="BK137" s="796"/>
      <c r="BL137" s="796"/>
      <c r="BM137" s="796"/>
      <c r="BN137" s="796"/>
      <c r="BO137" s="796"/>
      <c r="BP137" s="796"/>
      <c r="BQ137" s="796"/>
      <c r="BR137" s="796"/>
      <c r="BS137" s="796"/>
      <c r="BT137" s="796"/>
      <c r="BU137" s="796"/>
      <c r="BV137" s="123"/>
      <c r="BW137" s="119" t="s">
        <v>85</v>
      </c>
      <c r="BX137" s="119"/>
      <c r="BY137" s="119"/>
      <c r="BZ137" s="119"/>
      <c r="CA137" s="119"/>
      <c r="CB137" s="59"/>
      <c r="CC137" s="895">
        <f>SUM(BG132:BU137)</f>
        <v>0</v>
      </c>
      <c r="CD137" s="896"/>
      <c r="CE137" s="13"/>
      <c r="CJ137" s="99">
        <v>1</v>
      </c>
    </row>
    <row r="138" spans="2:88" s="2" customFormat="1" ht="4.5" customHeight="1">
      <c r="B138" s="898"/>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
      <c r="CD138" s="1"/>
      <c r="CJ138" s="99">
        <v>1</v>
      </c>
    </row>
    <row r="139" spans="2:88" s="2" customFormat="1" ht="4.5" customHeight="1">
      <c r="B139" s="898"/>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
      <c r="CD139" s="1"/>
      <c r="CJ139" s="99">
        <v>1</v>
      </c>
    </row>
    <row r="140" spans="2:88" s="13" customFormat="1" ht="17.100000000000001" customHeight="1">
      <c r="B140" s="898"/>
      <c r="C140" s="59"/>
      <c r="D140" s="59" t="s">
        <v>265</v>
      </c>
      <c r="E140" s="59"/>
      <c r="F140" s="59"/>
      <c r="G140" s="59"/>
      <c r="H140" s="59"/>
      <c r="I140" s="59"/>
      <c r="J140" s="59"/>
      <c r="K140" s="59"/>
      <c r="L140" s="59"/>
      <c r="M140" s="59"/>
      <c r="N140" s="59"/>
      <c r="O140" s="59"/>
      <c r="P140" s="59"/>
      <c r="Q140" s="59"/>
      <c r="R140" s="59"/>
      <c r="S140" s="59"/>
      <c r="T140" s="59"/>
      <c r="U140" s="794"/>
      <c r="V140" s="794"/>
      <c r="W140" s="794"/>
      <c r="X140" s="794"/>
      <c r="Y140" s="794"/>
      <c r="Z140" s="794"/>
      <c r="AA140" s="794"/>
      <c r="AB140" s="794"/>
      <c r="AC140" s="794"/>
      <c r="AD140" s="794"/>
      <c r="AE140" s="794"/>
      <c r="AF140" s="794"/>
      <c r="AG140" s="794"/>
      <c r="AH140" s="794"/>
      <c r="AI140" s="794"/>
      <c r="AJ140" s="794"/>
      <c r="AK140" s="794"/>
      <c r="AL140" s="794"/>
      <c r="AM140" s="794"/>
      <c r="AN140" s="794"/>
      <c r="AO140" s="794"/>
      <c r="AP140" s="794"/>
      <c r="AQ140" s="794"/>
      <c r="AR140" s="794"/>
      <c r="AS140" s="794"/>
      <c r="AT140" s="794"/>
      <c r="AU140" s="794"/>
      <c r="AV140" s="794"/>
      <c r="AW140" s="794"/>
      <c r="AX140" s="794"/>
      <c r="AY140" s="794"/>
      <c r="AZ140" s="794"/>
      <c r="BA140" s="794"/>
      <c r="BB140" s="794"/>
      <c r="BC140" s="794"/>
      <c r="BD140" s="794"/>
      <c r="BE140" s="794"/>
      <c r="BF140" s="794"/>
      <c r="BG140" s="794"/>
      <c r="BH140" s="794"/>
      <c r="BI140" s="794"/>
      <c r="BJ140" s="794"/>
      <c r="BK140" s="794"/>
      <c r="BL140" s="794"/>
      <c r="BM140" s="794"/>
      <c r="BN140" s="794"/>
      <c r="BO140" s="794"/>
      <c r="BP140" s="794"/>
      <c r="BQ140" s="794"/>
      <c r="BR140" s="794"/>
      <c r="BS140" s="794"/>
      <c r="BT140" s="794"/>
      <c r="BU140" s="794"/>
      <c r="BV140" s="794"/>
      <c r="BW140" s="794"/>
      <c r="BX140" s="794"/>
      <c r="BY140" s="794"/>
      <c r="BZ140" s="794"/>
      <c r="CA140" s="794"/>
      <c r="CB140" s="794"/>
      <c r="CJ140" s="99">
        <v>1</v>
      </c>
    </row>
    <row r="141" spans="2:88" s="2" customFormat="1" ht="4.5" customHeight="1">
      <c r="B141" s="898"/>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1"/>
      <c r="CD141" s="1"/>
      <c r="CJ141" s="99">
        <v>1</v>
      </c>
    </row>
    <row r="142" spans="2:88" s="2" customFormat="1" ht="4.5" customHeight="1">
      <c r="B142" s="898"/>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
      <c r="CD142" s="1"/>
      <c r="CJ142" s="99">
        <v>1</v>
      </c>
    </row>
    <row r="143" spans="2:88" s="13" customFormat="1" ht="17.100000000000001" customHeight="1">
      <c r="B143" s="482" t="s">
        <v>2144</v>
      </c>
      <c r="C143" s="59"/>
      <c r="D143" s="59" t="s">
        <v>266</v>
      </c>
      <c r="E143" s="59"/>
      <c r="F143" s="59"/>
      <c r="G143" s="59"/>
      <c r="H143" s="59"/>
      <c r="I143" s="59"/>
      <c r="J143" s="59"/>
      <c r="K143" s="59"/>
      <c r="L143" s="59"/>
      <c r="M143" s="59"/>
      <c r="N143" s="59"/>
      <c r="O143" s="59"/>
      <c r="P143" s="59"/>
      <c r="Q143" s="59"/>
      <c r="R143" s="59"/>
      <c r="S143" s="59"/>
      <c r="T143" s="794"/>
      <c r="U143" s="794"/>
      <c r="V143" s="794"/>
      <c r="W143" s="794"/>
      <c r="X143" s="794"/>
      <c r="Y143" s="794"/>
      <c r="Z143" s="794"/>
      <c r="AA143" s="794"/>
      <c r="AB143" s="794"/>
      <c r="AC143" s="794"/>
      <c r="AD143" s="794"/>
      <c r="AE143" s="794"/>
      <c r="AF143" s="794"/>
      <c r="AG143" s="794"/>
      <c r="AH143" s="794"/>
      <c r="AI143" s="794"/>
      <c r="AJ143" s="794"/>
      <c r="AK143" s="794"/>
      <c r="AL143" s="794"/>
      <c r="AM143" s="794"/>
      <c r="AN143" s="794"/>
      <c r="AO143" s="794"/>
      <c r="AP143" s="794"/>
      <c r="AQ143" s="794"/>
      <c r="AR143" s="794"/>
      <c r="AS143" s="794"/>
      <c r="AT143" s="794"/>
      <c r="AU143" s="794"/>
      <c r="AV143" s="794"/>
      <c r="AW143" s="794"/>
      <c r="AX143" s="794"/>
      <c r="AY143" s="794"/>
      <c r="AZ143" s="794"/>
      <c r="BA143" s="794"/>
      <c r="BB143" s="794"/>
      <c r="BC143" s="794"/>
      <c r="BD143" s="794"/>
      <c r="BE143" s="794"/>
      <c r="BF143" s="794"/>
      <c r="BG143" s="794"/>
      <c r="BH143" s="794"/>
      <c r="BI143" s="794"/>
      <c r="BJ143" s="794"/>
      <c r="BK143" s="794"/>
      <c r="BL143" s="794"/>
      <c r="BM143" s="794"/>
      <c r="BN143" s="794"/>
      <c r="BO143" s="794"/>
      <c r="BP143" s="794"/>
      <c r="BQ143" s="794"/>
      <c r="BR143" s="794"/>
      <c r="BS143" s="794"/>
      <c r="BT143" s="794"/>
      <c r="BU143" s="794"/>
      <c r="BV143" s="794"/>
      <c r="BW143" s="794"/>
      <c r="BX143" s="794"/>
      <c r="BY143" s="794"/>
      <c r="BZ143" s="794"/>
      <c r="CA143" s="794"/>
      <c r="CB143" s="794"/>
      <c r="CC143" s="461" t="s">
        <v>2144</v>
      </c>
      <c r="CJ143" s="99">
        <v>1</v>
      </c>
    </row>
    <row r="144" spans="2:88" s="2" customFormat="1" ht="14.1" customHeight="1" thickBot="1">
      <c r="B144" s="483" t="s">
        <v>2141</v>
      </c>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463" t="s">
        <v>2141</v>
      </c>
      <c r="CD144" s="9"/>
      <c r="CJ144" s="421">
        <v>1</v>
      </c>
    </row>
    <row r="145" spans="2:88" s="2" customFormat="1" ht="15.95" customHeight="1">
      <c r="B145" s="484" t="s">
        <v>2142</v>
      </c>
      <c r="C145" s="59"/>
      <c r="D145" s="59" t="s">
        <v>245</v>
      </c>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801" t="s">
        <v>244</v>
      </c>
      <c r="AL145" s="801"/>
      <c r="AM145" s="801"/>
      <c r="AN145" s="801"/>
      <c r="AO145" s="801"/>
      <c r="AP145" s="801"/>
      <c r="AQ145" s="801"/>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464" t="s">
        <v>2142</v>
      </c>
      <c r="CD145" s="491"/>
      <c r="CE145" s="491"/>
      <c r="CJ145" s="99">
        <v>1</v>
      </c>
    </row>
    <row r="146" spans="2:88" s="2" customFormat="1" ht="2.1" customHeight="1" thickBot="1">
      <c r="B146" s="495" t="s">
        <v>1958</v>
      </c>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Y146" s="490"/>
      <c r="Z146" s="490"/>
      <c r="AA146" s="490"/>
      <c r="AB146" s="490"/>
      <c r="AC146" s="490"/>
      <c r="AD146" s="490"/>
      <c r="AE146" s="490"/>
      <c r="AF146" s="490"/>
      <c r="AG146" s="490"/>
      <c r="AH146" s="490"/>
      <c r="AI146" s="490"/>
      <c r="AJ146" s="490"/>
      <c r="AK146" s="490"/>
      <c r="AL146" s="490"/>
      <c r="AM146" s="490"/>
      <c r="AN146" s="490"/>
      <c r="AO146" s="490"/>
      <c r="AP146" s="490"/>
      <c r="AQ146" s="490"/>
      <c r="AR146" s="490"/>
      <c r="AS146" s="490"/>
      <c r="AT146" s="490"/>
      <c r="AU146" s="490"/>
      <c r="AV146" s="490"/>
      <c r="AW146" s="490"/>
      <c r="AX146" s="490"/>
      <c r="AY146" s="490"/>
      <c r="AZ146" s="490"/>
      <c r="BA146" s="490"/>
      <c r="BB146" s="490"/>
      <c r="BC146" s="490"/>
      <c r="BD146" s="490"/>
      <c r="BE146" s="490"/>
      <c r="BF146" s="490"/>
      <c r="BG146" s="490"/>
      <c r="BH146" s="490"/>
      <c r="BI146" s="490"/>
      <c r="BJ146" s="490"/>
      <c r="BK146" s="490"/>
      <c r="BL146" s="490"/>
      <c r="BM146" s="490"/>
      <c r="BN146" s="490"/>
      <c r="BO146" s="490"/>
      <c r="BP146" s="490"/>
      <c r="BQ146" s="490"/>
      <c r="BR146" s="490"/>
      <c r="BS146" s="490"/>
      <c r="BT146" s="490"/>
      <c r="BU146" s="490"/>
      <c r="BV146" s="490"/>
      <c r="BW146" s="490"/>
      <c r="BX146" s="490"/>
      <c r="BY146" s="490"/>
      <c r="BZ146" s="490"/>
      <c r="CA146" s="490"/>
      <c r="CB146" s="490"/>
      <c r="CC146" s="1"/>
      <c r="CD146" s="1"/>
      <c r="CJ146" s="99">
        <v>1</v>
      </c>
    </row>
    <row r="147" spans="2:88" s="2" customFormat="1" ht="3.95" customHeight="1">
      <c r="B147" s="898" t="s">
        <v>2205</v>
      </c>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1"/>
      <c r="CD147" s="1"/>
      <c r="CJ147" s="99">
        <v>1</v>
      </c>
    </row>
    <row r="148" spans="2:88" s="1" customFormat="1" ht="17.100000000000001" customHeight="1">
      <c r="B148" s="898"/>
      <c r="C148" s="59"/>
      <c r="D148" s="59" t="s">
        <v>246</v>
      </c>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799"/>
      <c r="AL148" s="799"/>
      <c r="AM148" s="799"/>
      <c r="AN148" s="799"/>
      <c r="AO148" s="799"/>
      <c r="AP148" s="799"/>
      <c r="AQ148" s="799"/>
      <c r="AR148" s="59"/>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1" t="s">
        <v>1970</v>
      </c>
      <c r="CJ148" s="99">
        <v>1</v>
      </c>
    </row>
    <row r="149" spans="2:88" s="2" customFormat="1" ht="4.5" customHeight="1">
      <c r="B149" s="898"/>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
      <c r="CD149" s="1"/>
      <c r="CJ149" s="99">
        <v>1</v>
      </c>
    </row>
    <row r="150" spans="2:88" s="2" customFormat="1" ht="4.5" customHeight="1">
      <c r="B150" s="898"/>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c r="BW150" s="174"/>
      <c r="BX150" s="174"/>
      <c r="BY150" s="174"/>
      <c r="BZ150" s="174"/>
      <c r="CA150" s="174"/>
      <c r="CB150" s="174"/>
      <c r="CC150" s="1"/>
      <c r="CD150" s="1"/>
      <c r="CJ150" s="99">
        <v>1</v>
      </c>
    </row>
    <row r="151" spans="2:88" s="1" customFormat="1" ht="17.100000000000001" customHeight="1">
      <c r="B151" s="898"/>
      <c r="C151" s="59"/>
      <c r="D151" s="59" t="s">
        <v>247</v>
      </c>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799"/>
      <c r="AL151" s="799"/>
      <c r="AM151" s="799"/>
      <c r="AN151" s="799"/>
      <c r="AO151" s="799"/>
      <c r="AP151" s="799"/>
      <c r="AQ151" s="799"/>
      <c r="AR151" s="59"/>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1" t="s">
        <v>2201</v>
      </c>
      <c r="CJ151" s="99">
        <v>1</v>
      </c>
    </row>
    <row r="152" spans="2:88" s="2" customFormat="1" ht="4.5" customHeight="1">
      <c r="B152" s="898"/>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
      <c r="CD152" s="1"/>
      <c r="CJ152" s="99">
        <v>1</v>
      </c>
    </row>
    <row r="153" spans="2:88" s="2" customFormat="1" ht="4.5" customHeight="1">
      <c r="B153" s="898"/>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c r="BS153" s="174"/>
      <c r="BT153" s="174"/>
      <c r="BU153" s="174"/>
      <c r="BV153" s="174"/>
      <c r="BW153" s="174"/>
      <c r="BX153" s="174"/>
      <c r="BY153" s="174"/>
      <c r="BZ153" s="174"/>
      <c r="CA153" s="174"/>
      <c r="CB153" s="174"/>
      <c r="CC153" s="1"/>
      <c r="CD153" s="1"/>
      <c r="CJ153" s="99">
        <v>1</v>
      </c>
    </row>
    <row r="154" spans="2:88" s="1" customFormat="1" ht="17.100000000000001" customHeight="1">
      <c r="B154" s="898"/>
      <c r="C154" s="59"/>
      <c r="D154" s="59" t="s">
        <v>248</v>
      </c>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60"/>
      <c r="AT154" s="60"/>
      <c r="AU154" s="897"/>
      <c r="AV154" s="897"/>
      <c r="AW154" s="897"/>
      <c r="AX154" s="897"/>
      <c r="AY154" s="897"/>
      <c r="AZ154" s="897"/>
      <c r="BA154" s="897"/>
      <c r="BB154" s="897"/>
      <c r="BC154" s="897"/>
      <c r="BD154" s="897"/>
      <c r="BE154" s="897"/>
      <c r="BF154" s="897"/>
      <c r="BG154" s="897"/>
      <c r="BH154" s="897"/>
      <c r="BI154" s="60"/>
      <c r="BJ154" s="60"/>
      <c r="BK154" s="60"/>
      <c r="BL154" s="60"/>
      <c r="BM154" s="60"/>
      <c r="BN154" s="60"/>
      <c r="BO154" s="60"/>
      <c r="BP154" s="60"/>
      <c r="BQ154" s="60"/>
      <c r="BR154" s="60"/>
      <c r="BS154" s="60"/>
      <c r="BT154" s="60"/>
      <c r="BU154" s="60"/>
      <c r="BV154" s="60"/>
      <c r="BW154" s="60"/>
      <c r="BX154" s="60"/>
      <c r="BY154" s="60"/>
      <c r="BZ154" s="60"/>
      <c r="CA154" s="60"/>
      <c r="CB154" s="60"/>
      <c r="CC154" s="1" t="s">
        <v>2200</v>
      </c>
      <c r="CJ154" s="99">
        <v>1</v>
      </c>
    </row>
    <row r="155" spans="2:88" s="2" customFormat="1" ht="4.5" customHeight="1">
      <c r="B155" s="898"/>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1"/>
      <c r="CD155" s="1"/>
      <c r="CJ155" s="99">
        <v>1</v>
      </c>
    </row>
    <row r="156" spans="2:88" s="2" customFormat="1" ht="4.5" customHeight="1">
      <c r="B156" s="898"/>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A156" s="174"/>
      <c r="CB156" s="174"/>
      <c r="CC156" s="1"/>
      <c r="CD156" s="1"/>
      <c r="CJ156" s="99">
        <v>1</v>
      </c>
    </row>
    <row r="157" spans="2:88" s="1" customFormat="1" ht="17.100000000000001" customHeight="1">
      <c r="B157" s="898"/>
      <c r="C157" s="59"/>
      <c r="D157" s="59" t="s">
        <v>249</v>
      </c>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60"/>
      <c r="AT157" s="60"/>
      <c r="AU157" s="897"/>
      <c r="AV157" s="897"/>
      <c r="AW157" s="897"/>
      <c r="AX157" s="897"/>
      <c r="AY157" s="897"/>
      <c r="AZ157" s="897"/>
      <c r="BA157" s="897"/>
      <c r="BB157" s="897"/>
      <c r="BC157" s="897"/>
      <c r="BD157" s="897"/>
      <c r="BE157" s="897"/>
      <c r="BF157" s="897"/>
      <c r="BG157" s="897"/>
      <c r="BH157" s="897"/>
      <c r="BI157" s="60"/>
      <c r="BJ157" s="60"/>
      <c r="BK157" s="60"/>
      <c r="BL157" s="60"/>
      <c r="BM157" s="60"/>
      <c r="BN157" s="60"/>
      <c r="BO157" s="60"/>
      <c r="BP157" s="60"/>
      <c r="BQ157" s="60"/>
      <c r="BR157" s="60"/>
      <c r="BS157" s="60"/>
      <c r="BT157" s="60"/>
      <c r="BU157" s="60"/>
      <c r="BV157" s="60"/>
      <c r="BW157" s="60"/>
      <c r="BX157" s="60"/>
      <c r="BY157" s="60"/>
      <c r="BZ157" s="60"/>
      <c r="CA157" s="60"/>
      <c r="CB157" s="60"/>
      <c r="CC157" s="1" t="s">
        <v>2200</v>
      </c>
      <c r="CJ157" s="99">
        <v>1</v>
      </c>
    </row>
    <row r="158" spans="2:88" s="2" customFormat="1" ht="4.5" customHeight="1">
      <c r="B158" s="898"/>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1"/>
      <c r="CD158" s="1"/>
      <c r="CJ158" s="99">
        <v>1</v>
      </c>
    </row>
    <row r="159" spans="2:88" s="2" customFormat="1" ht="4.5" customHeight="1">
      <c r="B159" s="898"/>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A159" s="174"/>
      <c r="CB159" s="174"/>
      <c r="CC159" s="1"/>
      <c r="CD159" s="1"/>
      <c r="CJ159" s="99">
        <v>1</v>
      </c>
    </row>
    <row r="160" spans="2:88" s="1" customFormat="1" ht="17.100000000000001" customHeight="1">
      <c r="B160" s="898"/>
      <c r="C160" s="59"/>
      <c r="D160" s="59" t="s">
        <v>250</v>
      </c>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60"/>
      <c r="AT160" s="60"/>
      <c r="AU160" s="897"/>
      <c r="AV160" s="897"/>
      <c r="AW160" s="897"/>
      <c r="AX160" s="897"/>
      <c r="AY160" s="897"/>
      <c r="AZ160" s="897"/>
      <c r="BA160" s="897"/>
      <c r="BB160" s="897"/>
      <c r="BC160" s="897"/>
      <c r="BD160" s="897"/>
      <c r="BE160" s="897"/>
      <c r="BF160" s="897"/>
      <c r="BG160" s="897"/>
      <c r="BH160" s="897"/>
      <c r="BI160" s="60"/>
      <c r="BJ160" s="60"/>
      <c r="BK160" s="60"/>
      <c r="BL160" s="60"/>
      <c r="BM160" s="60"/>
      <c r="BN160" s="60"/>
      <c r="BO160" s="60"/>
      <c r="BP160" s="60"/>
      <c r="BQ160" s="60"/>
      <c r="BR160" s="60"/>
      <c r="BS160" s="60"/>
      <c r="BT160" s="60"/>
      <c r="BU160" s="60"/>
      <c r="BV160" s="60"/>
      <c r="BW160" s="60"/>
      <c r="BX160" s="60"/>
      <c r="BY160" s="60"/>
      <c r="BZ160" s="60"/>
      <c r="CA160" s="60"/>
      <c r="CB160" s="60"/>
      <c r="CJ160" s="99">
        <v>1</v>
      </c>
    </row>
    <row r="161" spans="2:88" s="2" customFormat="1" ht="4.5" customHeight="1">
      <c r="B161" s="898"/>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1"/>
      <c r="CD161" s="1"/>
      <c r="CJ161" s="99">
        <v>1</v>
      </c>
    </row>
    <row r="162" spans="2:88" s="2" customFormat="1" ht="4.5" customHeight="1">
      <c r="B162" s="898"/>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A162" s="174"/>
      <c r="CB162" s="174"/>
      <c r="CC162" s="1"/>
      <c r="CD162" s="1"/>
      <c r="CJ162" s="99">
        <v>1</v>
      </c>
    </row>
    <row r="163" spans="2:88" s="13" customFormat="1" ht="17.100000000000001" customHeight="1">
      <c r="B163" s="898"/>
      <c r="C163" s="59"/>
      <c r="D163" s="59" t="s">
        <v>251</v>
      </c>
      <c r="E163" s="59"/>
      <c r="F163" s="59"/>
      <c r="G163" s="59"/>
      <c r="H163" s="59"/>
      <c r="I163" s="59"/>
      <c r="J163" s="59"/>
      <c r="K163" s="59" t="s">
        <v>2197</v>
      </c>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60"/>
      <c r="AT163" s="60"/>
      <c r="AU163" s="897"/>
      <c r="AV163" s="897"/>
      <c r="AW163" s="897"/>
      <c r="AX163" s="897"/>
      <c r="AY163" s="897"/>
      <c r="AZ163" s="897"/>
      <c r="BA163" s="897"/>
      <c r="BB163" s="897"/>
      <c r="BC163" s="897"/>
      <c r="BD163" s="897"/>
      <c r="BE163" s="897"/>
      <c r="BF163" s="897"/>
      <c r="BG163" s="897"/>
      <c r="BH163" s="897"/>
      <c r="BI163" s="60"/>
      <c r="BJ163" s="60"/>
      <c r="BK163" s="60"/>
      <c r="BL163" s="60"/>
      <c r="BM163" s="60"/>
      <c r="BN163" s="60"/>
      <c r="BO163" s="60"/>
      <c r="BP163" s="60"/>
      <c r="BQ163" s="60"/>
      <c r="BR163" s="60"/>
      <c r="BS163" s="60"/>
      <c r="BT163" s="60"/>
      <c r="BU163" s="60"/>
      <c r="BV163" s="60"/>
      <c r="BW163" s="60"/>
      <c r="BX163" s="60"/>
      <c r="BY163" s="60"/>
      <c r="BZ163" s="60"/>
      <c r="CA163" s="60"/>
      <c r="CB163" s="60"/>
      <c r="CC163" s="13" t="s">
        <v>2199</v>
      </c>
      <c r="CJ163" s="99">
        <v>1</v>
      </c>
    </row>
    <row r="164" spans="2:88" s="13" customFormat="1" ht="15.95" customHeight="1">
      <c r="B164" s="898"/>
      <c r="C164" s="59"/>
      <c r="D164" s="59"/>
      <c r="E164" s="59"/>
      <c r="F164" s="59"/>
      <c r="G164" s="59"/>
      <c r="H164" s="59"/>
      <c r="I164" s="59"/>
      <c r="J164" s="59"/>
      <c r="K164" s="59" t="s">
        <v>2198</v>
      </c>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60"/>
      <c r="AV164" s="60"/>
      <c r="AW164" s="60"/>
      <c r="AX164" s="799" t="s">
        <v>56</v>
      </c>
      <c r="AY164" s="799"/>
      <c r="AZ164" s="96"/>
      <c r="BA164" s="96"/>
      <c r="BB164" s="96" t="s">
        <v>184</v>
      </c>
      <c r="BC164" s="96"/>
      <c r="BD164" s="96"/>
      <c r="BE164" s="96"/>
      <c r="BF164" s="96"/>
      <c r="BG164" s="799" t="s">
        <v>56</v>
      </c>
      <c r="BH164" s="799"/>
      <c r="BI164" s="96"/>
      <c r="BJ164" s="96"/>
      <c r="BK164" s="96" t="s">
        <v>254</v>
      </c>
      <c r="BL164" s="60"/>
      <c r="BM164" s="60"/>
      <c r="BN164" s="60"/>
      <c r="BO164" s="60"/>
      <c r="BP164" s="60"/>
      <c r="BQ164" s="60"/>
      <c r="BR164" s="60"/>
      <c r="BS164" s="60"/>
      <c r="BT164" s="60"/>
      <c r="BU164" s="60"/>
      <c r="BV164" s="60"/>
      <c r="BW164" s="60"/>
      <c r="BX164" s="60"/>
      <c r="BY164" s="60"/>
      <c r="BZ164" s="60"/>
      <c r="CA164" s="60"/>
      <c r="CB164" s="60"/>
      <c r="CC164" s="13" t="s">
        <v>2297</v>
      </c>
      <c r="CJ164" s="99">
        <v>1</v>
      </c>
    </row>
    <row r="165" spans="2:88" s="2" customFormat="1" ht="4.5" customHeight="1">
      <c r="B165" s="898"/>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1"/>
      <c r="CD165" s="1"/>
      <c r="CJ165" s="99">
        <v>1</v>
      </c>
    </row>
    <row r="166" spans="2:88" s="2" customFormat="1" ht="4.5" customHeight="1">
      <c r="B166" s="898"/>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4"/>
      <c r="BR166" s="174"/>
      <c r="BS166" s="174"/>
      <c r="BT166" s="174"/>
      <c r="BU166" s="174"/>
      <c r="BV166" s="174"/>
      <c r="BW166" s="174"/>
      <c r="BX166" s="174"/>
      <c r="BY166" s="174"/>
      <c r="BZ166" s="174"/>
      <c r="CA166" s="174"/>
      <c r="CB166" s="174"/>
      <c r="CC166" s="1"/>
      <c r="CD166" s="1"/>
      <c r="CJ166" s="99">
        <v>1</v>
      </c>
    </row>
    <row r="167" spans="2:88" s="13" customFormat="1" ht="17.100000000000001" customHeight="1">
      <c r="B167" s="898"/>
      <c r="C167" s="59"/>
      <c r="D167" s="59" t="s">
        <v>255</v>
      </c>
      <c r="E167" s="59"/>
      <c r="F167" s="59"/>
      <c r="G167" s="59"/>
      <c r="H167" s="59"/>
      <c r="I167" s="59"/>
      <c r="J167" s="59"/>
      <c r="K167" s="59"/>
      <c r="L167" s="59"/>
      <c r="M167" s="59"/>
      <c r="N167" s="59"/>
      <c r="O167" s="59"/>
      <c r="P167" s="59"/>
      <c r="Q167" s="59"/>
      <c r="R167" s="59"/>
      <c r="S167" s="59"/>
      <c r="T167" s="59"/>
      <c r="U167" s="59"/>
      <c r="V167" s="59"/>
      <c r="W167" s="59" t="s">
        <v>2204</v>
      </c>
      <c r="X167" s="60"/>
      <c r="Y167" s="60"/>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60"/>
      <c r="BA167" s="60"/>
      <c r="BB167" s="60"/>
      <c r="BC167" s="60"/>
      <c r="BD167" s="60"/>
      <c r="BE167" s="59" t="s">
        <v>258</v>
      </c>
      <c r="BF167" s="59"/>
      <c r="BG167" s="59"/>
      <c r="BH167" s="59"/>
      <c r="BI167" s="59"/>
      <c r="BJ167" s="59"/>
      <c r="BK167" s="59"/>
      <c r="BL167" s="59"/>
      <c r="BM167" s="59"/>
      <c r="BN167" s="59"/>
      <c r="BO167" s="59"/>
      <c r="BP167" s="59"/>
      <c r="BQ167" s="59"/>
      <c r="BR167" s="59"/>
      <c r="BS167" s="59"/>
      <c r="BT167" s="59"/>
      <c r="BU167" s="59"/>
      <c r="BV167" s="59"/>
      <c r="BW167" s="59" t="s">
        <v>85</v>
      </c>
      <c r="BX167" s="59"/>
      <c r="BY167" s="59"/>
      <c r="BZ167" s="59"/>
      <c r="CA167" s="59"/>
      <c r="CB167" s="59"/>
      <c r="CJ167" s="99">
        <v>1</v>
      </c>
    </row>
    <row r="168" spans="2:88" s="13" customFormat="1" ht="15.95" customHeight="1">
      <c r="B168" s="898"/>
      <c r="C168" s="59"/>
      <c r="D168" s="59"/>
      <c r="E168" s="59"/>
      <c r="F168" s="59"/>
      <c r="G168" s="59"/>
      <c r="H168" s="59"/>
      <c r="I168" s="59"/>
      <c r="J168" s="59"/>
      <c r="K168" s="59"/>
      <c r="L168" s="59"/>
      <c r="M168" s="59"/>
      <c r="N168" s="59" t="s">
        <v>259</v>
      </c>
      <c r="O168" s="59"/>
      <c r="P168" s="59"/>
      <c r="Q168" s="59"/>
      <c r="R168" s="59"/>
      <c r="S168" s="59"/>
      <c r="T168" s="59"/>
      <c r="U168" s="59"/>
      <c r="V168" s="59"/>
      <c r="W168" s="59"/>
      <c r="X168" s="59"/>
      <c r="Y168" s="794" t="s">
        <v>2174</v>
      </c>
      <c r="Z168" s="794"/>
      <c r="AA168" s="794"/>
      <c r="AB168" s="794"/>
      <c r="AC168" s="794"/>
      <c r="AD168" s="794"/>
      <c r="AE168" s="794"/>
      <c r="AF168" s="794"/>
      <c r="AG168" s="794"/>
      <c r="AH168" s="794"/>
      <c r="AI168" s="794"/>
      <c r="AJ168" s="794"/>
      <c r="AK168" s="794"/>
      <c r="AL168" s="794"/>
      <c r="AM168" s="794"/>
      <c r="AN168" s="794"/>
      <c r="AO168" s="794"/>
      <c r="AP168" s="794"/>
      <c r="AQ168" s="794"/>
      <c r="AR168" s="794"/>
      <c r="AS168" s="794"/>
      <c r="AT168" s="794"/>
      <c r="AU168" s="794"/>
      <c r="AV168" s="794"/>
      <c r="AW168" s="794"/>
      <c r="AX168" s="794"/>
      <c r="AY168" s="794"/>
      <c r="AZ168" s="794"/>
      <c r="BA168" s="794"/>
      <c r="BB168" s="794"/>
      <c r="BC168" s="794"/>
      <c r="BD168" s="794"/>
      <c r="BE168" s="798" t="s">
        <v>117</v>
      </c>
      <c r="BF168" s="798"/>
      <c r="BG168" s="796"/>
      <c r="BH168" s="796"/>
      <c r="BI168" s="796"/>
      <c r="BJ168" s="796"/>
      <c r="BK168" s="796"/>
      <c r="BL168" s="796"/>
      <c r="BM168" s="796"/>
      <c r="BN168" s="796"/>
      <c r="BO168" s="796"/>
      <c r="BP168" s="796"/>
      <c r="BQ168" s="796"/>
      <c r="BR168" s="796"/>
      <c r="BS168" s="796"/>
      <c r="BT168" s="796"/>
      <c r="BU168" s="796"/>
      <c r="BV168" s="123"/>
      <c r="BW168" s="119" t="s">
        <v>85</v>
      </c>
      <c r="BX168" s="119"/>
      <c r="BY168" s="119"/>
      <c r="BZ168" s="119"/>
      <c r="CA168" s="119"/>
      <c r="CB168" s="59"/>
      <c r="CC168" s="13" t="s">
        <v>2202</v>
      </c>
      <c r="CJ168" s="99">
        <v>1</v>
      </c>
    </row>
    <row r="169" spans="2:88" s="13" customFormat="1" ht="17.100000000000001" customHeight="1">
      <c r="B169" s="898"/>
      <c r="C169" s="59"/>
      <c r="D169" s="59"/>
      <c r="E169" s="59"/>
      <c r="F169" s="59"/>
      <c r="G169" s="59"/>
      <c r="H169" s="59"/>
      <c r="I169" s="59"/>
      <c r="J169" s="59"/>
      <c r="K169" s="59"/>
      <c r="L169" s="59"/>
      <c r="M169" s="59"/>
      <c r="N169" s="59" t="s">
        <v>260</v>
      </c>
      <c r="O169" s="59"/>
      <c r="P169" s="59"/>
      <c r="Q169" s="59"/>
      <c r="R169" s="59"/>
      <c r="S169" s="59"/>
      <c r="T169" s="59"/>
      <c r="U169" s="59"/>
      <c r="V169" s="59"/>
      <c r="W169" s="59"/>
      <c r="X169" s="59"/>
      <c r="Y169" s="794"/>
      <c r="Z169" s="794"/>
      <c r="AA169" s="794"/>
      <c r="AB169" s="794"/>
      <c r="AC169" s="794"/>
      <c r="AD169" s="794"/>
      <c r="AE169" s="794"/>
      <c r="AF169" s="794"/>
      <c r="AG169" s="794"/>
      <c r="AH169" s="794"/>
      <c r="AI169" s="794"/>
      <c r="AJ169" s="794"/>
      <c r="AK169" s="794"/>
      <c r="AL169" s="794"/>
      <c r="AM169" s="794"/>
      <c r="AN169" s="794"/>
      <c r="AO169" s="794"/>
      <c r="AP169" s="794"/>
      <c r="AQ169" s="794"/>
      <c r="AR169" s="794"/>
      <c r="AS169" s="794"/>
      <c r="AT169" s="794"/>
      <c r="AU169" s="794"/>
      <c r="AV169" s="794"/>
      <c r="AW169" s="794"/>
      <c r="AX169" s="794"/>
      <c r="AY169" s="794"/>
      <c r="AZ169" s="794"/>
      <c r="BA169" s="794"/>
      <c r="BB169" s="794"/>
      <c r="BC169" s="794"/>
      <c r="BD169" s="794"/>
      <c r="BE169" s="798" t="s">
        <v>117</v>
      </c>
      <c r="BF169" s="798"/>
      <c r="BG169" s="796"/>
      <c r="BH169" s="796"/>
      <c r="BI169" s="796"/>
      <c r="BJ169" s="796"/>
      <c r="BK169" s="796"/>
      <c r="BL169" s="796"/>
      <c r="BM169" s="796"/>
      <c r="BN169" s="796"/>
      <c r="BO169" s="796"/>
      <c r="BP169" s="796"/>
      <c r="BQ169" s="796"/>
      <c r="BR169" s="796"/>
      <c r="BS169" s="796"/>
      <c r="BT169" s="796"/>
      <c r="BU169" s="796"/>
      <c r="BV169" s="123"/>
      <c r="BW169" s="119" t="s">
        <v>85</v>
      </c>
      <c r="BX169" s="119"/>
      <c r="BY169" s="119"/>
      <c r="BZ169" s="119"/>
      <c r="CA169" s="119"/>
      <c r="CB169" s="59"/>
      <c r="CJ169" s="99">
        <v>1</v>
      </c>
    </row>
    <row r="170" spans="2:88" s="13" customFormat="1" ht="17.100000000000001" customHeight="1">
      <c r="B170" s="898"/>
      <c r="C170" s="59"/>
      <c r="D170" s="59"/>
      <c r="E170" s="59"/>
      <c r="F170" s="59"/>
      <c r="G170" s="59"/>
      <c r="H170" s="59"/>
      <c r="I170" s="59"/>
      <c r="J170" s="59"/>
      <c r="K170" s="59"/>
      <c r="L170" s="59"/>
      <c r="M170" s="59"/>
      <c r="N170" s="59" t="s">
        <v>261</v>
      </c>
      <c r="O170" s="59"/>
      <c r="P170" s="59"/>
      <c r="Q170" s="59"/>
      <c r="R170" s="59"/>
      <c r="S170" s="59"/>
      <c r="T170" s="59"/>
      <c r="U170" s="59"/>
      <c r="V170" s="59"/>
      <c r="W170" s="59"/>
      <c r="X170" s="59"/>
      <c r="Y170" s="794"/>
      <c r="Z170" s="794"/>
      <c r="AA170" s="794"/>
      <c r="AB170" s="794"/>
      <c r="AC170" s="794"/>
      <c r="AD170" s="794"/>
      <c r="AE170" s="794"/>
      <c r="AF170" s="794"/>
      <c r="AG170" s="794"/>
      <c r="AH170" s="794"/>
      <c r="AI170" s="794"/>
      <c r="AJ170" s="794"/>
      <c r="AK170" s="794"/>
      <c r="AL170" s="794"/>
      <c r="AM170" s="794"/>
      <c r="AN170" s="794"/>
      <c r="AO170" s="794"/>
      <c r="AP170" s="794"/>
      <c r="AQ170" s="794"/>
      <c r="AR170" s="794"/>
      <c r="AS170" s="794"/>
      <c r="AT170" s="794"/>
      <c r="AU170" s="794"/>
      <c r="AV170" s="794"/>
      <c r="AW170" s="794"/>
      <c r="AX170" s="794"/>
      <c r="AY170" s="794"/>
      <c r="AZ170" s="794"/>
      <c r="BA170" s="794"/>
      <c r="BB170" s="794"/>
      <c r="BC170" s="794"/>
      <c r="BD170" s="794"/>
      <c r="BE170" s="798" t="s">
        <v>117</v>
      </c>
      <c r="BF170" s="798"/>
      <c r="BG170" s="796"/>
      <c r="BH170" s="796"/>
      <c r="BI170" s="796"/>
      <c r="BJ170" s="796"/>
      <c r="BK170" s="796"/>
      <c r="BL170" s="796"/>
      <c r="BM170" s="796"/>
      <c r="BN170" s="796"/>
      <c r="BO170" s="796"/>
      <c r="BP170" s="796"/>
      <c r="BQ170" s="796"/>
      <c r="BR170" s="796"/>
      <c r="BS170" s="796"/>
      <c r="BT170" s="796"/>
      <c r="BU170" s="796"/>
      <c r="BV170" s="123"/>
      <c r="BW170" s="119" t="s">
        <v>85</v>
      </c>
      <c r="BX170" s="119"/>
      <c r="BY170" s="119"/>
      <c r="BZ170" s="119"/>
      <c r="CA170" s="119"/>
      <c r="CB170" s="59"/>
      <c r="CD170" s="1"/>
      <c r="CJ170" s="99">
        <v>1</v>
      </c>
    </row>
    <row r="171" spans="2:88" s="13" customFormat="1" ht="17.100000000000001" customHeight="1">
      <c r="B171" s="898"/>
      <c r="C171" s="59"/>
      <c r="D171" s="59"/>
      <c r="E171" s="59"/>
      <c r="F171" s="59"/>
      <c r="G171" s="59"/>
      <c r="H171" s="59"/>
      <c r="I171" s="59"/>
      <c r="J171" s="59"/>
      <c r="K171" s="59"/>
      <c r="L171" s="59"/>
      <c r="M171" s="59"/>
      <c r="N171" s="59" t="s">
        <v>262</v>
      </c>
      <c r="O171" s="59"/>
      <c r="P171" s="59"/>
      <c r="Q171" s="59"/>
      <c r="R171" s="59"/>
      <c r="S171" s="59"/>
      <c r="T171" s="59"/>
      <c r="U171" s="59"/>
      <c r="V171" s="59"/>
      <c r="W171" s="59"/>
      <c r="X171" s="59"/>
      <c r="Y171" s="794"/>
      <c r="Z171" s="794"/>
      <c r="AA171" s="794"/>
      <c r="AB171" s="794"/>
      <c r="AC171" s="794"/>
      <c r="AD171" s="794"/>
      <c r="AE171" s="794"/>
      <c r="AF171" s="794"/>
      <c r="AG171" s="794"/>
      <c r="AH171" s="794"/>
      <c r="AI171" s="794"/>
      <c r="AJ171" s="794"/>
      <c r="AK171" s="794"/>
      <c r="AL171" s="794"/>
      <c r="AM171" s="794"/>
      <c r="AN171" s="794"/>
      <c r="AO171" s="794"/>
      <c r="AP171" s="794"/>
      <c r="AQ171" s="794"/>
      <c r="AR171" s="794"/>
      <c r="AS171" s="794"/>
      <c r="AT171" s="794"/>
      <c r="AU171" s="794"/>
      <c r="AV171" s="794"/>
      <c r="AW171" s="794"/>
      <c r="AX171" s="794"/>
      <c r="AY171" s="794"/>
      <c r="AZ171" s="794"/>
      <c r="BA171" s="794"/>
      <c r="BB171" s="794"/>
      <c r="BC171" s="794"/>
      <c r="BD171" s="794"/>
      <c r="BE171" s="798" t="s">
        <v>117</v>
      </c>
      <c r="BF171" s="798"/>
      <c r="BG171" s="796"/>
      <c r="BH171" s="796"/>
      <c r="BI171" s="796"/>
      <c r="BJ171" s="796"/>
      <c r="BK171" s="796"/>
      <c r="BL171" s="796"/>
      <c r="BM171" s="796"/>
      <c r="BN171" s="796"/>
      <c r="BO171" s="796"/>
      <c r="BP171" s="796"/>
      <c r="BQ171" s="796"/>
      <c r="BR171" s="796"/>
      <c r="BS171" s="796"/>
      <c r="BT171" s="796"/>
      <c r="BU171" s="796"/>
      <c r="BV171" s="123"/>
      <c r="BW171" s="119" t="s">
        <v>85</v>
      </c>
      <c r="BX171" s="119"/>
      <c r="BY171" s="119"/>
      <c r="BZ171" s="119"/>
      <c r="CA171" s="119"/>
      <c r="CB171" s="59"/>
      <c r="CD171" s="1"/>
      <c r="CJ171" s="99">
        <v>1</v>
      </c>
    </row>
    <row r="172" spans="2:88" s="13" customFormat="1" ht="17.100000000000001" customHeight="1">
      <c r="B172" s="898"/>
      <c r="C172" s="59"/>
      <c r="D172" s="59"/>
      <c r="E172" s="59"/>
      <c r="F172" s="59"/>
      <c r="G172" s="59"/>
      <c r="H172" s="59"/>
      <c r="I172" s="59"/>
      <c r="J172" s="59"/>
      <c r="K172" s="59"/>
      <c r="L172" s="59"/>
      <c r="M172" s="59"/>
      <c r="N172" s="59" t="s">
        <v>263</v>
      </c>
      <c r="O172" s="59"/>
      <c r="P172" s="59"/>
      <c r="Q172" s="59"/>
      <c r="R172" s="59"/>
      <c r="S172" s="59"/>
      <c r="T172" s="59"/>
      <c r="U172" s="59"/>
      <c r="V172" s="59"/>
      <c r="W172" s="59"/>
      <c r="X172" s="59"/>
      <c r="Y172" s="794"/>
      <c r="Z172" s="794"/>
      <c r="AA172" s="794"/>
      <c r="AB172" s="794"/>
      <c r="AC172" s="794"/>
      <c r="AD172" s="794"/>
      <c r="AE172" s="794"/>
      <c r="AF172" s="794"/>
      <c r="AG172" s="794"/>
      <c r="AH172" s="794"/>
      <c r="AI172" s="794"/>
      <c r="AJ172" s="794"/>
      <c r="AK172" s="794"/>
      <c r="AL172" s="794"/>
      <c r="AM172" s="794"/>
      <c r="AN172" s="794"/>
      <c r="AO172" s="794"/>
      <c r="AP172" s="794"/>
      <c r="AQ172" s="794"/>
      <c r="AR172" s="794"/>
      <c r="AS172" s="794"/>
      <c r="AT172" s="794"/>
      <c r="AU172" s="794"/>
      <c r="AV172" s="794"/>
      <c r="AW172" s="794"/>
      <c r="AX172" s="794"/>
      <c r="AY172" s="794"/>
      <c r="AZ172" s="794"/>
      <c r="BA172" s="794"/>
      <c r="BB172" s="794"/>
      <c r="BC172" s="794"/>
      <c r="BD172" s="794"/>
      <c r="BE172" s="798" t="s">
        <v>117</v>
      </c>
      <c r="BF172" s="798"/>
      <c r="BG172" s="796"/>
      <c r="BH172" s="796"/>
      <c r="BI172" s="796"/>
      <c r="BJ172" s="796"/>
      <c r="BK172" s="796"/>
      <c r="BL172" s="796"/>
      <c r="BM172" s="796"/>
      <c r="BN172" s="796"/>
      <c r="BO172" s="796"/>
      <c r="BP172" s="796"/>
      <c r="BQ172" s="796"/>
      <c r="BR172" s="796"/>
      <c r="BS172" s="796"/>
      <c r="BT172" s="796"/>
      <c r="BU172" s="796"/>
      <c r="BV172" s="123"/>
      <c r="BW172" s="119" t="s">
        <v>85</v>
      </c>
      <c r="BX172" s="119"/>
      <c r="BY172" s="119"/>
      <c r="BZ172" s="119"/>
      <c r="CA172" s="119"/>
      <c r="CB172" s="59"/>
      <c r="CC172" s="489" t="s">
        <v>2203</v>
      </c>
      <c r="CD172" s="9"/>
      <c r="CJ172" s="99">
        <v>1</v>
      </c>
    </row>
    <row r="173" spans="2:88" s="13" customFormat="1" ht="17.100000000000001" customHeight="1">
      <c r="B173" s="898"/>
      <c r="C173" s="59"/>
      <c r="D173" s="59"/>
      <c r="E173" s="59"/>
      <c r="F173" s="59"/>
      <c r="G173" s="59"/>
      <c r="H173" s="59"/>
      <c r="I173" s="59"/>
      <c r="J173" s="59"/>
      <c r="K173" s="59"/>
      <c r="L173" s="59"/>
      <c r="M173" s="59"/>
      <c r="N173" s="59" t="s">
        <v>264</v>
      </c>
      <c r="O173" s="59"/>
      <c r="P173" s="59"/>
      <c r="Q173" s="59"/>
      <c r="R173" s="59"/>
      <c r="S173" s="59"/>
      <c r="T173" s="59"/>
      <c r="U173" s="59"/>
      <c r="V173" s="59"/>
      <c r="W173" s="59"/>
      <c r="X173" s="59"/>
      <c r="Y173" s="794"/>
      <c r="Z173" s="794"/>
      <c r="AA173" s="794"/>
      <c r="AB173" s="794"/>
      <c r="AC173" s="794"/>
      <c r="AD173" s="794"/>
      <c r="AE173" s="794"/>
      <c r="AF173" s="794"/>
      <c r="AG173" s="794"/>
      <c r="AH173" s="794"/>
      <c r="AI173" s="794"/>
      <c r="AJ173" s="794"/>
      <c r="AK173" s="794"/>
      <c r="AL173" s="794"/>
      <c r="AM173" s="794"/>
      <c r="AN173" s="794"/>
      <c r="AO173" s="794"/>
      <c r="AP173" s="794"/>
      <c r="AQ173" s="794"/>
      <c r="AR173" s="794"/>
      <c r="AS173" s="794"/>
      <c r="AT173" s="794"/>
      <c r="AU173" s="794"/>
      <c r="AV173" s="794"/>
      <c r="AW173" s="794"/>
      <c r="AX173" s="794"/>
      <c r="AY173" s="794"/>
      <c r="AZ173" s="794"/>
      <c r="BA173" s="794"/>
      <c r="BB173" s="794"/>
      <c r="BC173" s="794"/>
      <c r="BD173" s="794"/>
      <c r="BE173" s="798" t="s">
        <v>117</v>
      </c>
      <c r="BF173" s="798"/>
      <c r="BG173" s="796"/>
      <c r="BH173" s="796"/>
      <c r="BI173" s="796"/>
      <c r="BJ173" s="796"/>
      <c r="BK173" s="796"/>
      <c r="BL173" s="796"/>
      <c r="BM173" s="796"/>
      <c r="BN173" s="796"/>
      <c r="BO173" s="796"/>
      <c r="BP173" s="796"/>
      <c r="BQ173" s="796"/>
      <c r="BR173" s="796"/>
      <c r="BS173" s="796"/>
      <c r="BT173" s="796"/>
      <c r="BU173" s="796"/>
      <c r="BV173" s="123"/>
      <c r="BW173" s="119" t="s">
        <v>85</v>
      </c>
      <c r="BX173" s="119"/>
      <c r="BY173" s="119"/>
      <c r="BZ173" s="119"/>
      <c r="CA173" s="119"/>
      <c r="CB173" s="59"/>
      <c r="CC173" s="895">
        <f>SUM(BG168:BU173)</f>
        <v>0</v>
      </c>
      <c r="CD173" s="896"/>
      <c r="CJ173" s="99">
        <v>1</v>
      </c>
    </row>
    <row r="174" spans="2:88" s="2" customFormat="1" ht="4.5" customHeight="1">
      <c r="B174" s="898"/>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1"/>
      <c r="CD174" s="1"/>
      <c r="CJ174" s="99">
        <v>1</v>
      </c>
    </row>
    <row r="175" spans="2:88" s="2" customFormat="1" ht="4.5" customHeight="1">
      <c r="B175" s="898"/>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
      <c r="CD175" s="1"/>
      <c r="CJ175" s="99">
        <v>1</v>
      </c>
    </row>
    <row r="176" spans="2:88" s="13" customFormat="1" ht="17.100000000000001" customHeight="1">
      <c r="B176" s="898"/>
      <c r="C176" s="59"/>
      <c r="D176" s="59" t="s">
        <v>265</v>
      </c>
      <c r="E176" s="59"/>
      <c r="F176" s="59"/>
      <c r="G176" s="59"/>
      <c r="H176" s="59"/>
      <c r="I176" s="59"/>
      <c r="J176" s="59"/>
      <c r="K176" s="59"/>
      <c r="L176" s="59"/>
      <c r="M176" s="59"/>
      <c r="N176" s="59"/>
      <c r="O176" s="59"/>
      <c r="P176" s="59"/>
      <c r="Q176" s="59"/>
      <c r="R176" s="59"/>
      <c r="S176" s="59"/>
      <c r="T176" s="59"/>
      <c r="U176" s="794"/>
      <c r="V176" s="794"/>
      <c r="W176" s="794"/>
      <c r="X176" s="794"/>
      <c r="Y176" s="794"/>
      <c r="Z176" s="794"/>
      <c r="AA176" s="794"/>
      <c r="AB176" s="794"/>
      <c r="AC176" s="794"/>
      <c r="AD176" s="794"/>
      <c r="AE176" s="794"/>
      <c r="AF176" s="794"/>
      <c r="AG176" s="794"/>
      <c r="AH176" s="794"/>
      <c r="AI176" s="794"/>
      <c r="AJ176" s="794"/>
      <c r="AK176" s="794"/>
      <c r="AL176" s="794"/>
      <c r="AM176" s="794"/>
      <c r="AN176" s="794"/>
      <c r="AO176" s="794"/>
      <c r="AP176" s="794"/>
      <c r="AQ176" s="794"/>
      <c r="AR176" s="794"/>
      <c r="AS176" s="794"/>
      <c r="AT176" s="794"/>
      <c r="AU176" s="794"/>
      <c r="AV176" s="794"/>
      <c r="AW176" s="794"/>
      <c r="AX176" s="794"/>
      <c r="AY176" s="794"/>
      <c r="AZ176" s="794"/>
      <c r="BA176" s="794"/>
      <c r="BB176" s="794"/>
      <c r="BC176" s="794"/>
      <c r="BD176" s="794"/>
      <c r="BE176" s="794"/>
      <c r="BF176" s="794"/>
      <c r="BG176" s="794"/>
      <c r="BH176" s="794"/>
      <c r="BI176" s="794"/>
      <c r="BJ176" s="794"/>
      <c r="BK176" s="794"/>
      <c r="BL176" s="794"/>
      <c r="BM176" s="794"/>
      <c r="BN176" s="794"/>
      <c r="BO176" s="794"/>
      <c r="BP176" s="794"/>
      <c r="BQ176" s="794"/>
      <c r="BR176" s="794"/>
      <c r="BS176" s="794"/>
      <c r="BT176" s="794"/>
      <c r="BU176" s="794"/>
      <c r="BV176" s="794"/>
      <c r="BW176" s="794"/>
      <c r="BX176" s="794"/>
      <c r="BY176" s="794"/>
      <c r="BZ176" s="794"/>
      <c r="CA176" s="794"/>
      <c r="CB176" s="794"/>
      <c r="CJ176" s="99">
        <v>1</v>
      </c>
    </row>
    <row r="177" spans="2:88" s="2" customFormat="1" ht="4.5" customHeight="1">
      <c r="B177" s="898"/>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1"/>
      <c r="CD177" s="1"/>
      <c r="CJ177" s="99">
        <v>1</v>
      </c>
    </row>
    <row r="178" spans="2:88" s="2" customFormat="1" ht="5.0999999999999996" customHeight="1">
      <c r="B178" s="898"/>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
      <c r="CD178" s="1"/>
      <c r="CJ178" s="99">
        <v>1</v>
      </c>
    </row>
    <row r="179" spans="2:88" s="13" customFormat="1" ht="17.100000000000001" customHeight="1">
      <c r="B179" s="898"/>
      <c r="C179" s="59"/>
      <c r="D179" s="59" t="s">
        <v>266</v>
      </c>
      <c r="E179" s="59"/>
      <c r="F179" s="59"/>
      <c r="G179" s="59"/>
      <c r="H179" s="59"/>
      <c r="I179" s="59"/>
      <c r="J179" s="59"/>
      <c r="K179" s="59"/>
      <c r="L179" s="59"/>
      <c r="M179" s="59"/>
      <c r="N179" s="59"/>
      <c r="O179" s="59"/>
      <c r="P179" s="59"/>
      <c r="Q179" s="59"/>
      <c r="R179" s="59"/>
      <c r="S179" s="59"/>
      <c r="T179" s="794"/>
      <c r="U179" s="794"/>
      <c r="V179" s="794"/>
      <c r="W179" s="794"/>
      <c r="X179" s="794"/>
      <c r="Y179" s="794"/>
      <c r="Z179" s="794"/>
      <c r="AA179" s="794"/>
      <c r="AB179" s="794"/>
      <c r="AC179" s="794"/>
      <c r="AD179" s="794"/>
      <c r="AE179" s="794"/>
      <c r="AF179" s="794"/>
      <c r="AG179" s="794"/>
      <c r="AH179" s="794"/>
      <c r="AI179" s="794"/>
      <c r="AJ179" s="794"/>
      <c r="AK179" s="794"/>
      <c r="AL179" s="794"/>
      <c r="AM179" s="794"/>
      <c r="AN179" s="794"/>
      <c r="AO179" s="794"/>
      <c r="AP179" s="794"/>
      <c r="AQ179" s="794"/>
      <c r="AR179" s="794"/>
      <c r="AS179" s="794"/>
      <c r="AT179" s="794"/>
      <c r="AU179" s="794"/>
      <c r="AV179" s="794"/>
      <c r="AW179" s="794"/>
      <c r="AX179" s="794"/>
      <c r="AY179" s="794"/>
      <c r="AZ179" s="794"/>
      <c r="BA179" s="794"/>
      <c r="BB179" s="794"/>
      <c r="BC179" s="794"/>
      <c r="BD179" s="794"/>
      <c r="BE179" s="794"/>
      <c r="BF179" s="794"/>
      <c r="BG179" s="794"/>
      <c r="BH179" s="794"/>
      <c r="BI179" s="794"/>
      <c r="BJ179" s="794"/>
      <c r="BK179" s="794"/>
      <c r="BL179" s="794"/>
      <c r="BM179" s="794"/>
      <c r="BN179" s="794"/>
      <c r="BO179" s="794"/>
      <c r="BP179" s="794"/>
      <c r="BQ179" s="794"/>
      <c r="BR179" s="794"/>
      <c r="BS179" s="794"/>
      <c r="BT179" s="794"/>
      <c r="BU179" s="794"/>
      <c r="BV179" s="794"/>
      <c r="BW179" s="794"/>
      <c r="BX179" s="794"/>
      <c r="BY179" s="794"/>
      <c r="BZ179" s="794"/>
      <c r="CA179" s="794"/>
      <c r="CB179" s="794"/>
      <c r="CJ179" s="99">
        <v>1</v>
      </c>
    </row>
    <row r="180" spans="2:88" s="2" customFormat="1" ht="14.1" customHeight="1">
      <c r="B180" s="898"/>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
      <c r="CD180" s="1"/>
      <c r="CJ180" s="99">
        <v>1</v>
      </c>
    </row>
    <row r="181" spans="2:88" s="13" customFormat="1" ht="2.1" customHeight="1">
      <c r="B181" s="898"/>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70"/>
      <c r="AT181" s="170"/>
      <c r="AU181" s="170"/>
      <c r="AV181" s="170"/>
      <c r="AW181" s="170"/>
      <c r="AX181" s="170"/>
      <c r="AY181" s="170"/>
      <c r="AZ181" s="170"/>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J181" s="99">
        <v>1</v>
      </c>
    </row>
    <row r="182" spans="2:88" s="2" customFormat="1" ht="30" customHeight="1" thickBot="1">
      <c r="B182" s="898"/>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Y182" s="490"/>
      <c r="Z182" s="490"/>
      <c r="AA182" s="490"/>
      <c r="AB182" s="490"/>
      <c r="AC182" s="490"/>
      <c r="AD182" s="490"/>
      <c r="AE182" s="490"/>
      <c r="AF182" s="490"/>
      <c r="AG182" s="490"/>
      <c r="AH182" s="490"/>
      <c r="AI182" s="490"/>
      <c r="AJ182" s="490"/>
      <c r="AK182" s="490"/>
      <c r="AL182" s="490"/>
      <c r="AM182" s="490"/>
      <c r="AN182" s="490"/>
      <c r="AO182" s="490"/>
      <c r="AP182" s="490"/>
      <c r="AQ182" s="490"/>
      <c r="AR182" s="490"/>
      <c r="AS182" s="490"/>
      <c r="AT182" s="490"/>
      <c r="AU182" s="490"/>
      <c r="AV182" s="490"/>
      <c r="AW182" s="490"/>
      <c r="AX182" s="490"/>
      <c r="AY182" s="490"/>
      <c r="AZ182" s="490"/>
      <c r="BA182" s="490"/>
      <c r="BB182" s="490"/>
      <c r="BC182" s="490"/>
      <c r="BD182" s="490"/>
      <c r="BE182" s="490"/>
      <c r="BF182" s="490"/>
      <c r="BG182" s="490"/>
      <c r="BH182" s="490"/>
      <c r="BI182" s="490"/>
      <c r="BJ182" s="490"/>
      <c r="BK182" s="490"/>
      <c r="BL182" s="490"/>
      <c r="BM182" s="490"/>
      <c r="BN182" s="490"/>
      <c r="BO182" s="490"/>
      <c r="BP182" s="490"/>
      <c r="BQ182" s="490"/>
      <c r="BR182" s="490"/>
      <c r="BS182" s="490"/>
      <c r="BT182" s="490"/>
      <c r="BU182" s="490"/>
      <c r="BV182" s="490"/>
      <c r="BW182" s="490"/>
      <c r="BX182" s="490"/>
      <c r="BY182" s="490"/>
      <c r="BZ182" s="490"/>
      <c r="CA182" s="490"/>
      <c r="CB182" s="490"/>
      <c r="CC182" s="1"/>
      <c r="CD182" s="1"/>
      <c r="CJ182" s="99">
        <v>1</v>
      </c>
    </row>
    <row r="183" spans="2:88" s="2" customFormat="1" ht="4.5" customHeight="1">
      <c r="B183" s="898"/>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1"/>
      <c r="CD183" s="1"/>
      <c r="CJ183" s="99">
        <v>1</v>
      </c>
    </row>
    <row r="184" spans="2:88" s="13" customFormat="1" ht="17.100000000000001" customHeight="1">
      <c r="B184" s="898"/>
      <c r="C184" s="59"/>
      <c r="D184" s="59" t="s">
        <v>246</v>
      </c>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799"/>
      <c r="AL184" s="799"/>
      <c r="AM184" s="799"/>
      <c r="AN184" s="799"/>
      <c r="AO184" s="799"/>
      <c r="AP184" s="799"/>
      <c r="AQ184" s="799"/>
      <c r="AR184" s="59"/>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1" t="s">
        <v>1970</v>
      </c>
      <c r="CD184" s="1"/>
      <c r="CE184" s="1"/>
      <c r="CJ184" s="99">
        <v>1</v>
      </c>
    </row>
    <row r="185" spans="2:88" s="2" customFormat="1" ht="4.5" customHeight="1">
      <c r="B185" s="898"/>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1"/>
      <c r="CD185" s="1"/>
      <c r="CJ185" s="99">
        <v>1</v>
      </c>
    </row>
    <row r="186" spans="2:88" s="2" customFormat="1" ht="4.5" customHeight="1">
      <c r="B186" s="898"/>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
      <c r="CD186" s="1"/>
      <c r="CJ186" s="99">
        <v>1</v>
      </c>
    </row>
    <row r="187" spans="2:88" s="13" customFormat="1" ht="17.100000000000001" customHeight="1">
      <c r="B187" s="898"/>
      <c r="C187" s="59"/>
      <c r="D187" s="59" t="s">
        <v>247</v>
      </c>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799"/>
      <c r="AL187" s="799"/>
      <c r="AM187" s="799"/>
      <c r="AN187" s="799"/>
      <c r="AO187" s="799"/>
      <c r="AP187" s="799"/>
      <c r="AQ187" s="799"/>
      <c r="AR187" s="59"/>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1" t="s">
        <v>2201</v>
      </c>
      <c r="CD187" s="1"/>
      <c r="CE187" s="1"/>
      <c r="CJ187" s="99">
        <v>1</v>
      </c>
    </row>
    <row r="188" spans="2:88" s="2" customFormat="1" ht="4.5" customHeight="1">
      <c r="B188" s="898"/>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
      <c r="CD188" s="1"/>
      <c r="CJ188" s="99">
        <v>1</v>
      </c>
    </row>
    <row r="189" spans="2:88" s="2" customFormat="1" ht="4.5" customHeight="1">
      <c r="B189" s="898"/>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
      <c r="CD189" s="1"/>
      <c r="CJ189" s="99">
        <v>1</v>
      </c>
    </row>
    <row r="190" spans="2:88" s="13" customFormat="1" ht="17.100000000000001" customHeight="1">
      <c r="B190" s="898"/>
      <c r="C190" s="59"/>
      <c r="D190" s="59" t="s">
        <v>248</v>
      </c>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60"/>
      <c r="AT190" s="60"/>
      <c r="AU190" s="897"/>
      <c r="AV190" s="897"/>
      <c r="AW190" s="897"/>
      <c r="AX190" s="897"/>
      <c r="AY190" s="897"/>
      <c r="AZ190" s="897"/>
      <c r="BA190" s="897"/>
      <c r="BB190" s="897"/>
      <c r="BC190" s="897"/>
      <c r="BD190" s="897"/>
      <c r="BE190" s="897"/>
      <c r="BF190" s="897"/>
      <c r="BG190" s="897"/>
      <c r="BH190" s="897"/>
      <c r="BI190" s="60"/>
      <c r="BJ190" s="60"/>
      <c r="BK190" s="60"/>
      <c r="BL190" s="60"/>
      <c r="BM190" s="60"/>
      <c r="BN190" s="60"/>
      <c r="BO190" s="60"/>
      <c r="BP190" s="60"/>
      <c r="BQ190" s="60"/>
      <c r="BR190" s="60"/>
      <c r="BS190" s="60"/>
      <c r="BT190" s="60"/>
      <c r="BU190" s="60"/>
      <c r="BV190" s="60"/>
      <c r="BW190" s="60"/>
      <c r="BX190" s="60"/>
      <c r="BY190" s="60"/>
      <c r="BZ190" s="60"/>
      <c r="CA190" s="60"/>
      <c r="CB190" s="60"/>
      <c r="CC190" s="1" t="s">
        <v>2200</v>
      </c>
      <c r="CD190" s="1"/>
      <c r="CE190" s="1"/>
      <c r="CJ190" s="99">
        <v>1</v>
      </c>
    </row>
    <row r="191" spans="2:88" s="2" customFormat="1" ht="4.5" customHeight="1">
      <c r="B191" s="898"/>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
      <c r="CD191" s="1"/>
      <c r="CJ191" s="99">
        <v>1</v>
      </c>
    </row>
    <row r="192" spans="2:88" s="2" customFormat="1" ht="4.5" customHeight="1">
      <c r="B192" s="898"/>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c r="BW192" s="174"/>
      <c r="BX192" s="174"/>
      <c r="BY192" s="174"/>
      <c r="BZ192" s="174"/>
      <c r="CA192" s="174"/>
      <c r="CB192" s="174"/>
      <c r="CC192" s="1"/>
      <c r="CD192" s="1"/>
      <c r="CJ192" s="99">
        <v>1</v>
      </c>
    </row>
    <row r="193" spans="2:88" s="13" customFormat="1" ht="17.100000000000001" customHeight="1">
      <c r="B193" s="898"/>
      <c r="C193" s="59"/>
      <c r="D193" s="59" t="s">
        <v>249</v>
      </c>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60"/>
      <c r="AT193" s="60"/>
      <c r="AU193" s="897"/>
      <c r="AV193" s="897"/>
      <c r="AW193" s="897"/>
      <c r="AX193" s="897"/>
      <c r="AY193" s="897"/>
      <c r="AZ193" s="897"/>
      <c r="BA193" s="897"/>
      <c r="BB193" s="897"/>
      <c r="BC193" s="897"/>
      <c r="BD193" s="897"/>
      <c r="BE193" s="897"/>
      <c r="BF193" s="897"/>
      <c r="BG193" s="897"/>
      <c r="BH193" s="897"/>
      <c r="BI193" s="60"/>
      <c r="BJ193" s="60"/>
      <c r="BK193" s="60"/>
      <c r="BL193" s="60"/>
      <c r="BM193" s="60"/>
      <c r="BN193" s="60"/>
      <c r="BO193" s="60"/>
      <c r="BP193" s="60"/>
      <c r="BQ193" s="60"/>
      <c r="BR193" s="60"/>
      <c r="BS193" s="60"/>
      <c r="BT193" s="60"/>
      <c r="BU193" s="60"/>
      <c r="BV193" s="60"/>
      <c r="BW193" s="60"/>
      <c r="BX193" s="60"/>
      <c r="BY193" s="60"/>
      <c r="BZ193" s="60"/>
      <c r="CA193" s="60"/>
      <c r="CB193" s="60"/>
      <c r="CC193" s="1" t="s">
        <v>2200</v>
      </c>
      <c r="CD193" s="1"/>
      <c r="CE193" s="1"/>
      <c r="CJ193" s="99">
        <v>1</v>
      </c>
    </row>
    <row r="194" spans="2:88" s="2" customFormat="1" ht="4.5" customHeight="1">
      <c r="B194" s="898"/>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
      <c r="CD194" s="1"/>
      <c r="CJ194" s="99">
        <v>1</v>
      </c>
    </row>
    <row r="195" spans="2:88" s="2" customFormat="1" ht="4.5" customHeight="1">
      <c r="B195" s="898"/>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
      <c r="CD195" s="1"/>
      <c r="CJ195" s="99">
        <v>1</v>
      </c>
    </row>
    <row r="196" spans="2:88" s="13" customFormat="1" ht="17.100000000000001" customHeight="1">
      <c r="B196" s="898"/>
      <c r="C196" s="59"/>
      <c r="D196" s="59" t="s">
        <v>250</v>
      </c>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60"/>
      <c r="AT196" s="60"/>
      <c r="AU196" s="897"/>
      <c r="AV196" s="897"/>
      <c r="AW196" s="897"/>
      <c r="AX196" s="897"/>
      <c r="AY196" s="897"/>
      <c r="AZ196" s="897"/>
      <c r="BA196" s="897"/>
      <c r="BB196" s="897"/>
      <c r="BC196" s="897"/>
      <c r="BD196" s="897"/>
      <c r="BE196" s="897"/>
      <c r="BF196" s="897"/>
      <c r="BG196" s="897"/>
      <c r="BH196" s="897"/>
      <c r="BI196" s="60"/>
      <c r="BJ196" s="60"/>
      <c r="BK196" s="60"/>
      <c r="BL196" s="60"/>
      <c r="BM196" s="60"/>
      <c r="BN196" s="60"/>
      <c r="BO196" s="60"/>
      <c r="BP196" s="60"/>
      <c r="BQ196" s="60"/>
      <c r="BR196" s="60"/>
      <c r="BS196" s="60"/>
      <c r="BT196" s="60"/>
      <c r="BU196" s="60"/>
      <c r="BV196" s="60"/>
      <c r="BW196" s="60"/>
      <c r="BX196" s="60"/>
      <c r="BY196" s="60"/>
      <c r="BZ196" s="60"/>
      <c r="CA196" s="60"/>
      <c r="CB196" s="60"/>
      <c r="CC196" s="1"/>
      <c r="CD196" s="1"/>
      <c r="CE196" s="1"/>
      <c r="CJ196" s="99">
        <v>1</v>
      </c>
    </row>
    <row r="197" spans="2:88" s="2" customFormat="1" ht="4.5" customHeight="1">
      <c r="B197" s="898"/>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1"/>
      <c r="CD197" s="1"/>
      <c r="CJ197" s="99">
        <v>1</v>
      </c>
    </row>
    <row r="198" spans="2:88" s="2" customFormat="1" ht="4.5" customHeight="1">
      <c r="B198" s="898"/>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
      <c r="CD198" s="1"/>
      <c r="CJ198" s="99">
        <v>1</v>
      </c>
    </row>
    <row r="199" spans="2:88" s="13" customFormat="1" ht="17.100000000000001" customHeight="1">
      <c r="B199" s="898"/>
      <c r="C199" s="59"/>
      <c r="D199" s="59" t="s">
        <v>251</v>
      </c>
      <c r="E199" s="59"/>
      <c r="F199" s="59"/>
      <c r="G199" s="59"/>
      <c r="H199" s="59"/>
      <c r="I199" s="59"/>
      <c r="J199" s="59"/>
      <c r="K199" s="59" t="s">
        <v>2197</v>
      </c>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60"/>
      <c r="AT199" s="60"/>
      <c r="AU199" s="897"/>
      <c r="AV199" s="897"/>
      <c r="AW199" s="897"/>
      <c r="AX199" s="897"/>
      <c r="AY199" s="897"/>
      <c r="AZ199" s="897"/>
      <c r="BA199" s="897"/>
      <c r="BB199" s="897"/>
      <c r="BC199" s="897"/>
      <c r="BD199" s="897"/>
      <c r="BE199" s="897"/>
      <c r="BF199" s="897"/>
      <c r="BG199" s="897"/>
      <c r="BH199" s="897"/>
      <c r="BI199" s="60"/>
      <c r="BJ199" s="60"/>
      <c r="BK199" s="60"/>
      <c r="BL199" s="60"/>
      <c r="BM199" s="60"/>
      <c r="BN199" s="60"/>
      <c r="BO199" s="60"/>
      <c r="BP199" s="60"/>
      <c r="BQ199" s="60"/>
      <c r="BR199" s="60"/>
      <c r="BS199" s="60"/>
      <c r="BT199" s="60"/>
      <c r="BU199" s="60"/>
      <c r="BV199" s="60"/>
      <c r="BW199" s="60"/>
      <c r="BX199" s="60"/>
      <c r="BY199" s="60"/>
      <c r="BZ199" s="60"/>
      <c r="CA199" s="60"/>
      <c r="CB199" s="60"/>
      <c r="CC199" s="13" t="s">
        <v>2199</v>
      </c>
      <c r="CJ199" s="99">
        <v>1</v>
      </c>
    </row>
    <row r="200" spans="2:88" s="13" customFormat="1" ht="15.95" customHeight="1">
      <c r="B200" s="898"/>
      <c r="C200" s="59"/>
      <c r="D200" s="59"/>
      <c r="E200" s="59"/>
      <c r="F200" s="59"/>
      <c r="G200" s="59"/>
      <c r="H200" s="59"/>
      <c r="I200" s="59"/>
      <c r="J200" s="59"/>
      <c r="K200" s="59" t="s">
        <v>2198</v>
      </c>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60"/>
      <c r="AV200" s="60"/>
      <c r="AW200" s="60"/>
      <c r="AX200" s="799" t="s">
        <v>56</v>
      </c>
      <c r="AY200" s="799"/>
      <c r="AZ200" s="96"/>
      <c r="BA200" s="96"/>
      <c r="BB200" s="96" t="s">
        <v>184</v>
      </c>
      <c r="BC200" s="96"/>
      <c r="BD200" s="96"/>
      <c r="BE200" s="96"/>
      <c r="BF200" s="96"/>
      <c r="BG200" s="799" t="s">
        <v>56</v>
      </c>
      <c r="BH200" s="799"/>
      <c r="BI200" s="96"/>
      <c r="BJ200" s="96"/>
      <c r="BK200" s="96" t="s">
        <v>254</v>
      </c>
      <c r="BL200" s="60"/>
      <c r="BM200" s="60"/>
      <c r="BN200" s="60"/>
      <c r="BO200" s="60"/>
      <c r="BP200" s="60"/>
      <c r="BQ200" s="60"/>
      <c r="BR200" s="60"/>
      <c r="BS200" s="60"/>
      <c r="BT200" s="60"/>
      <c r="BU200" s="60"/>
      <c r="BV200" s="60"/>
      <c r="BW200" s="60"/>
      <c r="BX200" s="60"/>
      <c r="BY200" s="60"/>
      <c r="BZ200" s="60"/>
      <c r="CA200" s="60"/>
      <c r="CB200" s="60"/>
      <c r="CC200" s="13" t="s">
        <v>2297</v>
      </c>
      <c r="CJ200" s="99">
        <v>1</v>
      </c>
    </row>
    <row r="201" spans="2:88" s="2" customFormat="1" ht="4.5" customHeight="1">
      <c r="B201" s="898"/>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1"/>
      <c r="CD201" s="1"/>
      <c r="CJ201" s="99">
        <v>1</v>
      </c>
    </row>
    <row r="202" spans="2:88" s="2" customFormat="1" ht="4.5" customHeight="1">
      <c r="B202" s="898"/>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A202" s="174"/>
      <c r="CB202" s="174"/>
      <c r="CC202" s="1"/>
      <c r="CD202" s="1"/>
      <c r="CJ202" s="99">
        <v>1</v>
      </c>
    </row>
    <row r="203" spans="2:88" s="13" customFormat="1" ht="17.100000000000001" customHeight="1">
      <c r="B203" s="898"/>
      <c r="C203" s="59"/>
      <c r="D203" s="59" t="s">
        <v>255</v>
      </c>
      <c r="E203" s="59"/>
      <c r="F203" s="59"/>
      <c r="G203" s="59"/>
      <c r="H203" s="59"/>
      <c r="I203" s="59"/>
      <c r="J203" s="59"/>
      <c r="K203" s="59"/>
      <c r="L203" s="59"/>
      <c r="M203" s="59"/>
      <c r="N203" s="59"/>
      <c r="O203" s="59"/>
      <c r="P203" s="59"/>
      <c r="Q203" s="59"/>
      <c r="R203" s="59"/>
      <c r="S203" s="59"/>
      <c r="T203" s="59"/>
      <c r="U203" s="59"/>
      <c r="V203" s="59"/>
      <c r="W203" s="59" t="s">
        <v>2204</v>
      </c>
      <c r="X203" s="60"/>
      <c r="Y203" s="60"/>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60"/>
      <c r="BA203" s="60"/>
      <c r="BB203" s="60"/>
      <c r="BC203" s="60"/>
      <c r="BD203" s="60"/>
      <c r="BE203" s="59" t="s">
        <v>258</v>
      </c>
      <c r="BF203" s="59"/>
      <c r="BG203" s="59"/>
      <c r="BH203" s="59"/>
      <c r="BI203" s="59"/>
      <c r="BJ203" s="59"/>
      <c r="BK203" s="59"/>
      <c r="BL203" s="59"/>
      <c r="BM203" s="59"/>
      <c r="BN203" s="59"/>
      <c r="BO203" s="59"/>
      <c r="BP203" s="59"/>
      <c r="BQ203" s="59"/>
      <c r="BR203" s="59"/>
      <c r="BS203" s="59"/>
      <c r="BT203" s="59"/>
      <c r="BU203" s="59"/>
      <c r="BV203" s="59"/>
      <c r="BW203" s="59" t="s">
        <v>85</v>
      </c>
      <c r="BX203" s="59"/>
      <c r="BY203" s="59"/>
      <c r="BZ203" s="59"/>
      <c r="CA203" s="59"/>
      <c r="CB203" s="59"/>
      <c r="CJ203" s="99">
        <v>1</v>
      </c>
    </row>
    <row r="204" spans="2:88" s="13" customFormat="1" ht="15.95" customHeight="1">
      <c r="B204" s="898"/>
      <c r="C204" s="59"/>
      <c r="D204" s="59"/>
      <c r="E204" s="59"/>
      <c r="F204" s="59"/>
      <c r="G204" s="59"/>
      <c r="H204" s="59"/>
      <c r="I204" s="59"/>
      <c r="J204" s="59"/>
      <c r="K204" s="59"/>
      <c r="L204" s="59"/>
      <c r="M204" s="59"/>
      <c r="N204" s="59" t="s">
        <v>259</v>
      </c>
      <c r="O204" s="59"/>
      <c r="P204" s="59"/>
      <c r="Q204" s="59"/>
      <c r="R204" s="59"/>
      <c r="S204" s="59"/>
      <c r="T204" s="59"/>
      <c r="U204" s="59"/>
      <c r="V204" s="59"/>
      <c r="W204" s="59"/>
      <c r="X204" s="59"/>
      <c r="Y204" s="794"/>
      <c r="Z204" s="794"/>
      <c r="AA204" s="794"/>
      <c r="AB204" s="794"/>
      <c r="AC204" s="794"/>
      <c r="AD204" s="794"/>
      <c r="AE204" s="794"/>
      <c r="AF204" s="794"/>
      <c r="AG204" s="794"/>
      <c r="AH204" s="794"/>
      <c r="AI204" s="794"/>
      <c r="AJ204" s="794"/>
      <c r="AK204" s="794"/>
      <c r="AL204" s="794"/>
      <c r="AM204" s="794"/>
      <c r="AN204" s="794"/>
      <c r="AO204" s="794"/>
      <c r="AP204" s="794"/>
      <c r="AQ204" s="794"/>
      <c r="AR204" s="794"/>
      <c r="AS204" s="794"/>
      <c r="AT204" s="794"/>
      <c r="AU204" s="794"/>
      <c r="AV204" s="794"/>
      <c r="AW204" s="794"/>
      <c r="AX204" s="794"/>
      <c r="AY204" s="794"/>
      <c r="AZ204" s="794"/>
      <c r="BA204" s="794"/>
      <c r="BB204" s="794"/>
      <c r="BC204" s="794"/>
      <c r="BD204" s="794"/>
      <c r="BE204" s="798" t="s">
        <v>117</v>
      </c>
      <c r="BF204" s="798"/>
      <c r="BG204" s="796"/>
      <c r="BH204" s="796"/>
      <c r="BI204" s="796"/>
      <c r="BJ204" s="796"/>
      <c r="BK204" s="796"/>
      <c r="BL204" s="796"/>
      <c r="BM204" s="796"/>
      <c r="BN204" s="796"/>
      <c r="BO204" s="796"/>
      <c r="BP204" s="796"/>
      <c r="BQ204" s="796"/>
      <c r="BR204" s="796"/>
      <c r="BS204" s="796"/>
      <c r="BT204" s="796"/>
      <c r="BU204" s="796"/>
      <c r="BV204" s="123"/>
      <c r="BW204" s="119" t="s">
        <v>85</v>
      </c>
      <c r="BX204" s="119"/>
      <c r="BY204" s="119"/>
      <c r="BZ204" s="119"/>
      <c r="CA204" s="119"/>
      <c r="CB204" s="59"/>
      <c r="CC204" s="13" t="s">
        <v>2202</v>
      </c>
      <c r="CJ204" s="99">
        <v>1</v>
      </c>
    </row>
    <row r="205" spans="2:88" s="13" customFormat="1" ht="17.100000000000001" customHeight="1">
      <c r="B205" s="898"/>
      <c r="C205" s="59"/>
      <c r="D205" s="59"/>
      <c r="E205" s="59"/>
      <c r="F205" s="59"/>
      <c r="G205" s="59"/>
      <c r="H205" s="59"/>
      <c r="I205" s="59"/>
      <c r="J205" s="59"/>
      <c r="K205" s="59"/>
      <c r="L205" s="59"/>
      <c r="M205" s="59"/>
      <c r="N205" s="59" t="s">
        <v>260</v>
      </c>
      <c r="O205" s="59"/>
      <c r="P205" s="59"/>
      <c r="Q205" s="59"/>
      <c r="R205" s="59"/>
      <c r="S205" s="59"/>
      <c r="T205" s="59"/>
      <c r="U205" s="59"/>
      <c r="V205" s="59"/>
      <c r="W205" s="59"/>
      <c r="X205" s="59"/>
      <c r="Y205" s="794"/>
      <c r="Z205" s="794"/>
      <c r="AA205" s="794"/>
      <c r="AB205" s="794"/>
      <c r="AC205" s="794"/>
      <c r="AD205" s="794"/>
      <c r="AE205" s="794"/>
      <c r="AF205" s="794"/>
      <c r="AG205" s="794"/>
      <c r="AH205" s="794"/>
      <c r="AI205" s="794"/>
      <c r="AJ205" s="794"/>
      <c r="AK205" s="794"/>
      <c r="AL205" s="794"/>
      <c r="AM205" s="794"/>
      <c r="AN205" s="794"/>
      <c r="AO205" s="794"/>
      <c r="AP205" s="794"/>
      <c r="AQ205" s="794"/>
      <c r="AR205" s="794"/>
      <c r="AS205" s="794"/>
      <c r="AT205" s="794"/>
      <c r="AU205" s="794"/>
      <c r="AV205" s="794"/>
      <c r="AW205" s="794"/>
      <c r="AX205" s="794"/>
      <c r="AY205" s="794"/>
      <c r="AZ205" s="794"/>
      <c r="BA205" s="794"/>
      <c r="BB205" s="794"/>
      <c r="BC205" s="794"/>
      <c r="BD205" s="794"/>
      <c r="BE205" s="798" t="s">
        <v>117</v>
      </c>
      <c r="BF205" s="798"/>
      <c r="BG205" s="796"/>
      <c r="BH205" s="796"/>
      <c r="BI205" s="796"/>
      <c r="BJ205" s="796"/>
      <c r="BK205" s="796"/>
      <c r="BL205" s="796"/>
      <c r="BM205" s="796"/>
      <c r="BN205" s="796"/>
      <c r="BO205" s="796"/>
      <c r="BP205" s="796"/>
      <c r="BQ205" s="796"/>
      <c r="BR205" s="796"/>
      <c r="BS205" s="796"/>
      <c r="BT205" s="796"/>
      <c r="BU205" s="796"/>
      <c r="BV205" s="123"/>
      <c r="BW205" s="119" t="s">
        <v>85</v>
      </c>
      <c r="BX205" s="119"/>
      <c r="BY205" s="119"/>
      <c r="BZ205" s="119"/>
      <c r="CA205" s="119"/>
      <c r="CB205" s="59"/>
      <c r="CJ205" s="99">
        <v>1</v>
      </c>
    </row>
    <row r="206" spans="2:88" s="13" customFormat="1" ht="17.100000000000001" customHeight="1">
      <c r="B206" s="898"/>
      <c r="C206" s="59"/>
      <c r="D206" s="59"/>
      <c r="E206" s="59"/>
      <c r="F206" s="59"/>
      <c r="G206" s="59"/>
      <c r="H206" s="59"/>
      <c r="I206" s="59"/>
      <c r="J206" s="59"/>
      <c r="K206" s="59"/>
      <c r="L206" s="59"/>
      <c r="M206" s="59"/>
      <c r="N206" s="59" t="s">
        <v>261</v>
      </c>
      <c r="O206" s="59"/>
      <c r="P206" s="59"/>
      <c r="Q206" s="59"/>
      <c r="R206" s="59"/>
      <c r="S206" s="59"/>
      <c r="T206" s="59"/>
      <c r="U206" s="59"/>
      <c r="V206" s="59"/>
      <c r="W206" s="59"/>
      <c r="X206" s="59"/>
      <c r="Y206" s="794"/>
      <c r="Z206" s="794"/>
      <c r="AA206" s="794"/>
      <c r="AB206" s="794"/>
      <c r="AC206" s="794"/>
      <c r="AD206" s="794"/>
      <c r="AE206" s="794"/>
      <c r="AF206" s="794"/>
      <c r="AG206" s="794"/>
      <c r="AH206" s="794"/>
      <c r="AI206" s="794"/>
      <c r="AJ206" s="794"/>
      <c r="AK206" s="794"/>
      <c r="AL206" s="794"/>
      <c r="AM206" s="794"/>
      <c r="AN206" s="794"/>
      <c r="AO206" s="794"/>
      <c r="AP206" s="794"/>
      <c r="AQ206" s="794"/>
      <c r="AR206" s="794"/>
      <c r="AS206" s="794"/>
      <c r="AT206" s="794"/>
      <c r="AU206" s="794"/>
      <c r="AV206" s="794"/>
      <c r="AW206" s="794"/>
      <c r="AX206" s="794"/>
      <c r="AY206" s="794"/>
      <c r="AZ206" s="794"/>
      <c r="BA206" s="794"/>
      <c r="BB206" s="794"/>
      <c r="BC206" s="794"/>
      <c r="BD206" s="794"/>
      <c r="BE206" s="798" t="s">
        <v>117</v>
      </c>
      <c r="BF206" s="798"/>
      <c r="BG206" s="796"/>
      <c r="BH206" s="796"/>
      <c r="BI206" s="796"/>
      <c r="BJ206" s="796"/>
      <c r="BK206" s="796"/>
      <c r="BL206" s="796"/>
      <c r="BM206" s="796"/>
      <c r="BN206" s="796"/>
      <c r="BO206" s="796"/>
      <c r="BP206" s="796"/>
      <c r="BQ206" s="796"/>
      <c r="BR206" s="796"/>
      <c r="BS206" s="796"/>
      <c r="BT206" s="796"/>
      <c r="BU206" s="796"/>
      <c r="BV206" s="123"/>
      <c r="BW206" s="119" t="s">
        <v>85</v>
      </c>
      <c r="BX206" s="119"/>
      <c r="BY206" s="119"/>
      <c r="BZ206" s="119"/>
      <c r="CA206" s="119"/>
      <c r="CB206" s="59"/>
      <c r="CD206" s="1"/>
      <c r="CJ206" s="99">
        <v>1</v>
      </c>
    </row>
    <row r="207" spans="2:88" s="13" customFormat="1" ht="17.100000000000001" customHeight="1">
      <c r="B207" s="898"/>
      <c r="C207" s="59"/>
      <c r="D207" s="59"/>
      <c r="E207" s="59"/>
      <c r="F207" s="59"/>
      <c r="G207" s="59"/>
      <c r="H207" s="59"/>
      <c r="I207" s="59"/>
      <c r="J207" s="59"/>
      <c r="K207" s="59"/>
      <c r="L207" s="59"/>
      <c r="M207" s="59"/>
      <c r="N207" s="59" t="s">
        <v>262</v>
      </c>
      <c r="O207" s="59"/>
      <c r="P207" s="59"/>
      <c r="Q207" s="59"/>
      <c r="R207" s="59"/>
      <c r="S207" s="59"/>
      <c r="T207" s="59"/>
      <c r="U207" s="59"/>
      <c r="V207" s="59"/>
      <c r="W207" s="59"/>
      <c r="X207" s="59"/>
      <c r="Y207" s="794"/>
      <c r="Z207" s="794"/>
      <c r="AA207" s="794"/>
      <c r="AB207" s="794"/>
      <c r="AC207" s="794"/>
      <c r="AD207" s="794"/>
      <c r="AE207" s="794"/>
      <c r="AF207" s="794"/>
      <c r="AG207" s="794"/>
      <c r="AH207" s="794"/>
      <c r="AI207" s="794"/>
      <c r="AJ207" s="794"/>
      <c r="AK207" s="794"/>
      <c r="AL207" s="794"/>
      <c r="AM207" s="794"/>
      <c r="AN207" s="794"/>
      <c r="AO207" s="794"/>
      <c r="AP207" s="794"/>
      <c r="AQ207" s="794"/>
      <c r="AR207" s="794"/>
      <c r="AS207" s="794"/>
      <c r="AT207" s="794"/>
      <c r="AU207" s="794"/>
      <c r="AV207" s="794"/>
      <c r="AW207" s="794"/>
      <c r="AX207" s="794"/>
      <c r="AY207" s="794"/>
      <c r="AZ207" s="794"/>
      <c r="BA207" s="794"/>
      <c r="BB207" s="794"/>
      <c r="BC207" s="794"/>
      <c r="BD207" s="794"/>
      <c r="BE207" s="798" t="s">
        <v>117</v>
      </c>
      <c r="BF207" s="798"/>
      <c r="BG207" s="796"/>
      <c r="BH207" s="796"/>
      <c r="BI207" s="796"/>
      <c r="BJ207" s="796"/>
      <c r="BK207" s="796"/>
      <c r="BL207" s="796"/>
      <c r="BM207" s="796"/>
      <c r="BN207" s="796"/>
      <c r="BO207" s="796"/>
      <c r="BP207" s="796"/>
      <c r="BQ207" s="796"/>
      <c r="BR207" s="796"/>
      <c r="BS207" s="796"/>
      <c r="BT207" s="796"/>
      <c r="BU207" s="796"/>
      <c r="BV207" s="123"/>
      <c r="BW207" s="119" t="s">
        <v>85</v>
      </c>
      <c r="BX207" s="119"/>
      <c r="BY207" s="119"/>
      <c r="BZ207" s="119"/>
      <c r="CA207" s="119"/>
      <c r="CB207" s="59"/>
      <c r="CD207" s="1"/>
      <c r="CJ207" s="99">
        <v>1</v>
      </c>
    </row>
    <row r="208" spans="2:88" s="1" customFormat="1" ht="17.100000000000001" customHeight="1">
      <c r="B208" s="898"/>
      <c r="C208" s="59"/>
      <c r="D208" s="59"/>
      <c r="E208" s="59"/>
      <c r="F208" s="59"/>
      <c r="G208" s="59"/>
      <c r="H208" s="59"/>
      <c r="I208" s="59"/>
      <c r="J208" s="59"/>
      <c r="K208" s="59"/>
      <c r="L208" s="59"/>
      <c r="M208" s="59"/>
      <c r="N208" s="59" t="s">
        <v>263</v>
      </c>
      <c r="O208" s="59"/>
      <c r="P208" s="59"/>
      <c r="Q208" s="59"/>
      <c r="R208" s="59"/>
      <c r="S208" s="59"/>
      <c r="T208" s="59"/>
      <c r="U208" s="59"/>
      <c r="V208" s="59"/>
      <c r="W208" s="59"/>
      <c r="X208" s="59"/>
      <c r="Y208" s="794"/>
      <c r="Z208" s="794"/>
      <c r="AA208" s="794"/>
      <c r="AB208" s="794"/>
      <c r="AC208" s="794"/>
      <c r="AD208" s="794"/>
      <c r="AE208" s="794"/>
      <c r="AF208" s="794"/>
      <c r="AG208" s="794"/>
      <c r="AH208" s="794"/>
      <c r="AI208" s="794"/>
      <c r="AJ208" s="794"/>
      <c r="AK208" s="794"/>
      <c r="AL208" s="794"/>
      <c r="AM208" s="794"/>
      <c r="AN208" s="794"/>
      <c r="AO208" s="794"/>
      <c r="AP208" s="794"/>
      <c r="AQ208" s="794"/>
      <c r="AR208" s="794"/>
      <c r="AS208" s="794"/>
      <c r="AT208" s="794"/>
      <c r="AU208" s="794"/>
      <c r="AV208" s="794"/>
      <c r="AW208" s="794"/>
      <c r="AX208" s="794"/>
      <c r="AY208" s="794"/>
      <c r="AZ208" s="794"/>
      <c r="BA208" s="794"/>
      <c r="BB208" s="794"/>
      <c r="BC208" s="794"/>
      <c r="BD208" s="794"/>
      <c r="BE208" s="798" t="s">
        <v>117</v>
      </c>
      <c r="BF208" s="798"/>
      <c r="BG208" s="796"/>
      <c r="BH208" s="796"/>
      <c r="BI208" s="796"/>
      <c r="BJ208" s="796"/>
      <c r="BK208" s="796"/>
      <c r="BL208" s="796"/>
      <c r="BM208" s="796"/>
      <c r="BN208" s="796"/>
      <c r="BO208" s="796"/>
      <c r="BP208" s="796"/>
      <c r="BQ208" s="796"/>
      <c r="BR208" s="796"/>
      <c r="BS208" s="796"/>
      <c r="BT208" s="796"/>
      <c r="BU208" s="796"/>
      <c r="BV208" s="123"/>
      <c r="BW208" s="119" t="s">
        <v>85</v>
      </c>
      <c r="BX208" s="119"/>
      <c r="BY208" s="119"/>
      <c r="BZ208" s="119"/>
      <c r="CA208" s="119"/>
      <c r="CB208" s="59"/>
      <c r="CC208" s="489" t="s">
        <v>2203</v>
      </c>
      <c r="CD208" s="9"/>
      <c r="CE208" s="13"/>
      <c r="CJ208" s="99">
        <v>1</v>
      </c>
    </row>
    <row r="209" spans="2:88" s="1" customFormat="1" ht="17.100000000000001" customHeight="1">
      <c r="B209" s="898"/>
      <c r="C209" s="59"/>
      <c r="D209" s="59"/>
      <c r="E209" s="59"/>
      <c r="F209" s="59"/>
      <c r="G209" s="59"/>
      <c r="H209" s="59"/>
      <c r="I209" s="59"/>
      <c r="J209" s="59"/>
      <c r="K209" s="59"/>
      <c r="L209" s="59"/>
      <c r="M209" s="59"/>
      <c r="N209" s="59" t="s">
        <v>264</v>
      </c>
      <c r="O209" s="59"/>
      <c r="P209" s="59"/>
      <c r="Q209" s="59"/>
      <c r="R209" s="59"/>
      <c r="S209" s="59"/>
      <c r="T209" s="59"/>
      <c r="U209" s="59"/>
      <c r="V209" s="59"/>
      <c r="W209" s="59"/>
      <c r="X209" s="59"/>
      <c r="Y209" s="794"/>
      <c r="Z209" s="794"/>
      <c r="AA209" s="794"/>
      <c r="AB209" s="794"/>
      <c r="AC209" s="794"/>
      <c r="AD209" s="794"/>
      <c r="AE209" s="794"/>
      <c r="AF209" s="794"/>
      <c r="AG209" s="794"/>
      <c r="AH209" s="794"/>
      <c r="AI209" s="794"/>
      <c r="AJ209" s="794"/>
      <c r="AK209" s="794"/>
      <c r="AL209" s="794"/>
      <c r="AM209" s="794"/>
      <c r="AN209" s="794"/>
      <c r="AO209" s="794"/>
      <c r="AP209" s="794"/>
      <c r="AQ209" s="794"/>
      <c r="AR209" s="794"/>
      <c r="AS209" s="794"/>
      <c r="AT209" s="794"/>
      <c r="AU209" s="794"/>
      <c r="AV209" s="794"/>
      <c r="AW209" s="794"/>
      <c r="AX209" s="794"/>
      <c r="AY209" s="794"/>
      <c r="AZ209" s="794"/>
      <c r="BA209" s="794"/>
      <c r="BB209" s="794"/>
      <c r="BC209" s="794"/>
      <c r="BD209" s="794"/>
      <c r="BE209" s="798" t="s">
        <v>117</v>
      </c>
      <c r="BF209" s="798"/>
      <c r="BG209" s="796"/>
      <c r="BH209" s="796"/>
      <c r="BI209" s="796"/>
      <c r="BJ209" s="796"/>
      <c r="BK209" s="796"/>
      <c r="BL209" s="796"/>
      <c r="BM209" s="796"/>
      <c r="BN209" s="796"/>
      <c r="BO209" s="796"/>
      <c r="BP209" s="796"/>
      <c r="BQ209" s="796"/>
      <c r="BR209" s="796"/>
      <c r="BS209" s="796"/>
      <c r="BT209" s="796"/>
      <c r="BU209" s="796"/>
      <c r="BV209" s="123"/>
      <c r="BW209" s="119" t="s">
        <v>85</v>
      </c>
      <c r="BX209" s="119"/>
      <c r="BY209" s="119"/>
      <c r="BZ209" s="119"/>
      <c r="CA209" s="119"/>
      <c r="CB209" s="59"/>
      <c r="CC209" s="895">
        <f>SUM(BG204:BU209)</f>
        <v>0</v>
      </c>
      <c r="CD209" s="896"/>
      <c r="CE209" s="13"/>
      <c r="CJ209" s="99">
        <v>1</v>
      </c>
    </row>
    <row r="210" spans="2:88" s="2" customFormat="1" ht="4.5" customHeight="1">
      <c r="B210" s="898"/>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1"/>
      <c r="CD210" s="1"/>
      <c r="CJ210" s="99">
        <v>1</v>
      </c>
    </row>
    <row r="211" spans="2:88" s="2" customFormat="1" ht="4.5" customHeight="1">
      <c r="B211" s="898"/>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A211" s="174"/>
      <c r="CB211" s="174"/>
      <c r="CC211" s="1"/>
      <c r="CD211" s="1"/>
      <c r="CJ211" s="99">
        <v>1</v>
      </c>
    </row>
    <row r="212" spans="2:88" s="13" customFormat="1" ht="17.100000000000001" customHeight="1">
      <c r="B212" s="898"/>
      <c r="C212" s="59"/>
      <c r="D212" s="59" t="s">
        <v>265</v>
      </c>
      <c r="E212" s="59"/>
      <c r="F212" s="59"/>
      <c r="G212" s="59"/>
      <c r="H212" s="59"/>
      <c r="I212" s="59"/>
      <c r="J212" s="59"/>
      <c r="K212" s="59"/>
      <c r="L212" s="59"/>
      <c r="M212" s="59"/>
      <c r="N212" s="59"/>
      <c r="O212" s="59"/>
      <c r="P212" s="59"/>
      <c r="Q212" s="59"/>
      <c r="R212" s="59"/>
      <c r="S212" s="59"/>
      <c r="T212" s="59"/>
      <c r="U212" s="794"/>
      <c r="V212" s="794"/>
      <c r="W212" s="794"/>
      <c r="X212" s="794"/>
      <c r="Y212" s="794"/>
      <c r="Z212" s="794"/>
      <c r="AA212" s="794"/>
      <c r="AB212" s="794"/>
      <c r="AC212" s="794"/>
      <c r="AD212" s="794"/>
      <c r="AE212" s="794"/>
      <c r="AF212" s="794"/>
      <c r="AG212" s="794"/>
      <c r="AH212" s="794"/>
      <c r="AI212" s="794"/>
      <c r="AJ212" s="794"/>
      <c r="AK212" s="794"/>
      <c r="AL212" s="794"/>
      <c r="AM212" s="794"/>
      <c r="AN212" s="794"/>
      <c r="AO212" s="794"/>
      <c r="AP212" s="794"/>
      <c r="AQ212" s="794"/>
      <c r="AR212" s="794"/>
      <c r="AS212" s="794"/>
      <c r="AT212" s="794"/>
      <c r="AU212" s="794"/>
      <c r="AV212" s="794"/>
      <c r="AW212" s="794"/>
      <c r="AX212" s="794"/>
      <c r="AY212" s="794"/>
      <c r="AZ212" s="794"/>
      <c r="BA212" s="794"/>
      <c r="BB212" s="794"/>
      <c r="BC212" s="794"/>
      <c r="BD212" s="794"/>
      <c r="BE212" s="794"/>
      <c r="BF212" s="794"/>
      <c r="BG212" s="794"/>
      <c r="BH212" s="794"/>
      <c r="BI212" s="794"/>
      <c r="BJ212" s="794"/>
      <c r="BK212" s="794"/>
      <c r="BL212" s="794"/>
      <c r="BM212" s="794"/>
      <c r="BN212" s="794"/>
      <c r="BO212" s="794"/>
      <c r="BP212" s="794"/>
      <c r="BQ212" s="794"/>
      <c r="BR212" s="794"/>
      <c r="BS212" s="794"/>
      <c r="BT212" s="794"/>
      <c r="BU212" s="794"/>
      <c r="BV212" s="794"/>
      <c r="BW212" s="794"/>
      <c r="BX212" s="794"/>
      <c r="BY212" s="794"/>
      <c r="BZ212" s="794"/>
      <c r="CA212" s="794"/>
      <c r="CB212" s="794"/>
      <c r="CJ212" s="99">
        <v>1</v>
      </c>
    </row>
    <row r="213" spans="2:88" s="2" customFormat="1" ht="4.5" customHeight="1">
      <c r="B213" s="898"/>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1"/>
      <c r="CD213" s="1"/>
      <c r="CJ213" s="99">
        <v>1</v>
      </c>
    </row>
    <row r="214" spans="2:88" s="2" customFormat="1" ht="4.5" customHeight="1">
      <c r="B214" s="898"/>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c r="BW214" s="174"/>
      <c r="BX214" s="174"/>
      <c r="BY214" s="174"/>
      <c r="BZ214" s="174"/>
      <c r="CA214" s="174"/>
      <c r="CB214" s="174"/>
      <c r="CC214" s="1"/>
      <c r="CD214" s="1"/>
      <c r="CJ214" s="99">
        <v>1</v>
      </c>
    </row>
    <row r="215" spans="2:88" s="13" customFormat="1" ht="17.100000000000001" customHeight="1">
      <c r="B215" s="482" t="s">
        <v>2144</v>
      </c>
      <c r="C215" s="59"/>
      <c r="D215" s="59" t="s">
        <v>266</v>
      </c>
      <c r="E215" s="59"/>
      <c r="F215" s="59"/>
      <c r="G215" s="59"/>
      <c r="H215" s="59"/>
      <c r="I215" s="59"/>
      <c r="J215" s="59"/>
      <c r="K215" s="59"/>
      <c r="L215" s="59"/>
      <c r="M215" s="59"/>
      <c r="N215" s="59"/>
      <c r="O215" s="59"/>
      <c r="P215" s="59"/>
      <c r="Q215" s="59"/>
      <c r="R215" s="59"/>
      <c r="S215" s="59"/>
      <c r="T215" s="794"/>
      <c r="U215" s="794"/>
      <c r="V215" s="794"/>
      <c r="W215" s="794"/>
      <c r="X215" s="794"/>
      <c r="Y215" s="794"/>
      <c r="Z215" s="794"/>
      <c r="AA215" s="794"/>
      <c r="AB215" s="794"/>
      <c r="AC215" s="794"/>
      <c r="AD215" s="794"/>
      <c r="AE215" s="794"/>
      <c r="AF215" s="794"/>
      <c r="AG215" s="794"/>
      <c r="AH215" s="794"/>
      <c r="AI215" s="794"/>
      <c r="AJ215" s="794"/>
      <c r="AK215" s="794"/>
      <c r="AL215" s="794"/>
      <c r="AM215" s="794"/>
      <c r="AN215" s="794"/>
      <c r="AO215" s="794"/>
      <c r="AP215" s="794"/>
      <c r="AQ215" s="794"/>
      <c r="AR215" s="794"/>
      <c r="AS215" s="794"/>
      <c r="AT215" s="794"/>
      <c r="AU215" s="794"/>
      <c r="AV215" s="794"/>
      <c r="AW215" s="794"/>
      <c r="AX215" s="794"/>
      <c r="AY215" s="794"/>
      <c r="AZ215" s="794"/>
      <c r="BA215" s="794"/>
      <c r="BB215" s="794"/>
      <c r="BC215" s="794"/>
      <c r="BD215" s="794"/>
      <c r="BE215" s="794"/>
      <c r="BF215" s="794"/>
      <c r="BG215" s="794"/>
      <c r="BH215" s="794"/>
      <c r="BI215" s="794"/>
      <c r="BJ215" s="794"/>
      <c r="BK215" s="794"/>
      <c r="BL215" s="794"/>
      <c r="BM215" s="794"/>
      <c r="BN215" s="794"/>
      <c r="BO215" s="794"/>
      <c r="BP215" s="794"/>
      <c r="BQ215" s="794"/>
      <c r="BR215" s="794"/>
      <c r="BS215" s="794"/>
      <c r="BT215" s="794"/>
      <c r="BU215" s="794"/>
      <c r="BV215" s="794"/>
      <c r="BW215" s="794"/>
      <c r="BX215" s="794"/>
      <c r="BY215" s="794"/>
      <c r="BZ215" s="794"/>
      <c r="CA215" s="794"/>
      <c r="CB215" s="794"/>
      <c r="CC215" s="461" t="s">
        <v>2144</v>
      </c>
      <c r="CJ215" s="99">
        <v>1</v>
      </c>
    </row>
    <row r="216" spans="2:88" s="2" customFormat="1" ht="14.1" customHeight="1" thickBot="1">
      <c r="B216" s="483" t="s">
        <v>2141</v>
      </c>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463" t="s">
        <v>2141</v>
      </c>
      <c r="CD216" s="9"/>
      <c r="CJ216" s="421">
        <v>1</v>
      </c>
    </row>
    <row r="217" spans="2:88" s="2" customFormat="1" ht="15.95" customHeight="1">
      <c r="B217" s="484" t="s">
        <v>2142</v>
      </c>
      <c r="C217" s="59"/>
      <c r="D217" s="59" t="s">
        <v>245</v>
      </c>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801" t="s">
        <v>244</v>
      </c>
      <c r="AL217" s="801"/>
      <c r="AM217" s="801"/>
      <c r="AN217" s="801"/>
      <c r="AO217" s="801"/>
      <c r="AP217" s="801"/>
      <c r="AQ217" s="801"/>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464" t="s">
        <v>2142</v>
      </c>
      <c r="CD217" s="491"/>
      <c r="CE217" s="491"/>
      <c r="CJ217" s="99">
        <v>1</v>
      </c>
    </row>
    <row r="218" spans="2:88" s="2" customFormat="1" ht="2.1" customHeight="1" thickBot="1">
      <c r="B218" s="495" t="s">
        <v>1958</v>
      </c>
      <c r="C218" s="490"/>
      <c r="D218" s="490"/>
      <c r="E218" s="490"/>
      <c r="F218" s="490"/>
      <c r="G218" s="490"/>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0"/>
      <c r="AY218" s="490"/>
      <c r="AZ218" s="490"/>
      <c r="BA218" s="490"/>
      <c r="BB218" s="490"/>
      <c r="BC218" s="490"/>
      <c r="BD218" s="490"/>
      <c r="BE218" s="490"/>
      <c r="BF218" s="490"/>
      <c r="BG218" s="490"/>
      <c r="BH218" s="490"/>
      <c r="BI218" s="490"/>
      <c r="BJ218" s="490"/>
      <c r="BK218" s="490"/>
      <c r="BL218" s="490"/>
      <c r="BM218" s="490"/>
      <c r="BN218" s="490"/>
      <c r="BO218" s="490"/>
      <c r="BP218" s="490"/>
      <c r="BQ218" s="490"/>
      <c r="BR218" s="490"/>
      <c r="BS218" s="490"/>
      <c r="BT218" s="490"/>
      <c r="BU218" s="490"/>
      <c r="BV218" s="490"/>
      <c r="BW218" s="490"/>
      <c r="BX218" s="490"/>
      <c r="BY218" s="490"/>
      <c r="BZ218" s="490"/>
      <c r="CA218" s="490"/>
      <c r="CB218" s="490"/>
      <c r="CC218" s="1"/>
      <c r="CD218" s="1"/>
      <c r="CJ218" s="99">
        <v>1</v>
      </c>
    </row>
    <row r="219" spans="2:88" s="2" customFormat="1" ht="3.95" customHeight="1">
      <c r="B219" s="898" t="s">
        <v>2205</v>
      </c>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1"/>
      <c r="CD219" s="1"/>
      <c r="CJ219" s="99">
        <v>1</v>
      </c>
    </row>
    <row r="220" spans="2:88" s="1" customFormat="1" ht="17.100000000000001" customHeight="1">
      <c r="B220" s="898"/>
      <c r="C220" s="59"/>
      <c r="D220" s="59" t="s">
        <v>246</v>
      </c>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799"/>
      <c r="AL220" s="799"/>
      <c r="AM220" s="799"/>
      <c r="AN220" s="799"/>
      <c r="AO220" s="799"/>
      <c r="AP220" s="799"/>
      <c r="AQ220" s="799"/>
      <c r="AR220" s="59"/>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1" t="s">
        <v>1970</v>
      </c>
      <c r="CJ220" s="99">
        <v>1</v>
      </c>
    </row>
    <row r="221" spans="2:88" s="2" customFormat="1" ht="4.5" customHeight="1">
      <c r="B221" s="898"/>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1"/>
      <c r="CD221" s="1"/>
      <c r="CJ221" s="99">
        <v>1</v>
      </c>
    </row>
    <row r="222" spans="2:88" s="2" customFormat="1" ht="4.5" customHeight="1">
      <c r="B222" s="898"/>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A222" s="174"/>
      <c r="CB222" s="174"/>
      <c r="CC222" s="1"/>
      <c r="CD222" s="1"/>
      <c r="CJ222" s="99">
        <v>1</v>
      </c>
    </row>
    <row r="223" spans="2:88" s="1" customFormat="1" ht="17.100000000000001" customHeight="1">
      <c r="B223" s="898"/>
      <c r="C223" s="59"/>
      <c r="D223" s="59" t="s">
        <v>247</v>
      </c>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799"/>
      <c r="AL223" s="799"/>
      <c r="AM223" s="799"/>
      <c r="AN223" s="799"/>
      <c r="AO223" s="799"/>
      <c r="AP223" s="799"/>
      <c r="AQ223" s="799"/>
      <c r="AR223" s="59"/>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1" t="s">
        <v>2201</v>
      </c>
      <c r="CJ223" s="99">
        <v>1</v>
      </c>
    </row>
    <row r="224" spans="2:88" s="2" customFormat="1" ht="4.5" customHeight="1">
      <c r="B224" s="898"/>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1"/>
      <c r="CD224" s="1"/>
      <c r="CJ224" s="99">
        <v>1</v>
      </c>
    </row>
    <row r="225" spans="2:88" s="2" customFormat="1" ht="4.5" customHeight="1">
      <c r="B225" s="898"/>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
      <c r="CD225" s="1"/>
      <c r="CJ225" s="99">
        <v>1</v>
      </c>
    </row>
    <row r="226" spans="2:88" s="1" customFormat="1" ht="17.100000000000001" customHeight="1">
      <c r="B226" s="898"/>
      <c r="C226" s="59"/>
      <c r="D226" s="59" t="s">
        <v>248</v>
      </c>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60"/>
      <c r="AT226" s="60"/>
      <c r="AU226" s="897"/>
      <c r="AV226" s="897"/>
      <c r="AW226" s="897"/>
      <c r="AX226" s="897"/>
      <c r="AY226" s="897"/>
      <c r="AZ226" s="897"/>
      <c r="BA226" s="897"/>
      <c r="BB226" s="897"/>
      <c r="BC226" s="897"/>
      <c r="BD226" s="897"/>
      <c r="BE226" s="897"/>
      <c r="BF226" s="897"/>
      <c r="BG226" s="897"/>
      <c r="BH226" s="897"/>
      <c r="BI226" s="60"/>
      <c r="BJ226" s="60"/>
      <c r="BK226" s="60"/>
      <c r="BL226" s="60"/>
      <c r="BM226" s="60"/>
      <c r="BN226" s="60"/>
      <c r="BO226" s="60"/>
      <c r="BP226" s="60"/>
      <c r="BQ226" s="60"/>
      <c r="BR226" s="60"/>
      <c r="BS226" s="60"/>
      <c r="BT226" s="60"/>
      <c r="BU226" s="60"/>
      <c r="BV226" s="60"/>
      <c r="BW226" s="60"/>
      <c r="BX226" s="60"/>
      <c r="BY226" s="60"/>
      <c r="BZ226" s="60"/>
      <c r="CA226" s="60"/>
      <c r="CB226" s="60"/>
      <c r="CC226" s="1" t="s">
        <v>2200</v>
      </c>
      <c r="CJ226" s="99">
        <v>1</v>
      </c>
    </row>
    <row r="227" spans="2:88" s="2" customFormat="1" ht="4.5" customHeight="1">
      <c r="B227" s="898"/>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1"/>
      <c r="CD227" s="1"/>
      <c r="CJ227" s="99">
        <v>1</v>
      </c>
    </row>
    <row r="228" spans="2:88" s="2" customFormat="1" ht="4.5" customHeight="1">
      <c r="B228" s="898"/>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174"/>
      <c r="BW228" s="174"/>
      <c r="BX228" s="174"/>
      <c r="BY228" s="174"/>
      <c r="BZ228" s="174"/>
      <c r="CA228" s="174"/>
      <c r="CB228" s="174"/>
      <c r="CC228" s="1"/>
      <c r="CD228" s="1"/>
      <c r="CJ228" s="99">
        <v>1</v>
      </c>
    </row>
    <row r="229" spans="2:88" s="1" customFormat="1" ht="17.100000000000001" customHeight="1">
      <c r="B229" s="898"/>
      <c r="C229" s="59"/>
      <c r="D229" s="59" t="s">
        <v>249</v>
      </c>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60"/>
      <c r="AT229" s="60"/>
      <c r="AU229" s="897"/>
      <c r="AV229" s="897"/>
      <c r="AW229" s="897"/>
      <c r="AX229" s="897"/>
      <c r="AY229" s="897"/>
      <c r="AZ229" s="897"/>
      <c r="BA229" s="897"/>
      <c r="BB229" s="897"/>
      <c r="BC229" s="897"/>
      <c r="BD229" s="897"/>
      <c r="BE229" s="897"/>
      <c r="BF229" s="897"/>
      <c r="BG229" s="897"/>
      <c r="BH229" s="897"/>
      <c r="BI229" s="60"/>
      <c r="BJ229" s="60"/>
      <c r="BK229" s="60"/>
      <c r="BL229" s="60"/>
      <c r="BM229" s="60"/>
      <c r="BN229" s="60"/>
      <c r="BO229" s="60"/>
      <c r="BP229" s="60"/>
      <c r="BQ229" s="60"/>
      <c r="BR229" s="60"/>
      <c r="BS229" s="60"/>
      <c r="BT229" s="60"/>
      <c r="BU229" s="60"/>
      <c r="BV229" s="60"/>
      <c r="BW229" s="60"/>
      <c r="BX229" s="60"/>
      <c r="BY229" s="60"/>
      <c r="BZ229" s="60"/>
      <c r="CA229" s="60"/>
      <c r="CB229" s="60"/>
      <c r="CC229" s="1" t="s">
        <v>2200</v>
      </c>
      <c r="CJ229" s="99">
        <v>1</v>
      </c>
    </row>
    <row r="230" spans="2:88" s="2" customFormat="1" ht="4.5" customHeight="1">
      <c r="B230" s="898"/>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1"/>
      <c r="CD230" s="1"/>
      <c r="CJ230" s="99">
        <v>1</v>
      </c>
    </row>
    <row r="231" spans="2:88" s="2" customFormat="1" ht="4.5" customHeight="1">
      <c r="B231" s="898"/>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
      <c r="CD231" s="1"/>
      <c r="CJ231" s="99">
        <v>1</v>
      </c>
    </row>
    <row r="232" spans="2:88" s="1" customFormat="1" ht="17.100000000000001" customHeight="1">
      <c r="B232" s="898"/>
      <c r="C232" s="59"/>
      <c r="D232" s="59" t="s">
        <v>250</v>
      </c>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60"/>
      <c r="AT232" s="60"/>
      <c r="AU232" s="897"/>
      <c r="AV232" s="897"/>
      <c r="AW232" s="897"/>
      <c r="AX232" s="897"/>
      <c r="AY232" s="897"/>
      <c r="AZ232" s="897"/>
      <c r="BA232" s="897"/>
      <c r="BB232" s="897"/>
      <c r="BC232" s="897"/>
      <c r="BD232" s="897"/>
      <c r="BE232" s="897"/>
      <c r="BF232" s="897"/>
      <c r="BG232" s="897"/>
      <c r="BH232" s="897"/>
      <c r="BI232" s="60"/>
      <c r="BJ232" s="60"/>
      <c r="BK232" s="60"/>
      <c r="BL232" s="60"/>
      <c r="BM232" s="60"/>
      <c r="BN232" s="60"/>
      <c r="BO232" s="60"/>
      <c r="BP232" s="60"/>
      <c r="BQ232" s="60"/>
      <c r="BR232" s="60"/>
      <c r="BS232" s="60"/>
      <c r="BT232" s="60"/>
      <c r="BU232" s="60"/>
      <c r="BV232" s="60"/>
      <c r="BW232" s="60"/>
      <c r="BX232" s="60"/>
      <c r="BY232" s="60"/>
      <c r="BZ232" s="60"/>
      <c r="CA232" s="60"/>
      <c r="CB232" s="60"/>
      <c r="CJ232" s="99">
        <v>1</v>
      </c>
    </row>
    <row r="233" spans="2:88" s="2" customFormat="1" ht="4.5" customHeight="1">
      <c r="B233" s="898"/>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1"/>
      <c r="CD233" s="1"/>
      <c r="CJ233" s="99">
        <v>1</v>
      </c>
    </row>
    <row r="234" spans="2:88" s="2" customFormat="1" ht="4.5" customHeight="1">
      <c r="B234" s="898"/>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c r="CA234" s="174"/>
      <c r="CB234" s="174"/>
      <c r="CC234" s="1"/>
      <c r="CD234" s="1"/>
      <c r="CJ234" s="99">
        <v>1</v>
      </c>
    </row>
    <row r="235" spans="2:88" s="13" customFormat="1" ht="17.100000000000001" customHeight="1">
      <c r="B235" s="898"/>
      <c r="C235" s="59"/>
      <c r="D235" s="59" t="s">
        <v>251</v>
      </c>
      <c r="E235" s="59"/>
      <c r="F235" s="59"/>
      <c r="G235" s="59"/>
      <c r="H235" s="59"/>
      <c r="I235" s="59"/>
      <c r="J235" s="59"/>
      <c r="K235" s="59" t="s">
        <v>2197</v>
      </c>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60"/>
      <c r="AT235" s="60"/>
      <c r="AU235" s="897"/>
      <c r="AV235" s="897"/>
      <c r="AW235" s="897"/>
      <c r="AX235" s="897"/>
      <c r="AY235" s="897"/>
      <c r="AZ235" s="897"/>
      <c r="BA235" s="897"/>
      <c r="BB235" s="897"/>
      <c r="BC235" s="897"/>
      <c r="BD235" s="897"/>
      <c r="BE235" s="897"/>
      <c r="BF235" s="897"/>
      <c r="BG235" s="897"/>
      <c r="BH235" s="897"/>
      <c r="BI235" s="60"/>
      <c r="BJ235" s="60"/>
      <c r="BK235" s="60"/>
      <c r="BL235" s="60"/>
      <c r="BM235" s="60"/>
      <c r="BN235" s="60"/>
      <c r="BO235" s="60"/>
      <c r="BP235" s="60"/>
      <c r="BQ235" s="60"/>
      <c r="BR235" s="60"/>
      <c r="BS235" s="60"/>
      <c r="BT235" s="60"/>
      <c r="BU235" s="60"/>
      <c r="BV235" s="60"/>
      <c r="BW235" s="60"/>
      <c r="BX235" s="60"/>
      <c r="BY235" s="60"/>
      <c r="BZ235" s="60"/>
      <c r="CA235" s="60"/>
      <c r="CB235" s="60"/>
      <c r="CC235" s="13" t="s">
        <v>2199</v>
      </c>
      <c r="CJ235" s="99">
        <v>1</v>
      </c>
    </row>
    <row r="236" spans="2:88" s="13" customFormat="1" ht="15.95" customHeight="1">
      <c r="B236" s="898"/>
      <c r="C236" s="59"/>
      <c r="D236" s="59"/>
      <c r="E236" s="59"/>
      <c r="F236" s="59"/>
      <c r="G236" s="59"/>
      <c r="H236" s="59"/>
      <c r="I236" s="59"/>
      <c r="J236" s="59"/>
      <c r="K236" s="59" t="s">
        <v>2198</v>
      </c>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60"/>
      <c r="AV236" s="60"/>
      <c r="AW236" s="60"/>
      <c r="AX236" s="799" t="s">
        <v>56</v>
      </c>
      <c r="AY236" s="799"/>
      <c r="AZ236" s="96"/>
      <c r="BA236" s="96"/>
      <c r="BB236" s="96" t="s">
        <v>184</v>
      </c>
      <c r="BC236" s="96"/>
      <c r="BD236" s="96"/>
      <c r="BE236" s="96"/>
      <c r="BF236" s="96"/>
      <c r="BG236" s="799" t="s">
        <v>56</v>
      </c>
      <c r="BH236" s="799"/>
      <c r="BI236" s="96"/>
      <c r="BJ236" s="96"/>
      <c r="BK236" s="96" t="s">
        <v>254</v>
      </c>
      <c r="BL236" s="60"/>
      <c r="BM236" s="60"/>
      <c r="BN236" s="60"/>
      <c r="BO236" s="60"/>
      <c r="BP236" s="60"/>
      <c r="BQ236" s="60"/>
      <c r="BR236" s="60"/>
      <c r="BS236" s="60"/>
      <c r="BT236" s="60"/>
      <c r="BU236" s="60"/>
      <c r="BV236" s="60"/>
      <c r="BW236" s="60"/>
      <c r="BX236" s="60"/>
      <c r="BY236" s="60"/>
      <c r="BZ236" s="60"/>
      <c r="CA236" s="60"/>
      <c r="CB236" s="60"/>
      <c r="CC236" s="13" t="s">
        <v>2297</v>
      </c>
      <c r="CJ236" s="99">
        <v>1</v>
      </c>
    </row>
    <row r="237" spans="2:88" s="2" customFormat="1" ht="4.5" customHeight="1">
      <c r="B237" s="898"/>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
      <c r="CD237" s="1"/>
      <c r="CJ237" s="99">
        <v>1</v>
      </c>
    </row>
    <row r="238" spans="2:88" s="2" customFormat="1" ht="4.5" customHeight="1">
      <c r="B238" s="898"/>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A238" s="174"/>
      <c r="CB238" s="174"/>
      <c r="CC238" s="1"/>
      <c r="CD238" s="1"/>
      <c r="CJ238" s="99">
        <v>1</v>
      </c>
    </row>
    <row r="239" spans="2:88" s="13" customFormat="1" ht="17.100000000000001" customHeight="1">
      <c r="B239" s="898"/>
      <c r="C239" s="59"/>
      <c r="D239" s="59" t="s">
        <v>255</v>
      </c>
      <c r="E239" s="59"/>
      <c r="F239" s="59"/>
      <c r="G239" s="59"/>
      <c r="H239" s="59"/>
      <c r="I239" s="59"/>
      <c r="J239" s="59"/>
      <c r="K239" s="59"/>
      <c r="L239" s="59"/>
      <c r="M239" s="59"/>
      <c r="N239" s="59"/>
      <c r="O239" s="59"/>
      <c r="P239" s="59"/>
      <c r="Q239" s="59"/>
      <c r="R239" s="59"/>
      <c r="S239" s="59"/>
      <c r="T239" s="59"/>
      <c r="U239" s="59"/>
      <c r="V239" s="59"/>
      <c r="W239" s="59" t="s">
        <v>2204</v>
      </c>
      <c r="X239" s="60"/>
      <c r="Y239" s="60"/>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60"/>
      <c r="BA239" s="60"/>
      <c r="BB239" s="60"/>
      <c r="BC239" s="60"/>
      <c r="BD239" s="60"/>
      <c r="BE239" s="59" t="s">
        <v>258</v>
      </c>
      <c r="BF239" s="59"/>
      <c r="BG239" s="59"/>
      <c r="BH239" s="59"/>
      <c r="BI239" s="59"/>
      <c r="BJ239" s="59"/>
      <c r="BK239" s="59"/>
      <c r="BL239" s="59"/>
      <c r="BM239" s="59"/>
      <c r="BN239" s="59"/>
      <c r="BO239" s="59"/>
      <c r="BP239" s="59"/>
      <c r="BQ239" s="59"/>
      <c r="BR239" s="59"/>
      <c r="BS239" s="59"/>
      <c r="BT239" s="59"/>
      <c r="BU239" s="59"/>
      <c r="BV239" s="59"/>
      <c r="BW239" s="59" t="s">
        <v>85</v>
      </c>
      <c r="BX239" s="59"/>
      <c r="BY239" s="59"/>
      <c r="BZ239" s="59"/>
      <c r="CA239" s="59"/>
      <c r="CB239" s="59"/>
      <c r="CJ239" s="99">
        <v>1</v>
      </c>
    </row>
    <row r="240" spans="2:88" s="13" customFormat="1" ht="15.95" customHeight="1">
      <c r="B240" s="898"/>
      <c r="C240" s="59"/>
      <c r="D240" s="59"/>
      <c r="E240" s="59"/>
      <c r="F240" s="59"/>
      <c r="G240" s="59"/>
      <c r="H240" s="59"/>
      <c r="I240" s="59"/>
      <c r="J240" s="59"/>
      <c r="K240" s="59"/>
      <c r="L240" s="59"/>
      <c r="M240" s="59"/>
      <c r="N240" s="59" t="s">
        <v>259</v>
      </c>
      <c r="O240" s="59"/>
      <c r="P240" s="59"/>
      <c r="Q240" s="59"/>
      <c r="R240" s="59"/>
      <c r="S240" s="59"/>
      <c r="T240" s="59"/>
      <c r="U240" s="59"/>
      <c r="V240" s="59"/>
      <c r="W240" s="59"/>
      <c r="X240" s="59"/>
      <c r="Y240" s="794" t="s">
        <v>2174</v>
      </c>
      <c r="Z240" s="794"/>
      <c r="AA240" s="794"/>
      <c r="AB240" s="794"/>
      <c r="AC240" s="794"/>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4"/>
      <c r="AY240" s="794"/>
      <c r="AZ240" s="794"/>
      <c r="BA240" s="794"/>
      <c r="BB240" s="794"/>
      <c r="BC240" s="794"/>
      <c r="BD240" s="794"/>
      <c r="BE240" s="798" t="s">
        <v>117</v>
      </c>
      <c r="BF240" s="798"/>
      <c r="BG240" s="796"/>
      <c r="BH240" s="796"/>
      <c r="BI240" s="796"/>
      <c r="BJ240" s="796"/>
      <c r="BK240" s="796"/>
      <c r="BL240" s="796"/>
      <c r="BM240" s="796"/>
      <c r="BN240" s="796"/>
      <c r="BO240" s="796"/>
      <c r="BP240" s="796"/>
      <c r="BQ240" s="796"/>
      <c r="BR240" s="796"/>
      <c r="BS240" s="796"/>
      <c r="BT240" s="796"/>
      <c r="BU240" s="796"/>
      <c r="BV240" s="123"/>
      <c r="BW240" s="119" t="s">
        <v>85</v>
      </c>
      <c r="BX240" s="119"/>
      <c r="BY240" s="119"/>
      <c r="BZ240" s="119"/>
      <c r="CA240" s="119"/>
      <c r="CB240" s="59"/>
      <c r="CC240" s="13" t="s">
        <v>2202</v>
      </c>
      <c r="CJ240" s="99">
        <v>1</v>
      </c>
    </row>
    <row r="241" spans="2:88" s="13" customFormat="1" ht="17.100000000000001" customHeight="1">
      <c r="B241" s="898"/>
      <c r="C241" s="59"/>
      <c r="D241" s="59"/>
      <c r="E241" s="59"/>
      <c r="F241" s="59"/>
      <c r="G241" s="59"/>
      <c r="H241" s="59"/>
      <c r="I241" s="59"/>
      <c r="J241" s="59"/>
      <c r="K241" s="59"/>
      <c r="L241" s="59"/>
      <c r="M241" s="59"/>
      <c r="N241" s="59" t="s">
        <v>260</v>
      </c>
      <c r="O241" s="59"/>
      <c r="P241" s="59"/>
      <c r="Q241" s="59"/>
      <c r="R241" s="59"/>
      <c r="S241" s="59"/>
      <c r="T241" s="59"/>
      <c r="U241" s="59"/>
      <c r="V241" s="59"/>
      <c r="W241" s="59"/>
      <c r="X241" s="59"/>
      <c r="Y241" s="794"/>
      <c r="Z241" s="794"/>
      <c r="AA241" s="794"/>
      <c r="AB241" s="794"/>
      <c r="AC241" s="794"/>
      <c r="AD241" s="794"/>
      <c r="AE241" s="794"/>
      <c r="AF241" s="794"/>
      <c r="AG241" s="794"/>
      <c r="AH241" s="794"/>
      <c r="AI241" s="794"/>
      <c r="AJ241" s="794"/>
      <c r="AK241" s="794"/>
      <c r="AL241" s="794"/>
      <c r="AM241" s="794"/>
      <c r="AN241" s="794"/>
      <c r="AO241" s="794"/>
      <c r="AP241" s="794"/>
      <c r="AQ241" s="794"/>
      <c r="AR241" s="794"/>
      <c r="AS241" s="794"/>
      <c r="AT241" s="794"/>
      <c r="AU241" s="794"/>
      <c r="AV241" s="794"/>
      <c r="AW241" s="794"/>
      <c r="AX241" s="794"/>
      <c r="AY241" s="794"/>
      <c r="AZ241" s="794"/>
      <c r="BA241" s="794"/>
      <c r="BB241" s="794"/>
      <c r="BC241" s="794"/>
      <c r="BD241" s="794"/>
      <c r="BE241" s="798" t="s">
        <v>117</v>
      </c>
      <c r="BF241" s="798"/>
      <c r="BG241" s="796"/>
      <c r="BH241" s="796"/>
      <c r="BI241" s="796"/>
      <c r="BJ241" s="796"/>
      <c r="BK241" s="796"/>
      <c r="BL241" s="796"/>
      <c r="BM241" s="796"/>
      <c r="BN241" s="796"/>
      <c r="BO241" s="796"/>
      <c r="BP241" s="796"/>
      <c r="BQ241" s="796"/>
      <c r="BR241" s="796"/>
      <c r="BS241" s="796"/>
      <c r="BT241" s="796"/>
      <c r="BU241" s="796"/>
      <c r="BV241" s="123"/>
      <c r="BW241" s="119" t="s">
        <v>85</v>
      </c>
      <c r="BX241" s="119"/>
      <c r="BY241" s="119"/>
      <c r="BZ241" s="119"/>
      <c r="CA241" s="119"/>
      <c r="CB241" s="59"/>
      <c r="CJ241" s="99">
        <v>1</v>
      </c>
    </row>
    <row r="242" spans="2:88" s="13" customFormat="1" ht="17.100000000000001" customHeight="1">
      <c r="B242" s="898"/>
      <c r="C242" s="59"/>
      <c r="D242" s="59"/>
      <c r="E242" s="59"/>
      <c r="F242" s="59"/>
      <c r="G242" s="59"/>
      <c r="H242" s="59"/>
      <c r="I242" s="59"/>
      <c r="J242" s="59"/>
      <c r="K242" s="59"/>
      <c r="L242" s="59"/>
      <c r="M242" s="59"/>
      <c r="N242" s="59" t="s">
        <v>261</v>
      </c>
      <c r="O242" s="59"/>
      <c r="P242" s="59"/>
      <c r="Q242" s="59"/>
      <c r="R242" s="59"/>
      <c r="S242" s="59"/>
      <c r="T242" s="59"/>
      <c r="U242" s="59"/>
      <c r="V242" s="59"/>
      <c r="W242" s="59"/>
      <c r="X242" s="59"/>
      <c r="Y242" s="794"/>
      <c r="Z242" s="794"/>
      <c r="AA242" s="794"/>
      <c r="AB242" s="794"/>
      <c r="AC242" s="794"/>
      <c r="AD242" s="794"/>
      <c r="AE242" s="794"/>
      <c r="AF242" s="794"/>
      <c r="AG242" s="794"/>
      <c r="AH242" s="794"/>
      <c r="AI242" s="794"/>
      <c r="AJ242" s="794"/>
      <c r="AK242" s="794"/>
      <c r="AL242" s="794"/>
      <c r="AM242" s="794"/>
      <c r="AN242" s="794"/>
      <c r="AO242" s="794"/>
      <c r="AP242" s="794"/>
      <c r="AQ242" s="794"/>
      <c r="AR242" s="794"/>
      <c r="AS242" s="794"/>
      <c r="AT242" s="794"/>
      <c r="AU242" s="794"/>
      <c r="AV242" s="794"/>
      <c r="AW242" s="794"/>
      <c r="AX242" s="794"/>
      <c r="AY242" s="794"/>
      <c r="AZ242" s="794"/>
      <c r="BA242" s="794"/>
      <c r="BB242" s="794"/>
      <c r="BC242" s="794"/>
      <c r="BD242" s="794"/>
      <c r="BE242" s="798" t="s">
        <v>117</v>
      </c>
      <c r="BF242" s="798"/>
      <c r="BG242" s="796"/>
      <c r="BH242" s="796"/>
      <c r="BI242" s="796"/>
      <c r="BJ242" s="796"/>
      <c r="BK242" s="796"/>
      <c r="BL242" s="796"/>
      <c r="BM242" s="796"/>
      <c r="BN242" s="796"/>
      <c r="BO242" s="796"/>
      <c r="BP242" s="796"/>
      <c r="BQ242" s="796"/>
      <c r="BR242" s="796"/>
      <c r="BS242" s="796"/>
      <c r="BT242" s="796"/>
      <c r="BU242" s="796"/>
      <c r="BV242" s="123"/>
      <c r="BW242" s="119" t="s">
        <v>85</v>
      </c>
      <c r="BX242" s="119"/>
      <c r="BY242" s="119"/>
      <c r="BZ242" s="119"/>
      <c r="CA242" s="119"/>
      <c r="CB242" s="59"/>
      <c r="CD242" s="1"/>
      <c r="CJ242" s="99">
        <v>1</v>
      </c>
    </row>
    <row r="243" spans="2:88" s="13" customFormat="1" ht="17.100000000000001" customHeight="1">
      <c r="B243" s="898"/>
      <c r="C243" s="59"/>
      <c r="D243" s="59"/>
      <c r="E243" s="59"/>
      <c r="F243" s="59"/>
      <c r="G243" s="59"/>
      <c r="H243" s="59"/>
      <c r="I243" s="59"/>
      <c r="J243" s="59"/>
      <c r="K243" s="59"/>
      <c r="L243" s="59"/>
      <c r="M243" s="59"/>
      <c r="N243" s="59" t="s">
        <v>262</v>
      </c>
      <c r="O243" s="59"/>
      <c r="P243" s="59"/>
      <c r="Q243" s="59"/>
      <c r="R243" s="59"/>
      <c r="S243" s="59"/>
      <c r="T243" s="59"/>
      <c r="U243" s="59"/>
      <c r="V243" s="59"/>
      <c r="W243" s="59"/>
      <c r="X243" s="59"/>
      <c r="Y243" s="794"/>
      <c r="Z243" s="794"/>
      <c r="AA243" s="794"/>
      <c r="AB243" s="794"/>
      <c r="AC243" s="794"/>
      <c r="AD243" s="794"/>
      <c r="AE243" s="794"/>
      <c r="AF243" s="794"/>
      <c r="AG243" s="794"/>
      <c r="AH243" s="794"/>
      <c r="AI243" s="794"/>
      <c r="AJ243" s="794"/>
      <c r="AK243" s="794"/>
      <c r="AL243" s="794"/>
      <c r="AM243" s="794"/>
      <c r="AN243" s="794"/>
      <c r="AO243" s="794"/>
      <c r="AP243" s="794"/>
      <c r="AQ243" s="794"/>
      <c r="AR243" s="794"/>
      <c r="AS243" s="794"/>
      <c r="AT243" s="794"/>
      <c r="AU243" s="794"/>
      <c r="AV243" s="794"/>
      <c r="AW243" s="794"/>
      <c r="AX243" s="794"/>
      <c r="AY243" s="794"/>
      <c r="AZ243" s="794"/>
      <c r="BA243" s="794"/>
      <c r="BB243" s="794"/>
      <c r="BC243" s="794"/>
      <c r="BD243" s="794"/>
      <c r="BE243" s="798" t="s">
        <v>117</v>
      </c>
      <c r="BF243" s="798"/>
      <c r="BG243" s="796"/>
      <c r="BH243" s="796"/>
      <c r="BI243" s="796"/>
      <c r="BJ243" s="796"/>
      <c r="BK243" s="796"/>
      <c r="BL243" s="796"/>
      <c r="BM243" s="796"/>
      <c r="BN243" s="796"/>
      <c r="BO243" s="796"/>
      <c r="BP243" s="796"/>
      <c r="BQ243" s="796"/>
      <c r="BR243" s="796"/>
      <c r="BS243" s="796"/>
      <c r="BT243" s="796"/>
      <c r="BU243" s="796"/>
      <c r="BV243" s="123"/>
      <c r="BW243" s="119" t="s">
        <v>85</v>
      </c>
      <c r="BX243" s="119"/>
      <c r="BY243" s="119"/>
      <c r="BZ243" s="119"/>
      <c r="CA243" s="119"/>
      <c r="CB243" s="59"/>
      <c r="CD243" s="1"/>
      <c r="CJ243" s="99">
        <v>1</v>
      </c>
    </row>
    <row r="244" spans="2:88" s="13" customFormat="1" ht="17.100000000000001" customHeight="1">
      <c r="B244" s="898"/>
      <c r="C244" s="59"/>
      <c r="D244" s="59"/>
      <c r="E244" s="59"/>
      <c r="F244" s="59"/>
      <c r="G244" s="59"/>
      <c r="H244" s="59"/>
      <c r="I244" s="59"/>
      <c r="J244" s="59"/>
      <c r="K244" s="59"/>
      <c r="L244" s="59"/>
      <c r="M244" s="59"/>
      <c r="N244" s="59" t="s">
        <v>263</v>
      </c>
      <c r="O244" s="59"/>
      <c r="P244" s="59"/>
      <c r="Q244" s="59"/>
      <c r="R244" s="59"/>
      <c r="S244" s="59"/>
      <c r="T244" s="59"/>
      <c r="U244" s="59"/>
      <c r="V244" s="59"/>
      <c r="W244" s="59"/>
      <c r="X244" s="59"/>
      <c r="Y244" s="794"/>
      <c r="Z244" s="794"/>
      <c r="AA244" s="794"/>
      <c r="AB244" s="794"/>
      <c r="AC244" s="794"/>
      <c r="AD244" s="794"/>
      <c r="AE244" s="794"/>
      <c r="AF244" s="794"/>
      <c r="AG244" s="794"/>
      <c r="AH244" s="794"/>
      <c r="AI244" s="794"/>
      <c r="AJ244" s="794"/>
      <c r="AK244" s="794"/>
      <c r="AL244" s="794"/>
      <c r="AM244" s="794"/>
      <c r="AN244" s="794"/>
      <c r="AO244" s="794"/>
      <c r="AP244" s="794"/>
      <c r="AQ244" s="794"/>
      <c r="AR244" s="794"/>
      <c r="AS244" s="794"/>
      <c r="AT244" s="794"/>
      <c r="AU244" s="794"/>
      <c r="AV244" s="794"/>
      <c r="AW244" s="794"/>
      <c r="AX244" s="794"/>
      <c r="AY244" s="794"/>
      <c r="AZ244" s="794"/>
      <c r="BA244" s="794"/>
      <c r="BB244" s="794"/>
      <c r="BC244" s="794"/>
      <c r="BD244" s="794"/>
      <c r="BE244" s="798" t="s">
        <v>117</v>
      </c>
      <c r="BF244" s="798"/>
      <c r="BG244" s="796"/>
      <c r="BH244" s="796"/>
      <c r="BI244" s="796"/>
      <c r="BJ244" s="796"/>
      <c r="BK244" s="796"/>
      <c r="BL244" s="796"/>
      <c r="BM244" s="796"/>
      <c r="BN244" s="796"/>
      <c r="BO244" s="796"/>
      <c r="BP244" s="796"/>
      <c r="BQ244" s="796"/>
      <c r="BR244" s="796"/>
      <c r="BS244" s="796"/>
      <c r="BT244" s="796"/>
      <c r="BU244" s="796"/>
      <c r="BV244" s="123"/>
      <c r="BW244" s="119" t="s">
        <v>85</v>
      </c>
      <c r="BX244" s="119"/>
      <c r="BY244" s="119"/>
      <c r="BZ244" s="119"/>
      <c r="CA244" s="119"/>
      <c r="CB244" s="59"/>
      <c r="CC244" s="489" t="s">
        <v>2203</v>
      </c>
      <c r="CD244" s="9"/>
      <c r="CJ244" s="99">
        <v>1</v>
      </c>
    </row>
    <row r="245" spans="2:88" s="13" customFormat="1" ht="17.100000000000001" customHeight="1">
      <c r="B245" s="898"/>
      <c r="C245" s="59"/>
      <c r="D245" s="59"/>
      <c r="E245" s="59"/>
      <c r="F245" s="59"/>
      <c r="G245" s="59"/>
      <c r="H245" s="59"/>
      <c r="I245" s="59"/>
      <c r="J245" s="59"/>
      <c r="K245" s="59"/>
      <c r="L245" s="59"/>
      <c r="M245" s="59"/>
      <c r="N245" s="59" t="s">
        <v>264</v>
      </c>
      <c r="O245" s="59"/>
      <c r="P245" s="59"/>
      <c r="Q245" s="59"/>
      <c r="R245" s="59"/>
      <c r="S245" s="59"/>
      <c r="T245" s="59"/>
      <c r="U245" s="59"/>
      <c r="V245" s="59"/>
      <c r="W245" s="59"/>
      <c r="X245" s="59"/>
      <c r="Y245" s="794"/>
      <c r="Z245" s="794"/>
      <c r="AA245" s="794"/>
      <c r="AB245" s="794"/>
      <c r="AC245" s="794"/>
      <c r="AD245" s="794"/>
      <c r="AE245" s="794"/>
      <c r="AF245" s="794"/>
      <c r="AG245" s="794"/>
      <c r="AH245" s="794"/>
      <c r="AI245" s="794"/>
      <c r="AJ245" s="794"/>
      <c r="AK245" s="794"/>
      <c r="AL245" s="794"/>
      <c r="AM245" s="794"/>
      <c r="AN245" s="794"/>
      <c r="AO245" s="794"/>
      <c r="AP245" s="794"/>
      <c r="AQ245" s="794"/>
      <c r="AR245" s="794"/>
      <c r="AS245" s="794"/>
      <c r="AT245" s="794"/>
      <c r="AU245" s="794"/>
      <c r="AV245" s="794"/>
      <c r="AW245" s="794"/>
      <c r="AX245" s="794"/>
      <c r="AY245" s="794"/>
      <c r="AZ245" s="794"/>
      <c r="BA245" s="794"/>
      <c r="BB245" s="794"/>
      <c r="BC245" s="794"/>
      <c r="BD245" s="794"/>
      <c r="BE245" s="798" t="s">
        <v>117</v>
      </c>
      <c r="BF245" s="798"/>
      <c r="BG245" s="796"/>
      <c r="BH245" s="796"/>
      <c r="BI245" s="796"/>
      <c r="BJ245" s="796"/>
      <c r="BK245" s="796"/>
      <c r="BL245" s="796"/>
      <c r="BM245" s="796"/>
      <c r="BN245" s="796"/>
      <c r="BO245" s="796"/>
      <c r="BP245" s="796"/>
      <c r="BQ245" s="796"/>
      <c r="BR245" s="796"/>
      <c r="BS245" s="796"/>
      <c r="BT245" s="796"/>
      <c r="BU245" s="796"/>
      <c r="BV245" s="123"/>
      <c r="BW245" s="119" t="s">
        <v>85</v>
      </c>
      <c r="BX245" s="119"/>
      <c r="BY245" s="119"/>
      <c r="BZ245" s="119"/>
      <c r="CA245" s="119"/>
      <c r="CB245" s="59"/>
      <c r="CC245" s="895">
        <f>SUM(BG240:BU245)</f>
        <v>0</v>
      </c>
      <c r="CD245" s="896"/>
      <c r="CJ245" s="99">
        <v>1</v>
      </c>
    </row>
    <row r="246" spans="2:88" s="2" customFormat="1" ht="4.5" customHeight="1">
      <c r="B246" s="898"/>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1"/>
      <c r="CD246" s="1"/>
      <c r="CJ246" s="99">
        <v>1</v>
      </c>
    </row>
    <row r="247" spans="2:88" s="2" customFormat="1" ht="4.5" customHeight="1">
      <c r="B247" s="898"/>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A247" s="174"/>
      <c r="CB247" s="174"/>
      <c r="CC247" s="1"/>
      <c r="CD247" s="1"/>
      <c r="CJ247" s="99">
        <v>1</v>
      </c>
    </row>
    <row r="248" spans="2:88" s="13" customFormat="1" ht="17.100000000000001" customHeight="1">
      <c r="B248" s="898"/>
      <c r="C248" s="59"/>
      <c r="D248" s="59" t="s">
        <v>265</v>
      </c>
      <c r="E248" s="59"/>
      <c r="F248" s="59"/>
      <c r="G248" s="59"/>
      <c r="H248" s="59"/>
      <c r="I248" s="59"/>
      <c r="J248" s="59"/>
      <c r="K248" s="59"/>
      <c r="L248" s="59"/>
      <c r="M248" s="59"/>
      <c r="N248" s="59"/>
      <c r="O248" s="59"/>
      <c r="P248" s="59"/>
      <c r="Q248" s="59"/>
      <c r="R248" s="59"/>
      <c r="S248" s="59"/>
      <c r="T248" s="59"/>
      <c r="U248" s="794"/>
      <c r="V248" s="794"/>
      <c r="W248" s="794"/>
      <c r="X248" s="794"/>
      <c r="Y248" s="794"/>
      <c r="Z248" s="794"/>
      <c r="AA248" s="794"/>
      <c r="AB248" s="794"/>
      <c r="AC248" s="794"/>
      <c r="AD248" s="794"/>
      <c r="AE248" s="794"/>
      <c r="AF248" s="794"/>
      <c r="AG248" s="794"/>
      <c r="AH248" s="794"/>
      <c r="AI248" s="794"/>
      <c r="AJ248" s="794"/>
      <c r="AK248" s="794"/>
      <c r="AL248" s="794"/>
      <c r="AM248" s="794"/>
      <c r="AN248" s="794"/>
      <c r="AO248" s="794"/>
      <c r="AP248" s="794"/>
      <c r="AQ248" s="794"/>
      <c r="AR248" s="794"/>
      <c r="AS248" s="794"/>
      <c r="AT248" s="794"/>
      <c r="AU248" s="794"/>
      <c r="AV248" s="794"/>
      <c r="AW248" s="794"/>
      <c r="AX248" s="794"/>
      <c r="AY248" s="794"/>
      <c r="AZ248" s="794"/>
      <c r="BA248" s="794"/>
      <c r="BB248" s="794"/>
      <c r="BC248" s="794"/>
      <c r="BD248" s="794"/>
      <c r="BE248" s="794"/>
      <c r="BF248" s="794"/>
      <c r="BG248" s="794"/>
      <c r="BH248" s="794"/>
      <c r="BI248" s="794"/>
      <c r="BJ248" s="794"/>
      <c r="BK248" s="794"/>
      <c r="BL248" s="794"/>
      <c r="BM248" s="794"/>
      <c r="BN248" s="794"/>
      <c r="BO248" s="794"/>
      <c r="BP248" s="794"/>
      <c r="BQ248" s="794"/>
      <c r="BR248" s="794"/>
      <c r="BS248" s="794"/>
      <c r="BT248" s="794"/>
      <c r="BU248" s="794"/>
      <c r="BV248" s="794"/>
      <c r="BW248" s="794"/>
      <c r="BX248" s="794"/>
      <c r="BY248" s="794"/>
      <c r="BZ248" s="794"/>
      <c r="CA248" s="794"/>
      <c r="CB248" s="794"/>
      <c r="CJ248" s="99">
        <v>1</v>
      </c>
    </row>
    <row r="249" spans="2:88" s="2" customFormat="1" ht="4.5" customHeight="1">
      <c r="B249" s="898"/>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
      <c r="CD249" s="1"/>
      <c r="CJ249" s="99">
        <v>1</v>
      </c>
    </row>
    <row r="250" spans="2:88" s="2" customFormat="1" ht="5.0999999999999996" customHeight="1">
      <c r="B250" s="898"/>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4"/>
      <c r="BJ250" s="174"/>
      <c r="BK250" s="174"/>
      <c r="BL250" s="174"/>
      <c r="BM250" s="174"/>
      <c r="BN250" s="174"/>
      <c r="BO250" s="174"/>
      <c r="BP250" s="174"/>
      <c r="BQ250" s="174"/>
      <c r="BR250" s="174"/>
      <c r="BS250" s="174"/>
      <c r="BT250" s="174"/>
      <c r="BU250" s="174"/>
      <c r="BV250" s="174"/>
      <c r="BW250" s="174"/>
      <c r="BX250" s="174"/>
      <c r="BY250" s="174"/>
      <c r="BZ250" s="174"/>
      <c r="CA250" s="174"/>
      <c r="CB250" s="174"/>
      <c r="CC250" s="1"/>
      <c r="CD250" s="1"/>
      <c r="CJ250" s="99">
        <v>1</v>
      </c>
    </row>
    <row r="251" spans="2:88" s="13" customFormat="1" ht="17.100000000000001" customHeight="1">
      <c r="B251" s="898"/>
      <c r="C251" s="59"/>
      <c r="D251" s="59" t="s">
        <v>266</v>
      </c>
      <c r="E251" s="59"/>
      <c r="F251" s="59"/>
      <c r="G251" s="59"/>
      <c r="H251" s="59"/>
      <c r="I251" s="59"/>
      <c r="J251" s="59"/>
      <c r="K251" s="59"/>
      <c r="L251" s="59"/>
      <c r="M251" s="59"/>
      <c r="N251" s="59"/>
      <c r="O251" s="59"/>
      <c r="P251" s="59"/>
      <c r="Q251" s="59"/>
      <c r="R251" s="59"/>
      <c r="S251" s="59"/>
      <c r="T251" s="794"/>
      <c r="U251" s="794"/>
      <c r="V251" s="794"/>
      <c r="W251" s="794"/>
      <c r="X251" s="794"/>
      <c r="Y251" s="794"/>
      <c r="Z251" s="794"/>
      <c r="AA251" s="794"/>
      <c r="AB251" s="794"/>
      <c r="AC251" s="794"/>
      <c r="AD251" s="794"/>
      <c r="AE251" s="794"/>
      <c r="AF251" s="794"/>
      <c r="AG251" s="794"/>
      <c r="AH251" s="794"/>
      <c r="AI251" s="794"/>
      <c r="AJ251" s="794"/>
      <c r="AK251" s="794"/>
      <c r="AL251" s="794"/>
      <c r="AM251" s="794"/>
      <c r="AN251" s="794"/>
      <c r="AO251" s="794"/>
      <c r="AP251" s="794"/>
      <c r="AQ251" s="794"/>
      <c r="AR251" s="794"/>
      <c r="AS251" s="794"/>
      <c r="AT251" s="794"/>
      <c r="AU251" s="794"/>
      <c r="AV251" s="794"/>
      <c r="AW251" s="794"/>
      <c r="AX251" s="794"/>
      <c r="AY251" s="794"/>
      <c r="AZ251" s="794"/>
      <c r="BA251" s="794"/>
      <c r="BB251" s="794"/>
      <c r="BC251" s="794"/>
      <c r="BD251" s="794"/>
      <c r="BE251" s="794"/>
      <c r="BF251" s="794"/>
      <c r="BG251" s="794"/>
      <c r="BH251" s="794"/>
      <c r="BI251" s="794"/>
      <c r="BJ251" s="794"/>
      <c r="BK251" s="794"/>
      <c r="BL251" s="794"/>
      <c r="BM251" s="794"/>
      <c r="BN251" s="794"/>
      <c r="BO251" s="794"/>
      <c r="BP251" s="794"/>
      <c r="BQ251" s="794"/>
      <c r="BR251" s="794"/>
      <c r="BS251" s="794"/>
      <c r="BT251" s="794"/>
      <c r="BU251" s="794"/>
      <c r="BV251" s="794"/>
      <c r="BW251" s="794"/>
      <c r="BX251" s="794"/>
      <c r="BY251" s="794"/>
      <c r="BZ251" s="794"/>
      <c r="CA251" s="794"/>
      <c r="CB251" s="794"/>
      <c r="CJ251" s="99">
        <v>1</v>
      </c>
    </row>
    <row r="252" spans="2:88" s="2" customFormat="1" ht="14.1" customHeight="1">
      <c r="B252" s="898"/>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1"/>
      <c r="CD252" s="1"/>
      <c r="CJ252" s="99">
        <v>1</v>
      </c>
    </row>
    <row r="253" spans="2:88" s="13" customFormat="1" ht="2.1" customHeight="1">
      <c r="B253" s="898"/>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70"/>
      <c r="BY253" s="170"/>
      <c r="BZ253" s="170"/>
      <c r="CA253" s="170"/>
      <c r="CB253" s="170"/>
      <c r="CJ253" s="99">
        <v>1</v>
      </c>
    </row>
    <row r="254" spans="2:88" s="2" customFormat="1" ht="30" customHeight="1" thickBot="1">
      <c r="B254" s="898"/>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Y254" s="490"/>
      <c r="Z254" s="490"/>
      <c r="AA254" s="490"/>
      <c r="AB254" s="490"/>
      <c r="AC254" s="490"/>
      <c r="AD254" s="490"/>
      <c r="AE254" s="490"/>
      <c r="AF254" s="490"/>
      <c r="AG254" s="490"/>
      <c r="AH254" s="490"/>
      <c r="AI254" s="490"/>
      <c r="AJ254" s="490"/>
      <c r="AK254" s="490"/>
      <c r="AL254" s="490"/>
      <c r="AM254" s="490"/>
      <c r="AN254" s="490"/>
      <c r="AO254" s="490"/>
      <c r="AP254" s="490"/>
      <c r="AQ254" s="490"/>
      <c r="AR254" s="490"/>
      <c r="AS254" s="490"/>
      <c r="AT254" s="490"/>
      <c r="AU254" s="490"/>
      <c r="AV254" s="490"/>
      <c r="AW254" s="490"/>
      <c r="AX254" s="490"/>
      <c r="AY254" s="490"/>
      <c r="AZ254" s="490"/>
      <c r="BA254" s="490"/>
      <c r="BB254" s="490"/>
      <c r="BC254" s="490"/>
      <c r="BD254" s="490"/>
      <c r="BE254" s="490"/>
      <c r="BF254" s="490"/>
      <c r="BG254" s="490"/>
      <c r="BH254" s="490"/>
      <c r="BI254" s="490"/>
      <c r="BJ254" s="490"/>
      <c r="BK254" s="490"/>
      <c r="BL254" s="490"/>
      <c r="BM254" s="490"/>
      <c r="BN254" s="490"/>
      <c r="BO254" s="490"/>
      <c r="BP254" s="490"/>
      <c r="BQ254" s="490"/>
      <c r="BR254" s="490"/>
      <c r="BS254" s="490"/>
      <c r="BT254" s="490"/>
      <c r="BU254" s="490"/>
      <c r="BV254" s="490"/>
      <c r="BW254" s="490"/>
      <c r="BX254" s="490"/>
      <c r="BY254" s="490"/>
      <c r="BZ254" s="490"/>
      <c r="CA254" s="490"/>
      <c r="CB254" s="490"/>
      <c r="CC254" s="1"/>
      <c r="CD254" s="1"/>
      <c r="CJ254" s="99">
        <v>1</v>
      </c>
    </row>
    <row r="255" spans="2:88" s="2" customFormat="1" ht="4.5" customHeight="1">
      <c r="B255" s="898"/>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1"/>
      <c r="CD255" s="1"/>
      <c r="CJ255" s="99">
        <v>1</v>
      </c>
    </row>
    <row r="256" spans="2:88" s="13" customFormat="1" ht="17.100000000000001" customHeight="1">
      <c r="B256" s="898"/>
      <c r="C256" s="59"/>
      <c r="D256" s="59" t="s">
        <v>246</v>
      </c>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799"/>
      <c r="AL256" s="799"/>
      <c r="AM256" s="799"/>
      <c r="AN256" s="799"/>
      <c r="AO256" s="799"/>
      <c r="AP256" s="799"/>
      <c r="AQ256" s="799"/>
      <c r="AR256" s="59"/>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1" t="s">
        <v>1970</v>
      </c>
      <c r="CD256" s="1"/>
      <c r="CE256" s="1"/>
      <c r="CJ256" s="99">
        <v>1</v>
      </c>
    </row>
    <row r="257" spans="2:88" s="2" customFormat="1" ht="4.5" customHeight="1">
      <c r="B257" s="898"/>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1"/>
      <c r="CD257" s="1"/>
      <c r="CJ257" s="99">
        <v>1</v>
      </c>
    </row>
    <row r="258" spans="2:88" s="2" customFormat="1" ht="4.5" customHeight="1">
      <c r="B258" s="898"/>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4"/>
      <c r="BJ258" s="174"/>
      <c r="BK258" s="174"/>
      <c r="BL258" s="174"/>
      <c r="BM258" s="174"/>
      <c r="BN258" s="174"/>
      <c r="BO258" s="174"/>
      <c r="BP258" s="174"/>
      <c r="BQ258" s="174"/>
      <c r="BR258" s="174"/>
      <c r="BS258" s="174"/>
      <c r="BT258" s="174"/>
      <c r="BU258" s="174"/>
      <c r="BV258" s="174"/>
      <c r="BW258" s="174"/>
      <c r="BX258" s="174"/>
      <c r="BY258" s="174"/>
      <c r="BZ258" s="174"/>
      <c r="CA258" s="174"/>
      <c r="CB258" s="174"/>
      <c r="CC258" s="1"/>
      <c r="CD258" s="1"/>
      <c r="CJ258" s="99">
        <v>1</v>
      </c>
    </row>
    <row r="259" spans="2:88" s="13" customFormat="1" ht="17.100000000000001" customHeight="1">
      <c r="B259" s="898"/>
      <c r="C259" s="59"/>
      <c r="D259" s="59" t="s">
        <v>247</v>
      </c>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799"/>
      <c r="AL259" s="799"/>
      <c r="AM259" s="799"/>
      <c r="AN259" s="799"/>
      <c r="AO259" s="799"/>
      <c r="AP259" s="799"/>
      <c r="AQ259" s="799"/>
      <c r="AR259" s="59"/>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1" t="s">
        <v>2201</v>
      </c>
      <c r="CD259" s="1"/>
      <c r="CE259" s="1"/>
      <c r="CJ259" s="99">
        <v>1</v>
      </c>
    </row>
    <row r="260" spans="2:88" s="2" customFormat="1" ht="4.5" customHeight="1">
      <c r="B260" s="898"/>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
      <c r="CD260" s="1"/>
      <c r="CJ260" s="99">
        <v>1</v>
      </c>
    </row>
    <row r="261" spans="2:88" s="2" customFormat="1" ht="4.5" customHeight="1">
      <c r="B261" s="898"/>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A261" s="174"/>
      <c r="CB261" s="174"/>
      <c r="CC261" s="1"/>
      <c r="CD261" s="1"/>
      <c r="CJ261" s="99">
        <v>1</v>
      </c>
    </row>
    <row r="262" spans="2:88" s="13" customFormat="1" ht="17.100000000000001" customHeight="1">
      <c r="B262" s="898"/>
      <c r="C262" s="59"/>
      <c r="D262" s="59" t="s">
        <v>248</v>
      </c>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60"/>
      <c r="AT262" s="60"/>
      <c r="AU262" s="897"/>
      <c r="AV262" s="897"/>
      <c r="AW262" s="897"/>
      <c r="AX262" s="897"/>
      <c r="AY262" s="897"/>
      <c r="AZ262" s="897"/>
      <c r="BA262" s="897"/>
      <c r="BB262" s="897"/>
      <c r="BC262" s="897"/>
      <c r="BD262" s="897"/>
      <c r="BE262" s="897"/>
      <c r="BF262" s="897"/>
      <c r="BG262" s="897"/>
      <c r="BH262" s="897"/>
      <c r="BI262" s="60"/>
      <c r="BJ262" s="60"/>
      <c r="BK262" s="60"/>
      <c r="BL262" s="60"/>
      <c r="BM262" s="60"/>
      <c r="BN262" s="60"/>
      <c r="BO262" s="60"/>
      <c r="BP262" s="60"/>
      <c r="BQ262" s="60"/>
      <c r="BR262" s="60"/>
      <c r="BS262" s="60"/>
      <c r="BT262" s="60"/>
      <c r="BU262" s="60"/>
      <c r="BV262" s="60"/>
      <c r="BW262" s="60"/>
      <c r="BX262" s="60"/>
      <c r="BY262" s="60"/>
      <c r="BZ262" s="60"/>
      <c r="CA262" s="60"/>
      <c r="CB262" s="60"/>
      <c r="CC262" s="1" t="s">
        <v>2200</v>
      </c>
      <c r="CD262" s="1"/>
      <c r="CE262" s="1"/>
      <c r="CJ262" s="99">
        <v>1</v>
      </c>
    </row>
    <row r="263" spans="2:88" s="2" customFormat="1" ht="4.5" customHeight="1">
      <c r="B263" s="898"/>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1"/>
      <c r="CD263" s="1"/>
      <c r="CJ263" s="99">
        <v>1</v>
      </c>
    </row>
    <row r="264" spans="2:88" s="2" customFormat="1" ht="4.5" customHeight="1">
      <c r="B264" s="898"/>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A264" s="174"/>
      <c r="CB264" s="174"/>
      <c r="CC264" s="1"/>
      <c r="CD264" s="1"/>
      <c r="CJ264" s="99">
        <v>1</v>
      </c>
    </row>
    <row r="265" spans="2:88" s="13" customFormat="1" ht="17.100000000000001" customHeight="1">
      <c r="B265" s="898"/>
      <c r="C265" s="59"/>
      <c r="D265" s="59" t="s">
        <v>249</v>
      </c>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60"/>
      <c r="AT265" s="60"/>
      <c r="AU265" s="897"/>
      <c r="AV265" s="897"/>
      <c r="AW265" s="897"/>
      <c r="AX265" s="897"/>
      <c r="AY265" s="897"/>
      <c r="AZ265" s="897"/>
      <c r="BA265" s="897"/>
      <c r="BB265" s="897"/>
      <c r="BC265" s="897"/>
      <c r="BD265" s="897"/>
      <c r="BE265" s="897"/>
      <c r="BF265" s="897"/>
      <c r="BG265" s="897"/>
      <c r="BH265" s="897"/>
      <c r="BI265" s="60"/>
      <c r="BJ265" s="60"/>
      <c r="BK265" s="60"/>
      <c r="BL265" s="60"/>
      <c r="BM265" s="60"/>
      <c r="BN265" s="60"/>
      <c r="BO265" s="60"/>
      <c r="BP265" s="60"/>
      <c r="BQ265" s="60"/>
      <c r="BR265" s="60"/>
      <c r="BS265" s="60"/>
      <c r="BT265" s="60"/>
      <c r="BU265" s="60"/>
      <c r="BV265" s="60"/>
      <c r="BW265" s="60"/>
      <c r="BX265" s="60"/>
      <c r="BY265" s="60"/>
      <c r="BZ265" s="60"/>
      <c r="CA265" s="60"/>
      <c r="CB265" s="60"/>
      <c r="CC265" s="1" t="s">
        <v>2200</v>
      </c>
      <c r="CD265" s="1"/>
      <c r="CE265" s="1"/>
      <c r="CJ265" s="99">
        <v>1</v>
      </c>
    </row>
    <row r="266" spans="2:88" s="2" customFormat="1" ht="4.5" customHeight="1">
      <c r="B266" s="898"/>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1"/>
      <c r="CD266" s="1"/>
      <c r="CJ266" s="99">
        <v>1</v>
      </c>
    </row>
    <row r="267" spans="2:88" s="2" customFormat="1" ht="4.5" customHeight="1">
      <c r="B267" s="898"/>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4"/>
      <c r="BG267" s="174"/>
      <c r="BH267" s="174"/>
      <c r="BI267" s="174"/>
      <c r="BJ267" s="174"/>
      <c r="BK267" s="174"/>
      <c r="BL267" s="174"/>
      <c r="BM267" s="174"/>
      <c r="BN267" s="174"/>
      <c r="BO267" s="174"/>
      <c r="BP267" s="174"/>
      <c r="BQ267" s="174"/>
      <c r="BR267" s="174"/>
      <c r="BS267" s="174"/>
      <c r="BT267" s="174"/>
      <c r="BU267" s="174"/>
      <c r="BV267" s="174"/>
      <c r="BW267" s="174"/>
      <c r="BX267" s="174"/>
      <c r="BY267" s="174"/>
      <c r="BZ267" s="174"/>
      <c r="CA267" s="174"/>
      <c r="CB267" s="174"/>
      <c r="CC267" s="1"/>
      <c r="CD267" s="1"/>
      <c r="CJ267" s="99">
        <v>1</v>
      </c>
    </row>
    <row r="268" spans="2:88" s="13" customFormat="1" ht="17.100000000000001" customHeight="1">
      <c r="B268" s="898"/>
      <c r="C268" s="59"/>
      <c r="D268" s="59" t="s">
        <v>250</v>
      </c>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60"/>
      <c r="AT268" s="60"/>
      <c r="AU268" s="897"/>
      <c r="AV268" s="897"/>
      <c r="AW268" s="897"/>
      <c r="AX268" s="897"/>
      <c r="AY268" s="897"/>
      <c r="AZ268" s="897"/>
      <c r="BA268" s="897"/>
      <c r="BB268" s="897"/>
      <c r="BC268" s="897"/>
      <c r="BD268" s="897"/>
      <c r="BE268" s="897"/>
      <c r="BF268" s="897"/>
      <c r="BG268" s="897"/>
      <c r="BH268" s="897"/>
      <c r="BI268" s="60"/>
      <c r="BJ268" s="60"/>
      <c r="BK268" s="60"/>
      <c r="BL268" s="60"/>
      <c r="BM268" s="60"/>
      <c r="BN268" s="60"/>
      <c r="BO268" s="60"/>
      <c r="BP268" s="60"/>
      <c r="BQ268" s="60"/>
      <c r="BR268" s="60"/>
      <c r="BS268" s="60"/>
      <c r="BT268" s="60"/>
      <c r="BU268" s="60"/>
      <c r="BV268" s="60"/>
      <c r="BW268" s="60"/>
      <c r="BX268" s="60"/>
      <c r="BY268" s="60"/>
      <c r="BZ268" s="60"/>
      <c r="CA268" s="60"/>
      <c r="CB268" s="60"/>
      <c r="CC268" s="1"/>
      <c r="CD268" s="1"/>
      <c r="CE268" s="1"/>
      <c r="CJ268" s="99">
        <v>1</v>
      </c>
    </row>
    <row r="269" spans="2:88" s="2" customFormat="1" ht="4.5" customHeight="1">
      <c r="B269" s="898"/>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1"/>
      <c r="CD269" s="1"/>
      <c r="CJ269" s="99">
        <v>1</v>
      </c>
    </row>
    <row r="270" spans="2:88" s="2" customFormat="1" ht="4.5" customHeight="1">
      <c r="B270" s="898"/>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c r="BF270" s="174"/>
      <c r="BG270" s="174"/>
      <c r="BH270" s="174"/>
      <c r="BI270" s="174"/>
      <c r="BJ270" s="174"/>
      <c r="BK270" s="174"/>
      <c r="BL270" s="174"/>
      <c r="BM270" s="174"/>
      <c r="BN270" s="174"/>
      <c r="BO270" s="174"/>
      <c r="BP270" s="174"/>
      <c r="BQ270" s="174"/>
      <c r="BR270" s="174"/>
      <c r="BS270" s="174"/>
      <c r="BT270" s="174"/>
      <c r="BU270" s="174"/>
      <c r="BV270" s="174"/>
      <c r="BW270" s="174"/>
      <c r="BX270" s="174"/>
      <c r="BY270" s="174"/>
      <c r="BZ270" s="174"/>
      <c r="CA270" s="174"/>
      <c r="CB270" s="174"/>
      <c r="CC270" s="1"/>
      <c r="CD270" s="1"/>
      <c r="CJ270" s="99">
        <v>1</v>
      </c>
    </row>
    <row r="271" spans="2:88" s="13" customFormat="1" ht="17.100000000000001" customHeight="1">
      <c r="B271" s="898"/>
      <c r="C271" s="59"/>
      <c r="D271" s="59" t="s">
        <v>251</v>
      </c>
      <c r="E271" s="59"/>
      <c r="F271" s="59"/>
      <c r="G271" s="59"/>
      <c r="H271" s="59"/>
      <c r="I271" s="59"/>
      <c r="J271" s="59"/>
      <c r="K271" s="59" t="s">
        <v>2197</v>
      </c>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60"/>
      <c r="AT271" s="60"/>
      <c r="AU271" s="897"/>
      <c r="AV271" s="897"/>
      <c r="AW271" s="897"/>
      <c r="AX271" s="897"/>
      <c r="AY271" s="897"/>
      <c r="AZ271" s="897"/>
      <c r="BA271" s="897"/>
      <c r="BB271" s="897"/>
      <c r="BC271" s="897"/>
      <c r="BD271" s="897"/>
      <c r="BE271" s="897"/>
      <c r="BF271" s="897"/>
      <c r="BG271" s="897"/>
      <c r="BH271" s="897"/>
      <c r="BI271" s="60"/>
      <c r="BJ271" s="60"/>
      <c r="BK271" s="60"/>
      <c r="BL271" s="60"/>
      <c r="BM271" s="60"/>
      <c r="BN271" s="60"/>
      <c r="BO271" s="60"/>
      <c r="BP271" s="60"/>
      <c r="BQ271" s="60"/>
      <c r="BR271" s="60"/>
      <c r="BS271" s="60"/>
      <c r="BT271" s="60"/>
      <c r="BU271" s="60"/>
      <c r="BV271" s="60"/>
      <c r="BW271" s="60"/>
      <c r="BX271" s="60"/>
      <c r="BY271" s="60"/>
      <c r="BZ271" s="60"/>
      <c r="CA271" s="60"/>
      <c r="CB271" s="60"/>
      <c r="CC271" s="13" t="s">
        <v>2199</v>
      </c>
      <c r="CJ271" s="99">
        <v>1</v>
      </c>
    </row>
    <row r="272" spans="2:88" s="13" customFormat="1" ht="15.95" customHeight="1">
      <c r="B272" s="898"/>
      <c r="C272" s="59"/>
      <c r="D272" s="59"/>
      <c r="E272" s="59"/>
      <c r="F272" s="59"/>
      <c r="G272" s="59"/>
      <c r="H272" s="59"/>
      <c r="I272" s="59"/>
      <c r="J272" s="59"/>
      <c r="K272" s="59" t="s">
        <v>2198</v>
      </c>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60"/>
      <c r="AV272" s="60"/>
      <c r="AW272" s="60"/>
      <c r="AX272" s="799" t="s">
        <v>56</v>
      </c>
      <c r="AY272" s="799"/>
      <c r="AZ272" s="96"/>
      <c r="BA272" s="96"/>
      <c r="BB272" s="96" t="s">
        <v>184</v>
      </c>
      <c r="BC272" s="96"/>
      <c r="BD272" s="96"/>
      <c r="BE272" s="96"/>
      <c r="BF272" s="96"/>
      <c r="BG272" s="799" t="s">
        <v>56</v>
      </c>
      <c r="BH272" s="799"/>
      <c r="BI272" s="96"/>
      <c r="BJ272" s="96"/>
      <c r="BK272" s="96" t="s">
        <v>254</v>
      </c>
      <c r="BL272" s="60"/>
      <c r="BM272" s="60"/>
      <c r="BN272" s="60"/>
      <c r="BO272" s="60"/>
      <c r="BP272" s="60"/>
      <c r="BQ272" s="60"/>
      <c r="BR272" s="60"/>
      <c r="BS272" s="60"/>
      <c r="BT272" s="60"/>
      <c r="BU272" s="60"/>
      <c r="BV272" s="60"/>
      <c r="BW272" s="60"/>
      <c r="BX272" s="60"/>
      <c r="BY272" s="60"/>
      <c r="BZ272" s="60"/>
      <c r="CA272" s="60"/>
      <c r="CB272" s="60"/>
      <c r="CC272" s="13" t="s">
        <v>2297</v>
      </c>
      <c r="CJ272" s="99">
        <v>1</v>
      </c>
    </row>
    <row r="273" spans="2:88" s="2" customFormat="1" ht="4.5" customHeight="1">
      <c r="B273" s="898"/>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1"/>
      <c r="CD273" s="1"/>
      <c r="CJ273" s="99">
        <v>1</v>
      </c>
    </row>
    <row r="274" spans="2:88" s="2" customFormat="1" ht="4.5" customHeight="1">
      <c r="B274" s="898"/>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c r="BF274" s="174"/>
      <c r="BG274" s="174"/>
      <c r="BH274" s="174"/>
      <c r="BI274" s="174"/>
      <c r="BJ274" s="174"/>
      <c r="BK274" s="174"/>
      <c r="BL274" s="174"/>
      <c r="BM274" s="174"/>
      <c r="BN274" s="174"/>
      <c r="BO274" s="174"/>
      <c r="BP274" s="174"/>
      <c r="BQ274" s="174"/>
      <c r="BR274" s="174"/>
      <c r="BS274" s="174"/>
      <c r="BT274" s="174"/>
      <c r="BU274" s="174"/>
      <c r="BV274" s="174"/>
      <c r="BW274" s="174"/>
      <c r="BX274" s="174"/>
      <c r="BY274" s="174"/>
      <c r="BZ274" s="174"/>
      <c r="CA274" s="174"/>
      <c r="CB274" s="174"/>
      <c r="CC274" s="1"/>
      <c r="CD274" s="1"/>
      <c r="CJ274" s="99">
        <v>1</v>
      </c>
    </row>
    <row r="275" spans="2:88" s="13" customFormat="1" ht="17.100000000000001" customHeight="1">
      <c r="B275" s="898"/>
      <c r="C275" s="59"/>
      <c r="D275" s="59" t="s">
        <v>255</v>
      </c>
      <c r="E275" s="59"/>
      <c r="F275" s="59"/>
      <c r="G275" s="59"/>
      <c r="H275" s="59"/>
      <c r="I275" s="59"/>
      <c r="J275" s="59"/>
      <c r="K275" s="59"/>
      <c r="L275" s="59"/>
      <c r="M275" s="59"/>
      <c r="N275" s="59"/>
      <c r="O275" s="59"/>
      <c r="P275" s="59"/>
      <c r="Q275" s="59"/>
      <c r="R275" s="59"/>
      <c r="S275" s="59"/>
      <c r="T275" s="59"/>
      <c r="U275" s="59"/>
      <c r="V275" s="59"/>
      <c r="W275" s="59" t="s">
        <v>2204</v>
      </c>
      <c r="X275" s="60"/>
      <c r="Y275" s="60"/>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60"/>
      <c r="BA275" s="60"/>
      <c r="BB275" s="60"/>
      <c r="BC275" s="60"/>
      <c r="BD275" s="60"/>
      <c r="BE275" s="59" t="s">
        <v>258</v>
      </c>
      <c r="BF275" s="59"/>
      <c r="BG275" s="59"/>
      <c r="BH275" s="59"/>
      <c r="BI275" s="59"/>
      <c r="BJ275" s="59"/>
      <c r="BK275" s="59"/>
      <c r="BL275" s="59"/>
      <c r="BM275" s="59"/>
      <c r="BN275" s="59"/>
      <c r="BO275" s="59"/>
      <c r="BP275" s="59"/>
      <c r="BQ275" s="59"/>
      <c r="BR275" s="59"/>
      <c r="BS275" s="59"/>
      <c r="BT275" s="59"/>
      <c r="BU275" s="59"/>
      <c r="BV275" s="59"/>
      <c r="BW275" s="59" t="s">
        <v>85</v>
      </c>
      <c r="BX275" s="59"/>
      <c r="BY275" s="59"/>
      <c r="BZ275" s="59"/>
      <c r="CA275" s="59"/>
      <c r="CB275" s="59"/>
      <c r="CJ275" s="99">
        <v>1</v>
      </c>
    </row>
    <row r="276" spans="2:88" s="13" customFormat="1" ht="15.95" customHeight="1">
      <c r="B276" s="898"/>
      <c r="C276" s="59"/>
      <c r="D276" s="59"/>
      <c r="E276" s="59"/>
      <c r="F276" s="59"/>
      <c r="G276" s="59"/>
      <c r="H276" s="59"/>
      <c r="I276" s="59"/>
      <c r="J276" s="59"/>
      <c r="K276" s="59"/>
      <c r="L276" s="59"/>
      <c r="M276" s="59"/>
      <c r="N276" s="59" t="s">
        <v>259</v>
      </c>
      <c r="O276" s="59"/>
      <c r="P276" s="59"/>
      <c r="Q276" s="59"/>
      <c r="R276" s="59"/>
      <c r="S276" s="59"/>
      <c r="T276" s="59"/>
      <c r="U276" s="59"/>
      <c r="V276" s="59"/>
      <c r="W276" s="59"/>
      <c r="X276" s="59"/>
      <c r="Y276" s="794"/>
      <c r="Z276" s="794"/>
      <c r="AA276" s="794"/>
      <c r="AB276" s="794"/>
      <c r="AC276" s="794"/>
      <c r="AD276" s="794"/>
      <c r="AE276" s="794"/>
      <c r="AF276" s="794"/>
      <c r="AG276" s="794"/>
      <c r="AH276" s="794"/>
      <c r="AI276" s="794"/>
      <c r="AJ276" s="794"/>
      <c r="AK276" s="794"/>
      <c r="AL276" s="794"/>
      <c r="AM276" s="794"/>
      <c r="AN276" s="794"/>
      <c r="AO276" s="794"/>
      <c r="AP276" s="794"/>
      <c r="AQ276" s="794"/>
      <c r="AR276" s="794"/>
      <c r="AS276" s="794"/>
      <c r="AT276" s="794"/>
      <c r="AU276" s="794"/>
      <c r="AV276" s="794"/>
      <c r="AW276" s="794"/>
      <c r="AX276" s="794"/>
      <c r="AY276" s="794"/>
      <c r="AZ276" s="794"/>
      <c r="BA276" s="794"/>
      <c r="BB276" s="794"/>
      <c r="BC276" s="794"/>
      <c r="BD276" s="794"/>
      <c r="BE276" s="798" t="s">
        <v>117</v>
      </c>
      <c r="BF276" s="798"/>
      <c r="BG276" s="796"/>
      <c r="BH276" s="796"/>
      <c r="BI276" s="796"/>
      <c r="BJ276" s="796"/>
      <c r="BK276" s="796"/>
      <c r="BL276" s="796"/>
      <c r="BM276" s="796"/>
      <c r="BN276" s="796"/>
      <c r="BO276" s="796"/>
      <c r="BP276" s="796"/>
      <c r="BQ276" s="796"/>
      <c r="BR276" s="796"/>
      <c r="BS276" s="796"/>
      <c r="BT276" s="796"/>
      <c r="BU276" s="796"/>
      <c r="BV276" s="123"/>
      <c r="BW276" s="119" t="s">
        <v>85</v>
      </c>
      <c r="BX276" s="119"/>
      <c r="BY276" s="119"/>
      <c r="BZ276" s="119"/>
      <c r="CA276" s="119"/>
      <c r="CB276" s="59"/>
      <c r="CC276" s="13" t="s">
        <v>2202</v>
      </c>
      <c r="CJ276" s="99">
        <v>1</v>
      </c>
    </row>
    <row r="277" spans="2:88" s="13" customFormat="1" ht="17.100000000000001" customHeight="1">
      <c r="B277" s="898"/>
      <c r="C277" s="59"/>
      <c r="D277" s="59"/>
      <c r="E277" s="59"/>
      <c r="F277" s="59"/>
      <c r="G277" s="59"/>
      <c r="H277" s="59"/>
      <c r="I277" s="59"/>
      <c r="J277" s="59"/>
      <c r="K277" s="59"/>
      <c r="L277" s="59"/>
      <c r="M277" s="59"/>
      <c r="N277" s="59" t="s">
        <v>260</v>
      </c>
      <c r="O277" s="59"/>
      <c r="P277" s="59"/>
      <c r="Q277" s="59"/>
      <c r="R277" s="59"/>
      <c r="S277" s="59"/>
      <c r="T277" s="59"/>
      <c r="U277" s="59"/>
      <c r="V277" s="59"/>
      <c r="W277" s="59"/>
      <c r="X277" s="59"/>
      <c r="Y277" s="794"/>
      <c r="Z277" s="794"/>
      <c r="AA277" s="794"/>
      <c r="AB277" s="794"/>
      <c r="AC277" s="794"/>
      <c r="AD277" s="794"/>
      <c r="AE277" s="794"/>
      <c r="AF277" s="794"/>
      <c r="AG277" s="794"/>
      <c r="AH277" s="794"/>
      <c r="AI277" s="794"/>
      <c r="AJ277" s="794"/>
      <c r="AK277" s="794"/>
      <c r="AL277" s="794"/>
      <c r="AM277" s="794"/>
      <c r="AN277" s="794"/>
      <c r="AO277" s="794"/>
      <c r="AP277" s="794"/>
      <c r="AQ277" s="794"/>
      <c r="AR277" s="794"/>
      <c r="AS277" s="794"/>
      <c r="AT277" s="794"/>
      <c r="AU277" s="794"/>
      <c r="AV277" s="794"/>
      <c r="AW277" s="794"/>
      <c r="AX277" s="794"/>
      <c r="AY277" s="794"/>
      <c r="AZ277" s="794"/>
      <c r="BA277" s="794"/>
      <c r="BB277" s="794"/>
      <c r="BC277" s="794"/>
      <c r="BD277" s="794"/>
      <c r="BE277" s="798" t="s">
        <v>117</v>
      </c>
      <c r="BF277" s="798"/>
      <c r="BG277" s="796"/>
      <c r="BH277" s="796"/>
      <c r="BI277" s="796"/>
      <c r="BJ277" s="796"/>
      <c r="BK277" s="796"/>
      <c r="BL277" s="796"/>
      <c r="BM277" s="796"/>
      <c r="BN277" s="796"/>
      <c r="BO277" s="796"/>
      <c r="BP277" s="796"/>
      <c r="BQ277" s="796"/>
      <c r="BR277" s="796"/>
      <c r="BS277" s="796"/>
      <c r="BT277" s="796"/>
      <c r="BU277" s="796"/>
      <c r="BV277" s="123"/>
      <c r="BW277" s="119" t="s">
        <v>85</v>
      </c>
      <c r="BX277" s="119"/>
      <c r="BY277" s="119"/>
      <c r="BZ277" s="119"/>
      <c r="CA277" s="119"/>
      <c r="CB277" s="59"/>
      <c r="CJ277" s="99">
        <v>1</v>
      </c>
    </row>
    <row r="278" spans="2:88" s="13" customFormat="1" ht="17.100000000000001" customHeight="1">
      <c r="B278" s="898"/>
      <c r="C278" s="59"/>
      <c r="D278" s="59"/>
      <c r="E278" s="59"/>
      <c r="F278" s="59"/>
      <c r="G278" s="59"/>
      <c r="H278" s="59"/>
      <c r="I278" s="59"/>
      <c r="J278" s="59"/>
      <c r="K278" s="59"/>
      <c r="L278" s="59"/>
      <c r="M278" s="59"/>
      <c r="N278" s="59" t="s">
        <v>261</v>
      </c>
      <c r="O278" s="59"/>
      <c r="P278" s="59"/>
      <c r="Q278" s="59"/>
      <c r="R278" s="59"/>
      <c r="S278" s="59"/>
      <c r="T278" s="59"/>
      <c r="U278" s="59"/>
      <c r="V278" s="59"/>
      <c r="W278" s="59"/>
      <c r="X278" s="59"/>
      <c r="Y278" s="794"/>
      <c r="Z278" s="794"/>
      <c r="AA278" s="794"/>
      <c r="AB278" s="794"/>
      <c r="AC278" s="794"/>
      <c r="AD278" s="794"/>
      <c r="AE278" s="794"/>
      <c r="AF278" s="794"/>
      <c r="AG278" s="794"/>
      <c r="AH278" s="794"/>
      <c r="AI278" s="794"/>
      <c r="AJ278" s="794"/>
      <c r="AK278" s="794"/>
      <c r="AL278" s="794"/>
      <c r="AM278" s="794"/>
      <c r="AN278" s="794"/>
      <c r="AO278" s="794"/>
      <c r="AP278" s="794"/>
      <c r="AQ278" s="794"/>
      <c r="AR278" s="794"/>
      <c r="AS278" s="794"/>
      <c r="AT278" s="794"/>
      <c r="AU278" s="794"/>
      <c r="AV278" s="794"/>
      <c r="AW278" s="794"/>
      <c r="AX278" s="794"/>
      <c r="AY278" s="794"/>
      <c r="AZ278" s="794"/>
      <c r="BA278" s="794"/>
      <c r="BB278" s="794"/>
      <c r="BC278" s="794"/>
      <c r="BD278" s="794"/>
      <c r="BE278" s="798" t="s">
        <v>117</v>
      </c>
      <c r="BF278" s="798"/>
      <c r="BG278" s="796"/>
      <c r="BH278" s="796"/>
      <c r="BI278" s="796"/>
      <c r="BJ278" s="796"/>
      <c r="BK278" s="796"/>
      <c r="BL278" s="796"/>
      <c r="BM278" s="796"/>
      <c r="BN278" s="796"/>
      <c r="BO278" s="796"/>
      <c r="BP278" s="796"/>
      <c r="BQ278" s="796"/>
      <c r="BR278" s="796"/>
      <c r="BS278" s="796"/>
      <c r="BT278" s="796"/>
      <c r="BU278" s="796"/>
      <c r="BV278" s="123"/>
      <c r="BW278" s="119" t="s">
        <v>85</v>
      </c>
      <c r="BX278" s="119"/>
      <c r="BY278" s="119"/>
      <c r="BZ278" s="119"/>
      <c r="CA278" s="119"/>
      <c r="CB278" s="59"/>
      <c r="CD278" s="1"/>
      <c r="CJ278" s="99">
        <v>1</v>
      </c>
    </row>
    <row r="279" spans="2:88" s="13" customFormat="1" ht="17.100000000000001" customHeight="1">
      <c r="B279" s="898"/>
      <c r="C279" s="59"/>
      <c r="D279" s="59"/>
      <c r="E279" s="59"/>
      <c r="F279" s="59"/>
      <c r="G279" s="59"/>
      <c r="H279" s="59"/>
      <c r="I279" s="59"/>
      <c r="J279" s="59"/>
      <c r="K279" s="59"/>
      <c r="L279" s="59"/>
      <c r="M279" s="59"/>
      <c r="N279" s="59" t="s">
        <v>262</v>
      </c>
      <c r="O279" s="59"/>
      <c r="P279" s="59"/>
      <c r="Q279" s="59"/>
      <c r="R279" s="59"/>
      <c r="S279" s="59"/>
      <c r="T279" s="59"/>
      <c r="U279" s="59"/>
      <c r="V279" s="59"/>
      <c r="W279" s="59"/>
      <c r="X279" s="59"/>
      <c r="Y279" s="794"/>
      <c r="Z279" s="794"/>
      <c r="AA279" s="794"/>
      <c r="AB279" s="794"/>
      <c r="AC279" s="794"/>
      <c r="AD279" s="794"/>
      <c r="AE279" s="794"/>
      <c r="AF279" s="794"/>
      <c r="AG279" s="794"/>
      <c r="AH279" s="794"/>
      <c r="AI279" s="794"/>
      <c r="AJ279" s="794"/>
      <c r="AK279" s="794"/>
      <c r="AL279" s="794"/>
      <c r="AM279" s="794"/>
      <c r="AN279" s="794"/>
      <c r="AO279" s="794"/>
      <c r="AP279" s="794"/>
      <c r="AQ279" s="794"/>
      <c r="AR279" s="794"/>
      <c r="AS279" s="794"/>
      <c r="AT279" s="794"/>
      <c r="AU279" s="794"/>
      <c r="AV279" s="794"/>
      <c r="AW279" s="794"/>
      <c r="AX279" s="794"/>
      <c r="AY279" s="794"/>
      <c r="AZ279" s="794"/>
      <c r="BA279" s="794"/>
      <c r="BB279" s="794"/>
      <c r="BC279" s="794"/>
      <c r="BD279" s="794"/>
      <c r="BE279" s="798" t="s">
        <v>117</v>
      </c>
      <c r="BF279" s="798"/>
      <c r="BG279" s="796"/>
      <c r="BH279" s="796"/>
      <c r="BI279" s="796"/>
      <c r="BJ279" s="796"/>
      <c r="BK279" s="796"/>
      <c r="BL279" s="796"/>
      <c r="BM279" s="796"/>
      <c r="BN279" s="796"/>
      <c r="BO279" s="796"/>
      <c r="BP279" s="796"/>
      <c r="BQ279" s="796"/>
      <c r="BR279" s="796"/>
      <c r="BS279" s="796"/>
      <c r="BT279" s="796"/>
      <c r="BU279" s="796"/>
      <c r="BV279" s="123"/>
      <c r="BW279" s="119" t="s">
        <v>85</v>
      </c>
      <c r="BX279" s="119"/>
      <c r="BY279" s="119"/>
      <c r="BZ279" s="119"/>
      <c r="CA279" s="119"/>
      <c r="CB279" s="59"/>
      <c r="CD279" s="1"/>
      <c r="CJ279" s="99">
        <v>1</v>
      </c>
    </row>
    <row r="280" spans="2:88" s="1" customFormat="1" ht="17.100000000000001" customHeight="1">
      <c r="B280" s="898"/>
      <c r="C280" s="59"/>
      <c r="D280" s="59"/>
      <c r="E280" s="59"/>
      <c r="F280" s="59"/>
      <c r="G280" s="59"/>
      <c r="H280" s="59"/>
      <c r="I280" s="59"/>
      <c r="J280" s="59"/>
      <c r="K280" s="59"/>
      <c r="L280" s="59"/>
      <c r="M280" s="59"/>
      <c r="N280" s="59" t="s">
        <v>263</v>
      </c>
      <c r="O280" s="59"/>
      <c r="P280" s="59"/>
      <c r="Q280" s="59"/>
      <c r="R280" s="59"/>
      <c r="S280" s="59"/>
      <c r="T280" s="59"/>
      <c r="U280" s="59"/>
      <c r="V280" s="59"/>
      <c r="W280" s="59"/>
      <c r="X280" s="59"/>
      <c r="Y280" s="794"/>
      <c r="Z280" s="794"/>
      <c r="AA280" s="794"/>
      <c r="AB280" s="794"/>
      <c r="AC280" s="794"/>
      <c r="AD280" s="794"/>
      <c r="AE280" s="794"/>
      <c r="AF280" s="794"/>
      <c r="AG280" s="794"/>
      <c r="AH280" s="794"/>
      <c r="AI280" s="794"/>
      <c r="AJ280" s="794"/>
      <c r="AK280" s="794"/>
      <c r="AL280" s="794"/>
      <c r="AM280" s="794"/>
      <c r="AN280" s="794"/>
      <c r="AO280" s="794"/>
      <c r="AP280" s="794"/>
      <c r="AQ280" s="794"/>
      <c r="AR280" s="794"/>
      <c r="AS280" s="794"/>
      <c r="AT280" s="794"/>
      <c r="AU280" s="794"/>
      <c r="AV280" s="794"/>
      <c r="AW280" s="794"/>
      <c r="AX280" s="794"/>
      <c r="AY280" s="794"/>
      <c r="AZ280" s="794"/>
      <c r="BA280" s="794"/>
      <c r="BB280" s="794"/>
      <c r="BC280" s="794"/>
      <c r="BD280" s="794"/>
      <c r="BE280" s="798" t="s">
        <v>117</v>
      </c>
      <c r="BF280" s="798"/>
      <c r="BG280" s="796"/>
      <c r="BH280" s="796"/>
      <c r="BI280" s="796"/>
      <c r="BJ280" s="796"/>
      <c r="BK280" s="796"/>
      <c r="BL280" s="796"/>
      <c r="BM280" s="796"/>
      <c r="BN280" s="796"/>
      <c r="BO280" s="796"/>
      <c r="BP280" s="796"/>
      <c r="BQ280" s="796"/>
      <c r="BR280" s="796"/>
      <c r="BS280" s="796"/>
      <c r="BT280" s="796"/>
      <c r="BU280" s="796"/>
      <c r="BV280" s="123"/>
      <c r="BW280" s="119" t="s">
        <v>85</v>
      </c>
      <c r="BX280" s="119"/>
      <c r="BY280" s="119"/>
      <c r="BZ280" s="119"/>
      <c r="CA280" s="119"/>
      <c r="CB280" s="59"/>
      <c r="CC280" s="489" t="s">
        <v>2203</v>
      </c>
      <c r="CD280" s="9"/>
      <c r="CE280" s="13"/>
      <c r="CJ280" s="99">
        <v>1</v>
      </c>
    </row>
    <row r="281" spans="2:88" s="1" customFormat="1" ht="17.100000000000001" customHeight="1">
      <c r="B281" s="898"/>
      <c r="C281" s="59"/>
      <c r="D281" s="59"/>
      <c r="E281" s="59"/>
      <c r="F281" s="59"/>
      <c r="G281" s="59"/>
      <c r="H281" s="59"/>
      <c r="I281" s="59"/>
      <c r="J281" s="59"/>
      <c r="K281" s="59"/>
      <c r="L281" s="59"/>
      <c r="M281" s="59"/>
      <c r="N281" s="59" t="s">
        <v>264</v>
      </c>
      <c r="O281" s="59"/>
      <c r="P281" s="59"/>
      <c r="Q281" s="59"/>
      <c r="R281" s="59"/>
      <c r="S281" s="59"/>
      <c r="T281" s="59"/>
      <c r="U281" s="59"/>
      <c r="V281" s="59"/>
      <c r="W281" s="59"/>
      <c r="X281" s="59"/>
      <c r="Y281" s="794"/>
      <c r="Z281" s="794"/>
      <c r="AA281" s="794"/>
      <c r="AB281" s="794"/>
      <c r="AC281" s="794"/>
      <c r="AD281" s="794"/>
      <c r="AE281" s="794"/>
      <c r="AF281" s="794"/>
      <c r="AG281" s="794"/>
      <c r="AH281" s="794"/>
      <c r="AI281" s="794"/>
      <c r="AJ281" s="794"/>
      <c r="AK281" s="794"/>
      <c r="AL281" s="794"/>
      <c r="AM281" s="794"/>
      <c r="AN281" s="794"/>
      <c r="AO281" s="794"/>
      <c r="AP281" s="794"/>
      <c r="AQ281" s="794"/>
      <c r="AR281" s="794"/>
      <c r="AS281" s="794"/>
      <c r="AT281" s="794"/>
      <c r="AU281" s="794"/>
      <c r="AV281" s="794"/>
      <c r="AW281" s="794"/>
      <c r="AX281" s="794"/>
      <c r="AY281" s="794"/>
      <c r="AZ281" s="794"/>
      <c r="BA281" s="794"/>
      <c r="BB281" s="794"/>
      <c r="BC281" s="794"/>
      <c r="BD281" s="794"/>
      <c r="BE281" s="798" t="s">
        <v>117</v>
      </c>
      <c r="BF281" s="798"/>
      <c r="BG281" s="796"/>
      <c r="BH281" s="796"/>
      <c r="BI281" s="796"/>
      <c r="BJ281" s="796"/>
      <c r="BK281" s="796"/>
      <c r="BL281" s="796"/>
      <c r="BM281" s="796"/>
      <c r="BN281" s="796"/>
      <c r="BO281" s="796"/>
      <c r="BP281" s="796"/>
      <c r="BQ281" s="796"/>
      <c r="BR281" s="796"/>
      <c r="BS281" s="796"/>
      <c r="BT281" s="796"/>
      <c r="BU281" s="796"/>
      <c r="BV281" s="123"/>
      <c r="BW281" s="119" t="s">
        <v>85</v>
      </c>
      <c r="BX281" s="119"/>
      <c r="BY281" s="119"/>
      <c r="BZ281" s="119"/>
      <c r="CA281" s="119"/>
      <c r="CB281" s="59"/>
      <c r="CC281" s="895">
        <f>SUM(BG276:BU281)</f>
        <v>0</v>
      </c>
      <c r="CD281" s="896"/>
      <c r="CE281" s="13"/>
      <c r="CJ281" s="99">
        <v>1</v>
      </c>
    </row>
    <row r="282" spans="2:88" s="2" customFormat="1" ht="4.5" customHeight="1">
      <c r="B282" s="898"/>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1"/>
      <c r="CD282" s="1"/>
      <c r="CJ282" s="99">
        <v>1</v>
      </c>
    </row>
    <row r="283" spans="2:88" s="2" customFormat="1" ht="4.5" customHeight="1">
      <c r="B283" s="898"/>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c r="BJ283" s="174"/>
      <c r="BK283" s="174"/>
      <c r="BL283" s="174"/>
      <c r="BM283" s="174"/>
      <c r="BN283" s="174"/>
      <c r="BO283" s="174"/>
      <c r="BP283" s="174"/>
      <c r="BQ283" s="174"/>
      <c r="BR283" s="174"/>
      <c r="BS283" s="174"/>
      <c r="BT283" s="174"/>
      <c r="BU283" s="174"/>
      <c r="BV283" s="174"/>
      <c r="BW283" s="174"/>
      <c r="BX283" s="174"/>
      <c r="BY283" s="174"/>
      <c r="BZ283" s="174"/>
      <c r="CA283" s="174"/>
      <c r="CB283" s="174"/>
      <c r="CC283" s="1"/>
      <c r="CD283" s="1"/>
      <c r="CJ283" s="99">
        <v>1</v>
      </c>
    </row>
    <row r="284" spans="2:88" s="13" customFormat="1" ht="17.100000000000001" customHeight="1">
      <c r="B284" s="898"/>
      <c r="C284" s="59"/>
      <c r="D284" s="59" t="s">
        <v>265</v>
      </c>
      <c r="E284" s="59"/>
      <c r="F284" s="59"/>
      <c r="G284" s="59"/>
      <c r="H284" s="59"/>
      <c r="I284" s="59"/>
      <c r="J284" s="59"/>
      <c r="K284" s="59"/>
      <c r="L284" s="59"/>
      <c r="M284" s="59"/>
      <c r="N284" s="59"/>
      <c r="O284" s="59"/>
      <c r="P284" s="59"/>
      <c r="Q284" s="59"/>
      <c r="R284" s="59"/>
      <c r="S284" s="59"/>
      <c r="T284" s="59"/>
      <c r="U284" s="794"/>
      <c r="V284" s="794"/>
      <c r="W284" s="794"/>
      <c r="X284" s="794"/>
      <c r="Y284" s="794"/>
      <c r="Z284" s="794"/>
      <c r="AA284" s="794"/>
      <c r="AB284" s="794"/>
      <c r="AC284" s="794"/>
      <c r="AD284" s="794"/>
      <c r="AE284" s="794"/>
      <c r="AF284" s="794"/>
      <c r="AG284" s="794"/>
      <c r="AH284" s="794"/>
      <c r="AI284" s="794"/>
      <c r="AJ284" s="794"/>
      <c r="AK284" s="794"/>
      <c r="AL284" s="794"/>
      <c r="AM284" s="794"/>
      <c r="AN284" s="794"/>
      <c r="AO284" s="794"/>
      <c r="AP284" s="794"/>
      <c r="AQ284" s="794"/>
      <c r="AR284" s="794"/>
      <c r="AS284" s="794"/>
      <c r="AT284" s="794"/>
      <c r="AU284" s="794"/>
      <c r="AV284" s="794"/>
      <c r="AW284" s="794"/>
      <c r="AX284" s="794"/>
      <c r="AY284" s="794"/>
      <c r="AZ284" s="794"/>
      <c r="BA284" s="794"/>
      <c r="BB284" s="794"/>
      <c r="BC284" s="794"/>
      <c r="BD284" s="794"/>
      <c r="BE284" s="794"/>
      <c r="BF284" s="794"/>
      <c r="BG284" s="794"/>
      <c r="BH284" s="794"/>
      <c r="BI284" s="794"/>
      <c r="BJ284" s="794"/>
      <c r="BK284" s="794"/>
      <c r="BL284" s="794"/>
      <c r="BM284" s="794"/>
      <c r="BN284" s="794"/>
      <c r="BO284" s="794"/>
      <c r="BP284" s="794"/>
      <c r="BQ284" s="794"/>
      <c r="BR284" s="794"/>
      <c r="BS284" s="794"/>
      <c r="BT284" s="794"/>
      <c r="BU284" s="794"/>
      <c r="BV284" s="794"/>
      <c r="BW284" s="794"/>
      <c r="BX284" s="794"/>
      <c r="BY284" s="794"/>
      <c r="BZ284" s="794"/>
      <c r="CA284" s="794"/>
      <c r="CB284" s="794"/>
      <c r="CJ284" s="99">
        <v>1</v>
      </c>
    </row>
    <row r="285" spans="2:88" s="2" customFormat="1" ht="4.5" customHeight="1">
      <c r="B285" s="898"/>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
      <c r="CD285" s="1"/>
      <c r="CJ285" s="99">
        <v>1</v>
      </c>
    </row>
    <row r="286" spans="2:88" s="2" customFormat="1" ht="4.5" customHeight="1">
      <c r="B286" s="898"/>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4"/>
      <c r="BR286" s="174"/>
      <c r="BS286" s="174"/>
      <c r="BT286" s="174"/>
      <c r="BU286" s="174"/>
      <c r="BV286" s="174"/>
      <c r="BW286" s="174"/>
      <c r="BX286" s="174"/>
      <c r="BY286" s="174"/>
      <c r="BZ286" s="174"/>
      <c r="CA286" s="174"/>
      <c r="CB286" s="174"/>
      <c r="CC286" s="1"/>
      <c r="CD286" s="1"/>
      <c r="CJ286" s="99">
        <v>1</v>
      </c>
    </row>
    <row r="287" spans="2:88" s="13" customFormat="1" ht="17.100000000000001" customHeight="1">
      <c r="B287" s="482" t="s">
        <v>2144</v>
      </c>
      <c r="C287" s="59"/>
      <c r="D287" s="59" t="s">
        <v>266</v>
      </c>
      <c r="E287" s="59"/>
      <c r="F287" s="59"/>
      <c r="G287" s="59"/>
      <c r="H287" s="59"/>
      <c r="I287" s="59"/>
      <c r="J287" s="59"/>
      <c r="K287" s="59"/>
      <c r="L287" s="59"/>
      <c r="M287" s="59"/>
      <c r="N287" s="59"/>
      <c r="O287" s="59"/>
      <c r="P287" s="59"/>
      <c r="Q287" s="59"/>
      <c r="R287" s="59"/>
      <c r="S287" s="59"/>
      <c r="T287" s="794"/>
      <c r="U287" s="794"/>
      <c r="V287" s="794"/>
      <c r="W287" s="794"/>
      <c r="X287" s="794"/>
      <c r="Y287" s="794"/>
      <c r="Z287" s="794"/>
      <c r="AA287" s="794"/>
      <c r="AB287" s="794"/>
      <c r="AC287" s="794"/>
      <c r="AD287" s="794"/>
      <c r="AE287" s="794"/>
      <c r="AF287" s="794"/>
      <c r="AG287" s="794"/>
      <c r="AH287" s="794"/>
      <c r="AI287" s="794"/>
      <c r="AJ287" s="794"/>
      <c r="AK287" s="794"/>
      <c r="AL287" s="794"/>
      <c r="AM287" s="794"/>
      <c r="AN287" s="794"/>
      <c r="AO287" s="794"/>
      <c r="AP287" s="794"/>
      <c r="AQ287" s="794"/>
      <c r="AR287" s="794"/>
      <c r="AS287" s="794"/>
      <c r="AT287" s="794"/>
      <c r="AU287" s="794"/>
      <c r="AV287" s="794"/>
      <c r="AW287" s="794"/>
      <c r="AX287" s="794"/>
      <c r="AY287" s="794"/>
      <c r="AZ287" s="794"/>
      <c r="BA287" s="794"/>
      <c r="BB287" s="794"/>
      <c r="BC287" s="794"/>
      <c r="BD287" s="794"/>
      <c r="BE287" s="794"/>
      <c r="BF287" s="794"/>
      <c r="BG287" s="794"/>
      <c r="BH287" s="794"/>
      <c r="BI287" s="794"/>
      <c r="BJ287" s="794"/>
      <c r="BK287" s="794"/>
      <c r="BL287" s="794"/>
      <c r="BM287" s="794"/>
      <c r="BN287" s="794"/>
      <c r="BO287" s="794"/>
      <c r="BP287" s="794"/>
      <c r="BQ287" s="794"/>
      <c r="BR287" s="794"/>
      <c r="BS287" s="794"/>
      <c r="BT287" s="794"/>
      <c r="BU287" s="794"/>
      <c r="BV287" s="794"/>
      <c r="BW287" s="794"/>
      <c r="BX287" s="794"/>
      <c r="BY287" s="794"/>
      <c r="BZ287" s="794"/>
      <c r="CA287" s="794"/>
      <c r="CB287" s="794"/>
      <c r="CC287" s="461" t="s">
        <v>2144</v>
      </c>
      <c r="CJ287" s="99">
        <v>1</v>
      </c>
    </row>
    <row r="288" spans="2:88" s="2" customFormat="1" ht="14.1" customHeight="1" thickBot="1">
      <c r="B288" s="483" t="s">
        <v>2141</v>
      </c>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463" t="s">
        <v>2141</v>
      </c>
      <c r="CD288" s="1"/>
      <c r="CJ288" s="421">
        <v>1</v>
      </c>
    </row>
    <row r="289" spans="2:88" s="2" customFormat="1" ht="15.95" customHeight="1">
      <c r="B289" s="484" t="s">
        <v>2142</v>
      </c>
      <c r="C289" s="59"/>
      <c r="D289" s="59" t="s">
        <v>245</v>
      </c>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801" t="s">
        <v>244</v>
      </c>
      <c r="AL289" s="801"/>
      <c r="AM289" s="801"/>
      <c r="AN289" s="801"/>
      <c r="AO289" s="801"/>
      <c r="AP289" s="801"/>
      <c r="AQ289" s="801"/>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464" t="s">
        <v>2142</v>
      </c>
      <c r="CD289" s="491"/>
      <c r="CE289" s="491"/>
      <c r="CJ289" s="99">
        <v>1</v>
      </c>
    </row>
    <row r="290" spans="2:88" s="2" customFormat="1" ht="2.1" customHeight="1" thickBot="1">
      <c r="B290" s="898" t="s">
        <v>2205</v>
      </c>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c r="Y290" s="490"/>
      <c r="Z290" s="490"/>
      <c r="AA290" s="490"/>
      <c r="AB290" s="490"/>
      <c r="AC290" s="490"/>
      <c r="AD290" s="490"/>
      <c r="AE290" s="490"/>
      <c r="AF290" s="490"/>
      <c r="AG290" s="490"/>
      <c r="AH290" s="490"/>
      <c r="AI290" s="490"/>
      <c r="AJ290" s="490"/>
      <c r="AK290" s="490"/>
      <c r="AL290" s="490"/>
      <c r="AM290" s="490"/>
      <c r="AN290" s="490"/>
      <c r="AO290" s="490"/>
      <c r="AP290" s="490"/>
      <c r="AQ290" s="490"/>
      <c r="AR290" s="490"/>
      <c r="AS290" s="490"/>
      <c r="AT290" s="490"/>
      <c r="AU290" s="490"/>
      <c r="AV290" s="490"/>
      <c r="AW290" s="490"/>
      <c r="AX290" s="490"/>
      <c r="AY290" s="490"/>
      <c r="AZ290" s="490"/>
      <c r="BA290" s="490"/>
      <c r="BB290" s="490"/>
      <c r="BC290" s="490"/>
      <c r="BD290" s="490"/>
      <c r="BE290" s="490"/>
      <c r="BF290" s="490"/>
      <c r="BG290" s="490"/>
      <c r="BH290" s="490"/>
      <c r="BI290" s="490"/>
      <c r="BJ290" s="490"/>
      <c r="BK290" s="490"/>
      <c r="BL290" s="490"/>
      <c r="BM290" s="490"/>
      <c r="BN290" s="490"/>
      <c r="BO290" s="490"/>
      <c r="BP290" s="490"/>
      <c r="BQ290" s="490"/>
      <c r="BR290" s="490"/>
      <c r="BS290" s="490"/>
      <c r="BT290" s="490"/>
      <c r="BU290" s="490"/>
      <c r="BV290" s="490"/>
      <c r="BW290" s="490"/>
      <c r="BX290" s="490"/>
      <c r="BY290" s="490"/>
      <c r="BZ290" s="490"/>
      <c r="CA290" s="490"/>
      <c r="CB290" s="490"/>
      <c r="CC290" s="1"/>
      <c r="CD290" s="1"/>
      <c r="CJ290" s="99">
        <v>1</v>
      </c>
    </row>
    <row r="291" spans="2:88" s="2" customFormat="1" ht="3.95" customHeight="1">
      <c r="B291" s="898"/>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1"/>
      <c r="CD291" s="1"/>
      <c r="CJ291" s="99">
        <v>1</v>
      </c>
    </row>
    <row r="292" spans="2:88" s="1" customFormat="1" ht="17.100000000000001" customHeight="1">
      <c r="B292" s="898"/>
      <c r="C292" s="59"/>
      <c r="D292" s="59" t="s">
        <v>246</v>
      </c>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799"/>
      <c r="AL292" s="799"/>
      <c r="AM292" s="799"/>
      <c r="AN292" s="799"/>
      <c r="AO292" s="799"/>
      <c r="AP292" s="799"/>
      <c r="AQ292" s="799"/>
      <c r="AR292" s="59"/>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1" t="s">
        <v>1970</v>
      </c>
      <c r="CJ292" s="99">
        <v>1</v>
      </c>
    </row>
    <row r="293" spans="2:88" s="2" customFormat="1" ht="4.5" customHeight="1">
      <c r="B293" s="898"/>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
      <c r="CD293" s="1"/>
      <c r="CJ293" s="99">
        <v>1</v>
      </c>
    </row>
    <row r="294" spans="2:88" s="2" customFormat="1" ht="4.5" customHeight="1">
      <c r="B294" s="898"/>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c r="BF294" s="174"/>
      <c r="BG294" s="174"/>
      <c r="BH294" s="174"/>
      <c r="BI294" s="174"/>
      <c r="BJ294" s="174"/>
      <c r="BK294" s="174"/>
      <c r="BL294" s="174"/>
      <c r="BM294" s="174"/>
      <c r="BN294" s="174"/>
      <c r="BO294" s="174"/>
      <c r="BP294" s="174"/>
      <c r="BQ294" s="174"/>
      <c r="BR294" s="174"/>
      <c r="BS294" s="174"/>
      <c r="BT294" s="174"/>
      <c r="BU294" s="174"/>
      <c r="BV294" s="174"/>
      <c r="BW294" s="174"/>
      <c r="BX294" s="174"/>
      <c r="BY294" s="174"/>
      <c r="BZ294" s="174"/>
      <c r="CA294" s="174"/>
      <c r="CB294" s="174"/>
      <c r="CC294" s="1"/>
      <c r="CD294" s="1"/>
      <c r="CJ294" s="99">
        <v>1</v>
      </c>
    </row>
    <row r="295" spans="2:88" s="1" customFormat="1" ht="17.100000000000001" customHeight="1">
      <c r="B295" s="898"/>
      <c r="C295" s="59"/>
      <c r="D295" s="59" t="s">
        <v>247</v>
      </c>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799"/>
      <c r="AL295" s="799"/>
      <c r="AM295" s="799"/>
      <c r="AN295" s="799"/>
      <c r="AO295" s="799"/>
      <c r="AP295" s="799"/>
      <c r="AQ295" s="799"/>
      <c r="AR295" s="59"/>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1" t="s">
        <v>2201</v>
      </c>
      <c r="CJ295" s="99">
        <v>1</v>
      </c>
    </row>
    <row r="296" spans="2:88" s="2" customFormat="1" ht="4.5" customHeight="1">
      <c r="B296" s="898"/>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1"/>
      <c r="CD296" s="1"/>
      <c r="CJ296" s="99">
        <v>1</v>
      </c>
    </row>
    <row r="297" spans="2:88" s="2" customFormat="1" ht="4.5" customHeight="1">
      <c r="B297" s="898"/>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74"/>
      <c r="BM297" s="174"/>
      <c r="BN297" s="174"/>
      <c r="BO297" s="174"/>
      <c r="BP297" s="174"/>
      <c r="BQ297" s="174"/>
      <c r="BR297" s="174"/>
      <c r="BS297" s="174"/>
      <c r="BT297" s="174"/>
      <c r="BU297" s="174"/>
      <c r="BV297" s="174"/>
      <c r="BW297" s="174"/>
      <c r="BX297" s="174"/>
      <c r="BY297" s="174"/>
      <c r="BZ297" s="174"/>
      <c r="CA297" s="174"/>
      <c r="CB297" s="174"/>
      <c r="CC297" s="1"/>
      <c r="CD297" s="1"/>
      <c r="CJ297" s="99">
        <v>1</v>
      </c>
    </row>
    <row r="298" spans="2:88" s="1" customFormat="1" ht="17.100000000000001" customHeight="1">
      <c r="B298" s="898"/>
      <c r="C298" s="59"/>
      <c r="D298" s="59" t="s">
        <v>248</v>
      </c>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60"/>
      <c r="AT298" s="60"/>
      <c r="AU298" s="897"/>
      <c r="AV298" s="897"/>
      <c r="AW298" s="897"/>
      <c r="AX298" s="897"/>
      <c r="AY298" s="897"/>
      <c r="AZ298" s="897"/>
      <c r="BA298" s="897"/>
      <c r="BB298" s="897"/>
      <c r="BC298" s="897"/>
      <c r="BD298" s="897"/>
      <c r="BE298" s="897"/>
      <c r="BF298" s="897"/>
      <c r="BG298" s="897"/>
      <c r="BH298" s="897"/>
      <c r="BI298" s="60"/>
      <c r="BJ298" s="60"/>
      <c r="BK298" s="60"/>
      <c r="BL298" s="60"/>
      <c r="BM298" s="60"/>
      <c r="BN298" s="60"/>
      <c r="BO298" s="60"/>
      <c r="BP298" s="60"/>
      <c r="BQ298" s="60"/>
      <c r="BR298" s="60"/>
      <c r="BS298" s="60"/>
      <c r="BT298" s="60"/>
      <c r="BU298" s="60"/>
      <c r="BV298" s="60"/>
      <c r="BW298" s="60"/>
      <c r="BX298" s="60"/>
      <c r="BY298" s="60"/>
      <c r="BZ298" s="60"/>
      <c r="CA298" s="60"/>
      <c r="CB298" s="60"/>
      <c r="CC298" s="1" t="s">
        <v>2200</v>
      </c>
      <c r="CJ298" s="99">
        <v>1</v>
      </c>
    </row>
    <row r="299" spans="2:88" s="2" customFormat="1" ht="4.5" customHeight="1">
      <c r="B299" s="898"/>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
      <c r="CD299" s="1"/>
      <c r="CJ299" s="99">
        <v>1</v>
      </c>
    </row>
    <row r="300" spans="2:88" s="2" customFormat="1" ht="4.5" customHeight="1">
      <c r="B300" s="898"/>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4"/>
      <c r="BJ300" s="174"/>
      <c r="BK300" s="174"/>
      <c r="BL300" s="174"/>
      <c r="BM300" s="174"/>
      <c r="BN300" s="174"/>
      <c r="BO300" s="174"/>
      <c r="BP300" s="174"/>
      <c r="BQ300" s="174"/>
      <c r="BR300" s="174"/>
      <c r="BS300" s="174"/>
      <c r="BT300" s="174"/>
      <c r="BU300" s="174"/>
      <c r="BV300" s="174"/>
      <c r="BW300" s="174"/>
      <c r="BX300" s="174"/>
      <c r="BY300" s="174"/>
      <c r="BZ300" s="174"/>
      <c r="CA300" s="174"/>
      <c r="CB300" s="174"/>
      <c r="CC300" s="1"/>
      <c r="CD300" s="1"/>
      <c r="CJ300" s="99">
        <v>1</v>
      </c>
    </row>
    <row r="301" spans="2:88" s="1" customFormat="1" ht="17.100000000000001" customHeight="1">
      <c r="B301" s="898"/>
      <c r="C301" s="59"/>
      <c r="D301" s="59" t="s">
        <v>249</v>
      </c>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60"/>
      <c r="AT301" s="60"/>
      <c r="AU301" s="897"/>
      <c r="AV301" s="897"/>
      <c r="AW301" s="897"/>
      <c r="AX301" s="897"/>
      <c r="AY301" s="897"/>
      <c r="AZ301" s="897"/>
      <c r="BA301" s="897"/>
      <c r="BB301" s="897"/>
      <c r="BC301" s="897"/>
      <c r="BD301" s="897"/>
      <c r="BE301" s="897"/>
      <c r="BF301" s="897"/>
      <c r="BG301" s="897"/>
      <c r="BH301" s="897"/>
      <c r="BI301" s="60"/>
      <c r="BJ301" s="60"/>
      <c r="BK301" s="60"/>
      <c r="BL301" s="60"/>
      <c r="BM301" s="60"/>
      <c r="BN301" s="60"/>
      <c r="BO301" s="60"/>
      <c r="BP301" s="60"/>
      <c r="BQ301" s="60"/>
      <c r="BR301" s="60"/>
      <c r="BS301" s="60"/>
      <c r="BT301" s="60"/>
      <c r="BU301" s="60"/>
      <c r="BV301" s="60"/>
      <c r="BW301" s="60"/>
      <c r="BX301" s="60"/>
      <c r="BY301" s="60"/>
      <c r="BZ301" s="60"/>
      <c r="CA301" s="60"/>
      <c r="CB301" s="60"/>
      <c r="CC301" s="1" t="s">
        <v>2200</v>
      </c>
      <c r="CJ301" s="99">
        <v>1</v>
      </c>
    </row>
    <row r="302" spans="2:88" s="2" customFormat="1" ht="4.5" customHeight="1">
      <c r="B302" s="898"/>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1"/>
      <c r="CD302" s="1"/>
      <c r="CJ302" s="99">
        <v>1</v>
      </c>
    </row>
    <row r="303" spans="2:88" s="2" customFormat="1" ht="4.5" customHeight="1">
      <c r="B303" s="898"/>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c r="BS303" s="174"/>
      <c r="BT303" s="174"/>
      <c r="BU303" s="174"/>
      <c r="BV303" s="174"/>
      <c r="BW303" s="174"/>
      <c r="BX303" s="174"/>
      <c r="BY303" s="174"/>
      <c r="BZ303" s="174"/>
      <c r="CA303" s="174"/>
      <c r="CB303" s="174"/>
      <c r="CC303" s="1"/>
      <c r="CD303" s="1"/>
      <c r="CJ303" s="99">
        <v>1</v>
      </c>
    </row>
    <row r="304" spans="2:88" s="1" customFormat="1" ht="17.100000000000001" customHeight="1">
      <c r="B304" s="898"/>
      <c r="C304" s="59"/>
      <c r="D304" s="59" t="s">
        <v>250</v>
      </c>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60"/>
      <c r="AT304" s="60"/>
      <c r="AU304" s="897"/>
      <c r="AV304" s="897"/>
      <c r="AW304" s="897"/>
      <c r="AX304" s="897"/>
      <c r="AY304" s="897"/>
      <c r="AZ304" s="897"/>
      <c r="BA304" s="897"/>
      <c r="BB304" s="897"/>
      <c r="BC304" s="897"/>
      <c r="BD304" s="897"/>
      <c r="BE304" s="897"/>
      <c r="BF304" s="897"/>
      <c r="BG304" s="897"/>
      <c r="BH304" s="897"/>
      <c r="BI304" s="60"/>
      <c r="BJ304" s="60"/>
      <c r="BK304" s="60"/>
      <c r="BL304" s="60"/>
      <c r="BM304" s="60"/>
      <c r="BN304" s="60"/>
      <c r="BO304" s="60"/>
      <c r="BP304" s="60"/>
      <c r="BQ304" s="60"/>
      <c r="BR304" s="60"/>
      <c r="BS304" s="60"/>
      <c r="BT304" s="60"/>
      <c r="BU304" s="60"/>
      <c r="BV304" s="60"/>
      <c r="BW304" s="60"/>
      <c r="BX304" s="60"/>
      <c r="BY304" s="60"/>
      <c r="BZ304" s="60"/>
      <c r="CA304" s="60"/>
      <c r="CB304" s="60"/>
      <c r="CJ304" s="99">
        <v>1</v>
      </c>
    </row>
    <row r="305" spans="2:88" s="2" customFormat="1" ht="4.5" customHeight="1">
      <c r="B305" s="898"/>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
      <c r="CD305" s="1"/>
      <c r="CJ305" s="99">
        <v>1</v>
      </c>
    </row>
    <row r="306" spans="2:88" s="2" customFormat="1" ht="4.5" customHeight="1">
      <c r="B306" s="898"/>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174"/>
      <c r="BU306" s="174"/>
      <c r="BV306" s="174"/>
      <c r="BW306" s="174"/>
      <c r="BX306" s="174"/>
      <c r="BY306" s="174"/>
      <c r="BZ306" s="174"/>
      <c r="CA306" s="174"/>
      <c r="CB306" s="174"/>
      <c r="CC306" s="1"/>
      <c r="CD306" s="1"/>
      <c r="CJ306" s="99">
        <v>1</v>
      </c>
    </row>
    <row r="307" spans="2:88" s="13" customFormat="1" ht="17.100000000000001" customHeight="1">
      <c r="B307" s="898"/>
      <c r="C307" s="59"/>
      <c r="D307" s="59" t="s">
        <v>251</v>
      </c>
      <c r="E307" s="59"/>
      <c r="F307" s="59"/>
      <c r="G307" s="59"/>
      <c r="H307" s="59"/>
      <c r="I307" s="59"/>
      <c r="J307" s="59"/>
      <c r="K307" s="59" t="s">
        <v>2197</v>
      </c>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60"/>
      <c r="AT307" s="60"/>
      <c r="AU307" s="897"/>
      <c r="AV307" s="897"/>
      <c r="AW307" s="897"/>
      <c r="AX307" s="897"/>
      <c r="AY307" s="897"/>
      <c r="AZ307" s="897"/>
      <c r="BA307" s="897"/>
      <c r="BB307" s="897"/>
      <c r="BC307" s="897"/>
      <c r="BD307" s="897"/>
      <c r="BE307" s="897"/>
      <c r="BF307" s="897"/>
      <c r="BG307" s="897"/>
      <c r="BH307" s="897"/>
      <c r="BI307" s="60"/>
      <c r="BJ307" s="60"/>
      <c r="BK307" s="60"/>
      <c r="BL307" s="60"/>
      <c r="BM307" s="60"/>
      <c r="BN307" s="60"/>
      <c r="BO307" s="60"/>
      <c r="BP307" s="60"/>
      <c r="BQ307" s="60"/>
      <c r="BR307" s="60"/>
      <c r="BS307" s="60"/>
      <c r="BT307" s="60"/>
      <c r="BU307" s="60"/>
      <c r="BV307" s="60"/>
      <c r="BW307" s="60"/>
      <c r="BX307" s="60"/>
      <c r="BY307" s="60"/>
      <c r="BZ307" s="60"/>
      <c r="CA307" s="60"/>
      <c r="CB307" s="60"/>
      <c r="CC307" s="13" t="s">
        <v>2199</v>
      </c>
      <c r="CJ307" s="99">
        <v>1</v>
      </c>
    </row>
    <row r="308" spans="2:88" s="13" customFormat="1" ht="15.95" customHeight="1">
      <c r="B308" s="898"/>
      <c r="C308" s="59"/>
      <c r="D308" s="59"/>
      <c r="E308" s="59"/>
      <c r="F308" s="59"/>
      <c r="G308" s="59"/>
      <c r="H308" s="59"/>
      <c r="I308" s="59"/>
      <c r="J308" s="59"/>
      <c r="K308" s="59" t="s">
        <v>2198</v>
      </c>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60"/>
      <c r="AV308" s="60"/>
      <c r="AW308" s="60"/>
      <c r="AX308" s="799" t="s">
        <v>56</v>
      </c>
      <c r="AY308" s="799"/>
      <c r="AZ308" s="96"/>
      <c r="BA308" s="96"/>
      <c r="BB308" s="96" t="s">
        <v>184</v>
      </c>
      <c r="BC308" s="96"/>
      <c r="BD308" s="96"/>
      <c r="BE308" s="96"/>
      <c r="BF308" s="96"/>
      <c r="BG308" s="799" t="s">
        <v>56</v>
      </c>
      <c r="BH308" s="799"/>
      <c r="BI308" s="96"/>
      <c r="BJ308" s="96"/>
      <c r="BK308" s="96" t="s">
        <v>254</v>
      </c>
      <c r="BL308" s="60"/>
      <c r="BM308" s="60"/>
      <c r="BN308" s="60"/>
      <c r="BO308" s="60"/>
      <c r="BP308" s="60"/>
      <c r="BQ308" s="60"/>
      <c r="BR308" s="60"/>
      <c r="BS308" s="60"/>
      <c r="BT308" s="60"/>
      <c r="BU308" s="60"/>
      <c r="BV308" s="60"/>
      <c r="BW308" s="60"/>
      <c r="BX308" s="60"/>
      <c r="BY308" s="60"/>
      <c r="BZ308" s="60"/>
      <c r="CA308" s="60"/>
      <c r="CB308" s="60"/>
      <c r="CC308" s="13" t="s">
        <v>2297</v>
      </c>
      <c r="CJ308" s="99">
        <v>1</v>
      </c>
    </row>
    <row r="309" spans="2:88" s="2" customFormat="1" ht="4.5" customHeight="1">
      <c r="B309" s="898"/>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1"/>
      <c r="CD309" s="1"/>
      <c r="CJ309" s="99">
        <v>1</v>
      </c>
    </row>
    <row r="310" spans="2:88" s="2" customFormat="1" ht="4.5" customHeight="1">
      <c r="B310" s="898"/>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c r="BS310" s="174"/>
      <c r="BT310" s="174"/>
      <c r="BU310" s="174"/>
      <c r="BV310" s="174"/>
      <c r="BW310" s="174"/>
      <c r="BX310" s="174"/>
      <c r="BY310" s="174"/>
      <c r="BZ310" s="174"/>
      <c r="CA310" s="174"/>
      <c r="CB310" s="174"/>
      <c r="CC310" s="1"/>
      <c r="CD310" s="1"/>
      <c r="CJ310" s="99">
        <v>1</v>
      </c>
    </row>
    <row r="311" spans="2:88" s="13" customFormat="1" ht="17.100000000000001" customHeight="1">
      <c r="B311" s="898"/>
      <c r="C311" s="59"/>
      <c r="D311" s="59" t="s">
        <v>255</v>
      </c>
      <c r="E311" s="59"/>
      <c r="F311" s="59"/>
      <c r="G311" s="59"/>
      <c r="H311" s="59"/>
      <c r="I311" s="59"/>
      <c r="J311" s="59"/>
      <c r="K311" s="59"/>
      <c r="L311" s="59"/>
      <c r="M311" s="59"/>
      <c r="N311" s="59"/>
      <c r="O311" s="59"/>
      <c r="P311" s="59"/>
      <c r="Q311" s="59"/>
      <c r="R311" s="59"/>
      <c r="S311" s="59"/>
      <c r="T311" s="59"/>
      <c r="U311" s="59"/>
      <c r="V311" s="59"/>
      <c r="W311" s="59" t="s">
        <v>2204</v>
      </c>
      <c r="X311" s="60"/>
      <c r="Y311" s="60"/>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60"/>
      <c r="BA311" s="60"/>
      <c r="BB311" s="60"/>
      <c r="BC311" s="60"/>
      <c r="BD311" s="60"/>
      <c r="BE311" s="59" t="s">
        <v>258</v>
      </c>
      <c r="BF311" s="59"/>
      <c r="BG311" s="59"/>
      <c r="BH311" s="59"/>
      <c r="BI311" s="59"/>
      <c r="BJ311" s="59"/>
      <c r="BK311" s="59"/>
      <c r="BL311" s="59"/>
      <c r="BM311" s="59"/>
      <c r="BN311" s="59"/>
      <c r="BO311" s="59"/>
      <c r="BP311" s="59"/>
      <c r="BQ311" s="59"/>
      <c r="BR311" s="59"/>
      <c r="BS311" s="59"/>
      <c r="BT311" s="59"/>
      <c r="BU311" s="59"/>
      <c r="BV311" s="59"/>
      <c r="BW311" s="59" t="s">
        <v>85</v>
      </c>
      <c r="BX311" s="59"/>
      <c r="BY311" s="59"/>
      <c r="BZ311" s="59"/>
      <c r="CA311" s="59"/>
      <c r="CB311" s="59"/>
      <c r="CJ311" s="99">
        <v>1</v>
      </c>
    </row>
    <row r="312" spans="2:88" s="13" customFormat="1" ht="15.95" customHeight="1">
      <c r="B312" s="898"/>
      <c r="C312" s="59"/>
      <c r="D312" s="59"/>
      <c r="E312" s="59"/>
      <c r="F312" s="59"/>
      <c r="G312" s="59"/>
      <c r="H312" s="59"/>
      <c r="I312" s="59"/>
      <c r="J312" s="59"/>
      <c r="K312" s="59"/>
      <c r="L312" s="59"/>
      <c r="M312" s="59"/>
      <c r="N312" s="59" t="s">
        <v>259</v>
      </c>
      <c r="O312" s="59"/>
      <c r="P312" s="59"/>
      <c r="Q312" s="59"/>
      <c r="R312" s="59"/>
      <c r="S312" s="59"/>
      <c r="T312" s="59"/>
      <c r="U312" s="59"/>
      <c r="V312" s="59"/>
      <c r="W312" s="59"/>
      <c r="X312" s="59"/>
      <c r="Y312" s="794" t="s">
        <v>2174</v>
      </c>
      <c r="Z312" s="794"/>
      <c r="AA312" s="794"/>
      <c r="AB312" s="794"/>
      <c r="AC312" s="794"/>
      <c r="AD312" s="794"/>
      <c r="AE312" s="794"/>
      <c r="AF312" s="794"/>
      <c r="AG312" s="794"/>
      <c r="AH312" s="794"/>
      <c r="AI312" s="794"/>
      <c r="AJ312" s="794"/>
      <c r="AK312" s="794"/>
      <c r="AL312" s="794"/>
      <c r="AM312" s="794"/>
      <c r="AN312" s="794"/>
      <c r="AO312" s="794"/>
      <c r="AP312" s="794"/>
      <c r="AQ312" s="794"/>
      <c r="AR312" s="794"/>
      <c r="AS312" s="794"/>
      <c r="AT312" s="794"/>
      <c r="AU312" s="794"/>
      <c r="AV312" s="794"/>
      <c r="AW312" s="794"/>
      <c r="AX312" s="794"/>
      <c r="AY312" s="794"/>
      <c r="AZ312" s="794"/>
      <c r="BA312" s="794"/>
      <c r="BB312" s="794"/>
      <c r="BC312" s="794"/>
      <c r="BD312" s="794"/>
      <c r="BE312" s="798" t="s">
        <v>117</v>
      </c>
      <c r="BF312" s="798"/>
      <c r="BG312" s="796"/>
      <c r="BH312" s="796"/>
      <c r="BI312" s="796"/>
      <c r="BJ312" s="796"/>
      <c r="BK312" s="796"/>
      <c r="BL312" s="796"/>
      <c r="BM312" s="796"/>
      <c r="BN312" s="796"/>
      <c r="BO312" s="796"/>
      <c r="BP312" s="796"/>
      <c r="BQ312" s="796"/>
      <c r="BR312" s="796"/>
      <c r="BS312" s="796"/>
      <c r="BT312" s="796"/>
      <c r="BU312" s="796"/>
      <c r="BV312" s="123"/>
      <c r="BW312" s="119" t="s">
        <v>85</v>
      </c>
      <c r="BX312" s="119"/>
      <c r="BY312" s="119"/>
      <c r="BZ312" s="119"/>
      <c r="CA312" s="119"/>
      <c r="CB312" s="59"/>
      <c r="CC312" s="13" t="s">
        <v>2202</v>
      </c>
      <c r="CJ312" s="99">
        <v>1</v>
      </c>
    </row>
    <row r="313" spans="2:88" s="13" customFormat="1" ht="17.100000000000001" customHeight="1">
      <c r="B313" s="898"/>
      <c r="C313" s="59"/>
      <c r="D313" s="59"/>
      <c r="E313" s="59"/>
      <c r="F313" s="59"/>
      <c r="G313" s="59"/>
      <c r="H313" s="59"/>
      <c r="I313" s="59"/>
      <c r="J313" s="59"/>
      <c r="K313" s="59"/>
      <c r="L313" s="59"/>
      <c r="M313" s="59"/>
      <c r="N313" s="59" t="s">
        <v>260</v>
      </c>
      <c r="O313" s="59"/>
      <c r="P313" s="59"/>
      <c r="Q313" s="59"/>
      <c r="R313" s="59"/>
      <c r="S313" s="59"/>
      <c r="T313" s="59"/>
      <c r="U313" s="59"/>
      <c r="V313" s="59"/>
      <c r="W313" s="59"/>
      <c r="X313" s="59"/>
      <c r="Y313" s="794"/>
      <c r="Z313" s="794"/>
      <c r="AA313" s="794"/>
      <c r="AB313" s="794"/>
      <c r="AC313" s="794"/>
      <c r="AD313" s="794"/>
      <c r="AE313" s="794"/>
      <c r="AF313" s="794"/>
      <c r="AG313" s="794"/>
      <c r="AH313" s="794"/>
      <c r="AI313" s="794"/>
      <c r="AJ313" s="794"/>
      <c r="AK313" s="794"/>
      <c r="AL313" s="794"/>
      <c r="AM313" s="794"/>
      <c r="AN313" s="794"/>
      <c r="AO313" s="794"/>
      <c r="AP313" s="794"/>
      <c r="AQ313" s="794"/>
      <c r="AR313" s="794"/>
      <c r="AS313" s="794"/>
      <c r="AT313" s="794"/>
      <c r="AU313" s="794"/>
      <c r="AV313" s="794"/>
      <c r="AW313" s="794"/>
      <c r="AX313" s="794"/>
      <c r="AY313" s="794"/>
      <c r="AZ313" s="794"/>
      <c r="BA313" s="794"/>
      <c r="BB313" s="794"/>
      <c r="BC313" s="794"/>
      <c r="BD313" s="794"/>
      <c r="BE313" s="798" t="s">
        <v>117</v>
      </c>
      <c r="BF313" s="798"/>
      <c r="BG313" s="796"/>
      <c r="BH313" s="796"/>
      <c r="BI313" s="796"/>
      <c r="BJ313" s="796"/>
      <c r="BK313" s="796"/>
      <c r="BL313" s="796"/>
      <c r="BM313" s="796"/>
      <c r="BN313" s="796"/>
      <c r="BO313" s="796"/>
      <c r="BP313" s="796"/>
      <c r="BQ313" s="796"/>
      <c r="BR313" s="796"/>
      <c r="BS313" s="796"/>
      <c r="BT313" s="796"/>
      <c r="BU313" s="796"/>
      <c r="BV313" s="123"/>
      <c r="BW313" s="119" t="s">
        <v>85</v>
      </c>
      <c r="BX313" s="119"/>
      <c r="BY313" s="119"/>
      <c r="BZ313" s="119"/>
      <c r="CA313" s="119"/>
      <c r="CB313" s="59"/>
      <c r="CJ313" s="99">
        <v>1</v>
      </c>
    </row>
    <row r="314" spans="2:88" s="13" customFormat="1" ht="17.100000000000001" customHeight="1">
      <c r="B314" s="898"/>
      <c r="C314" s="59"/>
      <c r="D314" s="59"/>
      <c r="E314" s="59"/>
      <c r="F314" s="59"/>
      <c r="G314" s="59"/>
      <c r="H314" s="59"/>
      <c r="I314" s="59"/>
      <c r="J314" s="59"/>
      <c r="K314" s="59"/>
      <c r="L314" s="59"/>
      <c r="M314" s="59"/>
      <c r="N314" s="59" t="s">
        <v>261</v>
      </c>
      <c r="O314" s="59"/>
      <c r="P314" s="59"/>
      <c r="Q314" s="59"/>
      <c r="R314" s="59"/>
      <c r="S314" s="59"/>
      <c r="T314" s="59"/>
      <c r="U314" s="59"/>
      <c r="V314" s="59"/>
      <c r="W314" s="59"/>
      <c r="X314" s="59"/>
      <c r="Y314" s="794"/>
      <c r="Z314" s="794"/>
      <c r="AA314" s="794"/>
      <c r="AB314" s="794"/>
      <c r="AC314" s="794"/>
      <c r="AD314" s="794"/>
      <c r="AE314" s="794"/>
      <c r="AF314" s="794"/>
      <c r="AG314" s="794"/>
      <c r="AH314" s="794"/>
      <c r="AI314" s="794"/>
      <c r="AJ314" s="794"/>
      <c r="AK314" s="794"/>
      <c r="AL314" s="794"/>
      <c r="AM314" s="794"/>
      <c r="AN314" s="794"/>
      <c r="AO314" s="794"/>
      <c r="AP314" s="794"/>
      <c r="AQ314" s="794"/>
      <c r="AR314" s="794"/>
      <c r="AS314" s="794"/>
      <c r="AT314" s="794"/>
      <c r="AU314" s="794"/>
      <c r="AV314" s="794"/>
      <c r="AW314" s="794"/>
      <c r="AX314" s="794"/>
      <c r="AY314" s="794"/>
      <c r="AZ314" s="794"/>
      <c r="BA314" s="794"/>
      <c r="BB314" s="794"/>
      <c r="BC314" s="794"/>
      <c r="BD314" s="794"/>
      <c r="BE314" s="798" t="s">
        <v>117</v>
      </c>
      <c r="BF314" s="798"/>
      <c r="BG314" s="796"/>
      <c r="BH314" s="796"/>
      <c r="BI314" s="796"/>
      <c r="BJ314" s="796"/>
      <c r="BK314" s="796"/>
      <c r="BL314" s="796"/>
      <c r="BM314" s="796"/>
      <c r="BN314" s="796"/>
      <c r="BO314" s="796"/>
      <c r="BP314" s="796"/>
      <c r="BQ314" s="796"/>
      <c r="BR314" s="796"/>
      <c r="BS314" s="796"/>
      <c r="BT314" s="796"/>
      <c r="BU314" s="796"/>
      <c r="BV314" s="123"/>
      <c r="BW314" s="119" t="s">
        <v>85</v>
      </c>
      <c r="BX314" s="119"/>
      <c r="BY314" s="119"/>
      <c r="BZ314" s="119"/>
      <c r="CA314" s="119"/>
      <c r="CB314" s="59"/>
      <c r="CD314" s="1"/>
      <c r="CJ314" s="99">
        <v>1</v>
      </c>
    </row>
    <row r="315" spans="2:88" s="13" customFormat="1" ht="17.100000000000001" customHeight="1">
      <c r="B315" s="898"/>
      <c r="C315" s="59"/>
      <c r="D315" s="59"/>
      <c r="E315" s="59"/>
      <c r="F315" s="59"/>
      <c r="G315" s="59"/>
      <c r="H315" s="59"/>
      <c r="I315" s="59"/>
      <c r="J315" s="59"/>
      <c r="K315" s="59"/>
      <c r="L315" s="59"/>
      <c r="M315" s="59"/>
      <c r="N315" s="59" t="s">
        <v>262</v>
      </c>
      <c r="O315" s="59"/>
      <c r="P315" s="59"/>
      <c r="Q315" s="59"/>
      <c r="R315" s="59"/>
      <c r="S315" s="59"/>
      <c r="T315" s="59"/>
      <c r="U315" s="59"/>
      <c r="V315" s="59"/>
      <c r="W315" s="59"/>
      <c r="X315" s="59"/>
      <c r="Y315" s="794"/>
      <c r="Z315" s="794"/>
      <c r="AA315" s="794"/>
      <c r="AB315" s="794"/>
      <c r="AC315" s="794"/>
      <c r="AD315" s="794"/>
      <c r="AE315" s="794"/>
      <c r="AF315" s="794"/>
      <c r="AG315" s="794"/>
      <c r="AH315" s="794"/>
      <c r="AI315" s="794"/>
      <c r="AJ315" s="794"/>
      <c r="AK315" s="794"/>
      <c r="AL315" s="794"/>
      <c r="AM315" s="794"/>
      <c r="AN315" s="794"/>
      <c r="AO315" s="794"/>
      <c r="AP315" s="794"/>
      <c r="AQ315" s="794"/>
      <c r="AR315" s="794"/>
      <c r="AS315" s="794"/>
      <c r="AT315" s="794"/>
      <c r="AU315" s="794"/>
      <c r="AV315" s="794"/>
      <c r="AW315" s="794"/>
      <c r="AX315" s="794"/>
      <c r="AY315" s="794"/>
      <c r="AZ315" s="794"/>
      <c r="BA315" s="794"/>
      <c r="BB315" s="794"/>
      <c r="BC315" s="794"/>
      <c r="BD315" s="794"/>
      <c r="BE315" s="798" t="s">
        <v>117</v>
      </c>
      <c r="BF315" s="798"/>
      <c r="BG315" s="796"/>
      <c r="BH315" s="796"/>
      <c r="BI315" s="796"/>
      <c r="BJ315" s="796"/>
      <c r="BK315" s="796"/>
      <c r="BL315" s="796"/>
      <c r="BM315" s="796"/>
      <c r="BN315" s="796"/>
      <c r="BO315" s="796"/>
      <c r="BP315" s="796"/>
      <c r="BQ315" s="796"/>
      <c r="BR315" s="796"/>
      <c r="BS315" s="796"/>
      <c r="BT315" s="796"/>
      <c r="BU315" s="796"/>
      <c r="BV315" s="123"/>
      <c r="BW315" s="119" t="s">
        <v>85</v>
      </c>
      <c r="BX315" s="119"/>
      <c r="BY315" s="119"/>
      <c r="BZ315" s="119"/>
      <c r="CA315" s="119"/>
      <c r="CB315" s="59"/>
      <c r="CD315" s="1"/>
      <c r="CJ315" s="99">
        <v>1</v>
      </c>
    </row>
    <row r="316" spans="2:88" s="13" customFormat="1" ht="17.100000000000001" customHeight="1">
      <c r="B316" s="898"/>
      <c r="C316" s="59"/>
      <c r="D316" s="59"/>
      <c r="E316" s="59"/>
      <c r="F316" s="59"/>
      <c r="G316" s="59"/>
      <c r="H316" s="59"/>
      <c r="I316" s="59"/>
      <c r="J316" s="59"/>
      <c r="K316" s="59"/>
      <c r="L316" s="59"/>
      <c r="M316" s="59"/>
      <c r="N316" s="59" t="s">
        <v>263</v>
      </c>
      <c r="O316" s="59"/>
      <c r="P316" s="59"/>
      <c r="Q316" s="59"/>
      <c r="R316" s="59"/>
      <c r="S316" s="59"/>
      <c r="T316" s="59"/>
      <c r="U316" s="59"/>
      <c r="V316" s="59"/>
      <c r="W316" s="59"/>
      <c r="X316" s="59"/>
      <c r="Y316" s="794"/>
      <c r="Z316" s="794"/>
      <c r="AA316" s="794"/>
      <c r="AB316" s="794"/>
      <c r="AC316" s="794"/>
      <c r="AD316" s="794"/>
      <c r="AE316" s="794"/>
      <c r="AF316" s="794"/>
      <c r="AG316" s="794"/>
      <c r="AH316" s="794"/>
      <c r="AI316" s="794"/>
      <c r="AJ316" s="794"/>
      <c r="AK316" s="794"/>
      <c r="AL316" s="794"/>
      <c r="AM316" s="794"/>
      <c r="AN316" s="794"/>
      <c r="AO316" s="794"/>
      <c r="AP316" s="794"/>
      <c r="AQ316" s="794"/>
      <c r="AR316" s="794"/>
      <c r="AS316" s="794"/>
      <c r="AT316" s="794"/>
      <c r="AU316" s="794"/>
      <c r="AV316" s="794"/>
      <c r="AW316" s="794"/>
      <c r="AX316" s="794"/>
      <c r="AY316" s="794"/>
      <c r="AZ316" s="794"/>
      <c r="BA316" s="794"/>
      <c r="BB316" s="794"/>
      <c r="BC316" s="794"/>
      <c r="BD316" s="794"/>
      <c r="BE316" s="798" t="s">
        <v>117</v>
      </c>
      <c r="BF316" s="798"/>
      <c r="BG316" s="796"/>
      <c r="BH316" s="796"/>
      <c r="BI316" s="796"/>
      <c r="BJ316" s="796"/>
      <c r="BK316" s="796"/>
      <c r="BL316" s="796"/>
      <c r="BM316" s="796"/>
      <c r="BN316" s="796"/>
      <c r="BO316" s="796"/>
      <c r="BP316" s="796"/>
      <c r="BQ316" s="796"/>
      <c r="BR316" s="796"/>
      <c r="BS316" s="796"/>
      <c r="BT316" s="796"/>
      <c r="BU316" s="796"/>
      <c r="BV316" s="123"/>
      <c r="BW316" s="119" t="s">
        <v>85</v>
      </c>
      <c r="BX316" s="119"/>
      <c r="BY316" s="119"/>
      <c r="BZ316" s="119"/>
      <c r="CA316" s="119"/>
      <c r="CB316" s="59"/>
      <c r="CC316" s="489" t="s">
        <v>2203</v>
      </c>
      <c r="CD316" s="9"/>
      <c r="CJ316" s="99">
        <v>1</v>
      </c>
    </row>
    <row r="317" spans="2:88" s="13" customFormat="1" ht="17.100000000000001" customHeight="1">
      <c r="B317" s="898"/>
      <c r="C317" s="59"/>
      <c r="D317" s="59"/>
      <c r="E317" s="59"/>
      <c r="F317" s="59"/>
      <c r="G317" s="59"/>
      <c r="H317" s="59"/>
      <c r="I317" s="59"/>
      <c r="J317" s="59"/>
      <c r="K317" s="59"/>
      <c r="L317" s="59"/>
      <c r="M317" s="59"/>
      <c r="N317" s="59" t="s">
        <v>264</v>
      </c>
      <c r="O317" s="59"/>
      <c r="P317" s="59"/>
      <c r="Q317" s="59"/>
      <c r="R317" s="59"/>
      <c r="S317" s="59"/>
      <c r="T317" s="59"/>
      <c r="U317" s="59"/>
      <c r="V317" s="59"/>
      <c r="W317" s="59"/>
      <c r="X317" s="59"/>
      <c r="Y317" s="794"/>
      <c r="Z317" s="794"/>
      <c r="AA317" s="794"/>
      <c r="AB317" s="794"/>
      <c r="AC317" s="794"/>
      <c r="AD317" s="794"/>
      <c r="AE317" s="794"/>
      <c r="AF317" s="794"/>
      <c r="AG317" s="794"/>
      <c r="AH317" s="794"/>
      <c r="AI317" s="794"/>
      <c r="AJ317" s="794"/>
      <c r="AK317" s="794"/>
      <c r="AL317" s="794"/>
      <c r="AM317" s="794"/>
      <c r="AN317" s="794"/>
      <c r="AO317" s="794"/>
      <c r="AP317" s="794"/>
      <c r="AQ317" s="794"/>
      <c r="AR317" s="794"/>
      <c r="AS317" s="794"/>
      <c r="AT317" s="794"/>
      <c r="AU317" s="794"/>
      <c r="AV317" s="794"/>
      <c r="AW317" s="794"/>
      <c r="AX317" s="794"/>
      <c r="AY317" s="794"/>
      <c r="AZ317" s="794"/>
      <c r="BA317" s="794"/>
      <c r="BB317" s="794"/>
      <c r="BC317" s="794"/>
      <c r="BD317" s="794"/>
      <c r="BE317" s="798" t="s">
        <v>117</v>
      </c>
      <c r="BF317" s="798"/>
      <c r="BG317" s="796"/>
      <c r="BH317" s="796"/>
      <c r="BI317" s="796"/>
      <c r="BJ317" s="796"/>
      <c r="BK317" s="796"/>
      <c r="BL317" s="796"/>
      <c r="BM317" s="796"/>
      <c r="BN317" s="796"/>
      <c r="BO317" s="796"/>
      <c r="BP317" s="796"/>
      <c r="BQ317" s="796"/>
      <c r="BR317" s="796"/>
      <c r="BS317" s="796"/>
      <c r="BT317" s="796"/>
      <c r="BU317" s="796"/>
      <c r="BV317" s="123"/>
      <c r="BW317" s="119" t="s">
        <v>85</v>
      </c>
      <c r="BX317" s="119"/>
      <c r="BY317" s="119"/>
      <c r="BZ317" s="119"/>
      <c r="CA317" s="119"/>
      <c r="CB317" s="59"/>
      <c r="CC317" s="895">
        <f>SUM(BG312:BU317)</f>
        <v>0</v>
      </c>
      <c r="CD317" s="896"/>
      <c r="CJ317" s="99">
        <v>1</v>
      </c>
    </row>
    <row r="318" spans="2:88" s="2" customFormat="1" ht="4.5" customHeight="1">
      <c r="B318" s="898"/>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1"/>
      <c r="CD318" s="1"/>
      <c r="CJ318" s="99">
        <v>1</v>
      </c>
    </row>
    <row r="319" spans="2:88" s="2" customFormat="1" ht="4.5" customHeight="1">
      <c r="B319" s="898"/>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c r="BW319" s="174"/>
      <c r="BX319" s="174"/>
      <c r="BY319" s="174"/>
      <c r="BZ319" s="174"/>
      <c r="CA319" s="174"/>
      <c r="CB319" s="174"/>
      <c r="CC319" s="1"/>
      <c r="CD319" s="1"/>
      <c r="CJ319" s="99">
        <v>1</v>
      </c>
    </row>
    <row r="320" spans="2:88" s="13" customFormat="1" ht="17.100000000000001" customHeight="1">
      <c r="B320" s="898"/>
      <c r="C320" s="59"/>
      <c r="D320" s="59" t="s">
        <v>265</v>
      </c>
      <c r="E320" s="59"/>
      <c r="F320" s="59"/>
      <c r="G320" s="59"/>
      <c r="H320" s="59"/>
      <c r="I320" s="59"/>
      <c r="J320" s="59"/>
      <c r="K320" s="59"/>
      <c r="L320" s="59"/>
      <c r="M320" s="59"/>
      <c r="N320" s="59"/>
      <c r="O320" s="59"/>
      <c r="P320" s="59"/>
      <c r="Q320" s="59"/>
      <c r="R320" s="59"/>
      <c r="S320" s="59"/>
      <c r="T320" s="59"/>
      <c r="U320" s="794"/>
      <c r="V320" s="794"/>
      <c r="W320" s="794"/>
      <c r="X320" s="794"/>
      <c r="Y320" s="794"/>
      <c r="Z320" s="794"/>
      <c r="AA320" s="794"/>
      <c r="AB320" s="794"/>
      <c r="AC320" s="794"/>
      <c r="AD320" s="794"/>
      <c r="AE320" s="794"/>
      <c r="AF320" s="794"/>
      <c r="AG320" s="794"/>
      <c r="AH320" s="794"/>
      <c r="AI320" s="794"/>
      <c r="AJ320" s="794"/>
      <c r="AK320" s="794"/>
      <c r="AL320" s="794"/>
      <c r="AM320" s="794"/>
      <c r="AN320" s="794"/>
      <c r="AO320" s="794"/>
      <c r="AP320" s="794"/>
      <c r="AQ320" s="794"/>
      <c r="AR320" s="794"/>
      <c r="AS320" s="794"/>
      <c r="AT320" s="794"/>
      <c r="AU320" s="794"/>
      <c r="AV320" s="794"/>
      <c r="AW320" s="794"/>
      <c r="AX320" s="794"/>
      <c r="AY320" s="794"/>
      <c r="AZ320" s="794"/>
      <c r="BA320" s="794"/>
      <c r="BB320" s="794"/>
      <c r="BC320" s="794"/>
      <c r="BD320" s="794"/>
      <c r="BE320" s="794"/>
      <c r="BF320" s="794"/>
      <c r="BG320" s="794"/>
      <c r="BH320" s="794"/>
      <c r="BI320" s="794"/>
      <c r="BJ320" s="794"/>
      <c r="BK320" s="794"/>
      <c r="BL320" s="794"/>
      <c r="BM320" s="794"/>
      <c r="BN320" s="794"/>
      <c r="BO320" s="794"/>
      <c r="BP320" s="794"/>
      <c r="BQ320" s="794"/>
      <c r="BR320" s="794"/>
      <c r="BS320" s="794"/>
      <c r="BT320" s="794"/>
      <c r="BU320" s="794"/>
      <c r="BV320" s="794"/>
      <c r="BW320" s="794"/>
      <c r="BX320" s="794"/>
      <c r="BY320" s="794"/>
      <c r="BZ320" s="794"/>
      <c r="CA320" s="794"/>
      <c r="CB320" s="794"/>
      <c r="CJ320" s="99">
        <v>1</v>
      </c>
    </row>
    <row r="321" spans="2:88" s="2" customFormat="1" ht="4.5" customHeight="1">
      <c r="B321" s="898"/>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
      <c r="CD321" s="1"/>
      <c r="CJ321" s="99">
        <v>1</v>
      </c>
    </row>
    <row r="322" spans="2:88" s="2" customFormat="1" ht="5.0999999999999996" customHeight="1">
      <c r="B322" s="898"/>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c r="BS322" s="174"/>
      <c r="BT322" s="174"/>
      <c r="BU322" s="174"/>
      <c r="BV322" s="174"/>
      <c r="BW322" s="174"/>
      <c r="BX322" s="174"/>
      <c r="BY322" s="174"/>
      <c r="BZ322" s="174"/>
      <c r="CA322" s="174"/>
      <c r="CB322" s="174"/>
      <c r="CC322" s="1"/>
      <c r="CD322" s="1"/>
      <c r="CJ322" s="99">
        <v>1</v>
      </c>
    </row>
    <row r="323" spans="2:88" s="13" customFormat="1" ht="17.100000000000001" customHeight="1">
      <c r="B323" s="898"/>
      <c r="C323" s="59"/>
      <c r="D323" s="59" t="s">
        <v>266</v>
      </c>
      <c r="E323" s="59"/>
      <c r="F323" s="59"/>
      <c r="G323" s="59"/>
      <c r="H323" s="59"/>
      <c r="I323" s="59"/>
      <c r="J323" s="59"/>
      <c r="K323" s="59"/>
      <c r="L323" s="59"/>
      <c r="M323" s="59"/>
      <c r="N323" s="59"/>
      <c r="O323" s="59"/>
      <c r="P323" s="59"/>
      <c r="Q323" s="59"/>
      <c r="R323" s="59"/>
      <c r="S323" s="59"/>
      <c r="T323" s="794"/>
      <c r="U323" s="794"/>
      <c r="V323" s="794"/>
      <c r="W323" s="794"/>
      <c r="X323" s="794"/>
      <c r="Y323" s="794"/>
      <c r="Z323" s="794"/>
      <c r="AA323" s="794"/>
      <c r="AB323" s="794"/>
      <c r="AC323" s="794"/>
      <c r="AD323" s="794"/>
      <c r="AE323" s="794"/>
      <c r="AF323" s="794"/>
      <c r="AG323" s="794"/>
      <c r="AH323" s="794"/>
      <c r="AI323" s="794"/>
      <c r="AJ323" s="794"/>
      <c r="AK323" s="794"/>
      <c r="AL323" s="794"/>
      <c r="AM323" s="794"/>
      <c r="AN323" s="794"/>
      <c r="AO323" s="794"/>
      <c r="AP323" s="794"/>
      <c r="AQ323" s="794"/>
      <c r="AR323" s="794"/>
      <c r="AS323" s="794"/>
      <c r="AT323" s="794"/>
      <c r="AU323" s="794"/>
      <c r="AV323" s="794"/>
      <c r="AW323" s="794"/>
      <c r="AX323" s="794"/>
      <c r="AY323" s="794"/>
      <c r="AZ323" s="794"/>
      <c r="BA323" s="794"/>
      <c r="BB323" s="794"/>
      <c r="BC323" s="794"/>
      <c r="BD323" s="794"/>
      <c r="BE323" s="794"/>
      <c r="BF323" s="794"/>
      <c r="BG323" s="794"/>
      <c r="BH323" s="794"/>
      <c r="BI323" s="794"/>
      <c r="BJ323" s="794"/>
      <c r="BK323" s="794"/>
      <c r="BL323" s="794"/>
      <c r="BM323" s="794"/>
      <c r="BN323" s="794"/>
      <c r="BO323" s="794"/>
      <c r="BP323" s="794"/>
      <c r="BQ323" s="794"/>
      <c r="BR323" s="794"/>
      <c r="BS323" s="794"/>
      <c r="BT323" s="794"/>
      <c r="BU323" s="794"/>
      <c r="BV323" s="794"/>
      <c r="BW323" s="794"/>
      <c r="BX323" s="794"/>
      <c r="BY323" s="794"/>
      <c r="BZ323" s="794"/>
      <c r="CA323" s="794"/>
      <c r="CB323" s="794"/>
      <c r="CJ323" s="99">
        <v>1</v>
      </c>
    </row>
    <row r="324" spans="2:88" s="2" customFormat="1" ht="14.1" customHeight="1">
      <c r="B324" s="898"/>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
      <c r="CD324" s="1"/>
      <c r="CJ324" s="99">
        <v>1</v>
      </c>
    </row>
    <row r="325" spans="2:88" s="13" customFormat="1" ht="2.1" customHeight="1">
      <c r="B325" s="898"/>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70"/>
      <c r="AT325" s="170"/>
      <c r="AU325" s="170"/>
      <c r="AV325" s="170"/>
      <c r="AW325" s="170"/>
      <c r="AX325" s="170"/>
      <c r="AY325" s="170"/>
      <c r="AZ325" s="170"/>
      <c r="BA325" s="170"/>
      <c r="BB325" s="170"/>
      <c r="BC325" s="170"/>
      <c r="BD325" s="170"/>
      <c r="BE325" s="170"/>
      <c r="BF325" s="170"/>
      <c r="BG325" s="170"/>
      <c r="BH325" s="170"/>
      <c r="BI325" s="170"/>
      <c r="BJ325" s="170"/>
      <c r="BK325" s="170"/>
      <c r="BL325" s="170"/>
      <c r="BM325" s="170"/>
      <c r="BN325" s="170"/>
      <c r="BO325" s="170"/>
      <c r="BP325" s="170"/>
      <c r="BQ325" s="170"/>
      <c r="BR325" s="170"/>
      <c r="BS325" s="170"/>
      <c r="BT325" s="170"/>
      <c r="BU325" s="170"/>
      <c r="BV325" s="170"/>
      <c r="BW325" s="170"/>
      <c r="BX325" s="170"/>
      <c r="BY325" s="170"/>
      <c r="BZ325" s="170"/>
      <c r="CA325" s="170"/>
      <c r="CB325" s="170"/>
      <c r="CJ325" s="99">
        <v>1</v>
      </c>
    </row>
    <row r="326" spans="2:88" s="2" customFormat="1" ht="30" customHeight="1" thickBot="1">
      <c r="B326" s="898"/>
      <c r="C326" s="490"/>
      <c r="D326" s="490"/>
      <c r="E326" s="490"/>
      <c r="F326" s="490"/>
      <c r="G326" s="490"/>
      <c r="H326" s="490"/>
      <c r="I326" s="490"/>
      <c r="J326" s="490"/>
      <c r="K326" s="490"/>
      <c r="L326" s="490"/>
      <c r="M326" s="490"/>
      <c r="N326" s="490"/>
      <c r="O326" s="490"/>
      <c r="P326" s="490"/>
      <c r="Q326" s="490"/>
      <c r="R326" s="490"/>
      <c r="S326" s="490"/>
      <c r="T326" s="490"/>
      <c r="U326" s="490"/>
      <c r="V326" s="490"/>
      <c r="W326" s="490"/>
      <c r="X326" s="490"/>
      <c r="Y326" s="490"/>
      <c r="Z326" s="490"/>
      <c r="AA326" s="490"/>
      <c r="AB326" s="490"/>
      <c r="AC326" s="490"/>
      <c r="AD326" s="490"/>
      <c r="AE326" s="490"/>
      <c r="AF326" s="490"/>
      <c r="AG326" s="490"/>
      <c r="AH326" s="490"/>
      <c r="AI326" s="490"/>
      <c r="AJ326" s="490"/>
      <c r="AK326" s="490"/>
      <c r="AL326" s="490"/>
      <c r="AM326" s="490"/>
      <c r="AN326" s="490"/>
      <c r="AO326" s="490"/>
      <c r="AP326" s="490"/>
      <c r="AQ326" s="490"/>
      <c r="AR326" s="490"/>
      <c r="AS326" s="490"/>
      <c r="AT326" s="490"/>
      <c r="AU326" s="490"/>
      <c r="AV326" s="490"/>
      <c r="AW326" s="490"/>
      <c r="AX326" s="490"/>
      <c r="AY326" s="490"/>
      <c r="AZ326" s="490"/>
      <c r="BA326" s="490"/>
      <c r="BB326" s="490"/>
      <c r="BC326" s="490"/>
      <c r="BD326" s="490"/>
      <c r="BE326" s="490"/>
      <c r="BF326" s="490"/>
      <c r="BG326" s="490"/>
      <c r="BH326" s="490"/>
      <c r="BI326" s="490"/>
      <c r="BJ326" s="490"/>
      <c r="BK326" s="490"/>
      <c r="BL326" s="490"/>
      <c r="BM326" s="490"/>
      <c r="BN326" s="490"/>
      <c r="BO326" s="490"/>
      <c r="BP326" s="490"/>
      <c r="BQ326" s="490"/>
      <c r="BR326" s="490"/>
      <c r="BS326" s="490"/>
      <c r="BT326" s="490"/>
      <c r="BU326" s="490"/>
      <c r="BV326" s="490"/>
      <c r="BW326" s="490"/>
      <c r="BX326" s="490"/>
      <c r="BY326" s="490"/>
      <c r="BZ326" s="490"/>
      <c r="CA326" s="490"/>
      <c r="CB326" s="490"/>
      <c r="CC326" s="1"/>
      <c r="CD326" s="1"/>
      <c r="CJ326" s="99">
        <v>1</v>
      </c>
    </row>
    <row r="327" spans="2:88" s="2" customFormat="1" ht="4.5" customHeight="1">
      <c r="B327" s="898"/>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1"/>
      <c r="CD327" s="1"/>
      <c r="CJ327" s="99">
        <v>1</v>
      </c>
    </row>
    <row r="328" spans="2:88" s="13" customFormat="1" ht="17.100000000000001" customHeight="1">
      <c r="B328" s="898"/>
      <c r="C328" s="59"/>
      <c r="D328" s="59" t="s">
        <v>246</v>
      </c>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799"/>
      <c r="AL328" s="799"/>
      <c r="AM328" s="799"/>
      <c r="AN328" s="799"/>
      <c r="AO328" s="799"/>
      <c r="AP328" s="799"/>
      <c r="AQ328" s="799"/>
      <c r="AR328" s="59"/>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60"/>
      <c r="BV328" s="60"/>
      <c r="BW328" s="60"/>
      <c r="BX328" s="60"/>
      <c r="BY328" s="60"/>
      <c r="BZ328" s="60"/>
      <c r="CA328" s="60"/>
      <c r="CB328" s="60"/>
      <c r="CC328" s="1" t="s">
        <v>1970</v>
      </c>
      <c r="CD328" s="1"/>
      <c r="CE328" s="1"/>
      <c r="CJ328" s="99">
        <v>1</v>
      </c>
    </row>
    <row r="329" spans="2:88" s="2" customFormat="1" ht="4.5" customHeight="1">
      <c r="B329" s="898"/>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1"/>
      <c r="CD329" s="1"/>
      <c r="CJ329" s="99">
        <v>1</v>
      </c>
    </row>
    <row r="330" spans="2:88" s="2" customFormat="1" ht="4.5" customHeight="1">
      <c r="B330" s="898"/>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4"/>
      <c r="BJ330" s="174"/>
      <c r="BK330" s="174"/>
      <c r="BL330" s="174"/>
      <c r="BM330" s="174"/>
      <c r="BN330" s="174"/>
      <c r="BO330" s="174"/>
      <c r="BP330" s="174"/>
      <c r="BQ330" s="174"/>
      <c r="BR330" s="174"/>
      <c r="BS330" s="174"/>
      <c r="BT330" s="174"/>
      <c r="BU330" s="174"/>
      <c r="BV330" s="174"/>
      <c r="BW330" s="174"/>
      <c r="BX330" s="174"/>
      <c r="BY330" s="174"/>
      <c r="BZ330" s="174"/>
      <c r="CA330" s="174"/>
      <c r="CB330" s="174"/>
      <c r="CC330" s="1"/>
      <c r="CD330" s="1"/>
      <c r="CJ330" s="99">
        <v>1</v>
      </c>
    </row>
    <row r="331" spans="2:88" s="13" customFormat="1" ht="17.100000000000001" customHeight="1">
      <c r="B331" s="898"/>
      <c r="C331" s="59"/>
      <c r="D331" s="59" t="s">
        <v>247</v>
      </c>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799"/>
      <c r="AL331" s="799"/>
      <c r="AM331" s="799"/>
      <c r="AN331" s="799"/>
      <c r="AO331" s="799"/>
      <c r="AP331" s="799"/>
      <c r="AQ331" s="799"/>
      <c r="AR331" s="59"/>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1" t="s">
        <v>2201</v>
      </c>
      <c r="CD331" s="1"/>
      <c r="CE331" s="1"/>
      <c r="CJ331" s="99">
        <v>1</v>
      </c>
    </row>
    <row r="332" spans="2:88" s="2" customFormat="1" ht="4.5" customHeight="1">
      <c r="B332" s="898"/>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1"/>
      <c r="CD332" s="1"/>
      <c r="CJ332" s="99">
        <v>1</v>
      </c>
    </row>
    <row r="333" spans="2:88" s="2" customFormat="1" ht="4.5" customHeight="1">
      <c r="B333" s="898"/>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A333" s="174"/>
      <c r="CB333" s="174"/>
      <c r="CC333" s="1"/>
      <c r="CD333" s="1"/>
      <c r="CJ333" s="99">
        <v>1</v>
      </c>
    </row>
    <row r="334" spans="2:88" s="13" customFormat="1" ht="17.100000000000001" customHeight="1">
      <c r="B334" s="898"/>
      <c r="C334" s="59"/>
      <c r="D334" s="59" t="s">
        <v>248</v>
      </c>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60"/>
      <c r="AT334" s="60"/>
      <c r="AU334" s="897"/>
      <c r="AV334" s="897"/>
      <c r="AW334" s="897"/>
      <c r="AX334" s="897"/>
      <c r="AY334" s="897"/>
      <c r="AZ334" s="897"/>
      <c r="BA334" s="897"/>
      <c r="BB334" s="897"/>
      <c r="BC334" s="897"/>
      <c r="BD334" s="897"/>
      <c r="BE334" s="897"/>
      <c r="BF334" s="897"/>
      <c r="BG334" s="897"/>
      <c r="BH334" s="897"/>
      <c r="BI334" s="60"/>
      <c r="BJ334" s="60"/>
      <c r="BK334" s="60"/>
      <c r="BL334" s="60"/>
      <c r="BM334" s="60"/>
      <c r="BN334" s="60"/>
      <c r="BO334" s="60"/>
      <c r="BP334" s="60"/>
      <c r="BQ334" s="60"/>
      <c r="BR334" s="60"/>
      <c r="BS334" s="60"/>
      <c r="BT334" s="60"/>
      <c r="BU334" s="60"/>
      <c r="BV334" s="60"/>
      <c r="BW334" s="60"/>
      <c r="BX334" s="60"/>
      <c r="BY334" s="60"/>
      <c r="BZ334" s="60"/>
      <c r="CA334" s="60"/>
      <c r="CB334" s="60"/>
      <c r="CC334" s="1" t="s">
        <v>2200</v>
      </c>
      <c r="CD334" s="1"/>
      <c r="CE334" s="1"/>
      <c r="CJ334" s="99">
        <v>1</v>
      </c>
    </row>
    <row r="335" spans="2:88" s="2" customFormat="1" ht="4.5" customHeight="1">
      <c r="B335" s="898"/>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1"/>
      <c r="CD335" s="1"/>
      <c r="CJ335" s="99">
        <v>1</v>
      </c>
    </row>
    <row r="336" spans="2:88" s="2" customFormat="1" ht="4.5" customHeight="1">
      <c r="B336" s="898"/>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174"/>
      <c r="CC336" s="1"/>
      <c r="CD336" s="1"/>
      <c r="CJ336" s="99">
        <v>1</v>
      </c>
    </row>
    <row r="337" spans="2:88" s="13" customFormat="1" ht="17.100000000000001" customHeight="1">
      <c r="B337" s="898"/>
      <c r="C337" s="59"/>
      <c r="D337" s="59" t="s">
        <v>249</v>
      </c>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60"/>
      <c r="AT337" s="60"/>
      <c r="AU337" s="897"/>
      <c r="AV337" s="897"/>
      <c r="AW337" s="897"/>
      <c r="AX337" s="897"/>
      <c r="AY337" s="897"/>
      <c r="AZ337" s="897"/>
      <c r="BA337" s="897"/>
      <c r="BB337" s="897"/>
      <c r="BC337" s="897"/>
      <c r="BD337" s="897"/>
      <c r="BE337" s="897"/>
      <c r="BF337" s="897"/>
      <c r="BG337" s="897"/>
      <c r="BH337" s="897"/>
      <c r="BI337" s="60"/>
      <c r="BJ337" s="60"/>
      <c r="BK337" s="60"/>
      <c r="BL337" s="60"/>
      <c r="BM337" s="60"/>
      <c r="BN337" s="60"/>
      <c r="BO337" s="60"/>
      <c r="BP337" s="60"/>
      <c r="BQ337" s="60"/>
      <c r="BR337" s="60"/>
      <c r="BS337" s="60"/>
      <c r="BT337" s="60"/>
      <c r="BU337" s="60"/>
      <c r="BV337" s="60"/>
      <c r="BW337" s="60"/>
      <c r="BX337" s="60"/>
      <c r="BY337" s="60"/>
      <c r="BZ337" s="60"/>
      <c r="CA337" s="60"/>
      <c r="CB337" s="60"/>
      <c r="CC337" s="1" t="s">
        <v>2200</v>
      </c>
      <c r="CD337" s="1"/>
      <c r="CE337" s="1"/>
      <c r="CJ337" s="99">
        <v>1</v>
      </c>
    </row>
    <row r="338" spans="2:88" s="2" customFormat="1" ht="4.5" customHeight="1">
      <c r="B338" s="898"/>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1"/>
      <c r="CD338" s="1"/>
      <c r="CJ338" s="99">
        <v>1</v>
      </c>
    </row>
    <row r="339" spans="2:88" s="2" customFormat="1" ht="4.5" customHeight="1">
      <c r="B339" s="898"/>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A339" s="174"/>
      <c r="CB339" s="174"/>
      <c r="CC339" s="1"/>
      <c r="CD339" s="1"/>
      <c r="CJ339" s="99">
        <v>1</v>
      </c>
    </row>
    <row r="340" spans="2:88" s="13" customFormat="1" ht="17.100000000000001" customHeight="1">
      <c r="B340" s="898"/>
      <c r="C340" s="59"/>
      <c r="D340" s="59" t="s">
        <v>250</v>
      </c>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60"/>
      <c r="AT340" s="60"/>
      <c r="AU340" s="897"/>
      <c r="AV340" s="897"/>
      <c r="AW340" s="897"/>
      <c r="AX340" s="897"/>
      <c r="AY340" s="897"/>
      <c r="AZ340" s="897"/>
      <c r="BA340" s="897"/>
      <c r="BB340" s="897"/>
      <c r="BC340" s="897"/>
      <c r="BD340" s="897"/>
      <c r="BE340" s="897"/>
      <c r="BF340" s="897"/>
      <c r="BG340" s="897"/>
      <c r="BH340" s="897"/>
      <c r="BI340" s="60"/>
      <c r="BJ340" s="60"/>
      <c r="BK340" s="60"/>
      <c r="BL340" s="60"/>
      <c r="BM340" s="60"/>
      <c r="BN340" s="60"/>
      <c r="BO340" s="60"/>
      <c r="BP340" s="60"/>
      <c r="BQ340" s="60"/>
      <c r="BR340" s="60"/>
      <c r="BS340" s="60"/>
      <c r="BT340" s="60"/>
      <c r="BU340" s="60"/>
      <c r="BV340" s="60"/>
      <c r="BW340" s="60"/>
      <c r="BX340" s="60"/>
      <c r="BY340" s="60"/>
      <c r="BZ340" s="60"/>
      <c r="CA340" s="60"/>
      <c r="CB340" s="60"/>
      <c r="CC340" s="1"/>
      <c r="CD340" s="1"/>
      <c r="CE340" s="1"/>
      <c r="CJ340" s="99">
        <v>1</v>
      </c>
    </row>
    <row r="341" spans="2:88" s="2" customFormat="1" ht="4.5" customHeight="1">
      <c r="B341" s="898"/>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
      <c r="CD341" s="1"/>
      <c r="CJ341" s="99">
        <v>1</v>
      </c>
    </row>
    <row r="342" spans="2:88" s="2" customFormat="1" ht="4.5" customHeight="1">
      <c r="B342" s="898"/>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4"/>
      <c r="BJ342" s="174"/>
      <c r="BK342" s="174"/>
      <c r="BL342" s="174"/>
      <c r="BM342" s="174"/>
      <c r="BN342" s="174"/>
      <c r="BO342" s="174"/>
      <c r="BP342" s="174"/>
      <c r="BQ342" s="174"/>
      <c r="BR342" s="174"/>
      <c r="BS342" s="174"/>
      <c r="BT342" s="174"/>
      <c r="BU342" s="174"/>
      <c r="BV342" s="174"/>
      <c r="BW342" s="174"/>
      <c r="BX342" s="174"/>
      <c r="BY342" s="174"/>
      <c r="BZ342" s="174"/>
      <c r="CA342" s="174"/>
      <c r="CB342" s="174"/>
      <c r="CC342" s="1"/>
      <c r="CD342" s="1"/>
      <c r="CJ342" s="99">
        <v>1</v>
      </c>
    </row>
    <row r="343" spans="2:88" s="13" customFormat="1" ht="17.100000000000001" customHeight="1">
      <c r="B343" s="898"/>
      <c r="C343" s="59"/>
      <c r="D343" s="59" t="s">
        <v>251</v>
      </c>
      <c r="E343" s="59"/>
      <c r="F343" s="59"/>
      <c r="G343" s="59"/>
      <c r="H343" s="59"/>
      <c r="I343" s="59"/>
      <c r="J343" s="59"/>
      <c r="K343" s="59" t="s">
        <v>2197</v>
      </c>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60"/>
      <c r="AT343" s="60"/>
      <c r="AU343" s="897"/>
      <c r="AV343" s="897"/>
      <c r="AW343" s="897"/>
      <c r="AX343" s="897"/>
      <c r="AY343" s="897"/>
      <c r="AZ343" s="897"/>
      <c r="BA343" s="897"/>
      <c r="BB343" s="897"/>
      <c r="BC343" s="897"/>
      <c r="BD343" s="897"/>
      <c r="BE343" s="897"/>
      <c r="BF343" s="897"/>
      <c r="BG343" s="897"/>
      <c r="BH343" s="897"/>
      <c r="BI343" s="60"/>
      <c r="BJ343" s="60"/>
      <c r="BK343" s="60"/>
      <c r="BL343" s="60"/>
      <c r="BM343" s="60"/>
      <c r="BN343" s="60"/>
      <c r="BO343" s="60"/>
      <c r="BP343" s="60"/>
      <c r="BQ343" s="60"/>
      <c r="BR343" s="60"/>
      <c r="BS343" s="60"/>
      <c r="BT343" s="60"/>
      <c r="BU343" s="60"/>
      <c r="BV343" s="60"/>
      <c r="BW343" s="60"/>
      <c r="BX343" s="60"/>
      <c r="BY343" s="60"/>
      <c r="BZ343" s="60"/>
      <c r="CA343" s="60"/>
      <c r="CB343" s="60"/>
      <c r="CC343" s="13" t="s">
        <v>2199</v>
      </c>
      <c r="CJ343" s="99">
        <v>1</v>
      </c>
    </row>
    <row r="344" spans="2:88" s="13" customFormat="1" ht="15.95" customHeight="1">
      <c r="B344" s="898"/>
      <c r="C344" s="59"/>
      <c r="D344" s="59"/>
      <c r="E344" s="59"/>
      <c r="F344" s="59"/>
      <c r="G344" s="59"/>
      <c r="H344" s="59"/>
      <c r="I344" s="59"/>
      <c r="J344" s="59"/>
      <c r="K344" s="59" t="s">
        <v>2198</v>
      </c>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60"/>
      <c r="AV344" s="60"/>
      <c r="AW344" s="60"/>
      <c r="AX344" s="799" t="s">
        <v>56</v>
      </c>
      <c r="AY344" s="799"/>
      <c r="AZ344" s="96"/>
      <c r="BA344" s="96"/>
      <c r="BB344" s="96" t="s">
        <v>184</v>
      </c>
      <c r="BC344" s="96"/>
      <c r="BD344" s="96"/>
      <c r="BE344" s="96"/>
      <c r="BF344" s="96"/>
      <c r="BG344" s="799" t="s">
        <v>56</v>
      </c>
      <c r="BH344" s="799"/>
      <c r="BI344" s="96"/>
      <c r="BJ344" s="96"/>
      <c r="BK344" s="96" t="s">
        <v>254</v>
      </c>
      <c r="BL344" s="60"/>
      <c r="BM344" s="60"/>
      <c r="BN344" s="60"/>
      <c r="BO344" s="60"/>
      <c r="BP344" s="60"/>
      <c r="BQ344" s="60"/>
      <c r="BR344" s="60"/>
      <c r="BS344" s="60"/>
      <c r="BT344" s="60"/>
      <c r="BU344" s="60"/>
      <c r="BV344" s="60"/>
      <c r="BW344" s="60"/>
      <c r="BX344" s="60"/>
      <c r="BY344" s="60"/>
      <c r="BZ344" s="60"/>
      <c r="CA344" s="60"/>
      <c r="CB344" s="60"/>
      <c r="CC344" s="13" t="s">
        <v>2297</v>
      </c>
      <c r="CJ344" s="99">
        <v>1</v>
      </c>
    </row>
    <row r="345" spans="2:88" s="2" customFormat="1" ht="4.5" customHeight="1">
      <c r="B345" s="898"/>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1"/>
      <c r="CD345" s="1"/>
      <c r="CJ345" s="99">
        <v>1</v>
      </c>
    </row>
    <row r="346" spans="2:88" s="2" customFormat="1" ht="4.5" customHeight="1">
      <c r="B346" s="898"/>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4"/>
      <c r="BR346" s="174"/>
      <c r="BS346" s="174"/>
      <c r="BT346" s="174"/>
      <c r="BU346" s="174"/>
      <c r="BV346" s="174"/>
      <c r="BW346" s="174"/>
      <c r="BX346" s="174"/>
      <c r="BY346" s="174"/>
      <c r="BZ346" s="174"/>
      <c r="CA346" s="174"/>
      <c r="CB346" s="174"/>
      <c r="CC346" s="1"/>
      <c r="CD346" s="1"/>
      <c r="CJ346" s="99">
        <v>1</v>
      </c>
    </row>
    <row r="347" spans="2:88" s="13" customFormat="1" ht="17.100000000000001" customHeight="1">
      <c r="B347" s="898"/>
      <c r="C347" s="59"/>
      <c r="D347" s="59" t="s">
        <v>255</v>
      </c>
      <c r="E347" s="59"/>
      <c r="F347" s="59"/>
      <c r="G347" s="59"/>
      <c r="H347" s="59"/>
      <c r="I347" s="59"/>
      <c r="J347" s="59"/>
      <c r="K347" s="59"/>
      <c r="L347" s="59"/>
      <c r="M347" s="59"/>
      <c r="N347" s="59"/>
      <c r="O347" s="59"/>
      <c r="P347" s="59"/>
      <c r="Q347" s="59"/>
      <c r="R347" s="59"/>
      <c r="S347" s="59"/>
      <c r="T347" s="59"/>
      <c r="U347" s="59"/>
      <c r="V347" s="59"/>
      <c r="W347" s="59" t="s">
        <v>2204</v>
      </c>
      <c r="X347" s="60"/>
      <c r="Y347" s="60"/>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60"/>
      <c r="BA347" s="60"/>
      <c r="BB347" s="60"/>
      <c r="BC347" s="60"/>
      <c r="BD347" s="60"/>
      <c r="BE347" s="59" t="s">
        <v>258</v>
      </c>
      <c r="BF347" s="59"/>
      <c r="BG347" s="59"/>
      <c r="BH347" s="59"/>
      <c r="BI347" s="59"/>
      <c r="BJ347" s="59"/>
      <c r="BK347" s="59"/>
      <c r="BL347" s="59"/>
      <c r="BM347" s="59"/>
      <c r="BN347" s="59"/>
      <c r="BO347" s="59"/>
      <c r="BP347" s="59"/>
      <c r="BQ347" s="59"/>
      <c r="BR347" s="59"/>
      <c r="BS347" s="59"/>
      <c r="BT347" s="59"/>
      <c r="BU347" s="59"/>
      <c r="BV347" s="59"/>
      <c r="BW347" s="59" t="s">
        <v>85</v>
      </c>
      <c r="BX347" s="59"/>
      <c r="BY347" s="59"/>
      <c r="BZ347" s="59"/>
      <c r="CA347" s="59"/>
      <c r="CB347" s="59"/>
      <c r="CJ347" s="99">
        <v>1</v>
      </c>
    </row>
    <row r="348" spans="2:88" s="13" customFormat="1" ht="15.95" customHeight="1">
      <c r="B348" s="898"/>
      <c r="C348" s="59"/>
      <c r="D348" s="59"/>
      <c r="E348" s="59"/>
      <c r="F348" s="59"/>
      <c r="G348" s="59"/>
      <c r="H348" s="59"/>
      <c r="I348" s="59"/>
      <c r="J348" s="59"/>
      <c r="K348" s="59"/>
      <c r="L348" s="59"/>
      <c r="M348" s="59"/>
      <c r="N348" s="59" t="s">
        <v>259</v>
      </c>
      <c r="O348" s="59"/>
      <c r="P348" s="59"/>
      <c r="Q348" s="59"/>
      <c r="R348" s="59"/>
      <c r="S348" s="59"/>
      <c r="T348" s="59"/>
      <c r="U348" s="59"/>
      <c r="V348" s="59"/>
      <c r="W348" s="59"/>
      <c r="X348" s="59"/>
      <c r="Y348" s="794"/>
      <c r="Z348" s="794"/>
      <c r="AA348" s="794"/>
      <c r="AB348" s="794"/>
      <c r="AC348" s="794"/>
      <c r="AD348" s="794"/>
      <c r="AE348" s="794"/>
      <c r="AF348" s="794"/>
      <c r="AG348" s="794"/>
      <c r="AH348" s="794"/>
      <c r="AI348" s="794"/>
      <c r="AJ348" s="794"/>
      <c r="AK348" s="794"/>
      <c r="AL348" s="794"/>
      <c r="AM348" s="794"/>
      <c r="AN348" s="794"/>
      <c r="AO348" s="794"/>
      <c r="AP348" s="794"/>
      <c r="AQ348" s="794"/>
      <c r="AR348" s="794"/>
      <c r="AS348" s="794"/>
      <c r="AT348" s="794"/>
      <c r="AU348" s="794"/>
      <c r="AV348" s="794"/>
      <c r="AW348" s="794"/>
      <c r="AX348" s="794"/>
      <c r="AY348" s="794"/>
      <c r="AZ348" s="794"/>
      <c r="BA348" s="794"/>
      <c r="BB348" s="794"/>
      <c r="BC348" s="794"/>
      <c r="BD348" s="794"/>
      <c r="BE348" s="798" t="s">
        <v>117</v>
      </c>
      <c r="BF348" s="798"/>
      <c r="BG348" s="796"/>
      <c r="BH348" s="796"/>
      <c r="BI348" s="796"/>
      <c r="BJ348" s="796"/>
      <c r="BK348" s="796"/>
      <c r="BL348" s="796"/>
      <c r="BM348" s="796"/>
      <c r="BN348" s="796"/>
      <c r="BO348" s="796"/>
      <c r="BP348" s="796"/>
      <c r="BQ348" s="796"/>
      <c r="BR348" s="796"/>
      <c r="BS348" s="796"/>
      <c r="BT348" s="796"/>
      <c r="BU348" s="796"/>
      <c r="BV348" s="123"/>
      <c r="BW348" s="119" t="s">
        <v>85</v>
      </c>
      <c r="BX348" s="119"/>
      <c r="BY348" s="119"/>
      <c r="BZ348" s="119"/>
      <c r="CA348" s="119"/>
      <c r="CB348" s="59"/>
      <c r="CC348" s="13" t="s">
        <v>2202</v>
      </c>
      <c r="CJ348" s="99">
        <v>1</v>
      </c>
    </row>
    <row r="349" spans="2:88" s="13" customFormat="1" ht="17.100000000000001" customHeight="1">
      <c r="B349" s="898"/>
      <c r="C349" s="59"/>
      <c r="D349" s="59"/>
      <c r="E349" s="59"/>
      <c r="F349" s="59"/>
      <c r="G349" s="59"/>
      <c r="H349" s="59"/>
      <c r="I349" s="59"/>
      <c r="J349" s="59"/>
      <c r="K349" s="59"/>
      <c r="L349" s="59"/>
      <c r="M349" s="59"/>
      <c r="N349" s="59" t="s">
        <v>260</v>
      </c>
      <c r="O349" s="59"/>
      <c r="P349" s="59"/>
      <c r="Q349" s="59"/>
      <c r="R349" s="59"/>
      <c r="S349" s="59"/>
      <c r="T349" s="59"/>
      <c r="U349" s="59"/>
      <c r="V349" s="59"/>
      <c r="W349" s="59"/>
      <c r="X349" s="59"/>
      <c r="Y349" s="794"/>
      <c r="Z349" s="794"/>
      <c r="AA349" s="794"/>
      <c r="AB349" s="794"/>
      <c r="AC349" s="794"/>
      <c r="AD349" s="794"/>
      <c r="AE349" s="794"/>
      <c r="AF349" s="794"/>
      <c r="AG349" s="794"/>
      <c r="AH349" s="794"/>
      <c r="AI349" s="794"/>
      <c r="AJ349" s="794"/>
      <c r="AK349" s="794"/>
      <c r="AL349" s="794"/>
      <c r="AM349" s="794"/>
      <c r="AN349" s="794"/>
      <c r="AO349" s="794"/>
      <c r="AP349" s="794"/>
      <c r="AQ349" s="794"/>
      <c r="AR349" s="794"/>
      <c r="AS349" s="794"/>
      <c r="AT349" s="794"/>
      <c r="AU349" s="794"/>
      <c r="AV349" s="794"/>
      <c r="AW349" s="794"/>
      <c r="AX349" s="794"/>
      <c r="AY349" s="794"/>
      <c r="AZ349" s="794"/>
      <c r="BA349" s="794"/>
      <c r="BB349" s="794"/>
      <c r="BC349" s="794"/>
      <c r="BD349" s="794"/>
      <c r="BE349" s="798" t="s">
        <v>117</v>
      </c>
      <c r="BF349" s="798"/>
      <c r="BG349" s="796"/>
      <c r="BH349" s="796"/>
      <c r="BI349" s="796"/>
      <c r="BJ349" s="796"/>
      <c r="BK349" s="796"/>
      <c r="BL349" s="796"/>
      <c r="BM349" s="796"/>
      <c r="BN349" s="796"/>
      <c r="BO349" s="796"/>
      <c r="BP349" s="796"/>
      <c r="BQ349" s="796"/>
      <c r="BR349" s="796"/>
      <c r="BS349" s="796"/>
      <c r="BT349" s="796"/>
      <c r="BU349" s="796"/>
      <c r="BV349" s="123"/>
      <c r="BW349" s="119" t="s">
        <v>85</v>
      </c>
      <c r="BX349" s="119"/>
      <c r="BY349" s="119"/>
      <c r="BZ349" s="119"/>
      <c r="CA349" s="119"/>
      <c r="CB349" s="59"/>
      <c r="CJ349" s="99">
        <v>1</v>
      </c>
    </row>
    <row r="350" spans="2:88" s="13" customFormat="1" ht="17.100000000000001" customHeight="1">
      <c r="B350" s="898"/>
      <c r="C350" s="59"/>
      <c r="D350" s="59"/>
      <c r="E350" s="59"/>
      <c r="F350" s="59"/>
      <c r="G350" s="59"/>
      <c r="H350" s="59"/>
      <c r="I350" s="59"/>
      <c r="J350" s="59"/>
      <c r="K350" s="59"/>
      <c r="L350" s="59"/>
      <c r="M350" s="59"/>
      <c r="N350" s="59" t="s">
        <v>261</v>
      </c>
      <c r="O350" s="59"/>
      <c r="P350" s="59"/>
      <c r="Q350" s="59"/>
      <c r="R350" s="59"/>
      <c r="S350" s="59"/>
      <c r="T350" s="59"/>
      <c r="U350" s="59"/>
      <c r="V350" s="59"/>
      <c r="W350" s="59"/>
      <c r="X350" s="59"/>
      <c r="Y350" s="794"/>
      <c r="Z350" s="794"/>
      <c r="AA350" s="794"/>
      <c r="AB350" s="794"/>
      <c r="AC350" s="794"/>
      <c r="AD350" s="794"/>
      <c r="AE350" s="794"/>
      <c r="AF350" s="794"/>
      <c r="AG350" s="794"/>
      <c r="AH350" s="794"/>
      <c r="AI350" s="794"/>
      <c r="AJ350" s="794"/>
      <c r="AK350" s="794"/>
      <c r="AL350" s="794"/>
      <c r="AM350" s="794"/>
      <c r="AN350" s="794"/>
      <c r="AO350" s="794"/>
      <c r="AP350" s="794"/>
      <c r="AQ350" s="794"/>
      <c r="AR350" s="794"/>
      <c r="AS350" s="794"/>
      <c r="AT350" s="794"/>
      <c r="AU350" s="794"/>
      <c r="AV350" s="794"/>
      <c r="AW350" s="794"/>
      <c r="AX350" s="794"/>
      <c r="AY350" s="794"/>
      <c r="AZ350" s="794"/>
      <c r="BA350" s="794"/>
      <c r="BB350" s="794"/>
      <c r="BC350" s="794"/>
      <c r="BD350" s="794"/>
      <c r="BE350" s="798" t="s">
        <v>117</v>
      </c>
      <c r="BF350" s="798"/>
      <c r="BG350" s="796"/>
      <c r="BH350" s="796"/>
      <c r="BI350" s="796"/>
      <c r="BJ350" s="796"/>
      <c r="BK350" s="796"/>
      <c r="BL350" s="796"/>
      <c r="BM350" s="796"/>
      <c r="BN350" s="796"/>
      <c r="BO350" s="796"/>
      <c r="BP350" s="796"/>
      <c r="BQ350" s="796"/>
      <c r="BR350" s="796"/>
      <c r="BS350" s="796"/>
      <c r="BT350" s="796"/>
      <c r="BU350" s="796"/>
      <c r="BV350" s="123"/>
      <c r="BW350" s="119" t="s">
        <v>85</v>
      </c>
      <c r="BX350" s="119"/>
      <c r="BY350" s="119"/>
      <c r="BZ350" s="119"/>
      <c r="CA350" s="119"/>
      <c r="CB350" s="59"/>
      <c r="CD350" s="1"/>
      <c r="CJ350" s="99">
        <v>1</v>
      </c>
    </row>
    <row r="351" spans="2:88" s="13" customFormat="1" ht="17.100000000000001" customHeight="1">
      <c r="B351" s="898"/>
      <c r="C351" s="59"/>
      <c r="D351" s="59"/>
      <c r="E351" s="59"/>
      <c r="F351" s="59"/>
      <c r="G351" s="59"/>
      <c r="H351" s="59"/>
      <c r="I351" s="59"/>
      <c r="J351" s="59"/>
      <c r="K351" s="59"/>
      <c r="L351" s="59"/>
      <c r="M351" s="59"/>
      <c r="N351" s="59" t="s">
        <v>262</v>
      </c>
      <c r="O351" s="59"/>
      <c r="P351" s="59"/>
      <c r="Q351" s="59"/>
      <c r="R351" s="59"/>
      <c r="S351" s="59"/>
      <c r="T351" s="59"/>
      <c r="U351" s="59"/>
      <c r="V351" s="59"/>
      <c r="W351" s="59"/>
      <c r="X351" s="59"/>
      <c r="Y351" s="794"/>
      <c r="Z351" s="794"/>
      <c r="AA351" s="794"/>
      <c r="AB351" s="794"/>
      <c r="AC351" s="794"/>
      <c r="AD351" s="794"/>
      <c r="AE351" s="794"/>
      <c r="AF351" s="794"/>
      <c r="AG351" s="794"/>
      <c r="AH351" s="794"/>
      <c r="AI351" s="794"/>
      <c r="AJ351" s="794"/>
      <c r="AK351" s="794"/>
      <c r="AL351" s="794"/>
      <c r="AM351" s="794"/>
      <c r="AN351" s="794"/>
      <c r="AO351" s="794"/>
      <c r="AP351" s="794"/>
      <c r="AQ351" s="794"/>
      <c r="AR351" s="794"/>
      <c r="AS351" s="794"/>
      <c r="AT351" s="794"/>
      <c r="AU351" s="794"/>
      <c r="AV351" s="794"/>
      <c r="AW351" s="794"/>
      <c r="AX351" s="794"/>
      <c r="AY351" s="794"/>
      <c r="AZ351" s="794"/>
      <c r="BA351" s="794"/>
      <c r="BB351" s="794"/>
      <c r="BC351" s="794"/>
      <c r="BD351" s="794"/>
      <c r="BE351" s="798" t="s">
        <v>117</v>
      </c>
      <c r="BF351" s="798"/>
      <c r="BG351" s="796"/>
      <c r="BH351" s="796"/>
      <c r="BI351" s="796"/>
      <c r="BJ351" s="796"/>
      <c r="BK351" s="796"/>
      <c r="BL351" s="796"/>
      <c r="BM351" s="796"/>
      <c r="BN351" s="796"/>
      <c r="BO351" s="796"/>
      <c r="BP351" s="796"/>
      <c r="BQ351" s="796"/>
      <c r="BR351" s="796"/>
      <c r="BS351" s="796"/>
      <c r="BT351" s="796"/>
      <c r="BU351" s="796"/>
      <c r="BV351" s="123"/>
      <c r="BW351" s="119" t="s">
        <v>85</v>
      </c>
      <c r="BX351" s="119"/>
      <c r="BY351" s="119"/>
      <c r="BZ351" s="119"/>
      <c r="CA351" s="119"/>
      <c r="CB351" s="59"/>
      <c r="CD351" s="1"/>
      <c r="CJ351" s="99">
        <v>1</v>
      </c>
    </row>
    <row r="352" spans="2:88" s="1" customFormat="1" ht="17.100000000000001" customHeight="1">
      <c r="B352" s="898"/>
      <c r="C352" s="59"/>
      <c r="D352" s="59"/>
      <c r="E352" s="59"/>
      <c r="F352" s="59"/>
      <c r="G352" s="59"/>
      <c r="H352" s="59"/>
      <c r="I352" s="59"/>
      <c r="J352" s="59"/>
      <c r="K352" s="59"/>
      <c r="L352" s="59"/>
      <c r="M352" s="59"/>
      <c r="N352" s="59" t="s">
        <v>263</v>
      </c>
      <c r="O352" s="59"/>
      <c r="P352" s="59"/>
      <c r="Q352" s="59"/>
      <c r="R352" s="59"/>
      <c r="S352" s="59"/>
      <c r="T352" s="59"/>
      <c r="U352" s="59"/>
      <c r="V352" s="59"/>
      <c r="W352" s="59"/>
      <c r="X352" s="59"/>
      <c r="Y352" s="794"/>
      <c r="Z352" s="794"/>
      <c r="AA352" s="794"/>
      <c r="AB352" s="794"/>
      <c r="AC352" s="794"/>
      <c r="AD352" s="794"/>
      <c r="AE352" s="794"/>
      <c r="AF352" s="794"/>
      <c r="AG352" s="794"/>
      <c r="AH352" s="794"/>
      <c r="AI352" s="794"/>
      <c r="AJ352" s="794"/>
      <c r="AK352" s="794"/>
      <c r="AL352" s="794"/>
      <c r="AM352" s="794"/>
      <c r="AN352" s="794"/>
      <c r="AO352" s="794"/>
      <c r="AP352" s="794"/>
      <c r="AQ352" s="794"/>
      <c r="AR352" s="794"/>
      <c r="AS352" s="794"/>
      <c r="AT352" s="794"/>
      <c r="AU352" s="794"/>
      <c r="AV352" s="794"/>
      <c r="AW352" s="794"/>
      <c r="AX352" s="794"/>
      <c r="AY352" s="794"/>
      <c r="AZ352" s="794"/>
      <c r="BA352" s="794"/>
      <c r="BB352" s="794"/>
      <c r="BC352" s="794"/>
      <c r="BD352" s="794"/>
      <c r="BE352" s="798" t="s">
        <v>117</v>
      </c>
      <c r="BF352" s="798"/>
      <c r="BG352" s="796"/>
      <c r="BH352" s="796"/>
      <c r="BI352" s="796"/>
      <c r="BJ352" s="796"/>
      <c r="BK352" s="796"/>
      <c r="BL352" s="796"/>
      <c r="BM352" s="796"/>
      <c r="BN352" s="796"/>
      <c r="BO352" s="796"/>
      <c r="BP352" s="796"/>
      <c r="BQ352" s="796"/>
      <c r="BR352" s="796"/>
      <c r="BS352" s="796"/>
      <c r="BT352" s="796"/>
      <c r="BU352" s="796"/>
      <c r="BV352" s="123"/>
      <c r="BW352" s="119" t="s">
        <v>85</v>
      </c>
      <c r="BX352" s="119"/>
      <c r="BY352" s="119"/>
      <c r="BZ352" s="119"/>
      <c r="CA352" s="119"/>
      <c r="CB352" s="59"/>
      <c r="CC352" s="489" t="s">
        <v>2203</v>
      </c>
      <c r="CD352" s="9"/>
      <c r="CE352" s="13"/>
      <c r="CJ352" s="99">
        <v>1</v>
      </c>
    </row>
    <row r="353" spans="2:88" s="1" customFormat="1" ht="17.100000000000001" customHeight="1">
      <c r="B353" s="898"/>
      <c r="C353" s="59"/>
      <c r="D353" s="59"/>
      <c r="E353" s="59"/>
      <c r="F353" s="59"/>
      <c r="G353" s="59"/>
      <c r="H353" s="59"/>
      <c r="I353" s="59"/>
      <c r="J353" s="59"/>
      <c r="K353" s="59"/>
      <c r="L353" s="59"/>
      <c r="M353" s="59"/>
      <c r="N353" s="59" t="s">
        <v>264</v>
      </c>
      <c r="O353" s="59"/>
      <c r="P353" s="59"/>
      <c r="Q353" s="59"/>
      <c r="R353" s="59"/>
      <c r="S353" s="59"/>
      <c r="T353" s="59"/>
      <c r="U353" s="59"/>
      <c r="V353" s="59"/>
      <c r="W353" s="59"/>
      <c r="X353" s="59"/>
      <c r="Y353" s="794"/>
      <c r="Z353" s="794"/>
      <c r="AA353" s="794"/>
      <c r="AB353" s="794"/>
      <c r="AC353" s="794"/>
      <c r="AD353" s="794"/>
      <c r="AE353" s="794"/>
      <c r="AF353" s="794"/>
      <c r="AG353" s="794"/>
      <c r="AH353" s="794"/>
      <c r="AI353" s="794"/>
      <c r="AJ353" s="794"/>
      <c r="AK353" s="794"/>
      <c r="AL353" s="794"/>
      <c r="AM353" s="794"/>
      <c r="AN353" s="794"/>
      <c r="AO353" s="794"/>
      <c r="AP353" s="794"/>
      <c r="AQ353" s="794"/>
      <c r="AR353" s="794"/>
      <c r="AS353" s="794"/>
      <c r="AT353" s="794"/>
      <c r="AU353" s="794"/>
      <c r="AV353" s="794"/>
      <c r="AW353" s="794"/>
      <c r="AX353" s="794"/>
      <c r="AY353" s="794"/>
      <c r="AZ353" s="794"/>
      <c r="BA353" s="794"/>
      <c r="BB353" s="794"/>
      <c r="BC353" s="794"/>
      <c r="BD353" s="794"/>
      <c r="BE353" s="798" t="s">
        <v>117</v>
      </c>
      <c r="BF353" s="798"/>
      <c r="BG353" s="796"/>
      <c r="BH353" s="796"/>
      <c r="BI353" s="796"/>
      <c r="BJ353" s="796"/>
      <c r="BK353" s="796"/>
      <c r="BL353" s="796"/>
      <c r="BM353" s="796"/>
      <c r="BN353" s="796"/>
      <c r="BO353" s="796"/>
      <c r="BP353" s="796"/>
      <c r="BQ353" s="796"/>
      <c r="BR353" s="796"/>
      <c r="BS353" s="796"/>
      <c r="BT353" s="796"/>
      <c r="BU353" s="796"/>
      <c r="BV353" s="123"/>
      <c r="BW353" s="119" t="s">
        <v>85</v>
      </c>
      <c r="BX353" s="119"/>
      <c r="BY353" s="119"/>
      <c r="BZ353" s="119"/>
      <c r="CA353" s="119"/>
      <c r="CB353" s="59"/>
      <c r="CC353" s="895">
        <f>SUM(BG348:BU353)</f>
        <v>0</v>
      </c>
      <c r="CD353" s="896"/>
      <c r="CE353" s="13"/>
      <c r="CJ353" s="99">
        <v>1</v>
      </c>
    </row>
    <row r="354" spans="2:88" s="2" customFormat="1" ht="4.5" customHeight="1">
      <c r="B354" s="898"/>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
      <c r="CD354" s="1"/>
      <c r="CJ354" s="99">
        <v>1</v>
      </c>
    </row>
    <row r="355" spans="2:88" s="2" customFormat="1" ht="4.5" customHeight="1">
      <c r="B355" s="898"/>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174"/>
      <c r="AZ355" s="174"/>
      <c r="BA355" s="174"/>
      <c r="BB355" s="174"/>
      <c r="BC355" s="174"/>
      <c r="BD355" s="174"/>
      <c r="BE355" s="174"/>
      <c r="BF355" s="174"/>
      <c r="BG355" s="174"/>
      <c r="BH355" s="174"/>
      <c r="BI355" s="174"/>
      <c r="BJ355" s="174"/>
      <c r="BK355" s="174"/>
      <c r="BL355" s="174"/>
      <c r="BM355" s="174"/>
      <c r="BN355" s="174"/>
      <c r="BO355" s="174"/>
      <c r="BP355" s="174"/>
      <c r="BQ355" s="174"/>
      <c r="BR355" s="174"/>
      <c r="BS355" s="174"/>
      <c r="BT355" s="174"/>
      <c r="BU355" s="174"/>
      <c r="BV355" s="174"/>
      <c r="BW355" s="174"/>
      <c r="BX355" s="174"/>
      <c r="BY355" s="174"/>
      <c r="BZ355" s="174"/>
      <c r="CA355" s="174"/>
      <c r="CB355" s="174"/>
      <c r="CC355" s="1"/>
      <c r="CD355" s="1"/>
      <c r="CJ355" s="99">
        <v>1</v>
      </c>
    </row>
    <row r="356" spans="2:88" s="13" customFormat="1" ht="17.100000000000001" customHeight="1">
      <c r="B356" s="898"/>
      <c r="C356" s="59"/>
      <c r="D356" s="59" t="s">
        <v>265</v>
      </c>
      <c r="E356" s="59"/>
      <c r="F356" s="59"/>
      <c r="G356" s="59"/>
      <c r="H356" s="59"/>
      <c r="I356" s="59"/>
      <c r="J356" s="59"/>
      <c r="K356" s="59"/>
      <c r="L356" s="59"/>
      <c r="M356" s="59"/>
      <c r="N356" s="59"/>
      <c r="O356" s="59"/>
      <c r="P356" s="59"/>
      <c r="Q356" s="59"/>
      <c r="R356" s="59"/>
      <c r="S356" s="59"/>
      <c r="T356" s="59"/>
      <c r="U356" s="794"/>
      <c r="V356" s="794"/>
      <c r="W356" s="794"/>
      <c r="X356" s="794"/>
      <c r="Y356" s="794"/>
      <c r="Z356" s="794"/>
      <c r="AA356" s="794"/>
      <c r="AB356" s="794"/>
      <c r="AC356" s="794"/>
      <c r="AD356" s="794"/>
      <c r="AE356" s="794"/>
      <c r="AF356" s="794"/>
      <c r="AG356" s="794"/>
      <c r="AH356" s="794"/>
      <c r="AI356" s="794"/>
      <c r="AJ356" s="794"/>
      <c r="AK356" s="794"/>
      <c r="AL356" s="794"/>
      <c r="AM356" s="794"/>
      <c r="AN356" s="794"/>
      <c r="AO356" s="794"/>
      <c r="AP356" s="794"/>
      <c r="AQ356" s="794"/>
      <c r="AR356" s="794"/>
      <c r="AS356" s="794"/>
      <c r="AT356" s="794"/>
      <c r="AU356" s="794"/>
      <c r="AV356" s="794"/>
      <c r="AW356" s="794"/>
      <c r="AX356" s="794"/>
      <c r="AY356" s="794"/>
      <c r="AZ356" s="794"/>
      <c r="BA356" s="794"/>
      <c r="BB356" s="794"/>
      <c r="BC356" s="794"/>
      <c r="BD356" s="794"/>
      <c r="BE356" s="794"/>
      <c r="BF356" s="794"/>
      <c r="BG356" s="794"/>
      <c r="BH356" s="794"/>
      <c r="BI356" s="794"/>
      <c r="BJ356" s="794"/>
      <c r="BK356" s="794"/>
      <c r="BL356" s="794"/>
      <c r="BM356" s="794"/>
      <c r="BN356" s="794"/>
      <c r="BO356" s="794"/>
      <c r="BP356" s="794"/>
      <c r="BQ356" s="794"/>
      <c r="BR356" s="794"/>
      <c r="BS356" s="794"/>
      <c r="BT356" s="794"/>
      <c r="BU356" s="794"/>
      <c r="BV356" s="794"/>
      <c r="BW356" s="794"/>
      <c r="BX356" s="794"/>
      <c r="BY356" s="794"/>
      <c r="BZ356" s="794"/>
      <c r="CA356" s="794"/>
      <c r="CB356" s="794"/>
      <c r="CJ356" s="99">
        <v>1</v>
      </c>
    </row>
    <row r="357" spans="2:88" s="2" customFormat="1" ht="4.5" customHeight="1">
      <c r="B357" s="898"/>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1"/>
      <c r="CD357" s="1"/>
      <c r="CJ357" s="99">
        <v>1</v>
      </c>
    </row>
    <row r="358" spans="2:88" s="2" customFormat="1" ht="4.5" customHeight="1">
      <c r="B358" s="495" t="s">
        <v>1958</v>
      </c>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4"/>
      <c r="BJ358" s="174"/>
      <c r="BK358" s="174"/>
      <c r="BL358" s="174"/>
      <c r="BM358" s="174"/>
      <c r="BN358" s="174"/>
      <c r="BO358" s="174"/>
      <c r="BP358" s="174"/>
      <c r="BQ358" s="174"/>
      <c r="BR358" s="174"/>
      <c r="BS358" s="174"/>
      <c r="BT358" s="174"/>
      <c r="BU358" s="174"/>
      <c r="BV358" s="174"/>
      <c r="BW358" s="174"/>
      <c r="BX358" s="174"/>
      <c r="BY358" s="174"/>
      <c r="BZ358" s="174"/>
      <c r="CA358" s="174"/>
      <c r="CB358" s="174"/>
      <c r="CC358" s="1"/>
      <c r="CD358" s="1"/>
      <c r="CJ358" s="99">
        <v>1</v>
      </c>
    </row>
    <row r="359" spans="2:88" s="13" customFormat="1" ht="17.100000000000001" customHeight="1">
      <c r="B359" s="482" t="s">
        <v>2144</v>
      </c>
      <c r="C359" s="59"/>
      <c r="D359" s="59" t="s">
        <v>266</v>
      </c>
      <c r="E359" s="59"/>
      <c r="F359" s="59"/>
      <c r="G359" s="59"/>
      <c r="H359" s="59"/>
      <c r="I359" s="59"/>
      <c r="J359" s="59"/>
      <c r="K359" s="59"/>
      <c r="L359" s="59"/>
      <c r="M359" s="59"/>
      <c r="N359" s="59"/>
      <c r="O359" s="59"/>
      <c r="P359" s="59"/>
      <c r="Q359" s="59"/>
      <c r="R359" s="59"/>
      <c r="S359" s="59"/>
      <c r="T359" s="794"/>
      <c r="U359" s="794"/>
      <c r="V359" s="794"/>
      <c r="W359" s="794"/>
      <c r="X359" s="794"/>
      <c r="Y359" s="794"/>
      <c r="Z359" s="794"/>
      <c r="AA359" s="794"/>
      <c r="AB359" s="794"/>
      <c r="AC359" s="794"/>
      <c r="AD359" s="794"/>
      <c r="AE359" s="794"/>
      <c r="AF359" s="794"/>
      <c r="AG359" s="794"/>
      <c r="AH359" s="794"/>
      <c r="AI359" s="794"/>
      <c r="AJ359" s="794"/>
      <c r="AK359" s="794"/>
      <c r="AL359" s="794"/>
      <c r="AM359" s="794"/>
      <c r="AN359" s="794"/>
      <c r="AO359" s="794"/>
      <c r="AP359" s="794"/>
      <c r="AQ359" s="794"/>
      <c r="AR359" s="794"/>
      <c r="AS359" s="794"/>
      <c r="AT359" s="794"/>
      <c r="AU359" s="794"/>
      <c r="AV359" s="794"/>
      <c r="AW359" s="794"/>
      <c r="AX359" s="794"/>
      <c r="AY359" s="794"/>
      <c r="AZ359" s="794"/>
      <c r="BA359" s="794"/>
      <c r="BB359" s="794"/>
      <c r="BC359" s="794"/>
      <c r="BD359" s="794"/>
      <c r="BE359" s="794"/>
      <c r="BF359" s="794"/>
      <c r="BG359" s="794"/>
      <c r="BH359" s="794"/>
      <c r="BI359" s="794"/>
      <c r="BJ359" s="794"/>
      <c r="BK359" s="794"/>
      <c r="BL359" s="794"/>
      <c r="BM359" s="794"/>
      <c r="BN359" s="794"/>
      <c r="BO359" s="794"/>
      <c r="BP359" s="794"/>
      <c r="BQ359" s="794"/>
      <c r="BR359" s="794"/>
      <c r="BS359" s="794"/>
      <c r="BT359" s="794"/>
      <c r="BU359" s="794"/>
      <c r="BV359" s="794"/>
      <c r="BW359" s="794"/>
      <c r="BX359" s="794"/>
      <c r="BY359" s="794"/>
      <c r="BZ359" s="794"/>
      <c r="CA359" s="794"/>
      <c r="CB359" s="794"/>
      <c r="CC359" s="461" t="s">
        <v>2144</v>
      </c>
      <c r="CJ359" s="99">
        <v>1</v>
      </c>
    </row>
    <row r="360" spans="2:88" s="2" customFormat="1" ht="14.1" customHeight="1" thickBot="1">
      <c r="B360" s="483" t="s">
        <v>2141</v>
      </c>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463" t="s">
        <v>2141</v>
      </c>
      <c r="CD360" s="1"/>
      <c r="CJ360" s="421">
        <v>1</v>
      </c>
    </row>
    <row r="361" spans="2:88" s="2" customFormat="1" ht="15.95" customHeight="1">
      <c r="B361" s="484" t="s">
        <v>2142</v>
      </c>
      <c r="C361" s="59"/>
      <c r="D361" s="59" t="s">
        <v>245</v>
      </c>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801" t="s">
        <v>244</v>
      </c>
      <c r="AL361" s="801"/>
      <c r="AM361" s="801"/>
      <c r="AN361" s="801"/>
      <c r="AO361" s="801"/>
      <c r="AP361" s="801"/>
      <c r="AQ361" s="801"/>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464" t="s">
        <v>2142</v>
      </c>
      <c r="CD361" s="491"/>
      <c r="CE361" s="491"/>
      <c r="CJ361" s="99">
        <v>1</v>
      </c>
    </row>
    <row r="362" spans="2:88" s="2" customFormat="1" ht="2.1" customHeight="1" thickBot="1">
      <c r="B362" s="898" t="s">
        <v>2205</v>
      </c>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Y362" s="490"/>
      <c r="Z362" s="490"/>
      <c r="AA362" s="490"/>
      <c r="AB362" s="490"/>
      <c r="AC362" s="490"/>
      <c r="AD362" s="490"/>
      <c r="AE362" s="490"/>
      <c r="AF362" s="490"/>
      <c r="AG362" s="490"/>
      <c r="AH362" s="490"/>
      <c r="AI362" s="490"/>
      <c r="AJ362" s="490"/>
      <c r="AK362" s="490"/>
      <c r="AL362" s="490"/>
      <c r="AM362" s="490"/>
      <c r="AN362" s="490"/>
      <c r="AO362" s="490"/>
      <c r="AP362" s="490"/>
      <c r="AQ362" s="490"/>
      <c r="AR362" s="490"/>
      <c r="AS362" s="490"/>
      <c r="AT362" s="490"/>
      <c r="AU362" s="490"/>
      <c r="AV362" s="490"/>
      <c r="AW362" s="490"/>
      <c r="AX362" s="490"/>
      <c r="AY362" s="490"/>
      <c r="AZ362" s="490"/>
      <c r="BA362" s="490"/>
      <c r="BB362" s="490"/>
      <c r="BC362" s="490"/>
      <c r="BD362" s="490"/>
      <c r="BE362" s="490"/>
      <c r="BF362" s="490"/>
      <c r="BG362" s="490"/>
      <c r="BH362" s="490"/>
      <c r="BI362" s="490"/>
      <c r="BJ362" s="490"/>
      <c r="BK362" s="490"/>
      <c r="BL362" s="490"/>
      <c r="BM362" s="490"/>
      <c r="BN362" s="490"/>
      <c r="BO362" s="490"/>
      <c r="BP362" s="490"/>
      <c r="BQ362" s="490"/>
      <c r="BR362" s="490"/>
      <c r="BS362" s="490"/>
      <c r="BT362" s="490"/>
      <c r="BU362" s="490"/>
      <c r="BV362" s="490"/>
      <c r="BW362" s="490"/>
      <c r="BX362" s="490"/>
      <c r="BY362" s="490"/>
      <c r="BZ362" s="490"/>
      <c r="CA362" s="490"/>
      <c r="CB362" s="490"/>
      <c r="CC362" s="1"/>
      <c r="CD362" s="1"/>
      <c r="CJ362" s="99">
        <v>1</v>
      </c>
    </row>
    <row r="363" spans="2:88" s="2" customFormat="1" ht="3.95" customHeight="1">
      <c r="B363" s="898"/>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1"/>
      <c r="CD363" s="1"/>
      <c r="CJ363" s="99">
        <v>1</v>
      </c>
    </row>
    <row r="364" spans="2:88" s="1" customFormat="1" ht="17.100000000000001" customHeight="1">
      <c r="B364" s="898"/>
      <c r="C364" s="59"/>
      <c r="D364" s="59" t="s">
        <v>246</v>
      </c>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799"/>
      <c r="AL364" s="799"/>
      <c r="AM364" s="799"/>
      <c r="AN364" s="799"/>
      <c r="AO364" s="799"/>
      <c r="AP364" s="799"/>
      <c r="AQ364" s="799"/>
      <c r="AR364" s="59"/>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1" t="s">
        <v>1970</v>
      </c>
      <c r="CJ364" s="99">
        <v>1</v>
      </c>
    </row>
    <row r="365" spans="2:88" s="2" customFormat="1" ht="4.5" customHeight="1">
      <c r="B365" s="898"/>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1"/>
      <c r="CD365" s="1"/>
      <c r="CJ365" s="99">
        <v>1</v>
      </c>
    </row>
    <row r="366" spans="2:88" s="2" customFormat="1" ht="4.5" customHeight="1">
      <c r="B366" s="898"/>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A366" s="174"/>
      <c r="CB366" s="174"/>
      <c r="CC366" s="1"/>
      <c r="CD366" s="1"/>
      <c r="CJ366" s="99">
        <v>1</v>
      </c>
    </row>
    <row r="367" spans="2:88" s="1" customFormat="1" ht="17.100000000000001" customHeight="1">
      <c r="B367" s="898"/>
      <c r="C367" s="59"/>
      <c r="D367" s="59" t="s">
        <v>247</v>
      </c>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799"/>
      <c r="AL367" s="799"/>
      <c r="AM367" s="799"/>
      <c r="AN367" s="799"/>
      <c r="AO367" s="799"/>
      <c r="AP367" s="799"/>
      <c r="AQ367" s="799"/>
      <c r="AR367" s="59"/>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1" t="s">
        <v>2201</v>
      </c>
      <c r="CJ367" s="99">
        <v>1</v>
      </c>
    </row>
    <row r="368" spans="2:88" s="2" customFormat="1" ht="4.5" customHeight="1">
      <c r="B368" s="898"/>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
      <c r="CD368" s="1"/>
      <c r="CJ368" s="99">
        <v>1</v>
      </c>
    </row>
    <row r="369" spans="2:88" s="2" customFormat="1" ht="4.5" customHeight="1">
      <c r="B369" s="898"/>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c r="BW369" s="174"/>
      <c r="BX369" s="174"/>
      <c r="BY369" s="174"/>
      <c r="BZ369" s="174"/>
      <c r="CA369" s="174"/>
      <c r="CB369" s="174"/>
      <c r="CC369" s="1"/>
      <c r="CD369" s="1"/>
      <c r="CJ369" s="99">
        <v>1</v>
      </c>
    </row>
    <row r="370" spans="2:88" s="1" customFormat="1" ht="17.100000000000001" customHeight="1">
      <c r="B370" s="898"/>
      <c r="C370" s="59"/>
      <c r="D370" s="59" t="s">
        <v>248</v>
      </c>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60"/>
      <c r="AT370" s="60"/>
      <c r="AU370" s="897"/>
      <c r="AV370" s="897"/>
      <c r="AW370" s="897"/>
      <c r="AX370" s="897"/>
      <c r="AY370" s="897"/>
      <c r="AZ370" s="897"/>
      <c r="BA370" s="897"/>
      <c r="BB370" s="897"/>
      <c r="BC370" s="897"/>
      <c r="BD370" s="897"/>
      <c r="BE370" s="897"/>
      <c r="BF370" s="897"/>
      <c r="BG370" s="897"/>
      <c r="BH370" s="897"/>
      <c r="BI370" s="60"/>
      <c r="BJ370" s="60"/>
      <c r="BK370" s="60"/>
      <c r="BL370" s="60"/>
      <c r="BM370" s="60"/>
      <c r="BN370" s="60"/>
      <c r="BO370" s="60"/>
      <c r="BP370" s="60"/>
      <c r="BQ370" s="60"/>
      <c r="BR370" s="60"/>
      <c r="BS370" s="60"/>
      <c r="BT370" s="60"/>
      <c r="BU370" s="60"/>
      <c r="BV370" s="60"/>
      <c r="BW370" s="60"/>
      <c r="BX370" s="60"/>
      <c r="BY370" s="60"/>
      <c r="BZ370" s="60"/>
      <c r="CA370" s="60"/>
      <c r="CB370" s="60"/>
      <c r="CC370" s="1" t="s">
        <v>2200</v>
      </c>
      <c r="CJ370" s="99">
        <v>1</v>
      </c>
    </row>
    <row r="371" spans="2:88" s="2" customFormat="1" ht="4.5" customHeight="1">
      <c r="B371" s="898"/>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
      <c r="CD371" s="1"/>
      <c r="CJ371" s="99">
        <v>1</v>
      </c>
    </row>
    <row r="372" spans="2:88" s="2" customFormat="1" ht="4.5" customHeight="1">
      <c r="B372" s="898"/>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4"/>
      <c r="BM372" s="174"/>
      <c r="BN372" s="174"/>
      <c r="BO372" s="174"/>
      <c r="BP372" s="174"/>
      <c r="BQ372" s="174"/>
      <c r="BR372" s="174"/>
      <c r="BS372" s="174"/>
      <c r="BT372" s="174"/>
      <c r="BU372" s="174"/>
      <c r="BV372" s="174"/>
      <c r="BW372" s="174"/>
      <c r="BX372" s="174"/>
      <c r="BY372" s="174"/>
      <c r="BZ372" s="174"/>
      <c r="CA372" s="174"/>
      <c r="CB372" s="174"/>
      <c r="CC372" s="1"/>
      <c r="CD372" s="1"/>
      <c r="CJ372" s="99">
        <v>1</v>
      </c>
    </row>
    <row r="373" spans="2:88" s="1" customFormat="1" ht="17.100000000000001" customHeight="1">
      <c r="B373" s="898"/>
      <c r="C373" s="59"/>
      <c r="D373" s="59" t="s">
        <v>249</v>
      </c>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60"/>
      <c r="AT373" s="60"/>
      <c r="AU373" s="897"/>
      <c r="AV373" s="897"/>
      <c r="AW373" s="897"/>
      <c r="AX373" s="897"/>
      <c r="AY373" s="897"/>
      <c r="AZ373" s="897"/>
      <c r="BA373" s="897"/>
      <c r="BB373" s="897"/>
      <c r="BC373" s="897"/>
      <c r="BD373" s="897"/>
      <c r="BE373" s="897"/>
      <c r="BF373" s="897"/>
      <c r="BG373" s="897"/>
      <c r="BH373" s="897"/>
      <c r="BI373" s="60"/>
      <c r="BJ373" s="60"/>
      <c r="BK373" s="60"/>
      <c r="BL373" s="60"/>
      <c r="BM373" s="60"/>
      <c r="BN373" s="60"/>
      <c r="BO373" s="60"/>
      <c r="BP373" s="60"/>
      <c r="BQ373" s="60"/>
      <c r="BR373" s="60"/>
      <c r="BS373" s="60"/>
      <c r="BT373" s="60"/>
      <c r="BU373" s="60"/>
      <c r="BV373" s="60"/>
      <c r="BW373" s="60"/>
      <c r="BX373" s="60"/>
      <c r="BY373" s="60"/>
      <c r="BZ373" s="60"/>
      <c r="CA373" s="60"/>
      <c r="CB373" s="60"/>
      <c r="CC373" s="1" t="s">
        <v>2200</v>
      </c>
      <c r="CJ373" s="99">
        <v>1</v>
      </c>
    </row>
    <row r="374" spans="2:88" s="2" customFormat="1" ht="4.5" customHeight="1">
      <c r="B374" s="898"/>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1"/>
      <c r="CD374" s="1"/>
      <c r="CJ374" s="99">
        <v>1</v>
      </c>
    </row>
    <row r="375" spans="2:88" s="2" customFormat="1" ht="4.5" customHeight="1">
      <c r="B375" s="898"/>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4"/>
      <c r="AX375" s="174"/>
      <c r="AY375" s="174"/>
      <c r="AZ375" s="174"/>
      <c r="BA375" s="174"/>
      <c r="BB375" s="174"/>
      <c r="BC375" s="174"/>
      <c r="BD375" s="174"/>
      <c r="BE375" s="174"/>
      <c r="BF375" s="174"/>
      <c r="BG375" s="174"/>
      <c r="BH375" s="174"/>
      <c r="BI375" s="174"/>
      <c r="BJ375" s="174"/>
      <c r="BK375" s="174"/>
      <c r="BL375" s="174"/>
      <c r="BM375" s="174"/>
      <c r="BN375" s="174"/>
      <c r="BO375" s="174"/>
      <c r="BP375" s="174"/>
      <c r="BQ375" s="174"/>
      <c r="BR375" s="174"/>
      <c r="BS375" s="174"/>
      <c r="BT375" s="174"/>
      <c r="BU375" s="174"/>
      <c r="BV375" s="174"/>
      <c r="BW375" s="174"/>
      <c r="BX375" s="174"/>
      <c r="BY375" s="174"/>
      <c r="BZ375" s="174"/>
      <c r="CA375" s="174"/>
      <c r="CB375" s="174"/>
      <c r="CC375" s="1"/>
      <c r="CD375" s="1"/>
      <c r="CJ375" s="99">
        <v>1</v>
      </c>
    </row>
    <row r="376" spans="2:88" s="1" customFormat="1" ht="17.100000000000001" customHeight="1">
      <c r="B376" s="898"/>
      <c r="C376" s="59"/>
      <c r="D376" s="59" t="s">
        <v>250</v>
      </c>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c r="AS376" s="60"/>
      <c r="AT376" s="60"/>
      <c r="AU376" s="897"/>
      <c r="AV376" s="897"/>
      <c r="AW376" s="897"/>
      <c r="AX376" s="897"/>
      <c r="AY376" s="897"/>
      <c r="AZ376" s="897"/>
      <c r="BA376" s="897"/>
      <c r="BB376" s="897"/>
      <c r="BC376" s="897"/>
      <c r="BD376" s="897"/>
      <c r="BE376" s="897"/>
      <c r="BF376" s="897"/>
      <c r="BG376" s="897"/>
      <c r="BH376" s="897"/>
      <c r="BI376" s="60"/>
      <c r="BJ376" s="60"/>
      <c r="BK376" s="60"/>
      <c r="BL376" s="60"/>
      <c r="BM376" s="60"/>
      <c r="BN376" s="60"/>
      <c r="BO376" s="60"/>
      <c r="BP376" s="60"/>
      <c r="BQ376" s="60"/>
      <c r="BR376" s="60"/>
      <c r="BS376" s="60"/>
      <c r="BT376" s="60"/>
      <c r="BU376" s="60"/>
      <c r="BV376" s="60"/>
      <c r="BW376" s="60"/>
      <c r="BX376" s="60"/>
      <c r="BY376" s="60"/>
      <c r="BZ376" s="60"/>
      <c r="CA376" s="60"/>
      <c r="CB376" s="60"/>
      <c r="CJ376" s="99">
        <v>1</v>
      </c>
    </row>
    <row r="377" spans="2:88" s="2" customFormat="1" ht="4.5" customHeight="1">
      <c r="B377" s="898"/>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
      <c r="CD377" s="1"/>
      <c r="CJ377" s="99">
        <v>1</v>
      </c>
    </row>
    <row r="378" spans="2:88" s="2" customFormat="1" ht="4.5" customHeight="1">
      <c r="B378" s="898"/>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4"/>
      <c r="BJ378" s="174"/>
      <c r="BK378" s="174"/>
      <c r="BL378" s="174"/>
      <c r="BM378" s="174"/>
      <c r="BN378" s="174"/>
      <c r="BO378" s="174"/>
      <c r="BP378" s="174"/>
      <c r="BQ378" s="174"/>
      <c r="BR378" s="174"/>
      <c r="BS378" s="174"/>
      <c r="BT378" s="174"/>
      <c r="BU378" s="174"/>
      <c r="BV378" s="174"/>
      <c r="BW378" s="174"/>
      <c r="BX378" s="174"/>
      <c r="BY378" s="174"/>
      <c r="BZ378" s="174"/>
      <c r="CA378" s="174"/>
      <c r="CB378" s="174"/>
      <c r="CC378" s="1"/>
      <c r="CD378" s="1"/>
      <c r="CJ378" s="99">
        <v>1</v>
      </c>
    </row>
    <row r="379" spans="2:88" s="13" customFormat="1" ht="17.100000000000001" customHeight="1">
      <c r="B379" s="898"/>
      <c r="C379" s="59"/>
      <c r="D379" s="59" t="s">
        <v>251</v>
      </c>
      <c r="E379" s="59"/>
      <c r="F379" s="59"/>
      <c r="G379" s="59"/>
      <c r="H379" s="59"/>
      <c r="I379" s="59"/>
      <c r="J379" s="59"/>
      <c r="K379" s="59" t="s">
        <v>2197</v>
      </c>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60"/>
      <c r="AT379" s="60"/>
      <c r="AU379" s="897"/>
      <c r="AV379" s="897"/>
      <c r="AW379" s="897"/>
      <c r="AX379" s="897"/>
      <c r="AY379" s="897"/>
      <c r="AZ379" s="897"/>
      <c r="BA379" s="897"/>
      <c r="BB379" s="897"/>
      <c r="BC379" s="897"/>
      <c r="BD379" s="897"/>
      <c r="BE379" s="897"/>
      <c r="BF379" s="897"/>
      <c r="BG379" s="897"/>
      <c r="BH379" s="897"/>
      <c r="BI379" s="60"/>
      <c r="BJ379" s="60"/>
      <c r="BK379" s="60"/>
      <c r="BL379" s="60"/>
      <c r="BM379" s="60"/>
      <c r="BN379" s="60"/>
      <c r="BO379" s="60"/>
      <c r="BP379" s="60"/>
      <c r="BQ379" s="60"/>
      <c r="BR379" s="60"/>
      <c r="BS379" s="60"/>
      <c r="BT379" s="60"/>
      <c r="BU379" s="60"/>
      <c r="BV379" s="60"/>
      <c r="BW379" s="60"/>
      <c r="BX379" s="60"/>
      <c r="BY379" s="60"/>
      <c r="BZ379" s="60"/>
      <c r="CA379" s="60"/>
      <c r="CB379" s="60"/>
      <c r="CC379" s="13" t="s">
        <v>2199</v>
      </c>
      <c r="CJ379" s="99">
        <v>1</v>
      </c>
    </row>
    <row r="380" spans="2:88" s="13" customFormat="1" ht="15.95" customHeight="1">
      <c r="B380" s="898"/>
      <c r="C380" s="59"/>
      <c r="D380" s="59"/>
      <c r="E380" s="59"/>
      <c r="F380" s="59"/>
      <c r="G380" s="59"/>
      <c r="H380" s="59"/>
      <c r="I380" s="59"/>
      <c r="J380" s="59"/>
      <c r="K380" s="59" t="s">
        <v>2198</v>
      </c>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60"/>
      <c r="AV380" s="60"/>
      <c r="AW380" s="60"/>
      <c r="AX380" s="799" t="s">
        <v>56</v>
      </c>
      <c r="AY380" s="799"/>
      <c r="AZ380" s="96"/>
      <c r="BA380" s="96"/>
      <c r="BB380" s="96" t="s">
        <v>184</v>
      </c>
      <c r="BC380" s="96"/>
      <c r="BD380" s="96"/>
      <c r="BE380" s="96"/>
      <c r="BF380" s="96"/>
      <c r="BG380" s="799" t="s">
        <v>56</v>
      </c>
      <c r="BH380" s="799"/>
      <c r="BI380" s="96"/>
      <c r="BJ380" s="96"/>
      <c r="BK380" s="96" t="s">
        <v>254</v>
      </c>
      <c r="BL380" s="60"/>
      <c r="BM380" s="60"/>
      <c r="BN380" s="60"/>
      <c r="BO380" s="60"/>
      <c r="BP380" s="60"/>
      <c r="BQ380" s="60"/>
      <c r="BR380" s="60"/>
      <c r="BS380" s="60"/>
      <c r="BT380" s="60"/>
      <c r="BU380" s="60"/>
      <c r="BV380" s="60"/>
      <c r="BW380" s="60"/>
      <c r="BX380" s="60"/>
      <c r="BY380" s="60"/>
      <c r="BZ380" s="60"/>
      <c r="CA380" s="60"/>
      <c r="CB380" s="60"/>
      <c r="CC380" s="13" t="s">
        <v>2297</v>
      </c>
      <c r="CJ380" s="99">
        <v>1</v>
      </c>
    </row>
    <row r="381" spans="2:88" s="2" customFormat="1" ht="4.5" customHeight="1">
      <c r="B381" s="898"/>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
      <c r="CD381" s="1"/>
      <c r="CJ381" s="99">
        <v>1</v>
      </c>
    </row>
    <row r="382" spans="2:88" s="2" customFormat="1" ht="4.5" customHeight="1">
      <c r="B382" s="898"/>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
      <c r="CD382" s="1"/>
      <c r="CJ382" s="99">
        <v>1</v>
      </c>
    </row>
    <row r="383" spans="2:88" s="13" customFormat="1" ht="17.100000000000001" customHeight="1">
      <c r="B383" s="898"/>
      <c r="C383" s="59"/>
      <c r="D383" s="59" t="s">
        <v>255</v>
      </c>
      <c r="E383" s="59"/>
      <c r="F383" s="59"/>
      <c r="G383" s="59"/>
      <c r="H383" s="59"/>
      <c r="I383" s="59"/>
      <c r="J383" s="59"/>
      <c r="K383" s="59"/>
      <c r="L383" s="59"/>
      <c r="M383" s="59"/>
      <c r="N383" s="59"/>
      <c r="O383" s="59"/>
      <c r="P383" s="59"/>
      <c r="Q383" s="59"/>
      <c r="R383" s="59"/>
      <c r="S383" s="59"/>
      <c r="T383" s="59"/>
      <c r="U383" s="59"/>
      <c r="V383" s="59"/>
      <c r="W383" s="59" t="s">
        <v>2204</v>
      </c>
      <c r="X383" s="60"/>
      <c r="Y383" s="60"/>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60"/>
      <c r="BA383" s="60"/>
      <c r="BB383" s="60"/>
      <c r="BC383" s="60"/>
      <c r="BD383" s="60"/>
      <c r="BE383" s="59" t="s">
        <v>258</v>
      </c>
      <c r="BF383" s="59"/>
      <c r="BG383" s="59"/>
      <c r="BH383" s="59"/>
      <c r="BI383" s="59"/>
      <c r="BJ383" s="59"/>
      <c r="BK383" s="59"/>
      <c r="BL383" s="59"/>
      <c r="BM383" s="59"/>
      <c r="BN383" s="59"/>
      <c r="BO383" s="59"/>
      <c r="BP383" s="59"/>
      <c r="BQ383" s="59"/>
      <c r="BR383" s="59"/>
      <c r="BS383" s="59"/>
      <c r="BT383" s="59"/>
      <c r="BU383" s="59"/>
      <c r="BV383" s="59"/>
      <c r="BW383" s="59" t="s">
        <v>85</v>
      </c>
      <c r="BX383" s="59"/>
      <c r="BY383" s="59"/>
      <c r="BZ383" s="59"/>
      <c r="CA383" s="59"/>
      <c r="CB383" s="59"/>
      <c r="CJ383" s="99">
        <v>1</v>
      </c>
    </row>
    <row r="384" spans="2:88" s="13" customFormat="1" ht="15.95" customHeight="1">
      <c r="B384" s="898"/>
      <c r="C384" s="59"/>
      <c r="D384" s="59"/>
      <c r="E384" s="59"/>
      <c r="F384" s="59"/>
      <c r="G384" s="59"/>
      <c r="H384" s="59"/>
      <c r="I384" s="59"/>
      <c r="J384" s="59"/>
      <c r="K384" s="59"/>
      <c r="L384" s="59"/>
      <c r="M384" s="59"/>
      <c r="N384" s="59" t="s">
        <v>259</v>
      </c>
      <c r="O384" s="59"/>
      <c r="P384" s="59"/>
      <c r="Q384" s="59"/>
      <c r="R384" s="59"/>
      <c r="S384" s="59"/>
      <c r="T384" s="59"/>
      <c r="U384" s="59"/>
      <c r="V384" s="59"/>
      <c r="W384" s="59"/>
      <c r="X384" s="59"/>
      <c r="Y384" s="794" t="s">
        <v>2174</v>
      </c>
      <c r="Z384" s="794"/>
      <c r="AA384" s="794"/>
      <c r="AB384" s="794"/>
      <c r="AC384" s="794"/>
      <c r="AD384" s="794"/>
      <c r="AE384" s="794"/>
      <c r="AF384" s="794"/>
      <c r="AG384" s="794"/>
      <c r="AH384" s="794"/>
      <c r="AI384" s="794"/>
      <c r="AJ384" s="794"/>
      <c r="AK384" s="794"/>
      <c r="AL384" s="794"/>
      <c r="AM384" s="794"/>
      <c r="AN384" s="794"/>
      <c r="AO384" s="794"/>
      <c r="AP384" s="794"/>
      <c r="AQ384" s="794"/>
      <c r="AR384" s="794"/>
      <c r="AS384" s="794"/>
      <c r="AT384" s="794"/>
      <c r="AU384" s="794"/>
      <c r="AV384" s="794"/>
      <c r="AW384" s="794"/>
      <c r="AX384" s="794"/>
      <c r="AY384" s="794"/>
      <c r="AZ384" s="794"/>
      <c r="BA384" s="794"/>
      <c r="BB384" s="794"/>
      <c r="BC384" s="794"/>
      <c r="BD384" s="794"/>
      <c r="BE384" s="798" t="s">
        <v>117</v>
      </c>
      <c r="BF384" s="798"/>
      <c r="BG384" s="796"/>
      <c r="BH384" s="796"/>
      <c r="BI384" s="796"/>
      <c r="BJ384" s="796"/>
      <c r="BK384" s="796"/>
      <c r="BL384" s="796"/>
      <c r="BM384" s="796"/>
      <c r="BN384" s="796"/>
      <c r="BO384" s="796"/>
      <c r="BP384" s="796"/>
      <c r="BQ384" s="796"/>
      <c r="BR384" s="796"/>
      <c r="BS384" s="796"/>
      <c r="BT384" s="796"/>
      <c r="BU384" s="796"/>
      <c r="BV384" s="123"/>
      <c r="BW384" s="119" t="s">
        <v>85</v>
      </c>
      <c r="BX384" s="119"/>
      <c r="BY384" s="119"/>
      <c r="BZ384" s="119"/>
      <c r="CA384" s="119"/>
      <c r="CB384" s="59"/>
      <c r="CC384" s="13" t="s">
        <v>2202</v>
      </c>
      <c r="CJ384" s="99">
        <v>1</v>
      </c>
    </row>
    <row r="385" spans="2:88" s="13" customFormat="1" ht="17.100000000000001" customHeight="1">
      <c r="B385" s="898"/>
      <c r="C385" s="59"/>
      <c r="D385" s="59"/>
      <c r="E385" s="59"/>
      <c r="F385" s="59"/>
      <c r="G385" s="59"/>
      <c r="H385" s="59"/>
      <c r="I385" s="59"/>
      <c r="J385" s="59"/>
      <c r="K385" s="59"/>
      <c r="L385" s="59"/>
      <c r="M385" s="59"/>
      <c r="N385" s="59" t="s">
        <v>260</v>
      </c>
      <c r="O385" s="59"/>
      <c r="P385" s="59"/>
      <c r="Q385" s="59"/>
      <c r="R385" s="59"/>
      <c r="S385" s="59"/>
      <c r="T385" s="59"/>
      <c r="U385" s="59"/>
      <c r="V385" s="59"/>
      <c r="W385" s="59"/>
      <c r="X385" s="59"/>
      <c r="Y385" s="794"/>
      <c r="Z385" s="794"/>
      <c r="AA385" s="794"/>
      <c r="AB385" s="794"/>
      <c r="AC385" s="794"/>
      <c r="AD385" s="794"/>
      <c r="AE385" s="794"/>
      <c r="AF385" s="794"/>
      <c r="AG385" s="794"/>
      <c r="AH385" s="794"/>
      <c r="AI385" s="794"/>
      <c r="AJ385" s="794"/>
      <c r="AK385" s="794"/>
      <c r="AL385" s="794"/>
      <c r="AM385" s="794"/>
      <c r="AN385" s="794"/>
      <c r="AO385" s="794"/>
      <c r="AP385" s="794"/>
      <c r="AQ385" s="794"/>
      <c r="AR385" s="794"/>
      <c r="AS385" s="794"/>
      <c r="AT385" s="794"/>
      <c r="AU385" s="794"/>
      <c r="AV385" s="794"/>
      <c r="AW385" s="794"/>
      <c r="AX385" s="794"/>
      <c r="AY385" s="794"/>
      <c r="AZ385" s="794"/>
      <c r="BA385" s="794"/>
      <c r="BB385" s="794"/>
      <c r="BC385" s="794"/>
      <c r="BD385" s="794"/>
      <c r="BE385" s="798" t="s">
        <v>117</v>
      </c>
      <c r="BF385" s="798"/>
      <c r="BG385" s="796"/>
      <c r="BH385" s="796"/>
      <c r="BI385" s="796"/>
      <c r="BJ385" s="796"/>
      <c r="BK385" s="796"/>
      <c r="BL385" s="796"/>
      <c r="BM385" s="796"/>
      <c r="BN385" s="796"/>
      <c r="BO385" s="796"/>
      <c r="BP385" s="796"/>
      <c r="BQ385" s="796"/>
      <c r="BR385" s="796"/>
      <c r="BS385" s="796"/>
      <c r="BT385" s="796"/>
      <c r="BU385" s="796"/>
      <c r="BV385" s="123"/>
      <c r="BW385" s="119" t="s">
        <v>85</v>
      </c>
      <c r="BX385" s="119"/>
      <c r="BY385" s="119"/>
      <c r="BZ385" s="119"/>
      <c r="CA385" s="119"/>
      <c r="CB385" s="59"/>
      <c r="CJ385" s="99">
        <v>1</v>
      </c>
    </row>
    <row r="386" spans="2:88" s="13" customFormat="1" ht="17.100000000000001" customHeight="1">
      <c r="B386" s="898"/>
      <c r="C386" s="59"/>
      <c r="D386" s="59"/>
      <c r="E386" s="59"/>
      <c r="F386" s="59"/>
      <c r="G386" s="59"/>
      <c r="H386" s="59"/>
      <c r="I386" s="59"/>
      <c r="J386" s="59"/>
      <c r="K386" s="59"/>
      <c r="L386" s="59"/>
      <c r="M386" s="59"/>
      <c r="N386" s="59" t="s">
        <v>261</v>
      </c>
      <c r="O386" s="59"/>
      <c r="P386" s="59"/>
      <c r="Q386" s="59"/>
      <c r="R386" s="59"/>
      <c r="S386" s="59"/>
      <c r="T386" s="59"/>
      <c r="U386" s="59"/>
      <c r="V386" s="59"/>
      <c r="W386" s="59"/>
      <c r="X386" s="59"/>
      <c r="Y386" s="794"/>
      <c r="Z386" s="794"/>
      <c r="AA386" s="794"/>
      <c r="AB386" s="794"/>
      <c r="AC386" s="794"/>
      <c r="AD386" s="794"/>
      <c r="AE386" s="794"/>
      <c r="AF386" s="794"/>
      <c r="AG386" s="794"/>
      <c r="AH386" s="794"/>
      <c r="AI386" s="794"/>
      <c r="AJ386" s="794"/>
      <c r="AK386" s="794"/>
      <c r="AL386" s="794"/>
      <c r="AM386" s="794"/>
      <c r="AN386" s="794"/>
      <c r="AO386" s="794"/>
      <c r="AP386" s="794"/>
      <c r="AQ386" s="794"/>
      <c r="AR386" s="794"/>
      <c r="AS386" s="794"/>
      <c r="AT386" s="794"/>
      <c r="AU386" s="794"/>
      <c r="AV386" s="794"/>
      <c r="AW386" s="794"/>
      <c r="AX386" s="794"/>
      <c r="AY386" s="794"/>
      <c r="AZ386" s="794"/>
      <c r="BA386" s="794"/>
      <c r="BB386" s="794"/>
      <c r="BC386" s="794"/>
      <c r="BD386" s="794"/>
      <c r="BE386" s="798" t="s">
        <v>117</v>
      </c>
      <c r="BF386" s="798"/>
      <c r="BG386" s="796"/>
      <c r="BH386" s="796"/>
      <c r="BI386" s="796"/>
      <c r="BJ386" s="796"/>
      <c r="BK386" s="796"/>
      <c r="BL386" s="796"/>
      <c r="BM386" s="796"/>
      <c r="BN386" s="796"/>
      <c r="BO386" s="796"/>
      <c r="BP386" s="796"/>
      <c r="BQ386" s="796"/>
      <c r="BR386" s="796"/>
      <c r="BS386" s="796"/>
      <c r="BT386" s="796"/>
      <c r="BU386" s="796"/>
      <c r="BV386" s="123"/>
      <c r="BW386" s="119" t="s">
        <v>85</v>
      </c>
      <c r="BX386" s="119"/>
      <c r="BY386" s="119"/>
      <c r="BZ386" s="119"/>
      <c r="CA386" s="119"/>
      <c r="CB386" s="59"/>
      <c r="CD386" s="1"/>
      <c r="CJ386" s="99">
        <v>1</v>
      </c>
    </row>
    <row r="387" spans="2:88" s="13" customFormat="1" ht="17.100000000000001" customHeight="1">
      <c r="B387" s="898"/>
      <c r="C387" s="59"/>
      <c r="D387" s="59"/>
      <c r="E387" s="59"/>
      <c r="F387" s="59"/>
      <c r="G387" s="59"/>
      <c r="H387" s="59"/>
      <c r="I387" s="59"/>
      <c r="J387" s="59"/>
      <c r="K387" s="59"/>
      <c r="L387" s="59"/>
      <c r="M387" s="59"/>
      <c r="N387" s="59" t="s">
        <v>262</v>
      </c>
      <c r="O387" s="59"/>
      <c r="P387" s="59"/>
      <c r="Q387" s="59"/>
      <c r="R387" s="59"/>
      <c r="S387" s="59"/>
      <c r="T387" s="59"/>
      <c r="U387" s="59"/>
      <c r="V387" s="59"/>
      <c r="W387" s="59"/>
      <c r="X387" s="59"/>
      <c r="Y387" s="794"/>
      <c r="Z387" s="794"/>
      <c r="AA387" s="794"/>
      <c r="AB387" s="794"/>
      <c r="AC387" s="794"/>
      <c r="AD387" s="794"/>
      <c r="AE387" s="794"/>
      <c r="AF387" s="794"/>
      <c r="AG387" s="794"/>
      <c r="AH387" s="794"/>
      <c r="AI387" s="794"/>
      <c r="AJ387" s="794"/>
      <c r="AK387" s="794"/>
      <c r="AL387" s="794"/>
      <c r="AM387" s="794"/>
      <c r="AN387" s="794"/>
      <c r="AO387" s="794"/>
      <c r="AP387" s="794"/>
      <c r="AQ387" s="794"/>
      <c r="AR387" s="794"/>
      <c r="AS387" s="794"/>
      <c r="AT387" s="794"/>
      <c r="AU387" s="794"/>
      <c r="AV387" s="794"/>
      <c r="AW387" s="794"/>
      <c r="AX387" s="794"/>
      <c r="AY387" s="794"/>
      <c r="AZ387" s="794"/>
      <c r="BA387" s="794"/>
      <c r="BB387" s="794"/>
      <c r="BC387" s="794"/>
      <c r="BD387" s="794"/>
      <c r="BE387" s="798" t="s">
        <v>117</v>
      </c>
      <c r="BF387" s="798"/>
      <c r="BG387" s="796"/>
      <c r="BH387" s="796"/>
      <c r="BI387" s="796"/>
      <c r="BJ387" s="796"/>
      <c r="BK387" s="796"/>
      <c r="BL387" s="796"/>
      <c r="BM387" s="796"/>
      <c r="BN387" s="796"/>
      <c r="BO387" s="796"/>
      <c r="BP387" s="796"/>
      <c r="BQ387" s="796"/>
      <c r="BR387" s="796"/>
      <c r="BS387" s="796"/>
      <c r="BT387" s="796"/>
      <c r="BU387" s="796"/>
      <c r="BV387" s="123"/>
      <c r="BW387" s="119" t="s">
        <v>85</v>
      </c>
      <c r="BX387" s="119"/>
      <c r="BY387" s="119"/>
      <c r="BZ387" s="119"/>
      <c r="CA387" s="119"/>
      <c r="CB387" s="59"/>
      <c r="CD387" s="1"/>
      <c r="CJ387" s="99">
        <v>1</v>
      </c>
    </row>
    <row r="388" spans="2:88" s="13" customFormat="1" ht="17.100000000000001" customHeight="1">
      <c r="B388" s="898"/>
      <c r="C388" s="59"/>
      <c r="D388" s="59"/>
      <c r="E388" s="59"/>
      <c r="F388" s="59"/>
      <c r="G388" s="59"/>
      <c r="H388" s="59"/>
      <c r="I388" s="59"/>
      <c r="J388" s="59"/>
      <c r="K388" s="59"/>
      <c r="L388" s="59"/>
      <c r="M388" s="59"/>
      <c r="N388" s="59" t="s">
        <v>263</v>
      </c>
      <c r="O388" s="59"/>
      <c r="P388" s="59"/>
      <c r="Q388" s="59"/>
      <c r="R388" s="59"/>
      <c r="S388" s="59"/>
      <c r="T388" s="59"/>
      <c r="U388" s="59"/>
      <c r="V388" s="59"/>
      <c r="W388" s="59"/>
      <c r="X388" s="59"/>
      <c r="Y388" s="794"/>
      <c r="Z388" s="794"/>
      <c r="AA388" s="794"/>
      <c r="AB388" s="794"/>
      <c r="AC388" s="794"/>
      <c r="AD388" s="794"/>
      <c r="AE388" s="794"/>
      <c r="AF388" s="794"/>
      <c r="AG388" s="794"/>
      <c r="AH388" s="794"/>
      <c r="AI388" s="794"/>
      <c r="AJ388" s="794"/>
      <c r="AK388" s="794"/>
      <c r="AL388" s="794"/>
      <c r="AM388" s="794"/>
      <c r="AN388" s="794"/>
      <c r="AO388" s="794"/>
      <c r="AP388" s="794"/>
      <c r="AQ388" s="794"/>
      <c r="AR388" s="794"/>
      <c r="AS388" s="794"/>
      <c r="AT388" s="794"/>
      <c r="AU388" s="794"/>
      <c r="AV388" s="794"/>
      <c r="AW388" s="794"/>
      <c r="AX388" s="794"/>
      <c r="AY388" s="794"/>
      <c r="AZ388" s="794"/>
      <c r="BA388" s="794"/>
      <c r="BB388" s="794"/>
      <c r="BC388" s="794"/>
      <c r="BD388" s="794"/>
      <c r="BE388" s="798" t="s">
        <v>117</v>
      </c>
      <c r="BF388" s="798"/>
      <c r="BG388" s="796"/>
      <c r="BH388" s="796"/>
      <c r="BI388" s="796"/>
      <c r="BJ388" s="796"/>
      <c r="BK388" s="796"/>
      <c r="BL388" s="796"/>
      <c r="BM388" s="796"/>
      <c r="BN388" s="796"/>
      <c r="BO388" s="796"/>
      <c r="BP388" s="796"/>
      <c r="BQ388" s="796"/>
      <c r="BR388" s="796"/>
      <c r="BS388" s="796"/>
      <c r="BT388" s="796"/>
      <c r="BU388" s="796"/>
      <c r="BV388" s="123"/>
      <c r="BW388" s="119" t="s">
        <v>85</v>
      </c>
      <c r="BX388" s="119"/>
      <c r="BY388" s="119"/>
      <c r="BZ388" s="119"/>
      <c r="CA388" s="119"/>
      <c r="CB388" s="59"/>
      <c r="CC388" s="489" t="s">
        <v>2203</v>
      </c>
      <c r="CD388" s="9"/>
      <c r="CJ388" s="99">
        <v>1</v>
      </c>
    </row>
    <row r="389" spans="2:88" s="13" customFormat="1" ht="17.100000000000001" customHeight="1">
      <c r="B389" s="898"/>
      <c r="C389" s="59"/>
      <c r="D389" s="59"/>
      <c r="E389" s="59"/>
      <c r="F389" s="59"/>
      <c r="G389" s="59"/>
      <c r="H389" s="59"/>
      <c r="I389" s="59"/>
      <c r="J389" s="59"/>
      <c r="K389" s="59"/>
      <c r="L389" s="59"/>
      <c r="M389" s="59"/>
      <c r="N389" s="59" t="s">
        <v>264</v>
      </c>
      <c r="O389" s="59"/>
      <c r="P389" s="59"/>
      <c r="Q389" s="59"/>
      <c r="R389" s="59"/>
      <c r="S389" s="59"/>
      <c r="T389" s="59"/>
      <c r="U389" s="59"/>
      <c r="V389" s="59"/>
      <c r="W389" s="59"/>
      <c r="X389" s="59"/>
      <c r="Y389" s="794"/>
      <c r="Z389" s="794"/>
      <c r="AA389" s="794"/>
      <c r="AB389" s="794"/>
      <c r="AC389" s="794"/>
      <c r="AD389" s="794"/>
      <c r="AE389" s="794"/>
      <c r="AF389" s="794"/>
      <c r="AG389" s="794"/>
      <c r="AH389" s="794"/>
      <c r="AI389" s="794"/>
      <c r="AJ389" s="794"/>
      <c r="AK389" s="794"/>
      <c r="AL389" s="794"/>
      <c r="AM389" s="794"/>
      <c r="AN389" s="794"/>
      <c r="AO389" s="794"/>
      <c r="AP389" s="794"/>
      <c r="AQ389" s="794"/>
      <c r="AR389" s="794"/>
      <c r="AS389" s="794"/>
      <c r="AT389" s="794"/>
      <c r="AU389" s="794"/>
      <c r="AV389" s="794"/>
      <c r="AW389" s="794"/>
      <c r="AX389" s="794"/>
      <c r="AY389" s="794"/>
      <c r="AZ389" s="794"/>
      <c r="BA389" s="794"/>
      <c r="BB389" s="794"/>
      <c r="BC389" s="794"/>
      <c r="BD389" s="794"/>
      <c r="BE389" s="798" t="s">
        <v>117</v>
      </c>
      <c r="BF389" s="798"/>
      <c r="BG389" s="796"/>
      <c r="BH389" s="796"/>
      <c r="BI389" s="796"/>
      <c r="BJ389" s="796"/>
      <c r="BK389" s="796"/>
      <c r="BL389" s="796"/>
      <c r="BM389" s="796"/>
      <c r="BN389" s="796"/>
      <c r="BO389" s="796"/>
      <c r="BP389" s="796"/>
      <c r="BQ389" s="796"/>
      <c r="BR389" s="796"/>
      <c r="BS389" s="796"/>
      <c r="BT389" s="796"/>
      <c r="BU389" s="796"/>
      <c r="BV389" s="123"/>
      <c r="BW389" s="119" t="s">
        <v>85</v>
      </c>
      <c r="BX389" s="119"/>
      <c r="BY389" s="119"/>
      <c r="BZ389" s="119"/>
      <c r="CA389" s="119"/>
      <c r="CB389" s="59"/>
      <c r="CC389" s="895">
        <f>SUM(BG384:BU389)</f>
        <v>0</v>
      </c>
      <c r="CD389" s="896"/>
      <c r="CJ389" s="99">
        <v>1</v>
      </c>
    </row>
    <row r="390" spans="2:88" s="2" customFormat="1" ht="4.5" customHeight="1">
      <c r="B390" s="898"/>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1"/>
      <c r="CD390" s="1"/>
      <c r="CJ390" s="99">
        <v>1</v>
      </c>
    </row>
    <row r="391" spans="2:88" s="2" customFormat="1" ht="4.5" customHeight="1">
      <c r="B391" s="898"/>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c r="BF391" s="174"/>
      <c r="BG391" s="174"/>
      <c r="BH391" s="174"/>
      <c r="BI391" s="174"/>
      <c r="BJ391" s="174"/>
      <c r="BK391" s="174"/>
      <c r="BL391" s="174"/>
      <c r="BM391" s="174"/>
      <c r="BN391" s="174"/>
      <c r="BO391" s="174"/>
      <c r="BP391" s="174"/>
      <c r="BQ391" s="174"/>
      <c r="BR391" s="174"/>
      <c r="BS391" s="174"/>
      <c r="BT391" s="174"/>
      <c r="BU391" s="174"/>
      <c r="BV391" s="174"/>
      <c r="BW391" s="174"/>
      <c r="BX391" s="174"/>
      <c r="BY391" s="174"/>
      <c r="BZ391" s="174"/>
      <c r="CA391" s="174"/>
      <c r="CB391" s="174"/>
      <c r="CC391" s="1"/>
      <c r="CD391" s="1"/>
      <c r="CJ391" s="99">
        <v>1</v>
      </c>
    </row>
    <row r="392" spans="2:88" s="13" customFormat="1" ht="17.100000000000001" customHeight="1">
      <c r="B392" s="898"/>
      <c r="C392" s="59"/>
      <c r="D392" s="59" t="s">
        <v>265</v>
      </c>
      <c r="E392" s="59"/>
      <c r="F392" s="59"/>
      <c r="G392" s="59"/>
      <c r="H392" s="59"/>
      <c r="I392" s="59"/>
      <c r="J392" s="59"/>
      <c r="K392" s="59"/>
      <c r="L392" s="59"/>
      <c r="M392" s="59"/>
      <c r="N392" s="59"/>
      <c r="O392" s="59"/>
      <c r="P392" s="59"/>
      <c r="Q392" s="59"/>
      <c r="R392" s="59"/>
      <c r="S392" s="59"/>
      <c r="T392" s="59"/>
      <c r="U392" s="794"/>
      <c r="V392" s="794"/>
      <c r="W392" s="794"/>
      <c r="X392" s="794"/>
      <c r="Y392" s="794"/>
      <c r="Z392" s="794"/>
      <c r="AA392" s="794"/>
      <c r="AB392" s="794"/>
      <c r="AC392" s="794"/>
      <c r="AD392" s="794"/>
      <c r="AE392" s="794"/>
      <c r="AF392" s="794"/>
      <c r="AG392" s="794"/>
      <c r="AH392" s="794"/>
      <c r="AI392" s="794"/>
      <c r="AJ392" s="794"/>
      <c r="AK392" s="794"/>
      <c r="AL392" s="794"/>
      <c r="AM392" s="794"/>
      <c r="AN392" s="794"/>
      <c r="AO392" s="794"/>
      <c r="AP392" s="794"/>
      <c r="AQ392" s="794"/>
      <c r="AR392" s="794"/>
      <c r="AS392" s="794"/>
      <c r="AT392" s="794"/>
      <c r="AU392" s="794"/>
      <c r="AV392" s="794"/>
      <c r="AW392" s="794"/>
      <c r="AX392" s="794"/>
      <c r="AY392" s="794"/>
      <c r="AZ392" s="794"/>
      <c r="BA392" s="794"/>
      <c r="BB392" s="794"/>
      <c r="BC392" s="794"/>
      <c r="BD392" s="794"/>
      <c r="BE392" s="794"/>
      <c r="BF392" s="794"/>
      <c r="BG392" s="794"/>
      <c r="BH392" s="794"/>
      <c r="BI392" s="794"/>
      <c r="BJ392" s="794"/>
      <c r="BK392" s="794"/>
      <c r="BL392" s="794"/>
      <c r="BM392" s="794"/>
      <c r="BN392" s="794"/>
      <c r="BO392" s="794"/>
      <c r="BP392" s="794"/>
      <c r="BQ392" s="794"/>
      <c r="BR392" s="794"/>
      <c r="BS392" s="794"/>
      <c r="BT392" s="794"/>
      <c r="BU392" s="794"/>
      <c r="BV392" s="794"/>
      <c r="BW392" s="794"/>
      <c r="BX392" s="794"/>
      <c r="BY392" s="794"/>
      <c r="BZ392" s="794"/>
      <c r="CA392" s="794"/>
      <c r="CB392" s="794"/>
      <c r="CJ392" s="99">
        <v>1</v>
      </c>
    </row>
    <row r="393" spans="2:88" s="2" customFormat="1" ht="4.5" customHeight="1">
      <c r="B393" s="898"/>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1"/>
      <c r="CD393" s="1"/>
      <c r="CJ393" s="99">
        <v>1</v>
      </c>
    </row>
    <row r="394" spans="2:88" s="2" customFormat="1" ht="5.0999999999999996" customHeight="1">
      <c r="B394" s="898"/>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A394" s="174"/>
      <c r="CB394" s="174"/>
      <c r="CC394" s="1"/>
      <c r="CD394" s="1"/>
      <c r="CJ394" s="99">
        <v>1</v>
      </c>
    </row>
    <row r="395" spans="2:88" s="13" customFormat="1" ht="17.100000000000001" customHeight="1">
      <c r="B395" s="898"/>
      <c r="C395" s="59"/>
      <c r="D395" s="59" t="s">
        <v>266</v>
      </c>
      <c r="E395" s="59"/>
      <c r="F395" s="59"/>
      <c r="G395" s="59"/>
      <c r="H395" s="59"/>
      <c r="I395" s="59"/>
      <c r="J395" s="59"/>
      <c r="K395" s="59"/>
      <c r="L395" s="59"/>
      <c r="M395" s="59"/>
      <c r="N395" s="59"/>
      <c r="O395" s="59"/>
      <c r="P395" s="59"/>
      <c r="Q395" s="59"/>
      <c r="R395" s="59"/>
      <c r="S395" s="59"/>
      <c r="T395" s="794"/>
      <c r="U395" s="794"/>
      <c r="V395" s="794"/>
      <c r="W395" s="794"/>
      <c r="X395" s="794"/>
      <c r="Y395" s="794"/>
      <c r="Z395" s="794"/>
      <c r="AA395" s="794"/>
      <c r="AB395" s="794"/>
      <c r="AC395" s="794"/>
      <c r="AD395" s="794"/>
      <c r="AE395" s="794"/>
      <c r="AF395" s="794"/>
      <c r="AG395" s="794"/>
      <c r="AH395" s="794"/>
      <c r="AI395" s="794"/>
      <c r="AJ395" s="794"/>
      <c r="AK395" s="794"/>
      <c r="AL395" s="794"/>
      <c r="AM395" s="794"/>
      <c r="AN395" s="794"/>
      <c r="AO395" s="794"/>
      <c r="AP395" s="794"/>
      <c r="AQ395" s="794"/>
      <c r="AR395" s="794"/>
      <c r="AS395" s="794"/>
      <c r="AT395" s="794"/>
      <c r="AU395" s="794"/>
      <c r="AV395" s="794"/>
      <c r="AW395" s="794"/>
      <c r="AX395" s="794"/>
      <c r="AY395" s="794"/>
      <c r="AZ395" s="794"/>
      <c r="BA395" s="794"/>
      <c r="BB395" s="794"/>
      <c r="BC395" s="794"/>
      <c r="BD395" s="794"/>
      <c r="BE395" s="794"/>
      <c r="BF395" s="794"/>
      <c r="BG395" s="794"/>
      <c r="BH395" s="794"/>
      <c r="BI395" s="794"/>
      <c r="BJ395" s="794"/>
      <c r="BK395" s="794"/>
      <c r="BL395" s="794"/>
      <c r="BM395" s="794"/>
      <c r="BN395" s="794"/>
      <c r="BO395" s="794"/>
      <c r="BP395" s="794"/>
      <c r="BQ395" s="794"/>
      <c r="BR395" s="794"/>
      <c r="BS395" s="794"/>
      <c r="BT395" s="794"/>
      <c r="BU395" s="794"/>
      <c r="BV395" s="794"/>
      <c r="BW395" s="794"/>
      <c r="BX395" s="794"/>
      <c r="BY395" s="794"/>
      <c r="BZ395" s="794"/>
      <c r="CA395" s="794"/>
      <c r="CB395" s="794"/>
      <c r="CJ395" s="99">
        <v>1</v>
      </c>
    </row>
    <row r="396" spans="2:88" s="2" customFormat="1" ht="14.1" customHeight="1">
      <c r="B396" s="898"/>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1"/>
      <c r="CD396" s="1"/>
      <c r="CJ396" s="99">
        <v>1</v>
      </c>
    </row>
    <row r="397" spans="2:88" s="13" customFormat="1" ht="2.1" customHeight="1">
      <c r="B397" s="898"/>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70"/>
      <c r="AT397" s="170"/>
      <c r="AU397" s="170"/>
      <c r="AV397" s="170"/>
      <c r="AW397" s="170"/>
      <c r="AX397" s="170"/>
      <c r="AY397" s="170"/>
      <c r="AZ397" s="170"/>
      <c r="BA397" s="170"/>
      <c r="BB397" s="170"/>
      <c r="BC397" s="170"/>
      <c r="BD397" s="170"/>
      <c r="BE397" s="170"/>
      <c r="BF397" s="170"/>
      <c r="BG397" s="170"/>
      <c r="BH397" s="170"/>
      <c r="BI397" s="170"/>
      <c r="BJ397" s="170"/>
      <c r="BK397" s="170"/>
      <c r="BL397" s="170"/>
      <c r="BM397" s="170"/>
      <c r="BN397" s="170"/>
      <c r="BO397" s="170"/>
      <c r="BP397" s="170"/>
      <c r="BQ397" s="170"/>
      <c r="BR397" s="170"/>
      <c r="BS397" s="170"/>
      <c r="BT397" s="170"/>
      <c r="BU397" s="170"/>
      <c r="BV397" s="170"/>
      <c r="BW397" s="170"/>
      <c r="BX397" s="170"/>
      <c r="BY397" s="170"/>
      <c r="BZ397" s="170"/>
      <c r="CA397" s="170"/>
      <c r="CB397" s="170"/>
      <c r="CJ397" s="99">
        <v>1</v>
      </c>
    </row>
    <row r="398" spans="2:88" s="2" customFormat="1" ht="30" customHeight="1" thickBot="1">
      <c r="B398" s="898"/>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Y398" s="490"/>
      <c r="Z398" s="490"/>
      <c r="AA398" s="490"/>
      <c r="AB398" s="490"/>
      <c r="AC398" s="490"/>
      <c r="AD398" s="490"/>
      <c r="AE398" s="490"/>
      <c r="AF398" s="490"/>
      <c r="AG398" s="490"/>
      <c r="AH398" s="490"/>
      <c r="AI398" s="490"/>
      <c r="AJ398" s="490"/>
      <c r="AK398" s="490"/>
      <c r="AL398" s="490"/>
      <c r="AM398" s="490"/>
      <c r="AN398" s="490"/>
      <c r="AO398" s="490"/>
      <c r="AP398" s="490"/>
      <c r="AQ398" s="490"/>
      <c r="AR398" s="490"/>
      <c r="AS398" s="490"/>
      <c r="AT398" s="490"/>
      <c r="AU398" s="490"/>
      <c r="AV398" s="490"/>
      <c r="AW398" s="490"/>
      <c r="AX398" s="490"/>
      <c r="AY398" s="490"/>
      <c r="AZ398" s="490"/>
      <c r="BA398" s="490"/>
      <c r="BB398" s="490"/>
      <c r="BC398" s="490"/>
      <c r="BD398" s="490"/>
      <c r="BE398" s="490"/>
      <c r="BF398" s="490"/>
      <c r="BG398" s="490"/>
      <c r="BH398" s="490"/>
      <c r="BI398" s="490"/>
      <c r="BJ398" s="490"/>
      <c r="BK398" s="490"/>
      <c r="BL398" s="490"/>
      <c r="BM398" s="490"/>
      <c r="BN398" s="490"/>
      <c r="BO398" s="490"/>
      <c r="BP398" s="490"/>
      <c r="BQ398" s="490"/>
      <c r="BR398" s="490"/>
      <c r="BS398" s="490"/>
      <c r="BT398" s="490"/>
      <c r="BU398" s="490"/>
      <c r="BV398" s="490"/>
      <c r="BW398" s="490"/>
      <c r="BX398" s="490"/>
      <c r="BY398" s="490"/>
      <c r="BZ398" s="490"/>
      <c r="CA398" s="490"/>
      <c r="CB398" s="490"/>
      <c r="CC398" s="1"/>
      <c r="CD398" s="1"/>
      <c r="CJ398" s="99">
        <v>1</v>
      </c>
    </row>
    <row r="399" spans="2:88" s="2" customFormat="1" ht="4.5" customHeight="1">
      <c r="B399" s="898"/>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1"/>
      <c r="CD399" s="1"/>
      <c r="CJ399" s="99">
        <v>1</v>
      </c>
    </row>
    <row r="400" spans="2:88" s="13" customFormat="1" ht="17.100000000000001" customHeight="1">
      <c r="B400" s="898"/>
      <c r="C400" s="59"/>
      <c r="D400" s="59" t="s">
        <v>246</v>
      </c>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799"/>
      <c r="AL400" s="799"/>
      <c r="AM400" s="799"/>
      <c r="AN400" s="799"/>
      <c r="AO400" s="799"/>
      <c r="AP400" s="799"/>
      <c r="AQ400" s="799"/>
      <c r="AR400" s="59"/>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0"/>
      <c r="BQ400" s="60"/>
      <c r="BR400" s="60"/>
      <c r="BS400" s="60"/>
      <c r="BT400" s="60"/>
      <c r="BU400" s="60"/>
      <c r="BV400" s="60"/>
      <c r="BW400" s="60"/>
      <c r="BX400" s="60"/>
      <c r="BY400" s="60"/>
      <c r="BZ400" s="60"/>
      <c r="CA400" s="60"/>
      <c r="CB400" s="60"/>
      <c r="CC400" s="1" t="s">
        <v>1970</v>
      </c>
      <c r="CD400" s="1"/>
      <c r="CE400" s="1"/>
      <c r="CJ400" s="99">
        <v>1</v>
      </c>
    </row>
    <row r="401" spans="2:88" s="2" customFormat="1" ht="4.5" customHeight="1">
      <c r="B401" s="898"/>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1"/>
      <c r="CD401" s="1"/>
      <c r="CJ401" s="99">
        <v>1</v>
      </c>
    </row>
    <row r="402" spans="2:88" s="2" customFormat="1" ht="4.5" customHeight="1">
      <c r="B402" s="898"/>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
      <c r="CD402" s="1"/>
      <c r="CJ402" s="99">
        <v>1</v>
      </c>
    </row>
    <row r="403" spans="2:88" s="13" customFormat="1" ht="17.100000000000001" customHeight="1">
      <c r="B403" s="898"/>
      <c r="C403" s="59"/>
      <c r="D403" s="59" t="s">
        <v>247</v>
      </c>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799"/>
      <c r="AL403" s="799"/>
      <c r="AM403" s="799"/>
      <c r="AN403" s="799"/>
      <c r="AO403" s="799"/>
      <c r="AP403" s="799"/>
      <c r="AQ403" s="799"/>
      <c r="AR403" s="59"/>
      <c r="AS403" s="60"/>
      <c r="AT403" s="60"/>
      <c r="AU403" s="60"/>
      <c r="AV403" s="60"/>
      <c r="AW403" s="60"/>
      <c r="AX403" s="60"/>
      <c r="AY403" s="60"/>
      <c r="AZ403" s="60"/>
      <c r="BA403" s="60"/>
      <c r="BB403" s="60"/>
      <c r="BC403" s="60"/>
      <c r="BD403" s="60"/>
      <c r="BE403" s="60"/>
      <c r="BF403" s="60"/>
      <c r="BG403" s="60"/>
      <c r="BH403" s="60"/>
      <c r="BI403" s="60"/>
      <c r="BJ403" s="60"/>
      <c r="BK403" s="60"/>
      <c r="BL403" s="60"/>
      <c r="BM403" s="60"/>
      <c r="BN403" s="60"/>
      <c r="BO403" s="60"/>
      <c r="BP403" s="60"/>
      <c r="BQ403" s="60"/>
      <c r="BR403" s="60"/>
      <c r="BS403" s="60"/>
      <c r="BT403" s="60"/>
      <c r="BU403" s="60"/>
      <c r="BV403" s="60"/>
      <c r="BW403" s="60"/>
      <c r="BX403" s="60"/>
      <c r="BY403" s="60"/>
      <c r="BZ403" s="60"/>
      <c r="CA403" s="60"/>
      <c r="CB403" s="60"/>
      <c r="CC403" s="1" t="s">
        <v>2201</v>
      </c>
      <c r="CD403" s="1"/>
      <c r="CE403" s="1"/>
      <c r="CJ403" s="99">
        <v>1</v>
      </c>
    </row>
    <row r="404" spans="2:88" s="2" customFormat="1" ht="4.5" customHeight="1">
      <c r="B404" s="898"/>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
      <c r="CD404" s="1"/>
      <c r="CJ404" s="99">
        <v>1</v>
      </c>
    </row>
    <row r="405" spans="2:88" s="2" customFormat="1" ht="4.5" customHeight="1">
      <c r="B405" s="898"/>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c r="AS405" s="174"/>
      <c r="AT405" s="174"/>
      <c r="AU405" s="174"/>
      <c r="AV405" s="174"/>
      <c r="AW405" s="174"/>
      <c r="AX405" s="174"/>
      <c r="AY405" s="174"/>
      <c r="AZ405" s="174"/>
      <c r="BA405" s="174"/>
      <c r="BB405" s="174"/>
      <c r="BC405" s="174"/>
      <c r="BD405" s="174"/>
      <c r="BE405" s="174"/>
      <c r="BF405" s="174"/>
      <c r="BG405" s="174"/>
      <c r="BH405" s="174"/>
      <c r="BI405" s="174"/>
      <c r="BJ405" s="174"/>
      <c r="BK405" s="174"/>
      <c r="BL405" s="174"/>
      <c r="BM405" s="174"/>
      <c r="BN405" s="174"/>
      <c r="BO405" s="174"/>
      <c r="BP405" s="174"/>
      <c r="BQ405" s="174"/>
      <c r="BR405" s="174"/>
      <c r="BS405" s="174"/>
      <c r="BT405" s="174"/>
      <c r="BU405" s="174"/>
      <c r="BV405" s="174"/>
      <c r="BW405" s="174"/>
      <c r="BX405" s="174"/>
      <c r="BY405" s="174"/>
      <c r="BZ405" s="174"/>
      <c r="CA405" s="174"/>
      <c r="CB405" s="174"/>
      <c r="CC405" s="1"/>
      <c r="CD405" s="1"/>
      <c r="CJ405" s="99">
        <v>1</v>
      </c>
    </row>
    <row r="406" spans="2:88" s="13" customFormat="1" ht="17.100000000000001" customHeight="1">
      <c r="B406" s="898"/>
      <c r="C406" s="59"/>
      <c r="D406" s="59" t="s">
        <v>248</v>
      </c>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60"/>
      <c r="AT406" s="60"/>
      <c r="AU406" s="897"/>
      <c r="AV406" s="897"/>
      <c r="AW406" s="897"/>
      <c r="AX406" s="897"/>
      <c r="AY406" s="897"/>
      <c r="AZ406" s="897"/>
      <c r="BA406" s="897"/>
      <c r="BB406" s="897"/>
      <c r="BC406" s="897"/>
      <c r="BD406" s="897"/>
      <c r="BE406" s="897"/>
      <c r="BF406" s="897"/>
      <c r="BG406" s="897"/>
      <c r="BH406" s="897"/>
      <c r="BI406" s="60"/>
      <c r="BJ406" s="60"/>
      <c r="BK406" s="60"/>
      <c r="BL406" s="60"/>
      <c r="BM406" s="60"/>
      <c r="BN406" s="60"/>
      <c r="BO406" s="60"/>
      <c r="BP406" s="60"/>
      <c r="BQ406" s="60"/>
      <c r="BR406" s="60"/>
      <c r="BS406" s="60"/>
      <c r="BT406" s="60"/>
      <c r="BU406" s="60"/>
      <c r="BV406" s="60"/>
      <c r="BW406" s="60"/>
      <c r="BX406" s="60"/>
      <c r="BY406" s="60"/>
      <c r="BZ406" s="60"/>
      <c r="CA406" s="60"/>
      <c r="CB406" s="60"/>
      <c r="CC406" s="1" t="s">
        <v>2200</v>
      </c>
      <c r="CD406" s="1"/>
      <c r="CE406" s="1"/>
      <c r="CJ406" s="99">
        <v>1</v>
      </c>
    </row>
    <row r="407" spans="2:88" s="2" customFormat="1" ht="4.5" customHeight="1">
      <c r="B407" s="898"/>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1"/>
      <c r="CD407" s="1"/>
      <c r="CJ407" s="99">
        <v>1</v>
      </c>
    </row>
    <row r="408" spans="2:88" s="2" customFormat="1" ht="4.5" customHeight="1">
      <c r="B408" s="898"/>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c r="CA408" s="174"/>
      <c r="CB408" s="174"/>
      <c r="CC408" s="1"/>
      <c r="CD408" s="1"/>
      <c r="CJ408" s="99">
        <v>1</v>
      </c>
    </row>
    <row r="409" spans="2:88" s="13" customFormat="1" ht="17.100000000000001" customHeight="1">
      <c r="B409" s="898"/>
      <c r="C409" s="59"/>
      <c r="D409" s="59" t="s">
        <v>249</v>
      </c>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60"/>
      <c r="AT409" s="60"/>
      <c r="AU409" s="897"/>
      <c r="AV409" s="897"/>
      <c r="AW409" s="897"/>
      <c r="AX409" s="897"/>
      <c r="AY409" s="897"/>
      <c r="AZ409" s="897"/>
      <c r="BA409" s="897"/>
      <c r="BB409" s="897"/>
      <c r="BC409" s="897"/>
      <c r="BD409" s="897"/>
      <c r="BE409" s="897"/>
      <c r="BF409" s="897"/>
      <c r="BG409" s="897"/>
      <c r="BH409" s="897"/>
      <c r="BI409" s="60"/>
      <c r="BJ409" s="60"/>
      <c r="BK409" s="60"/>
      <c r="BL409" s="60"/>
      <c r="BM409" s="60"/>
      <c r="BN409" s="60"/>
      <c r="BO409" s="60"/>
      <c r="BP409" s="60"/>
      <c r="BQ409" s="60"/>
      <c r="BR409" s="60"/>
      <c r="BS409" s="60"/>
      <c r="BT409" s="60"/>
      <c r="BU409" s="60"/>
      <c r="BV409" s="60"/>
      <c r="BW409" s="60"/>
      <c r="BX409" s="60"/>
      <c r="BY409" s="60"/>
      <c r="BZ409" s="60"/>
      <c r="CA409" s="60"/>
      <c r="CB409" s="60"/>
      <c r="CC409" s="1" t="s">
        <v>2200</v>
      </c>
      <c r="CD409" s="1"/>
      <c r="CE409" s="1"/>
      <c r="CJ409" s="99">
        <v>1</v>
      </c>
    </row>
    <row r="410" spans="2:88" s="2" customFormat="1" ht="4.5" customHeight="1">
      <c r="B410" s="898"/>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
      <c r="CD410" s="1"/>
      <c r="CJ410" s="99">
        <v>1</v>
      </c>
    </row>
    <row r="411" spans="2:88" s="2" customFormat="1" ht="4.5" customHeight="1">
      <c r="B411" s="898"/>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A411" s="174"/>
      <c r="CB411" s="174"/>
      <c r="CC411" s="1"/>
      <c r="CD411" s="1"/>
      <c r="CJ411" s="99">
        <v>1</v>
      </c>
    </row>
    <row r="412" spans="2:88" s="13" customFormat="1" ht="17.100000000000001" customHeight="1">
      <c r="B412" s="898"/>
      <c r="C412" s="59"/>
      <c r="D412" s="59" t="s">
        <v>250</v>
      </c>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60"/>
      <c r="AT412" s="60"/>
      <c r="AU412" s="897"/>
      <c r="AV412" s="897"/>
      <c r="AW412" s="897"/>
      <c r="AX412" s="897"/>
      <c r="AY412" s="897"/>
      <c r="AZ412" s="897"/>
      <c r="BA412" s="897"/>
      <c r="BB412" s="897"/>
      <c r="BC412" s="897"/>
      <c r="BD412" s="897"/>
      <c r="BE412" s="897"/>
      <c r="BF412" s="897"/>
      <c r="BG412" s="897"/>
      <c r="BH412" s="897"/>
      <c r="BI412" s="60"/>
      <c r="BJ412" s="60"/>
      <c r="BK412" s="60"/>
      <c r="BL412" s="60"/>
      <c r="BM412" s="60"/>
      <c r="BN412" s="60"/>
      <c r="BO412" s="60"/>
      <c r="BP412" s="60"/>
      <c r="BQ412" s="60"/>
      <c r="BR412" s="60"/>
      <c r="BS412" s="60"/>
      <c r="BT412" s="60"/>
      <c r="BU412" s="60"/>
      <c r="BV412" s="60"/>
      <c r="BW412" s="60"/>
      <c r="BX412" s="60"/>
      <c r="BY412" s="60"/>
      <c r="BZ412" s="60"/>
      <c r="CA412" s="60"/>
      <c r="CB412" s="60"/>
      <c r="CC412" s="1"/>
      <c r="CD412" s="1"/>
      <c r="CE412" s="1"/>
      <c r="CJ412" s="99">
        <v>1</v>
      </c>
    </row>
    <row r="413" spans="2:88" s="2" customFormat="1" ht="4.5" customHeight="1">
      <c r="B413" s="898"/>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1"/>
      <c r="CD413" s="1"/>
      <c r="CJ413" s="99">
        <v>1</v>
      </c>
    </row>
    <row r="414" spans="2:88" s="2" customFormat="1" ht="4.5" customHeight="1">
      <c r="B414" s="898"/>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c r="AS414" s="174"/>
      <c r="AT414" s="174"/>
      <c r="AU414" s="174"/>
      <c r="AV414" s="174"/>
      <c r="AW414" s="174"/>
      <c r="AX414" s="174"/>
      <c r="AY414" s="174"/>
      <c r="AZ414" s="174"/>
      <c r="BA414" s="174"/>
      <c r="BB414" s="174"/>
      <c r="BC414" s="174"/>
      <c r="BD414" s="174"/>
      <c r="BE414" s="174"/>
      <c r="BF414" s="174"/>
      <c r="BG414" s="174"/>
      <c r="BH414" s="174"/>
      <c r="BI414" s="174"/>
      <c r="BJ414" s="174"/>
      <c r="BK414" s="174"/>
      <c r="BL414" s="174"/>
      <c r="BM414" s="174"/>
      <c r="BN414" s="174"/>
      <c r="BO414" s="174"/>
      <c r="BP414" s="174"/>
      <c r="BQ414" s="174"/>
      <c r="BR414" s="174"/>
      <c r="BS414" s="174"/>
      <c r="BT414" s="174"/>
      <c r="BU414" s="174"/>
      <c r="BV414" s="174"/>
      <c r="BW414" s="174"/>
      <c r="BX414" s="174"/>
      <c r="BY414" s="174"/>
      <c r="BZ414" s="174"/>
      <c r="CA414" s="174"/>
      <c r="CB414" s="174"/>
      <c r="CC414" s="1"/>
      <c r="CD414" s="1"/>
      <c r="CJ414" s="99">
        <v>1</v>
      </c>
    </row>
    <row r="415" spans="2:88" s="13" customFormat="1" ht="17.100000000000001" customHeight="1">
      <c r="B415" s="898"/>
      <c r="C415" s="59"/>
      <c r="D415" s="59" t="s">
        <v>251</v>
      </c>
      <c r="E415" s="59"/>
      <c r="F415" s="59"/>
      <c r="G415" s="59"/>
      <c r="H415" s="59"/>
      <c r="I415" s="59"/>
      <c r="J415" s="59"/>
      <c r="K415" s="59" t="s">
        <v>2197</v>
      </c>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60"/>
      <c r="AT415" s="60"/>
      <c r="AU415" s="897"/>
      <c r="AV415" s="897"/>
      <c r="AW415" s="897"/>
      <c r="AX415" s="897"/>
      <c r="AY415" s="897"/>
      <c r="AZ415" s="897"/>
      <c r="BA415" s="897"/>
      <c r="BB415" s="897"/>
      <c r="BC415" s="897"/>
      <c r="BD415" s="897"/>
      <c r="BE415" s="897"/>
      <c r="BF415" s="897"/>
      <c r="BG415" s="897"/>
      <c r="BH415" s="897"/>
      <c r="BI415" s="60"/>
      <c r="BJ415" s="60"/>
      <c r="BK415" s="60"/>
      <c r="BL415" s="60"/>
      <c r="BM415" s="60"/>
      <c r="BN415" s="60"/>
      <c r="BO415" s="60"/>
      <c r="BP415" s="60"/>
      <c r="BQ415" s="60"/>
      <c r="BR415" s="60"/>
      <c r="BS415" s="60"/>
      <c r="BT415" s="60"/>
      <c r="BU415" s="60"/>
      <c r="BV415" s="60"/>
      <c r="BW415" s="60"/>
      <c r="BX415" s="60"/>
      <c r="BY415" s="60"/>
      <c r="BZ415" s="60"/>
      <c r="CA415" s="60"/>
      <c r="CB415" s="60"/>
      <c r="CC415" s="13" t="s">
        <v>2199</v>
      </c>
      <c r="CJ415" s="99">
        <v>1</v>
      </c>
    </row>
    <row r="416" spans="2:88" s="13" customFormat="1" ht="15.95" customHeight="1">
      <c r="B416" s="898"/>
      <c r="C416" s="59"/>
      <c r="D416" s="59"/>
      <c r="E416" s="59"/>
      <c r="F416" s="59"/>
      <c r="G416" s="59"/>
      <c r="H416" s="59"/>
      <c r="I416" s="59"/>
      <c r="J416" s="59"/>
      <c r="K416" s="59" t="s">
        <v>2198</v>
      </c>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60"/>
      <c r="AV416" s="60"/>
      <c r="AW416" s="60"/>
      <c r="AX416" s="799" t="s">
        <v>56</v>
      </c>
      <c r="AY416" s="799"/>
      <c r="AZ416" s="96"/>
      <c r="BA416" s="96"/>
      <c r="BB416" s="96" t="s">
        <v>184</v>
      </c>
      <c r="BC416" s="96"/>
      <c r="BD416" s="96"/>
      <c r="BE416" s="96"/>
      <c r="BF416" s="96"/>
      <c r="BG416" s="799" t="s">
        <v>56</v>
      </c>
      <c r="BH416" s="799"/>
      <c r="BI416" s="96"/>
      <c r="BJ416" s="96"/>
      <c r="BK416" s="96" t="s">
        <v>254</v>
      </c>
      <c r="BL416" s="60"/>
      <c r="BM416" s="60"/>
      <c r="BN416" s="60"/>
      <c r="BO416" s="60"/>
      <c r="BP416" s="60"/>
      <c r="BQ416" s="60"/>
      <c r="BR416" s="60"/>
      <c r="BS416" s="60"/>
      <c r="BT416" s="60"/>
      <c r="BU416" s="60"/>
      <c r="BV416" s="60"/>
      <c r="BW416" s="60"/>
      <c r="BX416" s="60"/>
      <c r="BY416" s="60"/>
      <c r="BZ416" s="60"/>
      <c r="CA416" s="60"/>
      <c r="CB416" s="60"/>
      <c r="CC416" s="13" t="s">
        <v>2297</v>
      </c>
      <c r="CJ416" s="99">
        <v>1</v>
      </c>
    </row>
    <row r="417" spans="2:88" s="2" customFormat="1" ht="4.5" customHeight="1">
      <c r="B417" s="898"/>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
      <c r="CD417" s="1"/>
      <c r="CJ417" s="99">
        <v>1</v>
      </c>
    </row>
    <row r="418" spans="2:88" s="2" customFormat="1" ht="4.5" customHeight="1">
      <c r="B418" s="898"/>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c r="BW418" s="174"/>
      <c r="BX418" s="174"/>
      <c r="BY418" s="174"/>
      <c r="BZ418" s="174"/>
      <c r="CA418" s="174"/>
      <c r="CB418" s="174"/>
      <c r="CC418" s="1"/>
      <c r="CD418" s="1"/>
      <c r="CJ418" s="99">
        <v>1</v>
      </c>
    </row>
    <row r="419" spans="2:88" s="13" customFormat="1" ht="17.100000000000001" customHeight="1">
      <c r="B419" s="898"/>
      <c r="C419" s="59"/>
      <c r="D419" s="59" t="s">
        <v>255</v>
      </c>
      <c r="E419" s="59"/>
      <c r="F419" s="59"/>
      <c r="G419" s="59"/>
      <c r="H419" s="59"/>
      <c r="I419" s="59"/>
      <c r="J419" s="59"/>
      <c r="K419" s="59"/>
      <c r="L419" s="59"/>
      <c r="M419" s="59"/>
      <c r="N419" s="59"/>
      <c r="O419" s="59"/>
      <c r="P419" s="59"/>
      <c r="Q419" s="59"/>
      <c r="R419" s="59"/>
      <c r="S419" s="59"/>
      <c r="T419" s="59"/>
      <c r="U419" s="59"/>
      <c r="V419" s="59"/>
      <c r="W419" s="59" t="s">
        <v>2204</v>
      </c>
      <c r="X419" s="60"/>
      <c r="Y419" s="60"/>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60"/>
      <c r="BA419" s="60"/>
      <c r="BB419" s="60"/>
      <c r="BC419" s="60"/>
      <c r="BD419" s="60"/>
      <c r="BE419" s="59" t="s">
        <v>258</v>
      </c>
      <c r="BF419" s="59"/>
      <c r="BG419" s="59"/>
      <c r="BH419" s="59"/>
      <c r="BI419" s="59"/>
      <c r="BJ419" s="59"/>
      <c r="BK419" s="59"/>
      <c r="BL419" s="59"/>
      <c r="BM419" s="59"/>
      <c r="BN419" s="59"/>
      <c r="BO419" s="59"/>
      <c r="BP419" s="59"/>
      <c r="BQ419" s="59"/>
      <c r="BR419" s="59"/>
      <c r="BS419" s="59"/>
      <c r="BT419" s="59"/>
      <c r="BU419" s="59"/>
      <c r="BV419" s="59"/>
      <c r="BW419" s="59" t="s">
        <v>85</v>
      </c>
      <c r="BX419" s="59"/>
      <c r="BY419" s="59"/>
      <c r="BZ419" s="59"/>
      <c r="CA419" s="59"/>
      <c r="CB419" s="59"/>
      <c r="CJ419" s="99">
        <v>1</v>
      </c>
    </row>
    <row r="420" spans="2:88" s="13" customFormat="1" ht="15.95" customHeight="1">
      <c r="B420" s="898"/>
      <c r="C420" s="59"/>
      <c r="D420" s="59"/>
      <c r="E420" s="59"/>
      <c r="F420" s="59"/>
      <c r="G420" s="59"/>
      <c r="H420" s="59"/>
      <c r="I420" s="59"/>
      <c r="J420" s="59"/>
      <c r="K420" s="59"/>
      <c r="L420" s="59"/>
      <c r="M420" s="59"/>
      <c r="N420" s="59" t="s">
        <v>259</v>
      </c>
      <c r="O420" s="59"/>
      <c r="P420" s="59"/>
      <c r="Q420" s="59"/>
      <c r="R420" s="59"/>
      <c r="S420" s="59"/>
      <c r="T420" s="59"/>
      <c r="U420" s="59"/>
      <c r="V420" s="59"/>
      <c r="W420" s="59"/>
      <c r="X420" s="59"/>
      <c r="Y420" s="794"/>
      <c r="Z420" s="794"/>
      <c r="AA420" s="794"/>
      <c r="AB420" s="794"/>
      <c r="AC420" s="794"/>
      <c r="AD420" s="794"/>
      <c r="AE420" s="794"/>
      <c r="AF420" s="794"/>
      <c r="AG420" s="794"/>
      <c r="AH420" s="794"/>
      <c r="AI420" s="794"/>
      <c r="AJ420" s="794"/>
      <c r="AK420" s="794"/>
      <c r="AL420" s="794"/>
      <c r="AM420" s="794"/>
      <c r="AN420" s="794"/>
      <c r="AO420" s="794"/>
      <c r="AP420" s="794"/>
      <c r="AQ420" s="794"/>
      <c r="AR420" s="794"/>
      <c r="AS420" s="794"/>
      <c r="AT420" s="794"/>
      <c r="AU420" s="794"/>
      <c r="AV420" s="794"/>
      <c r="AW420" s="794"/>
      <c r="AX420" s="794"/>
      <c r="AY420" s="794"/>
      <c r="AZ420" s="794"/>
      <c r="BA420" s="794"/>
      <c r="BB420" s="794"/>
      <c r="BC420" s="794"/>
      <c r="BD420" s="794"/>
      <c r="BE420" s="798" t="s">
        <v>117</v>
      </c>
      <c r="BF420" s="798"/>
      <c r="BG420" s="796"/>
      <c r="BH420" s="796"/>
      <c r="BI420" s="796"/>
      <c r="BJ420" s="796"/>
      <c r="BK420" s="796"/>
      <c r="BL420" s="796"/>
      <c r="BM420" s="796"/>
      <c r="BN420" s="796"/>
      <c r="BO420" s="796"/>
      <c r="BP420" s="796"/>
      <c r="BQ420" s="796"/>
      <c r="BR420" s="796"/>
      <c r="BS420" s="796"/>
      <c r="BT420" s="796"/>
      <c r="BU420" s="796"/>
      <c r="BV420" s="123"/>
      <c r="BW420" s="119" t="s">
        <v>85</v>
      </c>
      <c r="BX420" s="119"/>
      <c r="BY420" s="119"/>
      <c r="BZ420" s="119"/>
      <c r="CA420" s="119"/>
      <c r="CB420" s="59"/>
      <c r="CC420" s="13" t="s">
        <v>2202</v>
      </c>
      <c r="CJ420" s="99">
        <v>1</v>
      </c>
    </row>
    <row r="421" spans="2:88" s="13" customFormat="1" ht="17.100000000000001" customHeight="1">
      <c r="B421" s="898"/>
      <c r="C421" s="59"/>
      <c r="D421" s="59"/>
      <c r="E421" s="59"/>
      <c r="F421" s="59"/>
      <c r="G421" s="59"/>
      <c r="H421" s="59"/>
      <c r="I421" s="59"/>
      <c r="J421" s="59"/>
      <c r="K421" s="59"/>
      <c r="L421" s="59"/>
      <c r="M421" s="59"/>
      <c r="N421" s="59" t="s">
        <v>260</v>
      </c>
      <c r="O421" s="59"/>
      <c r="P421" s="59"/>
      <c r="Q421" s="59"/>
      <c r="R421" s="59"/>
      <c r="S421" s="59"/>
      <c r="T421" s="59"/>
      <c r="U421" s="59"/>
      <c r="V421" s="59"/>
      <c r="W421" s="59"/>
      <c r="X421" s="59"/>
      <c r="Y421" s="794"/>
      <c r="Z421" s="794"/>
      <c r="AA421" s="794"/>
      <c r="AB421" s="794"/>
      <c r="AC421" s="794"/>
      <c r="AD421" s="794"/>
      <c r="AE421" s="794"/>
      <c r="AF421" s="794"/>
      <c r="AG421" s="794"/>
      <c r="AH421" s="794"/>
      <c r="AI421" s="794"/>
      <c r="AJ421" s="794"/>
      <c r="AK421" s="794"/>
      <c r="AL421" s="794"/>
      <c r="AM421" s="794"/>
      <c r="AN421" s="794"/>
      <c r="AO421" s="794"/>
      <c r="AP421" s="794"/>
      <c r="AQ421" s="794"/>
      <c r="AR421" s="794"/>
      <c r="AS421" s="794"/>
      <c r="AT421" s="794"/>
      <c r="AU421" s="794"/>
      <c r="AV421" s="794"/>
      <c r="AW421" s="794"/>
      <c r="AX421" s="794"/>
      <c r="AY421" s="794"/>
      <c r="AZ421" s="794"/>
      <c r="BA421" s="794"/>
      <c r="BB421" s="794"/>
      <c r="BC421" s="794"/>
      <c r="BD421" s="794"/>
      <c r="BE421" s="798" t="s">
        <v>117</v>
      </c>
      <c r="BF421" s="798"/>
      <c r="BG421" s="796"/>
      <c r="BH421" s="796"/>
      <c r="BI421" s="796"/>
      <c r="BJ421" s="796"/>
      <c r="BK421" s="796"/>
      <c r="BL421" s="796"/>
      <c r="BM421" s="796"/>
      <c r="BN421" s="796"/>
      <c r="BO421" s="796"/>
      <c r="BP421" s="796"/>
      <c r="BQ421" s="796"/>
      <c r="BR421" s="796"/>
      <c r="BS421" s="796"/>
      <c r="BT421" s="796"/>
      <c r="BU421" s="796"/>
      <c r="BV421" s="123"/>
      <c r="BW421" s="119" t="s">
        <v>85</v>
      </c>
      <c r="BX421" s="119"/>
      <c r="BY421" s="119"/>
      <c r="BZ421" s="119"/>
      <c r="CA421" s="119"/>
      <c r="CB421" s="59"/>
      <c r="CJ421" s="99">
        <v>1</v>
      </c>
    </row>
    <row r="422" spans="2:88" s="13" customFormat="1" ht="17.100000000000001" customHeight="1">
      <c r="B422" s="898"/>
      <c r="C422" s="59"/>
      <c r="D422" s="59"/>
      <c r="E422" s="59"/>
      <c r="F422" s="59"/>
      <c r="G422" s="59"/>
      <c r="H422" s="59"/>
      <c r="I422" s="59"/>
      <c r="J422" s="59"/>
      <c r="K422" s="59"/>
      <c r="L422" s="59"/>
      <c r="M422" s="59"/>
      <c r="N422" s="59" t="s">
        <v>261</v>
      </c>
      <c r="O422" s="59"/>
      <c r="P422" s="59"/>
      <c r="Q422" s="59"/>
      <c r="R422" s="59"/>
      <c r="S422" s="59"/>
      <c r="T422" s="59"/>
      <c r="U422" s="59"/>
      <c r="V422" s="59"/>
      <c r="W422" s="59"/>
      <c r="X422" s="59"/>
      <c r="Y422" s="794"/>
      <c r="Z422" s="794"/>
      <c r="AA422" s="794"/>
      <c r="AB422" s="794"/>
      <c r="AC422" s="794"/>
      <c r="AD422" s="794"/>
      <c r="AE422" s="794"/>
      <c r="AF422" s="794"/>
      <c r="AG422" s="794"/>
      <c r="AH422" s="794"/>
      <c r="AI422" s="794"/>
      <c r="AJ422" s="794"/>
      <c r="AK422" s="794"/>
      <c r="AL422" s="794"/>
      <c r="AM422" s="794"/>
      <c r="AN422" s="794"/>
      <c r="AO422" s="794"/>
      <c r="AP422" s="794"/>
      <c r="AQ422" s="794"/>
      <c r="AR422" s="794"/>
      <c r="AS422" s="794"/>
      <c r="AT422" s="794"/>
      <c r="AU422" s="794"/>
      <c r="AV422" s="794"/>
      <c r="AW422" s="794"/>
      <c r="AX422" s="794"/>
      <c r="AY422" s="794"/>
      <c r="AZ422" s="794"/>
      <c r="BA422" s="794"/>
      <c r="BB422" s="794"/>
      <c r="BC422" s="794"/>
      <c r="BD422" s="794"/>
      <c r="BE422" s="798" t="s">
        <v>117</v>
      </c>
      <c r="BF422" s="798"/>
      <c r="BG422" s="796"/>
      <c r="BH422" s="796"/>
      <c r="BI422" s="796"/>
      <c r="BJ422" s="796"/>
      <c r="BK422" s="796"/>
      <c r="BL422" s="796"/>
      <c r="BM422" s="796"/>
      <c r="BN422" s="796"/>
      <c r="BO422" s="796"/>
      <c r="BP422" s="796"/>
      <c r="BQ422" s="796"/>
      <c r="BR422" s="796"/>
      <c r="BS422" s="796"/>
      <c r="BT422" s="796"/>
      <c r="BU422" s="796"/>
      <c r="BV422" s="123"/>
      <c r="BW422" s="119" t="s">
        <v>85</v>
      </c>
      <c r="BX422" s="119"/>
      <c r="BY422" s="119"/>
      <c r="BZ422" s="119"/>
      <c r="CA422" s="119"/>
      <c r="CB422" s="59"/>
      <c r="CD422" s="1"/>
      <c r="CJ422" s="99">
        <v>1</v>
      </c>
    </row>
    <row r="423" spans="2:88" s="13" customFormat="1" ht="17.100000000000001" customHeight="1">
      <c r="B423" s="898"/>
      <c r="C423" s="59"/>
      <c r="D423" s="59"/>
      <c r="E423" s="59"/>
      <c r="F423" s="59"/>
      <c r="G423" s="59"/>
      <c r="H423" s="59"/>
      <c r="I423" s="59"/>
      <c r="J423" s="59"/>
      <c r="K423" s="59"/>
      <c r="L423" s="59"/>
      <c r="M423" s="59"/>
      <c r="N423" s="59" t="s">
        <v>262</v>
      </c>
      <c r="O423" s="59"/>
      <c r="P423" s="59"/>
      <c r="Q423" s="59"/>
      <c r="R423" s="59"/>
      <c r="S423" s="59"/>
      <c r="T423" s="59"/>
      <c r="U423" s="59"/>
      <c r="V423" s="59"/>
      <c r="W423" s="59"/>
      <c r="X423" s="59"/>
      <c r="Y423" s="794"/>
      <c r="Z423" s="794"/>
      <c r="AA423" s="794"/>
      <c r="AB423" s="794"/>
      <c r="AC423" s="794"/>
      <c r="AD423" s="794"/>
      <c r="AE423" s="794"/>
      <c r="AF423" s="794"/>
      <c r="AG423" s="794"/>
      <c r="AH423" s="794"/>
      <c r="AI423" s="794"/>
      <c r="AJ423" s="794"/>
      <c r="AK423" s="794"/>
      <c r="AL423" s="794"/>
      <c r="AM423" s="794"/>
      <c r="AN423" s="794"/>
      <c r="AO423" s="794"/>
      <c r="AP423" s="794"/>
      <c r="AQ423" s="794"/>
      <c r="AR423" s="794"/>
      <c r="AS423" s="794"/>
      <c r="AT423" s="794"/>
      <c r="AU423" s="794"/>
      <c r="AV423" s="794"/>
      <c r="AW423" s="794"/>
      <c r="AX423" s="794"/>
      <c r="AY423" s="794"/>
      <c r="AZ423" s="794"/>
      <c r="BA423" s="794"/>
      <c r="BB423" s="794"/>
      <c r="BC423" s="794"/>
      <c r="BD423" s="794"/>
      <c r="BE423" s="798" t="s">
        <v>117</v>
      </c>
      <c r="BF423" s="798"/>
      <c r="BG423" s="796"/>
      <c r="BH423" s="796"/>
      <c r="BI423" s="796"/>
      <c r="BJ423" s="796"/>
      <c r="BK423" s="796"/>
      <c r="BL423" s="796"/>
      <c r="BM423" s="796"/>
      <c r="BN423" s="796"/>
      <c r="BO423" s="796"/>
      <c r="BP423" s="796"/>
      <c r="BQ423" s="796"/>
      <c r="BR423" s="796"/>
      <c r="BS423" s="796"/>
      <c r="BT423" s="796"/>
      <c r="BU423" s="796"/>
      <c r="BV423" s="123"/>
      <c r="BW423" s="119" t="s">
        <v>85</v>
      </c>
      <c r="BX423" s="119"/>
      <c r="BY423" s="119"/>
      <c r="BZ423" s="119"/>
      <c r="CA423" s="119"/>
      <c r="CB423" s="59"/>
      <c r="CD423" s="1"/>
      <c r="CJ423" s="99">
        <v>1</v>
      </c>
    </row>
    <row r="424" spans="2:88" s="1" customFormat="1" ht="17.100000000000001" customHeight="1">
      <c r="B424" s="898"/>
      <c r="C424" s="59"/>
      <c r="D424" s="59"/>
      <c r="E424" s="59"/>
      <c r="F424" s="59"/>
      <c r="G424" s="59"/>
      <c r="H424" s="59"/>
      <c r="I424" s="59"/>
      <c r="J424" s="59"/>
      <c r="K424" s="59"/>
      <c r="L424" s="59"/>
      <c r="M424" s="59"/>
      <c r="N424" s="59" t="s">
        <v>263</v>
      </c>
      <c r="O424" s="59"/>
      <c r="P424" s="59"/>
      <c r="Q424" s="59"/>
      <c r="R424" s="59"/>
      <c r="S424" s="59"/>
      <c r="T424" s="59"/>
      <c r="U424" s="59"/>
      <c r="V424" s="59"/>
      <c r="W424" s="59"/>
      <c r="X424" s="59"/>
      <c r="Y424" s="794"/>
      <c r="Z424" s="794"/>
      <c r="AA424" s="794"/>
      <c r="AB424" s="794"/>
      <c r="AC424" s="794"/>
      <c r="AD424" s="794"/>
      <c r="AE424" s="794"/>
      <c r="AF424" s="794"/>
      <c r="AG424" s="794"/>
      <c r="AH424" s="794"/>
      <c r="AI424" s="794"/>
      <c r="AJ424" s="794"/>
      <c r="AK424" s="794"/>
      <c r="AL424" s="794"/>
      <c r="AM424" s="794"/>
      <c r="AN424" s="794"/>
      <c r="AO424" s="794"/>
      <c r="AP424" s="794"/>
      <c r="AQ424" s="794"/>
      <c r="AR424" s="794"/>
      <c r="AS424" s="794"/>
      <c r="AT424" s="794"/>
      <c r="AU424" s="794"/>
      <c r="AV424" s="794"/>
      <c r="AW424" s="794"/>
      <c r="AX424" s="794"/>
      <c r="AY424" s="794"/>
      <c r="AZ424" s="794"/>
      <c r="BA424" s="794"/>
      <c r="BB424" s="794"/>
      <c r="BC424" s="794"/>
      <c r="BD424" s="794"/>
      <c r="BE424" s="798" t="s">
        <v>117</v>
      </c>
      <c r="BF424" s="798"/>
      <c r="BG424" s="796"/>
      <c r="BH424" s="796"/>
      <c r="BI424" s="796"/>
      <c r="BJ424" s="796"/>
      <c r="BK424" s="796"/>
      <c r="BL424" s="796"/>
      <c r="BM424" s="796"/>
      <c r="BN424" s="796"/>
      <c r="BO424" s="796"/>
      <c r="BP424" s="796"/>
      <c r="BQ424" s="796"/>
      <c r="BR424" s="796"/>
      <c r="BS424" s="796"/>
      <c r="BT424" s="796"/>
      <c r="BU424" s="796"/>
      <c r="BV424" s="123"/>
      <c r="BW424" s="119" t="s">
        <v>85</v>
      </c>
      <c r="BX424" s="119"/>
      <c r="BY424" s="119"/>
      <c r="BZ424" s="119"/>
      <c r="CA424" s="119"/>
      <c r="CB424" s="59"/>
      <c r="CC424" s="489" t="s">
        <v>2203</v>
      </c>
      <c r="CD424" s="9"/>
      <c r="CE424" s="13"/>
      <c r="CJ424" s="99">
        <v>1</v>
      </c>
    </row>
    <row r="425" spans="2:88" s="1" customFormat="1" ht="17.100000000000001" customHeight="1">
      <c r="B425" s="898"/>
      <c r="C425" s="59"/>
      <c r="D425" s="59"/>
      <c r="E425" s="59"/>
      <c r="F425" s="59"/>
      <c r="G425" s="59"/>
      <c r="H425" s="59"/>
      <c r="I425" s="59"/>
      <c r="J425" s="59"/>
      <c r="K425" s="59"/>
      <c r="L425" s="59"/>
      <c r="M425" s="59"/>
      <c r="N425" s="59" t="s">
        <v>264</v>
      </c>
      <c r="O425" s="59"/>
      <c r="P425" s="59"/>
      <c r="Q425" s="59"/>
      <c r="R425" s="59"/>
      <c r="S425" s="59"/>
      <c r="T425" s="59"/>
      <c r="U425" s="59"/>
      <c r="V425" s="59"/>
      <c r="W425" s="59"/>
      <c r="X425" s="59"/>
      <c r="Y425" s="794"/>
      <c r="Z425" s="794"/>
      <c r="AA425" s="794"/>
      <c r="AB425" s="794"/>
      <c r="AC425" s="794"/>
      <c r="AD425" s="794"/>
      <c r="AE425" s="794"/>
      <c r="AF425" s="794"/>
      <c r="AG425" s="794"/>
      <c r="AH425" s="794"/>
      <c r="AI425" s="794"/>
      <c r="AJ425" s="794"/>
      <c r="AK425" s="794"/>
      <c r="AL425" s="794"/>
      <c r="AM425" s="794"/>
      <c r="AN425" s="794"/>
      <c r="AO425" s="794"/>
      <c r="AP425" s="794"/>
      <c r="AQ425" s="794"/>
      <c r="AR425" s="794"/>
      <c r="AS425" s="794"/>
      <c r="AT425" s="794"/>
      <c r="AU425" s="794"/>
      <c r="AV425" s="794"/>
      <c r="AW425" s="794"/>
      <c r="AX425" s="794"/>
      <c r="AY425" s="794"/>
      <c r="AZ425" s="794"/>
      <c r="BA425" s="794"/>
      <c r="BB425" s="794"/>
      <c r="BC425" s="794"/>
      <c r="BD425" s="794"/>
      <c r="BE425" s="798" t="s">
        <v>117</v>
      </c>
      <c r="BF425" s="798"/>
      <c r="BG425" s="796"/>
      <c r="BH425" s="796"/>
      <c r="BI425" s="796"/>
      <c r="BJ425" s="796"/>
      <c r="BK425" s="796"/>
      <c r="BL425" s="796"/>
      <c r="BM425" s="796"/>
      <c r="BN425" s="796"/>
      <c r="BO425" s="796"/>
      <c r="BP425" s="796"/>
      <c r="BQ425" s="796"/>
      <c r="BR425" s="796"/>
      <c r="BS425" s="796"/>
      <c r="BT425" s="796"/>
      <c r="BU425" s="796"/>
      <c r="BV425" s="123"/>
      <c r="BW425" s="119" t="s">
        <v>85</v>
      </c>
      <c r="BX425" s="119"/>
      <c r="BY425" s="119"/>
      <c r="BZ425" s="119"/>
      <c r="CA425" s="119"/>
      <c r="CB425" s="59"/>
      <c r="CC425" s="895">
        <f>SUM(BG420:BU425)</f>
        <v>0</v>
      </c>
      <c r="CD425" s="896"/>
      <c r="CE425" s="13"/>
      <c r="CJ425" s="99">
        <v>1</v>
      </c>
    </row>
    <row r="426" spans="2:88" s="2" customFormat="1" ht="4.5" customHeight="1">
      <c r="B426" s="898"/>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
      <c r="CD426" s="1"/>
      <c r="CJ426" s="99">
        <v>1</v>
      </c>
    </row>
    <row r="427" spans="2:88" s="2" customFormat="1" ht="4.5" customHeight="1">
      <c r="B427" s="898"/>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
      <c r="CD427" s="1"/>
      <c r="CJ427" s="99">
        <v>1</v>
      </c>
    </row>
    <row r="428" spans="2:88" s="13" customFormat="1" ht="17.100000000000001" customHeight="1">
      <c r="B428" s="898"/>
      <c r="C428" s="59"/>
      <c r="D428" s="59" t="s">
        <v>265</v>
      </c>
      <c r="E428" s="59"/>
      <c r="F428" s="59"/>
      <c r="G428" s="59"/>
      <c r="H428" s="59"/>
      <c r="I428" s="59"/>
      <c r="J428" s="59"/>
      <c r="K428" s="59"/>
      <c r="L428" s="59"/>
      <c r="M428" s="59"/>
      <c r="N428" s="59"/>
      <c r="O428" s="59"/>
      <c r="P428" s="59"/>
      <c r="Q428" s="59"/>
      <c r="R428" s="59"/>
      <c r="S428" s="59"/>
      <c r="T428" s="59"/>
      <c r="U428" s="794"/>
      <c r="V428" s="794"/>
      <c r="W428" s="794"/>
      <c r="X428" s="794"/>
      <c r="Y428" s="794"/>
      <c r="Z428" s="794"/>
      <c r="AA428" s="794"/>
      <c r="AB428" s="794"/>
      <c r="AC428" s="794"/>
      <c r="AD428" s="794"/>
      <c r="AE428" s="794"/>
      <c r="AF428" s="794"/>
      <c r="AG428" s="794"/>
      <c r="AH428" s="794"/>
      <c r="AI428" s="794"/>
      <c r="AJ428" s="794"/>
      <c r="AK428" s="794"/>
      <c r="AL428" s="794"/>
      <c r="AM428" s="794"/>
      <c r="AN428" s="794"/>
      <c r="AO428" s="794"/>
      <c r="AP428" s="794"/>
      <c r="AQ428" s="794"/>
      <c r="AR428" s="794"/>
      <c r="AS428" s="794"/>
      <c r="AT428" s="794"/>
      <c r="AU428" s="794"/>
      <c r="AV428" s="794"/>
      <c r="AW428" s="794"/>
      <c r="AX428" s="794"/>
      <c r="AY428" s="794"/>
      <c r="AZ428" s="794"/>
      <c r="BA428" s="794"/>
      <c r="BB428" s="794"/>
      <c r="BC428" s="794"/>
      <c r="BD428" s="794"/>
      <c r="BE428" s="794"/>
      <c r="BF428" s="794"/>
      <c r="BG428" s="794"/>
      <c r="BH428" s="794"/>
      <c r="BI428" s="794"/>
      <c r="BJ428" s="794"/>
      <c r="BK428" s="794"/>
      <c r="BL428" s="794"/>
      <c r="BM428" s="794"/>
      <c r="BN428" s="794"/>
      <c r="BO428" s="794"/>
      <c r="BP428" s="794"/>
      <c r="BQ428" s="794"/>
      <c r="BR428" s="794"/>
      <c r="BS428" s="794"/>
      <c r="BT428" s="794"/>
      <c r="BU428" s="794"/>
      <c r="BV428" s="794"/>
      <c r="BW428" s="794"/>
      <c r="BX428" s="794"/>
      <c r="BY428" s="794"/>
      <c r="BZ428" s="794"/>
      <c r="CA428" s="794"/>
      <c r="CB428" s="794"/>
      <c r="CJ428" s="99">
        <v>1</v>
      </c>
    </row>
    <row r="429" spans="2:88" s="2" customFormat="1" ht="4.5" customHeight="1">
      <c r="B429" s="898"/>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
      <c r="CD429" s="1"/>
      <c r="CJ429" s="99">
        <v>1</v>
      </c>
    </row>
    <row r="430" spans="2:88" s="2" customFormat="1" ht="4.5" customHeight="1">
      <c r="B430" s="495" t="s">
        <v>1958</v>
      </c>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A430" s="174"/>
      <c r="CB430" s="174"/>
      <c r="CC430" s="1"/>
      <c r="CD430" s="1"/>
      <c r="CJ430" s="99">
        <v>1</v>
      </c>
    </row>
    <row r="431" spans="2:88" s="13" customFormat="1" ht="17.100000000000001" customHeight="1">
      <c r="B431" s="482" t="s">
        <v>2144</v>
      </c>
      <c r="C431" s="59"/>
      <c r="D431" s="59" t="s">
        <v>266</v>
      </c>
      <c r="E431" s="59"/>
      <c r="F431" s="59"/>
      <c r="G431" s="59"/>
      <c r="H431" s="59"/>
      <c r="I431" s="59"/>
      <c r="J431" s="59"/>
      <c r="K431" s="59"/>
      <c r="L431" s="59"/>
      <c r="M431" s="59"/>
      <c r="N431" s="59"/>
      <c r="O431" s="59"/>
      <c r="P431" s="59"/>
      <c r="Q431" s="59"/>
      <c r="R431" s="59"/>
      <c r="S431" s="59"/>
      <c r="T431" s="794"/>
      <c r="U431" s="794"/>
      <c r="V431" s="794"/>
      <c r="W431" s="794"/>
      <c r="X431" s="794"/>
      <c r="Y431" s="794"/>
      <c r="Z431" s="794"/>
      <c r="AA431" s="794"/>
      <c r="AB431" s="794"/>
      <c r="AC431" s="794"/>
      <c r="AD431" s="794"/>
      <c r="AE431" s="794"/>
      <c r="AF431" s="794"/>
      <c r="AG431" s="794"/>
      <c r="AH431" s="794"/>
      <c r="AI431" s="794"/>
      <c r="AJ431" s="794"/>
      <c r="AK431" s="794"/>
      <c r="AL431" s="794"/>
      <c r="AM431" s="794"/>
      <c r="AN431" s="794"/>
      <c r="AO431" s="794"/>
      <c r="AP431" s="794"/>
      <c r="AQ431" s="794"/>
      <c r="AR431" s="794"/>
      <c r="AS431" s="794"/>
      <c r="AT431" s="794"/>
      <c r="AU431" s="794"/>
      <c r="AV431" s="794"/>
      <c r="AW431" s="794"/>
      <c r="AX431" s="794"/>
      <c r="AY431" s="794"/>
      <c r="AZ431" s="794"/>
      <c r="BA431" s="794"/>
      <c r="BB431" s="794"/>
      <c r="BC431" s="794"/>
      <c r="BD431" s="794"/>
      <c r="BE431" s="794"/>
      <c r="BF431" s="794"/>
      <c r="BG431" s="794"/>
      <c r="BH431" s="794"/>
      <c r="BI431" s="794"/>
      <c r="BJ431" s="794"/>
      <c r="BK431" s="794"/>
      <c r="BL431" s="794"/>
      <c r="BM431" s="794"/>
      <c r="BN431" s="794"/>
      <c r="BO431" s="794"/>
      <c r="BP431" s="794"/>
      <c r="BQ431" s="794"/>
      <c r="BR431" s="794"/>
      <c r="BS431" s="794"/>
      <c r="BT431" s="794"/>
      <c r="BU431" s="794"/>
      <c r="BV431" s="794"/>
      <c r="BW431" s="794"/>
      <c r="BX431" s="794"/>
      <c r="BY431" s="794"/>
      <c r="BZ431" s="794"/>
      <c r="CA431" s="794"/>
      <c r="CB431" s="794"/>
      <c r="CC431" s="461" t="s">
        <v>2144</v>
      </c>
      <c r="CJ431" s="99">
        <v>1</v>
      </c>
    </row>
    <row r="432" spans="2:88" s="2" customFormat="1" ht="14.1" customHeight="1" thickBot="1">
      <c r="B432" s="483" t="s">
        <v>2141</v>
      </c>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463" t="s">
        <v>2141</v>
      </c>
      <c r="CD432" s="1"/>
      <c r="CJ432" s="421">
        <v>1</v>
      </c>
    </row>
    <row r="433" spans="2:88" s="2" customFormat="1" ht="15.95" customHeight="1">
      <c r="B433" s="484" t="s">
        <v>2142</v>
      </c>
      <c r="C433" s="59"/>
      <c r="D433" s="59" t="s">
        <v>245</v>
      </c>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801" t="s">
        <v>244</v>
      </c>
      <c r="AL433" s="801"/>
      <c r="AM433" s="801"/>
      <c r="AN433" s="801"/>
      <c r="AO433" s="801"/>
      <c r="AP433" s="801"/>
      <c r="AQ433" s="801"/>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59"/>
      <c r="CA433" s="59"/>
      <c r="CB433" s="59"/>
      <c r="CC433" s="464" t="s">
        <v>2142</v>
      </c>
      <c r="CD433" s="491"/>
      <c r="CE433" s="491"/>
      <c r="CJ433" s="99">
        <v>1</v>
      </c>
    </row>
    <row r="434" spans="2:88" s="2" customFormat="1" ht="2.1" customHeight="1" thickBot="1">
      <c r="B434" s="495" t="s">
        <v>1958</v>
      </c>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Y434" s="490"/>
      <c r="Z434" s="490"/>
      <c r="AA434" s="490"/>
      <c r="AB434" s="490"/>
      <c r="AC434" s="490"/>
      <c r="AD434" s="490"/>
      <c r="AE434" s="490"/>
      <c r="AF434" s="490"/>
      <c r="AG434" s="490"/>
      <c r="AH434" s="490"/>
      <c r="AI434" s="490"/>
      <c r="AJ434" s="490"/>
      <c r="AK434" s="490"/>
      <c r="AL434" s="490"/>
      <c r="AM434" s="490"/>
      <c r="AN434" s="490"/>
      <c r="AO434" s="490"/>
      <c r="AP434" s="490"/>
      <c r="AQ434" s="490"/>
      <c r="AR434" s="490"/>
      <c r="AS434" s="490"/>
      <c r="AT434" s="490"/>
      <c r="AU434" s="490"/>
      <c r="AV434" s="490"/>
      <c r="AW434" s="490"/>
      <c r="AX434" s="490"/>
      <c r="AY434" s="490"/>
      <c r="AZ434" s="490"/>
      <c r="BA434" s="490"/>
      <c r="BB434" s="490"/>
      <c r="BC434" s="490"/>
      <c r="BD434" s="490"/>
      <c r="BE434" s="490"/>
      <c r="BF434" s="490"/>
      <c r="BG434" s="490"/>
      <c r="BH434" s="490"/>
      <c r="BI434" s="490"/>
      <c r="BJ434" s="490"/>
      <c r="BK434" s="490"/>
      <c r="BL434" s="490"/>
      <c r="BM434" s="490"/>
      <c r="BN434" s="490"/>
      <c r="BO434" s="490"/>
      <c r="BP434" s="490"/>
      <c r="BQ434" s="490"/>
      <c r="BR434" s="490"/>
      <c r="BS434" s="490"/>
      <c r="BT434" s="490"/>
      <c r="BU434" s="490"/>
      <c r="BV434" s="490"/>
      <c r="BW434" s="490"/>
      <c r="BX434" s="490"/>
      <c r="BY434" s="490"/>
      <c r="BZ434" s="490"/>
      <c r="CA434" s="490"/>
      <c r="CB434" s="490"/>
      <c r="CC434" s="1"/>
      <c r="CD434" s="1"/>
      <c r="CJ434" s="99">
        <v>1</v>
      </c>
    </row>
    <row r="435" spans="2:88" s="2" customFormat="1" ht="3.95" customHeight="1">
      <c r="B435" s="898" t="s">
        <v>2205</v>
      </c>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1"/>
      <c r="CD435" s="1"/>
      <c r="CJ435" s="99">
        <v>1</v>
      </c>
    </row>
    <row r="436" spans="2:88" s="1" customFormat="1" ht="17.100000000000001" customHeight="1">
      <c r="B436" s="898"/>
      <c r="C436" s="59"/>
      <c r="D436" s="59" t="s">
        <v>246</v>
      </c>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799"/>
      <c r="AL436" s="799"/>
      <c r="AM436" s="799"/>
      <c r="AN436" s="799"/>
      <c r="AO436" s="799"/>
      <c r="AP436" s="799"/>
      <c r="AQ436" s="799"/>
      <c r="AR436" s="59"/>
      <c r="AS436" s="60"/>
      <c r="AT436" s="60"/>
      <c r="AU436" s="60"/>
      <c r="AV436" s="60"/>
      <c r="AW436" s="60"/>
      <c r="AX436" s="60"/>
      <c r="AY436" s="60"/>
      <c r="AZ436" s="60"/>
      <c r="BA436" s="60"/>
      <c r="BB436" s="60"/>
      <c r="BC436" s="60"/>
      <c r="BD436" s="60"/>
      <c r="BE436" s="60"/>
      <c r="BF436" s="60"/>
      <c r="BG436" s="60"/>
      <c r="BH436" s="60"/>
      <c r="BI436" s="60"/>
      <c r="BJ436" s="60"/>
      <c r="BK436" s="60"/>
      <c r="BL436" s="60"/>
      <c r="BM436" s="60"/>
      <c r="BN436" s="60"/>
      <c r="BO436" s="60"/>
      <c r="BP436" s="60"/>
      <c r="BQ436" s="60"/>
      <c r="BR436" s="60"/>
      <c r="BS436" s="60"/>
      <c r="BT436" s="60"/>
      <c r="BU436" s="60"/>
      <c r="BV436" s="60"/>
      <c r="BW436" s="60"/>
      <c r="BX436" s="60"/>
      <c r="BY436" s="60"/>
      <c r="BZ436" s="60"/>
      <c r="CA436" s="60"/>
      <c r="CB436" s="60"/>
      <c r="CC436" s="1" t="s">
        <v>1970</v>
      </c>
      <c r="CJ436" s="99">
        <v>1</v>
      </c>
    </row>
    <row r="437" spans="2:88" s="2" customFormat="1" ht="4.5" customHeight="1">
      <c r="B437" s="898"/>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1"/>
      <c r="CD437" s="1"/>
      <c r="CJ437" s="99">
        <v>1</v>
      </c>
    </row>
    <row r="438" spans="2:88" s="2" customFormat="1" ht="4.5" customHeight="1">
      <c r="B438" s="898"/>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c r="AS438" s="174"/>
      <c r="AT438" s="174"/>
      <c r="AU438" s="174"/>
      <c r="AV438" s="174"/>
      <c r="AW438" s="174"/>
      <c r="AX438" s="174"/>
      <c r="AY438" s="174"/>
      <c r="AZ438" s="174"/>
      <c r="BA438" s="174"/>
      <c r="BB438" s="174"/>
      <c r="BC438" s="174"/>
      <c r="BD438" s="174"/>
      <c r="BE438" s="174"/>
      <c r="BF438" s="174"/>
      <c r="BG438" s="174"/>
      <c r="BH438" s="174"/>
      <c r="BI438" s="174"/>
      <c r="BJ438" s="174"/>
      <c r="BK438" s="174"/>
      <c r="BL438" s="174"/>
      <c r="BM438" s="174"/>
      <c r="BN438" s="174"/>
      <c r="BO438" s="174"/>
      <c r="BP438" s="174"/>
      <c r="BQ438" s="174"/>
      <c r="BR438" s="174"/>
      <c r="BS438" s="174"/>
      <c r="BT438" s="174"/>
      <c r="BU438" s="174"/>
      <c r="BV438" s="174"/>
      <c r="BW438" s="174"/>
      <c r="BX438" s="174"/>
      <c r="BY438" s="174"/>
      <c r="BZ438" s="174"/>
      <c r="CA438" s="174"/>
      <c r="CB438" s="174"/>
      <c r="CC438" s="1"/>
      <c r="CD438" s="1"/>
      <c r="CJ438" s="99">
        <v>1</v>
      </c>
    </row>
    <row r="439" spans="2:88" s="1" customFormat="1" ht="17.100000000000001" customHeight="1">
      <c r="B439" s="898"/>
      <c r="C439" s="59"/>
      <c r="D439" s="59" t="s">
        <v>247</v>
      </c>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799"/>
      <c r="AL439" s="799"/>
      <c r="AM439" s="799"/>
      <c r="AN439" s="799"/>
      <c r="AO439" s="799"/>
      <c r="AP439" s="799"/>
      <c r="AQ439" s="799"/>
      <c r="AR439" s="59"/>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1" t="s">
        <v>2201</v>
      </c>
      <c r="CJ439" s="99">
        <v>1</v>
      </c>
    </row>
    <row r="440" spans="2:88" s="2" customFormat="1" ht="4.5" customHeight="1">
      <c r="B440" s="898"/>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1"/>
      <c r="CD440" s="1"/>
      <c r="CJ440" s="99">
        <v>1</v>
      </c>
    </row>
    <row r="441" spans="2:88" s="2" customFormat="1" ht="4.5" customHeight="1">
      <c r="B441" s="898"/>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c r="BW441" s="174"/>
      <c r="BX441" s="174"/>
      <c r="BY441" s="174"/>
      <c r="BZ441" s="174"/>
      <c r="CA441" s="174"/>
      <c r="CB441" s="174"/>
      <c r="CC441" s="1"/>
      <c r="CD441" s="1"/>
      <c r="CJ441" s="99">
        <v>1</v>
      </c>
    </row>
    <row r="442" spans="2:88" s="1" customFormat="1" ht="17.100000000000001" customHeight="1">
      <c r="B442" s="898"/>
      <c r="C442" s="59"/>
      <c r="D442" s="59" t="s">
        <v>248</v>
      </c>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60"/>
      <c r="AT442" s="60"/>
      <c r="AU442" s="897"/>
      <c r="AV442" s="897"/>
      <c r="AW442" s="897"/>
      <c r="AX442" s="897"/>
      <c r="AY442" s="897"/>
      <c r="AZ442" s="897"/>
      <c r="BA442" s="897"/>
      <c r="BB442" s="897"/>
      <c r="BC442" s="897"/>
      <c r="BD442" s="897"/>
      <c r="BE442" s="897"/>
      <c r="BF442" s="897"/>
      <c r="BG442" s="897"/>
      <c r="BH442" s="897"/>
      <c r="BI442" s="60"/>
      <c r="BJ442" s="60"/>
      <c r="BK442" s="60"/>
      <c r="BL442" s="60"/>
      <c r="BM442" s="60"/>
      <c r="BN442" s="60"/>
      <c r="BO442" s="60"/>
      <c r="BP442" s="60"/>
      <c r="BQ442" s="60"/>
      <c r="BR442" s="60"/>
      <c r="BS442" s="60"/>
      <c r="BT442" s="60"/>
      <c r="BU442" s="60"/>
      <c r="BV442" s="60"/>
      <c r="BW442" s="60"/>
      <c r="BX442" s="60"/>
      <c r="BY442" s="60"/>
      <c r="BZ442" s="60"/>
      <c r="CA442" s="60"/>
      <c r="CB442" s="60"/>
      <c r="CC442" s="1" t="s">
        <v>2200</v>
      </c>
      <c r="CJ442" s="99">
        <v>1</v>
      </c>
    </row>
    <row r="443" spans="2:88" s="2" customFormat="1" ht="4.5" customHeight="1">
      <c r="B443" s="898"/>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1"/>
      <c r="CD443" s="1"/>
      <c r="CJ443" s="99">
        <v>1</v>
      </c>
    </row>
    <row r="444" spans="2:88" s="2" customFormat="1" ht="4.5" customHeight="1">
      <c r="B444" s="898"/>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c r="AS444" s="174"/>
      <c r="AT444" s="174"/>
      <c r="AU444" s="174"/>
      <c r="AV444" s="174"/>
      <c r="AW444" s="174"/>
      <c r="AX444" s="174"/>
      <c r="AY444" s="174"/>
      <c r="AZ444" s="174"/>
      <c r="BA444" s="174"/>
      <c r="BB444" s="174"/>
      <c r="BC444" s="174"/>
      <c r="BD444" s="174"/>
      <c r="BE444" s="174"/>
      <c r="BF444" s="174"/>
      <c r="BG444" s="174"/>
      <c r="BH444" s="174"/>
      <c r="BI444" s="174"/>
      <c r="BJ444" s="174"/>
      <c r="BK444" s="174"/>
      <c r="BL444" s="174"/>
      <c r="BM444" s="174"/>
      <c r="BN444" s="174"/>
      <c r="BO444" s="174"/>
      <c r="BP444" s="174"/>
      <c r="BQ444" s="174"/>
      <c r="BR444" s="174"/>
      <c r="BS444" s="174"/>
      <c r="BT444" s="174"/>
      <c r="BU444" s="174"/>
      <c r="BV444" s="174"/>
      <c r="BW444" s="174"/>
      <c r="BX444" s="174"/>
      <c r="BY444" s="174"/>
      <c r="BZ444" s="174"/>
      <c r="CA444" s="174"/>
      <c r="CB444" s="174"/>
      <c r="CC444" s="1"/>
      <c r="CD444" s="1"/>
      <c r="CJ444" s="99">
        <v>1</v>
      </c>
    </row>
    <row r="445" spans="2:88" s="1" customFormat="1" ht="17.100000000000001" customHeight="1">
      <c r="B445" s="898"/>
      <c r="C445" s="59"/>
      <c r="D445" s="59" t="s">
        <v>249</v>
      </c>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60"/>
      <c r="AT445" s="60"/>
      <c r="AU445" s="897"/>
      <c r="AV445" s="897"/>
      <c r="AW445" s="897"/>
      <c r="AX445" s="897"/>
      <c r="AY445" s="897"/>
      <c r="AZ445" s="897"/>
      <c r="BA445" s="897"/>
      <c r="BB445" s="897"/>
      <c r="BC445" s="897"/>
      <c r="BD445" s="897"/>
      <c r="BE445" s="897"/>
      <c r="BF445" s="897"/>
      <c r="BG445" s="897"/>
      <c r="BH445" s="897"/>
      <c r="BI445" s="60"/>
      <c r="BJ445" s="60"/>
      <c r="BK445" s="60"/>
      <c r="BL445" s="60"/>
      <c r="BM445" s="60"/>
      <c r="BN445" s="60"/>
      <c r="BO445" s="60"/>
      <c r="BP445" s="60"/>
      <c r="BQ445" s="60"/>
      <c r="BR445" s="60"/>
      <c r="BS445" s="60"/>
      <c r="BT445" s="60"/>
      <c r="BU445" s="60"/>
      <c r="BV445" s="60"/>
      <c r="BW445" s="60"/>
      <c r="BX445" s="60"/>
      <c r="BY445" s="60"/>
      <c r="BZ445" s="60"/>
      <c r="CA445" s="60"/>
      <c r="CB445" s="60"/>
      <c r="CC445" s="1" t="s">
        <v>2200</v>
      </c>
      <c r="CJ445" s="99">
        <v>1</v>
      </c>
    </row>
    <row r="446" spans="2:88" s="2" customFormat="1" ht="4.5" customHeight="1">
      <c r="B446" s="898"/>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1"/>
      <c r="CD446" s="1"/>
      <c r="CJ446" s="99">
        <v>1</v>
      </c>
    </row>
    <row r="447" spans="2:88" s="2" customFormat="1" ht="4.5" customHeight="1">
      <c r="B447" s="898"/>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c r="BF447" s="174"/>
      <c r="BG447" s="174"/>
      <c r="BH447" s="174"/>
      <c r="BI447" s="174"/>
      <c r="BJ447" s="174"/>
      <c r="BK447" s="174"/>
      <c r="BL447" s="174"/>
      <c r="BM447" s="174"/>
      <c r="BN447" s="174"/>
      <c r="BO447" s="174"/>
      <c r="BP447" s="174"/>
      <c r="BQ447" s="174"/>
      <c r="BR447" s="174"/>
      <c r="BS447" s="174"/>
      <c r="BT447" s="174"/>
      <c r="BU447" s="174"/>
      <c r="BV447" s="174"/>
      <c r="BW447" s="174"/>
      <c r="BX447" s="174"/>
      <c r="BY447" s="174"/>
      <c r="BZ447" s="174"/>
      <c r="CA447" s="174"/>
      <c r="CB447" s="174"/>
      <c r="CC447" s="1"/>
      <c r="CD447" s="1"/>
      <c r="CJ447" s="99">
        <v>1</v>
      </c>
    </row>
    <row r="448" spans="2:88" s="1" customFormat="1" ht="17.100000000000001" customHeight="1">
      <c r="B448" s="898"/>
      <c r="C448" s="59"/>
      <c r="D448" s="59" t="s">
        <v>250</v>
      </c>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60"/>
      <c r="AT448" s="60"/>
      <c r="AU448" s="897"/>
      <c r="AV448" s="897"/>
      <c r="AW448" s="897"/>
      <c r="AX448" s="897"/>
      <c r="AY448" s="897"/>
      <c r="AZ448" s="897"/>
      <c r="BA448" s="897"/>
      <c r="BB448" s="897"/>
      <c r="BC448" s="897"/>
      <c r="BD448" s="897"/>
      <c r="BE448" s="897"/>
      <c r="BF448" s="897"/>
      <c r="BG448" s="897"/>
      <c r="BH448" s="897"/>
      <c r="BI448" s="60"/>
      <c r="BJ448" s="60"/>
      <c r="BK448" s="60"/>
      <c r="BL448" s="60"/>
      <c r="BM448" s="60"/>
      <c r="BN448" s="60"/>
      <c r="BO448" s="60"/>
      <c r="BP448" s="60"/>
      <c r="BQ448" s="60"/>
      <c r="BR448" s="60"/>
      <c r="BS448" s="60"/>
      <c r="BT448" s="60"/>
      <c r="BU448" s="60"/>
      <c r="BV448" s="60"/>
      <c r="BW448" s="60"/>
      <c r="BX448" s="60"/>
      <c r="BY448" s="60"/>
      <c r="BZ448" s="60"/>
      <c r="CA448" s="60"/>
      <c r="CB448" s="60"/>
      <c r="CJ448" s="99">
        <v>1</v>
      </c>
    </row>
    <row r="449" spans="2:88" s="2" customFormat="1" ht="4.5" customHeight="1">
      <c r="B449" s="898"/>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1"/>
      <c r="CD449" s="1"/>
      <c r="CJ449" s="99">
        <v>1</v>
      </c>
    </row>
    <row r="450" spans="2:88" s="2" customFormat="1" ht="4.5" customHeight="1">
      <c r="B450" s="898"/>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c r="BW450" s="174"/>
      <c r="BX450" s="174"/>
      <c r="BY450" s="174"/>
      <c r="BZ450" s="174"/>
      <c r="CA450" s="174"/>
      <c r="CB450" s="174"/>
      <c r="CC450" s="1"/>
      <c r="CD450" s="1"/>
      <c r="CJ450" s="99">
        <v>1</v>
      </c>
    </row>
    <row r="451" spans="2:88" s="13" customFormat="1" ht="17.100000000000001" customHeight="1">
      <c r="B451" s="898"/>
      <c r="C451" s="59"/>
      <c r="D451" s="59" t="s">
        <v>251</v>
      </c>
      <c r="E451" s="59"/>
      <c r="F451" s="59"/>
      <c r="G451" s="59"/>
      <c r="H451" s="59"/>
      <c r="I451" s="59"/>
      <c r="J451" s="59"/>
      <c r="K451" s="59" t="s">
        <v>2197</v>
      </c>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60"/>
      <c r="AT451" s="60"/>
      <c r="AU451" s="897"/>
      <c r="AV451" s="897"/>
      <c r="AW451" s="897"/>
      <c r="AX451" s="897"/>
      <c r="AY451" s="897"/>
      <c r="AZ451" s="897"/>
      <c r="BA451" s="897"/>
      <c r="BB451" s="897"/>
      <c r="BC451" s="897"/>
      <c r="BD451" s="897"/>
      <c r="BE451" s="897"/>
      <c r="BF451" s="897"/>
      <c r="BG451" s="897"/>
      <c r="BH451" s="897"/>
      <c r="BI451" s="60"/>
      <c r="BJ451" s="60"/>
      <c r="BK451" s="60"/>
      <c r="BL451" s="60"/>
      <c r="BM451" s="60"/>
      <c r="BN451" s="60"/>
      <c r="BO451" s="60"/>
      <c r="BP451" s="60"/>
      <c r="BQ451" s="60"/>
      <c r="BR451" s="60"/>
      <c r="BS451" s="60"/>
      <c r="BT451" s="60"/>
      <c r="BU451" s="60"/>
      <c r="BV451" s="60"/>
      <c r="BW451" s="60"/>
      <c r="BX451" s="60"/>
      <c r="BY451" s="60"/>
      <c r="BZ451" s="60"/>
      <c r="CA451" s="60"/>
      <c r="CB451" s="60"/>
      <c r="CC451" s="13" t="s">
        <v>2199</v>
      </c>
      <c r="CJ451" s="99">
        <v>1</v>
      </c>
    </row>
    <row r="452" spans="2:88" s="13" customFormat="1" ht="15.95" customHeight="1">
      <c r="B452" s="898"/>
      <c r="C452" s="59"/>
      <c r="D452" s="59"/>
      <c r="E452" s="59"/>
      <c r="F452" s="59"/>
      <c r="G452" s="59"/>
      <c r="H452" s="59"/>
      <c r="I452" s="59"/>
      <c r="J452" s="59"/>
      <c r="K452" s="59" t="s">
        <v>2198</v>
      </c>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60"/>
      <c r="AV452" s="60"/>
      <c r="AW452" s="60"/>
      <c r="AX452" s="799" t="s">
        <v>56</v>
      </c>
      <c r="AY452" s="799"/>
      <c r="AZ452" s="96"/>
      <c r="BA452" s="96"/>
      <c r="BB452" s="96" t="s">
        <v>184</v>
      </c>
      <c r="BC452" s="96"/>
      <c r="BD452" s="96"/>
      <c r="BE452" s="96"/>
      <c r="BF452" s="96"/>
      <c r="BG452" s="799" t="s">
        <v>56</v>
      </c>
      <c r="BH452" s="799"/>
      <c r="BI452" s="96"/>
      <c r="BJ452" s="96"/>
      <c r="BK452" s="96" t="s">
        <v>254</v>
      </c>
      <c r="BL452" s="60"/>
      <c r="BM452" s="60"/>
      <c r="BN452" s="60"/>
      <c r="BO452" s="60"/>
      <c r="BP452" s="60"/>
      <c r="BQ452" s="60"/>
      <c r="BR452" s="60"/>
      <c r="BS452" s="60"/>
      <c r="BT452" s="60"/>
      <c r="BU452" s="60"/>
      <c r="BV452" s="60"/>
      <c r="BW452" s="60"/>
      <c r="BX452" s="60"/>
      <c r="BY452" s="60"/>
      <c r="BZ452" s="60"/>
      <c r="CA452" s="60"/>
      <c r="CB452" s="60"/>
      <c r="CC452" s="13" t="s">
        <v>2297</v>
      </c>
      <c r="CJ452" s="99">
        <v>1</v>
      </c>
    </row>
    <row r="453" spans="2:88" s="2" customFormat="1" ht="4.5" customHeight="1">
      <c r="B453" s="898"/>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
      <c r="CD453" s="1"/>
      <c r="CJ453" s="99">
        <v>1</v>
      </c>
    </row>
    <row r="454" spans="2:88" s="2" customFormat="1" ht="4.5" customHeight="1">
      <c r="B454" s="898"/>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c r="AS454" s="174"/>
      <c r="AT454" s="174"/>
      <c r="AU454" s="174"/>
      <c r="AV454" s="174"/>
      <c r="AW454" s="174"/>
      <c r="AX454" s="174"/>
      <c r="AY454" s="174"/>
      <c r="AZ454" s="174"/>
      <c r="BA454" s="174"/>
      <c r="BB454" s="174"/>
      <c r="BC454" s="174"/>
      <c r="BD454" s="174"/>
      <c r="BE454" s="174"/>
      <c r="BF454" s="174"/>
      <c r="BG454" s="174"/>
      <c r="BH454" s="174"/>
      <c r="BI454" s="174"/>
      <c r="BJ454" s="174"/>
      <c r="BK454" s="174"/>
      <c r="BL454" s="174"/>
      <c r="BM454" s="174"/>
      <c r="BN454" s="174"/>
      <c r="BO454" s="174"/>
      <c r="BP454" s="174"/>
      <c r="BQ454" s="174"/>
      <c r="BR454" s="174"/>
      <c r="BS454" s="174"/>
      <c r="BT454" s="174"/>
      <c r="BU454" s="174"/>
      <c r="BV454" s="174"/>
      <c r="BW454" s="174"/>
      <c r="BX454" s="174"/>
      <c r="BY454" s="174"/>
      <c r="BZ454" s="174"/>
      <c r="CA454" s="174"/>
      <c r="CB454" s="174"/>
      <c r="CC454" s="1"/>
      <c r="CD454" s="1"/>
      <c r="CJ454" s="99">
        <v>1</v>
      </c>
    </row>
    <row r="455" spans="2:88" s="13" customFormat="1" ht="17.100000000000001" customHeight="1">
      <c r="B455" s="898"/>
      <c r="C455" s="59"/>
      <c r="D455" s="59" t="s">
        <v>255</v>
      </c>
      <c r="E455" s="59"/>
      <c r="F455" s="59"/>
      <c r="G455" s="59"/>
      <c r="H455" s="59"/>
      <c r="I455" s="59"/>
      <c r="J455" s="59"/>
      <c r="K455" s="59"/>
      <c r="L455" s="59"/>
      <c r="M455" s="59"/>
      <c r="N455" s="59"/>
      <c r="O455" s="59"/>
      <c r="P455" s="59"/>
      <c r="Q455" s="59"/>
      <c r="R455" s="59"/>
      <c r="S455" s="59"/>
      <c r="T455" s="59"/>
      <c r="U455" s="59"/>
      <c r="V455" s="59"/>
      <c r="W455" s="59" t="s">
        <v>2204</v>
      </c>
      <c r="X455" s="60"/>
      <c r="Y455" s="60"/>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60"/>
      <c r="BA455" s="60"/>
      <c r="BB455" s="60"/>
      <c r="BC455" s="60"/>
      <c r="BD455" s="60"/>
      <c r="BE455" s="59" t="s">
        <v>258</v>
      </c>
      <c r="BF455" s="59"/>
      <c r="BG455" s="59"/>
      <c r="BH455" s="59"/>
      <c r="BI455" s="59"/>
      <c r="BJ455" s="59"/>
      <c r="BK455" s="59"/>
      <c r="BL455" s="59"/>
      <c r="BM455" s="59"/>
      <c r="BN455" s="59"/>
      <c r="BO455" s="59"/>
      <c r="BP455" s="59"/>
      <c r="BQ455" s="59"/>
      <c r="BR455" s="59"/>
      <c r="BS455" s="59"/>
      <c r="BT455" s="59"/>
      <c r="BU455" s="59"/>
      <c r="BV455" s="59"/>
      <c r="BW455" s="59" t="s">
        <v>85</v>
      </c>
      <c r="BX455" s="59"/>
      <c r="BY455" s="59"/>
      <c r="BZ455" s="59"/>
      <c r="CA455" s="59"/>
      <c r="CB455" s="59"/>
      <c r="CJ455" s="99">
        <v>1</v>
      </c>
    </row>
    <row r="456" spans="2:88" s="13" customFormat="1" ht="15.95" customHeight="1">
      <c r="B456" s="898"/>
      <c r="C456" s="59"/>
      <c r="D456" s="59"/>
      <c r="E456" s="59"/>
      <c r="F456" s="59"/>
      <c r="G456" s="59"/>
      <c r="H456" s="59"/>
      <c r="I456" s="59"/>
      <c r="J456" s="59"/>
      <c r="K456" s="59"/>
      <c r="L456" s="59"/>
      <c r="M456" s="59"/>
      <c r="N456" s="59" t="s">
        <v>259</v>
      </c>
      <c r="O456" s="59"/>
      <c r="P456" s="59"/>
      <c r="Q456" s="59"/>
      <c r="R456" s="59"/>
      <c r="S456" s="59"/>
      <c r="T456" s="59"/>
      <c r="U456" s="59"/>
      <c r="V456" s="59"/>
      <c r="W456" s="59"/>
      <c r="X456" s="59"/>
      <c r="Y456" s="794" t="s">
        <v>2174</v>
      </c>
      <c r="Z456" s="794"/>
      <c r="AA456" s="794"/>
      <c r="AB456" s="794"/>
      <c r="AC456" s="794"/>
      <c r="AD456" s="794"/>
      <c r="AE456" s="794"/>
      <c r="AF456" s="794"/>
      <c r="AG456" s="794"/>
      <c r="AH456" s="794"/>
      <c r="AI456" s="794"/>
      <c r="AJ456" s="794"/>
      <c r="AK456" s="794"/>
      <c r="AL456" s="794"/>
      <c r="AM456" s="794"/>
      <c r="AN456" s="794"/>
      <c r="AO456" s="794"/>
      <c r="AP456" s="794"/>
      <c r="AQ456" s="794"/>
      <c r="AR456" s="794"/>
      <c r="AS456" s="794"/>
      <c r="AT456" s="794"/>
      <c r="AU456" s="794"/>
      <c r="AV456" s="794"/>
      <c r="AW456" s="794"/>
      <c r="AX456" s="794"/>
      <c r="AY456" s="794"/>
      <c r="AZ456" s="794"/>
      <c r="BA456" s="794"/>
      <c r="BB456" s="794"/>
      <c r="BC456" s="794"/>
      <c r="BD456" s="794"/>
      <c r="BE456" s="798" t="s">
        <v>117</v>
      </c>
      <c r="BF456" s="798"/>
      <c r="BG456" s="796"/>
      <c r="BH456" s="796"/>
      <c r="BI456" s="796"/>
      <c r="BJ456" s="796"/>
      <c r="BK456" s="796"/>
      <c r="BL456" s="796"/>
      <c r="BM456" s="796"/>
      <c r="BN456" s="796"/>
      <c r="BO456" s="796"/>
      <c r="BP456" s="796"/>
      <c r="BQ456" s="796"/>
      <c r="BR456" s="796"/>
      <c r="BS456" s="796"/>
      <c r="BT456" s="796"/>
      <c r="BU456" s="796"/>
      <c r="BV456" s="123"/>
      <c r="BW456" s="119" t="s">
        <v>85</v>
      </c>
      <c r="BX456" s="119"/>
      <c r="BY456" s="119"/>
      <c r="BZ456" s="119"/>
      <c r="CA456" s="119"/>
      <c r="CB456" s="59"/>
      <c r="CC456" s="13" t="s">
        <v>2202</v>
      </c>
      <c r="CJ456" s="99">
        <v>1</v>
      </c>
    </row>
    <row r="457" spans="2:88" s="13" customFormat="1" ht="17.100000000000001" customHeight="1">
      <c r="B457" s="898"/>
      <c r="C457" s="59"/>
      <c r="D457" s="59"/>
      <c r="E457" s="59"/>
      <c r="F457" s="59"/>
      <c r="G457" s="59"/>
      <c r="H457" s="59"/>
      <c r="I457" s="59"/>
      <c r="J457" s="59"/>
      <c r="K457" s="59"/>
      <c r="L457" s="59"/>
      <c r="M457" s="59"/>
      <c r="N457" s="59" t="s">
        <v>260</v>
      </c>
      <c r="O457" s="59"/>
      <c r="P457" s="59"/>
      <c r="Q457" s="59"/>
      <c r="R457" s="59"/>
      <c r="S457" s="59"/>
      <c r="T457" s="59"/>
      <c r="U457" s="59"/>
      <c r="V457" s="59"/>
      <c r="W457" s="59"/>
      <c r="X457" s="59"/>
      <c r="Y457" s="794"/>
      <c r="Z457" s="794"/>
      <c r="AA457" s="794"/>
      <c r="AB457" s="794"/>
      <c r="AC457" s="794"/>
      <c r="AD457" s="794"/>
      <c r="AE457" s="794"/>
      <c r="AF457" s="794"/>
      <c r="AG457" s="794"/>
      <c r="AH457" s="794"/>
      <c r="AI457" s="794"/>
      <c r="AJ457" s="794"/>
      <c r="AK457" s="794"/>
      <c r="AL457" s="794"/>
      <c r="AM457" s="794"/>
      <c r="AN457" s="794"/>
      <c r="AO457" s="794"/>
      <c r="AP457" s="794"/>
      <c r="AQ457" s="794"/>
      <c r="AR457" s="794"/>
      <c r="AS457" s="794"/>
      <c r="AT457" s="794"/>
      <c r="AU457" s="794"/>
      <c r="AV457" s="794"/>
      <c r="AW457" s="794"/>
      <c r="AX457" s="794"/>
      <c r="AY457" s="794"/>
      <c r="AZ457" s="794"/>
      <c r="BA457" s="794"/>
      <c r="BB457" s="794"/>
      <c r="BC457" s="794"/>
      <c r="BD457" s="794"/>
      <c r="BE457" s="798" t="s">
        <v>117</v>
      </c>
      <c r="BF457" s="798"/>
      <c r="BG457" s="796"/>
      <c r="BH457" s="796"/>
      <c r="BI457" s="796"/>
      <c r="BJ457" s="796"/>
      <c r="BK457" s="796"/>
      <c r="BL457" s="796"/>
      <c r="BM457" s="796"/>
      <c r="BN457" s="796"/>
      <c r="BO457" s="796"/>
      <c r="BP457" s="796"/>
      <c r="BQ457" s="796"/>
      <c r="BR457" s="796"/>
      <c r="BS457" s="796"/>
      <c r="BT457" s="796"/>
      <c r="BU457" s="796"/>
      <c r="BV457" s="123"/>
      <c r="BW457" s="119" t="s">
        <v>85</v>
      </c>
      <c r="BX457" s="119"/>
      <c r="BY457" s="119"/>
      <c r="BZ457" s="119"/>
      <c r="CA457" s="119"/>
      <c r="CB457" s="59"/>
      <c r="CJ457" s="99">
        <v>1</v>
      </c>
    </row>
    <row r="458" spans="2:88" s="13" customFormat="1" ht="17.100000000000001" customHeight="1">
      <c r="B458" s="898"/>
      <c r="C458" s="59"/>
      <c r="D458" s="59"/>
      <c r="E458" s="59"/>
      <c r="F458" s="59"/>
      <c r="G458" s="59"/>
      <c r="H458" s="59"/>
      <c r="I458" s="59"/>
      <c r="J458" s="59"/>
      <c r="K458" s="59"/>
      <c r="L458" s="59"/>
      <c r="M458" s="59"/>
      <c r="N458" s="59" t="s">
        <v>261</v>
      </c>
      <c r="O458" s="59"/>
      <c r="P458" s="59"/>
      <c r="Q458" s="59"/>
      <c r="R458" s="59"/>
      <c r="S458" s="59"/>
      <c r="T458" s="59"/>
      <c r="U458" s="59"/>
      <c r="V458" s="59"/>
      <c r="W458" s="59"/>
      <c r="X458" s="59"/>
      <c r="Y458" s="794"/>
      <c r="Z458" s="794"/>
      <c r="AA458" s="794"/>
      <c r="AB458" s="794"/>
      <c r="AC458" s="794"/>
      <c r="AD458" s="794"/>
      <c r="AE458" s="794"/>
      <c r="AF458" s="794"/>
      <c r="AG458" s="794"/>
      <c r="AH458" s="794"/>
      <c r="AI458" s="794"/>
      <c r="AJ458" s="794"/>
      <c r="AK458" s="794"/>
      <c r="AL458" s="794"/>
      <c r="AM458" s="794"/>
      <c r="AN458" s="794"/>
      <c r="AO458" s="794"/>
      <c r="AP458" s="794"/>
      <c r="AQ458" s="794"/>
      <c r="AR458" s="794"/>
      <c r="AS458" s="794"/>
      <c r="AT458" s="794"/>
      <c r="AU458" s="794"/>
      <c r="AV458" s="794"/>
      <c r="AW458" s="794"/>
      <c r="AX458" s="794"/>
      <c r="AY458" s="794"/>
      <c r="AZ458" s="794"/>
      <c r="BA458" s="794"/>
      <c r="BB458" s="794"/>
      <c r="BC458" s="794"/>
      <c r="BD458" s="794"/>
      <c r="BE458" s="798" t="s">
        <v>117</v>
      </c>
      <c r="BF458" s="798"/>
      <c r="BG458" s="796"/>
      <c r="BH458" s="796"/>
      <c r="BI458" s="796"/>
      <c r="BJ458" s="796"/>
      <c r="BK458" s="796"/>
      <c r="BL458" s="796"/>
      <c r="BM458" s="796"/>
      <c r="BN458" s="796"/>
      <c r="BO458" s="796"/>
      <c r="BP458" s="796"/>
      <c r="BQ458" s="796"/>
      <c r="BR458" s="796"/>
      <c r="BS458" s="796"/>
      <c r="BT458" s="796"/>
      <c r="BU458" s="796"/>
      <c r="BV458" s="123"/>
      <c r="BW458" s="119" t="s">
        <v>85</v>
      </c>
      <c r="BX458" s="119"/>
      <c r="BY458" s="119"/>
      <c r="BZ458" s="119"/>
      <c r="CA458" s="119"/>
      <c r="CB458" s="59"/>
      <c r="CD458" s="1"/>
      <c r="CJ458" s="99">
        <v>1</v>
      </c>
    </row>
    <row r="459" spans="2:88" s="13" customFormat="1" ht="17.100000000000001" customHeight="1">
      <c r="B459" s="898"/>
      <c r="C459" s="59"/>
      <c r="D459" s="59"/>
      <c r="E459" s="59"/>
      <c r="F459" s="59"/>
      <c r="G459" s="59"/>
      <c r="H459" s="59"/>
      <c r="I459" s="59"/>
      <c r="J459" s="59"/>
      <c r="K459" s="59"/>
      <c r="L459" s="59"/>
      <c r="M459" s="59"/>
      <c r="N459" s="59" t="s">
        <v>262</v>
      </c>
      <c r="O459" s="59"/>
      <c r="P459" s="59"/>
      <c r="Q459" s="59"/>
      <c r="R459" s="59"/>
      <c r="S459" s="59"/>
      <c r="T459" s="59"/>
      <c r="U459" s="59"/>
      <c r="V459" s="59"/>
      <c r="W459" s="59"/>
      <c r="X459" s="59"/>
      <c r="Y459" s="794"/>
      <c r="Z459" s="794"/>
      <c r="AA459" s="794"/>
      <c r="AB459" s="794"/>
      <c r="AC459" s="794"/>
      <c r="AD459" s="794"/>
      <c r="AE459" s="794"/>
      <c r="AF459" s="794"/>
      <c r="AG459" s="794"/>
      <c r="AH459" s="794"/>
      <c r="AI459" s="794"/>
      <c r="AJ459" s="794"/>
      <c r="AK459" s="794"/>
      <c r="AL459" s="794"/>
      <c r="AM459" s="794"/>
      <c r="AN459" s="794"/>
      <c r="AO459" s="794"/>
      <c r="AP459" s="794"/>
      <c r="AQ459" s="794"/>
      <c r="AR459" s="794"/>
      <c r="AS459" s="794"/>
      <c r="AT459" s="794"/>
      <c r="AU459" s="794"/>
      <c r="AV459" s="794"/>
      <c r="AW459" s="794"/>
      <c r="AX459" s="794"/>
      <c r="AY459" s="794"/>
      <c r="AZ459" s="794"/>
      <c r="BA459" s="794"/>
      <c r="BB459" s="794"/>
      <c r="BC459" s="794"/>
      <c r="BD459" s="794"/>
      <c r="BE459" s="798" t="s">
        <v>117</v>
      </c>
      <c r="BF459" s="798"/>
      <c r="BG459" s="796"/>
      <c r="BH459" s="796"/>
      <c r="BI459" s="796"/>
      <c r="BJ459" s="796"/>
      <c r="BK459" s="796"/>
      <c r="BL459" s="796"/>
      <c r="BM459" s="796"/>
      <c r="BN459" s="796"/>
      <c r="BO459" s="796"/>
      <c r="BP459" s="796"/>
      <c r="BQ459" s="796"/>
      <c r="BR459" s="796"/>
      <c r="BS459" s="796"/>
      <c r="BT459" s="796"/>
      <c r="BU459" s="796"/>
      <c r="BV459" s="123"/>
      <c r="BW459" s="119" t="s">
        <v>85</v>
      </c>
      <c r="BX459" s="119"/>
      <c r="BY459" s="119"/>
      <c r="BZ459" s="119"/>
      <c r="CA459" s="119"/>
      <c r="CB459" s="59"/>
      <c r="CD459" s="1"/>
      <c r="CJ459" s="99">
        <v>1</v>
      </c>
    </row>
    <row r="460" spans="2:88" s="13" customFormat="1" ht="17.100000000000001" customHeight="1">
      <c r="B460" s="898"/>
      <c r="C460" s="59"/>
      <c r="D460" s="59"/>
      <c r="E460" s="59"/>
      <c r="F460" s="59"/>
      <c r="G460" s="59"/>
      <c r="H460" s="59"/>
      <c r="I460" s="59"/>
      <c r="J460" s="59"/>
      <c r="K460" s="59"/>
      <c r="L460" s="59"/>
      <c r="M460" s="59"/>
      <c r="N460" s="59" t="s">
        <v>263</v>
      </c>
      <c r="O460" s="59"/>
      <c r="P460" s="59"/>
      <c r="Q460" s="59"/>
      <c r="R460" s="59"/>
      <c r="S460" s="59"/>
      <c r="T460" s="59"/>
      <c r="U460" s="59"/>
      <c r="V460" s="59"/>
      <c r="W460" s="59"/>
      <c r="X460" s="59"/>
      <c r="Y460" s="794"/>
      <c r="Z460" s="794"/>
      <c r="AA460" s="794"/>
      <c r="AB460" s="794"/>
      <c r="AC460" s="794"/>
      <c r="AD460" s="794"/>
      <c r="AE460" s="794"/>
      <c r="AF460" s="794"/>
      <c r="AG460" s="794"/>
      <c r="AH460" s="794"/>
      <c r="AI460" s="794"/>
      <c r="AJ460" s="794"/>
      <c r="AK460" s="794"/>
      <c r="AL460" s="794"/>
      <c r="AM460" s="794"/>
      <c r="AN460" s="794"/>
      <c r="AO460" s="794"/>
      <c r="AP460" s="794"/>
      <c r="AQ460" s="794"/>
      <c r="AR460" s="794"/>
      <c r="AS460" s="794"/>
      <c r="AT460" s="794"/>
      <c r="AU460" s="794"/>
      <c r="AV460" s="794"/>
      <c r="AW460" s="794"/>
      <c r="AX460" s="794"/>
      <c r="AY460" s="794"/>
      <c r="AZ460" s="794"/>
      <c r="BA460" s="794"/>
      <c r="BB460" s="794"/>
      <c r="BC460" s="794"/>
      <c r="BD460" s="794"/>
      <c r="BE460" s="798" t="s">
        <v>117</v>
      </c>
      <c r="BF460" s="798"/>
      <c r="BG460" s="796"/>
      <c r="BH460" s="796"/>
      <c r="BI460" s="796"/>
      <c r="BJ460" s="796"/>
      <c r="BK460" s="796"/>
      <c r="BL460" s="796"/>
      <c r="BM460" s="796"/>
      <c r="BN460" s="796"/>
      <c r="BO460" s="796"/>
      <c r="BP460" s="796"/>
      <c r="BQ460" s="796"/>
      <c r="BR460" s="796"/>
      <c r="BS460" s="796"/>
      <c r="BT460" s="796"/>
      <c r="BU460" s="796"/>
      <c r="BV460" s="123"/>
      <c r="BW460" s="119" t="s">
        <v>85</v>
      </c>
      <c r="BX460" s="119"/>
      <c r="BY460" s="119"/>
      <c r="BZ460" s="119"/>
      <c r="CA460" s="119"/>
      <c r="CB460" s="59"/>
      <c r="CC460" s="489" t="s">
        <v>2203</v>
      </c>
      <c r="CD460" s="9"/>
      <c r="CJ460" s="99">
        <v>1</v>
      </c>
    </row>
    <row r="461" spans="2:88" s="13" customFormat="1" ht="17.100000000000001" customHeight="1">
      <c r="B461" s="898"/>
      <c r="C461" s="59"/>
      <c r="D461" s="59"/>
      <c r="E461" s="59"/>
      <c r="F461" s="59"/>
      <c r="G461" s="59"/>
      <c r="H461" s="59"/>
      <c r="I461" s="59"/>
      <c r="J461" s="59"/>
      <c r="K461" s="59"/>
      <c r="L461" s="59"/>
      <c r="M461" s="59"/>
      <c r="N461" s="59" t="s">
        <v>264</v>
      </c>
      <c r="O461" s="59"/>
      <c r="P461" s="59"/>
      <c r="Q461" s="59"/>
      <c r="R461" s="59"/>
      <c r="S461" s="59"/>
      <c r="T461" s="59"/>
      <c r="U461" s="59"/>
      <c r="V461" s="59"/>
      <c r="W461" s="59"/>
      <c r="X461" s="59"/>
      <c r="Y461" s="794"/>
      <c r="Z461" s="794"/>
      <c r="AA461" s="794"/>
      <c r="AB461" s="794"/>
      <c r="AC461" s="794"/>
      <c r="AD461" s="794"/>
      <c r="AE461" s="794"/>
      <c r="AF461" s="794"/>
      <c r="AG461" s="794"/>
      <c r="AH461" s="794"/>
      <c r="AI461" s="794"/>
      <c r="AJ461" s="794"/>
      <c r="AK461" s="794"/>
      <c r="AL461" s="794"/>
      <c r="AM461" s="794"/>
      <c r="AN461" s="794"/>
      <c r="AO461" s="794"/>
      <c r="AP461" s="794"/>
      <c r="AQ461" s="794"/>
      <c r="AR461" s="794"/>
      <c r="AS461" s="794"/>
      <c r="AT461" s="794"/>
      <c r="AU461" s="794"/>
      <c r="AV461" s="794"/>
      <c r="AW461" s="794"/>
      <c r="AX461" s="794"/>
      <c r="AY461" s="794"/>
      <c r="AZ461" s="794"/>
      <c r="BA461" s="794"/>
      <c r="BB461" s="794"/>
      <c r="BC461" s="794"/>
      <c r="BD461" s="794"/>
      <c r="BE461" s="798" t="s">
        <v>117</v>
      </c>
      <c r="BF461" s="798"/>
      <c r="BG461" s="796"/>
      <c r="BH461" s="796"/>
      <c r="BI461" s="796"/>
      <c r="BJ461" s="796"/>
      <c r="BK461" s="796"/>
      <c r="BL461" s="796"/>
      <c r="BM461" s="796"/>
      <c r="BN461" s="796"/>
      <c r="BO461" s="796"/>
      <c r="BP461" s="796"/>
      <c r="BQ461" s="796"/>
      <c r="BR461" s="796"/>
      <c r="BS461" s="796"/>
      <c r="BT461" s="796"/>
      <c r="BU461" s="796"/>
      <c r="BV461" s="123"/>
      <c r="BW461" s="119" t="s">
        <v>85</v>
      </c>
      <c r="BX461" s="119"/>
      <c r="BY461" s="119"/>
      <c r="BZ461" s="119"/>
      <c r="CA461" s="119"/>
      <c r="CB461" s="59"/>
      <c r="CC461" s="895">
        <f>SUM(BG456:BU461)</f>
        <v>0</v>
      </c>
      <c r="CD461" s="896"/>
      <c r="CJ461" s="99">
        <v>1</v>
      </c>
    </row>
    <row r="462" spans="2:88" s="2" customFormat="1" ht="4.5" customHeight="1">
      <c r="B462" s="898"/>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
      <c r="CD462" s="1"/>
      <c r="CJ462" s="99">
        <v>1</v>
      </c>
    </row>
    <row r="463" spans="2:88" s="2" customFormat="1" ht="4.5" customHeight="1">
      <c r="B463" s="898"/>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c r="CA463" s="174"/>
      <c r="CB463" s="174"/>
      <c r="CC463" s="1"/>
      <c r="CD463" s="1"/>
      <c r="CJ463" s="99">
        <v>1</v>
      </c>
    </row>
    <row r="464" spans="2:88" s="13" customFormat="1" ht="17.100000000000001" customHeight="1">
      <c r="B464" s="898"/>
      <c r="C464" s="59"/>
      <c r="D464" s="59" t="s">
        <v>265</v>
      </c>
      <c r="E464" s="59"/>
      <c r="F464" s="59"/>
      <c r="G464" s="59"/>
      <c r="H464" s="59"/>
      <c r="I464" s="59"/>
      <c r="J464" s="59"/>
      <c r="K464" s="59"/>
      <c r="L464" s="59"/>
      <c r="M464" s="59"/>
      <c r="N464" s="59"/>
      <c r="O464" s="59"/>
      <c r="P464" s="59"/>
      <c r="Q464" s="59"/>
      <c r="R464" s="59"/>
      <c r="S464" s="59"/>
      <c r="T464" s="59"/>
      <c r="U464" s="794"/>
      <c r="V464" s="794"/>
      <c r="W464" s="794"/>
      <c r="X464" s="794"/>
      <c r="Y464" s="794"/>
      <c r="Z464" s="794"/>
      <c r="AA464" s="794"/>
      <c r="AB464" s="794"/>
      <c r="AC464" s="794"/>
      <c r="AD464" s="794"/>
      <c r="AE464" s="794"/>
      <c r="AF464" s="794"/>
      <c r="AG464" s="794"/>
      <c r="AH464" s="794"/>
      <c r="AI464" s="794"/>
      <c r="AJ464" s="794"/>
      <c r="AK464" s="794"/>
      <c r="AL464" s="794"/>
      <c r="AM464" s="794"/>
      <c r="AN464" s="794"/>
      <c r="AO464" s="794"/>
      <c r="AP464" s="794"/>
      <c r="AQ464" s="794"/>
      <c r="AR464" s="794"/>
      <c r="AS464" s="794"/>
      <c r="AT464" s="794"/>
      <c r="AU464" s="794"/>
      <c r="AV464" s="794"/>
      <c r="AW464" s="794"/>
      <c r="AX464" s="794"/>
      <c r="AY464" s="794"/>
      <c r="AZ464" s="794"/>
      <c r="BA464" s="794"/>
      <c r="BB464" s="794"/>
      <c r="BC464" s="794"/>
      <c r="BD464" s="794"/>
      <c r="BE464" s="794"/>
      <c r="BF464" s="794"/>
      <c r="BG464" s="794"/>
      <c r="BH464" s="794"/>
      <c r="BI464" s="794"/>
      <c r="BJ464" s="794"/>
      <c r="BK464" s="794"/>
      <c r="BL464" s="794"/>
      <c r="BM464" s="794"/>
      <c r="BN464" s="794"/>
      <c r="BO464" s="794"/>
      <c r="BP464" s="794"/>
      <c r="BQ464" s="794"/>
      <c r="BR464" s="794"/>
      <c r="BS464" s="794"/>
      <c r="BT464" s="794"/>
      <c r="BU464" s="794"/>
      <c r="BV464" s="794"/>
      <c r="BW464" s="794"/>
      <c r="BX464" s="794"/>
      <c r="BY464" s="794"/>
      <c r="BZ464" s="794"/>
      <c r="CA464" s="794"/>
      <c r="CB464" s="794"/>
      <c r="CJ464" s="99">
        <v>1</v>
      </c>
    </row>
    <row r="465" spans="2:88" s="2" customFormat="1" ht="4.5" customHeight="1">
      <c r="B465" s="898"/>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1"/>
      <c r="CD465" s="1"/>
      <c r="CJ465" s="99">
        <v>1</v>
      </c>
    </row>
    <row r="466" spans="2:88" s="2" customFormat="1" ht="5.0999999999999996" customHeight="1">
      <c r="B466" s="898"/>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A466" s="174"/>
      <c r="CB466" s="174"/>
      <c r="CC466" s="1"/>
      <c r="CD466" s="1"/>
      <c r="CJ466" s="99">
        <v>1</v>
      </c>
    </row>
    <row r="467" spans="2:88" s="13" customFormat="1" ht="17.100000000000001" customHeight="1">
      <c r="B467" s="898"/>
      <c r="C467" s="59"/>
      <c r="D467" s="59" t="s">
        <v>266</v>
      </c>
      <c r="E467" s="59"/>
      <c r="F467" s="59"/>
      <c r="G467" s="59"/>
      <c r="H467" s="59"/>
      <c r="I467" s="59"/>
      <c r="J467" s="59"/>
      <c r="K467" s="59"/>
      <c r="L467" s="59"/>
      <c r="M467" s="59"/>
      <c r="N467" s="59"/>
      <c r="O467" s="59"/>
      <c r="P467" s="59"/>
      <c r="Q467" s="59"/>
      <c r="R467" s="59"/>
      <c r="S467" s="59"/>
      <c r="T467" s="794"/>
      <c r="U467" s="794"/>
      <c r="V467" s="794"/>
      <c r="W467" s="794"/>
      <c r="X467" s="794"/>
      <c r="Y467" s="794"/>
      <c r="Z467" s="794"/>
      <c r="AA467" s="794"/>
      <c r="AB467" s="794"/>
      <c r="AC467" s="794"/>
      <c r="AD467" s="794"/>
      <c r="AE467" s="794"/>
      <c r="AF467" s="794"/>
      <c r="AG467" s="794"/>
      <c r="AH467" s="794"/>
      <c r="AI467" s="794"/>
      <c r="AJ467" s="794"/>
      <c r="AK467" s="794"/>
      <c r="AL467" s="794"/>
      <c r="AM467" s="794"/>
      <c r="AN467" s="794"/>
      <c r="AO467" s="794"/>
      <c r="AP467" s="794"/>
      <c r="AQ467" s="794"/>
      <c r="AR467" s="794"/>
      <c r="AS467" s="794"/>
      <c r="AT467" s="794"/>
      <c r="AU467" s="794"/>
      <c r="AV467" s="794"/>
      <c r="AW467" s="794"/>
      <c r="AX467" s="794"/>
      <c r="AY467" s="794"/>
      <c r="AZ467" s="794"/>
      <c r="BA467" s="794"/>
      <c r="BB467" s="794"/>
      <c r="BC467" s="794"/>
      <c r="BD467" s="794"/>
      <c r="BE467" s="794"/>
      <c r="BF467" s="794"/>
      <c r="BG467" s="794"/>
      <c r="BH467" s="794"/>
      <c r="BI467" s="794"/>
      <c r="BJ467" s="794"/>
      <c r="BK467" s="794"/>
      <c r="BL467" s="794"/>
      <c r="BM467" s="794"/>
      <c r="BN467" s="794"/>
      <c r="BO467" s="794"/>
      <c r="BP467" s="794"/>
      <c r="BQ467" s="794"/>
      <c r="BR467" s="794"/>
      <c r="BS467" s="794"/>
      <c r="BT467" s="794"/>
      <c r="BU467" s="794"/>
      <c r="BV467" s="794"/>
      <c r="BW467" s="794"/>
      <c r="BX467" s="794"/>
      <c r="BY467" s="794"/>
      <c r="BZ467" s="794"/>
      <c r="CA467" s="794"/>
      <c r="CB467" s="794"/>
      <c r="CJ467" s="99">
        <v>1</v>
      </c>
    </row>
    <row r="468" spans="2:88" s="2" customFormat="1" ht="14.1" customHeight="1">
      <c r="B468" s="898"/>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
      <c r="CD468" s="1"/>
      <c r="CJ468" s="99">
        <v>1</v>
      </c>
    </row>
    <row r="469" spans="2:88" s="13" customFormat="1" ht="2.1" customHeight="1">
      <c r="B469" s="898"/>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69"/>
      <c r="AL469" s="169"/>
      <c r="AM469" s="169"/>
      <c r="AN469" s="169"/>
      <c r="AO469" s="169"/>
      <c r="AP469" s="169"/>
      <c r="AQ469" s="169"/>
      <c r="AR469" s="169"/>
      <c r="AS469" s="170"/>
      <c r="AT469" s="170"/>
      <c r="AU469" s="170"/>
      <c r="AV469" s="170"/>
      <c r="AW469" s="170"/>
      <c r="AX469" s="170"/>
      <c r="AY469" s="170"/>
      <c r="AZ469" s="170"/>
      <c r="BA469" s="170"/>
      <c r="BB469" s="170"/>
      <c r="BC469" s="170"/>
      <c r="BD469" s="170"/>
      <c r="BE469" s="170"/>
      <c r="BF469" s="170"/>
      <c r="BG469" s="170"/>
      <c r="BH469" s="170"/>
      <c r="BI469" s="170"/>
      <c r="BJ469" s="170"/>
      <c r="BK469" s="170"/>
      <c r="BL469" s="170"/>
      <c r="BM469" s="170"/>
      <c r="BN469" s="170"/>
      <c r="BO469" s="170"/>
      <c r="BP469" s="170"/>
      <c r="BQ469" s="170"/>
      <c r="BR469" s="170"/>
      <c r="BS469" s="170"/>
      <c r="BT469" s="170"/>
      <c r="BU469" s="170"/>
      <c r="BV469" s="170"/>
      <c r="BW469" s="170"/>
      <c r="BX469" s="170"/>
      <c r="BY469" s="170"/>
      <c r="BZ469" s="170"/>
      <c r="CA469" s="170"/>
      <c r="CB469" s="170"/>
      <c r="CJ469" s="99">
        <v>1</v>
      </c>
    </row>
    <row r="470" spans="2:88" s="2" customFormat="1" ht="30" customHeight="1" thickBot="1">
      <c r="B470" s="898"/>
      <c r="C470" s="490"/>
      <c r="D470" s="490"/>
      <c r="E470" s="490"/>
      <c r="F470" s="490"/>
      <c r="G470" s="490"/>
      <c r="H470" s="490"/>
      <c r="I470" s="490"/>
      <c r="J470" s="490"/>
      <c r="K470" s="490"/>
      <c r="L470" s="490"/>
      <c r="M470" s="490"/>
      <c r="N470" s="490"/>
      <c r="O470" s="490"/>
      <c r="P470" s="490"/>
      <c r="Q470" s="490"/>
      <c r="R470" s="490"/>
      <c r="S470" s="490"/>
      <c r="T470" s="490"/>
      <c r="U470" s="490"/>
      <c r="V470" s="490"/>
      <c r="W470" s="490"/>
      <c r="X470" s="490"/>
      <c r="Y470" s="490"/>
      <c r="Z470" s="490"/>
      <c r="AA470" s="490"/>
      <c r="AB470" s="490"/>
      <c r="AC470" s="490"/>
      <c r="AD470" s="490"/>
      <c r="AE470" s="490"/>
      <c r="AF470" s="490"/>
      <c r="AG470" s="490"/>
      <c r="AH470" s="490"/>
      <c r="AI470" s="490"/>
      <c r="AJ470" s="490"/>
      <c r="AK470" s="490"/>
      <c r="AL470" s="490"/>
      <c r="AM470" s="490"/>
      <c r="AN470" s="490"/>
      <c r="AO470" s="490"/>
      <c r="AP470" s="490"/>
      <c r="AQ470" s="490"/>
      <c r="AR470" s="490"/>
      <c r="AS470" s="490"/>
      <c r="AT470" s="490"/>
      <c r="AU470" s="490"/>
      <c r="AV470" s="490"/>
      <c r="AW470" s="490"/>
      <c r="AX470" s="490"/>
      <c r="AY470" s="490"/>
      <c r="AZ470" s="490"/>
      <c r="BA470" s="490"/>
      <c r="BB470" s="490"/>
      <c r="BC470" s="490"/>
      <c r="BD470" s="490"/>
      <c r="BE470" s="490"/>
      <c r="BF470" s="490"/>
      <c r="BG470" s="490"/>
      <c r="BH470" s="490"/>
      <c r="BI470" s="490"/>
      <c r="BJ470" s="490"/>
      <c r="BK470" s="490"/>
      <c r="BL470" s="490"/>
      <c r="BM470" s="490"/>
      <c r="BN470" s="490"/>
      <c r="BO470" s="490"/>
      <c r="BP470" s="490"/>
      <c r="BQ470" s="490"/>
      <c r="BR470" s="490"/>
      <c r="BS470" s="490"/>
      <c r="BT470" s="490"/>
      <c r="BU470" s="490"/>
      <c r="BV470" s="490"/>
      <c r="BW470" s="490"/>
      <c r="BX470" s="490"/>
      <c r="BY470" s="490"/>
      <c r="BZ470" s="490"/>
      <c r="CA470" s="490"/>
      <c r="CB470" s="490"/>
      <c r="CC470" s="1"/>
      <c r="CD470" s="1"/>
      <c r="CJ470" s="99">
        <v>1</v>
      </c>
    </row>
    <row r="471" spans="2:88" s="2" customFormat="1" ht="4.5" customHeight="1">
      <c r="B471" s="898"/>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1"/>
      <c r="CD471" s="1"/>
      <c r="CJ471" s="99">
        <v>1</v>
      </c>
    </row>
    <row r="472" spans="2:88" s="13" customFormat="1" ht="17.100000000000001" customHeight="1">
      <c r="B472" s="898"/>
      <c r="C472" s="59"/>
      <c r="D472" s="59" t="s">
        <v>246</v>
      </c>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799"/>
      <c r="AL472" s="799"/>
      <c r="AM472" s="799"/>
      <c r="AN472" s="799"/>
      <c r="AO472" s="799"/>
      <c r="AP472" s="799"/>
      <c r="AQ472" s="799"/>
      <c r="AR472" s="59"/>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1" t="s">
        <v>1970</v>
      </c>
      <c r="CD472" s="1"/>
      <c r="CE472" s="1"/>
      <c r="CJ472" s="99">
        <v>1</v>
      </c>
    </row>
    <row r="473" spans="2:88" s="2" customFormat="1" ht="4.5" customHeight="1">
      <c r="B473" s="898"/>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
      <c r="CD473" s="1"/>
      <c r="CJ473" s="99">
        <v>1</v>
      </c>
    </row>
    <row r="474" spans="2:88" s="2" customFormat="1" ht="4.5" customHeight="1">
      <c r="B474" s="898"/>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c r="BF474" s="174"/>
      <c r="BG474" s="174"/>
      <c r="BH474" s="174"/>
      <c r="BI474" s="174"/>
      <c r="BJ474" s="174"/>
      <c r="BK474" s="174"/>
      <c r="BL474" s="174"/>
      <c r="BM474" s="174"/>
      <c r="BN474" s="174"/>
      <c r="BO474" s="174"/>
      <c r="BP474" s="174"/>
      <c r="BQ474" s="174"/>
      <c r="BR474" s="174"/>
      <c r="BS474" s="174"/>
      <c r="BT474" s="174"/>
      <c r="BU474" s="174"/>
      <c r="BV474" s="174"/>
      <c r="BW474" s="174"/>
      <c r="BX474" s="174"/>
      <c r="BY474" s="174"/>
      <c r="BZ474" s="174"/>
      <c r="CA474" s="174"/>
      <c r="CB474" s="174"/>
      <c r="CC474" s="1"/>
      <c r="CD474" s="1"/>
      <c r="CJ474" s="99">
        <v>1</v>
      </c>
    </row>
    <row r="475" spans="2:88" s="13" customFormat="1" ht="17.100000000000001" customHeight="1">
      <c r="B475" s="898"/>
      <c r="C475" s="59"/>
      <c r="D475" s="59" t="s">
        <v>247</v>
      </c>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799"/>
      <c r="AL475" s="799"/>
      <c r="AM475" s="799"/>
      <c r="AN475" s="799"/>
      <c r="AO475" s="799"/>
      <c r="AP475" s="799"/>
      <c r="AQ475" s="799"/>
      <c r="AR475" s="59"/>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1" t="s">
        <v>2201</v>
      </c>
      <c r="CD475" s="1"/>
      <c r="CE475" s="1"/>
      <c r="CJ475" s="99">
        <v>1</v>
      </c>
    </row>
    <row r="476" spans="2:88" s="2" customFormat="1" ht="4.5" customHeight="1">
      <c r="B476" s="898"/>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1"/>
      <c r="CD476" s="1"/>
      <c r="CJ476" s="99">
        <v>1</v>
      </c>
    </row>
    <row r="477" spans="2:88" s="2" customFormat="1" ht="4.5" customHeight="1">
      <c r="B477" s="898"/>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c r="AS477" s="174"/>
      <c r="AT477" s="174"/>
      <c r="AU477" s="174"/>
      <c r="AV477" s="174"/>
      <c r="AW477" s="174"/>
      <c r="AX477" s="174"/>
      <c r="AY477" s="174"/>
      <c r="AZ477" s="174"/>
      <c r="BA477" s="174"/>
      <c r="BB477" s="174"/>
      <c r="BC477" s="174"/>
      <c r="BD477" s="174"/>
      <c r="BE477" s="174"/>
      <c r="BF477" s="174"/>
      <c r="BG477" s="174"/>
      <c r="BH477" s="174"/>
      <c r="BI477" s="174"/>
      <c r="BJ477" s="174"/>
      <c r="BK477" s="174"/>
      <c r="BL477" s="174"/>
      <c r="BM477" s="174"/>
      <c r="BN477" s="174"/>
      <c r="BO477" s="174"/>
      <c r="BP477" s="174"/>
      <c r="BQ477" s="174"/>
      <c r="BR477" s="174"/>
      <c r="BS477" s="174"/>
      <c r="BT477" s="174"/>
      <c r="BU477" s="174"/>
      <c r="BV477" s="174"/>
      <c r="BW477" s="174"/>
      <c r="BX477" s="174"/>
      <c r="BY477" s="174"/>
      <c r="BZ477" s="174"/>
      <c r="CA477" s="174"/>
      <c r="CB477" s="174"/>
      <c r="CC477" s="1"/>
      <c r="CD477" s="1"/>
      <c r="CJ477" s="99">
        <v>1</v>
      </c>
    </row>
    <row r="478" spans="2:88" s="13" customFormat="1" ht="17.100000000000001" customHeight="1">
      <c r="B478" s="898"/>
      <c r="C478" s="59"/>
      <c r="D478" s="59" t="s">
        <v>248</v>
      </c>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60"/>
      <c r="AT478" s="60"/>
      <c r="AU478" s="897"/>
      <c r="AV478" s="897"/>
      <c r="AW478" s="897"/>
      <c r="AX478" s="897"/>
      <c r="AY478" s="897"/>
      <c r="AZ478" s="897"/>
      <c r="BA478" s="897"/>
      <c r="BB478" s="897"/>
      <c r="BC478" s="897"/>
      <c r="BD478" s="897"/>
      <c r="BE478" s="897"/>
      <c r="BF478" s="897"/>
      <c r="BG478" s="897"/>
      <c r="BH478" s="897"/>
      <c r="BI478" s="60"/>
      <c r="BJ478" s="60"/>
      <c r="BK478" s="60"/>
      <c r="BL478" s="60"/>
      <c r="BM478" s="60"/>
      <c r="BN478" s="60"/>
      <c r="BO478" s="60"/>
      <c r="BP478" s="60"/>
      <c r="BQ478" s="60"/>
      <c r="BR478" s="60"/>
      <c r="BS478" s="60"/>
      <c r="BT478" s="60"/>
      <c r="BU478" s="60"/>
      <c r="BV478" s="60"/>
      <c r="BW478" s="60"/>
      <c r="BX478" s="60"/>
      <c r="BY478" s="60"/>
      <c r="BZ478" s="60"/>
      <c r="CA478" s="60"/>
      <c r="CB478" s="60"/>
      <c r="CC478" s="1" t="s">
        <v>2200</v>
      </c>
      <c r="CD478" s="1"/>
      <c r="CE478" s="1"/>
      <c r="CJ478" s="99">
        <v>1</v>
      </c>
    </row>
    <row r="479" spans="2:88" s="2" customFormat="1" ht="4.5" customHeight="1">
      <c r="B479" s="898"/>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
      <c r="CD479" s="1"/>
      <c r="CJ479" s="99">
        <v>1</v>
      </c>
    </row>
    <row r="480" spans="2:88" s="2" customFormat="1" ht="4.5" customHeight="1">
      <c r="B480" s="898"/>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c r="BW480" s="174"/>
      <c r="BX480" s="174"/>
      <c r="BY480" s="174"/>
      <c r="BZ480" s="174"/>
      <c r="CA480" s="174"/>
      <c r="CB480" s="174"/>
      <c r="CC480" s="1"/>
      <c r="CD480" s="1"/>
      <c r="CJ480" s="99">
        <v>1</v>
      </c>
    </row>
    <row r="481" spans="2:88" s="13" customFormat="1" ht="17.100000000000001" customHeight="1">
      <c r="B481" s="898"/>
      <c r="C481" s="59"/>
      <c r="D481" s="59" t="s">
        <v>249</v>
      </c>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60"/>
      <c r="AT481" s="60"/>
      <c r="AU481" s="897"/>
      <c r="AV481" s="897"/>
      <c r="AW481" s="897"/>
      <c r="AX481" s="897"/>
      <c r="AY481" s="897"/>
      <c r="AZ481" s="897"/>
      <c r="BA481" s="897"/>
      <c r="BB481" s="897"/>
      <c r="BC481" s="897"/>
      <c r="BD481" s="897"/>
      <c r="BE481" s="897"/>
      <c r="BF481" s="897"/>
      <c r="BG481" s="897"/>
      <c r="BH481" s="897"/>
      <c r="BI481" s="60"/>
      <c r="BJ481" s="60"/>
      <c r="BK481" s="60"/>
      <c r="BL481" s="60"/>
      <c r="BM481" s="60"/>
      <c r="BN481" s="60"/>
      <c r="BO481" s="60"/>
      <c r="BP481" s="60"/>
      <c r="BQ481" s="60"/>
      <c r="BR481" s="60"/>
      <c r="BS481" s="60"/>
      <c r="BT481" s="60"/>
      <c r="BU481" s="60"/>
      <c r="BV481" s="60"/>
      <c r="BW481" s="60"/>
      <c r="BX481" s="60"/>
      <c r="BY481" s="60"/>
      <c r="BZ481" s="60"/>
      <c r="CA481" s="60"/>
      <c r="CB481" s="60"/>
      <c r="CC481" s="1" t="s">
        <v>2200</v>
      </c>
      <c r="CD481" s="1"/>
      <c r="CE481" s="1"/>
      <c r="CJ481" s="99">
        <v>1</v>
      </c>
    </row>
    <row r="482" spans="2:88" s="2" customFormat="1" ht="4.5" customHeight="1">
      <c r="B482" s="898"/>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
      <c r="CD482" s="1"/>
      <c r="CJ482" s="99">
        <v>1</v>
      </c>
    </row>
    <row r="483" spans="2:88" s="2" customFormat="1" ht="4.5" customHeight="1">
      <c r="B483" s="898"/>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4"/>
      <c r="AY483" s="174"/>
      <c r="AZ483" s="174"/>
      <c r="BA483" s="174"/>
      <c r="BB483" s="174"/>
      <c r="BC483" s="174"/>
      <c r="BD483" s="174"/>
      <c r="BE483" s="174"/>
      <c r="BF483" s="174"/>
      <c r="BG483" s="174"/>
      <c r="BH483" s="174"/>
      <c r="BI483" s="174"/>
      <c r="BJ483" s="174"/>
      <c r="BK483" s="174"/>
      <c r="BL483" s="174"/>
      <c r="BM483" s="174"/>
      <c r="BN483" s="174"/>
      <c r="BO483" s="174"/>
      <c r="BP483" s="174"/>
      <c r="BQ483" s="174"/>
      <c r="BR483" s="174"/>
      <c r="BS483" s="174"/>
      <c r="BT483" s="174"/>
      <c r="BU483" s="174"/>
      <c r="BV483" s="174"/>
      <c r="BW483" s="174"/>
      <c r="BX483" s="174"/>
      <c r="BY483" s="174"/>
      <c r="BZ483" s="174"/>
      <c r="CA483" s="174"/>
      <c r="CB483" s="174"/>
      <c r="CC483" s="1"/>
      <c r="CD483" s="1"/>
      <c r="CJ483" s="99">
        <v>1</v>
      </c>
    </row>
    <row r="484" spans="2:88" s="13" customFormat="1" ht="17.100000000000001" customHeight="1">
      <c r="B484" s="898"/>
      <c r="C484" s="59"/>
      <c r="D484" s="59" t="s">
        <v>250</v>
      </c>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60"/>
      <c r="AT484" s="60"/>
      <c r="AU484" s="897"/>
      <c r="AV484" s="897"/>
      <c r="AW484" s="897"/>
      <c r="AX484" s="897"/>
      <c r="AY484" s="897"/>
      <c r="AZ484" s="897"/>
      <c r="BA484" s="897"/>
      <c r="BB484" s="897"/>
      <c r="BC484" s="897"/>
      <c r="BD484" s="897"/>
      <c r="BE484" s="897"/>
      <c r="BF484" s="897"/>
      <c r="BG484" s="897"/>
      <c r="BH484" s="897"/>
      <c r="BI484" s="60"/>
      <c r="BJ484" s="60"/>
      <c r="BK484" s="60"/>
      <c r="BL484" s="60"/>
      <c r="BM484" s="60"/>
      <c r="BN484" s="60"/>
      <c r="BO484" s="60"/>
      <c r="BP484" s="60"/>
      <c r="BQ484" s="60"/>
      <c r="BR484" s="60"/>
      <c r="BS484" s="60"/>
      <c r="BT484" s="60"/>
      <c r="BU484" s="60"/>
      <c r="BV484" s="60"/>
      <c r="BW484" s="60"/>
      <c r="BX484" s="60"/>
      <c r="BY484" s="60"/>
      <c r="BZ484" s="60"/>
      <c r="CA484" s="60"/>
      <c r="CB484" s="60"/>
      <c r="CC484" s="1"/>
      <c r="CD484" s="1"/>
      <c r="CE484" s="1"/>
      <c r="CJ484" s="99">
        <v>1</v>
      </c>
    </row>
    <row r="485" spans="2:88" s="2" customFormat="1" ht="4.5" customHeight="1">
      <c r="B485" s="898"/>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
      <c r="CD485" s="1"/>
      <c r="CJ485" s="99">
        <v>1</v>
      </c>
    </row>
    <row r="486" spans="2:88" s="2" customFormat="1" ht="4.5" customHeight="1">
      <c r="B486" s="898"/>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c r="AS486" s="174"/>
      <c r="AT486" s="174"/>
      <c r="AU486" s="174"/>
      <c r="AV486" s="174"/>
      <c r="AW486" s="174"/>
      <c r="AX486" s="174"/>
      <c r="AY486" s="174"/>
      <c r="AZ486" s="174"/>
      <c r="BA486" s="174"/>
      <c r="BB486" s="174"/>
      <c r="BC486" s="174"/>
      <c r="BD486" s="174"/>
      <c r="BE486" s="174"/>
      <c r="BF486" s="174"/>
      <c r="BG486" s="174"/>
      <c r="BH486" s="174"/>
      <c r="BI486" s="174"/>
      <c r="BJ486" s="174"/>
      <c r="BK486" s="174"/>
      <c r="BL486" s="174"/>
      <c r="BM486" s="174"/>
      <c r="BN486" s="174"/>
      <c r="BO486" s="174"/>
      <c r="BP486" s="174"/>
      <c r="BQ486" s="174"/>
      <c r="BR486" s="174"/>
      <c r="BS486" s="174"/>
      <c r="BT486" s="174"/>
      <c r="BU486" s="174"/>
      <c r="BV486" s="174"/>
      <c r="BW486" s="174"/>
      <c r="BX486" s="174"/>
      <c r="BY486" s="174"/>
      <c r="BZ486" s="174"/>
      <c r="CA486" s="174"/>
      <c r="CB486" s="174"/>
      <c r="CC486" s="1"/>
      <c r="CD486" s="1"/>
      <c r="CJ486" s="99">
        <v>1</v>
      </c>
    </row>
    <row r="487" spans="2:88" s="13" customFormat="1" ht="17.100000000000001" customHeight="1">
      <c r="B487" s="898"/>
      <c r="C487" s="59"/>
      <c r="D487" s="59" t="s">
        <v>251</v>
      </c>
      <c r="E487" s="59"/>
      <c r="F487" s="59"/>
      <c r="G487" s="59"/>
      <c r="H487" s="59"/>
      <c r="I487" s="59"/>
      <c r="J487" s="59"/>
      <c r="K487" s="59" t="s">
        <v>2197</v>
      </c>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60"/>
      <c r="AT487" s="60"/>
      <c r="AU487" s="897"/>
      <c r="AV487" s="897"/>
      <c r="AW487" s="897"/>
      <c r="AX487" s="897"/>
      <c r="AY487" s="897"/>
      <c r="AZ487" s="897"/>
      <c r="BA487" s="897"/>
      <c r="BB487" s="897"/>
      <c r="BC487" s="897"/>
      <c r="BD487" s="897"/>
      <c r="BE487" s="897"/>
      <c r="BF487" s="897"/>
      <c r="BG487" s="897"/>
      <c r="BH487" s="897"/>
      <c r="BI487" s="60"/>
      <c r="BJ487" s="60"/>
      <c r="BK487" s="60"/>
      <c r="BL487" s="60"/>
      <c r="BM487" s="60"/>
      <c r="BN487" s="60"/>
      <c r="BO487" s="60"/>
      <c r="BP487" s="60"/>
      <c r="BQ487" s="60"/>
      <c r="BR487" s="60"/>
      <c r="BS487" s="60"/>
      <c r="BT487" s="60"/>
      <c r="BU487" s="60"/>
      <c r="BV487" s="60"/>
      <c r="BW487" s="60"/>
      <c r="BX487" s="60"/>
      <c r="BY487" s="60"/>
      <c r="BZ487" s="60"/>
      <c r="CA487" s="60"/>
      <c r="CB487" s="60"/>
      <c r="CC487" s="13" t="s">
        <v>2199</v>
      </c>
      <c r="CJ487" s="99">
        <v>1</v>
      </c>
    </row>
    <row r="488" spans="2:88" s="13" customFormat="1" ht="15.95" customHeight="1">
      <c r="B488" s="898"/>
      <c r="C488" s="59"/>
      <c r="D488" s="59"/>
      <c r="E488" s="59"/>
      <c r="F488" s="59"/>
      <c r="G488" s="59"/>
      <c r="H488" s="59"/>
      <c r="I488" s="59"/>
      <c r="J488" s="59"/>
      <c r="K488" s="59" t="s">
        <v>2198</v>
      </c>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60"/>
      <c r="AV488" s="60"/>
      <c r="AW488" s="60"/>
      <c r="AX488" s="799" t="s">
        <v>56</v>
      </c>
      <c r="AY488" s="799"/>
      <c r="AZ488" s="96"/>
      <c r="BA488" s="96"/>
      <c r="BB488" s="96" t="s">
        <v>184</v>
      </c>
      <c r="BC488" s="96"/>
      <c r="BD488" s="96"/>
      <c r="BE488" s="96"/>
      <c r="BF488" s="96"/>
      <c r="BG488" s="799" t="s">
        <v>56</v>
      </c>
      <c r="BH488" s="799"/>
      <c r="BI488" s="96"/>
      <c r="BJ488" s="96"/>
      <c r="BK488" s="96" t="s">
        <v>254</v>
      </c>
      <c r="BL488" s="60"/>
      <c r="BM488" s="60"/>
      <c r="BN488" s="60"/>
      <c r="BO488" s="60"/>
      <c r="BP488" s="60"/>
      <c r="BQ488" s="60"/>
      <c r="BR488" s="60"/>
      <c r="BS488" s="60"/>
      <c r="BT488" s="60"/>
      <c r="BU488" s="60"/>
      <c r="BV488" s="60"/>
      <c r="BW488" s="60"/>
      <c r="BX488" s="60"/>
      <c r="BY488" s="60"/>
      <c r="BZ488" s="60"/>
      <c r="CA488" s="60"/>
      <c r="CB488" s="60"/>
      <c r="CC488" s="13" t="s">
        <v>2297</v>
      </c>
      <c r="CJ488" s="99">
        <v>1</v>
      </c>
    </row>
    <row r="489" spans="2:88" s="2" customFormat="1" ht="4.5" customHeight="1">
      <c r="B489" s="898"/>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
      <c r="CD489" s="1"/>
      <c r="CJ489" s="99">
        <v>1</v>
      </c>
    </row>
    <row r="490" spans="2:88" s="2" customFormat="1" ht="4.5" customHeight="1">
      <c r="B490" s="898"/>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c r="AS490" s="174"/>
      <c r="AT490" s="174"/>
      <c r="AU490" s="174"/>
      <c r="AV490" s="174"/>
      <c r="AW490" s="174"/>
      <c r="AX490" s="174"/>
      <c r="AY490" s="174"/>
      <c r="AZ490" s="174"/>
      <c r="BA490" s="174"/>
      <c r="BB490" s="174"/>
      <c r="BC490" s="174"/>
      <c r="BD490" s="174"/>
      <c r="BE490" s="174"/>
      <c r="BF490" s="174"/>
      <c r="BG490" s="174"/>
      <c r="BH490" s="174"/>
      <c r="BI490" s="174"/>
      <c r="BJ490" s="174"/>
      <c r="BK490" s="174"/>
      <c r="BL490" s="174"/>
      <c r="BM490" s="174"/>
      <c r="BN490" s="174"/>
      <c r="BO490" s="174"/>
      <c r="BP490" s="174"/>
      <c r="BQ490" s="174"/>
      <c r="BR490" s="174"/>
      <c r="BS490" s="174"/>
      <c r="BT490" s="174"/>
      <c r="BU490" s="174"/>
      <c r="BV490" s="174"/>
      <c r="BW490" s="174"/>
      <c r="BX490" s="174"/>
      <c r="BY490" s="174"/>
      <c r="BZ490" s="174"/>
      <c r="CA490" s="174"/>
      <c r="CB490" s="174"/>
      <c r="CC490" s="1"/>
      <c r="CD490" s="1"/>
      <c r="CJ490" s="99">
        <v>1</v>
      </c>
    </row>
    <row r="491" spans="2:88" s="13" customFormat="1" ht="17.100000000000001" customHeight="1">
      <c r="B491" s="898"/>
      <c r="C491" s="59"/>
      <c r="D491" s="59" t="s">
        <v>255</v>
      </c>
      <c r="E491" s="59"/>
      <c r="F491" s="59"/>
      <c r="G491" s="59"/>
      <c r="H491" s="59"/>
      <c r="I491" s="59"/>
      <c r="J491" s="59"/>
      <c r="K491" s="59"/>
      <c r="L491" s="59"/>
      <c r="M491" s="59"/>
      <c r="N491" s="59"/>
      <c r="O491" s="59"/>
      <c r="P491" s="59"/>
      <c r="Q491" s="59"/>
      <c r="R491" s="59"/>
      <c r="S491" s="59"/>
      <c r="T491" s="59"/>
      <c r="U491" s="59"/>
      <c r="V491" s="59"/>
      <c r="W491" s="59" t="s">
        <v>2204</v>
      </c>
      <c r="X491" s="60"/>
      <c r="Y491" s="60"/>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60"/>
      <c r="BA491" s="60"/>
      <c r="BB491" s="60"/>
      <c r="BC491" s="60"/>
      <c r="BD491" s="60"/>
      <c r="BE491" s="59" t="s">
        <v>258</v>
      </c>
      <c r="BF491" s="59"/>
      <c r="BG491" s="59"/>
      <c r="BH491" s="59"/>
      <c r="BI491" s="59"/>
      <c r="BJ491" s="59"/>
      <c r="BK491" s="59"/>
      <c r="BL491" s="59"/>
      <c r="BM491" s="59"/>
      <c r="BN491" s="59"/>
      <c r="BO491" s="59"/>
      <c r="BP491" s="59"/>
      <c r="BQ491" s="59"/>
      <c r="BR491" s="59"/>
      <c r="BS491" s="59"/>
      <c r="BT491" s="59"/>
      <c r="BU491" s="59"/>
      <c r="BV491" s="59"/>
      <c r="BW491" s="59" t="s">
        <v>85</v>
      </c>
      <c r="BX491" s="59"/>
      <c r="BY491" s="59"/>
      <c r="BZ491" s="59"/>
      <c r="CA491" s="59"/>
      <c r="CB491" s="59"/>
      <c r="CJ491" s="99">
        <v>1</v>
      </c>
    </row>
    <row r="492" spans="2:88" s="13" customFormat="1" ht="15.95" customHeight="1">
      <c r="B492" s="898"/>
      <c r="C492" s="59"/>
      <c r="D492" s="59"/>
      <c r="E492" s="59"/>
      <c r="F492" s="59"/>
      <c r="G492" s="59"/>
      <c r="H492" s="59"/>
      <c r="I492" s="59"/>
      <c r="J492" s="59"/>
      <c r="K492" s="59"/>
      <c r="L492" s="59"/>
      <c r="M492" s="59"/>
      <c r="N492" s="59" t="s">
        <v>259</v>
      </c>
      <c r="O492" s="59"/>
      <c r="P492" s="59"/>
      <c r="Q492" s="59"/>
      <c r="R492" s="59"/>
      <c r="S492" s="59"/>
      <c r="T492" s="59"/>
      <c r="U492" s="59"/>
      <c r="V492" s="59"/>
      <c r="W492" s="59"/>
      <c r="X492" s="59"/>
      <c r="Y492" s="794"/>
      <c r="Z492" s="794"/>
      <c r="AA492" s="794"/>
      <c r="AB492" s="794"/>
      <c r="AC492" s="794"/>
      <c r="AD492" s="794"/>
      <c r="AE492" s="794"/>
      <c r="AF492" s="794"/>
      <c r="AG492" s="794"/>
      <c r="AH492" s="794"/>
      <c r="AI492" s="794"/>
      <c r="AJ492" s="794"/>
      <c r="AK492" s="794"/>
      <c r="AL492" s="794"/>
      <c r="AM492" s="794"/>
      <c r="AN492" s="794"/>
      <c r="AO492" s="794"/>
      <c r="AP492" s="794"/>
      <c r="AQ492" s="794"/>
      <c r="AR492" s="794"/>
      <c r="AS492" s="794"/>
      <c r="AT492" s="794"/>
      <c r="AU492" s="794"/>
      <c r="AV492" s="794"/>
      <c r="AW492" s="794"/>
      <c r="AX492" s="794"/>
      <c r="AY492" s="794"/>
      <c r="AZ492" s="794"/>
      <c r="BA492" s="794"/>
      <c r="BB492" s="794"/>
      <c r="BC492" s="794"/>
      <c r="BD492" s="794"/>
      <c r="BE492" s="798" t="s">
        <v>117</v>
      </c>
      <c r="BF492" s="798"/>
      <c r="BG492" s="796"/>
      <c r="BH492" s="796"/>
      <c r="BI492" s="796"/>
      <c r="BJ492" s="796"/>
      <c r="BK492" s="796"/>
      <c r="BL492" s="796"/>
      <c r="BM492" s="796"/>
      <c r="BN492" s="796"/>
      <c r="BO492" s="796"/>
      <c r="BP492" s="796"/>
      <c r="BQ492" s="796"/>
      <c r="BR492" s="796"/>
      <c r="BS492" s="796"/>
      <c r="BT492" s="796"/>
      <c r="BU492" s="796"/>
      <c r="BV492" s="123"/>
      <c r="BW492" s="119" t="s">
        <v>85</v>
      </c>
      <c r="BX492" s="119"/>
      <c r="BY492" s="119"/>
      <c r="BZ492" s="119"/>
      <c r="CA492" s="119"/>
      <c r="CB492" s="59"/>
      <c r="CC492" s="13" t="s">
        <v>2202</v>
      </c>
      <c r="CJ492" s="99">
        <v>1</v>
      </c>
    </row>
    <row r="493" spans="2:88" s="13" customFormat="1" ht="17.100000000000001" customHeight="1">
      <c r="B493" s="898"/>
      <c r="C493" s="59"/>
      <c r="D493" s="59"/>
      <c r="E493" s="59"/>
      <c r="F493" s="59"/>
      <c r="G493" s="59"/>
      <c r="H493" s="59"/>
      <c r="I493" s="59"/>
      <c r="J493" s="59"/>
      <c r="K493" s="59"/>
      <c r="L493" s="59"/>
      <c r="M493" s="59"/>
      <c r="N493" s="59" t="s">
        <v>260</v>
      </c>
      <c r="O493" s="59"/>
      <c r="P493" s="59"/>
      <c r="Q493" s="59"/>
      <c r="R493" s="59"/>
      <c r="S493" s="59"/>
      <c r="T493" s="59"/>
      <c r="U493" s="59"/>
      <c r="V493" s="59"/>
      <c r="W493" s="59"/>
      <c r="X493" s="59"/>
      <c r="Y493" s="794"/>
      <c r="Z493" s="794"/>
      <c r="AA493" s="794"/>
      <c r="AB493" s="794"/>
      <c r="AC493" s="794"/>
      <c r="AD493" s="794"/>
      <c r="AE493" s="794"/>
      <c r="AF493" s="794"/>
      <c r="AG493" s="794"/>
      <c r="AH493" s="794"/>
      <c r="AI493" s="794"/>
      <c r="AJ493" s="794"/>
      <c r="AK493" s="794"/>
      <c r="AL493" s="794"/>
      <c r="AM493" s="794"/>
      <c r="AN493" s="794"/>
      <c r="AO493" s="794"/>
      <c r="AP493" s="794"/>
      <c r="AQ493" s="794"/>
      <c r="AR493" s="794"/>
      <c r="AS493" s="794"/>
      <c r="AT493" s="794"/>
      <c r="AU493" s="794"/>
      <c r="AV493" s="794"/>
      <c r="AW493" s="794"/>
      <c r="AX493" s="794"/>
      <c r="AY493" s="794"/>
      <c r="AZ493" s="794"/>
      <c r="BA493" s="794"/>
      <c r="BB493" s="794"/>
      <c r="BC493" s="794"/>
      <c r="BD493" s="794"/>
      <c r="BE493" s="798" t="s">
        <v>117</v>
      </c>
      <c r="BF493" s="798"/>
      <c r="BG493" s="796"/>
      <c r="BH493" s="796"/>
      <c r="BI493" s="796"/>
      <c r="BJ493" s="796"/>
      <c r="BK493" s="796"/>
      <c r="BL493" s="796"/>
      <c r="BM493" s="796"/>
      <c r="BN493" s="796"/>
      <c r="BO493" s="796"/>
      <c r="BP493" s="796"/>
      <c r="BQ493" s="796"/>
      <c r="BR493" s="796"/>
      <c r="BS493" s="796"/>
      <c r="BT493" s="796"/>
      <c r="BU493" s="796"/>
      <c r="BV493" s="123"/>
      <c r="BW493" s="119" t="s">
        <v>85</v>
      </c>
      <c r="BX493" s="119"/>
      <c r="BY493" s="119"/>
      <c r="BZ493" s="119"/>
      <c r="CA493" s="119"/>
      <c r="CB493" s="59"/>
      <c r="CJ493" s="99">
        <v>1</v>
      </c>
    </row>
    <row r="494" spans="2:88" s="13" customFormat="1" ht="17.100000000000001" customHeight="1">
      <c r="B494" s="898"/>
      <c r="C494" s="59"/>
      <c r="D494" s="59"/>
      <c r="E494" s="59"/>
      <c r="F494" s="59"/>
      <c r="G494" s="59"/>
      <c r="H494" s="59"/>
      <c r="I494" s="59"/>
      <c r="J494" s="59"/>
      <c r="K494" s="59"/>
      <c r="L494" s="59"/>
      <c r="M494" s="59"/>
      <c r="N494" s="59" t="s">
        <v>261</v>
      </c>
      <c r="O494" s="59"/>
      <c r="P494" s="59"/>
      <c r="Q494" s="59"/>
      <c r="R494" s="59"/>
      <c r="S494" s="59"/>
      <c r="T494" s="59"/>
      <c r="U494" s="59"/>
      <c r="V494" s="59"/>
      <c r="W494" s="59"/>
      <c r="X494" s="59"/>
      <c r="Y494" s="794"/>
      <c r="Z494" s="794"/>
      <c r="AA494" s="794"/>
      <c r="AB494" s="794"/>
      <c r="AC494" s="794"/>
      <c r="AD494" s="794"/>
      <c r="AE494" s="794"/>
      <c r="AF494" s="794"/>
      <c r="AG494" s="794"/>
      <c r="AH494" s="794"/>
      <c r="AI494" s="794"/>
      <c r="AJ494" s="794"/>
      <c r="AK494" s="794"/>
      <c r="AL494" s="794"/>
      <c r="AM494" s="794"/>
      <c r="AN494" s="794"/>
      <c r="AO494" s="794"/>
      <c r="AP494" s="794"/>
      <c r="AQ494" s="794"/>
      <c r="AR494" s="794"/>
      <c r="AS494" s="794"/>
      <c r="AT494" s="794"/>
      <c r="AU494" s="794"/>
      <c r="AV494" s="794"/>
      <c r="AW494" s="794"/>
      <c r="AX494" s="794"/>
      <c r="AY494" s="794"/>
      <c r="AZ494" s="794"/>
      <c r="BA494" s="794"/>
      <c r="BB494" s="794"/>
      <c r="BC494" s="794"/>
      <c r="BD494" s="794"/>
      <c r="BE494" s="798" t="s">
        <v>117</v>
      </c>
      <c r="BF494" s="798"/>
      <c r="BG494" s="796"/>
      <c r="BH494" s="796"/>
      <c r="BI494" s="796"/>
      <c r="BJ494" s="796"/>
      <c r="BK494" s="796"/>
      <c r="BL494" s="796"/>
      <c r="BM494" s="796"/>
      <c r="BN494" s="796"/>
      <c r="BO494" s="796"/>
      <c r="BP494" s="796"/>
      <c r="BQ494" s="796"/>
      <c r="BR494" s="796"/>
      <c r="BS494" s="796"/>
      <c r="BT494" s="796"/>
      <c r="BU494" s="796"/>
      <c r="BV494" s="123"/>
      <c r="BW494" s="119" t="s">
        <v>85</v>
      </c>
      <c r="BX494" s="119"/>
      <c r="BY494" s="119"/>
      <c r="BZ494" s="119"/>
      <c r="CA494" s="119"/>
      <c r="CB494" s="59"/>
      <c r="CD494" s="1"/>
      <c r="CJ494" s="99">
        <v>1</v>
      </c>
    </row>
    <row r="495" spans="2:88" s="13" customFormat="1" ht="17.100000000000001" customHeight="1">
      <c r="B495" s="898"/>
      <c r="C495" s="59"/>
      <c r="D495" s="59"/>
      <c r="E495" s="59"/>
      <c r="F495" s="59"/>
      <c r="G495" s="59"/>
      <c r="H495" s="59"/>
      <c r="I495" s="59"/>
      <c r="J495" s="59"/>
      <c r="K495" s="59"/>
      <c r="L495" s="59"/>
      <c r="M495" s="59"/>
      <c r="N495" s="59" t="s">
        <v>262</v>
      </c>
      <c r="O495" s="59"/>
      <c r="P495" s="59"/>
      <c r="Q495" s="59"/>
      <c r="R495" s="59"/>
      <c r="S495" s="59"/>
      <c r="T495" s="59"/>
      <c r="U495" s="59"/>
      <c r="V495" s="59"/>
      <c r="W495" s="59"/>
      <c r="X495" s="59"/>
      <c r="Y495" s="794"/>
      <c r="Z495" s="794"/>
      <c r="AA495" s="794"/>
      <c r="AB495" s="794"/>
      <c r="AC495" s="794"/>
      <c r="AD495" s="794"/>
      <c r="AE495" s="794"/>
      <c r="AF495" s="794"/>
      <c r="AG495" s="794"/>
      <c r="AH495" s="794"/>
      <c r="AI495" s="794"/>
      <c r="AJ495" s="794"/>
      <c r="AK495" s="794"/>
      <c r="AL495" s="794"/>
      <c r="AM495" s="794"/>
      <c r="AN495" s="794"/>
      <c r="AO495" s="794"/>
      <c r="AP495" s="794"/>
      <c r="AQ495" s="794"/>
      <c r="AR495" s="794"/>
      <c r="AS495" s="794"/>
      <c r="AT495" s="794"/>
      <c r="AU495" s="794"/>
      <c r="AV495" s="794"/>
      <c r="AW495" s="794"/>
      <c r="AX495" s="794"/>
      <c r="AY495" s="794"/>
      <c r="AZ495" s="794"/>
      <c r="BA495" s="794"/>
      <c r="BB495" s="794"/>
      <c r="BC495" s="794"/>
      <c r="BD495" s="794"/>
      <c r="BE495" s="798" t="s">
        <v>117</v>
      </c>
      <c r="BF495" s="798"/>
      <c r="BG495" s="796"/>
      <c r="BH495" s="796"/>
      <c r="BI495" s="796"/>
      <c r="BJ495" s="796"/>
      <c r="BK495" s="796"/>
      <c r="BL495" s="796"/>
      <c r="BM495" s="796"/>
      <c r="BN495" s="796"/>
      <c r="BO495" s="796"/>
      <c r="BP495" s="796"/>
      <c r="BQ495" s="796"/>
      <c r="BR495" s="796"/>
      <c r="BS495" s="796"/>
      <c r="BT495" s="796"/>
      <c r="BU495" s="796"/>
      <c r="BV495" s="123"/>
      <c r="BW495" s="119" t="s">
        <v>85</v>
      </c>
      <c r="BX495" s="119"/>
      <c r="BY495" s="119"/>
      <c r="BZ495" s="119"/>
      <c r="CA495" s="119"/>
      <c r="CB495" s="59"/>
      <c r="CD495" s="1"/>
      <c r="CJ495" s="99">
        <v>1</v>
      </c>
    </row>
    <row r="496" spans="2:88" s="1" customFormat="1" ht="17.100000000000001" customHeight="1">
      <c r="B496" s="898"/>
      <c r="C496" s="59"/>
      <c r="D496" s="59"/>
      <c r="E496" s="59"/>
      <c r="F496" s="59"/>
      <c r="G496" s="59"/>
      <c r="H496" s="59"/>
      <c r="I496" s="59"/>
      <c r="J496" s="59"/>
      <c r="K496" s="59"/>
      <c r="L496" s="59"/>
      <c r="M496" s="59"/>
      <c r="N496" s="59" t="s">
        <v>263</v>
      </c>
      <c r="O496" s="59"/>
      <c r="P496" s="59"/>
      <c r="Q496" s="59"/>
      <c r="R496" s="59"/>
      <c r="S496" s="59"/>
      <c r="T496" s="59"/>
      <c r="U496" s="59"/>
      <c r="V496" s="59"/>
      <c r="W496" s="59"/>
      <c r="X496" s="59"/>
      <c r="Y496" s="794"/>
      <c r="Z496" s="794"/>
      <c r="AA496" s="794"/>
      <c r="AB496" s="794"/>
      <c r="AC496" s="794"/>
      <c r="AD496" s="794"/>
      <c r="AE496" s="794"/>
      <c r="AF496" s="794"/>
      <c r="AG496" s="794"/>
      <c r="AH496" s="794"/>
      <c r="AI496" s="794"/>
      <c r="AJ496" s="794"/>
      <c r="AK496" s="794"/>
      <c r="AL496" s="794"/>
      <c r="AM496" s="794"/>
      <c r="AN496" s="794"/>
      <c r="AO496" s="794"/>
      <c r="AP496" s="794"/>
      <c r="AQ496" s="794"/>
      <c r="AR496" s="794"/>
      <c r="AS496" s="794"/>
      <c r="AT496" s="794"/>
      <c r="AU496" s="794"/>
      <c r="AV496" s="794"/>
      <c r="AW496" s="794"/>
      <c r="AX496" s="794"/>
      <c r="AY496" s="794"/>
      <c r="AZ496" s="794"/>
      <c r="BA496" s="794"/>
      <c r="BB496" s="794"/>
      <c r="BC496" s="794"/>
      <c r="BD496" s="794"/>
      <c r="BE496" s="798" t="s">
        <v>117</v>
      </c>
      <c r="BF496" s="798"/>
      <c r="BG496" s="796"/>
      <c r="BH496" s="796"/>
      <c r="BI496" s="796"/>
      <c r="BJ496" s="796"/>
      <c r="BK496" s="796"/>
      <c r="BL496" s="796"/>
      <c r="BM496" s="796"/>
      <c r="BN496" s="796"/>
      <c r="BO496" s="796"/>
      <c r="BP496" s="796"/>
      <c r="BQ496" s="796"/>
      <c r="BR496" s="796"/>
      <c r="BS496" s="796"/>
      <c r="BT496" s="796"/>
      <c r="BU496" s="796"/>
      <c r="BV496" s="123"/>
      <c r="BW496" s="119" t="s">
        <v>85</v>
      </c>
      <c r="BX496" s="119"/>
      <c r="BY496" s="119"/>
      <c r="BZ496" s="119"/>
      <c r="CA496" s="119"/>
      <c r="CB496" s="59"/>
      <c r="CC496" s="489" t="s">
        <v>2203</v>
      </c>
      <c r="CD496" s="9"/>
      <c r="CE496" s="13"/>
      <c r="CJ496" s="99">
        <v>1</v>
      </c>
    </row>
    <row r="497" spans="2:88" s="1" customFormat="1" ht="17.100000000000001" customHeight="1">
      <c r="B497" s="898"/>
      <c r="C497" s="59"/>
      <c r="D497" s="59"/>
      <c r="E497" s="59"/>
      <c r="F497" s="59"/>
      <c r="G497" s="59"/>
      <c r="H497" s="59"/>
      <c r="I497" s="59"/>
      <c r="J497" s="59"/>
      <c r="K497" s="59"/>
      <c r="L497" s="59"/>
      <c r="M497" s="59"/>
      <c r="N497" s="59" t="s">
        <v>264</v>
      </c>
      <c r="O497" s="59"/>
      <c r="P497" s="59"/>
      <c r="Q497" s="59"/>
      <c r="R497" s="59"/>
      <c r="S497" s="59"/>
      <c r="T497" s="59"/>
      <c r="U497" s="59"/>
      <c r="V497" s="59"/>
      <c r="W497" s="59"/>
      <c r="X497" s="59"/>
      <c r="Y497" s="794"/>
      <c r="Z497" s="794"/>
      <c r="AA497" s="794"/>
      <c r="AB497" s="794"/>
      <c r="AC497" s="794"/>
      <c r="AD497" s="794"/>
      <c r="AE497" s="794"/>
      <c r="AF497" s="794"/>
      <c r="AG497" s="794"/>
      <c r="AH497" s="794"/>
      <c r="AI497" s="794"/>
      <c r="AJ497" s="794"/>
      <c r="AK497" s="794"/>
      <c r="AL497" s="794"/>
      <c r="AM497" s="794"/>
      <c r="AN497" s="794"/>
      <c r="AO497" s="794"/>
      <c r="AP497" s="794"/>
      <c r="AQ497" s="794"/>
      <c r="AR497" s="794"/>
      <c r="AS497" s="794"/>
      <c r="AT497" s="794"/>
      <c r="AU497" s="794"/>
      <c r="AV497" s="794"/>
      <c r="AW497" s="794"/>
      <c r="AX497" s="794"/>
      <c r="AY497" s="794"/>
      <c r="AZ497" s="794"/>
      <c r="BA497" s="794"/>
      <c r="BB497" s="794"/>
      <c r="BC497" s="794"/>
      <c r="BD497" s="794"/>
      <c r="BE497" s="798" t="s">
        <v>117</v>
      </c>
      <c r="BF497" s="798"/>
      <c r="BG497" s="796"/>
      <c r="BH497" s="796"/>
      <c r="BI497" s="796"/>
      <c r="BJ497" s="796"/>
      <c r="BK497" s="796"/>
      <c r="BL497" s="796"/>
      <c r="BM497" s="796"/>
      <c r="BN497" s="796"/>
      <c r="BO497" s="796"/>
      <c r="BP497" s="796"/>
      <c r="BQ497" s="796"/>
      <c r="BR497" s="796"/>
      <c r="BS497" s="796"/>
      <c r="BT497" s="796"/>
      <c r="BU497" s="796"/>
      <c r="BV497" s="123"/>
      <c r="BW497" s="119" t="s">
        <v>85</v>
      </c>
      <c r="BX497" s="119"/>
      <c r="BY497" s="119"/>
      <c r="BZ497" s="119"/>
      <c r="CA497" s="119"/>
      <c r="CB497" s="59"/>
      <c r="CC497" s="895">
        <f>SUM(BG492:BU497)</f>
        <v>0</v>
      </c>
      <c r="CD497" s="896"/>
      <c r="CE497" s="13"/>
      <c r="CJ497" s="99">
        <v>1</v>
      </c>
    </row>
    <row r="498" spans="2:88" s="2" customFormat="1" ht="4.5" customHeight="1">
      <c r="B498" s="898"/>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
      <c r="CD498" s="1"/>
      <c r="CJ498" s="99">
        <v>1</v>
      </c>
    </row>
    <row r="499" spans="2:88" s="2" customFormat="1" ht="4.5" customHeight="1">
      <c r="B499" s="898"/>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
      <c r="CD499" s="1"/>
      <c r="CJ499" s="99">
        <v>1</v>
      </c>
    </row>
    <row r="500" spans="2:88" s="13" customFormat="1" ht="17.100000000000001" customHeight="1">
      <c r="B500" s="898"/>
      <c r="C500" s="59"/>
      <c r="D500" s="59" t="s">
        <v>265</v>
      </c>
      <c r="E500" s="59"/>
      <c r="F500" s="59"/>
      <c r="G500" s="59"/>
      <c r="H500" s="59"/>
      <c r="I500" s="59"/>
      <c r="J500" s="59"/>
      <c r="K500" s="59"/>
      <c r="L500" s="59"/>
      <c r="M500" s="59"/>
      <c r="N500" s="59"/>
      <c r="O500" s="59"/>
      <c r="P500" s="59"/>
      <c r="Q500" s="59"/>
      <c r="R500" s="59"/>
      <c r="S500" s="59"/>
      <c r="T500" s="59"/>
      <c r="U500" s="794"/>
      <c r="V500" s="794"/>
      <c r="W500" s="794"/>
      <c r="X500" s="794"/>
      <c r="Y500" s="794"/>
      <c r="Z500" s="794"/>
      <c r="AA500" s="794"/>
      <c r="AB500" s="794"/>
      <c r="AC500" s="794"/>
      <c r="AD500" s="794"/>
      <c r="AE500" s="794"/>
      <c r="AF500" s="794"/>
      <c r="AG500" s="794"/>
      <c r="AH500" s="794"/>
      <c r="AI500" s="794"/>
      <c r="AJ500" s="794"/>
      <c r="AK500" s="794"/>
      <c r="AL500" s="794"/>
      <c r="AM500" s="794"/>
      <c r="AN500" s="794"/>
      <c r="AO500" s="794"/>
      <c r="AP500" s="794"/>
      <c r="AQ500" s="794"/>
      <c r="AR500" s="794"/>
      <c r="AS500" s="794"/>
      <c r="AT500" s="794"/>
      <c r="AU500" s="794"/>
      <c r="AV500" s="794"/>
      <c r="AW500" s="794"/>
      <c r="AX500" s="794"/>
      <c r="AY500" s="794"/>
      <c r="AZ500" s="794"/>
      <c r="BA500" s="794"/>
      <c r="BB500" s="794"/>
      <c r="BC500" s="794"/>
      <c r="BD500" s="794"/>
      <c r="BE500" s="794"/>
      <c r="BF500" s="794"/>
      <c r="BG500" s="794"/>
      <c r="BH500" s="794"/>
      <c r="BI500" s="794"/>
      <c r="BJ500" s="794"/>
      <c r="BK500" s="794"/>
      <c r="BL500" s="794"/>
      <c r="BM500" s="794"/>
      <c r="BN500" s="794"/>
      <c r="BO500" s="794"/>
      <c r="BP500" s="794"/>
      <c r="BQ500" s="794"/>
      <c r="BR500" s="794"/>
      <c r="BS500" s="794"/>
      <c r="BT500" s="794"/>
      <c r="BU500" s="794"/>
      <c r="BV500" s="794"/>
      <c r="BW500" s="794"/>
      <c r="BX500" s="794"/>
      <c r="BY500" s="794"/>
      <c r="BZ500" s="794"/>
      <c r="CA500" s="794"/>
      <c r="CB500" s="794"/>
      <c r="CJ500" s="99">
        <v>1</v>
      </c>
    </row>
    <row r="501" spans="2:88" s="2" customFormat="1" ht="4.5" customHeight="1">
      <c r="B501" s="898"/>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
      <c r="CD501" s="1"/>
      <c r="CJ501" s="99">
        <v>1</v>
      </c>
    </row>
    <row r="502" spans="2:88" s="2" customFormat="1" ht="4.5" customHeight="1">
      <c r="B502" s="898"/>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c r="BW502" s="174"/>
      <c r="BX502" s="174"/>
      <c r="BY502" s="174"/>
      <c r="BZ502" s="174"/>
      <c r="CA502" s="174"/>
      <c r="CB502" s="174"/>
      <c r="CC502" s="1"/>
      <c r="CD502" s="1"/>
      <c r="CJ502" s="99">
        <v>1</v>
      </c>
    </row>
    <row r="503" spans="2:88" s="13" customFormat="1" ht="17.100000000000001" customHeight="1">
      <c r="B503" s="482" t="s">
        <v>2144</v>
      </c>
      <c r="C503" s="59"/>
      <c r="D503" s="59" t="s">
        <v>266</v>
      </c>
      <c r="E503" s="59"/>
      <c r="F503" s="59"/>
      <c r="G503" s="59"/>
      <c r="H503" s="59"/>
      <c r="I503" s="59"/>
      <c r="J503" s="59"/>
      <c r="K503" s="59"/>
      <c r="L503" s="59"/>
      <c r="M503" s="59"/>
      <c r="N503" s="59"/>
      <c r="O503" s="59"/>
      <c r="P503" s="59"/>
      <c r="Q503" s="59"/>
      <c r="R503" s="59"/>
      <c r="S503" s="59"/>
      <c r="T503" s="794"/>
      <c r="U503" s="794"/>
      <c r="V503" s="794"/>
      <c r="W503" s="794"/>
      <c r="X503" s="794"/>
      <c r="Y503" s="794"/>
      <c r="Z503" s="794"/>
      <c r="AA503" s="794"/>
      <c r="AB503" s="794"/>
      <c r="AC503" s="794"/>
      <c r="AD503" s="794"/>
      <c r="AE503" s="794"/>
      <c r="AF503" s="794"/>
      <c r="AG503" s="794"/>
      <c r="AH503" s="794"/>
      <c r="AI503" s="794"/>
      <c r="AJ503" s="794"/>
      <c r="AK503" s="794"/>
      <c r="AL503" s="794"/>
      <c r="AM503" s="794"/>
      <c r="AN503" s="794"/>
      <c r="AO503" s="794"/>
      <c r="AP503" s="794"/>
      <c r="AQ503" s="794"/>
      <c r="AR503" s="794"/>
      <c r="AS503" s="794"/>
      <c r="AT503" s="794"/>
      <c r="AU503" s="794"/>
      <c r="AV503" s="794"/>
      <c r="AW503" s="794"/>
      <c r="AX503" s="794"/>
      <c r="AY503" s="794"/>
      <c r="AZ503" s="794"/>
      <c r="BA503" s="794"/>
      <c r="BB503" s="794"/>
      <c r="BC503" s="794"/>
      <c r="BD503" s="794"/>
      <c r="BE503" s="794"/>
      <c r="BF503" s="794"/>
      <c r="BG503" s="794"/>
      <c r="BH503" s="794"/>
      <c r="BI503" s="794"/>
      <c r="BJ503" s="794"/>
      <c r="BK503" s="794"/>
      <c r="BL503" s="794"/>
      <c r="BM503" s="794"/>
      <c r="BN503" s="794"/>
      <c r="BO503" s="794"/>
      <c r="BP503" s="794"/>
      <c r="BQ503" s="794"/>
      <c r="BR503" s="794"/>
      <c r="BS503" s="794"/>
      <c r="BT503" s="794"/>
      <c r="BU503" s="794"/>
      <c r="BV503" s="794"/>
      <c r="BW503" s="794"/>
      <c r="BX503" s="794"/>
      <c r="BY503" s="794"/>
      <c r="BZ503" s="794"/>
      <c r="CA503" s="794"/>
      <c r="CB503" s="794"/>
      <c r="CC503" s="461" t="s">
        <v>2144</v>
      </c>
      <c r="CJ503" s="99">
        <v>1</v>
      </c>
    </row>
    <row r="504" spans="2:88" s="2" customFormat="1" ht="14.1" customHeight="1" thickBot="1">
      <c r="B504" s="483" t="s">
        <v>2141</v>
      </c>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c r="CA504" s="94"/>
      <c r="CB504" s="94"/>
      <c r="CC504" s="463" t="s">
        <v>2141</v>
      </c>
      <c r="CD504" s="9"/>
      <c r="CJ504" s="421">
        <v>1</v>
      </c>
    </row>
    <row r="505" spans="2:88" s="2" customFormat="1" ht="15.95" customHeight="1">
      <c r="B505" s="484" t="s">
        <v>2142</v>
      </c>
      <c r="C505" s="59"/>
      <c r="D505" s="59" t="s">
        <v>245</v>
      </c>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801" t="s">
        <v>244</v>
      </c>
      <c r="AL505" s="801"/>
      <c r="AM505" s="801"/>
      <c r="AN505" s="801"/>
      <c r="AO505" s="801"/>
      <c r="AP505" s="801"/>
      <c r="AQ505" s="801"/>
      <c r="AR505" s="59"/>
      <c r="AS505" s="59"/>
      <c r="AT505" s="59"/>
      <c r="AU505" s="59"/>
      <c r="AV505" s="59"/>
      <c r="AW505" s="59"/>
      <c r="AX505" s="59"/>
      <c r="AY505" s="59"/>
      <c r="AZ505" s="59"/>
      <c r="BA505" s="59"/>
      <c r="BB505" s="59"/>
      <c r="BC505" s="59"/>
      <c r="BD505" s="59"/>
      <c r="BE505" s="59"/>
      <c r="BF505" s="59"/>
      <c r="BG505" s="59"/>
      <c r="BH505" s="59"/>
      <c r="BI505" s="59"/>
      <c r="BJ505" s="59"/>
      <c r="BK505" s="59"/>
      <c r="BL505" s="59"/>
      <c r="BM505" s="59"/>
      <c r="BN505" s="59"/>
      <c r="BO505" s="59"/>
      <c r="BP505" s="59"/>
      <c r="BQ505" s="59"/>
      <c r="BR505" s="59"/>
      <c r="BS505" s="59"/>
      <c r="BT505" s="59"/>
      <c r="BU505" s="59"/>
      <c r="BV505" s="59"/>
      <c r="BW505" s="59"/>
      <c r="BX505" s="59"/>
      <c r="BY505" s="59"/>
      <c r="BZ505" s="59"/>
      <c r="CA505" s="59"/>
      <c r="CB505" s="59"/>
      <c r="CC505" s="464" t="s">
        <v>2142</v>
      </c>
      <c r="CD505" s="491"/>
      <c r="CE505" s="491"/>
      <c r="CJ505" s="99">
        <v>1</v>
      </c>
    </row>
    <row r="506" spans="2:88" s="2" customFormat="1" ht="2.1" customHeight="1" thickBot="1">
      <c r="B506" s="495" t="s">
        <v>1958</v>
      </c>
      <c r="C506" s="490"/>
      <c r="D506" s="490"/>
      <c r="E506" s="490"/>
      <c r="F506" s="490"/>
      <c r="G506" s="490"/>
      <c r="H506" s="490"/>
      <c r="I506" s="490"/>
      <c r="J506" s="490"/>
      <c r="K506" s="490"/>
      <c r="L506" s="490"/>
      <c r="M506" s="490"/>
      <c r="N506" s="490"/>
      <c r="O506" s="490"/>
      <c r="P506" s="490"/>
      <c r="Q506" s="490"/>
      <c r="R506" s="490"/>
      <c r="S506" s="490"/>
      <c r="T506" s="490"/>
      <c r="U506" s="490"/>
      <c r="V506" s="490"/>
      <c r="W506" s="490"/>
      <c r="X506" s="490"/>
      <c r="Y506" s="490"/>
      <c r="Z506" s="490"/>
      <c r="AA506" s="490"/>
      <c r="AB506" s="490"/>
      <c r="AC506" s="490"/>
      <c r="AD506" s="490"/>
      <c r="AE506" s="490"/>
      <c r="AF506" s="490"/>
      <c r="AG506" s="490"/>
      <c r="AH506" s="490"/>
      <c r="AI506" s="490"/>
      <c r="AJ506" s="490"/>
      <c r="AK506" s="490"/>
      <c r="AL506" s="490"/>
      <c r="AM506" s="490"/>
      <c r="AN506" s="490"/>
      <c r="AO506" s="490"/>
      <c r="AP506" s="490"/>
      <c r="AQ506" s="490"/>
      <c r="AR506" s="490"/>
      <c r="AS506" s="490"/>
      <c r="AT506" s="490"/>
      <c r="AU506" s="490"/>
      <c r="AV506" s="490"/>
      <c r="AW506" s="490"/>
      <c r="AX506" s="490"/>
      <c r="AY506" s="490"/>
      <c r="AZ506" s="490"/>
      <c r="BA506" s="490"/>
      <c r="BB506" s="490"/>
      <c r="BC506" s="490"/>
      <c r="BD506" s="490"/>
      <c r="BE506" s="490"/>
      <c r="BF506" s="490"/>
      <c r="BG506" s="490"/>
      <c r="BH506" s="490"/>
      <c r="BI506" s="490"/>
      <c r="BJ506" s="490"/>
      <c r="BK506" s="490"/>
      <c r="BL506" s="490"/>
      <c r="BM506" s="490"/>
      <c r="BN506" s="490"/>
      <c r="BO506" s="490"/>
      <c r="BP506" s="490"/>
      <c r="BQ506" s="490"/>
      <c r="BR506" s="490"/>
      <c r="BS506" s="490"/>
      <c r="BT506" s="490"/>
      <c r="BU506" s="490"/>
      <c r="BV506" s="490"/>
      <c r="BW506" s="490"/>
      <c r="BX506" s="490"/>
      <c r="BY506" s="490"/>
      <c r="BZ506" s="490"/>
      <c r="CA506" s="490"/>
      <c r="CB506" s="490"/>
      <c r="CC506" s="1"/>
      <c r="CD506" s="1"/>
      <c r="CJ506" s="99">
        <v>1</v>
      </c>
    </row>
    <row r="507" spans="2:88" s="2" customFormat="1" ht="3.95" customHeight="1">
      <c r="B507" s="898" t="s">
        <v>2205</v>
      </c>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1"/>
      <c r="CD507" s="1"/>
      <c r="CJ507" s="99">
        <v>1</v>
      </c>
    </row>
    <row r="508" spans="2:88" s="1" customFormat="1" ht="17.100000000000001" customHeight="1">
      <c r="B508" s="898"/>
      <c r="C508" s="59"/>
      <c r="D508" s="59" t="s">
        <v>246</v>
      </c>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799"/>
      <c r="AL508" s="799"/>
      <c r="AM508" s="799"/>
      <c r="AN508" s="799"/>
      <c r="AO508" s="799"/>
      <c r="AP508" s="799"/>
      <c r="AQ508" s="799"/>
      <c r="AR508" s="59"/>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1" t="s">
        <v>1970</v>
      </c>
      <c r="CJ508" s="99">
        <v>1</v>
      </c>
    </row>
    <row r="509" spans="2:88" s="2" customFormat="1" ht="4.5" customHeight="1">
      <c r="B509" s="898"/>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
      <c r="CD509" s="1"/>
      <c r="CJ509" s="99">
        <v>1</v>
      </c>
    </row>
    <row r="510" spans="2:88" s="2" customFormat="1" ht="4.5" customHeight="1">
      <c r="B510" s="898"/>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c r="BF510" s="174"/>
      <c r="BG510" s="174"/>
      <c r="BH510" s="174"/>
      <c r="BI510" s="174"/>
      <c r="BJ510" s="174"/>
      <c r="BK510" s="174"/>
      <c r="BL510" s="174"/>
      <c r="BM510" s="174"/>
      <c r="BN510" s="174"/>
      <c r="BO510" s="174"/>
      <c r="BP510" s="174"/>
      <c r="BQ510" s="174"/>
      <c r="BR510" s="174"/>
      <c r="BS510" s="174"/>
      <c r="BT510" s="174"/>
      <c r="BU510" s="174"/>
      <c r="BV510" s="174"/>
      <c r="BW510" s="174"/>
      <c r="BX510" s="174"/>
      <c r="BY510" s="174"/>
      <c r="BZ510" s="174"/>
      <c r="CA510" s="174"/>
      <c r="CB510" s="174"/>
      <c r="CC510" s="1"/>
      <c r="CD510" s="1"/>
      <c r="CJ510" s="99">
        <v>1</v>
      </c>
    </row>
    <row r="511" spans="2:88" s="1" customFormat="1" ht="17.100000000000001" customHeight="1">
      <c r="B511" s="898"/>
      <c r="C511" s="59"/>
      <c r="D511" s="59" t="s">
        <v>247</v>
      </c>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799"/>
      <c r="AL511" s="799"/>
      <c r="AM511" s="799"/>
      <c r="AN511" s="799"/>
      <c r="AO511" s="799"/>
      <c r="AP511" s="799"/>
      <c r="AQ511" s="799"/>
      <c r="AR511" s="59"/>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1" t="s">
        <v>2201</v>
      </c>
      <c r="CJ511" s="99">
        <v>1</v>
      </c>
    </row>
    <row r="512" spans="2:88" s="2" customFormat="1" ht="4.5" customHeight="1">
      <c r="B512" s="898"/>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
      <c r="CD512" s="1"/>
      <c r="CJ512" s="99">
        <v>1</v>
      </c>
    </row>
    <row r="513" spans="2:88" s="2" customFormat="1" ht="4.5" customHeight="1">
      <c r="B513" s="898"/>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c r="AS513" s="174"/>
      <c r="AT513" s="174"/>
      <c r="AU513" s="174"/>
      <c r="AV513" s="174"/>
      <c r="AW513" s="174"/>
      <c r="AX513" s="174"/>
      <c r="AY513" s="174"/>
      <c r="AZ513" s="174"/>
      <c r="BA513" s="174"/>
      <c r="BB513" s="174"/>
      <c r="BC513" s="174"/>
      <c r="BD513" s="174"/>
      <c r="BE513" s="174"/>
      <c r="BF513" s="174"/>
      <c r="BG513" s="174"/>
      <c r="BH513" s="174"/>
      <c r="BI513" s="174"/>
      <c r="BJ513" s="174"/>
      <c r="BK513" s="174"/>
      <c r="BL513" s="174"/>
      <c r="BM513" s="174"/>
      <c r="BN513" s="174"/>
      <c r="BO513" s="174"/>
      <c r="BP513" s="174"/>
      <c r="BQ513" s="174"/>
      <c r="BR513" s="174"/>
      <c r="BS513" s="174"/>
      <c r="BT513" s="174"/>
      <c r="BU513" s="174"/>
      <c r="BV513" s="174"/>
      <c r="BW513" s="174"/>
      <c r="BX513" s="174"/>
      <c r="BY513" s="174"/>
      <c r="BZ513" s="174"/>
      <c r="CA513" s="174"/>
      <c r="CB513" s="174"/>
      <c r="CC513" s="1"/>
      <c r="CD513" s="1"/>
      <c r="CJ513" s="99">
        <v>1</v>
      </c>
    </row>
    <row r="514" spans="2:88" s="1" customFormat="1" ht="17.100000000000001" customHeight="1">
      <c r="B514" s="898"/>
      <c r="C514" s="59"/>
      <c r="D514" s="59" t="s">
        <v>248</v>
      </c>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c r="AS514" s="60"/>
      <c r="AT514" s="60"/>
      <c r="AU514" s="897"/>
      <c r="AV514" s="897"/>
      <c r="AW514" s="897"/>
      <c r="AX514" s="897"/>
      <c r="AY514" s="897"/>
      <c r="AZ514" s="897"/>
      <c r="BA514" s="897"/>
      <c r="BB514" s="897"/>
      <c r="BC514" s="897"/>
      <c r="BD514" s="897"/>
      <c r="BE514" s="897"/>
      <c r="BF514" s="897"/>
      <c r="BG514" s="897"/>
      <c r="BH514" s="897"/>
      <c r="BI514" s="60"/>
      <c r="BJ514" s="60"/>
      <c r="BK514" s="60"/>
      <c r="BL514" s="60"/>
      <c r="BM514" s="60"/>
      <c r="BN514" s="60"/>
      <c r="BO514" s="60"/>
      <c r="BP514" s="60"/>
      <c r="BQ514" s="60"/>
      <c r="BR514" s="60"/>
      <c r="BS514" s="60"/>
      <c r="BT514" s="60"/>
      <c r="BU514" s="60"/>
      <c r="BV514" s="60"/>
      <c r="BW514" s="60"/>
      <c r="BX514" s="60"/>
      <c r="BY514" s="60"/>
      <c r="BZ514" s="60"/>
      <c r="CA514" s="60"/>
      <c r="CB514" s="60"/>
      <c r="CC514" s="1" t="s">
        <v>2200</v>
      </c>
      <c r="CJ514" s="99">
        <v>1</v>
      </c>
    </row>
    <row r="515" spans="2:88" s="2" customFormat="1" ht="4.5" customHeight="1">
      <c r="B515" s="898"/>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
      <c r="CD515" s="1"/>
      <c r="CJ515" s="99">
        <v>1</v>
      </c>
    </row>
    <row r="516" spans="2:88" s="2" customFormat="1" ht="4.5" customHeight="1">
      <c r="B516" s="898"/>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174"/>
      <c r="BD516" s="174"/>
      <c r="BE516" s="174"/>
      <c r="BF516" s="174"/>
      <c r="BG516" s="174"/>
      <c r="BH516" s="174"/>
      <c r="BI516" s="174"/>
      <c r="BJ516" s="174"/>
      <c r="BK516" s="174"/>
      <c r="BL516" s="174"/>
      <c r="BM516" s="174"/>
      <c r="BN516" s="174"/>
      <c r="BO516" s="174"/>
      <c r="BP516" s="174"/>
      <c r="BQ516" s="174"/>
      <c r="BR516" s="174"/>
      <c r="BS516" s="174"/>
      <c r="BT516" s="174"/>
      <c r="BU516" s="174"/>
      <c r="BV516" s="174"/>
      <c r="BW516" s="174"/>
      <c r="BX516" s="174"/>
      <c r="BY516" s="174"/>
      <c r="BZ516" s="174"/>
      <c r="CA516" s="174"/>
      <c r="CB516" s="174"/>
      <c r="CC516" s="1"/>
      <c r="CD516" s="1"/>
      <c r="CJ516" s="99">
        <v>1</v>
      </c>
    </row>
    <row r="517" spans="2:88" s="1" customFormat="1" ht="17.100000000000001" customHeight="1">
      <c r="B517" s="898"/>
      <c r="C517" s="59"/>
      <c r="D517" s="59" t="s">
        <v>249</v>
      </c>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c r="AS517" s="60"/>
      <c r="AT517" s="60"/>
      <c r="AU517" s="897"/>
      <c r="AV517" s="897"/>
      <c r="AW517" s="897"/>
      <c r="AX517" s="897"/>
      <c r="AY517" s="897"/>
      <c r="AZ517" s="897"/>
      <c r="BA517" s="897"/>
      <c r="BB517" s="897"/>
      <c r="BC517" s="897"/>
      <c r="BD517" s="897"/>
      <c r="BE517" s="897"/>
      <c r="BF517" s="897"/>
      <c r="BG517" s="897"/>
      <c r="BH517" s="897"/>
      <c r="BI517" s="60"/>
      <c r="BJ517" s="60"/>
      <c r="BK517" s="60"/>
      <c r="BL517" s="60"/>
      <c r="BM517" s="60"/>
      <c r="BN517" s="60"/>
      <c r="BO517" s="60"/>
      <c r="BP517" s="60"/>
      <c r="BQ517" s="60"/>
      <c r="BR517" s="60"/>
      <c r="BS517" s="60"/>
      <c r="BT517" s="60"/>
      <c r="BU517" s="60"/>
      <c r="BV517" s="60"/>
      <c r="BW517" s="60"/>
      <c r="BX517" s="60"/>
      <c r="BY517" s="60"/>
      <c r="BZ517" s="60"/>
      <c r="CA517" s="60"/>
      <c r="CB517" s="60"/>
      <c r="CC517" s="1" t="s">
        <v>2200</v>
      </c>
      <c r="CJ517" s="99">
        <v>1</v>
      </c>
    </row>
    <row r="518" spans="2:88" s="2" customFormat="1" ht="4.5" customHeight="1">
      <c r="B518" s="898"/>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
      <c r="CD518" s="1"/>
      <c r="CJ518" s="99">
        <v>1</v>
      </c>
    </row>
    <row r="519" spans="2:88" s="2" customFormat="1" ht="4.5" customHeight="1">
      <c r="B519" s="898"/>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c r="BF519" s="174"/>
      <c r="BG519" s="174"/>
      <c r="BH519" s="174"/>
      <c r="BI519" s="174"/>
      <c r="BJ519" s="174"/>
      <c r="BK519" s="174"/>
      <c r="BL519" s="174"/>
      <c r="BM519" s="174"/>
      <c r="BN519" s="174"/>
      <c r="BO519" s="174"/>
      <c r="BP519" s="174"/>
      <c r="BQ519" s="174"/>
      <c r="BR519" s="174"/>
      <c r="BS519" s="174"/>
      <c r="BT519" s="174"/>
      <c r="BU519" s="174"/>
      <c r="BV519" s="174"/>
      <c r="BW519" s="174"/>
      <c r="BX519" s="174"/>
      <c r="BY519" s="174"/>
      <c r="BZ519" s="174"/>
      <c r="CA519" s="174"/>
      <c r="CB519" s="174"/>
      <c r="CC519" s="1"/>
      <c r="CD519" s="1"/>
      <c r="CJ519" s="99">
        <v>1</v>
      </c>
    </row>
    <row r="520" spans="2:88" s="1" customFormat="1" ht="17.100000000000001" customHeight="1">
      <c r="B520" s="898"/>
      <c r="C520" s="59"/>
      <c r="D520" s="59" t="s">
        <v>250</v>
      </c>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c r="AS520" s="60"/>
      <c r="AT520" s="60"/>
      <c r="AU520" s="897"/>
      <c r="AV520" s="897"/>
      <c r="AW520" s="897"/>
      <c r="AX520" s="897"/>
      <c r="AY520" s="897"/>
      <c r="AZ520" s="897"/>
      <c r="BA520" s="897"/>
      <c r="BB520" s="897"/>
      <c r="BC520" s="897"/>
      <c r="BD520" s="897"/>
      <c r="BE520" s="897"/>
      <c r="BF520" s="897"/>
      <c r="BG520" s="897"/>
      <c r="BH520" s="897"/>
      <c r="BI520" s="60"/>
      <c r="BJ520" s="60"/>
      <c r="BK520" s="60"/>
      <c r="BL520" s="60"/>
      <c r="BM520" s="60"/>
      <c r="BN520" s="60"/>
      <c r="BO520" s="60"/>
      <c r="BP520" s="60"/>
      <c r="BQ520" s="60"/>
      <c r="BR520" s="60"/>
      <c r="BS520" s="60"/>
      <c r="BT520" s="60"/>
      <c r="BU520" s="60"/>
      <c r="BV520" s="60"/>
      <c r="BW520" s="60"/>
      <c r="BX520" s="60"/>
      <c r="BY520" s="60"/>
      <c r="BZ520" s="60"/>
      <c r="CA520" s="60"/>
      <c r="CB520" s="60"/>
      <c r="CJ520" s="99">
        <v>1</v>
      </c>
    </row>
    <row r="521" spans="2:88" s="2" customFormat="1" ht="4.5" customHeight="1">
      <c r="B521" s="898"/>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A521" s="94"/>
      <c r="CB521" s="94"/>
      <c r="CC521" s="1"/>
      <c r="CD521" s="1"/>
      <c r="CJ521" s="99">
        <v>1</v>
      </c>
    </row>
    <row r="522" spans="2:88" s="2" customFormat="1" ht="4.5" customHeight="1">
      <c r="B522" s="898"/>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c r="BF522" s="174"/>
      <c r="BG522" s="174"/>
      <c r="BH522" s="174"/>
      <c r="BI522" s="174"/>
      <c r="BJ522" s="174"/>
      <c r="BK522" s="174"/>
      <c r="BL522" s="174"/>
      <c r="BM522" s="174"/>
      <c r="BN522" s="174"/>
      <c r="BO522" s="174"/>
      <c r="BP522" s="174"/>
      <c r="BQ522" s="174"/>
      <c r="BR522" s="174"/>
      <c r="BS522" s="174"/>
      <c r="BT522" s="174"/>
      <c r="BU522" s="174"/>
      <c r="BV522" s="174"/>
      <c r="BW522" s="174"/>
      <c r="BX522" s="174"/>
      <c r="BY522" s="174"/>
      <c r="BZ522" s="174"/>
      <c r="CA522" s="174"/>
      <c r="CB522" s="174"/>
      <c r="CC522" s="1"/>
      <c r="CD522" s="1"/>
      <c r="CJ522" s="99">
        <v>1</v>
      </c>
    </row>
    <row r="523" spans="2:88" s="13" customFormat="1" ht="17.100000000000001" customHeight="1">
      <c r="B523" s="898"/>
      <c r="C523" s="59"/>
      <c r="D523" s="59" t="s">
        <v>251</v>
      </c>
      <c r="E523" s="59"/>
      <c r="F523" s="59"/>
      <c r="G523" s="59"/>
      <c r="H523" s="59"/>
      <c r="I523" s="59"/>
      <c r="J523" s="59"/>
      <c r="K523" s="59" t="s">
        <v>2197</v>
      </c>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60"/>
      <c r="AT523" s="60"/>
      <c r="AU523" s="897"/>
      <c r="AV523" s="897"/>
      <c r="AW523" s="897"/>
      <c r="AX523" s="897"/>
      <c r="AY523" s="897"/>
      <c r="AZ523" s="897"/>
      <c r="BA523" s="897"/>
      <c r="BB523" s="897"/>
      <c r="BC523" s="897"/>
      <c r="BD523" s="897"/>
      <c r="BE523" s="897"/>
      <c r="BF523" s="897"/>
      <c r="BG523" s="897"/>
      <c r="BH523" s="897"/>
      <c r="BI523" s="60"/>
      <c r="BJ523" s="60"/>
      <c r="BK523" s="60"/>
      <c r="BL523" s="60"/>
      <c r="BM523" s="60"/>
      <c r="BN523" s="60"/>
      <c r="BO523" s="60"/>
      <c r="BP523" s="60"/>
      <c r="BQ523" s="60"/>
      <c r="BR523" s="60"/>
      <c r="BS523" s="60"/>
      <c r="BT523" s="60"/>
      <c r="BU523" s="60"/>
      <c r="BV523" s="60"/>
      <c r="BW523" s="60"/>
      <c r="BX523" s="60"/>
      <c r="BY523" s="60"/>
      <c r="BZ523" s="60"/>
      <c r="CA523" s="60"/>
      <c r="CB523" s="60"/>
      <c r="CC523" s="13" t="s">
        <v>2199</v>
      </c>
      <c r="CJ523" s="99">
        <v>1</v>
      </c>
    </row>
    <row r="524" spans="2:88" s="13" customFormat="1" ht="15.95" customHeight="1">
      <c r="B524" s="898"/>
      <c r="C524" s="59"/>
      <c r="D524" s="59"/>
      <c r="E524" s="59"/>
      <c r="F524" s="59"/>
      <c r="G524" s="59"/>
      <c r="H524" s="59"/>
      <c r="I524" s="59"/>
      <c r="J524" s="59"/>
      <c r="K524" s="59" t="s">
        <v>2198</v>
      </c>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60"/>
      <c r="AV524" s="60"/>
      <c r="AW524" s="60"/>
      <c r="AX524" s="799" t="s">
        <v>56</v>
      </c>
      <c r="AY524" s="799"/>
      <c r="AZ524" s="96"/>
      <c r="BA524" s="96"/>
      <c r="BB524" s="96" t="s">
        <v>184</v>
      </c>
      <c r="BC524" s="96"/>
      <c r="BD524" s="96"/>
      <c r="BE524" s="96"/>
      <c r="BF524" s="96"/>
      <c r="BG524" s="799" t="s">
        <v>56</v>
      </c>
      <c r="BH524" s="799"/>
      <c r="BI524" s="96"/>
      <c r="BJ524" s="96"/>
      <c r="BK524" s="96" t="s">
        <v>254</v>
      </c>
      <c r="BL524" s="60"/>
      <c r="BM524" s="60"/>
      <c r="BN524" s="60"/>
      <c r="BO524" s="60"/>
      <c r="BP524" s="60"/>
      <c r="BQ524" s="60"/>
      <c r="BR524" s="60"/>
      <c r="BS524" s="60"/>
      <c r="BT524" s="60"/>
      <c r="BU524" s="60"/>
      <c r="BV524" s="60"/>
      <c r="BW524" s="60"/>
      <c r="BX524" s="60"/>
      <c r="BY524" s="60"/>
      <c r="BZ524" s="60"/>
      <c r="CA524" s="60"/>
      <c r="CB524" s="60"/>
      <c r="CC524" s="13" t="s">
        <v>2297</v>
      </c>
      <c r="CJ524" s="99">
        <v>1</v>
      </c>
    </row>
    <row r="525" spans="2:88" s="2" customFormat="1" ht="4.5" customHeight="1">
      <c r="B525" s="898"/>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A525" s="94"/>
      <c r="CB525" s="94"/>
      <c r="CC525" s="1"/>
      <c r="CD525" s="1"/>
      <c r="CJ525" s="99">
        <v>1</v>
      </c>
    </row>
    <row r="526" spans="2:88" s="2" customFormat="1" ht="4.5" customHeight="1">
      <c r="B526" s="898"/>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A526" s="174"/>
      <c r="CB526" s="174"/>
      <c r="CC526" s="1"/>
      <c r="CD526" s="1"/>
      <c r="CJ526" s="99">
        <v>1</v>
      </c>
    </row>
    <row r="527" spans="2:88" s="13" customFormat="1" ht="17.100000000000001" customHeight="1">
      <c r="B527" s="898"/>
      <c r="C527" s="59"/>
      <c r="D527" s="59" t="s">
        <v>255</v>
      </c>
      <c r="E527" s="59"/>
      <c r="F527" s="59"/>
      <c r="G527" s="59"/>
      <c r="H527" s="59"/>
      <c r="I527" s="59"/>
      <c r="J527" s="59"/>
      <c r="K527" s="59"/>
      <c r="L527" s="59"/>
      <c r="M527" s="59"/>
      <c r="N527" s="59"/>
      <c r="O527" s="59"/>
      <c r="P527" s="59"/>
      <c r="Q527" s="59"/>
      <c r="R527" s="59"/>
      <c r="S527" s="59"/>
      <c r="T527" s="59"/>
      <c r="U527" s="59"/>
      <c r="V527" s="59"/>
      <c r="W527" s="59" t="s">
        <v>2204</v>
      </c>
      <c r="X527" s="60"/>
      <c r="Y527" s="60"/>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60"/>
      <c r="BA527" s="60"/>
      <c r="BB527" s="60"/>
      <c r="BC527" s="60"/>
      <c r="BD527" s="60"/>
      <c r="BE527" s="59" t="s">
        <v>258</v>
      </c>
      <c r="BF527" s="59"/>
      <c r="BG527" s="59"/>
      <c r="BH527" s="59"/>
      <c r="BI527" s="59"/>
      <c r="BJ527" s="59"/>
      <c r="BK527" s="59"/>
      <c r="BL527" s="59"/>
      <c r="BM527" s="59"/>
      <c r="BN527" s="59"/>
      <c r="BO527" s="59"/>
      <c r="BP527" s="59"/>
      <c r="BQ527" s="59"/>
      <c r="BR527" s="59"/>
      <c r="BS527" s="59"/>
      <c r="BT527" s="59"/>
      <c r="BU527" s="59"/>
      <c r="BV527" s="59"/>
      <c r="BW527" s="59" t="s">
        <v>85</v>
      </c>
      <c r="BX527" s="59"/>
      <c r="BY527" s="59"/>
      <c r="BZ527" s="59"/>
      <c r="CA527" s="59"/>
      <c r="CB527" s="59"/>
      <c r="CJ527" s="99">
        <v>1</v>
      </c>
    </row>
    <row r="528" spans="2:88" s="13" customFormat="1" ht="15.95" customHeight="1">
      <c r="B528" s="898"/>
      <c r="C528" s="59"/>
      <c r="D528" s="59"/>
      <c r="E528" s="59"/>
      <c r="F528" s="59"/>
      <c r="G528" s="59"/>
      <c r="H528" s="59"/>
      <c r="I528" s="59"/>
      <c r="J528" s="59"/>
      <c r="K528" s="59"/>
      <c r="L528" s="59"/>
      <c r="M528" s="59"/>
      <c r="N528" s="59" t="s">
        <v>259</v>
      </c>
      <c r="O528" s="59"/>
      <c r="P528" s="59"/>
      <c r="Q528" s="59"/>
      <c r="R528" s="59"/>
      <c r="S528" s="59"/>
      <c r="T528" s="59"/>
      <c r="U528" s="59"/>
      <c r="V528" s="59"/>
      <c r="W528" s="59"/>
      <c r="X528" s="59"/>
      <c r="Y528" s="794" t="s">
        <v>2174</v>
      </c>
      <c r="Z528" s="794"/>
      <c r="AA528" s="794"/>
      <c r="AB528" s="794"/>
      <c r="AC528" s="794"/>
      <c r="AD528" s="794"/>
      <c r="AE528" s="794"/>
      <c r="AF528" s="794"/>
      <c r="AG528" s="794"/>
      <c r="AH528" s="794"/>
      <c r="AI528" s="794"/>
      <c r="AJ528" s="794"/>
      <c r="AK528" s="794"/>
      <c r="AL528" s="794"/>
      <c r="AM528" s="794"/>
      <c r="AN528" s="794"/>
      <c r="AO528" s="794"/>
      <c r="AP528" s="794"/>
      <c r="AQ528" s="794"/>
      <c r="AR528" s="794"/>
      <c r="AS528" s="794"/>
      <c r="AT528" s="794"/>
      <c r="AU528" s="794"/>
      <c r="AV528" s="794"/>
      <c r="AW528" s="794"/>
      <c r="AX528" s="794"/>
      <c r="AY528" s="794"/>
      <c r="AZ528" s="794"/>
      <c r="BA528" s="794"/>
      <c r="BB528" s="794"/>
      <c r="BC528" s="794"/>
      <c r="BD528" s="794"/>
      <c r="BE528" s="798" t="s">
        <v>117</v>
      </c>
      <c r="BF528" s="798"/>
      <c r="BG528" s="796"/>
      <c r="BH528" s="796"/>
      <c r="BI528" s="796"/>
      <c r="BJ528" s="796"/>
      <c r="BK528" s="796"/>
      <c r="BL528" s="796"/>
      <c r="BM528" s="796"/>
      <c r="BN528" s="796"/>
      <c r="BO528" s="796"/>
      <c r="BP528" s="796"/>
      <c r="BQ528" s="796"/>
      <c r="BR528" s="796"/>
      <c r="BS528" s="796"/>
      <c r="BT528" s="796"/>
      <c r="BU528" s="796"/>
      <c r="BV528" s="123"/>
      <c r="BW528" s="119" t="s">
        <v>85</v>
      </c>
      <c r="BX528" s="119"/>
      <c r="BY528" s="119"/>
      <c r="BZ528" s="119"/>
      <c r="CA528" s="119"/>
      <c r="CB528" s="59"/>
      <c r="CC528" s="13" t="s">
        <v>2202</v>
      </c>
      <c r="CJ528" s="99">
        <v>1</v>
      </c>
    </row>
    <row r="529" spans="2:88" s="13" customFormat="1" ht="17.100000000000001" customHeight="1">
      <c r="B529" s="898"/>
      <c r="C529" s="59"/>
      <c r="D529" s="59"/>
      <c r="E529" s="59"/>
      <c r="F529" s="59"/>
      <c r="G529" s="59"/>
      <c r="H529" s="59"/>
      <c r="I529" s="59"/>
      <c r="J529" s="59"/>
      <c r="K529" s="59"/>
      <c r="L529" s="59"/>
      <c r="M529" s="59"/>
      <c r="N529" s="59" t="s">
        <v>260</v>
      </c>
      <c r="O529" s="59"/>
      <c r="P529" s="59"/>
      <c r="Q529" s="59"/>
      <c r="R529" s="59"/>
      <c r="S529" s="59"/>
      <c r="T529" s="59"/>
      <c r="U529" s="59"/>
      <c r="V529" s="59"/>
      <c r="W529" s="59"/>
      <c r="X529" s="59"/>
      <c r="Y529" s="794"/>
      <c r="Z529" s="794"/>
      <c r="AA529" s="794"/>
      <c r="AB529" s="794"/>
      <c r="AC529" s="794"/>
      <c r="AD529" s="794"/>
      <c r="AE529" s="794"/>
      <c r="AF529" s="794"/>
      <c r="AG529" s="794"/>
      <c r="AH529" s="794"/>
      <c r="AI529" s="794"/>
      <c r="AJ529" s="794"/>
      <c r="AK529" s="794"/>
      <c r="AL529" s="794"/>
      <c r="AM529" s="794"/>
      <c r="AN529" s="794"/>
      <c r="AO529" s="794"/>
      <c r="AP529" s="794"/>
      <c r="AQ529" s="794"/>
      <c r="AR529" s="794"/>
      <c r="AS529" s="794"/>
      <c r="AT529" s="794"/>
      <c r="AU529" s="794"/>
      <c r="AV529" s="794"/>
      <c r="AW529" s="794"/>
      <c r="AX529" s="794"/>
      <c r="AY529" s="794"/>
      <c r="AZ529" s="794"/>
      <c r="BA529" s="794"/>
      <c r="BB529" s="794"/>
      <c r="BC529" s="794"/>
      <c r="BD529" s="794"/>
      <c r="BE529" s="798" t="s">
        <v>117</v>
      </c>
      <c r="BF529" s="798"/>
      <c r="BG529" s="796"/>
      <c r="BH529" s="796"/>
      <c r="BI529" s="796"/>
      <c r="BJ529" s="796"/>
      <c r="BK529" s="796"/>
      <c r="BL529" s="796"/>
      <c r="BM529" s="796"/>
      <c r="BN529" s="796"/>
      <c r="BO529" s="796"/>
      <c r="BP529" s="796"/>
      <c r="BQ529" s="796"/>
      <c r="BR529" s="796"/>
      <c r="BS529" s="796"/>
      <c r="BT529" s="796"/>
      <c r="BU529" s="796"/>
      <c r="BV529" s="123"/>
      <c r="BW529" s="119" t="s">
        <v>85</v>
      </c>
      <c r="BX529" s="119"/>
      <c r="BY529" s="119"/>
      <c r="BZ529" s="119"/>
      <c r="CA529" s="119"/>
      <c r="CB529" s="59"/>
      <c r="CJ529" s="99">
        <v>1</v>
      </c>
    </row>
    <row r="530" spans="2:88" s="13" customFormat="1" ht="17.100000000000001" customHeight="1">
      <c r="B530" s="898"/>
      <c r="C530" s="59"/>
      <c r="D530" s="59"/>
      <c r="E530" s="59"/>
      <c r="F530" s="59"/>
      <c r="G530" s="59"/>
      <c r="H530" s="59"/>
      <c r="I530" s="59"/>
      <c r="J530" s="59"/>
      <c r="K530" s="59"/>
      <c r="L530" s="59"/>
      <c r="M530" s="59"/>
      <c r="N530" s="59" t="s">
        <v>261</v>
      </c>
      <c r="O530" s="59"/>
      <c r="P530" s="59"/>
      <c r="Q530" s="59"/>
      <c r="R530" s="59"/>
      <c r="S530" s="59"/>
      <c r="T530" s="59"/>
      <c r="U530" s="59"/>
      <c r="V530" s="59"/>
      <c r="W530" s="59"/>
      <c r="X530" s="59"/>
      <c r="Y530" s="794"/>
      <c r="Z530" s="794"/>
      <c r="AA530" s="794"/>
      <c r="AB530" s="794"/>
      <c r="AC530" s="794"/>
      <c r="AD530" s="794"/>
      <c r="AE530" s="794"/>
      <c r="AF530" s="794"/>
      <c r="AG530" s="794"/>
      <c r="AH530" s="794"/>
      <c r="AI530" s="794"/>
      <c r="AJ530" s="794"/>
      <c r="AK530" s="794"/>
      <c r="AL530" s="794"/>
      <c r="AM530" s="794"/>
      <c r="AN530" s="794"/>
      <c r="AO530" s="794"/>
      <c r="AP530" s="794"/>
      <c r="AQ530" s="794"/>
      <c r="AR530" s="794"/>
      <c r="AS530" s="794"/>
      <c r="AT530" s="794"/>
      <c r="AU530" s="794"/>
      <c r="AV530" s="794"/>
      <c r="AW530" s="794"/>
      <c r="AX530" s="794"/>
      <c r="AY530" s="794"/>
      <c r="AZ530" s="794"/>
      <c r="BA530" s="794"/>
      <c r="BB530" s="794"/>
      <c r="BC530" s="794"/>
      <c r="BD530" s="794"/>
      <c r="BE530" s="798" t="s">
        <v>117</v>
      </c>
      <c r="BF530" s="798"/>
      <c r="BG530" s="796"/>
      <c r="BH530" s="796"/>
      <c r="BI530" s="796"/>
      <c r="BJ530" s="796"/>
      <c r="BK530" s="796"/>
      <c r="BL530" s="796"/>
      <c r="BM530" s="796"/>
      <c r="BN530" s="796"/>
      <c r="BO530" s="796"/>
      <c r="BP530" s="796"/>
      <c r="BQ530" s="796"/>
      <c r="BR530" s="796"/>
      <c r="BS530" s="796"/>
      <c r="BT530" s="796"/>
      <c r="BU530" s="796"/>
      <c r="BV530" s="123"/>
      <c r="BW530" s="119" t="s">
        <v>85</v>
      </c>
      <c r="BX530" s="119"/>
      <c r="BY530" s="119"/>
      <c r="BZ530" s="119"/>
      <c r="CA530" s="119"/>
      <c r="CB530" s="59"/>
      <c r="CD530" s="1"/>
      <c r="CJ530" s="99">
        <v>1</v>
      </c>
    </row>
    <row r="531" spans="2:88" s="13" customFormat="1" ht="17.100000000000001" customHeight="1">
      <c r="B531" s="898"/>
      <c r="C531" s="59"/>
      <c r="D531" s="59"/>
      <c r="E531" s="59"/>
      <c r="F531" s="59"/>
      <c r="G531" s="59"/>
      <c r="H531" s="59"/>
      <c r="I531" s="59"/>
      <c r="J531" s="59"/>
      <c r="K531" s="59"/>
      <c r="L531" s="59"/>
      <c r="M531" s="59"/>
      <c r="N531" s="59" t="s">
        <v>262</v>
      </c>
      <c r="O531" s="59"/>
      <c r="P531" s="59"/>
      <c r="Q531" s="59"/>
      <c r="R531" s="59"/>
      <c r="S531" s="59"/>
      <c r="T531" s="59"/>
      <c r="U531" s="59"/>
      <c r="V531" s="59"/>
      <c r="W531" s="59"/>
      <c r="X531" s="59"/>
      <c r="Y531" s="794"/>
      <c r="Z531" s="794"/>
      <c r="AA531" s="794"/>
      <c r="AB531" s="794"/>
      <c r="AC531" s="794"/>
      <c r="AD531" s="794"/>
      <c r="AE531" s="794"/>
      <c r="AF531" s="794"/>
      <c r="AG531" s="794"/>
      <c r="AH531" s="794"/>
      <c r="AI531" s="794"/>
      <c r="AJ531" s="794"/>
      <c r="AK531" s="794"/>
      <c r="AL531" s="794"/>
      <c r="AM531" s="794"/>
      <c r="AN531" s="794"/>
      <c r="AO531" s="794"/>
      <c r="AP531" s="794"/>
      <c r="AQ531" s="794"/>
      <c r="AR531" s="794"/>
      <c r="AS531" s="794"/>
      <c r="AT531" s="794"/>
      <c r="AU531" s="794"/>
      <c r="AV531" s="794"/>
      <c r="AW531" s="794"/>
      <c r="AX531" s="794"/>
      <c r="AY531" s="794"/>
      <c r="AZ531" s="794"/>
      <c r="BA531" s="794"/>
      <c r="BB531" s="794"/>
      <c r="BC531" s="794"/>
      <c r="BD531" s="794"/>
      <c r="BE531" s="798" t="s">
        <v>117</v>
      </c>
      <c r="BF531" s="798"/>
      <c r="BG531" s="796"/>
      <c r="BH531" s="796"/>
      <c r="BI531" s="796"/>
      <c r="BJ531" s="796"/>
      <c r="BK531" s="796"/>
      <c r="BL531" s="796"/>
      <c r="BM531" s="796"/>
      <c r="BN531" s="796"/>
      <c r="BO531" s="796"/>
      <c r="BP531" s="796"/>
      <c r="BQ531" s="796"/>
      <c r="BR531" s="796"/>
      <c r="BS531" s="796"/>
      <c r="BT531" s="796"/>
      <c r="BU531" s="796"/>
      <c r="BV531" s="123"/>
      <c r="BW531" s="119" t="s">
        <v>85</v>
      </c>
      <c r="BX531" s="119"/>
      <c r="BY531" s="119"/>
      <c r="BZ531" s="119"/>
      <c r="CA531" s="119"/>
      <c r="CB531" s="59"/>
      <c r="CD531" s="1"/>
      <c r="CJ531" s="99">
        <v>1</v>
      </c>
    </row>
    <row r="532" spans="2:88" s="13" customFormat="1" ht="17.100000000000001" customHeight="1">
      <c r="B532" s="898"/>
      <c r="C532" s="59"/>
      <c r="D532" s="59"/>
      <c r="E532" s="59"/>
      <c r="F532" s="59"/>
      <c r="G532" s="59"/>
      <c r="H532" s="59"/>
      <c r="I532" s="59"/>
      <c r="J532" s="59"/>
      <c r="K532" s="59"/>
      <c r="L532" s="59"/>
      <c r="M532" s="59"/>
      <c r="N532" s="59" t="s">
        <v>263</v>
      </c>
      <c r="O532" s="59"/>
      <c r="P532" s="59"/>
      <c r="Q532" s="59"/>
      <c r="R532" s="59"/>
      <c r="S532" s="59"/>
      <c r="T532" s="59"/>
      <c r="U532" s="59"/>
      <c r="V532" s="59"/>
      <c r="W532" s="59"/>
      <c r="X532" s="59"/>
      <c r="Y532" s="794"/>
      <c r="Z532" s="794"/>
      <c r="AA532" s="794"/>
      <c r="AB532" s="794"/>
      <c r="AC532" s="794"/>
      <c r="AD532" s="794"/>
      <c r="AE532" s="794"/>
      <c r="AF532" s="794"/>
      <c r="AG532" s="794"/>
      <c r="AH532" s="794"/>
      <c r="AI532" s="794"/>
      <c r="AJ532" s="794"/>
      <c r="AK532" s="794"/>
      <c r="AL532" s="794"/>
      <c r="AM532" s="794"/>
      <c r="AN532" s="794"/>
      <c r="AO532" s="794"/>
      <c r="AP532" s="794"/>
      <c r="AQ532" s="794"/>
      <c r="AR532" s="794"/>
      <c r="AS532" s="794"/>
      <c r="AT532" s="794"/>
      <c r="AU532" s="794"/>
      <c r="AV532" s="794"/>
      <c r="AW532" s="794"/>
      <c r="AX532" s="794"/>
      <c r="AY532" s="794"/>
      <c r="AZ532" s="794"/>
      <c r="BA532" s="794"/>
      <c r="BB532" s="794"/>
      <c r="BC532" s="794"/>
      <c r="BD532" s="794"/>
      <c r="BE532" s="798" t="s">
        <v>117</v>
      </c>
      <c r="BF532" s="798"/>
      <c r="BG532" s="796"/>
      <c r="BH532" s="796"/>
      <c r="BI532" s="796"/>
      <c r="BJ532" s="796"/>
      <c r="BK532" s="796"/>
      <c r="BL532" s="796"/>
      <c r="BM532" s="796"/>
      <c r="BN532" s="796"/>
      <c r="BO532" s="796"/>
      <c r="BP532" s="796"/>
      <c r="BQ532" s="796"/>
      <c r="BR532" s="796"/>
      <c r="BS532" s="796"/>
      <c r="BT532" s="796"/>
      <c r="BU532" s="796"/>
      <c r="BV532" s="123"/>
      <c r="BW532" s="119" t="s">
        <v>85</v>
      </c>
      <c r="BX532" s="119"/>
      <c r="BY532" s="119"/>
      <c r="BZ532" s="119"/>
      <c r="CA532" s="119"/>
      <c r="CB532" s="59"/>
      <c r="CC532" s="489" t="s">
        <v>2203</v>
      </c>
      <c r="CD532" s="9"/>
      <c r="CJ532" s="99">
        <v>1</v>
      </c>
    </row>
    <row r="533" spans="2:88" s="13" customFormat="1" ht="17.100000000000001" customHeight="1">
      <c r="B533" s="898"/>
      <c r="C533" s="59"/>
      <c r="D533" s="59"/>
      <c r="E533" s="59"/>
      <c r="F533" s="59"/>
      <c r="G533" s="59"/>
      <c r="H533" s="59"/>
      <c r="I533" s="59"/>
      <c r="J533" s="59"/>
      <c r="K533" s="59"/>
      <c r="L533" s="59"/>
      <c r="M533" s="59"/>
      <c r="N533" s="59" t="s">
        <v>264</v>
      </c>
      <c r="O533" s="59"/>
      <c r="P533" s="59"/>
      <c r="Q533" s="59"/>
      <c r="R533" s="59"/>
      <c r="S533" s="59"/>
      <c r="T533" s="59"/>
      <c r="U533" s="59"/>
      <c r="V533" s="59"/>
      <c r="W533" s="59"/>
      <c r="X533" s="59"/>
      <c r="Y533" s="794"/>
      <c r="Z533" s="794"/>
      <c r="AA533" s="794"/>
      <c r="AB533" s="794"/>
      <c r="AC533" s="794"/>
      <c r="AD533" s="794"/>
      <c r="AE533" s="794"/>
      <c r="AF533" s="794"/>
      <c r="AG533" s="794"/>
      <c r="AH533" s="794"/>
      <c r="AI533" s="794"/>
      <c r="AJ533" s="794"/>
      <c r="AK533" s="794"/>
      <c r="AL533" s="794"/>
      <c r="AM533" s="794"/>
      <c r="AN533" s="794"/>
      <c r="AO533" s="794"/>
      <c r="AP533" s="794"/>
      <c r="AQ533" s="794"/>
      <c r="AR533" s="794"/>
      <c r="AS533" s="794"/>
      <c r="AT533" s="794"/>
      <c r="AU533" s="794"/>
      <c r="AV533" s="794"/>
      <c r="AW533" s="794"/>
      <c r="AX533" s="794"/>
      <c r="AY533" s="794"/>
      <c r="AZ533" s="794"/>
      <c r="BA533" s="794"/>
      <c r="BB533" s="794"/>
      <c r="BC533" s="794"/>
      <c r="BD533" s="794"/>
      <c r="BE533" s="798" t="s">
        <v>117</v>
      </c>
      <c r="BF533" s="798"/>
      <c r="BG533" s="796"/>
      <c r="BH533" s="796"/>
      <c r="BI533" s="796"/>
      <c r="BJ533" s="796"/>
      <c r="BK533" s="796"/>
      <c r="BL533" s="796"/>
      <c r="BM533" s="796"/>
      <c r="BN533" s="796"/>
      <c r="BO533" s="796"/>
      <c r="BP533" s="796"/>
      <c r="BQ533" s="796"/>
      <c r="BR533" s="796"/>
      <c r="BS533" s="796"/>
      <c r="BT533" s="796"/>
      <c r="BU533" s="796"/>
      <c r="BV533" s="123"/>
      <c r="BW533" s="119" t="s">
        <v>85</v>
      </c>
      <c r="BX533" s="119"/>
      <c r="BY533" s="119"/>
      <c r="BZ533" s="119"/>
      <c r="CA533" s="119"/>
      <c r="CB533" s="59"/>
      <c r="CC533" s="895">
        <f>SUM(BG528:BU533)</f>
        <v>0</v>
      </c>
      <c r="CD533" s="896"/>
      <c r="CJ533" s="99">
        <v>1</v>
      </c>
    </row>
    <row r="534" spans="2:88" s="2" customFormat="1" ht="4.5" customHeight="1">
      <c r="B534" s="898"/>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A534" s="94"/>
      <c r="CB534" s="94"/>
      <c r="CC534" s="1"/>
      <c r="CD534" s="1"/>
      <c r="CJ534" s="99">
        <v>1</v>
      </c>
    </row>
    <row r="535" spans="2:88" s="2" customFormat="1" ht="4.5" customHeight="1">
      <c r="B535" s="898"/>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4"/>
      <c r="AY535" s="174"/>
      <c r="AZ535" s="174"/>
      <c r="BA535" s="174"/>
      <c r="BB535" s="174"/>
      <c r="BC535" s="174"/>
      <c r="BD535" s="174"/>
      <c r="BE535" s="174"/>
      <c r="BF535" s="174"/>
      <c r="BG535" s="174"/>
      <c r="BH535" s="174"/>
      <c r="BI535" s="174"/>
      <c r="BJ535" s="174"/>
      <c r="BK535" s="174"/>
      <c r="BL535" s="174"/>
      <c r="BM535" s="174"/>
      <c r="BN535" s="174"/>
      <c r="BO535" s="174"/>
      <c r="BP535" s="174"/>
      <c r="BQ535" s="174"/>
      <c r="BR535" s="174"/>
      <c r="BS535" s="174"/>
      <c r="BT535" s="174"/>
      <c r="BU535" s="174"/>
      <c r="BV535" s="174"/>
      <c r="BW535" s="174"/>
      <c r="BX535" s="174"/>
      <c r="BY535" s="174"/>
      <c r="BZ535" s="174"/>
      <c r="CA535" s="174"/>
      <c r="CB535" s="174"/>
      <c r="CC535" s="1"/>
      <c r="CD535" s="1"/>
      <c r="CJ535" s="99">
        <v>1</v>
      </c>
    </row>
    <row r="536" spans="2:88" s="13" customFormat="1" ht="17.100000000000001" customHeight="1">
      <c r="B536" s="898"/>
      <c r="C536" s="59"/>
      <c r="D536" s="59" t="s">
        <v>265</v>
      </c>
      <c r="E536" s="59"/>
      <c r="F536" s="59"/>
      <c r="G536" s="59"/>
      <c r="H536" s="59"/>
      <c r="I536" s="59"/>
      <c r="J536" s="59"/>
      <c r="K536" s="59"/>
      <c r="L536" s="59"/>
      <c r="M536" s="59"/>
      <c r="N536" s="59"/>
      <c r="O536" s="59"/>
      <c r="P536" s="59"/>
      <c r="Q536" s="59"/>
      <c r="R536" s="59"/>
      <c r="S536" s="59"/>
      <c r="T536" s="59"/>
      <c r="U536" s="794"/>
      <c r="V536" s="794"/>
      <c r="W536" s="794"/>
      <c r="X536" s="794"/>
      <c r="Y536" s="794"/>
      <c r="Z536" s="794"/>
      <c r="AA536" s="794"/>
      <c r="AB536" s="794"/>
      <c r="AC536" s="794"/>
      <c r="AD536" s="794"/>
      <c r="AE536" s="794"/>
      <c r="AF536" s="794"/>
      <c r="AG536" s="794"/>
      <c r="AH536" s="794"/>
      <c r="AI536" s="794"/>
      <c r="AJ536" s="794"/>
      <c r="AK536" s="794"/>
      <c r="AL536" s="794"/>
      <c r="AM536" s="794"/>
      <c r="AN536" s="794"/>
      <c r="AO536" s="794"/>
      <c r="AP536" s="794"/>
      <c r="AQ536" s="794"/>
      <c r="AR536" s="794"/>
      <c r="AS536" s="794"/>
      <c r="AT536" s="794"/>
      <c r="AU536" s="794"/>
      <c r="AV536" s="794"/>
      <c r="AW536" s="794"/>
      <c r="AX536" s="794"/>
      <c r="AY536" s="794"/>
      <c r="AZ536" s="794"/>
      <c r="BA536" s="794"/>
      <c r="BB536" s="794"/>
      <c r="BC536" s="794"/>
      <c r="BD536" s="794"/>
      <c r="BE536" s="794"/>
      <c r="BF536" s="794"/>
      <c r="BG536" s="794"/>
      <c r="BH536" s="794"/>
      <c r="BI536" s="794"/>
      <c r="BJ536" s="794"/>
      <c r="BK536" s="794"/>
      <c r="BL536" s="794"/>
      <c r="BM536" s="794"/>
      <c r="BN536" s="794"/>
      <c r="BO536" s="794"/>
      <c r="BP536" s="794"/>
      <c r="BQ536" s="794"/>
      <c r="BR536" s="794"/>
      <c r="BS536" s="794"/>
      <c r="BT536" s="794"/>
      <c r="BU536" s="794"/>
      <c r="BV536" s="794"/>
      <c r="BW536" s="794"/>
      <c r="BX536" s="794"/>
      <c r="BY536" s="794"/>
      <c r="BZ536" s="794"/>
      <c r="CA536" s="794"/>
      <c r="CB536" s="794"/>
      <c r="CJ536" s="99">
        <v>1</v>
      </c>
    </row>
    <row r="537" spans="2:88" s="2" customFormat="1" ht="4.5" customHeight="1">
      <c r="B537" s="898"/>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A537" s="94"/>
      <c r="CB537" s="94"/>
      <c r="CC537" s="1"/>
      <c r="CD537" s="1"/>
      <c r="CJ537" s="99">
        <v>1</v>
      </c>
    </row>
    <row r="538" spans="2:88" s="2" customFormat="1" ht="5.0999999999999996" customHeight="1">
      <c r="B538" s="898"/>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c r="AS538" s="174"/>
      <c r="AT538" s="174"/>
      <c r="AU538" s="174"/>
      <c r="AV538" s="174"/>
      <c r="AW538" s="174"/>
      <c r="AX538" s="174"/>
      <c r="AY538" s="174"/>
      <c r="AZ538" s="174"/>
      <c r="BA538" s="174"/>
      <c r="BB538" s="174"/>
      <c r="BC538" s="174"/>
      <c r="BD538" s="174"/>
      <c r="BE538" s="174"/>
      <c r="BF538" s="174"/>
      <c r="BG538" s="174"/>
      <c r="BH538" s="174"/>
      <c r="BI538" s="174"/>
      <c r="BJ538" s="174"/>
      <c r="BK538" s="174"/>
      <c r="BL538" s="174"/>
      <c r="BM538" s="174"/>
      <c r="BN538" s="174"/>
      <c r="BO538" s="174"/>
      <c r="BP538" s="174"/>
      <c r="BQ538" s="174"/>
      <c r="BR538" s="174"/>
      <c r="BS538" s="174"/>
      <c r="BT538" s="174"/>
      <c r="BU538" s="174"/>
      <c r="BV538" s="174"/>
      <c r="BW538" s="174"/>
      <c r="BX538" s="174"/>
      <c r="BY538" s="174"/>
      <c r="BZ538" s="174"/>
      <c r="CA538" s="174"/>
      <c r="CB538" s="174"/>
      <c r="CC538" s="1"/>
      <c r="CD538" s="1"/>
      <c r="CJ538" s="99">
        <v>1</v>
      </c>
    </row>
    <row r="539" spans="2:88" s="13" customFormat="1" ht="17.100000000000001" customHeight="1">
      <c r="B539" s="898"/>
      <c r="C539" s="59"/>
      <c r="D539" s="59" t="s">
        <v>266</v>
      </c>
      <c r="E539" s="59"/>
      <c r="F539" s="59"/>
      <c r="G539" s="59"/>
      <c r="H539" s="59"/>
      <c r="I539" s="59"/>
      <c r="J539" s="59"/>
      <c r="K539" s="59"/>
      <c r="L539" s="59"/>
      <c r="M539" s="59"/>
      <c r="N539" s="59"/>
      <c r="O539" s="59"/>
      <c r="P539" s="59"/>
      <c r="Q539" s="59"/>
      <c r="R539" s="59"/>
      <c r="S539" s="59"/>
      <c r="T539" s="794"/>
      <c r="U539" s="794"/>
      <c r="V539" s="794"/>
      <c r="W539" s="794"/>
      <c r="X539" s="794"/>
      <c r="Y539" s="794"/>
      <c r="Z539" s="794"/>
      <c r="AA539" s="794"/>
      <c r="AB539" s="794"/>
      <c r="AC539" s="794"/>
      <c r="AD539" s="794"/>
      <c r="AE539" s="794"/>
      <c r="AF539" s="794"/>
      <c r="AG539" s="794"/>
      <c r="AH539" s="794"/>
      <c r="AI539" s="794"/>
      <c r="AJ539" s="794"/>
      <c r="AK539" s="794"/>
      <c r="AL539" s="794"/>
      <c r="AM539" s="794"/>
      <c r="AN539" s="794"/>
      <c r="AO539" s="794"/>
      <c r="AP539" s="794"/>
      <c r="AQ539" s="794"/>
      <c r="AR539" s="794"/>
      <c r="AS539" s="794"/>
      <c r="AT539" s="794"/>
      <c r="AU539" s="794"/>
      <c r="AV539" s="794"/>
      <c r="AW539" s="794"/>
      <c r="AX539" s="794"/>
      <c r="AY539" s="794"/>
      <c r="AZ539" s="794"/>
      <c r="BA539" s="794"/>
      <c r="BB539" s="794"/>
      <c r="BC539" s="794"/>
      <c r="BD539" s="794"/>
      <c r="BE539" s="794"/>
      <c r="BF539" s="794"/>
      <c r="BG539" s="794"/>
      <c r="BH539" s="794"/>
      <c r="BI539" s="794"/>
      <c r="BJ539" s="794"/>
      <c r="BK539" s="794"/>
      <c r="BL539" s="794"/>
      <c r="BM539" s="794"/>
      <c r="BN539" s="794"/>
      <c r="BO539" s="794"/>
      <c r="BP539" s="794"/>
      <c r="BQ539" s="794"/>
      <c r="BR539" s="794"/>
      <c r="BS539" s="794"/>
      <c r="BT539" s="794"/>
      <c r="BU539" s="794"/>
      <c r="BV539" s="794"/>
      <c r="BW539" s="794"/>
      <c r="BX539" s="794"/>
      <c r="BY539" s="794"/>
      <c r="BZ539" s="794"/>
      <c r="CA539" s="794"/>
      <c r="CB539" s="794"/>
      <c r="CJ539" s="99">
        <v>1</v>
      </c>
    </row>
    <row r="540" spans="2:88" s="2" customFormat="1" ht="14.1" customHeight="1">
      <c r="B540" s="898"/>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
      <c r="CD540" s="1"/>
      <c r="CJ540" s="99">
        <v>1</v>
      </c>
    </row>
    <row r="541" spans="2:88" s="13" customFormat="1" ht="2.1" customHeight="1">
      <c r="B541" s="898"/>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c r="AB541" s="169"/>
      <c r="AC541" s="169"/>
      <c r="AD541" s="169"/>
      <c r="AE541" s="169"/>
      <c r="AF541" s="169"/>
      <c r="AG541" s="169"/>
      <c r="AH541" s="169"/>
      <c r="AI541" s="169"/>
      <c r="AJ541" s="169"/>
      <c r="AK541" s="169"/>
      <c r="AL541" s="169"/>
      <c r="AM541" s="169"/>
      <c r="AN541" s="169"/>
      <c r="AO541" s="169"/>
      <c r="AP541" s="169"/>
      <c r="AQ541" s="169"/>
      <c r="AR541" s="169"/>
      <c r="AS541" s="170"/>
      <c r="AT541" s="170"/>
      <c r="AU541" s="170"/>
      <c r="AV541" s="170"/>
      <c r="AW541" s="170"/>
      <c r="AX541" s="170"/>
      <c r="AY541" s="170"/>
      <c r="AZ541" s="170"/>
      <c r="BA541" s="170"/>
      <c r="BB541" s="170"/>
      <c r="BC541" s="170"/>
      <c r="BD541" s="170"/>
      <c r="BE541" s="170"/>
      <c r="BF541" s="170"/>
      <c r="BG541" s="170"/>
      <c r="BH541" s="170"/>
      <c r="BI541" s="170"/>
      <c r="BJ541" s="170"/>
      <c r="BK541" s="170"/>
      <c r="BL541" s="170"/>
      <c r="BM541" s="170"/>
      <c r="BN541" s="170"/>
      <c r="BO541" s="170"/>
      <c r="BP541" s="170"/>
      <c r="BQ541" s="170"/>
      <c r="BR541" s="170"/>
      <c r="BS541" s="170"/>
      <c r="BT541" s="170"/>
      <c r="BU541" s="170"/>
      <c r="BV541" s="170"/>
      <c r="BW541" s="170"/>
      <c r="BX541" s="170"/>
      <c r="BY541" s="170"/>
      <c r="BZ541" s="170"/>
      <c r="CA541" s="170"/>
      <c r="CB541" s="170"/>
      <c r="CJ541" s="99">
        <v>1</v>
      </c>
    </row>
    <row r="542" spans="2:88" s="2" customFormat="1" ht="30" customHeight="1" thickBot="1">
      <c r="B542" s="898"/>
      <c r="C542" s="490"/>
      <c r="D542" s="490"/>
      <c r="E542" s="490"/>
      <c r="F542" s="490"/>
      <c r="G542" s="490"/>
      <c r="H542" s="490"/>
      <c r="I542" s="490"/>
      <c r="J542" s="490"/>
      <c r="K542" s="490"/>
      <c r="L542" s="490"/>
      <c r="M542" s="490"/>
      <c r="N542" s="490"/>
      <c r="O542" s="490"/>
      <c r="P542" s="490"/>
      <c r="Q542" s="490"/>
      <c r="R542" s="490"/>
      <c r="S542" s="490"/>
      <c r="T542" s="490"/>
      <c r="U542" s="490"/>
      <c r="V542" s="490"/>
      <c r="W542" s="490"/>
      <c r="X542" s="490"/>
      <c r="Y542" s="490"/>
      <c r="Z542" s="490"/>
      <c r="AA542" s="490"/>
      <c r="AB542" s="490"/>
      <c r="AC542" s="490"/>
      <c r="AD542" s="490"/>
      <c r="AE542" s="490"/>
      <c r="AF542" s="490"/>
      <c r="AG542" s="490"/>
      <c r="AH542" s="490"/>
      <c r="AI542" s="490"/>
      <c r="AJ542" s="490"/>
      <c r="AK542" s="490"/>
      <c r="AL542" s="490"/>
      <c r="AM542" s="490"/>
      <c r="AN542" s="490"/>
      <c r="AO542" s="490"/>
      <c r="AP542" s="490"/>
      <c r="AQ542" s="490"/>
      <c r="AR542" s="490"/>
      <c r="AS542" s="490"/>
      <c r="AT542" s="490"/>
      <c r="AU542" s="490"/>
      <c r="AV542" s="490"/>
      <c r="AW542" s="490"/>
      <c r="AX542" s="490"/>
      <c r="AY542" s="490"/>
      <c r="AZ542" s="490"/>
      <c r="BA542" s="490"/>
      <c r="BB542" s="490"/>
      <c r="BC542" s="490"/>
      <c r="BD542" s="490"/>
      <c r="BE542" s="490"/>
      <c r="BF542" s="490"/>
      <c r="BG542" s="490"/>
      <c r="BH542" s="490"/>
      <c r="BI542" s="490"/>
      <c r="BJ542" s="490"/>
      <c r="BK542" s="490"/>
      <c r="BL542" s="490"/>
      <c r="BM542" s="490"/>
      <c r="BN542" s="490"/>
      <c r="BO542" s="490"/>
      <c r="BP542" s="490"/>
      <c r="BQ542" s="490"/>
      <c r="BR542" s="490"/>
      <c r="BS542" s="490"/>
      <c r="BT542" s="490"/>
      <c r="BU542" s="490"/>
      <c r="BV542" s="490"/>
      <c r="BW542" s="490"/>
      <c r="BX542" s="490"/>
      <c r="BY542" s="490"/>
      <c r="BZ542" s="490"/>
      <c r="CA542" s="490"/>
      <c r="CB542" s="490"/>
      <c r="CC542" s="1"/>
      <c r="CD542" s="1"/>
      <c r="CJ542" s="99">
        <v>1</v>
      </c>
    </row>
    <row r="543" spans="2:88" s="2" customFormat="1" ht="4.5" customHeight="1">
      <c r="B543" s="898"/>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1"/>
      <c r="CD543" s="1"/>
      <c r="CJ543" s="99">
        <v>1</v>
      </c>
    </row>
    <row r="544" spans="2:88" s="13" customFormat="1" ht="17.100000000000001" customHeight="1">
      <c r="B544" s="898"/>
      <c r="C544" s="59"/>
      <c r="D544" s="59" t="s">
        <v>246</v>
      </c>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799"/>
      <c r="AL544" s="799"/>
      <c r="AM544" s="799"/>
      <c r="AN544" s="799"/>
      <c r="AO544" s="799"/>
      <c r="AP544" s="799"/>
      <c r="AQ544" s="799"/>
      <c r="AR544" s="59"/>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1" t="s">
        <v>1970</v>
      </c>
      <c r="CD544" s="1"/>
      <c r="CE544" s="1"/>
      <c r="CJ544" s="99">
        <v>1</v>
      </c>
    </row>
    <row r="545" spans="2:88" s="2" customFormat="1" ht="4.5" customHeight="1">
      <c r="B545" s="898"/>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
      <c r="CD545" s="1"/>
      <c r="CJ545" s="99">
        <v>1</v>
      </c>
    </row>
    <row r="546" spans="2:88" s="2" customFormat="1" ht="4.5" customHeight="1">
      <c r="B546" s="898"/>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c r="BW546" s="174"/>
      <c r="BX546" s="174"/>
      <c r="BY546" s="174"/>
      <c r="BZ546" s="174"/>
      <c r="CA546" s="174"/>
      <c r="CB546" s="174"/>
      <c r="CC546" s="1"/>
      <c r="CD546" s="1"/>
      <c r="CJ546" s="99">
        <v>1</v>
      </c>
    </row>
    <row r="547" spans="2:88" s="13" customFormat="1" ht="17.100000000000001" customHeight="1">
      <c r="B547" s="898"/>
      <c r="C547" s="59"/>
      <c r="D547" s="59" t="s">
        <v>247</v>
      </c>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799"/>
      <c r="AL547" s="799"/>
      <c r="AM547" s="799"/>
      <c r="AN547" s="799"/>
      <c r="AO547" s="799"/>
      <c r="AP547" s="799"/>
      <c r="AQ547" s="799"/>
      <c r="AR547" s="59"/>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1" t="s">
        <v>2201</v>
      </c>
      <c r="CD547" s="1"/>
      <c r="CE547" s="1"/>
      <c r="CJ547" s="99">
        <v>1</v>
      </c>
    </row>
    <row r="548" spans="2:88" s="2" customFormat="1" ht="4.5" customHeight="1">
      <c r="B548" s="898"/>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
      <c r="CD548" s="1"/>
      <c r="CJ548" s="99">
        <v>1</v>
      </c>
    </row>
    <row r="549" spans="2:88" s="2" customFormat="1" ht="4.5" customHeight="1">
      <c r="B549" s="898"/>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c r="BW549" s="174"/>
      <c r="BX549" s="174"/>
      <c r="BY549" s="174"/>
      <c r="BZ549" s="174"/>
      <c r="CA549" s="174"/>
      <c r="CB549" s="174"/>
      <c r="CC549" s="1"/>
      <c r="CD549" s="1"/>
      <c r="CJ549" s="99">
        <v>1</v>
      </c>
    </row>
    <row r="550" spans="2:88" s="13" customFormat="1" ht="17.100000000000001" customHeight="1">
      <c r="B550" s="898"/>
      <c r="C550" s="59"/>
      <c r="D550" s="59" t="s">
        <v>248</v>
      </c>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60"/>
      <c r="AT550" s="60"/>
      <c r="AU550" s="897"/>
      <c r="AV550" s="897"/>
      <c r="AW550" s="897"/>
      <c r="AX550" s="897"/>
      <c r="AY550" s="897"/>
      <c r="AZ550" s="897"/>
      <c r="BA550" s="897"/>
      <c r="BB550" s="897"/>
      <c r="BC550" s="897"/>
      <c r="BD550" s="897"/>
      <c r="BE550" s="897"/>
      <c r="BF550" s="897"/>
      <c r="BG550" s="897"/>
      <c r="BH550" s="897"/>
      <c r="BI550" s="60"/>
      <c r="BJ550" s="60"/>
      <c r="BK550" s="60"/>
      <c r="BL550" s="60"/>
      <c r="BM550" s="60"/>
      <c r="BN550" s="60"/>
      <c r="BO550" s="60"/>
      <c r="BP550" s="60"/>
      <c r="BQ550" s="60"/>
      <c r="BR550" s="60"/>
      <c r="BS550" s="60"/>
      <c r="BT550" s="60"/>
      <c r="BU550" s="60"/>
      <c r="BV550" s="60"/>
      <c r="BW550" s="60"/>
      <c r="BX550" s="60"/>
      <c r="BY550" s="60"/>
      <c r="BZ550" s="60"/>
      <c r="CA550" s="60"/>
      <c r="CB550" s="60"/>
      <c r="CC550" s="1" t="s">
        <v>2200</v>
      </c>
      <c r="CD550" s="1"/>
      <c r="CE550" s="1"/>
      <c r="CJ550" s="99">
        <v>1</v>
      </c>
    </row>
    <row r="551" spans="2:88" s="2" customFormat="1" ht="4.5" customHeight="1">
      <c r="B551" s="898"/>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A551" s="94"/>
      <c r="CB551" s="94"/>
      <c r="CC551" s="1"/>
      <c r="CD551" s="1"/>
      <c r="CJ551" s="99">
        <v>1</v>
      </c>
    </row>
    <row r="552" spans="2:88" s="2" customFormat="1" ht="4.5" customHeight="1">
      <c r="B552" s="898"/>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c r="CA552" s="174"/>
      <c r="CB552" s="174"/>
      <c r="CC552" s="1"/>
      <c r="CD552" s="1"/>
      <c r="CJ552" s="99">
        <v>1</v>
      </c>
    </row>
    <row r="553" spans="2:88" s="13" customFormat="1" ht="17.100000000000001" customHeight="1">
      <c r="B553" s="898"/>
      <c r="C553" s="59"/>
      <c r="D553" s="59" t="s">
        <v>249</v>
      </c>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60"/>
      <c r="AT553" s="60"/>
      <c r="AU553" s="897"/>
      <c r="AV553" s="897"/>
      <c r="AW553" s="897"/>
      <c r="AX553" s="897"/>
      <c r="AY553" s="897"/>
      <c r="AZ553" s="897"/>
      <c r="BA553" s="897"/>
      <c r="BB553" s="897"/>
      <c r="BC553" s="897"/>
      <c r="BD553" s="897"/>
      <c r="BE553" s="897"/>
      <c r="BF553" s="897"/>
      <c r="BG553" s="897"/>
      <c r="BH553" s="897"/>
      <c r="BI553" s="60"/>
      <c r="BJ553" s="60"/>
      <c r="BK553" s="60"/>
      <c r="BL553" s="60"/>
      <c r="BM553" s="60"/>
      <c r="BN553" s="60"/>
      <c r="BO553" s="60"/>
      <c r="BP553" s="60"/>
      <c r="BQ553" s="60"/>
      <c r="BR553" s="60"/>
      <c r="BS553" s="60"/>
      <c r="BT553" s="60"/>
      <c r="BU553" s="60"/>
      <c r="BV553" s="60"/>
      <c r="BW553" s="60"/>
      <c r="BX553" s="60"/>
      <c r="BY553" s="60"/>
      <c r="BZ553" s="60"/>
      <c r="CA553" s="60"/>
      <c r="CB553" s="60"/>
      <c r="CC553" s="1" t="s">
        <v>2200</v>
      </c>
      <c r="CD553" s="1"/>
      <c r="CE553" s="1"/>
      <c r="CJ553" s="99">
        <v>1</v>
      </c>
    </row>
    <row r="554" spans="2:88" s="2" customFormat="1" ht="4.5" customHeight="1">
      <c r="B554" s="898"/>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A554" s="94"/>
      <c r="CB554" s="94"/>
      <c r="CC554" s="1"/>
      <c r="CD554" s="1"/>
      <c r="CJ554" s="99">
        <v>1</v>
      </c>
    </row>
    <row r="555" spans="2:88" s="2" customFormat="1" ht="4.5" customHeight="1">
      <c r="B555" s="898"/>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c r="AS555" s="174"/>
      <c r="AT555" s="174"/>
      <c r="AU555" s="174"/>
      <c r="AV555" s="174"/>
      <c r="AW555" s="174"/>
      <c r="AX555" s="174"/>
      <c r="AY555" s="174"/>
      <c r="AZ555" s="174"/>
      <c r="BA555" s="174"/>
      <c r="BB555" s="174"/>
      <c r="BC555" s="174"/>
      <c r="BD555" s="174"/>
      <c r="BE555" s="174"/>
      <c r="BF555" s="174"/>
      <c r="BG555" s="174"/>
      <c r="BH555" s="174"/>
      <c r="BI555" s="174"/>
      <c r="BJ555" s="174"/>
      <c r="BK555" s="174"/>
      <c r="BL555" s="174"/>
      <c r="BM555" s="174"/>
      <c r="BN555" s="174"/>
      <c r="BO555" s="174"/>
      <c r="BP555" s="174"/>
      <c r="BQ555" s="174"/>
      <c r="BR555" s="174"/>
      <c r="BS555" s="174"/>
      <c r="BT555" s="174"/>
      <c r="BU555" s="174"/>
      <c r="BV555" s="174"/>
      <c r="BW555" s="174"/>
      <c r="BX555" s="174"/>
      <c r="BY555" s="174"/>
      <c r="BZ555" s="174"/>
      <c r="CA555" s="174"/>
      <c r="CB555" s="174"/>
      <c r="CC555" s="1"/>
      <c r="CD555" s="1"/>
      <c r="CJ555" s="99">
        <v>1</v>
      </c>
    </row>
    <row r="556" spans="2:88" s="13" customFormat="1" ht="17.100000000000001" customHeight="1">
      <c r="B556" s="898"/>
      <c r="C556" s="59"/>
      <c r="D556" s="59" t="s">
        <v>250</v>
      </c>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c r="AR556" s="59"/>
      <c r="AS556" s="60"/>
      <c r="AT556" s="60"/>
      <c r="AU556" s="897"/>
      <c r="AV556" s="897"/>
      <c r="AW556" s="897"/>
      <c r="AX556" s="897"/>
      <c r="AY556" s="897"/>
      <c r="AZ556" s="897"/>
      <c r="BA556" s="897"/>
      <c r="BB556" s="897"/>
      <c r="BC556" s="897"/>
      <c r="BD556" s="897"/>
      <c r="BE556" s="897"/>
      <c r="BF556" s="897"/>
      <c r="BG556" s="897"/>
      <c r="BH556" s="897"/>
      <c r="BI556" s="60"/>
      <c r="BJ556" s="60"/>
      <c r="BK556" s="60"/>
      <c r="BL556" s="60"/>
      <c r="BM556" s="60"/>
      <c r="BN556" s="60"/>
      <c r="BO556" s="60"/>
      <c r="BP556" s="60"/>
      <c r="BQ556" s="60"/>
      <c r="BR556" s="60"/>
      <c r="BS556" s="60"/>
      <c r="BT556" s="60"/>
      <c r="BU556" s="60"/>
      <c r="BV556" s="60"/>
      <c r="BW556" s="60"/>
      <c r="BX556" s="60"/>
      <c r="BY556" s="60"/>
      <c r="BZ556" s="60"/>
      <c r="CA556" s="60"/>
      <c r="CB556" s="60"/>
      <c r="CC556" s="1"/>
      <c r="CD556" s="1"/>
      <c r="CE556" s="1"/>
      <c r="CJ556" s="99">
        <v>1</v>
      </c>
    </row>
    <row r="557" spans="2:88" s="2" customFormat="1" ht="4.5" customHeight="1">
      <c r="B557" s="898"/>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c r="BV557" s="94"/>
      <c r="BW557" s="94"/>
      <c r="BX557" s="94"/>
      <c r="BY557" s="94"/>
      <c r="BZ557" s="94"/>
      <c r="CA557" s="94"/>
      <c r="CB557" s="94"/>
      <c r="CC557" s="1"/>
      <c r="CD557" s="1"/>
      <c r="CJ557" s="99">
        <v>1</v>
      </c>
    </row>
    <row r="558" spans="2:88" s="2" customFormat="1" ht="4.5" customHeight="1">
      <c r="B558" s="898"/>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c r="AS558" s="174"/>
      <c r="AT558" s="174"/>
      <c r="AU558" s="174"/>
      <c r="AV558" s="174"/>
      <c r="AW558" s="174"/>
      <c r="AX558" s="174"/>
      <c r="AY558" s="174"/>
      <c r="AZ558" s="174"/>
      <c r="BA558" s="174"/>
      <c r="BB558" s="174"/>
      <c r="BC558" s="174"/>
      <c r="BD558" s="174"/>
      <c r="BE558" s="174"/>
      <c r="BF558" s="174"/>
      <c r="BG558" s="174"/>
      <c r="BH558" s="174"/>
      <c r="BI558" s="174"/>
      <c r="BJ558" s="174"/>
      <c r="BK558" s="174"/>
      <c r="BL558" s="174"/>
      <c r="BM558" s="174"/>
      <c r="BN558" s="174"/>
      <c r="BO558" s="174"/>
      <c r="BP558" s="174"/>
      <c r="BQ558" s="174"/>
      <c r="BR558" s="174"/>
      <c r="BS558" s="174"/>
      <c r="BT558" s="174"/>
      <c r="BU558" s="174"/>
      <c r="BV558" s="174"/>
      <c r="BW558" s="174"/>
      <c r="BX558" s="174"/>
      <c r="BY558" s="174"/>
      <c r="BZ558" s="174"/>
      <c r="CA558" s="174"/>
      <c r="CB558" s="174"/>
      <c r="CC558" s="1"/>
      <c r="CD558" s="1"/>
      <c r="CJ558" s="99">
        <v>1</v>
      </c>
    </row>
    <row r="559" spans="2:88" s="13" customFormat="1" ht="17.100000000000001" customHeight="1">
      <c r="B559" s="898"/>
      <c r="C559" s="59"/>
      <c r="D559" s="59" t="s">
        <v>251</v>
      </c>
      <c r="E559" s="59"/>
      <c r="F559" s="59"/>
      <c r="G559" s="59"/>
      <c r="H559" s="59"/>
      <c r="I559" s="59"/>
      <c r="J559" s="59"/>
      <c r="K559" s="59" t="s">
        <v>2197</v>
      </c>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59"/>
      <c r="AS559" s="60"/>
      <c r="AT559" s="60"/>
      <c r="AU559" s="897"/>
      <c r="AV559" s="897"/>
      <c r="AW559" s="897"/>
      <c r="AX559" s="897"/>
      <c r="AY559" s="897"/>
      <c r="AZ559" s="897"/>
      <c r="BA559" s="897"/>
      <c r="BB559" s="897"/>
      <c r="BC559" s="897"/>
      <c r="BD559" s="897"/>
      <c r="BE559" s="897"/>
      <c r="BF559" s="897"/>
      <c r="BG559" s="897"/>
      <c r="BH559" s="897"/>
      <c r="BI559" s="60"/>
      <c r="BJ559" s="60"/>
      <c r="BK559" s="60"/>
      <c r="BL559" s="60"/>
      <c r="BM559" s="60"/>
      <c r="BN559" s="60"/>
      <c r="BO559" s="60"/>
      <c r="BP559" s="60"/>
      <c r="BQ559" s="60"/>
      <c r="BR559" s="60"/>
      <c r="BS559" s="60"/>
      <c r="BT559" s="60"/>
      <c r="BU559" s="60"/>
      <c r="BV559" s="60"/>
      <c r="BW559" s="60"/>
      <c r="BX559" s="60"/>
      <c r="BY559" s="60"/>
      <c r="BZ559" s="60"/>
      <c r="CA559" s="60"/>
      <c r="CB559" s="60"/>
      <c r="CC559" s="13" t="s">
        <v>2199</v>
      </c>
      <c r="CJ559" s="99">
        <v>1</v>
      </c>
    </row>
    <row r="560" spans="2:88" s="13" customFormat="1" ht="15.95" customHeight="1">
      <c r="B560" s="898"/>
      <c r="C560" s="59"/>
      <c r="D560" s="59"/>
      <c r="E560" s="59"/>
      <c r="F560" s="59"/>
      <c r="G560" s="59"/>
      <c r="H560" s="59"/>
      <c r="I560" s="59"/>
      <c r="J560" s="59"/>
      <c r="K560" s="59" t="s">
        <v>2198</v>
      </c>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c r="AS560" s="59"/>
      <c r="AT560" s="59"/>
      <c r="AU560" s="60"/>
      <c r="AV560" s="60"/>
      <c r="AW560" s="60"/>
      <c r="AX560" s="799" t="s">
        <v>56</v>
      </c>
      <c r="AY560" s="799"/>
      <c r="AZ560" s="96"/>
      <c r="BA560" s="96"/>
      <c r="BB560" s="96" t="s">
        <v>184</v>
      </c>
      <c r="BC560" s="96"/>
      <c r="BD560" s="96"/>
      <c r="BE560" s="96"/>
      <c r="BF560" s="96"/>
      <c r="BG560" s="799" t="s">
        <v>56</v>
      </c>
      <c r="BH560" s="799"/>
      <c r="BI560" s="96"/>
      <c r="BJ560" s="96"/>
      <c r="BK560" s="96" t="s">
        <v>254</v>
      </c>
      <c r="BL560" s="60"/>
      <c r="BM560" s="60"/>
      <c r="BN560" s="60"/>
      <c r="BO560" s="60"/>
      <c r="BP560" s="60"/>
      <c r="BQ560" s="60"/>
      <c r="BR560" s="60"/>
      <c r="BS560" s="60"/>
      <c r="BT560" s="60"/>
      <c r="BU560" s="60"/>
      <c r="BV560" s="60"/>
      <c r="BW560" s="60"/>
      <c r="BX560" s="60"/>
      <c r="BY560" s="60"/>
      <c r="BZ560" s="60"/>
      <c r="CA560" s="60"/>
      <c r="CB560" s="60"/>
      <c r="CC560" s="13" t="s">
        <v>2297</v>
      </c>
      <c r="CJ560" s="99">
        <v>1</v>
      </c>
    </row>
    <row r="561" spans="2:88" s="2" customFormat="1" ht="4.5" customHeight="1">
      <c r="B561" s="898"/>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c r="BV561" s="94"/>
      <c r="BW561" s="94"/>
      <c r="BX561" s="94"/>
      <c r="BY561" s="94"/>
      <c r="BZ561" s="94"/>
      <c r="CA561" s="94"/>
      <c r="CB561" s="94"/>
      <c r="CC561" s="1"/>
      <c r="CD561" s="1"/>
      <c r="CJ561" s="99">
        <v>1</v>
      </c>
    </row>
    <row r="562" spans="2:88" s="2" customFormat="1" ht="4.5" customHeight="1">
      <c r="B562" s="898"/>
      <c r="C562" s="174"/>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c r="AS562" s="174"/>
      <c r="AT562" s="174"/>
      <c r="AU562" s="174"/>
      <c r="AV562" s="174"/>
      <c r="AW562" s="174"/>
      <c r="AX562" s="174"/>
      <c r="AY562" s="174"/>
      <c r="AZ562" s="174"/>
      <c r="BA562" s="174"/>
      <c r="BB562" s="174"/>
      <c r="BC562" s="174"/>
      <c r="BD562" s="174"/>
      <c r="BE562" s="174"/>
      <c r="BF562" s="174"/>
      <c r="BG562" s="174"/>
      <c r="BH562" s="174"/>
      <c r="BI562" s="174"/>
      <c r="BJ562" s="174"/>
      <c r="BK562" s="174"/>
      <c r="BL562" s="174"/>
      <c r="BM562" s="174"/>
      <c r="BN562" s="174"/>
      <c r="BO562" s="174"/>
      <c r="BP562" s="174"/>
      <c r="BQ562" s="174"/>
      <c r="BR562" s="174"/>
      <c r="BS562" s="174"/>
      <c r="BT562" s="174"/>
      <c r="BU562" s="174"/>
      <c r="BV562" s="174"/>
      <c r="BW562" s="174"/>
      <c r="BX562" s="174"/>
      <c r="BY562" s="174"/>
      <c r="BZ562" s="174"/>
      <c r="CA562" s="174"/>
      <c r="CB562" s="174"/>
      <c r="CC562" s="1"/>
      <c r="CD562" s="1"/>
      <c r="CJ562" s="99">
        <v>1</v>
      </c>
    </row>
    <row r="563" spans="2:88" s="13" customFormat="1" ht="17.100000000000001" customHeight="1">
      <c r="B563" s="898"/>
      <c r="C563" s="59"/>
      <c r="D563" s="59" t="s">
        <v>255</v>
      </c>
      <c r="E563" s="59"/>
      <c r="F563" s="59"/>
      <c r="G563" s="59"/>
      <c r="H563" s="59"/>
      <c r="I563" s="59"/>
      <c r="J563" s="59"/>
      <c r="K563" s="59"/>
      <c r="L563" s="59"/>
      <c r="M563" s="59"/>
      <c r="N563" s="59"/>
      <c r="O563" s="59"/>
      <c r="P563" s="59"/>
      <c r="Q563" s="59"/>
      <c r="R563" s="59"/>
      <c r="S563" s="59"/>
      <c r="T563" s="59"/>
      <c r="U563" s="59"/>
      <c r="V563" s="59"/>
      <c r="W563" s="59" t="s">
        <v>2204</v>
      </c>
      <c r="X563" s="60"/>
      <c r="Y563" s="60"/>
      <c r="Z563" s="59"/>
      <c r="AA563" s="59"/>
      <c r="AB563" s="59"/>
      <c r="AC563" s="59"/>
      <c r="AD563" s="59"/>
      <c r="AE563" s="59"/>
      <c r="AF563" s="59"/>
      <c r="AG563" s="59"/>
      <c r="AH563" s="59"/>
      <c r="AI563" s="59"/>
      <c r="AJ563" s="59"/>
      <c r="AK563" s="59"/>
      <c r="AL563" s="59"/>
      <c r="AM563" s="59"/>
      <c r="AN563" s="59"/>
      <c r="AO563" s="59"/>
      <c r="AP563" s="59"/>
      <c r="AQ563" s="59"/>
      <c r="AR563" s="59"/>
      <c r="AS563" s="59"/>
      <c r="AT563" s="59"/>
      <c r="AU563" s="59"/>
      <c r="AV563" s="59"/>
      <c r="AW563" s="59"/>
      <c r="AX563" s="59"/>
      <c r="AY563" s="59"/>
      <c r="AZ563" s="60"/>
      <c r="BA563" s="60"/>
      <c r="BB563" s="60"/>
      <c r="BC563" s="60"/>
      <c r="BD563" s="60"/>
      <c r="BE563" s="59" t="s">
        <v>258</v>
      </c>
      <c r="BF563" s="59"/>
      <c r="BG563" s="59"/>
      <c r="BH563" s="59"/>
      <c r="BI563" s="59"/>
      <c r="BJ563" s="59"/>
      <c r="BK563" s="59"/>
      <c r="BL563" s="59"/>
      <c r="BM563" s="59"/>
      <c r="BN563" s="59"/>
      <c r="BO563" s="59"/>
      <c r="BP563" s="59"/>
      <c r="BQ563" s="59"/>
      <c r="BR563" s="59"/>
      <c r="BS563" s="59"/>
      <c r="BT563" s="59"/>
      <c r="BU563" s="59"/>
      <c r="BV563" s="59"/>
      <c r="BW563" s="59" t="s">
        <v>85</v>
      </c>
      <c r="BX563" s="59"/>
      <c r="BY563" s="59"/>
      <c r="BZ563" s="59"/>
      <c r="CA563" s="59"/>
      <c r="CB563" s="59"/>
      <c r="CJ563" s="99">
        <v>1</v>
      </c>
    </row>
    <row r="564" spans="2:88" s="13" customFormat="1" ht="15.95" customHeight="1">
      <c r="B564" s="898"/>
      <c r="C564" s="59"/>
      <c r="D564" s="59"/>
      <c r="E564" s="59"/>
      <c r="F564" s="59"/>
      <c r="G564" s="59"/>
      <c r="H564" s="59"/>
      <c r="I564" s="59"/>
      <c r="J564" s="59"/>
      <c r="K564" s="59"/>
      <c r="L564" s="59"/>
      <c r="M564" s="59"/>
      <c r="N564" s="59" t="s">
        <v>259</v>
      </c>
      <c r="O564" s="59"/>
      <c r="P564" s="59"/>
      <c r="Q564" s="59"/>
      <c r="R564" s="59"/>
      <c r="S564" s="59"/>
      <c r="T564" s="59"/>
      <c r="U564" s="59"/>
      <c r="V564" s="59"/>
      <c r="W564" s="59"/>
      <c r="X564" s="59"/>
      <c r="Y564" s="794"/>
      <c r="Z564" s="794"/>
      <c r="AA564" s="794"/>
      <c r="AB564" s="794"/>
      <c r="AC564" s="794"/>
      <c r="AD564" s="794"/>
      <c r="AE564" s="794"/>
      <c r="AF564" s="794"/>
      <c r="AG564" s="794"/>
      <c r="AH564" s="794"/>
      <c r="AI564" s="794"/>
      <c r="AJ564" s="794"/>
      <c r="AK564" s="794"/>
      <c r="AL564" s="794"/>
      <c r="AM564" s="794"/>
      <c r="AN564" s="794"/>
      <c r="AO564" s="794"/>
      <c r="AP564" s="794"/>
      <c r="AQ564" s="794"/>
      <c r="AR564" s="794"/>
      <c r="AS564" s="794"/>
      <c r="AT564" s="794"/>
      <c r="AU564" s="794"/>
      <c r="AV564" s="794"/>
      <c r="AW564" s="794"/>
      <c r="AX564" s="794"/>
      <c r="AY564" s="794"/>
      <c r="AZ564" s="794"/>
      <c r="BA564" s="794"/>
      <c r="BB564" s="794"/>
      <c r="BC564" s="794"/>
      <c r="BD564" s="794"/>
      <c r="BE564" s="798" t="s">
        <v>117</v>
      </c>
      <c r="BF564" s="798"/>
      <c r="BG564" s="796"/>
      <c r="BH564" s="796"/>
      <c r="BI564" s="796"/>
      <c r="BJ564" s="796"/>
      <c r="BK564" s="796"/>
      <c r="BL564" s="796"/>
      <c r="BM564" s="796"/>
      <c r="BN564" s="796"/>
      <c r="BO564" s="796"/>
      <c r="BP564" s="796"/>
      <c r="BQ564" s="796"/>
      <c r="BR564" s="796"/>
      <c r="BS564" s="796"/>
      <c r="BT564" s="796"/>
      <c r="BU564" s="796"/>
      <c r="BV564" s="123"/>
      <c r="BW564" s="119" t="s">
        <v>85</v>
      </c>
      <c r="BX564" s="119"/>
      <c r="BY564" s="119"/>
      <c r="BZ564" s="119"/>
      <c r="CA564" s="119"/>
      <c r="CB564" s="59"/>
      <c r="CC564" s="13" t="s">
        <v>2202</v>
      </c>
      <c r="CJ564" s="99">
        <v>1</v>
      </c>
    </row>
    <row r="565" spans="2:88" s="13" customFormat="1" ht="17.100000000000001" customHeight="1">
      <c r="B565" s="898"/>
      <c r="C565" s="59"/>
      <c r="D565" s="59"/>
      <c r="E565" s="59"/>
      <c r="F565" s="59"/>
      <c r="G565" s="59"/>
      <c r="H565" s="59"/>
      <c r="I565" s="59"/>
      <c r="J565" s="59"/>
      <c r="K565" s="59"/>
      <c r="L565" s="59"/>
      <c r="M565" s="59"/>
      <c r="N565" s="59" t="s">
        <v>260</v>
      </c>
      <c r="O565" s="59"/>
      <c r="P565" s="59"/>
      <c r="Q565" s="59"/>
      <c r="R565" s="59"/>
      <c r="S565" s="59"/>
      <c r="T565" s="59"/>
      <c r="U565" s="59"/>
      <c r="V565" s="59"/>
      <c r="W565" s="59"/>
      <c r="X565" s="59"/>
      <c r="Y565" s="794"/>
      <c r="Z565" s="794"/>
      <c r="AA565" s="794"/>
      <c r="AB565" s="794"/>
      <c r="AC565" s="794"/>
      <c r="AD565" s="794"/>
      <c r="AE565" s="794"/>
      <c r="AF565" s="794"/>
      <c r="AG565" s="794"/>
      <c r="AH565" s="794"/>
      <c r="AI565" s="794"/>
      <c r="AJ565" s="794"/>
      <c r="AK565" s="794"/>
      <c r="AL565" s="794"/>
      <c r="AM565" s="794"/>
      <c r="AN565" s="794"/>
      <c r="AO565" s="794"/>
      <c r="AP565" s="794"/>
      <c r="AQ565" s="794"/>
      <c r="AR565" s="794"/>
      <c r="AS565" s="794"/>
      <c r="AT565" s="794"/>
      <c r="AU565" s="794"/>
      <c r="AV565" s="794"/>
      <c r="AW565" s="794"/>
      <c r="AX565" s="794"/>
      <c r="AY565" s="794"/>
      <c r="AZ565" s="794"/>
      <c r="BA565" s="794"/>
      <c r="BB565" s="794"/>
      <c r="BC565" s="794"/>
      <c r="BD565" s="794"/>
      <c r="BE565" s="798" t="s">
        <v>117</v>
      </c>
      <c r="BF565" s="798"/>
      <c r="BG565" s="796"/>
      <c r="BH565" s="796"/>
      <c r="BI565" s="796"/>
      <c r="BJ565" s="796"/>
      <c r="BK565" s="796"/>
      <c r="BL565" s="796"/>
      <c r="BM565" s="796"/>
      <c r="BN565" s="796"/>
      <c r="BO565" s="796"/>
      <c r="BP565" s="796"/>
      <c r="BQ565" s="796"/>
      <c r="BR565" s="796"/>
      <c r="BS565" s="796"/>
      <c r="BT565" s="796"/>
      <c r="BU565" s="796"/>
      <c r="BV565" s="123"/>
      <c r="BW565" s="119" t="s">
        <v>85</v>
      </c>
      <c r="BX565" s="119"/>
      <c r="BY565" s="119"/>
      <c r="BZ565" s="119"/>
      <c r="CA565" s="119"/>
      <c r="CB565" s="59"/>
      <c r="CJ565" s="99">
        <v>1</v>
      </c>
    </row>
    <row r="566" spans="2:88" s="13" customFormat="1" ht="17.100000000000001" customHeight="1">
      <c r="B566" s="898"/>
      <c r="C566" s="59"/>
      <c r="D566" s="59"/>
      <c r="E566" s="59"/>
      <c r="F566" s="59"/>
      <c r="G566" s="59"/>
      <c r="H566" s="59"/>
      <c r="I566" s="59"/>
      <c r="J566" s="59"/>
      <c r="K566" s="59"/>
      <c r="L566" s="59"/>
      <c r="M566" s="59"/>
      <c r="N566" s="59" t="s">
        <v>261</v>
      </c>
      <c r="O566" s="59"/>
      <c r="P566" s="59"/>
      <c r="Q566" s="59"/>
      <c r="R566" s="59"/>
      <c r="S566" s="59"/>
      <c r="T566" s="59"/>
      <c r="U566" s="59"/>
      <c r="V566" s="59"/>
      <c r="W566" s="59"/>
      <c r="X566" s="59"/>
      <c r="Y566" s="794"/>
      <c r="Z566" s="794"/>
      <c r="AA566" s="794"/>
      <c r="AB566" s="794"/>
      <c r="AC566" s="794"/>
      <c r="AD566" s="794"/>
      <c r="AE566" s="794"/>
      <c r="AF566" s="794"/>
      <c r="AG566" s="794"/>
      <c r="AH566" s="794"/>
      <c r="AI566" s="794"/>
      <c r="AJ566" s="794"/>
      <c r="AK566" s="794"/>
      <c r="AL566" s="794"/>
      <c r="AM566" s="794"/>
      <c r="AN566" s="794"/>
      <c r="AO566" s="794"/>
      <c r="AP566" s="794"/>
      <c r="AQ566" s="794"/>
      <c r="AR566" s="794"/>
      <c r="AS566" s="794"/>
      <c r="AT566" s="794"/>
      <c r="AU566" s="794"/>
      <c r="AV566" s="794"/>
      <c r="AW566" s="794"/>
      <c r="AX566" s="794"/>
      <c r="AY566" s="794"/>
      <c r="AZ566" s="794"/>
      <c r="BA566" s="794"/>
      <c r="BB566" s="794"/>
      <c r="BC566" s="794"/>
      <c r="BD566" s="794"/>
      <c r="BE566" s="798" t="s">
        <v>117</v>
      </c>
      <c r="BF566" s="798"/>
      <c r="BG566" s="796"/>
      <c r="BH566" s="796"/>
      <c r="BI566" s="796"/>
      <c r="BJ566" s="796"/>
      <c r="BK566" s="796"/>
      <c r="BL566" s="796"/>
      <c r="BM566" s="796"/>
      <c r="BN566" s="796"/>
      <c r="BO566" s="796"/>
      <c r="BP566" s="796"/>
      <c r="BQ566" s="796"/>
      <c r="BR566" s="796"/>
      <c r="BS566" s="796"/>
      <c r="BT566" s="796"/>
      <c r="BU566" s="796"/>
      <c r="BV566" s="123"/>
      <c r="BW566" s="119" t="s">
        <v>85</v>
      </c>
      <c r="BX566" s="119"/>
      <c r="BY566" s="119"/>
      <c r="BZ566" s="119"/>
      <c r="CA566" s="119"/>
      <c r="CB566" s="59"/>
      <c r="CD566" s="1"/>
      <c r="CJ566" s="99">
        <v>1</v>
      </c>
    </row>
    <row r="567" spans="2:88" s="13" customFormat="1" ht="17.100000000000001" customHeight="1">
      <c r="B567" s="898"/>
      <c r="C567" s="59"/>
      <c r="D567" s="59"/>
      <c r="E567" s="59"/>
      <c r="F567" s="59"/>
      <c r="G567" s="59"/>
      <c r="H567" s="59"/>
      <c r="I567" s="59"/>
      <c r="J567" s="59"/>
      <c r="K567" s="59"/>
      <c r="L567" s="59"/>
      <c r="M567" s="59"/>
      <c r="N567" s="59" t="s">
        <v>262</v>
      </c>
      <c r="O567" s="59"/>
      <c r="P567" s="59"/>
      <c r="Q567" s="59"/>
      <c r="R567" s="59"/>
      <c r="S567" s="59"/>
      <c r="T567" s="59"/>
      <c r="U567" s="59"/>
      <c r="V567" s="59"/>
      <c r="W567" s="59"/>
      <c r="X567" s="59"/>
      <c r="Y567" s="794"/>
      <c r="Z567" s="794"/>
      <c r="AA567" s="794"/>
      <c r="AB567" s="794"/>
      <c r="AC567" s="794"/>
      <c r="AD567" s="794"/>
      <c r="AE567" s="794"/>
      <c r="AF567" s="794"/>
      <c r="AG567" s="794"/>
      <c r="AH567" s="794"/>
      <c r="AI567" s="794"/>
      <c r="AJ567" s="794"/>
      <c r="AK567" s="794"/>
      <c r="AL567" s="794"/>
      <c r="AM567" s="794"/>
      <c r="AN567" s="794"/>
      <c r="AO567" s="794"/>
      <c r="AP567" s="794"/>
      <c r="AQ567" s="794"/>
      <c r="AR567" s="794"/>
      <c r="AS567" s="794"/>
      <c r="AT567" s="794"/>
      <c r="AU567" s="794"/>
      <c r="AV567" s="794"/>
      <c r="AW567" s="794"/>
      <c r="AX567" s="794"/>
      <c r="AY567" s="794"/>
      <c r="AZ567" s="794"/>
      <c r="BA567" s="794"/>
      <c r="BB567" s="794"/>
      <c r="BC567" s="794"/>
      <c r="BD567" s="794"/>
      <c r="BE567" s="798" t="s">
        <v>117</v>
      </c>
      <c r="BF567" s="798"/>
      <c r="BG567" s="796"/>
      <c r="BH567" s="796"/>
      <c r="BI567" s="796"/>
      <c r="BJ567" s="796"/>
      <c r="BK567" s="796"/>
      <c r="BL567" s="796"/>
      <c r="BM567" s="796"/>
      <c r="BN567" s="796"/>
      <c r="BO567" s="796"/>
      <c r="BP567" s="796"/>
      <c r="BQ567" s="796"/>
      <c r="BR567" s="796"/>
      <c r="BS567" s="796"/>
      <c r="BT567" s="796"/>
      <c r="BU567" s="796"/>
      <c r="BV567" s="123"/>
      <c r="BW567" s="119" t="s">
        <v>85</v>
      </c>
      <c r="BX567" s="119"/>
      <c r="BY567" s="119"/>
      <c r="BZ567" s="119"/>
      <c r="CA567" s="119"/>
      <c r="CB567" s="59"/>
      <c r="CD567" s="1"/>
      <c r="CJ567" s="99">
        <v>1</v>
      </c>
    </row>
    <row r="568" spans="2:88" s="1" customFormat="1" ht="17.100000000000001" customHeight="1">
      <c r="B568" s="898"/>
      <c r="C568" s="59"/>
      <c r="D568" s="59"/>
      <c r="E568" s="59"/>
      <c r="F568" s="59"/>
      <c r="G568" s="59"/>
      <c r="H568" s="59"/>
      <c r="I568" s="59"/>
      <c r="J568" s="59"/>
      <c r="K568" s="59"/>
      <c r="L568" s="59"/>
      <c r="M568" s="59"/>
      <c r="N568" s="59" t="s">
        <v>263</v>
      </c>
      <c r="O568" s="59"/>
      <c r="P568" s="59"/>
      <c r="Q568" s="59"/>
      <c r="R568" s="59"/>
      <c r="S568" s="59"/>
      <c r="T568" s="59"/>
      <c r="U568" s="59"/>
      <c r="V568" s="59"/>
      <c r="W568" s="59"/>
      <c r="X568" s="59"/>
      <c r="Y568" s="794"/>
      <c r="Z568" s="794"/>
      <c r="AA568" s="794"/>
      <c r="AB568" s="794"/>
      <c r="AC568" s="794"/>
      <c r="AD568" s="794"/>
      <c r="AE568" s="794"/>
      <c r="AF568" s="794"/>
      <c r="AG568" s="794"/>
      <c r="AH568" s="794"/>
      <c r="AI568" s="794"/>
      <c r="AJ568" s="794"/>
      <c r="AK568" s="794"/>
      <c r="AL568" s="794"/>
      <c r="AM568" s="794"/>
      <c r="AN568" s="794"/>
      <c r="AO568" s="794"/>
      <c r="AP568" s="794"/>
      <c r="AQ568" s="794"/>
      <c r="AR568" s="794"/>
      <c r="AS568" s="794"/>
      <c r="AT568" s="794"/>
      <c r="AU568" s="794"/>
      <c r="AV568" s="794"/>
      <c r="AW568" s="794"/>
      <c r="AX568" s="794"/>
      <c r="AY568" s="794"/>
      <c r="AZ568" s="794"/>
      <c r="BA568" s="794"/>
      <c r="BB568" s="794"/>
      <c r="BC568" s="794"/>
      <c r="BD568" s="794"/>
      <c r="BE568" s="798" t="s">
        <v>117</v>
      </c>
      <c r="BF568" s="798"/>
      <c r="BG568" s="796"/>
      <c r="BH568" s="796"/>
      <c r="BI568" s="796"/>
      <c r="BJ568" s="796"/>
      <c r="BK568" s="796"/>
      <c r="BL568" s="796"/>
      <c r="BM568" s="796"/>
      <c r="BN568" s="796"/>
      <c r="BO568" s="796"/>
      <c r="BP568" s="796"/>
      <c r="BQ568" s="796"/>
      <c r="BR568" s="796"/>
      <c r="BS568" s="796"/>
      <c r="BT568" s="796"/>
      <c r="BU568" s="796"/>
      <c r="BV568" s="123"/>
      <c r="BW568" s="119" t="s">
        <v>85</v>
      </c>
      <c r="BX568" s="119"/>
      <c r="BY568" s="119"/>
      <c r="BZ568" s="119"/>
      <c r="CA568" s="119"/>
      <c r="CB568" s="59"/>
      <c r="CC568" s="489" t="s">
        <v>2203</v>
      </c>
      <c r="CD568" s="9"/>
      <c r="CE568" s="13"/>
      <c r="CJ568" s="99">
        <v>1</v>
      </c>
    </row>
    <row r="569" spans="2:88" s="1" customFormat="1" ht="17.100000000000001" customHeight="1">
      <c r="B569" s="898"/>
      <c r="C569" s="59"/>
      <c r="D569" s="59"/>
      <c r="E569" s="59"/>
      <c r="F569" s="59"/>
      <c r="G569" s="59"/>
      <c r="H569" s="59"/>
      <c r="I569" s="59"/>
      <c r="J569" s="59"/>
      <c r="K569" s="59"/>
      <c r="L569" s="59"/>
      <c r="M569" s="59"/>
      <c r="N569" s="59" t="s">
        <v>264</v>
      </c>
      <c r="O569" s="59"/>
      <c r="P569" s="59"/>
      <c r="Q569" s="59"/>
      <c r="R569" s="59"/>
      <c r="S569" s="59"/>
      <c r="T569" s="59"/>
      <c r="U569" s="59"/>
      <c r="V569" s="59"/>
      <c r="W569" s="59"/>
      <c r="X569" s="59"/>
      <c r="Y569" s="794"/>
      <c r="Z569" s="794"/>
      <c r="AA569" s="794"/>
      <c r="AB569" s="794"/>
      <c r="AC569" s="794"/>
      <c r="AD569" s="794"/>
      <c r="AE569" s="794"/>
      <c r="AF569" s="794"/>
      <c r="AG569" s="794"/>
      <c r="AH569" s="794"/>
      <c r="AI569" s="794"/>
      <c r="AJ569" s="794"/>
      <c r="AK569" s="794"/>
      <c r="AL569" s="794"/>
      <c r="AM569" s="794"/>
      <c r="AN569" s="794"/>
      <c r="AO569" s="794"/>
      <c r="AP569" s="794"/>
      <c r="AQ569" s="794"/>
      <c r="AR569" s="794"/>
      <c r="AS569" s="794"/>
      <c r="AT569" s="794"/>
      <c r="AU569" s="794"/>
      <c r="AV569" s="794"/>
      <c r="AW569" s="794"/>
      <c r="AX569" s="794"/>
      <c r="AY569" s="794"/>
      <c r="AZ569" s="794"/>
      <c r="BA569" s="794"/>
      <c r="BB569" s="794"/>
      <c r="BC569" s="794"/>
      <c r="BD569" s="794"/>
      <c r="BE569" s="798" t="s">
        <v>117</v>
      </c>
      <c r="BF569" s="798"/>
      <c r="BG569" s="796"/>
      <c r="BH569" s="796"/>
      <c r="BI569" s="796"/>
      <c r="BJ569" s="796"/>
      <c r="BK569" s="796"/>
      <c r="BL569" s="796"/>
      <c r="BM569" s="796"/>
      <c r="BN569" s="796"/>
      <c r="BO569" s="796"/>
      <c r="BP569" s="796"/>
      <c r="BQ569" s="796"/>
      <c r="BR569" s="796"/>
      <c r="BS569" s="796"/>
      <c r="BT569" s="796"/>
      <c r="BU569" s="796"/>
      <c r="BV569" s="123"/>
      <c r="BW569" s="119" t="s">
        <v>85</v>
      </c>
      <c r="BX569" s="119"/>
      <c r="BY569" s="119"/>
      <c r="BZ569" s="119"/>
      <c r="CA569" s="119"/>
      <c r="CB569" s="59"/>
      <c r="CC569" s="895">
        <f>SUM(BG564:BU569)</f>
        <v>0</v>
      </c>
      <c r="CD569" s="896"/>
      <c r="CE569" s="13"/>
      <c r="CJ569" s="99">
        <v>1</v>
      </c>
    </row>
    <row r="570" spans="2:88" s="2" customFormat="1" ht="4.5" customHeight="1">
      <c r="B570" s="898"/>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c r="BV570" s="94"/>
      <c r="BW570" s="94"/>
      <c r="BX570" s="94"/>
      <c r="BY570" s="94"/>
      <c r="BZ570" s="94"/>
      <c r="CA570" s="94"/>
      <c r="CB570" s="94"/>
      <c r="CC570" s="1"/>
      <c r="CD570" s="1"/>
      <c r="CJ570" s="99">
        <v>1</v>
      </c>
    </row>
    <row r="571" spans="2:88" s="2" customFormat="1" ht="4.5" customHeight="1">
      <c r="B571" s="898"/>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c r="AS571" s="174"/>
      <c r="AT571" s="174"/>
      <c r="AU571" s="174"/>
      <c r="AV571" s="174"/>
      <c r="AW571" s="174"/>
      <c r="AX571" s="174"/>
      <c r="AY571" s="174"/>
      <c r="AZ571" s="174"/>
      <c r="BA571" s="174"/>
      <c r="BB571" s="174"/>
      <c r="BC571" s="174"/>
      <c r="BD571" s="174"/>
      <c r="BE571" s="174"/>
      <c r="BF571" s="174"/>
      <c r="BG571" s="174"/>
      <c r="BH571" s="174"/>
      <c r="BI571" s="174"/>
      <c r="BJ571" s="174"/>
      <c r="BK571" s="174"/>
      <c r="BL571" s="174"/>
      <c r="BM571" s="174"/>
      <c r="BN571" s="174"/>
      <c r="BO571" s="174"/>
      <c r="BP571" s="174"/>
      <c r="BQ571" s="174"/>
      <c r="BR571" s="174"/>
      <c r="BS571" s="174"/>
      <c r="BT571" s="174"/>
      <c r="BU571" s="174"/>
      <c r="BV571" s="174"/>
      <c r="BW571" s="174"/>
      <c r="BX571" s="174"/>
      <c r="BY571" s="174"/>
      <c r="BZ571" s="174"/>
      <c r="CA571" s="174"/>
      <c r="CB571" s="174"/>
      <c r="CC571" s="1"/>
      <c r="CD571" s="1"/>
      <c r="CJ571" s="99">
        <v>1</v>
      </c>
    </row>
    <row r="572" spans="2:88" s="13" customFormat="1" ht="17.100000000000001" customHeight="1">
      <c r="B572" s="898"/>
      <c r="C572" s="59"/>
      <c r="D572" s="59" t="s">
        <v>265</v>
      </c>
      <c r="E572" s="59"/>
      <c r="F572" s="59"/>
      <c r="G572" s="59"/>
      <c r="H572" s="59"/>
      <c r="I572" s="59"/>
      <c r="J572" s="59"/>
      <c r="K572" s="59"/>
      <c r="L572" s="59"/>
      <c r="M572" s="59"/>
      <c r="N572" s="59"/>
      <c r="O572" s="59"/>
      <c r="P572" s="59"/>
      <c r="Q572" s="59"/>
      <c r="R572" s="59"/>
      <c r="S572" s="59"/>
      <c r="T572" s="59"/>
      <c r="U572" s="794"/>
      <c r="V572" s="794"/>
      <c r="W572" s="794"/>
      <c r="X572" s="794"/>
      <c r="Y572" s="794"/>
      <c r="Z572" s="794"/>
      <c r="AA572" s="794"/>
      <c r="AB572" s="794"/>
      <c r="AC572" s="794"/>
      <c r="AD572" s="794"/>
      <c r="AE572" s="794"/>
      <c r="AF572" s="794"/>
      <c r="AG572" s="794"/>
      <c r="AH572" s="794"/>
      <c r="AI572" s="794"/>
      <c r="AJ572" s="794"/>
      <c r="AK572" s="794"/>
      <c r="AL572" s="794"/>
      <c r="AM572" s="794"/>
      <c r="AN572" s="794"/>
      <c r="AO572" s="794"/>
      <c r="AP572" s="794"/>
      <c r="AQ572" s="794"/>
      <c r="AR572" s="794"/>
      <c r="AS572" s="794"/>
      <c r="AT572" s="794"/>
      <c r="AU572" s="794"/>
      <c r="AV572" s="794"/>
      <c r="AW572" s="794"/>
      <c r="AX572" s="794"/>
      <c r="AY572" s="794"/>
      <c r="AZ572" s="794"/>
      <c r="BA572" s="794"/>
      <c r="BB572" s="794"/>
      <c r="BC572" s="794"/>
      <c r="BD572" s="794"/>
      <c r="BE572" s="794"/>
      <c r="BF572" s="794"/>
      <c r="BG572" s="794"/>
      <c r="BH572" s="794"/>
      <c r="BI572" s="794"/>
      <c r="BJ572" s="794"/>
      <c r="BK572" s="794"/>
      <c r="BL572" s="794"/>
      <c r="BM572" s="794"/>
      <c r="BN572" s="794"/>
      <c r="BO572" s="794"/>
      <c r="BP572" s="794"/>
      <c r="BQ572" s="794"/>
      <c r="BR572" s="794"/>
      <c r="BS572" s="794"/>
      <c r="BT572" s="794"/>
      <c r="BU572" s="794"/>
      <c r="BV572" s="794"/>
      <c r="BW572" s="794"/>
      <c r="BX572" s="794"/>
      <c r="BY572" s="794"/>
      <c r="BZ572" s="794"/>
      <c r="CA572" s="794"/>
      <c r="CB572" s="794"/>
      <c r="CJ572" s="99">
        <v>1</v>
      </c>
    </row>
    <row r="573" spans="2:88" s="2" customFormat="1" ht="4.5" customHeight="1">
      <c r="B573" s="898"/>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1"/>
      <c r="CD573" s="1"/>
      <c r="CJ573" s="99">
        <v>1</v>
      </c>
    </row>
    <row r="574" spans="2:88" s="2" customFormat="1" ht="4.5" customHeight="1">
      <c r="B574" s="898"/>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c r="AS574" s="174"/>
      <c r="AT574" s="174"/>
      <c r="AU574" s="174"/>
      <c r="AV574" s="174"/>
      <c r="AW574" s="174"/>
      <c r="AX574" s="174"/>
      <c r="AY574" s="174"/>
      <c r="AZ574" s="174"/>
      <c r="BA574" s="174"/>
      <c r="BB574" s="174"/>
      <c r="BC574" s="174"/>
      <c r="BD574" s="174"/>
      <c r="BE574" s="174"/>
      <c r="BF574" s="174"/>
      <c r="BG574" s="174"/>
      <c r="BH574" s="174"/>
      <c r="BI574" s="174"/>
      <c r="BJ574" s="174"/>
      <c r="BK574" s="174"/>
      <c r="BL574" s="174"/>
      <c r="BM574" s="174"/>
      <c r="BN574" s="174"/>
      <c r="BO574" s="174"/>
      <c r="BP574" s="174"/>
      <c r="BQ574" s="174"/>
      <c r="BR574" s="174"/>
      <c r="BS574" s="174"/>
      <c r="BT574" s="174"/>
      <c r="BU574" s="174"/>
      <c r="BV574" s="174"/>
      <c r="BW574" s="174"/>
      <c r="BX574" s="174"/>
      <c r="BY574" s="174"/>
      <c r="BZ574" s="174"/>
      <c r="CA574" s="174"/>
      <c r="CB574" s="174"/>
      <c r="CC574" s="1"/>
      <c r="CD574" s="1"/>
      <c r="CJ574" s="99">
        <v>1</v>
      </c>
    </row>
    <row r="575" spans="2:88" s="13" customFormat="1" ht="17.100000000000001" customHeight="1">
      <c r="B575" s="482" t="s">
        <v>2144</v>
      </c>
      <c r="C575" s="59"/>
      <c r="D575" s="59" t="s">
        <v>266</v>
      </c>
      <c r="E575" s="59"/>
      <c r="F575" s="59"/>
      <c r="G575" s="59"/>
      <c r="H575" s="59"/>
      <c r="I575" s="59"/>
      <c r="J575" s="59"/>
      <c r="K575" s="59"/>
      <c r="L575" s="59"/>
      <c r="M575" s="59"/>
      <c r="N575" s="59"/>
      <c r="O575" s="59"/>
      <c r="P575" s="59"/>
      <c r="Q575" s="59"/>
      <c r="R575" s="59"/>
      <c r="S575" s="59"/>
      <c r="T575" s="794"/>
      <c r="U575" s="794"/>
      <c r="V575" s="794"/>
      <c r="W575" s="794"/>
      <c r="X575" s="794"/>
      <c r="Y575" s="794"/>
      <c r="Z575" s="794"/>
      <c r="AA575" s="794"/>
      <c r="AB575" s="794"/>
      <c r="AC575" s="794"/>
      <c r="AD575" s="794"/>
      <c r="AE575" s="794"/>
      <c r="AF575" s="794"/>
      <c r="AG575" s="794"/>
      <c r="AH575" s="794"/>
      <c r="AI575" s="794"/>
      <c r="AJ575" s="794"/>
      <c r="AK575" s="794"/>
      <c r="AL575" s="794"/>
      <c r="AM575" s="794"/>
      <c r="AN575" s="794"/>
      <c r="AO575" s="794"/>
      <c r="AP575" s="794"/>
      <c r="AQ575" s="794"/>
      <c r="AR575" s="794"/>
      <c r="AS575" s="794"/>
      <c r="AT575" s="794"/>
      <c r="AU575" s="794"/>
      <c r="AV575" s="794"/>
      <c r="AW575" s="794"/>
      <c r="AX575" s="794"/>
      <c r="AY575" s="794"/>
      <c r="AZ575" s="794"/>
      <c r="BA575" s="794"/>
      <c r="BB575" s="794"/>
      <c r="BC575" s="794"/>
      <c r="BD575" s="794"/>
      <c r="BE575" s="794"/>
      <c r="BF575" s="794"/>
      <c r="BG575" s="794"/>
      <c r="BH575" s="794"/>
      <c r="BI575" s="794"/>
      <c r="BJ575" s="794"/>
      <c r="BK575" s="794"/>
      <c r="BL575" s="794"/>
      <c r="BM575" s="794"/>
      <c r="BN575" s="794"/>
      <c r="BO575" s="794"/>
      <c r="BP575" s="794"/>
      <c r="BQ575" s="794"/>
      <c r="BR575" s="794"/>
      <c r="BS575" s="794"/>
      <c r="BT575" s="794"/>
      <c r="BU575" s="794"/>
      <c r="BV575" s="794"/>
      <c r="BW575" s="794"/>
      <c r="BX575" s="794"/>
      <c r="BY575" s="794"/>
      <c r="BZ575" s="794"/>
      <c r="CA575" s="794"/>
      <c r="CB575" s="794"/>
      <c r="CC575" s="461" t="s">
        <v>2144</v>
      </c>
      <c r="CJ575" s="99">
        <v>1</v>
      </c>
    </row>
    <row r="576" spans="2:88" s="2" customFormat="1" ht="14.1" customHeight="1" thickBot="1">
      <c r="B576" s="483" t="s">
        <v>2141</v>
      </c>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463" t="s">
        <v>2141</v>
      </c>
      <c r="CD576" s="9"/>
      <c r="CJ576" s="421">
        <v>1</v>
      </c>
    </row>
    <row r="577" spans="2:88" s="2" customFormat="1" ht="15.95" customHeight="1">
      <c r="B577" s="484" t="s">
        <v>2142</v>
      </c>
      <c r="C577" s="59"/>
      <c r="D577" s="59" t="s">
        <v>245</v>
      </c>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801" t="s">
        <v>244</v>
      </c>
      <c r="AL577" s="801"/>
      <c r="AM577" s="801"/>
      <c r="AN577" s="801"/>
      <c r="AO577" s="801"/>
      <c r="AP577" s="801"/>
      <c r="AQ577" s="801"/>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464" t="s">
        <v>2142</v>
      </c>
      <c r="CD577" s="491"/>
      <c r="CE577" s="491"/>
      <c r="CJ577" s="99">
        <v>1</v>
      </c>
    </row>
    <row r="578" spans="2:88" s="2" customFormat="1" ht="2.1" customHeight="1" thickBot="1">
      <c r="B578" s="495" t="s">
        <v>1958</v>
      </c>
      <c r="C578" s="490"/>
      <c r="D578" s="490"/>
      <c r="E578" s="490"/>
      <c r="F578" s="490"/>
      <c r="G578" s="490"/>
      <c r="H578" s="490"/>
      <c r="I578" s="490"/>
      <c r="J578" s="490"/>
      <c r="K578" s="490"/>
      <c r="L578" s="490"/>
      <c r="M578" s="490"/>
      <c r="N578" s="490"/>
      <c r="O578" s="490"/>
      <c r="P578" s="490"/>
      <c r="Q578" s="490"/>
      <c r="R578" s="490"/>
      <c r="S578" s="490"/>
      <c r="T578" s="490"/>
      <c r="U578" s="490"/>
      <c r="V578" s="490"/>
      <c r="W578" s="490"/>
      <c r="X578" s="490"/>
      <c r="Y578" s="490"/>
      <c r="Z578" s="490"/>
      <c r="AA578" s="490"/>
      <c r="AB578" s="490"/>
      <c r="AC578" s="490"/>
      <c r="AD578" s="490"/>
      <c r="AE578" s="490"/>
      <c r="AF578" s="490"/>
      <c r="AG578" s="490"/>
      <c r="AH578" s="490"/>
      <c r="AI578" s="490"/>
      <c r="AJ578" s="490"/>
      <c r="AK578" s="490"/>
      <c r="AL578" s="490"/>
      <c r="AM578" s="490"/>
      <c r="AN578" s="490"/>
      <c r="AO578" s="490"/>
      <c r="AP578" s="490"/>
      <c r="AQ578" s="490"/>
      <c r="AR578" s="490"/>
      <c r="AS578" s="490"/>
      <c r="AT578" s="490"/>
      <c r="AU578" s="490"/>
      <c r="AV578" s="490"/>
      <c r="AW578" s="490"/>
      <c r="AX578" s="490"/>
      <c r="AY578" s="490"/>
      <c r="AZ578" s="490"/>
      <c r="BA578" s="490"/>
      <c r="BB578" s="490"/>
      <c r="BC578" s="490"/>
      <c r="BD578" s="490"/>
      <c r="BE578" s="490"/>
      <c r="BF578" s="490"/>
      <c r="BG578" s="490"/>
      <c r="BH578" s="490"/>
      <c r="BI578" s="490"/>
      <c r="BJ578" s="490"/>
      <c r="BK578" s="490"/>
      <c r="BL578" s="490"/>
      <c r="BM578" s="490"/>
      <c r="BN578" s="490"/>
      <c r="BO578" s="490"/>
      <c r="BP578" s="490"/>
      <c r="BQ578" s="490"/>
      <c r="BR578" s="490"/>
      <c r="BS578" s="490"/>
      <c r="BT578" s="490"/>
      <c r="BU578" s="490"/>
      <c r="BV578" s="490"/>
      <c r="BW578" s="490"/>
      <c r="BX578" s="490"/>
      <c r="BY578" s="490"/>
      <c r="BZ578" s="490"/>
      <c r="CA578" s="490"/>
      <c r="CB578" s="490"/>
      <c r="CC578" s="1"/>
      <c r="CD578" s="1"/>
      <c r="CJ578" s="99">
        <v>1</v>
      </c>
    </row>
    <row r="579" spans="2:88" s="2" customFormat="1" ht="3.95" customHeight="1">
      <c r="B579" s="898" t="s">
        <v>2205</v>
      </c>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1"/>
      <c r="CD579" s="1"/>
      <c r="CJ579" s="99">
        <v>1</v>
      </c>
    </row>
    <row r="580" spans="2:88" s="1" customFormat="1" ht="17.100000000000001" customHeight="1">
      <c r="B580" s="898"/>
      <c r="C580" s="59"/>
      <c r="D580" s="59" t="s">
        <v>246</v>
      </c>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799"/>
      <c r="AL580" s="799"/>
      <c r="AM580" s="799"/>
      <c r="AN580" s="799"/>
      <c r="AO580" s="799"/>
      <c r="AP580" s="799"/>
      <c r="AQ580" s="799"/>
      <c r="AR580" s="59"/>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1" t="s">
        <v>1970</v>
      </c>
      <c r="CJ580" s="99">
        <v>1</v>
      </c>
    </row>
    <row r="581" spans="2:88" s="2" customFormat="1" ht="4.5" customHeight="1">
      <c r="B581" s="898"/>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
      <c r="CD581" s="1"/>
      <c r="CJ581" s="99">
        <v>1</v>
      </c>
    </row>
    <row r="582" spans="2:88" s="2" customFormat="1" ht="4.5" customHeight="1">
      <c r="B582" s="898"/>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A582" s="174"/>
      <c r="CB582" s="174"/>
      <c r="CC582" s="1"/>
      <c r="CD582" s="1"/>
      <c r="CJ582" s="99">
        <v>1</v>
      </c>
    </row>
    <row r="583" spans="2:88" s="1" customFormat="1" ht="17.100000000000001" customHeight="1">
      <c r="B583" s="898"/>
      <c r="C583" s="59"/>
      <c r="D583" s="59" t="s">
        <v>247</v>
      </c>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799"/>
      <c r="AL583" s="799"/>
      <c r="AM583" s="799"/>
      <c r="AN583" s="799"/>
      <c r="AO583" s="799"/>
      <c r="AP583" s="799"/>
      <c r="AQ583" s="799"/>
      <c r="AR583" s="59"/>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1" t="s">
        <v>2201</v>
      </c>
      <c r="CJ583" s="99">
        <v>1</v>
      </c>
    </row>
    <row r="584" spans="2:88" s="2" customFormat="1" ht="4.5" customHeight="1">
      <c r="B584" s="898"/>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
      <c r="CD584" s="1"/>
      <c r="CJ584" s="99">
        <v>1</v>
      </c>
    </row>
    <row r="585" spans="2:88" s="2" customFormat="1" ht="4.5" customHeight="1">
      <c r="B585" s="898"/>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
      <c r="CD585" s="1"/>
      <c r="CJ585" s="99">
        <v>1</v>
      </c>
    </row>
    <row r="586" spans="2:88" s="1" customFormat="1" ht="17.100000000000001" customHeight="1">
      <c r="B586" s="898"/>
      <c r="C586" s="59"/>
      <c r="D586" s="59" t="s">
        <v>248</v>
      </c>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59"/>
      <c r="AR586" s="59"/>
      <c r="AS586" s="60"/>
      <c r="AT586" s="60"/>
      <c r="AU586" s="897"/>
      <c r="AV586" s="897"/>
      <c r="AW586" s="897"/>
      <c r="AX586" s="897"/>
      <c r="AY586" s="897"/>
      <c r="AZ586" s="897"/>
      <c r="BA586" s="897"/>
      <c r="BB586" s="897"/>
      <c r="BC586" s="897"/>
      <c r="BD586" s="897"/>
      <c r="BE586" s="897"/>
      <c r="BF586" s="897"/>
      <c r="BG586" s="897"/>
      <c r="BH586" s="897"/>
      <c r="BI586" s="60"/>
      <c r="BJ586" s="60"/>
      <c r="BK586" s="60"/>
      <c r="BL586" s="60"/>
      <c r="BM586" s="60"/>
      <c r="BN586" s="60"/>
      <c r="BO586" s="60"/>
      <c r="BP586" s="60"/>
      <c r="BQ586" s="60"/>
      <c r="BR586" s="60"/>
      <c r="BS586" s="60"/>
      <c r="BT586" s="60"/>
      <c r="BU586" s="60"/>
      <c r="BV586" s="60"/>
      <c r="BW586" s="60"/>
      <c r="BX586" s="60"/>
      <c r="BY586" s="60"/>
      <c r="BZ586" s="60"/>
      <c r="CA586" s="60"/>
      <c r="CB586" s="60"/>
      <c r="CC586" s="1" t="s">
        <v>2200</v>
      </c>
      <c r="CJ586" s="99">
        <v>1</v>
      </c>
    </row>
    <row r="587" spans="2:88" s="2" customFormat="1" ht="4.5" customHeight="1">
      <c r="B587" s="898"/>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
      <c r="CD587" s="1"/>
      <c r="CJ587" s="99">
        <v>1</v>
      </c>
    </row>
    <row r="588" spans="2:88" s="2" customFormat="1" ht="4.5" customHeight="1">
      <c r="B588" s="898"/>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A588" s="174"/>
      <c r="CB588" s="174"/>
      <c r="CC588" s="1"/>
      <c r="CD588" s="1"/>
      <c r="CJ588" s="99">
        <v>1</v>
      </c>
    </row>
    <row r="589" spans="2:88" s="1" customFormat="1" ht="17.100000000000001" customHeight="1">
      <c r="B589" s="898"/>
      <c r="C589" s="59"/>
      <c r="D589" s="59" t="s">
        <v>249</v>
      </c>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c r="AS589" s="60"/>
      <c r="AT589" s="60"/>
      <c r="AU589" s="897"/>
      <c r="AV589" s="897"/>
      <c r="AW589" s="897"/>
      <c r="AX589" s="897"/>
      <c r="AY589" s="897"/>
      <c r="AZ589" s="897"/>
      <c r="BA589" s="897"/>
      <c r="BB589" s="897"/>
      <c r="BC589" s="897"/>
      <c r="BD589" s="897"/>
      <c r="BE589" s="897"/>
      <c r="BF589" s="897"/>
      <c r="BG589" s="897"/>
      <c r="BH589" s="897"/>
      <c r="BI589" s="60"/>
      <c r="BJ589" s="60"/>
      <c r="BK589" s="60"/>
      <c r="BL589" s="60"/>
      <c r="BM589" s="60"/>
      <c r="BN589" s="60"/>
      <c r="BO589" s="60"/>
      <c r="BP589" s="60"/>
      <c r="BQ589" s="60"/>
      <c r="BR589" s="60"/>
      <c r="BS589" s="60"/>
      <c r="BT589" s="60"/>
      <c r="BU589" s="60"/>
      <c r="BV589" s="60"/>
      <c r="BW589" s="60"/>
      <c r="BX589" s="60"/>
      <c r="BY589" s="60"/>
      <c r="BZ589" s="60"/>
      <c r="CA589" s="60"/>
      <c r="CB589" s="60"/>
      <c r="CC589" s="1" t="s">
        <v>2200</v>
      </c>
      <c r="CJ589" s="99">
        <v>1</v>
      </c>
    </row>
    <row r="590" spans="2:88" s="2" customFormat="1" ht="4.5" customHeight="1">
      <c r="B590" s="898"/>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
      <c r="CD590" s="1"/>
      <c r="CJ590" s="99">
        <v>1</v>
      </c>
    </row>
    <row r="591" spans="2:88" s="2" customFormat="1" ht="4.5" customHeight="1">
      <c r="B591" s="898"/>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c r="BW591" s="174"/>
      <c r="BX591" s="174"/>
      <c r="BY591" s="174"/>
      <c r="BZ591" s="174"/>
      <c r="CA591" s="174"/>
      <c r="CB591" s="174"/>
      <c r="CC591" s="1"/>
      <c r="CD591" s="1"/>
      <c r="CJ591" s="99">
        <v>1</v>
      </c>
    </row>
    <row r="592" spans="2:88" s="1" customFormat="1" ht="17.100000000000001" customHeight="1">
      <c r="B592" s="898"/>
      <c r="C592" s="59"/>
      <c r="D592" s="59" t="s">
        <v>250</v>
      </c>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c r="AQ592" s="59"/>
      <c r="AR592" s="59"/>
      <c r="AS592" s="60"/>
      <c r="AT592" s="60"/>
      <c r="AU592" s="897"/>
      <c r="AV592" s="897"/>
      <c r="AW592" s="897"/>
      <c r="AX592" s="897"/>
      <c r="AY592" s="897"/>
      <c r="AZ592" s="897"/>
      <c r="BA592" s="897"/>
      <c r="BB592" s="897"/>
      <c r="BC592" s="897"/>
      <c r="BD592" s="897"/>
      <c r="BE592" s="897"/>
      <c r="BF592" s="897"/>
      <c r="BG592" s="897"/>
      <c r="BH592" s="897"/>
      <c r="BI592" s="60"/>
      <c r="BJ592" s="60"/>
      <c r="BK592" s="60"/>
      <c r="BL592" s="60"/>
      <c r="BM592" s="60"/>
      <c r="BN592" s="60"/>
      <c r="BO592" s="60"/>
      <c r="BP592" s="60"/>
      <c r="BQ592" s="60"/>
      <c r="BR592" s="60"/>
      <c r="BS592" s="60"/>
      <c r="BT592" s="60"/>
      <c r="BU592" s="60"/>
      <c r="BV592" s="60"/>
      <c r="BW592" s="60"/>
      <c r="BX592" s="60"/>
      <c r="BY592" s="60"/>
      <c r="BZ592" s="60"/>
      <c r="CA592" s="60"/>
      <c r="CB592" s="60"/>
      <c r="CJ592" s="99">
        <v>1</v>
      </c>
    </row>
    <row r="593" spans="2:88" s="2" customFormat="1" ht="4.5" customHeight="1">
      <c r="B593" s="898"/>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c r="BV593" s="94"/>
      <c r="BW593" s="94"/>
      <c r="BX593" s="94"/>
      <c r="BY593" s="94"/>
      <c r="BZ593" s="94"/>
      <c r="CA593" s="94"/>
      <c r="CB593" s="94"/>
      <c r="CC593" s="1"/>
      <c r="CD593" s="1"/>
      <c r="CJ593" s="99">
        <v>1</v>
      </c>
    </row>
    <row r="594" spans="2:88" s="2" customFormat="1" ht="4.5" customHeight="1">
      <c r="B594" s="898"/>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c r="AS594" s="174"/>
      <c r="AT594" s="174"/>
      <c r="AU594" s="174"/>
      <c r="AV594" s="174"/>
      <c r="AW594" s="174"/>
      <c r="AX594" s="174"/>
      <c r="AY594" s="174"/>
      <c r="AZ594" s="174"/>
      <c r="BA594" s="174"/>
      <c r="BB594" s="174"/>
      <c r="BC594" s="174"/>
      <c r="BD594" s="174"/>
      <c r="BE594" s="174"/>
      <c r="BF594" s="174"/>
      <c r="BG594" s="174"/>
      <c r="BH594" s="174"/>
      <c r="BI594" s="174"/>
      <c r="BJ594" s="174"/>
      <c r="BK594" s="174"/>
      <c r="BL594" s="174"/>
      <c r="BM594" s="174"/>
      <c r="BN594" s="174"/>
      <c r="BO594" s="174"/>
      <c r="BP594" s="174"/>
      <c r="BQ594" s="174"/>
      <c r="BR594" s="174"/>
      <c r="BS594" s="174"/>
      <c r="BT594" s="174"/>
      <c r="BU594" s="174"/>
      <c r="BV594" s="174"/>
      <c r="BW594" s="174"/>
      <c r="BX594" s="174"/>
      <c r="BY594" s="174"/>
      <c r="BZ594" s="174"/>
      <c r="CA594" s="174"/>
      <c r="CB594" s="174"/>
      <c r="CC594" s="1"/>
      <c r="CD594" s="1"/>
      <c r="CJ594" s="99">
        <v>1</v>
      </c>
    </row>
    <row r="595" spans="2:88" s="13" customFormat="1" ht="17.100000000000001" customHeight="1">
      <c r="B595" s="898"/>
      <c r="C595" s="59"/>
      <c r="D595" s="59" t="s">
        <v>251</v>
      </c>
      <c r="E595" s="59"/>
      <c r="F595" s="59"/>
      <c r="G595" s="59"/>
      <c r="H595" s="59"/>
      <c r="I595" s="59"/>
      <c r="J595" s="59"/>
      <c r="K595" s="59" t="s">
        <v>2197</v>
      </c>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c r="AQ595" s="59"/>
      <c r="AR595" s="59"/>
      <c r="AS595" s="60"/>
      <c r="AT595" s="60"/>
      <c r="AU595" s="897"/>
      <c r="AV595" s="897"/>
      <c r="AW595" s="897"/>
      <c r="AX595" s="897"/>
      <c r="AY595" s="897"/>
      <c r="AZ595" s="897"/>
      <c r="BA595" s="897"/>
      <c r="BB595" s="897"/>
      <c r="BC595" s="897"/>
      <c r="BD595" s="897"/>
      <c r="BE595" s="897"/>
      <c r="BF595" s="897"/>
      <c r="BG595" s="897"/>
      <c r="BH595" s="897"/>
      <c r="BI595" s="60"/>
      <c r="BJ595" s="60"/>
      <c r="BK595" s="60"/>
      <c r="BL595" s="60"/>
      <c r="BM595" s="60"/>
      <c r="BN595" s="60"/>
      <c r="BO595" s="60"/>
      <c r="BP595" s="60"/>
      <c r="BQ595" s="60"/>
      <c r="BR595" s="60"/>
      <c r="BS595" s="60"/>
      <c r="BT595" s="60"/>
      <c r="BU595" s="60"/>
      <c r="BV595" s="60"/>
      <c r="BW595" s="60"/>
      <c r="BX595" s="60"/>
      <c r="BY595" s="60"/>
      <c r="BZ595" s="60"/>
      <c r="CA595" s="60"/>
      <c r="CB595" s="60"/>
      <c r="CC595" s="13" t="s">
        <v>2199</v>
      </c>
      <c r="CJ595" s="99">
        <v>1</v>
      </c>
    </row>
    <row r="596" spans="2:88" s="13" customFormat="1" ht="15.95" customHeight="1">
      <c r="B596" s="898"/>
      <c r="C596" s="59"/>
      <c r="D596" s="59"/>
      <c r="E596" s="59"/>
      <c r="F596" s="59"/>
      <c r="G596" s="59"/>
      <c r="H596" s="59"/>
      <c r="I596" s="59"/>
      <c r="J596" s="59"/>
      <c r="K596" s="59" t="s">
        <v>2198</v>
      </c>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60"/>
      <c r="AV596" s="60"/>
      <c r="AW596" s="60"/>
      <c r="AX596" s="799" t="s">
        <v>56</v>
      </c>
      <c r="AY596" s="799"/>
      <c r="AZ596" s="96"/>
      <c r="BA596" s="96"/>
      <c r="BB596" s="96" t="s">
        <v>184</v>
      </c>
      <c r="BC596" s="96"/>
      <c r="BD596" s="96"/>
      <c r="BE596" s="96"/>
      <c r="BF596" s="96"/>
      <c r="BG596" s="799" t="s">
        <v>56</v>
      </c>
      <c r="BH596" s="799"/>
      <c r="BI596" s="96"/>
      <c r="BJ596" s="96"/>
      <c r="BK596" s="96" t="s">
        <v>254</v>
      </c>
      <c r="BL596" s="60"/>
      <c r="BM596" s="60"/>
      <c r="BN596" s="60"/>
      <c r="BO596" s="60"/>
      <c r="BP596" s="60"/>
      <c r="BQ596" s="60"/>
      <c r="BR596" s="60"/>
      <c r="BS596" s="60"/>
      <c r="BT596" s="60"/>
      <c r="BU596" s="60"/>
      <c r="BV596" s="60"/>
      <c r="BW596" s="60"/>
      <c r="BX596" s="60"/>
      <c r="BY596" s="60"/>
      <c r="BZ596" s="60"/>
      <c r="CA596" s="60"/>
      <c r="CB596" s="60"/>
      <c r="CC596" s="13" t="s">
        <v>2297</v>
      </c>
      <c r="CJ596" s="99">
        <v>1</v>
      </c>
    </row>
    <row r="597" spans="2:88" s="2" customFormat="1" ht="4.5" customHeight="1">
      <c r="B597" s="898"/>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c r="BV597" s="94"/>
      <c r="BW597" s="94"/>
      <c r="BX597" s="94"/>
      <c r="BY597" s="94"/>
      <c r="BZ597" s="94"/>
      <c r="CA597" s="94"/>
      <c r="CB597" s="94"/>
      <c r="CC597" s="1"/>
      <c r="CD597" s="1"/>
      <c r="CJ597" s="99">
        <v>1</v>
      </c>
    </row>
    <row r="598" spans="2:88" s="2" customFormat="1" ht="4.5" customHeight="1">
      <c r="B598" s="898"/>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c r="AS598" s="174"/>
      <c r="AT598" s="174"/>
      <c r="AU598" s="174"/>
      <c r="AV598" s="174"/>
      <c r="AW598" s="174"/>
      <c r="AX598" s="174"/>
      <c r="AY598" s="174"/>
      <c r="AZ598" s="174"/>
      <c r="BA598" s="174"/>
      <c r="BB598" s="174"/>
      <c r="BC598" s="174"/>
      <c r="BD598" s="174"/>
      <c r="BE598" s="174"/>
      <c r="BF598" s="174"/>
      <c r="BG598" s="174"/>
      <c r="BH598" s="174"/>
      <c r="BI598" s="174"/>
      <c r="BJ598" s="174"/>
      <c r="BK598" s="174"/>
      <c r="BL598" s="174"/>
      <c r="BM598" s="174"/>
      <c r="BN598" s="174"/>
      <c r="BO598" s="174"/>
      <c r="BP598" s="174"/>
      <c r="BQ598" s="174"/>
      <c r="BR598" s="174"/>
      <c r="BS598" s="174"/>
      <c r="BT598" s="174"/>
      <c r="BU598" s="174"/>
      <c r="BV598" s="174"/>
      <c r="BW598" s="174"/>
      <c r="BX598" s="174"/>
      <c r="BY598" s="174"/>
      <c r="BZ598" s="174"/>
      <c r="CA598" s="174"/>
      <c r="CB598" s="174"/>
      <c r="CC598" s="1"/>
      <c r="CD598" s="1"/>
      <c r="CJ598" s="99">
        <v>1</v>
      </c>
    </row>
    <row r="599" spans="2:88" s="13" customFormat="1" ht="17.100000000000001" customHeight="1">
      <c r="B599" s="898"/>
      <c r="C599" s="59"/>
      <c r="D599" s="59" t="s">
        <v>255</v>
      </c>
      <c r="E599" s="59"/>
      <c r="F599" s="59"/>
      <c r="G599" s="59"/>
      <c r="H599" s="59"/>
      <c r="I599" s="59"/>
      <c r="J599" s="59"/>
      <c r="K599" s="59"/>
      <c r="L599" s="59"/>
      <c r="M599" s="59"/>
      <c r="N599" s="59"/>
      <c r="O599" s="59"/>
      <c r="P599" s="59"/>
      <c r="Q599" s="59"/>
      <c r="R599" s="59"/>
      <c r="S599" s="59"/>
      <c r="T599" s="59"/>
      <c r="U599" s="59"/>
      <c r="V599" s="59"/>
      <c r="W599" s="59" t="s">
        <v>2204</v>
      </c>
      <c r="X599" s="60"/>
      <c r="Y599" s="60"/>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60"/>
      <c r="BA599" s="60"/>
      <c r="BB599" s="60"/>
      <c r="BC599" s="60"/>
      <c r="BD599" s="60"/>
      <c r="BE599" s="59" t="s">
        <v>258</v>
      </c>
      <c r="BF599" s="59"/>
      <c r="BG599" s="59"/>
      <c r="BH599" s="59"/>
      <c r="BI599" s="59"/>
      <c r="BJ599" s="59"/>
      <c r="BK599" s="59"/>
      <c r="BL599" s="59"/>
      <c r="BM599" s="59"/>
      <c r="BN599" s="59"/>
      <c r="BO599" s="59"/>
      <c r="BP599" s="59"/>
      <c r="BQ599" s="59"/>
      <c r="BR599" s="59"/>
      <c r="BS599" s="59"/>
      <c r="BT599" s="59"/>
      <c r="BU599" s="59"/>
      <c r="BV599" s="59"/>
      <c r="BW599" s="59" t="s">
        <v>85</v>
      </c>
      <c r="BX599" s="59"/>
      <c r="BY599" s="59"/>
      <c r="BZ599" s="59"/>
      <c r="CA599" s="59"/>
      <c r="CB599" s="59"/>
      <c r="CJ599" s="99">
        <v>1</v>
      </c>
    </row>
    <row r="600" spans="2:88" s="13" customFormat="1" ht="15.95" customHeight="1">
      <c r="B600" s="898"/>
      <c r="C600" s="59"/>
      <c r="D600" s="59"/>
      <c r="E600" s="59"/>
      <c r="F600" s="59"/>
      <c r="G600" s="59"/>
      <c r="H600" s="59"/>
      <c r="I600" s="59"/>
      <c r="J600" s="59"/>
      <c r="K600" s="59"/>
      <c r="L600" s="59"/>
      <c r="M600" s="59"/>
      <c r="N600" s="59" t="s">
        <v>259</v>
      </c>
      <c r="O600" s="59"/>
      <c r="P600" s="59"/>
      <c r="Q600" s="59"/>
      <c r="R600" s="59"/>
      <c r="S600" s="59"/>
      <c r="T600" s="59"/>
      <c r="U600" s="59"/>
      <c r="V600" s="59"/>
      <c r="W600" s="59"/>
      <c r="X600" s="59"/>
      <c r="Y600" s="794" t="s">
        <v>2174</v>
      </c>
      <c r="Z600" s="794"/>
      <c r="AA600" s="794"/>
      <c r="AB600" s="794"/>
      <c r="AC600" s="794"/>
      <c r="AD600" s="794"/>
      <c r="AE600" s="794"/>
      <c r="AF600" s="794"/>
      <c r="AG600" s="794"/>
      <c r="AH600" s="794"/>
      <c r="AI600" s="794"/>
      <c r="AJ600" s="794"/>
      <c r="AK600" s="794"/>
      <c r="AL600" s="794"/>
      <c r="AM600" s="794"/>
      <c r="AN600" s="794"/>
      <c r="AO600" s="794"/>
      <c r="AP600" s="794"/>
      <c r="AQ600" s="794"/>
      <c r="AR600" s="794"/>
      <c r="AS600" s="794"/>
      <c r="AT600" s="794"/>
      <c r="AU600" s="794"/>
      <c r="AV600" s="794"/>
      <c r="AW600" s="794"/>
      <c r="AX600" s="794"/>
      <c r="AY600" s="794"/>
      <c r="AZ600" s="794"/>
      <c r="BA600" s="794"/>
      <c r="BB600" s="794"/>
      <c r="BC600" s="794"/>
      <c r="BD600" s="794"/>
      <c r="BE600" s="798" t="s">
        <v>117</v>
      </c>
      <c r="BF600" s="798"/>
      <c r="BG600" s="796"/>
      <c r="BH600" s="796"/>
      <c r="BI600" s="796"/>
      <c r="BJ600" s="796"/>
      <c r="BK600" s="796"/>
      <c r="BL600" s="796"/>
      <c r="BM600" s="796"/>
      <c r="BN600" s="796"/>
      <c r="BO600" s="796"/>
      <c r="BP600" s="796"/>
      <c r="BQ600" s="796"/>
      <c r="BR600" s="796"/>
      <c r="BS600" s="796"/>
      <c r="BT600" s="796"/>
      <c r="BU600" s="796"/>
      <c r="BV600" s="123"/>
      <c r="BW600" s="119" t="s">
        <v>85</v>
      </c>
      <c r="BX600" s="119"/>
      <c r="BY600" s="119"/>
      <c r="BZ600" s="119"/>
      <c r="CA600" s="119"/>
      <c r="CB600" s="59"/>
      <c r="CC600" s="13" t="s">
        <v>2202</v>
      </c>
      <c r="CJ600" s="99">
        <v>1</v>
      </c>
    </row>
    <row r="601" spans="2:88" s="13" customFormat="1" ht="17.100000000000001" customHeight="1">
      <c r="B601" s="898"/>
      <c r="C601" s="59"/>
      <c r="D601" s="59"/>
      <c r="E601" s="59"/>
      <c r="F601" s="59"/>
      <c r="G601" s="59"/>
      <c r="H601" s="59"/>
      <c r="I601" s="59"/>
      <c r="J601" s="59"/>
      <c r="K601" s="59"/>
      <c r="L601" s="59"/>
      <c r="M601" s="59"/>
      <c r="N601" s="59" t="s">
        <v>260</v>
      </c>
      <c r="O601" s="59"/>
      <c r="P601" s="59"/>
      <c r="Q601" s="59"/>
      <c r="R601" s="59"/>
      <c r="S601" s="59"/>
      <c r="T601" s="59"/>
      <c r="U601" s="59"/>
      <c r="V601" s="59"/>
      <c r="W601" s="59"/>
      <c r="X601" s="59"/>
      <c r="Y601" s="794"/>
      <c r="Z601" s="794"/>
      <c r="AA601" s="794"/>
      <c r="AB601" s="794"/>
      <c r="AC601" s="794"/>
      <c r="AD601" s="794"/>
      <c r="AE601" s="794"/>
      <c r="AF601" s="794"/>
      <c r="AG601" s="794"/>
      <c r="AH601" s="794"/>
      <c r="AI601" s="794"/>
      <c r="AJ601" s="794"/>
      <c r="AK601" s="794"/>
      <c r="AL601" s="794"/>
      <c r="AM601" s="794"/>
      <c r="AN601" s="794"/>
      <c r="AO601" s="794"/>
      <c r="AP601" s="794"/>
      <c r="AQ601" s="794"/>
      <c r="AR601" s="794"/>
      <c r="AS601" s="794"/>
      <c r="AT601" s="794"/>
      <c r="AU601" s="794"/>
      <c r="AV601" s="794"/>
      <c r="AW601" s="794"/>
      <c r="AX601" s="794"/>
      <c r="AY601" s="794"/>
      <c r="AZ601" s="794"/>
      <c r="BA601" s="794"/>
      <c r="BB601" s="794"/>
      <c r="BC601" s="794"/>
      <c r="BD601" s="794"/>
      <c r="BE601" s="798" t="s">
        <v>117</v>
      </c>
      <c r="BF601" s="798"/>
      <c r="BG601" s="796"/>
      <c r="BH601" s="796"/>
      <c r="BI601" s="796"/>
      <c r="BJ601" s="796"/>
      <c r="BK601" s="796"/>
      <c r="BL601" s="796"/>
      <c r="BM601" s="796"/>
      <c r="BN601" s="796"/>
      <c r="BO601" s="796"/>
      <c r="BP601" s="796"/>
      <c r="BQ601" s="796"/>
      <c r="BR601" s="796"/>
      <c r="BS601" s="796"/>
      <c r="BT601" s="796"/>
      <c r="BU601" s="796"/>
      <c r="BV601" s="123"/>
      <c r="BW601" s="119" t="s">
        <v>85</v>
      </c>
      <c r="BX601" s="119"/>
      <c r="BY601" s="119"/>
      <c r="BZ601" s="119"/>
      <c r="CA601" s="119"/>
      <c r="CB601" s="59"/>
      <c r="CJ601" s="99">
        <v>1</v>
      </c>
    </row>
    <row r="602" spans="2:88" s="13" customFormat="1" ht="17.100000000000001" customHeight="1">
      <c r="B602" s="898"/>
      <c r="C602" s="59"/>
      <c r="D602" s="59"/>
      <c r="E602" s="59"/>
      <c r="F602" s="59"/>
      <c r="G602" s="59"/>
      <c r="H602" s="59"/>
      <c r="I602" s="59"/>
      <c r="J602" s="59"/>
      <c r="K602" s="59"/>
      <c r="L602" s="59"/>
      <c r="M602" s="59"/>
      <c r="N602" s="59" t="s">
        <v>261</v>
      </c>
      <c r="O602" s="59"/>
      <c r="P602" s="59"/>
      <c r="Q602" s="59"/>
      <c r="R602" s="59"/>
      <c r="S602" s="59"/>
      <c r="T602" s="59"/>
      <c r="U602" s="59"/>
      <c r="V602" s="59"/>
      <c r="W602" s="59"/>
      <c r="X602" s="59"/>
      <c r="Y602" s="794"/>
      <c r="Z602" s="794"/>
      <c r="AA602" s="794"/>
      <c r="AB602" s="794"/>
      <c r="AC602" s="794"/>
      <c r="AD602" s="794"/>
      <c r="AE602" s="794"/>
      <c r="AF602" s="794"/>
      <c r="AG602" s="794"/>
      <c r="AH602" s="794"/>
      <c r="AI602" s="794"/>
      <c r="AJ602" s="794"/>
      <c r="AK602" s="794"/>
      <c r="AL602" s="794"/>
      <c r="AM602" s="794"/>
      <c r="AN602" s="794"/>
      <c r="AO602" s="794"/>
      <c r="AP602" s="794"/>
      <c r="AQ602" s="794"/>
      <c r="AR602" s="794"/>
      <c r="AS602" s="794"/>
      <c r="AT602" s="794"/>
      <c r="AU602" s="794"/>
      <c r="AV602" s="794"/>
      <c r="AW602" s="794"/>
      <c r="AX602" s="794"/>
      <c r="AY602" s="794"/>
      <c r="AZ602" s="794"/>
      <c r="BA602" s="794"/>
      <c r="BB602" s="794"/>
      <c r="BC602" s="794"/>
      <c r="BD602" s="794"/>
      <c r="BE602" s="798" t="s">
        <v>117</v>
      </c>
      <c r="BF602" s="798"/>
      <c r="BG602" s="796"/>
      <c r="BH602" s="796"/>
      <c r="BI602" s="796"/>
      <c r="BJ602" s="796"/>
      <c r="BK602" s="796"/>
      <c r="BL602" s="796"/>
      <c r="BM602" s="796"/>
      <c r="BN602" s="796"/>
      <c r="BO602" s="796"/>
      <c r="BP602" s="796"/>
      <c r="BQ602" s="796"/>
      <c r="BR602" s="796"/>
      <c r="BS602" s="796"/>
      <c r="BT602" s="796"/>
      <c r="BU602" s="796"/>
      <c r="BV602" s="123"/>
      <c r="BW602" s="119" t="s">
        <v>85</v>
      </c>
      <c r="BX602" s="119"/>
      <c r="BY602" s="119"/>
      <c r="BZ602" s="119"/>
      <c r="CA602" s="119"/>
      <c r="CB602" s="59"/>
      <c r="CD602" s="1"/>
      <c r="CJ602" s="99">
        <v>1</v>
      </c>
    </row>
    <row r="603" spans="2:88" s="13" customFormat="1" ht="17.100000000000001" customHeight="1">
      <c r="B603" s="898"/>
      <c r="C603" s="59"/>
      <c r="D603" s="59"/>
      <c r="E603" s="59"/>
      <c r="F603" s="59"/>
      <c r="G603" s="59"/>
      <c r="H603" s="59"/>
      <c r="I603" s="59"/>
      <c r="J603" s="59"/>
      <c r="K603" s="59"/>
      <c r="L603" s="59"/>
      <c r="M603" s="59"/>
      <c r="N603" s="59" t="s">
        <v>262</v>
      </c>
      <c r="O603" s="59"/>
      <c r="P603" s="59"/>
      <c r="Q603" s="59"/>
      <c r="R603" s="59"/>
      <c r="S603" s="59"/>
      <c r="T603" s="59"/>
      <c r="U603" s="59"/>
      <c r="V603" s="59"/>
      <c r="W603" s="59"/>
      <c r="X603" s="59"/>
      <c r="Y603" s="794"/>
      <c r="Z603" s="794"/>
      <c r="AA603" s="794"/>
      <c r="AB603" s="794"/>
      <c r="AC603" s="794"/>
      <c r="AD603" s="794"/>
      <c r="AE603" s="794"/>
      <c r="AF603" s="794"/>
      <c r="AG603" s="794"/>
      <c r="AH603" s="794"/>
      <c r="AI603" s="794"/>
      <c r="AJ603" s="794"/>
      <c r="AK603" s="794"/>
      <c r="AL603" s="794"/>
      <c r="AM603" s="794"/>
      <c r="AN603" s="794"/>
      <c r="AO603" s="794"/>
      <c r="AP603" s="794"/>
      <c r="AQ603" s="794"/>
      <c r="AR603" s="794"/>
      <c r="AS603" s="794"/>
      <c r="AT603" s="794"/>
      <c r="AU603" s="794"/>
      <c r="AV603" s="794"/>
      <c r="AW603" s="794"/>
      <c r="AX603" s="794"/>
      <c r="AY603" s="794"/>
      <c r="AZ603" s="794"/>
      <c r="BA603" s="794"/>
      <c r="BB603" s="794"/>
      <c r="BC603" s="794"/>
      <c r="BD603" s="794"/>
      <c r="BE603" s="798" t="s">
        <v>117</v>
      </c>
      <c r="BF603" s="798"/>
      <c r="BG603" s="796"/>
      <c r="BH603" s="796"/>
      <c r="BI603" s="796"/>
      <c r="BJ603" s="796"/>
      <c r="BK603" s="796"/>
      <c r="BL603" s="796"/>
      <c r="BM603" s="796"/>
      <c r="BN603" s="796"/>
      <c r="BO603" s="796"/>
      <c r="BP603" s="796"/>
      <c r="BQ603" s="796"/>
      <c r="BR603" s="796"/>
      <c r="BS603" s="796"/>
      <c r="BT603" s="796"/>
      <c r="BU603" s="796"/>
      <c r="BV603" s="123"/>
      <c r="BW603" s="119" t="s">
        <v>85</v>
      </c>
      <c r="BX603" s="119"/>
      <c r="BY603" s="119"/>
      <c r="BZ603" s="119"/>
      <c r="CA603" s="119"/>
      <c r="CB603" s="59"/>
      <c r="CD603" s="1"/>
      <c r="CJ603" s="99">
        <v>1</v>
      </c>
    </row>
    <row r="604" spans="2:88" s="13" customFormat="1" ht="17.100000000000001" customHeight="1">
      <c r="B604" s="898"/>
      <c r="C604" s="59"/>
      <c r="D604" s="59"/>
      <c r="E604" s="59"/>
      <c r="F604" s="59"/>
      <c r="G604" s="59"/>
      <c r="H604" s="59"/>
      <c r="I604" s="59"/>
      <c r="J604" s="59"/>
      <c r="K604" s="59"/>
      <c r="L604" s="59"/>
      <c r="M604" s="59"/>
      <c r="N604" s="59" t="s">
        <v>263</v>
      </c>
      <c r="O604" s="59"/>
      <c r="P604" s="59"/>
      <c r="Q604" s="59"/>
      <c r="R604" s="59"/>
      <c r="S604" s="59"/>
      <c r="T604" s="59"/>
      <c r="U604" s="59"/>
      <c r="V604" s="59"/>
      <c r="W604" s="59"/>
      <c r="X604" s="59"/>
      <c r="Y604" s="794"/>
      <c r="Z604" s="794"/>
      <c r="AA604" s="794"/>
      <c r="AB604" s="794"/>
      <c r="AC604" s="794"/>
      <c r="AD604" s="794"/>
      <c r="AE604" s="794"/>
      <c r="AF604" s="794"/>
      <c r="AG604" s="794"/>
      <c r="AH604" s="794"/>
      <c r="AI604" s="794"/>
      <c r="AJ604" s="794"/>
      <c r="AK604" s="794"/>
      <c r="AL604" s="794"/>
      <c r="AM604" s="794"/>
      <c r="AN604" s="794"/>
      <c r="AO604" s="794"/>
      <c r="AP604" s="794"/>
      <c r="AQ604" s="794"/>
      <c r="AR604" s="794"/>
      <c r="AS604" s="794"/>
      <c r="AT604" s="794"/>
      <c r="AU604" s="794"/>
      <c r="AV604" s="794"/>
      <c r="AW604" s="794"/>
      <c r="AX604" s="794"/>
      <c r="AY604" s="794"/>
      <c r="AZ604" s="794"/>
      <c r="BA604" s="794"/>
      <c r="BB604" s="794"/>
      <c r="BC604" s="794"/>
      <c r="BD604" s="794"/>
      <c r="BE604" s="798" t="s">
        <v>117</v>
      </c>
      <c r="BF604" s="798"/>
      <c r="BG604" s="796"/>
      <c r="BH604" s="796"/>
      <c r="BI604" s="796"/>
      <c r="BJ604" s="796"/>
      <c r="BK604" s="796"/>
      <c r="BL604" s="796"/>
      <c r="BM604" s="796"/>
      <c r="BN604" s="796"/>
      <c r="BO604" s="796"/>
      <c r="BP604" s="796"/>
      <c r="BQ604" s="796"/>
      <c r="BR604" s="796"/>
      <c r="BS604" s="796"/>
      <c r="BT604" s="796"/>
      <c r="BU604" s="796"/>
      <c r="BV604" s="123"/>
      <c r="BW604" s="119" t="s">
        <v>85</v>
      </c>
      <c r="BX604" s="119"/>
      <c r="BY604" s="119"/>
      <c r="BZ604" s="119"/>
      <c r="CA604" s="119"/>
      <c r="CB604" s="59"/>
      <c r="CC604" s="489" t="s">
        <v>2203</v>
      </c>
      <c r="CD604" s="9"/>
      <c r="CJ604" s="99">
        <v>1</v>
      </c>
    </row>
    <row r="605" spans="2:88" s="13" customFormat="1" ht="17.100000000000001" customHeight="1">
      <c r="B605" s="898"/>
      <c r="C605" s="59"/>
      <c r="D605" s="59"/>
      <c r="E605" s="59"/>
      <c r="F605" s="59"/>
      <c r="G605" s="59"/>
      <c r="H605" s="59"/>
      <c r="I605" s="59"/>
      <c r="J605" s="59"/>
      <c r="K605" s="59"/>
      <c r="L605" s="59"/>
      <c r="M605" s="59"/>
      <c r="N605" s="59" t="s">
        <v>264</v>
      </c>
      <c r="O605" s="59"/>
      <c r="P605" s="59"/>
      <c r="Q605" s="59"/>
      <c r="R605" s="59"/>
      <c r="S605" s="59"/>
      <c r="T605" s="59"/>
      <c r="U605" s="59"/>
      <c r="V605" s="59"/>
      <c r="W605" s="59"/>
      <c r="X605" s="59"/>
      <c r="Y605" s="794"/>
      <c r="Z605" s="794"/>
      <c r="AA605" s="794"/>
      <c r="AB605" s="794"/>
      <c r="AC605" s="794"/>
      <c r="AD605" s="794"/>
      <c r="AE605" s="794"/>
      <c r="AF605" s="794"/>
      <c r="AG605" s="794"/>
      <c r="AH605" s="794"/>
      <c r="AI605" s="794"/>
      <c r="AJ605" s="794"/>
      <c r="AK605" s="794"/>
      <c r="AL605" s="794"/>
      <c r="AM605" s="794"/>
      <c r="AN605" s="794"/>
      <c r="AO605" s="794"/>
      <c r="AP605" s="794"/>
      <c r="AQ605" s="794"/>
      <c r="AR605" s="794"/>
      <c r="AS605" s="794"/>
      <c r="AT605" s="794"/>
      <c r="AU605" s="794"/>
      <c r="AV605" s="794"/>
      <c r="AW605" s="794"/>
      <c r="AX605" s="794"/>
      <c r="AY605" s="794"/>
      <c r="AZ605" s="794"/>
      <c r="BA605" s="794"/>
      <c r="BB605" s="794"/>
      <c r="BC605" s="794"/>
      <c r="BD605" s="794"/>
      <c r="BE605" s="798" t="s">
        <v>117</v>
      </c>
      <c r="BF605" s="798"/>
      <c r="BG605" s="796"/>
      <c r="BH605" s="796"/>
      <c r="BI605" s="796"/>
      <c r="BJ605" s="796"/>
      <c r="BK605" s="796"/>
      <c r="BL605" s="796"/>
      <c r="BM605" s="796"/>
      <c r="BN605" s="796"/>
      <c r="BO605" s="796"/>
      <c r="BP605" s="796"/>
      <c r="BQ605" s="796"/>
      <c r="BR605" s="796"/>
      <c r="BS605" s="796"/>
      <c r="BT605" s="796"/>
      <c r="BU605" s="796"/>
      <c r="BV605" s="123"/>
      <c r="BW605" s="119" t="s">
        <v>85</v>
      </c>
      <c r="BX605" s="119"/>
      <c r="BY605" s="119"/>
      <c r="BZ605" s="119"/>
      <c r="CA605" s="119"/>
      <c r="CB605" s="59"/>
      <c r="CC605" s="895">
        <f>SUM(BG600:BU605)</f>
        <v>0</v>
      </c>
      <c r="CD605" s="896"/>
      <c r="CJ605" s="99">
        <v>1</v>
      </c>
    </row>
    <row r="606" spans="2:88" s="2" customFormat="1" ht="4.5" customHeight="1">
      <c r="B606" s="898"/>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c r="BV606" s="94"/>
      <c r="BW606" s="94"/>
      <c r="BX606" s="94"/>
      <c r="BY606" s="94"/>
      <c r="BZ606" s="94"/>
      <c r="CA606" s="94"/>
      <c r="CB606" s="94"/>
      <c r="CC606" s="1"/>
      <c r="CD606" s="1"/>
      <c r="CJ606" s="99">
        <v>1</v>
      </c>
    </row>
    <row r="607" spans="2:88" s="2" customFormat="1" ht="4.5" customHeight="1">
      <c r="B607" s="898"/>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c r="AS607" s="174"/>
      <c r="AT607" s="174"/>
      <c r="AU607" s="174"/>
      <c r="AV607" s="174"/>
      <c r="AW607" s="174"/>
      <c r="AX607" s="174"/>
      <c r="AY607" s="174"/>
      <c r="AZ607" s="174"/>
      <c r="BA607" s="174"/>
      <c r="BB607" s="174"/>
      <c r="BC607" s="174"/>
      <c r="BD607" s="174"/>
      <c r="BE607" s="174"/>
      <c r="BF607" s="174"/>
      <c r="BG607" s="174"/>
      <c r="BH607" s="174"/>
      <c r="BI607" s="174"/>
      <c r="BJ607" s="174"/>
      <c r="BK607" s="174"/>
      <c r="BL607" s="174"/>
      <c r="BM607" s="174"/>
      <c r="BN607" s="174"/>
      <c r="BO607" s="174"/>
      <c r="BP607" s="174"/>
      <c r="BQ607" s="174"/>
      <c r="BR607" s="174"/>
      <c r="BS607" s="174"/>
      <c r="BT607" s="174"/>
      <c r="BU607" s="174"/>
      <c r="BV607" s="174"/>
      <c r="BW607" s="174"/>
      <c r="BX607" s="174"/>
      <c r="BY607" s="174"/>
      <c r="BZ607" s="174"/>
      <c r="CA607" s="174"/>
      <c r="CB607" s="174"/>
      <c r="CC607" s="1"/>
      <c r="CD607" s="1"/>
      <c r="CJ607" s="99">
        <v>1</v>
      </c>
    </row>
    <row r="608" spans="2:88" s="13" customFormat="1" ht="17.100000000000001" customHeight="1">
      <c r="B608" s="898"/>
      <c r="C608" s="59"/>
      <c r="D608" s="59" t="s">
        <v>265</v>
      </c>
      <c r="E608" s="59"/>
      <c r="F608" s="59"/>
      <c r="G608" s="59"/>
      <c r="H608" s="59"/>
      <c r="I608" s="59"/>
      <c r="J608" s="59"/>
      <c r="K608" s="59"/>
      <c r="L608" s="59"/>
      <c r="M608" s="59"/>
      <c r="N608" s="59"/>
      <c r="O608" s="59"/>
      <c r="P608" s="59"/>
      <c r="Q608" s="59"/>
      <c r="R608" s="59"/>
      <c r="S608" s="59"/>
      <c r="T608" s="59"/>
      <c r="U608" s="794"/>
      <c r="V608" s="794"/>
      <c r="W608" s="794"/>
      <c r="X608" s="794"/>
      <c r="Y608" s="794"/>
      <c r="Z608" s="794"/>
      <c r="AA608" s="794"/>
      <c r="AB608" s="794"/>
      <c r="AC608" s="794"/>
      <c r="AD608" s="794"/>
      <c r="AE608" s="794"/>
      <c r="AF608" s="794"/>
      <c r="AG608" s="794"/>
      <c r="AH608" s="794"/>
      <c r="AI608" s="794"/>
      <c r="AJ608" s="794"/>
      <c r="AK608" s="794"/>
      <c r="AL608" s="794"/>
      <c r="AM608" s="794"/>
      <c r="AN608" s="794"/>
      <c r="AO608" s="794"/>
      <c r="AP608" s="794"/>
      <c r="AQ608" s="794"/>
      <c r="AR608" s="794"/>
      <c r="AS608" s="794"/>
      <c r="AT608" s="794"/>
      <c r="AU608" s="794"/>
      <c r="AV608" s="794"/>
      <c r="AW608" s="794"/>
      <c r="AX608" s="794"/>
      <c r="AY608" s="794"/>
      <c r="AZ608" s="794"/>
      <c r="BA608" s="794"/>
      <c r="BB608" s="794"/>
      <c r="BC608" s="794"/>
      <c r="BD608" s="794"/>
      <c r="BE608" s="794"/>
      <c r="BF608" s="794"/>
      <c r="BG608" s="794"/>
      <c r="BH608" s="794"/>
      <c r="BI608" s="794"/>
      <c r="BJ608" s="794"/>
      <c r="BK608" s="794"/>
      <c r="BL608" s="794"/>
      <c r="BM608" s="794"/>
      <c r="BN608" s="794"/>
      <c r="BO608" s="794"/>
      <c r="BP608" s="794"/>
      <c r="BQ608" s="794"/>
      <c r="BR608" s="794"/>
      <c r="BS608" s="794"/>
      <c r="BT608" s="794"/>
      <c r="BU608" s="794"/>
      <c r="BV608" s="794"/>
      <c r="BW608" s="794"/>
      <c r="BX608" s="794"/>
      <c r="BY608" s="794"/>
      <c r="BZ608" s="794"/>
      <c r="CA608" s="794"/>
      <c r="CB608" s="794"/>
      <c r="CJ608" s="99">
        <v>1</v>
      </c>
    </row>
    <row r="609" spans="2:88" s="2" customFormat="1" ht="4.5" customHeight="1">
      <c r="B609" s="898"/>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c r="BV609" s="94"/>
      <c r="BW609" s="94"/>
      <c r="BX609" s="94"/>
      <c r="BY609" s="94"/>
      <c r="BZ609" s="94"/>
      <c r="CA609" s="94"/>
      <c r="CB609" s="94"/>
      <c r="CC609" s="1"/>
      <c r="CD609" s="1"/>
      <c r="CJ609" s="99">
        <v>1</v>
      </c>
    </row>
    <row r="610" spans="2:88" s="2" customFormat="1" ht="5.0999999999999996" customHeight="1">
      <c r="B610" s="898"/>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c r="AS610" s="174"/>
      <c r="AT610" s="174"/>
      <c r="AU610" s="174"/>
      <c r="AV610" s="174"/>
      <c r="AW610" s="174"/>
      <c r="AX610" s="174"/>
      <c r="AY610" s="174"/>
      <c r="AZ610" s="174"/>
      <c r="BA610" s="174"/>
      <c r="BB610" s="174"/>
      <c r="BC610" s="174"/>
      <c r="BD610" s="174"/>
      <c r="BE610" s="174"/>
      <c r="BF610" s="174"/>
      <c r="BG610" s="174"/>
      <c r="BH610" s="174"/>
      <c r="BI610" s="174"/>
      <c r="BJ610" s="174"/>
      <c r="BK610" s="174"/>
      <c r="BL610" s="174"/>
      <c r="BM610" s="174"/>
      <c r="BN610" s="174"/>
      <c r="BO610" s="174"/>
      <c r="BP610" s="174"/>
      <c r="BQ610" s="174"/>
      <c r="BR610" s="174"/>
      <c r="BS610" s="174"/>
      <c r="BT610" s="174"/>
      <c r="BU610" s="174"/>
      <c r="BV610" s="174"/>
      <c r="BW610" s="174"/>
      <c r="BX610" s="174"/>
      <c r="BY610" s="174"/>
      <c r="BZ610" s="174"/>
      <c r="CA610" s="174"/>
      <c r="CB610" s="174"/>
      <c r="CC610" s="1"/>
      <c r="CD610" s="1"/>
      <c r="CJ610" s="99">
        <v>1</v>
      </c>
    </row>
    <row r="611" spans="2:88" s="13" customFormat="1" ht="17.100000000000001" customHeight="1">
      <c r="B611" s="898"/>
      <c r="C611" s="59"/>
      <c r="D611" s="59" t="s">
        <v>266</v>
      </c>
      <c r="E611" s="59"/>
      <c r="F611" s="59"/>
      <c r="G611" s="59"/>
      <c r="H611" s="59"/>
      <c r="I611" s="59"/>
      <c r="J611" s="59"/>
      <c r="K611" s="59"/>
      <c r="L611" s="59"/>
      <c r="M611" s="59"/>
      <c r="N611" s="59"/>
      <c r="O611" s="59"/>
      <c r="P611" s="59"/>
      <c r="Q611" s="59"/>
      <c r="R611" s="59"/>
      <c r="S611" s="59"/>
      <c r="T611" s="794"/>
      <c r="U611" s="794"/>
      <c r="V611" s="794"/>
      <c r="W611" s="794"/>
      <c r="X611" s="794"/>
      <c r="Y611" s="794"/>
      <c r="Z611" s="794"/>
      <c r="AA611" s="794"/>
      <c r="AB611" s="794"/>
      <c r="AC611" s="794"/>
      <c r="AD611" s="794"/>
      <c r="AE611" s="794"/>
      <c r="AF611" s="794"/>
      <c r="AG611" s="794"/>
      <c r="AH611" s="794"/>
      <c r="AI611" s="794"/>
      <c r="AJ611" s="794"/>
      <c r="AK611" s="794"/>
      <c r="AL611" s="794"/>
      <c r="AM611" s="794"/>
      <c r="AN611" s="794"/>
      <c r="AO611" s="794"/>
      <c r="AP611" s="794"/>
      <c r="AQ611" s="794"/>
      <c r="AR611" s="794"/>
      <c r="AS611" s="794"/>
      <c r="AT611" s="794"/>
      <c r="AU611" s="794"/>
      <c r="AV611" s="794"/>
      <c r="AW611" s="794"/>
      <c r="AX611" s="794"/>
      <c r="AY611" s="794"/>
      <c r="AZ611" s="794"/>
      <c r="BA611" s="794"/>
      <c r="BB611" s="794"/>
      <c r="BC611" s="794"/>
      <c r="BD611" s="794"/>
      <c r="BE611" s="794"/>
      <c r="BF611" s="794"/>
      <c r="BG611" s="794"/>
      <c r="BH611" s="794"/>
      <c r="BI611" s="794"/>
      <c r="BJ611" s="794"/>
      <c r="BK611" s="794"/>
      <c r="BL611" s="794"/>
      <c r="BM611" s="794"/>
      <c r="BN611" s="794"/>
      <c r="BO611" s="794"/>
      <c r="BP611" s="794"/>
      <c r="BQ611" s="794"/>
      <c r="BR611" s="794"/>
      <c r="BS611" s="794"/>
      <c r="BT611" s="794"/>
      <c r="BU611" s="794"/>
      <c r="BV611" s="794"/>
      <c r="BW611" s="794"/>
      <c r="BX611" s="794"/>
      <c r="BY611" s="794"/>
      <c r="BZ611" s="794"/>
      <c r="CA611" s="794"/>
      <c r="CB611" s="794"/>
      <c r="CJ611" s="99">
        <v>1</v>
      </c>
    </row>
    <row r="612" spans="2:88" s="2" customFormat="1" ht="14.1" customHeight="1">
      <c r="B612" s="898"/>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c r="BV612" s="94"/>
      <c r="BW612" s="94"/>
      <c r="BX612" s="94"/>
      <c r="BY612" s="94"/>
      <c r="BZ612" s="94"/>
      <c r="CA612" s="94"/>
      <c r="CB612" s="94"/>
      <c r="CC612" s="1"/>
      <c r="CD612" s="1"/>
      <c r="CJ612" s="99">
        <v>1</v>
      </c>
    </row>
    <row r="613" spans="2:88" s="13" customFormat="1" ht="2.1" customHeight="1">
      <c r="B613" s="898"/>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c r="AK613" s="169"/>
      <c r="AL613" s="169"/>
      <c r="AM613" s="169"/>
      <c r="AN613" s="169"/>
      <c r="AO613" s="169"/>
      <c r="AP613" s="169"/>
      <c r="AQ613" s="169"/>
      <c r="AR613" s="169"/>
      <c r="AS613" s="170"/>
      <c r="AT613" s="170"/>
      <c r="AU613" s="170"/>
      <c r="AV613" s="170"/>
      <c r="AW613" s="170"/>
      <c r="AX613" s="170"/>
      <c r="AY613" s="170"/>
      <c r="AZ613" s="170"/>
      <c r="BA613" s="170"/>
      <c r="BB613" s="170"/>
      <c r="BC613" s="170"/>
      <c r="BD613" s="170"/>
      <c r="BE613" s="170"/>
      <c r="BF613" s="170"/>
      <c r="BG613" s="170"/>
      <c r="BH613" s="170"/>
      <c r="BI613" s="170"/>
      <c r="BJ613" s="170"/>
      <c r="BK613" s="170"/>
      <c r="BL613" s="170"/>
      <c r="BM613" s="170"/>
      <c r="BN613" s="170"/>
      <c r="BO613" s="170"/>
      <c r="BP613" s="170"/>
      <c r="BQ613" s="170"/>
      <c r="BR613" s="170"/>
      <c r="BS613" s="170"/>
      <c r="BT613" s="170"/>
      <c r="BU613" s="170"/>
      <c r="BV613" s="170"/>
      <c r="BW613" s="170"/>
      <c r="BX613" s="170"/>
      <c r="BY613" s="170"/>
      <c r="BZ613" s="170"/>
      <c r="CA613" s="170"/>
      <c r="CB613" s="170"/>
      <c r="CJ613" s="99">
        <v>1</v>
      </c>
    </row>
    <row r="614" spans="2:88" s="2" customFormat="1" ht="30" customHeight="1" thickBot="1">
      <c r="B614" s="898"/>
      <c r="C614" s="490"/>
      <c r="D614" s="490"/>
      <c r="E614" s="490"/>
      <c r="F614" s="490"/>
      <c r="G614" s="490"/>
      <c r="H614" s="490"/>
      <c r="I614" s="490"/>
      <c r="J614" s="490"/>
      <c r="K614" s="490"/>
      <c r="L614" s="490"/>
      <c r="M614" s="490"/>
      <c r="N614" s="490"/>
      <c r="O614" s="490"/>
      <c r="P614" s="490"/>
      <c r="Q614" s="490"/>
      <c r="R614" s="490"/>
      <c r="S614" s="490"/>
      <c r="T614" s="490"/>
      <c r="U614" s="490"/>
      <c r="V614" s="490"/>
      <c r="W614" s="490"/>
      <c r="X614" s="490"/>
      <c r="Y614" s="490"/>
      <c r="Z614" s="490"/>
      <c r="AA614" s="490"/>
      <c r="AB614" s="490"/>
      <c r="AC614" s="490"/>
      <c r="AD614" s="490"/>
      <c r="AE614" s="490"/>
      <c r="AF614" s="490"/>
      <c r="AG614" s="490"/>
      <c r="AH614" s="490"/>
      <c r="AI614" s="490"/>
      <c r="AJ614" s="490"/>
      <c r="AK614" s="490"/>
      <c r="AL614" s="490"/>
      <c r="AM614" s="490"/>
      <c r="AN614" s="490"/>
      <c r="AO614" s="490"/>
      <c r="AP614" s="490"/>
      <c r="AQ614" s="490"/>
      <c r="AR614" s="490"/>
      <c r="AS614" s="490"/>
      <c r="AT614" s="490"/>
      <c r="AU614" s="490"/>
      <c r="AV614" s="490"/>
      <c r="AW614" s="490"/>
      <c r="AX614" s="490"/>
      <c r="AY614" s="490"/>
      <c r="AZ614" s="490"/>
      <c r="BA614" s="490"/>
      <c r="BB614" s="490"/>
      <c r="BC614" s="490"/>
      <c r="BD614" s="490"/>
      <c r="BE614" s="490"/>
      <c r="BF614" s="490"/>
      <c r="BG614" s="490"/>
      <c r="BH614" s="490"/>
      <c r="BI614" s="490"/>
      <c r="BJ614" s="490"/>
      <c r="BK614" s="490"/>
      <c r="BL614" s="490"/>
      <c r="BM614" s="490"/>
      <c r="BN614" s="490"/>
      <c r="BO614" s="490"/>
      <c r="BP614" s="490"/>
      <c r="BQ614" s="490"/>
      <c r="BR614" s="490"/>
      <c r="BS614" s="490"/>
      <c r="BT614" s="490"/>
      <c r="BU614" s="490"/>
      <c r="BV614" s="490"/>
      <c r="BW614" s="490"/>
      <c r="BX614" s="490"/>
      <c r="BY614" s="490"/>
      <c r="BZ614" s="490"/>
      <c r="CA614" s="490"/>
      <c r="CB614" s="490"/>
      <c r="CC614" s="1"/>
      <c r="CD614" s="1"/>
      <c r="CJ614" s="99">
        <v>1</v>
      </c>
    </row>
    <row r="615" spans="2:88" s="2" customFormat="1" ht="4.5" customHeight="1">
      <c r="B615" s="898"/>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c r="AT615" s="66"/>
      <c r="AU615" s="66"/>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1"/>
      <c r="CD615" s="1"/>
      <c r="CJ615" s="99">
        <v>1</v>
      </c>
    </row>
    <row r="616" spans="2:88" s="13" customFormat="1" ht="17.100000000000001" customHeight="1">
      <c r="B616" s="898"/>
      <c r="C616" s="59"/>
      <c r="D616" s="59" t="s">
        <v>246</v>
      </c>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799"/>
      <c r="AL616" s="799"/>
      <c r="AM616" s="799"/>
      <c r="AN616" s="799"/>
      <c r="AO616" s="799"/>
      <c r="AP616" s="799"/>
      <c r="AQ616" s="799"/>
      <c r="AR616" s="59"/>
      <c r="AS616" s="60"/>
      <c r="AT616" s="60"/>
      <c r="AU616" s="60"/>
      <c r="AV616" s="60"/>
      <c r="AW616" s="60"/>
      <c r="AX616" s="60"/>
      <c r="AY616" s="60"/>
      <c r="AZ616" s="60"/>
      <c r="BA616" s="60"/>
      <c r="BB616" s="60"/>
      <c r="BC616" s="60"/>
      <c r="BD616" s="60"/>
      <c r="BE616" s="60"/>
      <c r="BF616" s="60"/>
      <c r="BG616" s="60"/>
      <c r="BH616" s="60"/>
      <c r="BI616" s="60"/>
      <c r="BJ616" s="60"/>
      <c r="BK616" s="60"/>
      <c r="BL616" s="60"/>
      <c r="BM616" s="60"/>
      <c r="BN616" s="60"/>
      <c r="BO616" s="60"/>
      <c r="BP616" s="60"/>
      <c r="BQ616" s="60"/>
      <c r="BR616" s="60"/>
      <c r="BS616" s="60"/>
      <c r="BT616" s="60"/>
      <c r="BU616" s="60"/>
      <c r="BV616" s="60"/>
      <c r="BW616" s="60"/>
      <c r="BX616" s="60"/>
      <c r="BY616" s="60"/>
      <c r="BZ616" s="60"/>
      <c r="CA616" s="60"/>
      <c r="CB616" s="60"/>
      <c r="CC616" s="1" t="s">
        <v>1970</v>
      </c>
      <c r="CD616" s="1"/>
      <c r="CE616" s="1"/>
      <c r="CJ616" s="99">
        <v>1</v>
      </c>
    </row>
    <row r="617" spans="2:88" s="2" customFormat="1" ht="4.5" customHeight="1">
      <c r="B617" s="898"/>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c r="BV617" s="94"/>
      <c r="BW617" s="94"/>
      <c r="BX617" s="94"/>
      <c r="BY617" s="94"/>
      <c r="BZ617" s="94"/>
      <c r="CA617" s="94"/>
      <c r="CB617" s="94"/>
      <c r="CC617" s="1"/>
      <c r="CD617" s="1"/>
      <c r="CJ617" s="99">
        <v>1</v>
      </c>
    </row>
    <row r="618" spans="2:88" s="2" customFormat="1" ht="4.5" customHeight="1">
      <c r="B618" s="898"/>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c r="AS618" s="174"/>
      <c r="AT618" s="174"/>
      <c r="AU618" s="174"/>
      <c r="AV618" s="174"/>
      <c r="AW618" s="174"/>
      <c r="AX618" s="174"/>
      <c r="AY618" s="174"/>
      <c r="AZ618" s="174"/>
      <c r="BA618" s="174"/>
      <c r="BB618" s="174"/>
      <c r="BC618" s="174"/>
      <c r="BD618" s="174"/>
      <c r="BE618" s="174"/>
      <c r="BF618" s="174"/>
      <c r="BG618" s="174"/>
      <c r="BH618" s="174"/>
      <c r="BI618" s="174"/>
      <c r="BJ618" s="174"/>
      <c r="BK618" s="174"/>
      <c r="BL618" s="174"/>
      <c r="BM618" s="174"/>
      <c r="BN618" s="174"/>
      <c r="BO618" s="174"/>
      <c r="BP618" s="174"/>
      <c r="BQ618" s="174"/>
      <c r="BR618" s="174"/>
      <c r="BS618" s="174"/>
      <c r="BT618" s="174"/>
      <c r="BU618" s="174"/>
      <c r="BV618" s="174"/>
      <c r="BW618" s="174"/>
      <c r="BX618" s="174"/>
      <c r="BY618" s="174"/>
      <c r="BZ618" s="174"/>
      <c r="CA618" s="174"/>
      <c r="CB618" s="174"/>
      <c r="CC618" s="1"/>
      <c r="CD618" s="1"/>
      <c r="CJ618" s="99">
        <v>1</v>
      </c>
    </row>
    <row r="619" spans="2:88" s="13" customFormat="1" ht="17.100000000000001" customHeight="1">
      <c r="B619" s="898"/>
      <c r="C619" s="59"/>
      <c r="D619" s="59" t="s">
        <v>247</v>
      </c>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799"/>
      <c r="AL619" s="799"/>
      <c r="AM619" s="799"/>
      <c r="AN619" s="799"/>
      <c r="AO619" s="799"/>
      <c r="AP619" s="799"/>
      <c r="AQ619" s="799"/>
      <c r="AR619" s="59"/>
      <c r="AS619" s="60"/>
      <c r="AT619" s="60"/>
      <c r="AU619" s="60"/>
      <c r="AV619" s="60"/>
      <c r="AW619" s="60"/>
      <c r="AX619" s="60"/>
      <c r="AY619" s="60"/>
      <c r="AZ619" s="60"/>
      <c r="BA619" s="60"/>
      <c r="BB619" s="60"/>
      <c r="BC619" s="60"/>
      <c r="BD619" s="60"/>
      <c r="BE619" s="60"/>
      <c r="BF619" s="60"/>
      <c r="BG619" s="60"/>
      <c r="BH619" s="60"/>
      <c r="BI619" s="60"/>
      <c r="BJ619" s="60"/>
      <c r="BK619" s="60"/>
      <c r="BL619" s="60"/>
      <c r="BM619" s="60"/>
      <c r="BN619" s="60"/>
      <c r="BO619" s="60"/>
      <c r="BP619" s="60"/>
      <c r="BQ619" s="60"/>
      <c r="BR619" s="60"/>
      <c r="BS619" s="60"/>
      <c r="BT619" s="60"/>
      <c r="BU619" s="60"/>
      <c r="BV619" s="60"/>
      <c r="BW619" s="60"/>
      <c r="BX619" s="60"/>
      <c r="BY619" s="60"/>
      <c r="BZ619" s="60"/>
      <c r="CA619" s="60"/>
      <c r="CB619" s="60"/>
      <c r="CC619" s="1" t="s">
        <v>2201</v>
      </c>
      <c r="CD619" s="1"/>
      <c r="CE619" s="1"/>
      <c r="CJ619" s="99">
        <v>1</v>
      </c>
    </row>
    <row r="620" spans="2:88" s="2" customFormat="1" ht="4.5" customHeight="1">
      <c r="B620" s="898"/>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c r="BV620" s="94"/>
      <c r="BW620" s="94"/>
      <c r="BX620" s="94"/>
      <c r="BY620" s="94"/>
      <c r="BZ620" s="94"/>
      <c r="CA620" s="94"/>
      <c r="CB620" s="94"/>
      <c r="CC620" s="1"/>
      <c r="CD620" s="1"/>
      <c r="CJ620" s="99">
        <v>1</v>
      </c>
    </row>
    <row r="621" spans="2:88" s="2" customFormat="1" ht="4.5" customHeight="1">
      <c r="B621" s="898"/>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c r="AS621" s="174"/>
      <c r="AT621" s="174"/>
      <c r="AU621" s="174"/>
      <c r="AV621" s="174"/>
      <c r="AW621" s="174"/>
      <c r="AX621" s="174"/>
      <c r="AY621" s="174"/>
      <c r="AZ621" s="174"/>
      <c r="BA621" s="174"/>
      <c r="BB621" s="174"/>
      <c r="BC621" s="174"/>
      <c r="BD621" s="174"/>
      <c r="BE621" s="174"/>
      <c r="BF621" s="174"/>
      <c r="BG621" s="174"/>
      <c r="BH621" s="174"/>
      <c r="BI621" s="174"/>
      <c r="BJ621" s="174"/>
      <c r="BK621" s="174"/>
      <c r="BL621" s="174"/>
      <c r="BM621" s="174"/>
      <c r="BN621" s="174"/>
      <c r="BO621" s="174"/>
      <c r="BP621" s="174"/>
      <c r="BQ621" s="174"/>
      <c r="BR621" s="174"/>
      <c r="BS621" s="174"/>
      <c r="BT621" s="174"/>
      <c r="BU621" s="174"/>
      <c r="BV621" s="174"/>
      <c r="BW621" s="174"/>
      <c r="BX621" s="174"/>
      <c r="BY621" s="174"/>
      <c r="BZ621" s="174"/>
      <c r="CA621" s="174"/>
      <c r="CB621" s="174"/>
      <c r="CC621" s="1"/>
      <c r="CD621" s="1"/>
      <c r="CJ621" s="99">
        <v>1</v>
      </c>
    </row>
    <row r="622" spans="2:88" s="13" customFormat="1" ht="17.100000000000001" customHeight="1">
      <c r="B622" s="898"/>
      <c r="C622" s="59"/>
      <c r="D622" s="59" t="s">
        <v>248</v>
      </c>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c r="AS622" s="60"/>
      <c r="AT622" s="60"/>
      <c r="AU622" s="897"/>
      <c r="AV622" s="897"/>
      <c r="AW622" s="897"/>
      <c r="AX622" s="897"/>
      <c r="AY622" s="897"/>
      <c r="AZ622" s="897"/>
      <c r="BA622" s="897"/>
      <c r="BB622" s="897"/>
      <c r="BC622" s="897"/>
      <c r="BD622" s="897"/>
      <c r="BE622" s="897"/>
      <c r="BF622" s="897"/>
      <c r="BG622" s="897"/>
      <c r="BH622" s="897"/>
      <c r="BI622" s="60"/>
      <c r="BJ622" s="60"/>
      <c r="BK622" s="60"/>
      <c r="BL622" s="60"/>
      <c r="BM622" s="60"/>
      <c r="BN622" s="60"/>
      <c r="BO622" s="60"/>
      <c r="BP622" s="60"/>
      <c r="BQ622" s="60"/>
      <c r="BR622" s="60"/>
      <c r="BS622" s="60"/>
      <c r="BT622" s="60"/>
      <c r="BU622" s="60"/>
      <c r="BV622" s="60"/>
      <c r="BW622" s="60"/>
      <c r="BX622" s="60"/>
      <c r="BY622" s="60"/>
      <c r="BZ622" s="60"/>
      <c r="CA622" s="60"/>
      <c r="CB622" s="60"/>
      <c r="CC622" s="1" t="s">
        <v>2200</v>
      </c>
      <c r="CD622" s="1"/>
      <c r="CE622" s="1"/>
      <c r="CJ622" s="99">
        <v>1</v>
      </c>
    </row>
    <row r="623" spans="2:88" s="2" customFormat="1" ht="4.5" customHeight="1">
      <c r="B623" s="898"/>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c r="BV623" s="94"/>
      <c r="BW623" s="94"/>
      <c r="BX623" s="94"/>
      <c r="BY623" s="94"/>
      <c r="BZ623" s="94"/>
      <c r="CA623" s="94"/>
      <c r="CB623" s="94"/>
      <c r="CC623" s="1"/>
      <c r="CD623" s="1"/>
      <c r="CJ623" s="99">
        <v>1</v>
      </c>
    </row>
    <row r="624" spans="2:88" s="2" customFormat="1" ht="4.5" customHeight="1">
      <c r="B624" s="898"/>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4"/>
      <c r="AY624" s="174"/>
      <c r="AZ624" s="174"/>
      <c r="BA624" s="174"/>
      <c r="BB624" s="174"/>
      <c r="BC624" s="174"/>
      <c r="BD624" s="174"/>
      <c r="BE624" s="174"/>
      <c r="BF624" s="174"/>
      <c r="BG624" s="174"/>
      <c r="BH624" s="174"/>
      <c r="BI624" s="174"/>
      <c r="BJ624" s="174"/>
      <c r="BK624" s="174"/>
      <c r="BL624" s="174"/>
      <c r="BM624" s="174"/>
      <c r="BN624" s="174"/>
      <c r="BO624" s="174"/>
      <c r="BP624" s="174"/>
      <c r="BQ624" s="174"/>
      <c r="BR624" s="174"/>
      <c r="BS624" s="174"/>
      <c r="BT624" s="174"/>
      <c r="BU624" s="174"/>
      <c r="BV624" s="174"/>
      <c r="BW624" s="174"/>
      <c r="BX624" s="174"/>
      <c r="BY624" s="174"/>
      <c r="BZ624" s="174"/>
      <c r="CA624" s="174"/>
      <c r="CB624" s="174"/>
      <c r="CC624" s="1"/>
      <c r="CD624" s="1"/>
      <c r="CJ624" s="99">
        <v>1</v>
      </c>
    </row>
    <row r="625" spans="2:88" s="13" customFormat="1" ht="17.100000000000001" customHeight="1">
      <c r="B625" s="898"/>
      <c r="C625" s="59"/>
      <c r="D625" s="59" t="s">
        <v>249</v>
      </c>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60"/>
      <c r="AT625" s="60"/>
      <c r="AU625" s="897"/>
      <c r="AV625" s="897"/>
      <c r="AW625" s="897"/>
      <c r="AX625" s="897"/>
      <c r="AY625" s="897"/>
      <c r="AZ625" s="897"/>
      <c r="BA625" s="897"/>
      <c r="BB625" s="897"/>
      <c r="BC625" s="897"/>
      <c r="BD625" s="897"/>
      <c r="BE625" s="897"/>
      <c r="BF625" s="897"/>
      <c r="BG625" s="897"/>
      <c r="BH625" s="897"/>
      <c r="BI625" s="60"/>
      <c r="BJ625" s="60"/>
      <c r="BK625" s="60"/>
      <c r="BL625" s="60"/>
      <c r="BM625" s="60"/>
      <c r="BN625" s="60"/>
      <c r="BO625" s="60"/>
      <c r="BP625" s="60"/>
      <c r="BQ625" s="60"/>
      <c r="BR625" s="60"/>
      <c r="BS625" s="60"/>
      <c r="BT625" s="60"/>
      <c r="BU625" s="60"/>
      <c r="BV625" s="60"/>
      <c r="BW625" s="60"/>
      <c r="BX625" s="60"/>
      <c r="BY625" s="60"/>
      <c r="BZ625" s="60"/>
      <c r="CA625" s="60"/>
      <c r="CB625" s="60"/>
      <c r="CC625" s="1" t="s">
        <v>2200</v>
      </c>
      <c r="CD625" s="1"/>
      <c r="CE625" s="1"/>
      <c r="CJ625" s="99">
        <v>1</v>
      </c>
    </row>
    <row r="626" spans="2:88" s="2" customFormat="1" ht="4.5" customHeight="1">
      <c r="B626" s="898"/>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c r="BV626" s="94"/>
      <c r="BW626" s="94"/>
      <c r="BX626" s="94"/>
      <c r="BY626" s="94"/>
      <c r="BZ626" s="94"/>
      <c r="CA626" s="94"/>
      <c r="CB626" s="94"/>
      <c r="CC626" s="1"/>
      <c r="CD626" s="1"/>
      <c r="CJ626" s="99">
        <v>1</v>
      </c>
    </row>
    <row r="627" spans="2:88" s="2" customFormat="1" ht="4.5" customHeight="1">
      <c r="B627" s="898"/>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c r="AS627" s="174"/>
      <c r="AT627" s="174"/>
      <c r="AU627" s="174"/>
      <c r="AV627" s="174"/>
      <c r="AW627" s="174"/>
      <c r="AX627" s="174"/>
      <c r="AY627" s="174"/>
      <c r="AZ627" s="174"/>
      <c r="BA627" s="174"/>
      <c r="BB627" s="174"/>
      <c r="BC627" s="174"/>
      <c r="BD627" s="174"/>
      <c r="BE627" s="174"/>
      <c r="BF627" s="174"/>
      <c r="BG627" s="174"/>
      <c r="BH627" s="174"/>
      <c r="BI627" s="174"/>
      <c r="BJ627" s="174"/>
      <c r="BK627" s="174"/>
      <c r="BL627" s="174"/>
      <c r="BM627" s="174"/>
      <c r="BN627" s="174"/>
      <c r="BO627" s="174"/>
      <c r="BP627" s="174"/>
      <c r="BQ627" s="174"/>
      <c r="BR627" s="174"/>
      <c r="BS627" s="174"/>
      <c r="BT627" s="174"/>
      <c r="BU627" s="174"/>
      <c r="BV627" s="174"/>
      <c r="BW627" s="174"/>
      <c r="BX627" s="174"/>
      <c r="BY627" s="174"/>
      <c r="BZ627" s="174"/>
      <c r="CA627" s="174"/>
      <c r="CB627" s="174"/>
      <c r="CC627" s="1"/>
      <c r="CD627" s="1"/>
      <c r="CJ627" s="99">
        <v>1</v>
      </c>
    </row>
    <row r="628" spans="2:88" s="13" customFormat="1" ht="17.100000000000001" customHeight="1">
      <c r="B628" s="898"/>
      <c r="C628" s="59"/>
      <c r="D628" s="59" t="s">
        <v>250</v>
      </c>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60"/>
      <c r="AT628" s="60"/>
      <c r="AU628" s="897"/>
      <c r="AV628" s="897"/>
      <c r="AW628" s="897"/>
      <c r="AX628" s="897"/>
      <c r="AY628" s="897"/>
      <c r="AZ628" s="897"/>
      <c r="BA628" s="897"/>
      <c r="BB628" s="897"/>
      <c r="BC628" s="897"/>
      <c r="BD628" s="897"/>
      <c r="BE628" s="897"/>
      <c r="BF628" s="897"/>
      <c r="BG628" s="897"/>
      <c r="BH628" s="897"/>
      <c r="BI628" s="60"/>
      <c r="BJ628" s="60"/>
      <c r="BK628" s="60"/>
      <c r="BL628" s="60"/>
      <c r="BM628" s="60"/>
      <c r="BN628" s="60"/>
      <c r="BO628" s="60"/>
      <c r="BP628" s="60"/>
      <c r="BQ628" s="60"/>
      <c r="BR628" s="60"/>
      <c r="BS628" s="60"/>
      <c r="BT628" s="60"/>
      <c r="BU628" s="60"/>
      <c r="BV628" s="60"/>
      <c r="BW628" s="60"/>
      <c r="BX628" s="60"/>
      <c r="BY628" s="60"/>
      <c r="BZ628" s="60"/>
      <c r="CA628" s="60"/>
      <c r="CB628" s="60"/>
      <c r="CC628" s="1"/>
      <c r="CD628" s="1"/>
      <c r="CE628" s="1"/>
      <c r="CJ628" s="99">
        <v>1</v>
      </c>
    </row>
    <row r="629" spans="2:88" s="2" customFormat="1" ht="4.5" customHeight="1">
      <c r="B629" s="898"/>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c r="BV629" s="94"/>
      <c r="BW629" s="94"/>
      <c r="BX629" s="94"/>
      <c r="BY629" s="94"/>
      <c r="BZ629" s="94"/>
      <c r="CA629" s="94"/>
      <c r="CB629" s="94"/>
      <c r="CC629" s="1"/>
      <c r="CD629" s="1"/>
      <c r="CJ629" s="99">
        <v>1</v>
      </c>
    </row>
    <row r="630" spans="2:88" s="2" customFormat="1" ht="4.5" customHeight="1">
      <c r="B630" s="898"/>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c r="AS630" s="174"/>
      <c r="AT630" s="174"/>
      <c r="AU630" s="174"/>
      <c r="AV630" s="174"/>
      <c r="AW630" s="174"/>
      <c r="AX630" s="174"/>
      <c r="AY630" s="174"/>
      <c r="AZ630" s="174"/>
      <c r="BA630" s="174"/>
      <c r="BB630" s="174"/>
      <c r="BC630" s="174"/>
      <c r="BD630" s="174"/>
      <c r="BE630" s="174"/>
      <c r="BF630" s="174"/>
      <c r="BG630" s="174"/>
      <c r="BH630" s="174"/>
      <c r="BI630" s="174"/>
      <c r="BJ630" s="174"/>
      <c r="BK630" s="174"/>
      <c r="BL630" s="174"/>
      <c r="BM630" s="174"/>
      <c r="BN630" s="174"/>
      <c r="BO630" s="174"/>
      <c r="BP630" s="174"/>
      <c r="BQ630" s="174"/>
      <c r="BR630" s="174"/>
      <c r="BS630" s="174"/>
      <c r="BT630" s="174"/>
      <c r="BU630" s="174"/>
      <c r="BV630" s="174"/>
      <c r="BW630" s="174"/>
      <c r="BX630" s="174"/>
      <c r="BY630" s="174"/>
      <c r="BZ630" s="174"/>
      <c r="CA630" s="174"/>
      <c r="CB630" s="174"/>
      <c r="CC630" s="1"/>
      <c r="CD630" s="1"/>
      <c r="CJ630" s="99">
        <v>1</v>
      </c>
    </row>
    <row r="631" spans="2:88" s="13" customFormat="1" ht="17.100000000000001" customHeight="1">
      <c r="B631" s="898"/>
      <c r="C631" s="59"/>
      <c r="D631" s="59" t="s">
        <v>251</v>
      </c>
      <c r="E631" s="59"/>
      <c r="F631" s="59"/>
      <c r="G631" s="59"/>
      <c r="H631" s="59"/>
      <c r="I631" s="59"/>
      <c r="J631" s="59"/>
      <c r="K631" s="59" t="s">
        <v>2197</v>
      </c>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c r="AS631" s="60"/>
      <c r="AT631" s="60"/>
      <c r="AU631" s="897"/>
      <c r="AV631" s="897"/>
      <c r="AW631" s="897"/>
      <c r="AX631" s="897"/>
      <c r="AY631" s="897"/>
      <c r="AZ631" s="897"/>
      <c r="BA631" s="897"/>
      <c r="BB631" s="897"/>
      <c r="BC631" s="897"/>
      <c r="BD631" s="897"/>
      <c r="BE631" s="897"/>
      <c r="BF631" s="897"/>
      <c r="BG631" s="897"/>
      <c r="BH631" s="897"/>
      <c r="BI631" s="60"/>
      <c r="BJ631" s="60"/>
      <c r="BK631" s="60"/>
      <c r="BL631" s="60"/>
      <c r="BM631" s="60"/>
      <c r="BN631" s="60"/>
      <c r="BO631" s="60"/>
      <c r="BP631" s="60"/>
      <c r="BQ631" s="60"/>
      <c r="BR631" s="60"/>
      <c r="BS631" s="60"/>
      <c r="BT631" s="60"/>
      <c r="BU631" s="60"/>
      <c r="BV631" s="60"/>
      <c r="BW631" s="60"/>
      <c r="BX631" s="60"/>
      <c r="BY631" s="60"/>
      <c r="BZ631" s="60"/>
      <c r="CA631" s="60"/>
      <c r="CB631" s="60"/>
      <c r="CC631" s="13" t="s">
        <v>2199</v>
      </c>
      <c r="CJ631" s="99">
        <v>1</v>
      </c>
    </row>
    <row r="632" spans="2:88" s="13" customFormat="1" ht="15.95" customHeight="1">
      <c r="B632" s="898"/>
      <c r="C632" s="59"/>
      <c r="D632" s="59"/>
      <c r="E632" s="59"/>
      <c r="F632" s="59"/>
      <c r="G632" s="59"/>
      <c r="H632" s="59"/>
      <c r="I632" s="59"/>
      <c r="J632" s="59"/>
      <c r="K632" s="59" t="s">
        <v>2198</v>
      </c>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c r="AN632" s="59"/>
      <c r="AO632" s="59"/>
      <c r="AP632" s="59"/>
      <c r="AQ632" s="59"/>
      <c r="AR632" s="59"/>
      <c r="AS632" s="59"/>
      <c r="AT632" s="59"/>
      <c r="AU632" s="60"/>
      <c r="AV632" s="60"/>
      <c r="AW632" s="60"/>
      <c r="AX632" s="799" t="s">
        <v>56</v>
      </c>
      <c r="AY632" s="799"/>
      <c r="AZ632" s="96"/>
      <c r="BA632" s="96"/>
      <c r="BB632" s="96" t="s">
        <v>184</v>
      </c>
      <c r="BC632" s="96"/>
      <c r="BD632" s="96"/>
      <c r="BE632" s="96"/>
      <c r="BF632" s="96"/>
      <c r="BG632" s="799" t="s">
        <v>56</v>
      </c>
      <c r="BH632" s="799"/>
      <c r="BI632" s="96"/>
      <c r="BJ632" s="96"/>
      <c r="BK632" s="96" t="s">
        <v>254</v>
      </c>
      <c r="BL632" s="60"/>
      <c r="BM632" s="60"/>
      <c r="BN632" s="60"/>
      <c r="BO632" s="60"/>
      <c r="BP632" s="60"/>
      <c r="BQ632" s="60"/>
      <c r="BR632" s="60"/>
      <c r="BS632" s="60"/>
      <c r="BT632" s="60"/>
      <c r="BU632" s="60"/>
      <c r="BV632" s="60"/>
      <c r="BW632" s="60"/>
      <c r="BX632" s="60"/>
      <c r="BY632" s="60"/>
      <c r="BZ632" s="60"/>
      <c r="CA632" s="60"/>
      <c r="CB632" s="60"/>
      <c r="CC632" s="13" t="s">
        <v>2297</v>
      </c>
      <c r="CJ632" s="99">
        <v>1</v>
      </c>
    </row>
    <row r="633" spans="2:88" s="2" customFormat="1" ht="4.5" customHeight="1">
      <c r="B633" s="898"/>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c r="BV633" s="94"/>
      <c r="BW633" s="94"/>
      <c r="BX633" s="94"/>
      <c r="BY633" s="94"/>
      <c r="BZ633" s="94"/>
      <c r="CA633" s="94"/>
      <c r="CB633" s="94"/>
      <c r="CC633" s="1"/>
      <c r="CD633" s="1"/>
      <c r="CJ633" s="99">
        <v>1</v>
      </c>
    </row>
    <row r="634" spans="2:88" s="2" customFormat="1" ht="4.5" customHeight="1">
      <c r="B634" s="898"/>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c r="AS634" s="174"/>
      <c r="AT634" s="174"/>
      <c r="AU634" s="174"/>
      <c r="AV634" s="174"/>
      <c r="AW634" s="174"/>
      <c r="AX634" s="174"/>
      <c r="AY634" s="174"/>
      <c r="AZ634" s="174"/>
      <c r="BA634" s="174"/>
      <c r="BB634" s="174"/>
      <c r="BC634" s="174"/>
      <c r="BD634" s="174"/>
      <c r="BE634" s="174"/>
      <c r="BF634" s="174"/>
      <c r="BG634" s="174"/>
      <c r="BH634" s="174"/>
      <c r="BI634" s="174"/>
      <c r="BJ634" s="174"/>
      <c r="BK634" s="174"/>
      <c r="BL634" s="174"/>
      <c r="BM634" s="174"/>
      <c r="BN634" s="174"/>
      <c r="BO634" s="174"/>
      <c r="BP634" s="174"/>
      <c r="BQ634" s="174"/>
      <c r="BR634" s="174"/>
      <c r="BS634" s="174"/>
      <c r="BT634" s="174"/>
      <c r="BU634" s="174"/>
      <c r="BV634" s="174"/>
      <c r="BW634" s="174"/>
      <c r="BX634" s="174"/>
      <c r="BY634" s="174"/>
      <c r="BZ634" s="174"/>
      <c r="CA634" s="174"/>
      <c r="CB634" s="174"/>
      <c r="CC634" s="1"/>
      <c r="CD634" s="1"/>
      <c r="CJ634" s="99">
        <v>1</v>
      </c>
    </row>
    <row r="635" spans="2:88" s="13" customFormat="1" ht="17.100000000000001" customHeight="1">
      <c r="B635" s="898"/>
      <c r="C635" s="59"/>
      <c r="D635" s="59" t="s">
        <v>255</v>
      </c>
      <c r="E635" s="59"/>
      <c r="F635" s="59"/>
      <c r="G635" s="59"/>
      <c r="H635" s="59"/>
      <c r="I635" s="59"/>
      <c r="J635" s="59"/>
      <c r="K635" s="59"/>
      <c r="L635" s="59"/>
      <c r="M635" s="59"/>
      <c r="N635" s="59"/>
      <c r="O635" s="59"/>
      <c r="P635" s="59"/>
      <c r="Q635" s="59"/>
      <c r="R635" s="59"/>
      <c r="S635" s="59"/>
      <c r="T635" s="59"/>
      <c r="U635" s="59"/>
      <c r="V635" s="59"/>
      <c r="W635" s="59" t="s">
        <v>2204</v>
      </c>
      <c r="X635" s="60"/>
      <c r="Y635" s="60"/>
      <c r="Z635" s="59"/>
      <c r="AA635" s="59"/>
      <c r="AB635" s="59"/>
      <c r="AC635" s="59"/>
      <c r="AD635" s="59"/>
      <c r="AE635" s="59"/>
      <c r="AF635" s="59"/>
      <c r="AG635" s="59"/>
      <c r="AH635" s="59"/>
      <c r="AI635" s="59"/>
      <c r="AJ635" s="59"/>
      <c r="AK635" s="59"/>
      <c r="AL635" s="59"/>
      <c r="AM635" s="59"/>
      <c r="AN635" s="59"/>
      <c r="AO635" s="59"/>
      <c r="AP635" s="59"/>
      <c r="AQ635" s="59"/>
      <c r="AR635" s="59"/>
      <c r="AS635" s="59"/>
      <c r="AT635" s="59"/>
      <c r="AU635" s="59"/>
      <c r="AV635" s="59"/>
      <c r="AW635" s="59"/>
      <c r="AX635" s="59"/>
      <c r="AY635" s="59"/>
      <c r="AZ635" s="60"/>
      <c r="BA635" s="60"/>
      <c r="BB635" s="60"/>
      <c r="BC635" s="60"/>
      <c r="BD635" s="60"/>
      <c r="BE635" s="59" t="s">
        <v>258</v>
      </c>
      <c r="BF635" s="59"/>
      <c r="BG635" s="59"/>
      <c r="BH635" s="59"/>
      <c r="BI635" s="59"/>
      <c r="BJ635" s="59"/>
      <c r="BK635" s="59"/>
      <c r="BL635" s="59"/>
      <c r="BM635" s="59"/>
      <c r="BN635" s="59"/>
      <c r="BO635" s="59"/>
      <c r="BP635" s="59"/>
      <c r="BQ635" s="59"/>
      <c r="BR635" s="59"/>
      <c r="BS635" s="59"/>
      <c r="BT635" s="59"/>
      <c r="BU635" s="59"/>
      <c r="BV635" s="59"/>
      <c r="BW635" s="59" t="s">
        <v>85</v>
      </c>
      <c r="BX635" s="59"/>
      <c r="BY635" s="59"/>
      <c r="BZ635" s="59"/>
      <c r="CA635" s="59"/>
      <c r="CB635" s="59"/>
      <c r="CJ635" s="99">
        <v>1</v>
      </c>
    </row>
    <row r="636" spans="2:88" s="13" customFormat="1" ht="15.95" customHeight="1">
      <c r="B636" s="898"/>
      <c r="C636" s="59"/>
      <c r="D636" s="59"/>
      <c r="E636" s="59"/>
      <c r="F636" s="59"/>
      <c r="G636" s="59"/>
      <c r="H636" s="59"/>
      <c r="I636" s="59"/>
      <c r="J636" s="59"/>
      <c r="K636" s="59"/>
      <c r="L636" s="59"/>
      <c r="M636" s="59"/>
      <c r="N636" s="59" t="s">
        <v>259</v>
      </c>
      <c r="O636" s="59"/>
      <c r="P636" s="59"/>
      <c r="Q636" s="59"/>
      <c r="R636" s="59"/>
      <c r="S636" s="59"/>
      <c r="T636" s="59"/>
      <c r="U636" s="59"/>
      <c r="V636" s="59"/>
      <c r="W636" s="59"/>
      <c r="X636" s="59"/>
      <c r="Y636" s="794"/>
      <c r="Z636" s="794"/>
      <c r="AA636" s="794"/>
      <c r="AB636" s="794"/>
      <c r="AC636" s="794"/>
      <c r="AD636" s="794"/>
      <c r="AE636" s="794"/>
      <c r="AF636" s="794"/>
      <c r="AG636" s="794"/>
      <c r="AH636" s="794"/>
      <c r="AI636" s="794"/>
      <c r="AJ636" s="794"/>
      <c r="AK636" s="794"/>
      <c r="AL636" s="794"/>
      <c r="AM636" s="794"/>
      <c r="AN636" s="794"/>
      <c r="AO636" s="794"/>
      <c r="AP636" s="794"/>
      <c r="AQ636" s="794"/>
      <c r="AR636" s="794"/>
      <c r="AS636" s="794"/>
      <c r="AT636" s="794"/>
      <c r="AU636" s="794"/>
      <c r="AV636" s="794"/>
      <c r="AW636" s="794"/>
      <c r="AX636" s="794"/>
      <c r="AY636" s="794"/>
      <c r="AZ636" s="794"/>
      <c r="BA636" s="794"/>
      <c r="BB636" s="794"/>
      <c r="BC636" s="794"/>
      <c r="BD636" s="794"/>
      <c r="BE636" s="798" t="s">
        <v>117</v>
      </c>
      <c r="BF636" s="798"/>
      <c r="BG636" s="796"/>
      <c r="BH636" s="796"/>
      <c r="BI636" s="796"/>
      <c r="BJ636" s="796"/>
      <c r="BK636" s="796"/>
      <c r="BL636" s="796"/>
      <c r="BM636" s="796"/>
      <c r="BN636" s="796"/>
      <c r="BO636" s="796"/>
      <c r="BP636" s="796"/>
      <c r="BQ636" s="796"/>
      <c r="BR636" s="796"/>
      <c r="BS636" s="796"/>
      <c r="BT636" s="796"/>
      <c r="BU636" s="796"/>
      <c r="BV636" s="123"/>
      <c r="BW636" s="119" t="s">
        <v>85</v>
      </c>
      <c r="BX636" s="119"/>
      <c r="BY636" s="119"/>
      <c r="BZ636" s="119"/>
      <c r="CA636" s="119"/>
      <c r="CB636" s="59"/>
      <c r="CC636" s="13" t="s">
        <v>2202</v>
      </c>
      <c r="CJ636" s="99">
        <v>1</v>
      </c>
    </row>
    <row r="637" spans="2:88" s="13" customFormat="1" ht="17.100000000000001" customHeight="1">
      <c r="B637" s="898"/>
      <c r="C637" s="59"/>
      <c r="D637" s="59"/>
      <c r="E637" s="59"/>
      <c r="F637" s="59"/>
      <c r="G637" s="59"/>
      <c r="H637" s="59"/>
      <c r="I637" s="59"/>
      <c r="J637" s="59"/>
      <c r="K637" s="59"/>
      <c r="L637" s="59"/>
      <c r="M637" s="59"/>
      <c r="N637" s="59" t="s">
        <v>260</v>
      </c>
      <c r="O637" s="59"/>
      <c r="P637" s="59"/>
      <c r="Q637" s="59"/>
      <c r="R637" s="59"/>
      <c r="S637" s="59"/>
      <c r="T637" s="59"/>
      <c r="U637" s="59"/>
      <c r="V637" s="59"/>
      <c r="W637" s="59"/>
      <c r="X637" s="59"/>
      <c r="Y637" s="794"/>
      <c r="Z637" s="794"/>
      <c r="AA637" s="794"/>
      <c r="AB637" s="794"/>
      <c r="AC637" s="794"/>
      <c r="AD637" s="794"/>
      <c r="AE637" s="794"/>
      <c r="AF637" s="794"/>
      <c r="AG637" s="794"/>
      <c r="AH637" s="794"/>
      <c r="AI637" s="794"/>
      <c r="AJ637" s="794"/>
      <c r="AK637" s="794"/>
      <c r="AL637" s="794"/>
      <c r="AM637" s="794"/>
      <c r="AN637" s="794"/>
      <c r="AO637" s="794"/>
      <c r="AP637" s="794"/>
      <c r="AQ637" s="794"/>
      <c r="AR637" s="794"/>
      <c r="AS637" s="794"/>
      <c r="AT637" s="794"/>
      <c r="AU637" s="794"/>
      <c r="AV637" s="794"/>
      <c r="AW637" s="794"/>
      <c r="AX637" s="794"/>
      <c r="AY637" s="794"/>
      <c r="AZ637" s="794"/>
      <c r="BA637" s="794"/>
      <c r="BB637" s="794"/>
      <c r="BC637" s="794"/>
      <c r="BD637" s="794"/>
      <c r="BE637" s="798" t="s">
        <v>117</v>
      </c>
      <c r="BF637" s="798"/>
      <c r="BG637" s="796"/>
      <c r="BH637" s="796"/>
      <c r="BI637" s="796"/>
      <c r="BJ637" s="796"/>
      <c r="BK637" s="796"/>
      <c r="BL637" s="796"/>
      <c r="BM637" s="796"/>
      <c r="BN637" s="796"/>
      <c r="BO637" s="796"/>
      <c r="BP637" s="796"/>
      <c r="BQ637" s="796"/>
      <c r="BR637" s="796"/>
      <c r="BS637" s="796"/>
      <c r="BT637" s="796"/>
      <c r="BU637" s="796"/>
      <c r="BV637" s="123"/>
      <c r="BW637" s="119" t="s">
        <v>85</v>
      </c>
      <c r="BX637" s="119"/>
      <c r="BY637" s="119"/>
      <c r="BZ637" s="119"/>
      <c r="CA637" s="119"/>
      <c r="CB637" s="59"/>
      <c r="CJ637" s="99">
        <v>1</v>
      </c>
    </row>
    <row r="638" spans="2:88" s="13" customFormat="1" ht="17.100000000000001" customHeight="1">
      <c r="B638" s="898"/>
      <c r="C638" s="59"/>
      <c r="D638" s="59"/>
      <c r="E638" s="59"/>
      <c r="F638" s="59"/>
      <c r="G638" s="59"/>
      <c r="H638" s="59"/>
      <c r="I638" s="59"/>
      <c r="J638" s="59"/>
      <c r="K638" s="59"/>
      <c r="L638" s="59"/>
      <c r="M638" s="59"/>
      <c r="N638" s="59" t="s">
        <v>261</v>
      </c>
      <c r="O638" s="59"/>
      <c r="P638" s="59"/>
      <c r="Q638" s="59"/>
      <c r="R638" s="59"/>
      <c r="S638" s="59"/>
      <c r="T638" s="59"/>
      <c r="U638" s="59"/>
      <c r="V638" s="59"/>
      <c r="W638" s="59"/>
      <c r="X638" s="59"/>
      <c r="Y638" s="794"/>
      <c r="Z638" s="794"/>
      <c r="AA638" s="794"/>
      <c r="AB638" s="794"/>
      <c r="AC638" s="794"/>
      <c r="AD638" s="794"/>
      <c r="AE638" s="794"/>
      <c r="AF638" s="794"/>
      <c r="AG638" s="794"/>
      <c r="AH638" s="794"/>
      <c r="AI638" s="794"/>
      <c r="AJ638" s="794"/>
      <c r="AK638" s="794"/>
      <c r="AL638" s="794"/>
      <c r="AM638" s="794"/>
      <c r="AN638" s="794"/>
      <c r="AO638" s="794"/>
      <c r="AP638" s="794"/>
      <c r="AQ638" s="794"/>
      <c r="AR638" s="794"/>
      <c r="AS638" s="794"/>
      <c r="AT638" s="794"/>
      <c r="AU638" s="794"/>
      <c r="AV638" s="794"/>
      <c r="AW638" s="794"/>
      <c r="AX638" s="794"/>
      <c r="AY638" s="794"/>
      <c r="AZ638" s="794"/>
      <c r="BA638" s="794"/>
      <c r="BB638" s="794"/>
      <c r="BC638" s="794"/>
      <c r="BD638" s="794"/>
      <c r="BE638" s="798" t="s">
        <v>117</v>
      </c>
      <c r="BF638" s="798"/>
      <c r="BG638" s="796"/>
      <c r="BH638" s="796"/>
      <c r="BI638" s="796"/>
      <c r="BJ638" s="796"/>
      <c r="BK638" s="796"/>
      <c r="BL638" s="796"/>
      <c r="BM638" s="796"/>
      <c r="BN638" s="796"/>
      <c r="BO638" s="796"/>
      <c r="BP638" s="796"/>
      <c r="BQ638" s="796"/>
      <c r="BR638" s="796"/>
      <c r="BS638" s="796"/>
      <c r="BT638" s="796"/>
      <c r="BU638" s="796"/>
      <c r="BV638" s="123"/>
      <c r="BW638" s="119" t="s">
        <v>85</v>
      </c>
      <c r="BX638" s="119"/>
      <c r="BY638" s="119"/>
      <c r="BZ638" s="119"/>
      <c r="CA638" s="119"/>
      <c r="CB638" s="59"/>
      <c r="CD638" s="1"/>
      <c r="CJ638" s="99">
        <v>1</v>
      </c>
    </row>
    <row r="639" spans="2:88" s="13" customFormat="1" ht="17.100000000000001" customHeight="1">
      <c r="B639" s="898"/>
      <c r="C639" s="59"/>
      <c r="D639" s="59"/>
      <c r="E639" s="59"/>
      <c r="F639" s="59"/>
      <c r="G639" s="59"/>
      <c r="H639" s="59"/>
      <c r="I639" s="59"/>
      <c r="J639" s="59"/>
      <c r="K639" s="59"/>
      <c r="L639" s="59"/>
      <c r="M639" s="59"/>
      <c r="N639" s="59" t="s">
        <v>262</v>
      </c>
      <c r="O639" s="59"/>
      <c r="P639" s="59"/>
      <c r="Q639" s="59"/>
      <c r="R639" s="59"/>
      <c r="S639" s="59"/>
      <c r="T639" s="59"/>
      <c r="U639" s="59"/>
      <c r="V639" s="59"/>
      <c r="W639" s="59"/>
      <c r="X639" s="59"/>
      <c r="Y639" s="794"/>
      <c r="Z639" s="794"/>
      <c r="AA639" s="794"/>
      <c r="AB639" s="794"/>
      <c r="AC639" s="794"/>
      <c r="AD639" s="794"/>
      <c r="AE639" s="794"/>
      <c r="AF639" s="794"/>
      <c r="AG639" s="794"/>
      <c r="AH639" s="794"/>
      <c r="AI639" s="794"/>
      <c r="AJ639" s="794"/>
      <c r="AK639" s="794"/>
      <c r="AL639" s="794"/>
      <c r="AM639" s="794"/>
      <c r="AN639" s="794"/>
      <c r="AO639" s="794"/>
      <c r="AP639" s="794"/>
      <c r="AQ639" s="794"/>
      <c r="AR639" s="794"/>
      <c r="AS639" s="794"/>
      <c r="AT639" s="794"/>
      <c r="AU639" s="794"/>
      <c r="AV639" s="794"/>
      <c r="AW639" s="794"/>
      <c r="AX639" s="794"/>
      <c r="AY639" s="794"/>
      <c r="AZ639" s="794"/>
      <c r="BA639" s="794"/>
      <c r="BB639" s="794"/>
      <c r="BC639" s="794"/>
      <c r="BD639" s="794"/>
      <c r="BE639" s="798" t="s">
        <v>117</v>
      </c>
      <c r="BF639" s="798"/>
      <c r="BG639" s="796"/>
      <c r="BH639" s="796"/>
      <c r="BI639" s="796"/>
      <c r="BJ639" s="796"/>
      <c r="BK639" s="796"/>
      <c r="BL639" s="796"/>
      <c r="BM639" s="796"/>
      <c r="BN639" s="796"/>
      <c r="BO639" s="796"/>
      <c r="BP639" s="796"/>
      <c r="BQ639" s="796"/>
      <c r="BR639" s="796"/>
      <c r="BS639" s="796"/>
      <c r="BT639" s="796"/>
      <c r="BU639" s="796"/>
      <c r="BV639" s="123"/>
      <c r="BW639" s="119" t="s">
        <v>85</v>
      </c>
      <c r="BX639" s="119"/>
      <c r="BY639" s="119"/>
      <c r="BZ639" s="119"/>
      <c r="CA639" s="119"/>
      <c r="CB639" s="59"/>
      <c r="CD639" s="1"/>
      <c r="CJ639" s="99">
        <v>1</v>
      </c>
    </row>
    <row r="640" spans="2:88" s="1" customFormat="1" ht="17.100000000000001" customHeight="1">
      <c r="B640" s="898"/>
      <c r="C640" s="59"/>
      <c r="D640" s="59"/>
      <c r="E640" s="59"/>
      <c r="F640" s="59"/>
      <c r="G640" s="59"/>
      <c r="H640" s="59"/>
      <c r="I640" s="59"/>
      <c r="J640" s="59"/>
      <c r="K640" s="59"/>
      <c r="L640" s="59"/>
      <c r="M640" s="59"/>
      <c r="N640" s="59" t="s">
        <v>263</v>
      </c>
      <c r="O640" s="59"/>
      <c r="P640" s="59"/>
      <c r="Q640" s="59"/>
      <c r="R640" s="59"/>
      <c r="S640" s="59"/>
      <c r="T640" s="59"/>
      <c r="U640" s="59"/>
      <c r="V640" s="59"/>
      <c r="W640" s="59"/>
      <c r="X640" s="59"/>
      <c r="Y640" s="794"/>
      <c r="Z640" s="794"/>
      <c r="AA640" s="794"/>
      <c r="AB640" s="794"/>
      <c r="AC640" s="794"/>
      <c r="AD640" s="794"/>
      <c r="AE640" s="794"/>
      <c r="AF640" s="794"/>
      <c r="AG640" s="794"/>
      <c r="AH640" s="794"/>
      <c r="AI640" s="794"/>
      <c r="AJ640" s="794"/>
      <c r="AK640" s="794"/>
      <c r="AL640" s="794"/>
      <c r="AM640" s="794"/>
      <c r="AN640" s="794"/>
      <c r="AO640" s="794"/>
      <c r="AP640" s="794"/>
      <c r="AQ640" s="794"/>
      <c r="AR640" s="794"/>
      <c r="AS640" s="794"/>
      <c r="AT640" s="794"/>
      <c r="AU640" s="794"/>
      <c r="AV640" s="794"/>
      <c r="AW640" s="794"/>
      <c r="AX640" s="794"/>
      <c r="AY640" s="794"/>
      <c r="AZ640" s="794"/>
      <c r="BA640" s="794"/>
      <c r="BB640" s="794"/>
      <c r="BC640" s="794"/>
      <c r="BD640" s="794"/>
      <c r="BE640" s="798" t="s">
        <v>117</v>
      </c>
      <c r="BF640" s="798"/>
      <c r="BG640" s="796"/>
      <c r="BH640" s="796"/>
      <c r="BI640" s="796"/>
      <c r="BJ640" s="796"/>
      <c r="BK640" s="796"/>
      <c r="BL640" s="796"/>
      <c r="BM640" s="796"/>
      <c r="BN640" s="796"/>
      <c r="BO640" s="796"/>
      <c r="BP640" s="796"/>
      <c r="BQ640" s="796"/>
      <c r="BR640" s="796"/>
      <c r="BS640" s="796"/>
      <c r="BT640" s="796"/>
      <c r="BU640" s="796"/>
      <c r="BV640" s="123"/>
      <c r="BW640" s="119" t="s">
        <v>85</v>
      </c>
      <c r="BX640" s="119"/>
      <c r="BY640" s="119"/>
      <c r="BZ640" s="119"/>
      <c r="CA640" s="119"/>
      <c r="CB640" s="59"/>
      <c r="CC640" s="489" t="s">
        <v>2203</v>
      </c>
      <c r="CD640" s="9"/>
      <c r="CE640" s="13"/>
      <c r="CJ640" s="99">
        <v>1</v>
      </c>
    </row>
    <row r="641" spans="2:88" s="1" customFormat="1" ht="17.100000000000001" customHeight="1">
      <c r="B641" s="898"/>
      <c r="C641" s="59"/>
      <c r="D641" s="59"/>
      <c r="E641" s="59"/>
      <c r="F641" s="59"/>
      <c r="G641" s="59"/>
      <c r="H641" s="59"/>
      <c r="I641" s="59"/>
      <c r="J641" s="59"/>
      <c r="K641" s="59"/>
      <c r="L641" s="59"/>
      <c r="M641" s="59"/>
      <c r="N641" s="59" t="s">
        <v>264</v>
      </c>
      <c r="O641" s="59"/>
      <c r="P641" s="59"/>
      <c r="Q641" s="59"/>
      <c r="R641" s="59"/>
      <c r="S641" s="59"/>
      <c r="T641" s="59"/>
      <c r="U641" s="59"/>
      <c r="V641" s="59"/>
      <c r="W641" s="59"/>
      <c r="X641" s="59"/>
      <c r="Y641" s="794"/>
      <c r="Z641" s="794"/>
      <c r="AA641" s="794"/>
      <c r="AB641" s="794"/>
      <c r="AC641" s="794"/>
      <c r="AD641" s="794"/>
      <c r="AE641" s="794"/>
      <c r="AF641" s="794"/>
      <c r="AG641" s="794"/>
      <c r="AH641" s="794"/>
      <c r="AI641" s="794"/>
      <c r="AJ641" s="794"/>
      <c r="AK641" s="794"/>
      <c r="AL641" s="794"/>
      <c r="AM641" s="794"/>
      <c r="AN641" s="794"/>
      <c r="AO641" s="794"/>
      <c r="AP641" s="794"/>
      <c r="AQ641" s="794"/>
      <c r="AR641" s="794"/>
      <c r="AS641" s="794"/>
      <c r="AT641" s="794"/>
      <c r="AU641" s="794"/>
      <c r="AV641" s="794"/>
      <c r="AW641" s="794"/>
      <c r="AX641" s="794"/>
      <c r="AY641" s="794"/>
      <c r="AZ641" s="794"/>
      <c r="BA641" s="794"/>
      <c r="BB641" s="794"/>
      <c r="BC641" s="794"/>
      <c r="BD641" s="794"/>
      <c r="BE641" s="798" t="s">
        <v>117</v>
      </c>
      <c r="BF641" s="798"/>
      <c r="BG641" s="796"/>
      <c r="BH641" s="796"/>
      <c r="BI641" s="796"/>
      <c r="BJ641" s="796"/>
      <c r="BK641" s="796"/>
      <c r="BL641" s="796"/>
      <c r="BM641" s="796"/>
      <c r="BN641" s="796"/>
      <c r="BO641" s="796"/>
      <c r="BP641" s="796"/>
      <c r="BQ641" s="796"/>
      <c r="BR641" s="796"/>
      <c r="BS641" s="796"/>
      <c r="BT641" s="796"/>
      <c r="BU641" s="796"/>
      <c r="BV641" s="123"/>
      <c r="BW641" s="119" t="s">
        <v>85</v>
      </c>
      <c r="BX641" s="119"/>
      <c r="BY641" s="119"/>
      <c r="BZ641" s="119"/>
      <c r="CA641" s="119"/>
      <c r="CB641" s="59"/>
      <c r="CC641" s="895">
        <f>SUM(BG636:BU641)</f>
        <v>0</v>
      </c>
      <c r="CD641" s="896"/>
      <c r="CE641" s="13"/>
      <c r="CJ641" s="99">
        <v>1</v>
      </c>
    </row>
    <row r="642" spans="2:88" s="2" customFormat="1" ht="4.5" customHeight="1">
      <c r="B642" s="898"/>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c r="BV642" s="94"/>
      <c r="BW642" s="94"/>
      <c r="BX642" s="94"/>
      <c r="BY642" s="94"/>
      <c r="BZ642" s="94"/>
      <c r="CA642" s="94"/>
      <c r="CB642" s="94"/>
      <c r="CC642" s="1"/>
      <c r="CD642" s="1"/>
      <c r="CJ642" s="99">
        <v>1</v>
      </c>
    </row>
    <row r="643" spans="2:88" s="2" customFormat="1" ht="4.5" customHeight="1">
      <c r="B643" s="898"/>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4"/>
      <c r="AY643" s="174"/>
      <c r="AZ643" s="174"/>
      <c r="BA643" s="174"/>
      <c r="BB643" s="174"/>
      <c r="BC643" s="174"/>
      <c r="BD643" s="174"/>
      <c r="BE643" s="174"/>
      <c r="BF643" s="174"/>
      <c r="BG643" s="174"/>
      <c r="BH643" s="174"/>
      <c r="BI643" s="174"/>
      <c r="BJ643" s="174"/>
      <c r="BK643" s="174"/>
      <c r="BL643" s="174"/>
      <c r="BM643" s="174"/>
      <c r="BN643" s="174"/>
      <c r="BO643" s="174"/>
      <c r="BP643" s="174"/>
      <c r="BQ643" s="174"/>
      <c r="BR643" s="174"/>
      <c r="BS643" s="174"/>
      <c r="BT643" s="174"/>
      <c r="BU643" s="174"/>
      <c r="BV643" s="174"/>
      <c r="BW643" s="174"/>
      <c r="BX643" s="174"/>
      <c r="BY643" s="174"/>
      <c r="BZ643" s="174"/>
      <c r="CA643" s="174"/>
      <c r="CB643" s="174"/>
      <c r="CC643" s="1"/>
      <c r="CD643" s="1"/>
      <c r="CJ643" s="99">
        <v>1</v>
      </c>
    </row>
    <row r="644" spans="2:88" s="13" customFormat="1" ht="17.100000000000001" customHeight="1">
      <c r="B644" s="898"/>
      <c r="C644" s="59"/>
      <c r="D644" s="59" t="s">
        <v>265</v>
      </c>
      <c r="E644" s="59"/>
      <c r="F644" s="59"/>
      <c r="G644" s="59"/>
      <c r="H644" s="59"/>
      <c r="I644" s="59"/>
      <c r="J644" s="59"/>
      <c r="K644" s="59"/>
      <c r="L644" s="59"/>
      <c r="M644" s="59"/>
      <c r="N644" s="59"/>
      <c r="O644" s="59"/>
      <c r="P644" s="59"/>
      <c r="Q644" s="59"/>
      <c r="R644" s="59"/>
      <c r="S644" s="59"/>
      <c r="T644" s="59"/>
      <c r="U644" s="794"/>
      <c r="V644" s="794"/>
      <c r="W644" s="794"/>
      <c r="X644" s="794"/>
      <c r="Y644" s="794"/>
      <c r="Z644" s="794"/>
      <c r="AA644" s="794"/>
      <c r="AB644" s="794"/>
      <c r="AC644" s="794"/>
      <c r="AD644" s="794"/>
      <c r="AE644" s="794"/>
      <c r="AF644" s="794"/>
      <c r="AG644" s="794"/>
      <c r="AH644" s="794"/>
      <c r="AI644" s="794"/>
      <c r="AJ644" s="794"/>
      <c r="AK644" s="794"/>
      <c r="AL644" s="794"/>
      <c r="AM644" s="794"/>
      <c r="AN644" s="794"/>
      <c r="AO644" s="794"/>
      <c r="AP644" s="794"/>
      <c r="AQ644" s="794"/>
      <c r="AR644" s="794"/>
      <c r="AS644" s="794"/>
      <c r="AT644" s="794"/>
      <c r="AU644" s="794"/>
      <c r="AV644" s="794"/>
      <c r="AW644" s="794"/>
      <c r="AX644" s="794"/>
      <c r="AY644" s="794"/>
      <c r="AZ644" s="794"/>
      <c r="BA644" s="794"/>
      <c r="BB644" s="794"/>
      <c r="BC644" s="794"/>
      <c r="BD644" s="794"/>
      <c r="BE644" s="794"/>
      <c r="BF644" s="794"/>
      <c r="BG644" s="794"/>
      <c r="BH644" s="794"/>
      <c r="BI644" s="794"/>
      <c r="BJ644" s="794"/>
      <c r="BK644" s="794"/>
      <c r="BL644" s="794"/>
      <c r="BM644" s="794"/>
      <c r="BN644" s="794"/>
      <c r="BO644" s="794"/>
      <c r="BP644" s="794"/>
      <c r="BQ644" s="794"/>
      <c r="BR644" s="794"/>
      <c r="BS644" s="794"/>
      <c r="BT644" s="794"/>
      <c r="BU644" s="794"/>
      <c r="BV644" s="794"/>
      <c r="BW644" s="794"/>
      <c r="BX644" s="794"/>
      <c r="BY644" s="794"/>
      <c r="BZ644" s="794"/>
      <c r="CA644" s="794"/>
      <c r="CB644" s="794"/>
      <c r="CJ644" s="99">
        <v>1</v>
      </c>
    </row>
    <row r="645" spans="2:88" s="2" customFormat="1" ht="4.5" customHeight="1">
      <c r="B645" s="898"/>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c r="BV645" s="94"/>
      <c r="BW645" s="94"/>
      <c r="BX645" s="94"/>
      <c r="BY645" s="94"/>
      <c r="BZ645" s="94"/>
      <c r="CA645" s="94"/>
      <c r="CB645" s="94"/>
      <c r="CC645" s="1"/>
      <c r="CD645" s="1"/>
      <c r="CJ645" s="99">
        <v>1</v>
      </c>
    </row>
    <row r="646" spans="2:88" s="2" customFormat="1" ht="4.5" customHeight="1">
      <c r="B646" s="898"/>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c r="AS646" s="174"/>
      <c r="AT646" s="174"/>
      <c r="AU646" s="174"/>
      <c r="AV646" s="174"/>
      <c r="AW646" s="174"/>
      <c r="AX646" s="174"/>
      <c r="AY646" s="174"/>
      <c r="AZ646" s="174"/>
      <c r="BA646" s="174"/>
      <c r="BB646" s="174"/>
      <c r="BC646" s="174"/>
      <c r="BD646" s="174"/>
      <c r="BE646" s="174"/>
      <c r="BF646" s="174"/>
      <c r="BG646" s="174"/>
      <c r="BH646" s="174"/>
      <c r="BI646" s="174"/>
      <c r="BJ646" s="174"/>
      <c r="BK646" s="174"/>
      <c r="BL646" s="174"/>
      <c r="BM646" s="174"/>
      <c r="BN646" s="174"/>
      <c r="BO646" s="174"/>
      <c r="BP646" s="174"/>
      <c r="BQ646" s="174"/>
      <c r="BR646" s="174"/>
      <c r="BS646" s="174"/>
      <c r="BT646" s="174"/>
      <c r="BU646" s="174"/>
      <c r="BV646" s="174"/>
      <c r="BW646" s="174"/>
      <c r="BX646" s="174"/>
      <c r="BY646" s="174"/>
      <c r="BZ646" s="174"/>
      <c r="CA646" s="174"/>
      <c r="CB646" s="174"/>
      <c r="CC646" s="1"/>
      <c r="CD646" s="1"/>
      <c r="CJ646" s="99">
        <v>1</v>
      </c>
    </row>
    <row r="647" spans="2:88" s="13" customFormat="1" ht="17.100000000000001" customHeight="1">
      <c r="B647" s="482" t="s">
        <v>2144</v>
      </c>
      <c r="C647" s="59"/>
      <c r="D647" s="59" t="s">
        <v>266</v>
      </c>
      <c r="E647" s="59"/>
      <c r="F647" s="59"/>
      <c r="G647" s="59"/>
      <c r="H647" s="59"/>
      <c r="I647" s="59"/>
      <c r="J647" s="59"/>
      <c r="K647" s="59"/>
      <c r="L647" s="59"/>
      <c r="M647" s="59"/>
      <c r="N647" s="59"/>
      <c r="O647" s="59"/>
      <c r="P647" s="59"/>
      <c r="Q647" s="59"/>
      <c r="R647" s="59"/>
      <c r="S647" s="59"/>
      <c r="T647" s="794"/>
      <c r="U647" s="794"/>
      <c r="V647" s="794"/>
      <c r="W647" s="794"/>
      <c r="X647" s="794"/>
      <c r="Y647" s="794"/>
      <c r="Z647" s="794"/>
      <c r="AA647" s="794"/>
      <c r="AB647" s="794"/>
      <c r="AC647" s="794"/>
      <c r="AD647" s="794"/>
      <c r="AE647" s="794"/>
      <c r="AF647" s="794"/>
      <c r="AG647" s="794"/>
      <c r="AH647" s="794"/>
      <c r="AI647" s="794"/>
      <c r="AJ647" s="794"/>
      <c r="AK647" s="794"/>
      <c r="AL647" s="794"/>
      <c r="AM647" s="794"/>
      <c r="AN647" s="794"/>
      <c r="AO647" s="794"/>
      <c r="AP647" s="794"/>
      <c r="AQ647" s="794"/>
      <c r="AR647" s="794"/>
      <c r="AS647" s="794"/>
      <c r="AT647" s="794"/>
      <c r="AU647" s="794"/>
      <c r="AV647" s="794"/>
      <c r="AW647" s="794"/>
      <c r="AX647" s="794"/>
      <c r="AY647" s="794"/>
      <c r="AZ647" s="794"/>
      <c r="BA647" s="794"/>
      <c r="BB647" s="794"/>
      <c r="BC647" s="794"/>
      <c r="BD647" s="794"/>
      <c r="BE647" s="794"/>
      <c r="BF647" s="794"/>
      <c r="BG647" s="794"/>
      <c r="BH647" s="794"/>
      <c r="BI647" s="794"/>
      <c r="BJ647" s="794"/>
      <c r="BK647" s="794"/>
      <c r="BL647" s="794"/>
      <c r="BM647" s="794"/>
      <c r="BN647" s="794"/>
      <c r="BO647" s="794"/>
      <c r="BP647" s="794"/>
      <c r="BQ647" s="794"/>
      <c r="BR647" s="794"/>
      <c r="BS647" s="794"/>
      <c r="BT647" s="794"/>
      <c r="BU647" s="794"/>
      <c r="BV647" s="794"/>
      <c r="BW647" s="794"/>
      <c r="BX647" s="794"/>
      <c r="BY647" s="794"/>
      <c r="BZ647" s="794"/>
      <c r="CA647" s="794"/>
      <c r="CB647" s="794"/>
      <c r="CC647" s="461" t="s">
        <v>2144</v>
      </c>
      <c r="CJ647" s="99">
        <v>1</v>
      </c>
    </row>
    <row r="648" spans="2:88" s="2" customFormat="1" ht="14.1" customHeight="1" thickBot="1">
      <c r="B648" s="483" t="s">
        <v>2141</v>
      </c>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c r="BV648" s="94"/>
      <c r="BW648" s="94"/>
      <c r="BX648" s="94"/>
      <c r="BY648" s="94"/>
      <c r="BZ648" s="94"/>
      <c r="CA648" s="94"/>
      <c r="CB648" s="94"/>
      <c r="CC648" s="463" t="s">
        <v>2141</v>
      </c>
      <c r="CD648" s="1"/>
      <c r="CJ648" s="421">
        <v>1</v>
      </c>
    </row>
    <row r="649" spans="2:88" s="2" customFormat="1" ht="15.95" customHeight="1">
      <c r="B649" s="484" t="s">
        <v>2142</v>
      </c>
      <c r="C649" s="59"/>
      <c r="D649" s="59" t="s">
        <v>245</v>
      </c>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801" t="s">
        <v>244</v>
      </c>
      <c r="AL649" s="801"/>
      <c r="AM649" s="801"/>
      <c r="AN649" s="801"/>
      <c r="AO649" s="801"/>
      <c r="AP649" s="801"/>
      <c r="AQ649" s="801"/>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59"/>
      <c r="CC649" s="464" t="s">
        <v>2142</v>
      </c>
      <c r="CD649" s="491"/>
      <c r="CE649" s="491"/>
      <c r="CJ649" s="99">
        <v>1</v>
      </c>
    </row>
    <row r="650" spans="2:88" s="2" customFormat="1" ht="2.1" customHeight="1" thickBot="1">
      <c r="B650" s="495" t="s">
        <v>1958</v>
      </c>
      <c r="C650" s="490"/>
      <c r="D650" s="490"/>
      <c r="E650" s="490"/>
      <c r="F650" s="490"/>
      <c r="G650" s="490"/>
      <c r="H650" s="490"/>
      <c r="I650" s="490"/>
      <c r="J650" s="490"/>
      <c r="K650" s="490"/>
      <c r="L650" s="490"/>
      <c r="M650" s="490"/>
      <c r="N650" s="490"/>
      <c r="O650" s="490"/>
      <c r="P650" s="490"/>
      <c r="Q650" s="490"/>
      <c r="R650" s="490"/>
      <c r="S650" s="490"/>
      <c r="T650" s="490"/>
      <c r="U650" s="490"/>
      <c r="V650" s="490"/>
      <c r="W650" s="490"/>
      <c r="X650" s="490"/>
      <c r="Y650" s="490"/>
      <c r="Z650" s="490"/>
      <c r="AA650" s="490"/>
      <c r="AB650" s="490"/>
      <c r="AC650" s="490"/>
      <c r="AD650" s="490"/>
      <c r="AE650" s="490"/>
      <c r="AF650" s="490"/>
      <c r="AG650" s="490"/>
      <c r="AH650" s="490"/>
      <c r="AI650" s="490"/>
      <c r="AJ650" s="490"/>
      <c r="AK650" s="490"/>
      <c r="AL650" s="490"/>
      <c r="AM650" s="490"/>
      <c r="AN650" s="490"/>
      <c r="AO650" s="490"/>
      <c r="AP650" s="490"/>
      <c r="AQ650" s="490"/>
      <c r="AR650" s="490"/>
      <c r="AS650" s="490"/>
      <c r="AT650" s="490"/>
      <c r="AU650" s="490"/>
      <c r="AV650" s="490"/>
      <c r="AW650" s="490"/>
      <c r="AX650" s="490"/>
      <c r="AY650" s="490"/>
      <c r="AZ650" s="490"/>
      <c r="BA650" s="490"/>
      <c r="BB650" s="490"/>
      <c r="BC650" s="490"/>
      <c r="BD650" s="490"/>
      <c r="BE650" s="490"/>
      <c r="BF650" s="490"/>
      <c r="BG650" s="490"/>
      <c r="BH650" s="490"/>
      <c r="BI650" s="490"/>
      <c r="BJ650" s="490"/>
      <c r="BK650" s="490"/>
      <c r="BL650" s="490"/>
      <c r="BM650" s="490"/>
      <c r="BN650" s="490"/>
      <c r="BO650" s="490"/>
      <c r="BP650" s="490"/>
      <c r="BQ650" s="490"/>
      <c r="BR650" s="490"/>
      <c r="BS650" s="490"/>
      <c r="BT650" s="490"/>
      <c r="BU650" s="490"/>
      <c r="BV650" s="490"/>
      <c r="BW650" s="490"/>
      <c r="BX650" s="490"/>
      <c r="BY650" s="490"/>
      <c r="BZ650" s="490"/>
      <c r="CA650" s="490"/>
      <c r="CB650" s="490"/>
      <c r="CC650" s="1"/>
      <c r="CD650" s="1"/>
      <c r="CJ650" s="99">
        <v>1</v>
      </c>
    </row>
    <row r="651" spans="2:88" s="2" customFormat="1" ht="3.95" customHeight="1">
      <c r="B651" s="898" t="s">
        <v>2205</v>
      </c>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1"/>
      <c r="CD651" s="1"/>
      <c r="CJ651" s="99">
        <v>1</v>
      </c>
    </row>
    <row r="652" spans="2:88" s="1" customFormat="1" ht="17.100000000000001" customHeight="1">
      <c r="B652" s="898"/>
      <c r="C652" s="59"/>
      <c r="D652" s="59" t="s">
        <v>246</v>
      </c>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799"/>
      <c r="AL652" s="799"/>
      <c r="AM652" s="799"/>
      <c r="AN652" s="799"/>
      <c r="AO652" s="799"/>
      <c r="AP652" s="799"/>
      <c r="AQ652" s="799"/>
      <c r="AR652" s="59"/>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1" t="s">
        <v>1970</v>
      </c>
      <c r="CJ652" s="99">
        <v>1</v>
      </c>
    </row>
    <row r="653" spans="2:88" s="2" customFormat="1" ht="4.5" customHeight="1">
      <c r="B653" s="898"/>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c r="BV653" s="94"/>
      <c r="BW653" s="94"/>
      <c r="BX653" s="94"/>
      <c r="BY653" s="94"/>
      <c r="BZ653" s="94"/>
      <c r="CA653" s="94"/>
      <c r="CB653" s="94"/>
      <c r="CC653" s="1"/>
      <c r="CD653" s="1"/>
      <c r="CJ653" s="99">
        <v>1</v>
      </c>
    </row>
    <row r="654" spans="2:88" s="2" customFormat="1" ht="4.5" customHeight="1">
      <c r="B654" s="898"/>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c r="AS654" s="174"/>
      <c r="AT654" s="174"/>
      <c r="AU654" s="174"/>
      <c r="AV654" s="174"/>
      <c r="AW654" s="174"/>
      <c r="AX654" s="174"/>
      <c r="AY654" s="174"/>
      <c r="AZ654" s="174"/>
      <c r="BA654" s="174"/>
      <c r="BB654" s="174"/>
      <c r="BC654" s="174"/>
      <c r="BD654" s="174"/>
      <c r="BE654" s="174"/>
      <c r="BF654" s="174"/>
      <c r="BG654" s="174"/>
      <c r="BH654" s="174"/>
      <c r="BI654" s="174"/>
      <c r="BJ654" s="174"/>
      <c r="BK654" s="174"/>
      <c r="BL654" s="174"/>
      <c r="BM654" s="174"/>
      <c r="BN654" s="174"/>
      <c r="BO654" s="174"/>
      <c r="BP654" s="174"/>
      <c r="BQ654" s="174"/>
      <c r="BR654" s="174"/>
      <c r="BS654" s="174"/>
      <c r="BT654" s="174"/>
      <c r="BU654" s="174"/>
      <c r="BV654" s="174"/>
      <c r="BW654" s="174"/>
      <c r="BX654" s="174"/>
      <c r="BY654" s="174"/>
      <c r="BZ654" s="174"/>
      <c r="CA654" s="174"/>
      <c r="CB654" s="174"/>
      <c r="CC654" s="1"/>
      <c r="CD654" s="1"/>
      <c r="CJ654" s="99">
        <v>1</v>
      </c>
    </row>
    <row r="655" spans="2:88" s="1" customFormat="1" ht="17.100000000000001" customHeight="1">
      <c r="B655" s="898"/>
      <c r="C655" s="59"/>
      <c r="D655" s="59" t="s">
        <v>247</v>
      </c>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799"/>
      <c r="AL655" s="799"/>
      <c r="AM655" s="799"/>
      <c r="AN655" s="799"/>
      <c r="AO655" s="799"/>
      <c r="AP655" s="799"/>
      <c r="AQ655" s="799"/>
      <c r="AR655" s="59"/>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1" t="s">
        <v>2201</v>
      </c>
      <c r="CJ655" s="99">
        <v>1</v>
      </c>
    </row>
    <row r="656" spans="2:88" s="2" customFormat="1" ht="4.5" customHeight="1">
      <c r="B656" s="898"/>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c r="BV656" s="94"/>
      <c r="BW656" s="94"/>
      <c r="BX656" s="94"/>
      <c r="BY656" s="94"/>
      <c r="BZ656" s="94"/>
      <c r="CA656" s="94"/>
      <c r="CB656" s="94"/>
      <c r="CC656" s="1"/>
      <c r="CD656" s="1"/>
      <c r="CJ656" s="99">
        <v>1</v>
      </c>
    </row>
    <row r="657" spans="2:88" s="2" customFormat="1" ht="4.5" customHeight="1">
      <c r="B657" s="898"/>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c r="AS657" s="174"/>
      <c r="AT657" s="174"/>
      <c r="AU657" s="174"/>
      <c r="AV657" s="174"/>
      <c r="AW657" s="174"/>
      <c r="AX657" s="174"/>
      <c r="AY657" s="174"/>
      <c r="AZ657" s="174"/>
      <c r="BA657" s="174"/>
      <c r="BB657" s="174"/>
      <c r="BC657" s="174"/>
      <c r="BD657" s="174"/>
      <c r="BE657" s="174"/>
      <c r="BF657" s="174"/>
      <c r="BG657" s="174"/>
      <c r="BH657" s="174"/>
      <c r="BI657" s="174"/>
      <c r="BJ657" s="174"/>
      <c r="BK657" s="174"/>
      <c r="BL657" s="174"/>
      <c r="BM657" s="174"/>
      <c r="BN657" s="174"/>
      <c r="BO657" s="174"/>
      <c r="BP657" s="174"/>
      <c r="BQ657" s="174"/>
      <c r="BR657" s="174"/>
      <c r="BS657" s="174"/>
      <c r="BT657" s="174"/>
      <c r="BU657" s="174"/>
      <c r="BV657" s="174"/>
      <c r="BW657" s="174"/>
      <c r="BX657" s="174"/>
      <c r="BY657" s="174"/>
      <c r="BZ657" s="174"/>
      <c r="CA657" s="174"/>
      <c r="CB657" s="174"/>
      <c r="CC657" s="1"/>
      <c r="CD657" s="1"/>
      <c r="CJ657" s="99">
        <v>1</v>
      </c>
    </row>
    <row r="658" spans="2:88" s="1" customFormat="1" ht="17.100000000000001" customHeight="1">
      <c r="B658" s="898"/>
      <c r="C658" s="59"/>
      <c r="D658" s="59" t="s">
        <v>248</v>
      </c>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59"/>
      <c r="AN658" s="59"/>
      <c r="AO658" s="59"/>
      <c r="AP658" s="59"/>
      <c r="AQ658" s="59"/>
      <c r="AR658" s="59"/>
      <c r="AS658" s="60"/>
      <c r="AT658" s="60"/>
      <c r="AU658" s="897"/>
      <c r="AV658" s="897"/>
      <c r="AW658" s="897"/>
      <c r="AX658" s="897"/>
      <c r="AY658" s="897"/>
      <c r="AZ658" s="897"/>
      <c r="BA658" s="897"/>
      <c r="BB658" s="897"/>
      <c r="BC658" s="897"/>
      <c r="BD658" s="897"/>
      <c r="BE658" s="897"/>
      <c r="BF658" s="897"/>
      <c r="BG658" s="897"/>
      <c r="BH658" s="897"/>
      <c r="BI658" s="60"/>
      <c r="BJ658" s="60"/>
      <c r="BK658" s="60"/>
      <c r="BL658" s="60"/>
      <c r="BM658" s="60"/>
      <c r="BN658" s="60"/>
      <c r="BO658" s="60"/>
      <c r="BP658" s="60"/>
      <c r="BQ658" s="60"/>
      <c r="BR658" s="60"/>
      <c r="BS658" s="60"/>
      <c r="BT658" s="60"/>
      <c r="BU658" s="60"/>
      <c r="BV658" s="60"/>
      <c r="BW658" s="60"/>
      <c r="BX658" s="60"/>
      <c r="BY658" s="60"/>
      <c r="BZ658" s="60"/>
      <c r="CA658" s="60"/>
      <c r="CB658" s="60"/>
      <c r="CC658" s="1" t="s">
        <v>2200</v>
      </c>
      <c r="CJ658" s="99">
        <v>1</v>
      </c>
    </row>
    <row r="659" spans="2:88" s="2" customFormat="1" ht="4.5" customHeight="1">
      <c r="B659" s="898"/>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
      <c r="CD659" s="1"/>
      <c r="CJ659" s="99">
        <v>1</v>
      </c>
    </row>
    <row r="660" spans="2:88" s="2" customFormat="1" ht="4.5" customHeight="1">
      <c r="B660" s="898"/>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c r="BW660" s="174"/>
      <c r="BX660" s="174"/>
      <c r="BY660" s="174"/>
      <c r="BZ660" s="174"/>
      <c r="CA660" s="174"/>
      <c r="CB660" s="174"/>
      <c r="CC660" s="1"/>
      <c r="CD660" s="1"/>
      <c r="CJ660" s="99">
        <v>1</v>
      </c>
    </row>
    <row r="661" spans="2:88" s="1" customFormat="1" ht="17.100000000000001" customHeight="1">
      <c r="B661" s="898"/>
      <c r="C661" s="59"/>
      <c r="D661" s="59" t="s">
        <v>249</v>
      </c>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c r="AN661" s="59"/>
      <c r="AO661" s="59"/>
      <c r="AP661" s="59"/>
      <c r="AQ661" s="59"/>
      <c r="AR661" s="59"/>
      <c r="AS661" s="60"/>
      <c r="AT661" s="60"/>
      <c r="AU661" s="897"/>
      <c r="AV661" s="897"/>
      <c r="AW661" s="897"/>
      <c r="AX661" s="897"/>
      <c r="AY661" s="897"/>
      <c r="AZ661" s="897"/>
      <c r="BA661" s="897"/>
      <c r="BB661" s="897"/>
      <c r="BC661" s="897"/>
      <c r="BD661" s="897"/>
      <c r="BE661" s="897"/>
      <c r="BF661" s="897"/>
      <c r="BG661" s="897"/>
      <c r="BH661" s="897"/>
      <c r="BI661" s="60"/>
      <c r="BJ661" s="60"/>
      <c r="BK661" s="60"/>
      <c r="BL661" s="60"/>
      <c r="BM661" s="60"/>
      <c r="BN661" s="60"/>
      <c r="BO661" s="60"/>
      <c r="BP661" s="60"/>
      <c r="BQ661" s="60"/>
      <c r="BR661" s="60"/>
      <c r="BS661" s="60"/>
      <c r="BT661" s="60"/>
      <c r="BU661" s="60"/>
      <c r="BV661" s="60"/>
      <c r="BW661" s="60"/>
      <c r="BX661" s="60"/>
      <c r="BY661" s="60"/>
      <c r="BZ661" s="60"/>
      <c r="CA661" s="60"/>
      <c r="CB661" s="60"/>
      <c r="CC661" s="1" t="s">
        <v>2200</v>
      </c>
      <c r="CJ661" s="99">
        <v>1</v>
      </c>
    </row>
    <row r="662" spans="2:88" s="2" customFormat="1" ht="4.5" customHeight="1">
      <c r="B662" s="898"/>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
      <c r="CD662" s="1"/>
      <c r="CJ662" s="99">
        <v>1</v>
      </c>
    </row>
    <row r="663" spans="2:88" s="2" customFormat="1" ht="4.5" customHeight="1">
      <c r="B663" s="898"/>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c r="BW663" s="174"/>
      <c r="BX663" s="174"/>
      <c r="BY663" s="174"/>
      <c r="BZ663" s="174"/>
      <c r="CA663" s="174"/>
      <c r="CB663" s="174"/>
      <c r="CC663" s="1"/>
      <c r="CD663" s="1"/>
      <c r="CJ663" s="99">
        <v>1</v>
      </c>
    </row>
    <row r="664" spans="2:88" s="1" customFormat="1" ht="17.100000000000001" customHeight="1">
      <c r="B664" s="898"/>
      <c r="C664" s="59"/>
      <c r="D664" s="59" t="s">
        <v>250</v>
      </c>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c r="AS664" s="60"/>
      <c r="AT664" s="60"/>
      <c r="AU664" s="897"/>
      <c r="AV664" s="897"/>
      <c r="AW664" s="897"/>
      <c r="AX664" s="897"/>
      <c r="AY664" s="897"/>
      <c r="AZ664" s="897"/>
      <c r="BA664" s="897"/>
      <c r="BB664" s="897"/>
      <c r="BC664" s="897"/>
      <c r="BD664" s="897"/>
      <c r="BE664" s="897"/>
      <c r="BF664" s="897"/>
      <c r="BG664" s="897"/>
      <c r="BH664" s="897"/>
      <c r="BI664" s="60"/>
      <c r="BJ664" s="60"/>
      <c r="BK664" s="60"/>
      <c r="BL664" s="60"/>
      <c r="BM664" s="60"/>
      <c r="BN664" s="60"/>
      <c r="BO664" s="60"/>
      <c r="BP664" s="60"/>
      <c r="BQ664" s="60"/>
      <c r="BR664" s="60"/>
      <c r="BS664" s="60"/>
      <c r="BT664" s="60"/>
      <c r="BU664" s="60"/>
      <c r="BV664" s="60"/>
      <c r="BW664" s="60"/>
      <c r="BX664" s="60"/>
      <c r="BY664" s="60"/>
      <c r="BZ664" s="60"/>
      <c r="CA664" s="60"/>
      <c r="CB664" s="60"/>
      <c r="CJ664" s="99">
        <v>1</v>
      </c>
    </row>
    <row r="665" spans="2:88" s="2" customFormat="1" ht="4.5" customHeight="1">
      <c r="B665" s="898"/>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c r="BV665" s="94"/>
      <c r="BW665" s="94"/>
      <c r="BX665" s="94"/>
      <c r="BY665" s="94"/>
      <c r="BZ665" s="94"/>
      <c r="CA665" s="94"/>
      <c r="CB665" s="94"/>
      <c r="CC665" s="1"/>
      <c r="CD665" s="1"/>
      <c r="CJ665" s="99">
        <v>1</v>
      </c>
    </row>
    <row r="666" spans="2:88" s="2" customFormat="1" ht="4.5" customHeight="1">
      <c r="B666" s="898"/>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c r="AS666" s="174"/>
      <c r="AT666" s="174"/>
      <c r="AU666" s="174"/>
      <c r="AV666" s="174"/>
      <c r="AW666" s="174"/>
      <c r="AX666" s="174"/>
      <c r="AY666" s="174"/>
      <c r="AZ666" s="174"/>
      <c r="BA666" s="174"/>
      <c r="BB666" s="174"/>
      <c r="BC666" s="174"/>
      <c r="BD666" s="174"/>
      <c r="BE666" s="174"/>
      <c r="BF666" s="174"/>
      <c r="BG666" s="174"/>
      <c r="BH666" s="174"/>
      <c r="BI666" s="174"/>
      <c r="BJ666" s="174"/>
      <c r="BK666" s="174"/>
      <c r="BL666" s="174"/>
      <c r="BM666" s="174"/>
      <c r="BN666" s="174"/>
      <c r="BO666" s="174"/>
      <c r="BP666" s="174"/>
      <c r="BQ666" s="174"/>
      <c r="BR666" s="174"/>
      <c r="BS666" s="174"/>
      <c r="BT666" s="174"/>
      <c r="BU666" s="174"/>
      <c r="BV666" s="174"/>
      <c r="BW666" s="174"/>
      <c r="BX666" s="174"/>
      <c r="BY666" s="174"/>
      <c r="BZ666" s="174"/>
      <c r="CA666" s="174"/>
      <c r="CB666" s="174"/>
      <c r="CC666" s="1"/>
      <c r="CD666" s="1"/>
      <c r="CJ666" s="99">
        <v>1</v>
      </c>
    </row>
    <row r="667" spans="2:88" s="13" customFormat="1" ht="17.100000000000001" customHeight="1">
      <c r="B667" s="898"/>
      <c r="C667" s="59"/>
      <c r="D667" s="59" t="s">
        <v>251</v>
      </c>
      <c r="E667" s="59"/>
      <c r="F667" s="59"/>
      <c r="G667" s="59"/>
      <c r="H667" s="59"/>
      <c r="I667" s="59"/>
      <c r="J667" s="59"/>
      <c r="K667" s="59" t="s">
        <v>2197</v>
      </c>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59"/>
      <c r="AM667" s="59"/>
      <c r="AN667" s="59"/>
      <c r="AO667" s="59"/>
      <c r="AP667" s="59"/>
      <c r="AQ667" s="59"/>
      <c r="AR667" s="59"/>
      <c r="AS667" s="60"/>
      <c r="AT667" s="60"/>
      <c r="AU667" s="897"/>
      <c r="AV667" s="897"/>
      <c r="AW667" s="897"/>
      <c r="AX667" s="897"/>
      <c r="AY667" s="897"/>
      <c r="AZ667" s="897"/>
      <c r="BA667" s="897"/>
      <c r="BB667" s="897"/>
      <c r="BC667" s="897"/>
      <c r="BD667" s="897"/>
      <c r="BE667" s="897"/>
      <c r="BF667" s="897"/>
      <c r="BG667" s="897"/>
      <c r="BH667" s="897"/>
      <c r="BI667" s="60"/>
      <c r="BJ667" s="60"/>
      <c r="BK667" s="60"/>
      <c r="BL667" s="60"/>
      <c r="BM667" s="60"/>
      <c r="BN667" s="60"/>
      <c r="BO667" s="60"/>
      <c r="BP667" s="60"/>
      <c r="BQ667" s="60"/>
      <c r="BR667" s="60"/>
      <c r="BS667" s="60"/>
      <c r="BT667" s="60"/>
      <c r="BU667" s="60"/>
      <c r="BV667" s="60"/>
      <c r="BW667" s="60"/>
      <c r="BX667" s="60"/>
      <c r="BY667" s="60"/>
      <c r="BZ667" s="60"/>
      <c r="CA667" s="60"/>
      <c r="CB667" s="60"/>
      <c r="CC667" s="13" t="s">
        <v>2199</v>
      </c>
      <c r="CJ667" s="99">
        <v>1</v>
      </c>
    </row>
    <row r="668" spans="2:88" s="13" customFormat="1" ht="15.95" customHeight="1">
      <c r="B668" s="898"/>
      <c r="C668" s="59"/>
      <c r="D668" s="59"/>
      <c r="E668" s="59"/>
      <c r="F668" s="59"/>
      <c r="G668" s="59"/>
      <c r="H668" s="59"/>
      <c r="I668" s="59"/>
      <c r="J668" s="59"/>
      <c r="K668" s="59" t="s">
        <v>2198</v>
      </c>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59"/>
      <c r="AS668" s="59"/>
      <c r="AT668" s="59"/>
      <c r="AU668" s="60"/>
      <c r="AV668" s="60"/>
      <c r="AW668" s="60"/>
      <c r="AX668" s="799" t="s">
        <v>56</v>
      </c>
      <c r="AY668" s="799"/>
      <c r="AZ668" s="96"/>
      <c r="BA668" s="96"/>
      <c r="BB668" s="96" t="s">
        <v>184</v>
      </c>
      <c r="BC668" s="96"/>
      <c r="BD668" s="96"/>
      <c r="BE668" s="96"/>
      <c r="BF668" s="96"/>
      <c r="BG668" s="799" t="s">
        <v>56</v>
      </c>
      <c r="BH668" s="799"/>
      <c r="BI668" s="96"/>
      <c r="BJ668" s="96"/>
      <c r="BK668" s="96" t="s">
        <v>254</v>
      </c>
      <c r="BL668" s="60"/>
      <c r="BM668" s="60"/>
      <c r="BN668" s="60"/>
      <c r="BO668" s="60"/>
      <c r="BP668" s="60"/>
      <c r="BQ668" s="60"/>
      <c r="BR668" s="60"/>
      <c r="BS668" s="60"/>
      <c r="BT668" s="60"/>
      <c r="BU668" s="60"/>
      <c r="BV668" s="60"/>
      <c r="BW668" s="60"/>
      <c r="BX668" s="60"/>
      <c r="BY668" s="60"/>
      <c r="BZ668" s="60"/>
      <c r="CA668" s="60"/>
      <c r="CB668" s="60"/>
      <c r="CC668" s="13" t="s">
        <v>2297</v>
      </c>
      <c r="CJ668" s="99">
        <v>1</v>
      </c>
    </row>
    <row r="669" spans="2:88" s="2" customFormat="1" ht="4.5" customHeight="1">
      <c r="B669" s="898"/>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c r="BV669" s="94"/>
      <c r="BW669" s="94"/>
      <c r="BX669" s="94"/>
      <c r="BY669" s="94"/>
      <c r="BZ669" s="94"/>
      <c r="CA669" s="94"/>
      <c r="CB669" s="94"/>
      <c r="CC669" s="1"/>
      <c r="CD669" s="1"/>
      <c r="CJ669" s="99">
        <v>1</v>
      </c>
    </row>
    <row r="670" spans="2:88" s="2" customFormat="1" ht="4.5" customHeight="1">
      <c r="B670" s="898"/>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c r="AS670" s="174"/>
      <c r="AT670" s="174"/>
      <c r="AU670" s="174"/>
      <c r="AV670" s="174"/>
      <c r="AW670" s="174"/>
      <c r="AX670" s="174"/>
      <c r="AY670" s="174"/>
      <c r="AZ670" s="174"/>
      <c r="BA670" s="174"/>
      <c r="BB670" s="174"/>
      <c r="BC670" s="174"/>
      <c r="BD670" s="174"/>
      <c r="BE670" s="174"/>
      <c r="BF670" s="174"/>
      <c r="BG670" s="174"/>
      <c r="BH670" s="174"/>
      <c r="BI670" s="174"/>
      <c r="BJ670" s="174"/>
      <c r="BK670" s="174"/>
      <c r="BL670" s="174"/>
      <c r="BM670" s="174"/>
      <c r="BN670" s="174"/>
      <c r="BO670" s="174"/>
      <c r="BP670" s="174"/>
      <c r="BQ670" s="174"/>
      <c r="BR670" s="174"/>
      <c r="BS670" s="174"/>
      <c r="BT670" s="174"/>
      <c r="BU670" s="174"/>
      <c r="BV670" s="174"/>
      <c r="BW670" s="174"/>
      <c r="BX670" s="174"/>
      <c r="BY670" s="174"/>
      <c r="BZ670" s="174"/>
      <c r="CA670" s="174"/>
      <c r="CB670" s="174"/>
      <c r="CC670" s="1"/>
      <c r="CD670" s="1"/>
      <c r="CJ670" s="99">
        <v>1</v>
      </c>
    </row>
    <row r="671" spans="2:88" s="13" customFormat="1" ht="17.100000000000001" customHeight="1">
      <c r="B671" s="898"/>
      <c r="C671" s="59"/>
      <c r="D671" s="59" t="s">
        <v>255</v>
      </c>
      <c r="E671" s="59"/>
      <c r="F671" s="59"/>
      <c r="G671" s="59"/>
      <c r="H671" s="59"/>
      <c r="I671" s="59"/>
      <c r="J671" s="59"/>
      <c r="K671" s="59"/>
      <c r="L671" s="59"/>
      <c r="M671" s="59"/>
      <c r="N671" s="59"/>
      <c r="O671" s="59"/>
      <c r="P671" s="59"/>
      <c r="Q671" s="59"/>
      <c r="R671" s="59"/>
      <c r="S671" s="59"/>
      <c r="T671" s="59"/>
      <c r="U671" s="59"/>
      <c r="V671" s="59"/>
      <c r="W671" s="59" t="s">
        <v>2204</v>
      </c>
      <c r="X671" s="60"/>
      <c r="Y671" s="60"/>
      <c r="Z671" s="59"/>
      <c r="AA671" s="59"/>
      <c r="AB671" s="59"/>
      <c r="AC671" s="59"/>
      <c r="AD671" s="59"/>
      <c r="AE671" s="59"/>
      <c r="AF671" s="59"/>
      <c r="AG671" s="59"/>
      <c r="AH671" s="59"/>
      <c r="AI671" s="59"/>
      <c r="AJ671" s="59"/>
      <c r="AK671" s="59"/>
      <c r="AL671" s="59"/>
      <c r="AM671" s="59"/>
      <c r="AN671" s="59"/>
      <c r="AO671" s="59"/>
      <c r="AP671" s="59"/>
      <c r="AQ671" s="59"/>
      <c r="AR671" s="59"/>
      <c r="AS671" s="59"/>
      <c r="AT671" s="59"/>
      <c r="AU671" s="59"/>
      <c r="AV671" s="59"/>
      <c r="AW671" s="59"/>
      <c r="AX671" s="59"/>
      <c r="AY671" s="59"/>
      <c r="AZ671" s="60"/>
      <c r="BA671" s="60"/>
      <c r="BB671" s="60"/>
      <c r="BC671" s="60"/>
      <c r="BD671" s="60"/>
      <c r="BE671" s="59" t="s">
        <v>258</v>
      </c>
      <c r="BF671" s="59"/>
      <c r="BG671" s="59"/>
      <c r="BH671" s="59"/>
      <c r="BI671" s="59"/>
      <c r="BJ671" s="59"/>
      <c r="BK671" s="59"/>
      <c r="BL671" s="59"/>
      <c r="BM671" s="59"/>
      <c r="BN671" s="59"/>
      <c r="BO671" s="59"/>
      <c r="BP671" s="59"/>
      <c r="BQ671" s="59"/>
      <c r="BR671" s="59"/>
      <c r="BS671" s="59"/>
      <c r="BT671" s="59"/>
      <c r="BU671" s="59"/>
      <c r="BV671" s="59"/>
      <c r="BW671" s="59" t="s">
        <v>85</v>
      </c>
      <c r="BX671" s="59"/>
      <c r="BY671" s="59"/>
      <c r="BZ671" s="59"/>
      <c r="CA671" s="59"/>
      <c r="CB671" s="59"/>
      <c r="CJ671" s="99">
        <v>1</v>
      </c>
    </row>
    <row r="672" spans="2:88" s="13" customFormat="1" ht="15.95" customHeight="1">
      <c r="B672" s="898"/>
      <c r="C672" s="59"/>
      <c r="D672" s="59"/>
      <c r="E672" s="59"/>
      <c r="F672" s="59"/>
      <c r="G672" s="59"/>
      <c r="H672" s="59"/>
      <c r="I672" s="59"/>
      <c r="J672" s="59"/>
      <c r="K672" s="59"/>
      <c r="L672" s="59"/>
      <c r="M672" s="59"/>
      <c r="N672" s="59" t="s">
        <v>259</v>
      </c>
      <c r="O672" s="59"/>
      <c r="P672" s="59"/>
      <c r="Q672" s="59"/>
      <c r="R672" s="59"/>
      <c r="S672" s="59"/>
      <c r="T672" s="59"/>
      <c r="U672" s="59"/>
      <c r="V672" s="59"/>
      <c r="W672" s="59"/>
      <c r="X672" s="59"/>
      <c r="Y672" s="794" t="s">
        <v>2174</v>
      </c>
      <c r="Z672" s="794"/>
      <c r="AA672" s="794"/>
      <c r="AB672" s="794"/>
      <c r="AC672" s="794"/>
      <c r="AD672" s="794"/>
      <c r="AE672" s="794"/>
      <c r="AF672" s="794"/>
      <c r="AG672" s="794"/>
      <c r="AH672" s="794"/>
      <c r="AI672" s="794"/>
      <c r="AJ672" s="794"/>
      <c r="AK672" s="794"/>
      <c r="AL672" s="794"/>
      <c r="AM672" s="794"/>
      <c r="AN672" s="794"/>
      <c r="AO672" s="794"/>
      <c r="AP672" s="794"/>
      <c r="AQ672" s="794"/>
      <c r="AR672" s="794"/>
      <c r="AS672" s="794"/>
      <c r="AT672" s="794"/>
      <c r="AU672" s="794"/>
      <c r="AV672" s="794"/>
      <c r="AW672" s="794"/>
      <c r="AX672" s="794"/>
      <c r="AY672" s="794"/>
      <c r="AZ672" s="794"/>
      <c r="BA672" s="794"/>
      <c r="BB672" s="794"/>
      <c r="BC672" s="794"/>
      <c r="BD672" s="794"/>
      <c r="BE672" s="798" t="s">
        <v>117</v>
      </c>
      <c r="BF672" s="798"/>
      <c r="BG672" s="796"/>
      <c r="BH672" s="796"/>
      <c r="BI672" s="796"/>
      <c r="BJ672" s="796"/>
      <c r="BK672" s="796"/>
      <c r="BL672" s="796"/>
      <c r="BM672" s="796"/>
      <c r="BN672" s="796"/>
      <c r="BO672" s="796"/>
      <c r="BP672" s="796"/>
      <c r="BQ672" s="796"/>
      <c r="BR672" s="796"/>
      <c r="BS672" s="796"/>
      <c r="BT672" s="796"/>
      <c r="BU672" s="796"/>
      <c r="BV672" s="123"/>
      <c r="BW672" s="119" t="s">
        <v>85</v>
      </c>
      <c r="BX672" s="119"/>
      <c r="BY672" s="119"/>
      <c r="BZ672" s="119"/>
      <c r="CA672" s="119"/>
      <c r="CB672" s="59"/>
      <c r="CC672" s="13" t="s">
        <v>2202</v>
      </c>
      <c r="CJ672" s="99">
        <v>1</v>
      </c>
    </row>
    <row r="673" spans="2:88" s="13" customFormat="1" ht="17.100000000000001" customHeight="1">
      <c r="B673" s="898"/>
      <c r="C673" s="59"/>
      <c r="D673" s="59"/>
      <c r="E673" s="59"/>
      <c r="F673" s="59"/>
      <c r="G673" s="59"/>
      <c r="H673" s="59"/>
      <c r="I673" s="59"/>
      <c r="J673" s="59"/>
      <c r="K673" s="59"/>
      <c r="L673" s="59"/>
      <c r="M673" s="59"/>
      <c r="N673" s="59" t="s">
        <v>260</v>
      </c>
      <c r="O673" s="59"/>
      <c r="P673" s="59"/>
      <c r="Q673" s="59"/>
      <c r="R673" s="59"/>
      <c r="S673" s="59"/>
      <c r="T673" s="59"/>
      <c r="U673" s="59"/>
      <c r="V673" s="59"/>
      <c r="W673" s="59"/>
      <c r="X673" s="59"/>
      <c r="Y673" s="794"/>
      <c r="Z673" s="794"/>
      <c r="AA673" s="794"/>
      <c r="AB673" s="794"/>
      <c r="AC673" s="794"/>
      <c r="AD673" s="794"/>
      <c r="AE673" s="794"/>
      <c r="AF673" s="794"/>
      <c r="AG673" s="794"/>
      <c r="AH673" s="794"/>
      <c r="AI673" s="794"/>
      <c r="AJ673" s="794"/>
      <c r="AK673" s="794"/>
      <c r="AL673" s="794"/>
      <c r="AM673" s="794"/>
      <c r="AN673" s="794"/>
      <c r="AO673" s="794"/>
      <c r="AP673" s="794"/>
      <c r="AQ673" s="794"/>
      <c r="AR673" s="794"/>
      <c r="AS673" s="794"/>
      <c r="AT673" s="794"/>
      <c r="AU673" s="794"/>
      <c r="AV673" s="794"/>
      <c r="AW673" s="794"/>
      <c r="AX673" s="794"/>
      <c r="AY673" s="794"/>
      <c r="AZ673" s="794"/>
      <c r="BA673" s="794"/>
      <c r="BB673" s="794"/>
      <c r="BC673" s="794"/>
      <c r="BD673" s="794"/>
      <c r="BE673" s="798" t="s">
        <v>117</v>
      </c>
      <c r="BF673" s="798"/>
      <c r="BG673" s="796"/>
      <c r="BH673" s="796"/>
      <c r="BI673" s="796"/>
      <c r="BJ673" s="796"/>
      <c r="BK673" s="796"/>
      <c r="BL673" s="796"/>
      <c r="BM673" s="796"/>
      <c r="BN673" s="796"/>
      <c r="BO673" s="796"/>
      <c r="BP673" s="796"/>
      <c r="BQ673" s="796"/>
      <c r="BR673" s="796"/>
      <c r="BS673" s="796"/>
      <c r="BT673" s="796"/>
      <c r="BU673" s="796"/>
      <c r="BV673" s="123"/>
      <c r="BW673" s="119" t="s">
        <v>85</v>
      </c>
      <c r="BX673" s="119"/>
      <c r="BY673" s="119"/>
      <c r="BZ673" s="119"/>
      <c r="CA673" s="119"/>
      <c r="CB673" s="59"/>
      <c r="CJ673" s="99">
        <v>1</v>
      </c>
    </row>
    <row r="674" spans="2:88" s="13" customFormat="1" ht="17.100000000000001" customHeight="1">
      <c r="B674" s="898"/>
      <c r="C674" s="59"/>
      <c r="D674" s="59"/>
      <c r="E674" s="59"/>
      <c r="F674" s="59"/>
      <c r="G674" s="59"/>
      <c r="H674" s="59"/>
      <c r="I674" s="59"/>
      <c r="J674" s="59"/>
      <c r="K674" s="59"/>
      <c r="L674" s="59"/>
      <c r="M674" s="59"/>
      <c r="N674" s="59" t="s">
        <v>261</v>
      </c>
      <c r="O674" s="59"/>
      <c r="P674" s="59"/>
      <c r="Q674" s="59"/>
      <c r="R674" s="59"/>
      <c r="S674" s="59"/>
      <c r="T674" s="59"/>
      <c r="U674" s="59"/>
      <c r="V674" s="59"/>
      <c r="W674" s="59"/>
      <c r="X674" s="59"/>
      <c r="Y674" s="794"/>
      <c r="Z674" s="794"/>
      <c r="AA674" s="794"/>
      <c r="AB674" s="794"/>
      <c r="AC674" s="794"/>
      <c r="AD674" s="794"/>
      <c r="AE674" s="794"/>
      <c r="AF674" s="794"/>
      <c r="AG674" s="794"/>
      <c r="AH674" s="794"/>
      <c r="AI674" s="794"/>
      <c r="AJ674" s="794"/>
      <c r="AK674" s="794"/>
      <c r="AL674" s="794"/>
      <c r="AM674" s="794"/>
      <c r="AN674" s="794"/>
      <c r="AO674" s="794"/>
      <c r="AP674" s="794"/>
      <c r="AQ674" s="794"/>
      <c r="AR674" s="794"/>
      <c r="AS674" s="794"/>
      <c r="AT674" s="794"/>
      <c r="AU674" s="794"/>
      <c r="AV674" s="794"/>
      <c r="AW674" s="794"/>
      <c r="AX674" s="794"/>
      <c r="AY674" s="794"/>
      <c r="AZ674" s="794"/>
      <c r="BA674" s="794"/>
      <c r="BB674" s="794"/>
      <c r="BC674" s="794"/>
      <c r="BD674" s="794"/>
      <c r="BE674" s="798" t="s">
        <v>117</v>
      </c>
      <c r="BF674" s="798"/>
      <c r="BG674" s="796"/>
      <c r="BH674" s="796"/>
      <c r="BI674" s="796"/>
      <c r="BJ674" s="796"/>
      <c r="BK674" s="796"/>
      <c r="BL674" s="796"/>
      <c r="BM674" s="796"/>
      <c r="BN674" s="796"/>
      <c r="BO674" s="796"/>
      <c r="BP674" s="796"/>
      <c r="BQ674" s="796"/>
      <c r="BR674" s="796"/>
      <c r="BS674" s="796"/>
      <c r="BT674" s="796"/>
      <c r="BU674" s="796"/>
      <c r="BV674" s="123"/>
      <c r="BW674" s="119" t="s">
        <v>85</v>
      </c>
      <c r="BX674" s="119"/>
      <c r="BY674" s="119"/>
      <c r="BZ674" s="119"/>
      <c r="CA674" s="119"/>
      <c r="CB674" s="59"/>
      <c r="CD674" s="1"/>
      <c r="CJ674" s="99">
        <v>1</v>
      </c>
    </row>
    <row r="675" spans="2:88" s="13" customFormat="1" ht="17.100000000000001" customHeight="1">
      <c r="B675" s="898"/>
      <c r="C675" s="59"/>
      <c r="D675" s="59"/>
      <c r="E675" s="59"/>
      <c r="F675" s="59"/>
      <c r="G675" s="59"/>
      <c r="H675" s="59"/>
      <c r="I675" s="59"/>
      <c r="J675" s="59"/>
      <c r="K675" s="59"/>
      <c r="L675" s="59"/>
      <c r="M675" s="59"/>
      <c r="N675" s="59" t="s">
        <v>262</v>
      </c>
      <c r="O675" s="59"/>
      <c r="P675" s="59"/>
      <c r="Q675" s="59"/>
      <c r="R675" s="59"/>
      <c r="S675" s="59"/>
      <c r="T675" s="59"/>
      <c r="U675" s="59"/>
      <c r="V675" s="59"/>
      <c r="W675" s="59"/>
      <c r="X675" s="59"/>
      <c r="Y675" s="794"/>
      <c r="Z675" s="794"/>
      <c r="AA675" s="794"/>
      <c r="AB675" s="794"/>
      <c r="AC675" s="794"/>
      <c r="AD675" s="794"/>
      <c r="AE675" s="794"/>
      <c r="AF675" s="794"/>
      <c r="AG675" s="794"/>
      <c r="AH675" s="794"/>
      <c r="AI675" s="794"/>
      <c r="AJ675" s="794"/>
      <c r="AK675" s="794"/>
      <c r="AL675" s="794"/>
      <c r="AM675" s="794"/>
      <c r="AN675" s="794"/>
      <c r="AO675" s="794"/>
      <c r="AP675" s="794"/>
      <c r="AQ675" s="794"/>
      <c r="AR675" s="794"/>
      <c r="AS675" s="794"/>
      <c r="AT675" s="794"/>
      <c r="AU675" s="794"/>
      <c r="AV675" s="794"/>
      <c r="AW675" s="794"/>
      <c r="AX675" s="794"/>
      <c r="AY675" s="794"/>
      <c r="AZ675" s="794"/>
      <c r="BA675" s="794"/>
      <c r="BB675" s="794"/>
      <c r="BC675" s="794"/>
      <c r="BD675" s="794"/>
      <c r="BE675" s="798" t="s">
        <v>117</v>
      </c>
      <c r="BF675" s="798"/>
      <c r="BG675" s="796"/>
      <c r="BH675" s="796"/>
      <c r="BI675" s="796"/>
      <c r="BJ675" s="796"/>
      <c r="BK675" s="796"/>
      <c r="BL675" s="796"/>
      <c r="BM675" s="796"/>
      <c r="BN675" s="796"/>
      <c r="BO675" s="796"/>
      <c r="BP675" s="796"/>
      <c r="BQ675" s="796"/>
      <c r="BR675" s="796"/>
      <c r="BS675" s="796"/>
      <c r="BT675" s="796"/>
      <c r="BU675" s="796"/>
      <c r="BV675" s="123"/>
      <c r="BW675" s="119" t="s">
        <v>85</v>
      </c>
      <c r="BX675" s="119"/>
      <c r="BY675" s="119"/>
      <c r="BZ675" s="119"/>
      <c r="CA675" s="119"/>
      <c r="CB675" s="59"/>
      <c r="CD675" s="1"/>
      <c r="CJ675" s="99">
        <v>1</v>
      </c>
    </row>
    <row r="676" spans="2:88" s="13" customFormat="1" ht="17.100000000000001" customHeight="1">
      <c r="B676" s="898"/>
      <c r="C676" s="59"/>
      <c r="D676" s="59"/>
      <c r="E676" s="59"/>
      <c r="F676" s="59"/>
      <c r="G676" s="59"/>
      <c r="H676" s="59"/>
      <c r="I676" s="59"/>
      <c r="J676" s="59"/>
      <c r="K676" s="59"/>
      <c r="L676" s="59"/>
      <c r="M676" s="59"/>
      <c r="N676" s="59" t="s">
        <v>263</v>
      </c>
      <c r="O676" s="59"/>
      <c r="P676" s="59"/>
      <c r="Q676" s="59"/>
      <c r="R676" s="59"/>
      <c r="S676" s="59"/>
      <c r="T676" s="59"/>
      <c r="U676" s="59"/>
      <c r="V676" s="59"/>
      <c r="W676" s="59"/>
      <c r="X676" s="59"/>
      <c r="Y676" s="794"/>
      <c r="Z676" s="794"/>
      <c r="AA676" s="794"/>
      <c r="AB676" s="794"/>
      <c r="AC676" s="794"/>
      <c r="AD676" s="794"/>
      <c r="AE676" s="794"/>
      <c r="AF676" s="794"/>
      <c r="AG676" s="794"/>
      <c r="AH676" s="794"/>
      <c r="AI676" s="794"/>
      <c r="AJ676" s="794"/>
      <c r="AK676" s="794"/>
      <c r="AL676" s="794"/>
      <c r="AM676" s="794"/>
      <c r="AN676" s="794"/>
      <c r="AO676" s="794"/>
      <c r="AP676" s="794"/>
      <c r="AQ676" s="794"/>
      <c r="AR676" s="794"/>
      <c r="AS676" s="794"/>
      <c r="AT676" s="794"/>
      <c r="AU676" s="794"/>
      <c r="AV676" s="794"/>
      <c r="AW676" s="794"/>
      <c r="AX676" s="794"/>
      <c r="AY676" s="794"/>
      <c r="AZ676" s="794"/>
      <c r="BA676" s="794"/>
      <c r="BB676" s="794"/>
      <c r="BC676" s="794"/>
      <c r="BD676" s="794"/>
      <c r="BE676" s="798" t="s">
        <v>117</v>
      </c>
      <c r="BF676" s="798"/>
      <c r="BG676" s="796"/>
      <c r="BH676" s="796"/>
      <c r="BI676" s="796"/>
      <c r="BJ676" s="796"/>
      <c r="BK676" s="796"/>
      <c r="BL676" s="796"/>
      <c r="BM676" s="796"/>
      <c r="BN676" s="796"/>
      <c r="BO676" s="796"/>
      <c r="BP676" s="796"/>
      <c r="BQ676" s="796"/>
      <c r="BR676" s="796"/>
      <c r="BS676" s="796"/>
      <c r="BT676" s="796"/>
      <c r="BU676" s="796"/>
      <c r="BV676" s="123"/>
      <c r="BW676" s="119" t="s">
        <v>85</v>
      </c>
      <c r="BX676" s="119"/>
      <c r="BY676" s="119"/>
      <c r="BZ676" s="119"/>
      <c r="CA676" s="119"/>
      <c r="CB676" s="59"/>
      <c r="CC676" s="489" t="s">
        <v>2203</v>
      </c>
      <c r="CD676" s="9"/>
      <c r="CJ676" s="99">
        <v>1</v>
      </c>
    </row>
    <row r="677" spans="2:88" s="13" customFormat="1" ht="17.100000000000001" customHeight="1">
      <c r="B677" s="898"/>
      <c r="C677" s="59"/>
      <c r="D677" s="59"/>
      <c r="E677" s="59"/>
      <c r="F677" s="59"/>
      <c r="G677" s="59"/>
      <c r="H677" s="59"/>
      <c r="I677" s="59"/>
      <c r="J677" s="59"/>
      <c r="K677" s="59"/>
      <c r="L677" s="59"/>
      <c r="M677" s="59"/>
      <c r="N677" s="59" t="s">
        <v>264</v>
      </c>
      <c r="O677" s="59"/>
      <c r="P677" s="59"/>
      <c r="Q677" s="59"/>
      <c r="R677" s="59"/>
      <c r="S677" s="59"/>
      <c r="T677" s="59"/>
      <c r="U677" s="59"/>
      <c r="V677" s="59"/>
      <c r="W677" s="59"/>
      <c r="X677" s="59"/>
      <c r="Y677" s="794"/>
      <c r="Z677" s="794"/>
      <c r="AA677" s="794"/>
      <c r="AB677" s="794"/>
      <c r="AC677" s="794"/>
      <c r="AD677" s="794"/>
      <c r="AE677" s="794"/>
      <c r="AF677" s="794"/>
      <c r="AG677" s="794"/>
      <c r="AH677" s="794"/>
      <c r="AI677" s="794"/>
      <c r="AJ677" s="794"/>
      <c r="AK677" s="794"/>
      <c r="AL677" s="794"/>
      <c r="AM677" s="794"/>
      <c r="AN677" s="794"/>
      <c r="AO677" s="794"/>
      <c r="AP677" s="794"/>
      <c r="AQ677" s="794"/>
      <c r="AR677" s="794"/>
      <c r="AS677" s="794"/>
      <c r="AT677" s="794"/>
      <c r="AU677" s="794"/>
      <c r="AV677" s="794"/>
      <c r="AW677" s="794"/>
      <c r="AX677" s="794"/>
      <c r="AY677" s="794"/>
      <c r="AZ677" s="794"/>
      <c r="BA677" s="794"/>
      <c r="BB677" s="794"/>
      <c r="BC677" s="794"/>
      <c r="BD677" s="794"/>
      <c r="BE677" s="798" t="s">
        <v>117</v>
      </c>
      <c r="BF677" s="798"/>
      <c r="BG677" s="796"/>
      <c r="BH677" s="796"/>
      <c r="BI677" s="796"/>
      <c r="BJ677" s="796"/>
      <c r="BK677" s="796"/>
      <c r="BL677" s="796"/>
      <c r="BM677" s="796"/>
      <c r="BN677" s="796"/>
      <c r="BO677" s="796"/>
      <c r="BP677" s="796"/>
      <c r="BQ677" s="796"/>
      <c r="BR677" s="796"/>
      <c r="BS677" s="796"/>
      <c r="BT677" s="796"/>
      <c r="BU677" s="796"/>
      <c r="BV677" s="123"/>
      <c r="BW677" s="119" t="s">
        <v>85</v>
      </c>
      <c r="BX677" s="119"/>
      <c r="BY677" s="119"/>
      <c r="BZ677" s="119"/>
      <c r="CA677" s="119"/>
      <c r="CB677" s="59"/>
      <c r="CC677" s="895">
        <f>SUM(BG672:BU677)</f>
        <v>0</v>
      </c>
      <c r="CD677" s="896"/>
      <c r="CJ677" s="99">
        <v>1</v>
      </c>
    </row>
    <row r="678" spans="2:88" s="2" customFormat="1" ht="4.5" customHeight="1">
      <c r="B678" s="898"/>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1"/>
      <c r="CD678" s="1"/>
      <c r="CJ678" s="99">
        <v>1</v>
      </c>
    </row>
    <row r="679" spans="2:88" s="2" customFormat="1" ht="4.5" customHeight="1">
      <c r="B679" s="898"/>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c r="AS679" s="174"/>
      <c r="AT679" s="174"/>
      <c r="AU679" s="174"/>
      <c r="AV679" s="174"/>
      <c r="AW679" s="174"/>
      <c r="AX679" s="174"/>
      <c r="AY679" s="174"/>
      <c r="AZ679" s="174"/>
      <c r="BA679" s="174"/>
      <c r="BB679" s="174"/>
      <c r="BC679" s="174"/>
      <c r="BD679" s="174"/>
      <c r="BE679" s="174"/>
      <c r="BF679" s="174"/>
      <c r="BG679" s="174"/>
      <c r="BH679" s="174"/>
      <c r="BI679" s="174"/>
      <c r="BJ679" s="174"/>
      <c r="BK679" s="174"/>
      <c r="BL679" s="174"/>
      <c r="BM679" s="174"/>
      <c r="BN679" s="174"/>
      <c r="BO679" s="174"/>
      <c r="BP679" s="174"/>
      <c r="BQ679" s="174"/>
      <c r="BR679" s="174"/>
      <c r="BS679" s="174"/>
      <c r="BT679" s="174"/>
      <c r="BU679" s="174"/>
      <c r="BV679" s="174"/>
      <c r="BW679" s="174"/>
      <c r="BX679" s="174"/>
      <c r="BY679" s="174"/>
      <c r="BZ679" s="174"/>
      <c r="CA679" s="174"/>
      <c r="CB679" s="174"/>
      <c r="CC679" s="1"/>
      <c r="CD679" s="1"/>
      <c r="CJ679" s="99">
        <v>1</v>
      </c>
    </row>
    <row r="680" spans="2:88" s="13" customFormat="1" ht="17.100000000000001" customHeight="1">
      <c r="B680" s="898"/>
      <c r="C680" s="59"/>
      <c r="D680" s="59" t="s">
        <v>265</v>
      </c>
      <c r="E680" s="59"/>
      <c r="F680" s="59"/>
      <c r="G680" s="59"/>
      <c r="H680" s="59"/>
      <c r="I680" s="59"/>
      <c r="J680" s="59"/>
      <c r="K680" s="59"/>
      <c r="L680" s="59"/>
      <c r="M680" s="59"/>
      <c r="N680" s="59"/>
      <c r="O680" s="59"/>
      <c r="P680" s="59"/>
      <c r="Q680" s="59"/>
      <c r="R680" s="59"/>
      <c r="S680" s="59"/>
      <c r="T680" s="59"/>
      <c r="U680" s="794"/>
      <c r="V680" s="794"/>
      <c r="W680" s="794"/>
      <c r="X680" s="794"/>
      <c r="Y680" s="794"/>
      <c r="Z680" s="794"/>
      <c r="AA680" s="794"/>
      <c r="AB680" s="794"/>
      <c r="AC680" s="794"/>
      <c r="AD680" s="794"/>
      <c r="AE680" s="794"/>
      <c r="AF680" s="794"/>
      <c r="AG680" s="794"/>
      <c r="AH680" s="794"/>
      <c r="AI680" s="794"/>
      <c r="AJ680" s="794"/>
      <c r="AK680" s="794"/>
      <c r="AL680" s="794"/>
      <c r="AM680" s="794"/>
      <c r="AN680" s="794"/>
      <c r="AO680" s="794"/>
      <c r="AP680" s="794"/>
      <c r="AQ680" s="794"/>
      <c r="AR680" s="794"/>
      <c r="AS680" s="794"/>
      <c r="AT680" s="794"/>
      <c r="AU680" s="794"/>
      <c r="AV680" s="794"/>
      <c r="AW680" s="794"/>
      <c r="AX680" s="794"/>
      <c r="AY680" s="794"/>
      <c r="AZ680" s="794"/>
      <c r="BA680" s="794"/>
      <c r="BB680" s="794"/>
      <c r="BC680" s="794"/>
      <c r="BD680" s="794"/>
      <c r="BE680" s="794"/>
      <c r="BF680" s="794"/>
      <c r="BG680" s="794"/>
      <c r="BH680" s="794"/>
      <c r="BI680" s="794"/>
      <c r="BJ680" s="794"/>
      <c r="BK680" s="794"/>
      <c r="BL680" s="794"/>
      <c r="BM680" s="794"/>
      <c r="BN680" s="794"/>
      <c r="BO680" s="794"/>
      <c r="BP680" s="794"/>
      <c r="BQ680" s="794"/>
      <c r="BR680" s="794"/>
      <c r="BS680" s="794"/>
      <c r="BT680" s="794"/>
      <c r="BU680" s="794"/>
      <c r="BV680" s="794"/>
      <c r="BW680" s="794"/>
      <c r="BX680" s="794"/>
      <c r="BY680" s="794"/>
      <c r="BZ680" s="794"/>
      <c r="CA680" s="794"/>
      <c r="CB680" s="794"/>
      <c r="CJ680" s="99">
        <v>1</v>
      </c>
    </row>
    <row r="681" spans="2:88" s="2" customFormat="1" ht="4.5" customHeight="1">
      <c r="B681" s="898"/>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
      <c r="CD681" s="1"/>
      <c r="CJ681" s="99">
        <v>1</v>
      </c>
    </row>
    <row r="682" spans="2:88" s="2" customFormat="1" ht="5.0999999999999996" customHeight="1">
      <c r="B682" s="898"/>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c r="BW682" s="174"/>
      <c r="BX682" s="174"/>
      <c r="BY682" s="174"/>
      <c r="BZ682" s="174"/>
      <c r="CA682" s="174"/>
      <c r="CB682" s="174"/>
      <c r="CC682" s="1"/>
      <c r="CD682" s="1"/>
      <c r="CJ682" s="99">
        <v>1</v>
      </c>
    </row>
    <row r="683" spans="2:88" s="13" customFormat="1" ht="17.100000000000001" customHeight="1">
      <c r="B683" s="898"/>
      <c r="C683" s="59"/>
      <c r="D683" s="59" t="s">
        <v>266</v>
      </c>
      <c r="E683" s="59"/>
      <c r="F683" s="59"/>
      <c r="G683" s="59"/>
      <c r="H683" s="59"/>
      <c r="I683" s="59"/>
      <c r="J683" s="59"/>
      <c r="K683" s="59"/>
      <c r="L683" s="59"/>
      <c r="M683" s="59"/>
      <c r="N683" s="59"/>
      <c r="O683" s="59"/>
      <c r="P683" s="59"/>
      <c r="Q683" s="59"/>
      <c r="R683" s="59"/>
      <c r="S683" s="59"/>
      <c r="T683" s="794"/>
      <c r="U683" s="794"/>
      <c r="V683" s="794"/>
      <c r="W683" s="794"/>
      <c r="X683" s="794"/>
      <c r="Y683" s="794"/>
      <c r="Z683" s="794"/>
      <c r="AA683" s="794"/>
      <c r="AB683" s="794"/>
      <c r="AC683" s="794"/>
      <c r="AD683" s="794"/>
      <c r="AE683" s="794"/>
      <c r="AF683" s="794"/>
      <c r="AG683" s="794"/>
      <c r="AH683" s="794"/>
      <c r="AI683" s="794"/>
      <c r="AJ683" s="794"/>
      <c r="AK683" s="794"/>
      <c r="AL683" s="794"/>
      <c r="AM683" s="794"/>
      <c r="AN683" s="794"/>
      <c r="AO683" s="794"/>
      <c r="AP683" s="794"/>
      <c r="AQ683" s="794"/>
      <c r="AR683" s="794"/>
      <c r="AS683" s="794"/>
      <c r="AT683" s="794"/>
      <c r="AU683" s="794"/>
      <c r="AV683" s="794"/>
      <c r="AW683" s="794"/>
      <c r="AX683" s="794"/>
      <c r="AY683" s="794"/>
      <c r="AZ683" s="794"/>
      <c r="BA683" s="794"/>
      <c r="BB683" s="794"/>
      <c r="BC683" s="794"/>
      <c r="BD683" s="794"/>
      <c r="BE683" s="794"/>
      <c r="BF683" s="794"/>
      <c r="BG683" s="794"/>
      <c r="BH683" s="794"/>
      <c r="BI683" s="794"/>
      <c r="BJ683" s="794"/>
      <c r="BK683" s="794"/>
      <c r="BL683" s="794"/>
      <c r="BM683" s="794"/>
      <c r="BN683" s="794"/>
      <c r="BO683" s="794"/>
      <c r="BP683" s="794"/>
      <c r="BQ683" s="794"/>
      <c r="BR683" s="794"/>
      <c r="BS683" s="794"/>
      <c r="BT683" s="794"/>
      <c r="BU683" s="794"/>
      <c r="BV683" s="794"/>
      <c r="BW683" s="794"/>
      <c r="BX683" s="794"/>
      <c r="BY683" s="794"/>
      <c r="BZ683" s="794"/>
      <c r="CA683" s="794"/>
      <c r="CB683" s="794"/>
      <c r="CJ683" s="99">
        <v>1</v>
      </c>
    </row>
    <row r="684" spans="2:88" s="2" customFormat="1" ht="14.1" customHeight="1">
      <c r="B684" s="898"/>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c r="BV684" s="94"/>
      <c r="BW684" s="94"/>
      <c r="BX684" s="94"/>
      <c r="BY684" s="94"/>
      <c r="BZ684" s="94"/>
      <c r="CA684" s="94"/>
      <c r="CB684" s="94"/>
      <c r="CC684" s="1"/>
      <c r="CD684" s="1"/>
      <c r="CJ684" s="99">
        <v>1</v>
      </c>
    </row>
    <row r="685" spans="2:88" s="13" customFormat="1" ht="2.1" customHeight="1">
      <c r="B685" s="898"/>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J685" s="99">
        <v>1</v>
      </c>
    </row>
    <row r="686" spans="2:88" s="2" customFormat="1" ht="30" customHeight="1" thickBot="1">
      <c r="B686" s="898"/>
      <c r="C686" s="490"/>
      <c r="D686" s="490"/>
      <c r="E686" s="490"/>
      <c r="F686" s="490"/>
      <c r="G686" s="490"/>
      <c r="H686" s="490"/>
      <c r="I686" s="490"/>
      <c r="J686" s="490"/>
      <c r="K686" s="490"/>
      <c r="L686" s="490"/>
      <c r="M686" s="490"/>
      <c r="N686" s="490"/>
      <c r="O686" s="490"/>
      <c r="P686" s="490"/>
      <c r="Q686" s="490"/>
      <c r="R686" s="490"/>
      <c r="S686" s="490"/>
      <c r="T686" s="490"/>
      <c r="U686" s="490"/>
      <c r="V686" s="490"/>
      <c r="W686" s="490"/>
      <c r="X686" s="490"/>
      <c r="Y686" s="490"/>
      <c r="Z686" s="490"/>
      <c r="AA686" s="490"/>
      <c r="AB686" s="490"/>
      <c r="AC686" s="490"/>
      <c r="AD686" s="490"/>
      <c r="AE686" s="490"/>
      <c r="AF686" s="490"/>
      <c r="AG686" s="490"/>
      <c r="AH686" s="490"/>
      <c r="AI686" s="490"/>
      <c r="AJ686" s="490"/>
      <c r="AK686" s="490"/>
      <c r="AL686" s="490"/>
      <c r="AM686" s="490"/>
      <c r="AN686" s="490"/>
      <c r="AO686" s="490"/>
      <c r="AP686" s="490"/>
      <c r="AQ686" s="490"/>
      <c r="AR686" s="490"/>
      <c r="AS686" s="490"/>
      <c r="AT686" s="490"/>
      <c r="AU686" s="490"/>
      <c r="AV686" s="490"/>
      <c r="AW686" s="490"/>
      <c r="AX686" s="490"/>
      <c r="AY686" s="490"/>
      <c r="AZ686" s="490"/>
      <c r="BA686" s="490"/>
      <c r="BB686" s="490"/>
      <c r="BC686" s="490"/>
      <c r="BD686" s="490"/>
      <c r="BE686" s="490"/>
      <c r="BF686" s="490"/>
      <c r="BG686" s="490"/>
      <c r="BH686" s="490"/>
      <c r="BI686" s="490"/>
      <c r="BJ686" s="490"/>
      <c r="BK686" s="490"/>
      <c r="BL686" s="490"/>
      <c r="BM686" s="490"/>
      <c r="BN686" s="490"/>
      <c r="BO686" s="490"/>
      <c r="BP686" s="490"/>
      <c r="BQ686" s="490"/>
      <c r="BR686" s="490"/>
      <c r="BS686" s="490"/>
      <c r="BT686" s="490"/>
      <c r="BU686" s="490"/>
      <c r="BV686" s="490"/>
      <c r="BW686" s="490"/>
      <c r="BX686" s="490"/>
      <c r="BY686" s="490"/>
      <c r="BZ686" s="490"/>
      <c r="CA686" s="490"/>
      <c r="CB686" s="490"/>
      <c r="CC686" s="1"/>
      <c r="CD686" s="1"/>
      <c r="CJ686" s="99">
        <v>1</v>
      </c>
    </row>
    <row r="687" spans="2:88" s="2" customFormat="1" ht="4.5" customHeight="1">
      <c r="B687" s="898"/>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c r="AT687" s="66"/>
      <c r="AU687" s="66"/>
      <c r="AV687" s="66"/>
      <c r="AW687" s="66"/>
      <c r="AX687" s="66"/>
      <c r="AY687" s="66"/>
      <c r="AZ687" s="66"/>
      <c r="BA687" s="66"/>
      <c r="BB687" s="66"/>
      <c r="BC687" s="66"/>
      <c r="BD687" s="66"/>
      <c r="BE687" s="66"/>
      <c r="BF687" s="66"/>
      <c r="BG687" s="66"/>
      <c r="BH687" s="66"/>
      <c r="BI687" s="66"/>
      <c r="BJ687" s="66"/>
      <c r="BK687" s="66"/>
      <c r="BL687" s="66"/>
      <c r="BM687" s="66"/>
      <c r="BN687" s="66"/>
      <c r="BO687" s="66"/>
      <c r="BP687" s="66"/>
      <c r="BQ687" s="66"/>
      <c r="BR687" s="66"/>
      <c r="BS687" s="66"/>
      <c r="BT687" s="66"/>
      <c r="BU687" s="66"/>
      <c r="BV687" s="66"/>
      <c r="BW687" s="66"/>
      <c r="BX687" s="66"/>
      <c r="BY687" s="66"/>
      <c r="BZ687" s="66"/>
      <c r="CA687" s="66"/>
      <c r="CB687" s="66"/>
      <c r="CC687" s="1"/>
      <c r="CD687" s="1"/>
      <c r="CJ687" s="99">
        <v>1</v>
      </c>
    </row>
    <row r="688" spans="2:88" s="13" customFormat="1" ht="17.100000000000001" customHeight="1">
      <c r="B688" s="898"/>
      <c r="C688" s="59"/>
      <c r="D688" s="59" t="s">
        <v>246</v>
      </c>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799"/>
      <c r="AL688" s="799"/>
      <c r="AM688" s="799"/>
      <c r="AN688" s="799"/>
      <c r="AO688" s="799"/>
      <c r="AP688" s="799"/>
      <c r="AQ688" s="799"/>
      <c r="AR688" s="59"/>
      <c r="AS688" s="60"/>
      <c r="AT688" s="60"/>
      <c r="AU688" s="60"/>
      <c r="AV688" s="60"/>
      <c r="AW688" s="60"/>
      <c r="AX688" s="60"/>
      <c r="AY688" s="60"/>
      <c r="AZ688" s="60"/>
      <c r="BA688" s="60"/>
      <c r="BB688" s="60"/>
      <c r="BC688" s="60"/>
      <c r="BD688" s="60"/>
      <c r="BE688" s="60"/>
      <c r="BF688" s="60"/>
      <c r="BG688" s="60"/>
      <c r="BH688" s="60"/>
      <c r="BI688" s="60"/>
      <c r="BJ688" s="60"/>
      <c r="BK688" s="60"/>
      <c r="BL688" s="60"/>
      <c r="BM688" s="60"/>
      <c r="BN688" s="60"/>
      <c r="BO688" s="60"/>
      <c r="BP688" s="60"/>
      <c r="BQ688" s="60"/>
      <c r="BR688" s="60"/>
      <c r="BS688" s="60"/>
      <c r="BT688" s="60"/>
      <c r="BU688" s="60"/>
      <c r="BV688" s="60"/>
      <c r="BW688" s="60"/>
      <c r="BX688" s="60"/>
      <c r="BY688" s="60"/>
      <c r="BZ688" s="60"/>
      <c r="CA688" s="60"/>
      <c r="CB688" s="60"/>
      <c r="CC688" s="1" t="s">
        <v>1970</v>
      </c>
      <c r="CD688" s="1"/>
      <c r="CE688" s="1"/>
      <c r="CJ688" s="99">
        <v>1</v>
      </c>
    </row>
    <row r="689" spans="2:88" s="2" customFormat="1" ht="4.5" customHeight="1">
      <c r="B689" s="898"/>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c r="BV689" s="94"/>
      <c r="BW689" s="94"/>
      <c r="BX689" s="94"/>
      <c r="BY689" s="94"/>
      <c r="BZ689" s="94"/>
      <c r="CA689" s="94"/>
      <c r="CB689" s="94"/>
      <c r="CC689" s="1"/>
      <c r="CD689" s="1"/>
      <c r="CJ689" s="99">
        <v>1</v>
      </c>
    </row>
    <row r="690" spans="2:88" s="2" customFormat="1" ht="4.5" customHeight="1">
      <c r="B690" s="898"/>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c r="AS690" s="174"/>
      <c r="AT690" s="174"/>
      <c r="AU690" s="174"/>
      <c r="AV690" s="174"/>
      <c r="AW690" s="174"/>
      <c r="AX690" s="174"/>
      <c r="AY690" s="174"/>
      <c r="AZ690" s="174"/>
      <c r="BA690" s="174"/>
      <c r="BB690" s="174"/>
      <c r="BC690" s="174"/>
      <c r="BD690" s="174"/>
      <c r="BE690" s="174"/>
      <c r="BF690" s="174"/>
      <c r="BG690" s="174"/>
      <c r="BH690" s="174"/>
      <c r="BI690" s="174"/>
      <c r="BJ690" s="174"/>
      <c r="BK690" s="174"/>
      <c r="BL690" s="174"/>
      <c r="BM690" s="174"/>
      <c r="BN690" s="174"/>
      <c r="BO690" s="174"/>
      <c r="BP690" s="174"/>
      <c r="BQ690" s="174"/>
      <c r="BR690" s="174"/>
      <c r="BS690" s="174"/>
      <c r="BT690" s="174"/>
      <c r="BU690" s="174"/>
      <c r="BV690" s="174"/>
      <c r="BW690" s="174"/>
      <c r="BX690" s="174"/>
      <c r="BY690" s="174"/>
      <c r="BZ690" s="174"/>
      <c r="CA690" s="174"/>
      <c r="CB690" s="174"/>
      <c r="CC690" s="1"/>
      <c r="CD690" s="1"/>
      <c r="CJ690" s="99">
        <v>1</v>
      </c>
    </row>
    <row r="691" spans="2:88" s="13" customFormat="1" ht="17.100000000000001" customHeight="1">
      <c r="B691" s="898"/>
      <c r="C691" s="59"/>
      <c r="D691" s="59" t="s">
        <v>247</v>
      </c>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799"/>
      <c r="AL691" s="799"/>
      <c r="AM691" s="799"/>
      <c r="AN691" s="799"/>
      <c r="AO691" s="799"/>
      <c r="AP691" s="799"/>
      <c r="AQ691" s="799"/>
      <c r="AR691" s="59"/>
      <c r="AS691" s="60"/>
      <c r="AT691" s="60"/>
      <c r="AU691" s="60"/>
      <c r="AV691" s="60"/>
      <c r="AW691" s="60"/>
      <c r="AX691" s="60"/>
      <c r="AY691" s="60"/>
      <c r="AZ691" s="60"/>
      <c r="BA691" s="60"/>
      <c r="BB691" s="60"/>
      <c r="BC691" s="60"/>
      <c r="BD691" s="60"/>
      <c r="BE691" s="60"/>
      <c r="BF691" s="60"/>
      <c r="BG691" s="60"/>
      <c r="BH691" s="60"/>
      <c r="BI691" s="60"/>
      <c r="BJ691" s="60"/>
      <c r="BK691" s="60"/>
      <c r="BL691" s="60"/>
      <c r="BM691" s="60"/>
      <c r="BN691" s="60"/>
      <c r="BO691" s="60"/>
      <c r="BP691" s="60"/>
      <c r="BQ691" s="60"/>
      <c r="BR691" s="60"/>
      <c r="BS691" s="60"/>
      <c r="BT691" s="60"/>
      <c r="BU691" s="60"/>
      <c r="BV691" s="60"/>
      <c r="BW691" s="60"/>
      <c r="BX691" s="60"/>
      <c r="BY691" s="60"/>
      <c r="BZ691" s="60"/>
      <c r="CA691" s="60"/>
      <c r="CB691" s="60"/>
      <c r="CC691" s="1" t="s">
        <v>2201</v>
      </c>
      <c r="CD691" s="1"/>
      <c r="CE691" s="1"/>
      <c r="CJ691" s="99">
        <v>1</v>
      </c>
    </row>
    <row r="692" spans="2:88" s="2" customFormat="1" ht="4.5" customHeight="1">
      <c r="B692" s="898"/>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c r="BV692" s="94"/>
      <c r="BW692" s="94"/>
      <c r="BX692" s="94"/>
      <c r="BY692" s="94"/>
      <c r="BZ692" s="94"/>
      <c r="CA692" s="94"/>
      <c r="CB692" s="94"/>
      <c r="CC692" s="1"/>
      <c r="CD692" s="1"/>
      <c r="CJ692" s="99">
        <v>1</v>
      </c>
    </row>
    <row r="693" spans="2:88" s="2" customFormat="1" ht="4.5" customHeight="1">
      <c r="B693" s="898"/>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4"/>
      <c r="BB693" s="174"/>
      <c r="BC693" s="174"/>
      <c r="BD693" s="174"/>
      <c r="BE693" s="174"/>
      <c r="BF693" s="174"/>
      <c r="BG693" s="174"/>
      <c r="BH693" s="174"/>
      <c r="BI693" s="174"/>
      <c r="BJ693" s="174"/>
      <c r="BK693" s="174"/>
      <c r="BL693" s="174"/>
      <c r="BM693" s="174"/>
      <c r="BN693" s="174"/>
      <c r="BO693" s="174"/>
      <c r="BP693" s="174"/>
      <c r="BQ693" s="174"/>
      <c r="BR693" s="174"/>
      <c r="BS693" s="174"/>
      <c r="BT693" s="174"/>
      <c r="BU693" s="174"/>
      <c r="BV693" s="174"/>
      <c r="BW693" s="174"/>
      <c r="BX693" s="174"/>
      <c r="BY693" s="174"/>
      <c r="BZ693" s="174"/>
      <c r="CA693" s="174"/>
      <c r="CB693" s="174"/>
      <c r="CC693" s="1"/>
      <c r="CD693" s="1"/>
      <c r="CJ693" s="99">
        <v>1</v>
      </c>
    </row>
    <row r="694" spans="2:88" s="13" customFormat="1" ht="17.100000000000001" customHeight="1">
      <c r="B694" s="898"/>
      <c r="C694" s="59"/>
      <c r="D694" s="59" t="s">
        <v>248</v>
      </c>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c r="AK694" s="59"/>
      <c r="AL694" s="59"/>
      <c r="AM694" s="59"/>
      <c r="AN694" s="59"/>
      <c r="AO694" s="59"/>
      <c r="AP694" s="59"/>
      <c r="AQ694" s="59"/>
      <c r="AR694" s="59"/>
      <c r="AS694" s="60"/>
      <c r="AT694" s="60"/>
      <c r="AU694" s="897"/>
      <c r="AV694" s="897"/>
      <c r="AW694" s="897"/>
      <c r="AX694" s="897"/>
      <c r="AY694" s="897"/>
      <c r="AZ694" s="897"/>
      <c r="BA694" s="897"/>
      <c r="BB694" s="897"/>
      <c r="BC694" s="897"/>
      <c r="BD694" s="897"/>
      <c r="BE694" s="897"/>
      <c r="BF694" s="897"/>
      <c r="BG694" s="897"/>
      <c r="BH694" s="897"/>
      <c r="BI694" s="60"/>
      <c r="BJ694" s="60"/>
      <c r="BK694" s="60"/>
      <c r="BL694" s="60"/>
      <c r="BM694" s="60"/>
      <c r="BN694" s="60"/>
      <c r="BO694" s="60"/>
      <c r="BP694" s="60"/>
      <c r="BQ694" s="60"/>
      <c r="BR694" s="60"/>
      <c r="BS694" s="60"/>
      <c r="BT694" s="60"/>
      <c r="BU694" s="60"/>
      <c r="BV694" s="60"/>
      <c r="BW694" s="60"/>
      <c r="BX694" s="60"/>
      <c r="BY694" s="60"/>
      <c r="BZ694" s="60"/>
      <c r="CA694" s="60"/>
      <c r="CB694" s="60"/>
      <c r="CC694" s="1" t="s">
        <v>2200</v>
      </c>
      <c r="CD694" s="1"/>
      <c r="CE694" s="1"/>
      <c r="CJ694" s="99">
        <v>1</v>
      </c>
    </row>
    <row r="695" spans="2:88" s="2" customFormat="1" ht="4.5" customHeight="1">
      <c r="B695" s="898"/>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c r="BV695" s="94"/>
      <c r="BW695" s="94"/>
      <c r="BX695" s="94"/>
      <c r="BY695" s="94"/>
      <c r="BZ695" s="94"/>
      <c r="CA695" s="94"/>
      <c r="CB695" s="94"/>
      <c r="CC695" s="1"/>
      <c r="CD695" s="1"/>
      <c r="CJ695" s="99">
        <v>1</v>
      </c>
    </row>
    <row r="696" spans="2:88" s="2" customFormat="1" ht="4.5" customHeight="1">
      <c r="B696" s="898"/>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c r="AS696" s="174"/>
      <c r="AT696" s="174"/>
      <c r="AU696" s="174"/>
      <c r="AV696" s="174"/>
      <c r="AW696" s="174"/>
      <c r="AX696" s="174"/>
      <c r="AY696" s="174"/>
      <c r="AZ696" s="174"/>
      <c r="BA696" s="174"/>
      <c r="BB696" s="174"/>
      <c r="BC696" s="174"/>
      <c r="BD696" s="174"/>
      <c r="BE696" s="174"/>
      <c r="BF696" s="174"/>
      <c r="BG696" s="174"/>
      <c r="BH696" s="174"/>
      <c r="BI696" s="174"/>
      <c r="BJ696" s="174"/>
      <c r="BK696" s="174"/>
      <c r="BL696" s="174"/>
      <c r="BM696" s="174"/>
      <c r="BN696" s="174"/>
      <c r="BO696" s="174"/>
      <c r="BP696" s="174"/>
      <c r="BQ696" s="174"/>
      <c r="BR696" s="174"/>
      <c r="BS696" s="174"/>
      <c r="BT696" s="174"/>
      <c r="BU696" s="174"/>
      <c r="BV696" s="174"/>
      <c r="BW696" s="174"/>
      <c r="BX696" s="174"/>
      <c r="BY696" s="174"/>
      <c r="BZ696" s="174"/>
      <c r="CA696" s="174"/>
      <c r="CB696" s="174"/>
      <c r="CC696" s="1"/>
      <c r="CD696" s="1"/>
      <c r="CJ696" s="99">
        <v>1</v>
      </c>
    </row>
    <row r="697" spans="2:88" s="13" customFormat="1" ht="17.100000000000001" customHeight="1">
      <c r="B697" s="898"/>
      <c r="C697" s="59"/>
      <c r="D697" s="59" t="s">
        <v>249</v>
      </c>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60"/>
      <c r="AT697" s="60"/>
      <c r="AU697" s="897"/>
      <c r="AV697" s="897"/>
      <c r="AW697" s="897"/>
      <c r="AX697" s="897"/>
      <c r="AY697" s="897"/>
      <c r="AZ697" s="897"/>
      <c r="BA697" s="897"/>
      <c r="BB697" s="897"/>
      <c r="BC697" s="897"/>
      <c r="BD697" s="897"/>
      <c r="BE697" s="897"/>
      <c r="BF697" s="897"/>
      <c r="BG697" s="897"/>
      <c r="BH697" s="897"/>
      <c r="BI697" s="60"/>
      <c r="BJ697" s="60"/>
      <c r="BK697" s="60"/>
      <c r="BL697" s="60"/>
      <c r="BM697" s="60"/>
      <c r="BN697" s="60"/>
      <c r="BO697" s="60"/>
      <c r="BP697" s="60"/>
      <c r="BQ697" s="60"/>
      <c r="BR697" s="60"/>
      <c r="BS697" s="60"/>
      <c r="BT697" s="60"/>
      <c r="BU697" s="60"/>
      <c r="BV697" s="60"/>
      <c r="BW697" s="60"/>
      <c r="BX697" s="60"/>
      <c r="BY697" s="60"/>
      <c r="BZ697" s="60"/>
      <c r="CA697" s="60"/>
      <c r="CB697" s="60"/>
      <c r="CC697" s="1" t="s">
        <v>2200</v>
      </c>
      <c r="CD697" s="1"/>
      <c r="CE697" s="1"/>
      <c r="CJ697" s="99">
        <v>1</v>
      </c>
    </row>
    <row r="698" spans="2:88" s="2" customFormat="1" ht="4.5" customHeight="1">
      <c r="B698" s="898"/>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c r="BV698" s="94"/>
      <c r="BW698" s="94"/>
      <c r="BX698" s="94"/>
      <c r="BY698" s="94"/>
      <c r="BZ698" s="94"/>
      <c r="CA698" s="94"/>
      <c r="CB698" s="94"/>
      <c r="CC698" s="1"/>
      <c r="CD698" s="1"/>
      <c r="CJ698" s="99">
        <v>1</v>
      </c>
    </row>
    <row r="699" spans="2:88" s="2" customFormat="1" ht="4.5" customHeight="1">
      <c r="B699" s="898"/>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174"/>
      <c r="BF699" s="174"/>
      <c r="BG699" s="174"/>
      <c r="BH699" s="174"/>
      <c r="BI699" s="174"/>
      <c r="BJ699" s="174"/>
      <c r="BK699" s="174"/>
      <c r="BL699" s="174"/>
      <c r="BM699" s="174"/>
      <c r="BN699" s="174"/>
      <c r="BO699" s="174"/>
      <c r="BP699" s="174"/>
      <c r="BQ699" s="174"/>
      <c r="BR699" s="174"/>
      <c r="BS699" s="174"/>
      <c r="BT699" s="174"/>
      <c r="BU699" s="174"/>
      <c r="BV699" s="174"/>
      <c r="BW699" s="174"/>
      <c r="BX699" s="174"/>
      <c r="BY699" s="174"/>
      <c r="BZ699" s="174"/>
      <c r="CA699" s="174"/>
      <c r="CB699" s="174"/>
      <c r="CC699" s="1"/>
      <c r="CD699" s="1"/>
      <c r="CJ699" s="99">
        <v>1</v>
      </c>
    </row>
    <row r="700" spans="2:88" s="13" customFormat="1" ht="17.100000000000001" customHeight="1">
      <c r="B700" s="898"/>
      <c r="C700" s="59"/>
      <c r="D700" s="59" t="s">
        <v>250</v>
      </c>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c r="AO700" s="59"/>
      <c r="AP700" s="59"/>
      <c r="AQ700" s="59"/>
      <c r="AR700" s="59"/>
      <c r="AS700" s="60"/>
      <c r="AT700" s="60"/>
      <c r="AU700" s="897"/>
      <c r="AV700" s="897"/>
      <c r="AW700" s="897"/>
      <c r="AX700" s="897"/>
      <c r="AY700" s="897"/>
      <c r="AZ700" s="897"/>
      <c r="BA700" s="897"/>
      <c r="BB700" s="897"/>
      <c r="BC700" s="897"/>
      <c r="BD700" s="897"/>
      <c r="BE700" s="897"/>
      <c r="BF700" s="897"/>
      <c r="BG700" s="897"/>
      <c r="BH700" s="897"/>
      <c r="BI700" s="60"/>
      <c r="BJ700" s="60"/>
      <c r="BK700" s="60"/>
      <c r="BL700" s="60"/>
      <c r="BM700" s="60"/>
      <c r="BN700" s="60"/>
      <c r="BO700" s="60"/>
      <c r="BP700" s="60"/>
      <c r="BQ700" s="60"/>
      <c r="BR700" s="60"/>
      <c r="BS700" s="60"/>
      <c r="BT700" s="60"/>
      <c r="BU700" s="60"/>
      <c r="BV700" s="60"/>
      <c r="BW700" s="60"/>
      <c r="BX700" s="60"/>
      <c r="BY700" s="60"/>
      <c r="BZ700" s="60"/>
      <c r="CA700" s="60"/>
      <c r="CB700" s="60"/>
      <c r="CC700" s="1"/>
      <c r="CD700" s="1"/>
      <c r="CE700" s="1"/>
      <c r="CJ700" s="99">
        <v>1</v>
      </c>
    </row>
    <row r="701" spans="2:88" s="2" customFormat="1" ht="4.5" customHeight="1">
      <c r="B701" s="898"/>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c r="BV701" s="94"/>
      <c r="BW701" s="94"/>
      <c r="BX701" s="94"/>
      <c r="BY701" s="94"/>
      <c r="BZ701" s="94"/>
      <c r="CA701" s="94"/>
      <c r="CB701" s="94"/>
      <c r="CC701" s="1"/>
      <c r="CD701" s="1"/>
      <c r="CJ701" s="99">
        <v>1</v>
      </c>
    </row>
    <row r="702" spans="2:88" s="2" customFormat="1" ht="4.5" customHeight="1">
      <c r="B702" s="898"/>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c r="AS702" s="174"/>
      <c r="AT702" s="174"/>
      <c r="AU702" s="174"/>
      <c r="AV702" s="174"/>
      <c r="AW702" s="174"/>
      <c r="AX702" s="174"/>
      <c r="AY702" s="174"/>
      <c r="AZ702" s="174"/>
      <c r="BA702" s="174"/>
      <c r="BB702" s="174"/>
      <c r="BC702" s="174"/>
      <c r="BD702" s="174"/>
      <c r="BE702" s="174"/>
      <c r="BF702" s="174"/>
      <c r="BG702" s="174"/>
      <c r="BH702" s="174"/>
      <c r="BI702" s="174"/>
      <c r="BJ702" s="174"/>
      <c r="BK702" s="174"/>
      <c r="BL702" s="174"/>
      <c r="BM702" s="174"/>
      <c r="BN702" s="174"/>
      <c r="BO702" s="174"/>
      <c r="BP702" s="174"/>
      <c r="BQ702" s="174"/>
      <c r="BR702" s="174"/>
      <c r="BS702" s="174"/>
      <c r="BT702" s="174"/>
      <c r="BU702" s="174"/>
      <c r="BV702" s="174"/>
      <c r="BW702" s="174"/>
      <c r="BX702" s="174"/>
      <c r="BY702" s="174"/>
      <c r="BZ702" s="174"/>
      <c r="CA702" s="174"/>
      <c r="CB702" s="174"/>
      <c r="CC702" s="1"/>
      <c r="CD702" s="1"/>
      <c r="CJ702" s="99">
        <v>1</v>
      </c>
    </row>
    <row r="703" spans="2:88" s="13" customFormat="1" ht="17.100000000000001" customHeight="1">
      <c r="B703" s="898"/>
      <c r="C703" s="59"/>
      <c r="D703" s="59" t="s">
        <v>251</v>
      </c>
      <c r="E703" s="59"/>
      <c r="F703" s="59"/>
      <c r="G703" s="59"/>
      <c r="H703" s="59"/>
      <c r="I703" s="59"/>
      <c r="J703" s="59"/>
      <c r="K703" s="59" t="s">
        <v>2197</v>
      </c>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c r="AK703" s="59"/>
      <c r="AL703" s="59"/>
      <c r="AM703" s="59"/>
      <c r="AN703" s="59"/>
      <c r="AO703" s="59"/>
      <c r="AP703" s="59"/>
      <c r="AQ703" s="59"/>
      <c r="AR703" s="59"/>
      <c r="AS703" s="60"/>
      <c r="AT703" s="60"/>
      <c r="AU703" s="897"/>
      <c r="AV703" s="897"/>
      <c r="AW703" s="897"/>
      <c r="AX703" s="897"/>
      <c r="AY703" s="897"/>
      <c r="AZ703" s="897"/>
      <c r="BA703" s="897"/>
      <c r="BB703" s="897"/>
      <c r="BC703" s="897"/>
      <c r="BD703" s="897"/>
      <c r="BE703" s="897"/>
      <c r="BF703" s="897"/>
      <c r="BG703" s="897"/>
      <c r="BH703" s="897"/>
      <c r="BI703" s="60"/>
      <c r="BJ703" s="60"/>
      <c r="BK703" s="60"/>
      <c r="BL703" s="60"/>
      <c r="BM703" s="60"/>
      <c r="BN703" s="60"/>
      <c r="BO703" s="60"/>
      <c r="BP703" s="60"/>
      <c r="BQ703" s="60"/>
      <c r="BR703" s="60"/>
      <c r="BS703" s="60"/>
      <c r="BT703" s="60"/>
      <c r="BU703" s="60"/>
      <c r="BV703" s="60"/>
      <c r="BW703" s="60"/>
      <c r="BX703" s="60"/>
      <c r="BY703" s="60"/>
      <c r="BZ703" s="60"/>
      <c r="CA703" s="60"/>
      <c r="CB703" s="60"/>
      <c r="CC703" s="13" t="s">
        <v>2199</v>
      </c>
      <c r="CJ703" s="99">
        <v>1</v>
      </c>
    </row>
    <row r="704" spans="2:88" s="13" customFormat="1" ht="15.95" customHeight="1">
      <c r="B704" s="898"/>
      <c r="C704" s="59"/>
      <c r="D704" s="59"/>
      <c r="E704" s="59"/>
      <c r="F704" s="59"/>
      <c r="G704" s="59"/>
      <c r="H704" s="59"/>
      <c r="I704" s="59"/>
      <c r="J704" s="59"/>
      <c r="K704" s="59" t="s">
        <v>2198</v>
      </c>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59"/>
      <c r="AN704" s="59"/>
      <c r="AO704" s="59"/>
      <c r="AP704" s="59"/>
      <c r="AQ704" s="59"/>
      <c r="AR704" s="59"/>
      <c r="AS704" s="59"/>
      <c r="AT704" s="59"/>
      <c r="AU704" s="60"/>
      <c r="AV704" s="60"/>
      <c r="AW704" s="60"/>
      <c r="AX704" s="799" t="s">
        <v>56</v>
      </c>
      <c r="AY704" s="799"/>
      <c r="AZ704" s="96"/>
      <c r="BA704" s="96"/>
      <c r="BB704" s="96" t="s">
        <v>184</v>
      </c>
      <c r="BC704" s="96"/>
      <c r="BD704" s="96"/>
      <c r="BE704" s="96"/>
      <c r="BF704" s="96"/>
      <c r="BG704" s="799" t="s">
        <v>56</v>
      </c>
      <c r="BH704" s="799"/>
      <c r="BI704" s="96"/>
      <c r="BJ704" s="96"/>
      <c r="BK704" s="96" t="s">
        <v>254</v>
      </c>
      <c r="BL704" s="60"/>
      <c r="BM704" s="60"/>
      <c r="BN704" s="60"/>
      <c r="BO704" s="60"/>
      <c r="BP704" s="60"/>
      <c r="BQ704" s="60"/>
      <c r="BR704" s="60"/>
      <c r="BS704" s="60"/>
      <c r="BT704" s="60"/>
      <c r="BU704" s="60"/>
      <c r="BV704" s="60"/>
      <c r="BW704" s="60"/>
      <c r="BX704" s="60"/>
      <c r="BY704" s="60"/>
      <c r="BZ704" s="60"/>
      <c r="CA704" s="60"/>
      <c r="CB704" s="60"/>
      <c r="CC704" s="13" t="s">
        <v>2297</v>
      </c>
      <c r="CJ704" s="99">
        <v>1</v>
      </c>
    </row>
    <row r="705" spans="2:88" s="2" customFormat="1" ht="4.5" customHeight="1">
      <c r="B705" s="898"/>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c r="BV705" s="94"/>
      <c r="BW705" s="94"/>
      <c r="BX705" s="94"/>
      <c r="BY705" s="94"/>
      <c r="BZ705" s="94"/>
      <c r="CA705" s="94"/>
      <c r="CB705" s="94"/>
      <c r="CC705" s="1"/>
      <c r="CD705" s="1"/>
      <c r="CJ705" s="99">
        <v>1</v>
      </c>
    </row>
    <row r="706" spans="2:88" s="2" customFormat="1" ht="4.5" customHeight="1">
      <c r="B706" s="898"/>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c r="AS706" s="174"/>
      <c r="AT706" s="174"/>
      <c r="AU706" s="174"/>
      <c r="AV706" s="174"/>
      <c r="AW706" s="174"/>
      <c r="AX706" s="174"/>
      <c r="AY706" s="174"/>
      <c r="AZ706" s="174"/>
      <c r="BA706" s="174"/>
      <c r="BB706" s="174"/>
      <c r="BC706" s="174"/>
      <c r="BD706" s="174"/>
      <c r="BE706" s="174"/>
      <c r="BF706" s="174"/>
      <c r="BG706" s="174"/>
      <c r="BH706" s="174"/>
      <c r="BI706" s="174"/>
      <c r="BJ706" s="174"/>
      <c r="BK706" s="174"/>
      <c r="BL706" s="174"/>
      <c r="BM706" s="174"/>
      <c r="BN706" s="174"/>
      <c r="BO706" s="174"/>
      <c r="BP706" s="174"/>
      <c r="BQ706" s="174"/>
      <c r="BR706" s="174"/>
      <c r="BS706" s="174"/>
      <c r="BT706" s="174"/>
      <c r="BU706" s="174"/>
      <c r="BV706" s="174"/>
      <c r="BW706" s="174"/>
      <c r="BX706" s="174"/>
      <c r="BY706" s="174"/>
      <c r="BZ706" s="174"/>
      <c r="CA706" s="174"/>
      <c r="CB706" s="174"/>
      <c r="CC706" s="1"/>
      <c r="CD706" s="1"/>
      <c r="CJ706" s="99">
        <v>1</v>
      </c>
    </row>
    <row r="707" spans="2:88" s="13" customFormat="1" ht="17.100000000000001" customHeight="1">
      <c r="B707" s="898"/>
      <c r="C707" s="59"/>
      <c r="D707" s="59" t="s">
        <v>255</v>
      </c>
      <c r="E707" s="59"/>
      <c r="F707" s="59"/>
      <c r="G707" s="59"/>
      <c r="H707" s="59"/>
      <c r="I707" s="59"/>
      <c r="J707" s="59"/>
      <c r="K707" s="59"/>
      <c r="L707" s="59"/>
      <c r="M707" s="59"/>
      <c r="N707" s="59"/>
      <c r="O707" s="59"/>
      <c r="P707" s="59"/>
      <c r="Q707" s="59"/>
      <c r="R707" s="59"/>
      <c r="S707" s="59"/>
      <c r="T707" s="59"/>
      <c r="U707" s="59"/>
      <c r="V707" s="59"/>
      <c r="W707" s="59" t="s">
        <v>2204</v>
      </c>
      <c r="X707" s="60"/>
      <c r="Y707" s="60"/>
      <c r="Z707" s="59"/>
      <c r="AA707" s="59"/>
      <c r="AB707" s="59"/>
      <c r="AC707" s="59"/>
      <c r="AD707" s="59"/>
      <c r="AE707" s="59"/>
      <c r="AF707" s="59"/>
      <c r="AG707" s="59"/>
      <c r="AH707" s="59"/>
      <c r="AI707" s="59"/>
      <c r="AJ707" s="59"/>
      <c r="AK707" s="59"/>
      <c r="AL707" s="59"/>
      <c r="AM707" s="59"/>
      <c r="AN707" s="59"/>
      <c r="AO707" s="59"/>
      <c r="AP707" s="59"/>
      <c r="AQ707" s="59"/>
      <c r="AR707" s="59"/>
      <c r="AS707" s="59"/>
      <c r="AT707" s="59"/>
      <c r="AU707" s="59"/>
      <c r="AV707" s="59"/>
      <c r="AW707" s="59"/>
      <c r="AX707" s="59"/>
      <c r="AY707" s="59"/>
      <c r="AZ707" s="60"/>
      <c r="BA707" s="60"/>
      <c r="BB707" s="60"/>
      <c r="BC707" s="60"/>
      <c r="BD707" s="60"/>
      <c r="BE707" s="59" t="s">
        <v>258</v>
      </c>
      <c r="BF707" s="59"/>
      <c r="BG707" s="59"/>
      <c r="BH707" s="59"/>
      <c r="BI707" s="59"/>
      <c r="BJ707" s="59"/>
      <c r="BK707" s="59"/>
      <c r="BL707" s="59"/>
      <c r="BM707" s="59"/>
      <c r="BN707" s="59"/>
      <c r="BO707" s="59"/>
      <c r="BP707" s="59"/>
      <c r="BQ707" s="59"/>
      <c r="BR707" s="59"/>
      <c r="BS707" s="59"/>
      <c r="BT707" s="59"/>
      <c r="BU707" s="59"/>
      <c r="BV707" s="59"/>
      <c r="BW707" s="59" t="s">
        <v>85</v>
      </c>
      <c r="BX707" s="59"/>
      <c r="BY707" s="59"/>
      <c r="BZ707" s="59"/>
      <c r="CA707" s="59"/>
      <c r="CB707" s="59"/>
      <c r="CJ707" s="99">
        <v>1</v>
      </c>
    </row>
    <row r="708" spans="2:88" s="13" customFormat="1" ht="15.95" customHeight="1">
      <c r="B708" s="898"/>
      <c r="C708" s="59"/>
      <c r="D708" s="59"/>
      <c r="E708" s="59"/>
      <c r="F708" s="59"/>
      <c r="G708" s="59"/>
      <c r="H708" s="59"/>
      <c r="I708" s="59"/>
      <c r="J708" s="59"/>
      <c r="K708" s="59"/>
      <c r="L708" s="59"/>
      <c r="M708" s="59"/>
      <c r="N708" s="59" t="s">
        <v>259</v>
      </c>
      <c r="O708" s="59"/>
      <c r="P708" s="59"/>
      <c r="Q708" s="59"/>
      <c r="R708" s="59"/>
      <c r="S708" s="59"/>
      <c r="T708" s="59"/>
      <c r="U708" s="59"/>
      <c r="V708" s="59"/>
      <c r="W708" s="59"/>
      <c r="X708" s="59"/>
      <c r="Y708" s="794"/>
      <c r="Z708" s="794"/>
      <c r="AA708" s="794"/>
      <c r="AB708" s="794"/>
      <c r="AC708" s="794"/>
      <c r="AD708" s="794"/>
      <c r="AE708" s="794"/>
      <c r="AF708" s="794"/>
      <c r="AG708" s="794"/>
      <c r="AH708" s="794"/>
      <c r="AI708" s="794"/>
      <c r="AJ708" s="794"/>
      <c r="AK708" s="794"/>
      <c r="AL708" s="794"/>
      <c r="AM708" s="794"/>
      <c r="AN708" s="794"/>
      <c r="AO708" s="794"/>
      <c r="AP708" s="794"/>
      <c r="AQ708" s="794"/>
      <c r="AR708" s="794"/>
      <c r="AS708" s="794"/>
      <c r="AT708" s="794"/>
      <c r="AU708" s="794"/>
      <c r="AV708" s="794"/>
      <c r="AW708" s="794"/>
      <c r="AX708" s="794"/>
      <c r="AY708" s="794"/>
      <c r="AZ708" s="794"/>
      <c r="BA708" s="794"/>
      <c r="BB708" s="794"/>
      <c r="BC708" s="794"/>
      <c r="BD708" s="794"/>
      <c r="BE708" s="798" t="s">
        <v>117</v>
      </c>
      <c r="BF708" s="798"/>
      <c r="BG708" s="796"/>
      <c r="BH708" s="796"/>
      <c r="BI708" s="796"/>
      <c r="BJ708" s="796"/>
      <c r="BK708" s="796"/>
      <c r="BL708" s="796"/>
      <c r="BM708" s="796"/>
      <c r="BN708" s="796"/>
      <c r="BO708" s="796"/>
      <c r="BP708" s="796"/>
      <c r="BQ708" s="796"/>
      <c r="BR708" s="796"/>
      <c r="BS708" s="796"/>
      <c r="BT708" s="796"/>
      <c r="BU708" s="796"/>
      <c r="BV708" s="123"/>
      <c r="BW708" s="119" t="s">
        <v>85</v>
      </c>
      <c r="BX708" s="119"/>
      <c r="BY708" s="119"/>
      <c r="BZ708" s="119"/>
      <c r="CA708" s="119"/>
      <c r="CB708" s="59"/>
      <c r="CC708" s="13" t="s">
        <v>2202</v>
      </c>
      <c r="CJ708" s="99">
        <v>1</v>
      </c>
    </row>
    <row r="709" spans="2:88" s="13" customFormat="1" ht="17.100000000000001" customHeight="1">
      <c r="B709" s="898"/>
      <c r="C709" s="59"/>
      <c r="D709" s="59"/>
      <c r="E709" s="59"/>
      <c r="F709" s="59"/>
      <c r="G709" s="59"/>
      <c r="H709" s="59"/>
      <c r="I709" s="59"/>
      <c r="J709" s="59"/>
      <c r="K709" s="59"/>
      <c r="L709" s="59"/>
      <c r="M709" s="59"/>
      <c r="N709" s="59" t="s">
        <v>260</v>
      </c>
      <c r="O709" s="59"/>
      <c r="P709" s="59"/>
      <c r="Q709" s="59"/>
      <c r="R709" s="59"/>
      <c r="S709" s="59"/>
      <c r="T709" s="59"/>
      <c r="U709" s="59"/>
      <c r="V709" s="59"/>
      <c r="W709" s="59"/>
      <c r="X709" s="59"/>
      <c r="Y709" s="794"/>
      <c r="Z709" s="794"/>
      <c r="AA709" s="794"/>
      <c r="AB709" s="794"/>
      <c r="AC709" s="794"/>
      <c r="AD709" s="794"/>
      <c r="AE709" s="794"/>
      <c r="AF709" s="794"/>
      <c r="AG709" s="794"/>
      <c r="AH709" s="794"/>
      <c r="AI709" s="794"/>
      <c r="AJ709" s="794"/>
      <c r="AK709" s="794"/>
      <c r="AL709" s="794"/>
      <c r="AM709" s="794"/>
      <c r="AN709" s="794"/>
      <c r="AO709" s="794"/>
      <c r="AP709" s="794"/>
      <c r="AQ709" s="794"/>
      <c r="AR709" s="794"/>
      <c r="AS709" s="794"/>
      <c r="AT709" s="794"/>
      <c r="AU709" s="794"/>
      <c r="AV709" s="794"/>
      <c r="AW709" s="794"/>
      <c r="AX709" s="794"/>
      <c r="AY709" s="794"/>
      <c r="AZ709" s="794"/>
      <c r="BA709" s="794"/>
      <c r="BB709" s="794"/>
      <c r="BC709" s="794"/>
      <c r="BD709" s="794"/>
      <c r="BE709" s="798" t="s">
        <v>117</v>
      </c>
      <c r="BF709" s="798"/>
      <c r="BG709" s="796"/>
      <c r="BH709" s="796"/>
      <c r="BI709" s="796"/>
      <c r="BJ709" s="796"/>
      <c r="BK709" s="796"/>
      <c r="BL709" s="796"/>
      <c r="BM709" s="796"/>
      <c r="BN709" s="796"/>
      <c r="BO709" s="796"/>
      <c r="BP709" s="796"/>
      <c r="BQ709" s="796"/>
      <c r="BR709" s="796"/>
      <c r="BS709" s="796"/>
      <c r="BT709" s="796"/>
      <c r="BU709" s="796"/>
      <c r="BV709" s="123"/>
      <c r="BW709" s="119" t="s">
        <v>85</v>
      </c>
      <c r="BX709" s="119"/>
      <c r="BY709" s="119"/>
      <c r="BZ709" s="119"/>
      <c r="CA709" s="119"/>
      <c r="CB709" s="59"/>
      <c r="CJ709" s="99">
        <v>1</v>
      </c>
    </row>
    <row r="710" spans="2:88" s="13" customFormat="1" ht="17.100000000000001" customHeight="1">
      <c r="B710" s="898"/>
      <c r="C710" s="59"/>
      <c r="D710" s="59"/>
      <c r="E710" s="59"/>
      <c r="F710" s="59"/>
      <c r="G710" s="59"/>
      <c r="H710" s="59"/>
      <c r="I710" s="59"/>
      <c r="J710" s="59"/>
      <c r="K710" s="59"/>
      <c r="L710" s="59"/>
      <c r="M710" s="59"/>
      <c r="N710" s="59" t="s">
        <v>261</v>
      </c>
      <c r="O710" s="59"/>
      <c r="P710" s="59"/>
      <c r="Q710" s="59"/>
      <c r="R710" s="59"/>
      <c r="S710" s="59"/>
      <c r="T710" s="59"/>
      <c r="U710" s="59"/>
      <c r="V710" s="59"/>
      <c r="W710" s="59"/>
      <c r="X710" s="59"/>
      <c r="Y710" s="794"/>
      <c r="Z710" s="794"/>
      <c r="AA710" s="794"/>
      <c r="AB710" s="794"/>
      <c r="AC710" s="794"/>
      <c r="AD710" s="794"/>
      <c r="AE710" s="794"/>
      <c r="AF710" s="794"/>
      <c r="AG710" s="794"/>
      <c r="AH710" s="794"/>
      <c r="AI710" s="794"/>
      <c r="AJ710" s="794"/>
      <c r="AK710" s="794"/>
      <c r="AL710" s="794"/>
      <c r="AM710" s="794"/>
      <c r="AN710" s="794"/>
      <c r="AO710" s="794"/>
      <c r="AP710" s="794"/>
      <c r="AQ710" s="794"/>
      <c r="AR710" s="794"/>
      <c r="AS710" s="794"/>
      <c r="AT710" s="794"/>
      <c r="AU710" s="794"/>
      <c r="AV710" s="794"/>
      <c r="AW710" s="794"/>
      <c r="AX710" s="794"/>
      <c r="AY710" s="794"/>
      <c r="AZ710" s="794"/>
      <c r="BA710" s="794"/>
      <c r="BB710" s="794"/>
      <c r="BC710" s="794"/>
      <c r="BD710" s="794"/>
      <c r="BE710" s="798" t="s">
        <v>117</v>
      </c>
      <c r="BF710" s="798"/>
      <c r="BG710" s="796"/>
      <c r="BH710" s="796"/>
      <c r="BI710" s="796"/>
      <c r="BJ710" s="796"/>
      <c r="BK710" s="796"/>
      <c r="BL710" s="796"/>
      <c r="BM710" s="796"/>
      <c r="BN710" s="796"/>
      <c r="BO710" s="796"/>
      <c r="BP710" s="796"/>
      <c r="BQ710" s="796"/>
      <c r="BR710" s="796"/>
      <c r="BS710" s="796"/>
      <c r="BT710" s="796"/>
      <c r="BU710" s="796"/>
      <c r="BV710" s="123"/>
      <c r="BW710" s="119" t="s">
        <v>85</v>
      </c>
      <c r="BX710" s="119"/>
      <c r="BY710" s="119"/>
      <c r="BZ710" s="119"/>
      <c r="CA710" s="119"/>
      <c r="CB710" s="59"/>
      <c r="CD710" s="1"/>
      <c r="CJ710" s="99">
        <v>1</v>
      </c>
    </row>
    <row r="711" spans="2:88" s="13" customFormat="1" ht="17.100000000000001" customHeight="1">
      <c r="B711" s="898"/>
      <c r="C711" s="59"/>
      <c r="D711" s="59"/>
      <c r="E711" s="59"/>
      <c r="F711" s="59"/>
      <c r="G711" s="59"/>
      <c r="H711" s="59"/>
      <c r="I711" s="59"/>
      <c r="J711" s="59"/>
      <c r="K711" s="59"/>
      <c r="L711" s="59"/>
      <c r="M711" s="59"/>
      <c r="N711" s="59" t="s">
        <v>262</v>
      </c>
      <c r="O711" s="59"/>
      <c r="P711" s="59"/>
      <c r="Q711" s="59"/>
      <c r="R711" s="59"/>
      <c r="S711" s="59"/>
      <c r="T711" s="59"/>
      <c r="U711" s="59"/>
      <c r="V711" s="59"/>
      <c r="W711" s="59"/>
      <c r="X711" s="59"/>
      <c r="Y711" s="794"/>
      <c r="Z711" s="794"/>
      <c r="AA711" s="794"/>
      <c r="AB711" s="794"/>
      <c r="AC711" s="794"/>
      <c r="AD711" s="794"/>
      <c r="AE711" s="794"/>
      <c r="AF711" s="794"/>
      <c r="AG711" s="794"/>
      <c r="AH711" s="794"/>
      <c r="AI711" s="794"/>
      <c r="AJ711" s="794"/>
      <c r="AK711" s="794"/>
      <c r="AL711" s="794"/>
      <c r="AM711" s="794"/>
      <c r="AN711" s="794"/>
      <c r="AO711" s="794"/>
      <c r="AP711" s="794"/>
      <c r="AQ711" s="794"/>
      <c r="AR711" s="794"/>
      <c r="AS711" s="794"/>
      <c r="AT711" s="794"/>
      <c r="AU711" s="794"/>
      <c r="AV711" s="794"/>
      <c r="AW711" s="794"/>
      <c r="AX711" s="794"/>
      <c r="AY711" s="794"/>
      <c r="AZ711" s="794"/>
      <c r="BA711" s="794"/>
      <c r="BB711" s="794"/>
      <c r="BC711" s="794"/>
      <c r="BD711" s="794"/>
      <c r="BE711" s="798" t="s">
        <v>117</v>
      </c>
      <c r="BF711" s="798"/>
      <c r="BG711" s="796"/>
      <c r="BH711" s="796"/>
      <c r="BI711" s="796"/>
      <c r="BJ711" s="796"/>
      <c r="BK711" s="796"/>
      <c r="BL711" s="796"/>
      <c r="BM711" s="796"/>
      <c r="BN711" s="796"/>
      <c r="BO711" s="796"/>
      <c r="BP711" s="796"/>
      <c r="BQ711" s="796"/>
      <c r="BR711" s="796"/>
      <c r="BS711" s="796"/>
      <c r="BT711" s="796"/>
      <c r="BU711" s="796"/>
      <c r="BV711" s="123"/>
      <c r="BW711" s="119" t="s">
        <v>85</v>
      </c>
      <c r="BX711" s="119"/>
      <c r="BY711" s="119"/>
      <c r="BZ711" s="119"/>
      <c r="CA711" s="119"/>
      <c r="CB711" s="59"/>
      <c r="CD711" s="1"/>
      <c r="CJ711" s="99">
        <v>1</v>
      </c>
    </row>
    <row r="712" spans="2:88" s="1" customFormat="1" ht="17.100000000000001" customHeight="1">
      <c r="B712" s="898"/>
      <c r="C712" s="59"/>
      <c r="D712" s="59"/>
      <c r="E712" s="59"/>
      <c r="F712" s="59"/>
      <c r="G712" s="59"/>
      <c r="H712" s="59"/>
      <c r="I712" s="59"/>
      <c r="J712" s="59"/>
      <c r="K712" s="59"/>
      <c r="L712" s="59"/>
      <c r="M712" s="59"/>
      <c r="N712" s="59" t="s">
        <v>263</v>
      </c>
      <c r="O712" s="59"/>
      <c r="P712" s="59"/>
      <c r="Q712" s="59"/>
      <c r="R712" s="59"/>
      <c r="S712" s="59"/>
      <c r="T712" s="59"/>
      <c r="U712" s="59"/>
      <c r="V712" s="59"/>
      <c r="W712" s="59"/>
      <c r="X712" s="59"/>
      <c r="Y712" s="794"/>
      <c r="Z712" s="794"/>
      <c r="AA712" s="794"/>
      <c r="AB712" s="794"/>
      <c r="AC712" s="794"/>
      <c r="AD712" s="794"/>
      <c r="AE712" s="794"/>
      <c r="AF712" s="794"/>
      <c r="AG712" s="794"/>
      <c r="AH712" s="794"/>
      <c r="AI712" s="794"/>
      <c r="AJ712" s="794"/>
      <c r="AK712" s="794"/>
      <c r="AL712" s="794"/>
      <c r="AM712" s="794"/>
      <c r="AN712" s="794"/>
      <c r="AO712" s="794"/>
      <c r="AP712" s="794"/>
      <c r="AQ712" s="794"/>
      <c r="AR712" s="794"/>
      <c r="AS712" s="794"/>
      <c r="AT712" s="794"/>
      <c r="AU712" s="794"/>
      <c r="AV712" s="794"/>
      <c r="AW712" s="794"/>
      <c r="AX712" s="794"/>
      <c r="AY712" s="794"/>
      <c r="AZ712" s="794"/>
      <c r="BA712" s="794"/>
      <c r="BB712" s="794"/>
      <c r="BC712" s="794"/>
      <c r="BD712" s="794"/>
      <c r="BE712" s="798" t="s">
        <v>117</v>
      </c>
      <c r="BF712" s="798"/>
      <c r="BG712" s="796"/>
      <c r="BH712" s="796"/>
      <c r="BI712" s="796"/>
      <c r="BJ712" s="796"/>
      <c r="BK712" s="796"/>
      <c r="BL712" s="796"/>
      <c r="BM712" s="796"/>
      <c r="BN712" s="796"/>
      <c r="BO712" s="796"/>
      <c r="BP712" s="796"/>
      <c r="BQ712" s="796"/>
      <c r="BR712" s="796"/>
      <c r="BS712" s="796"/>
      <c r="BT712" s="796"/>
      <c r="BU712" s="796"/>
      <c r="BV712" s="123"/>
      <c r="BW712" s="119" t="s">
        <v>85</v>
      </c>
      <c r="BX712" s="119"/>
      <c r="BY712" s="119"/>
      <c r="BZ712" s="119"/>
      <c r="CA712" s="119"/>
      <c r="CB712" s="59"/>
      <c r="CC712" s="489" t="s">
        <v>2203</v>
      </c>
      <c r="CD712" s="9"/>
      <c r="CE712" s="13"/>
      <c r="CJ712" s="99">
        <v>1</v>
      </c>
    </row>
    <row r="713" spans="2:88" s="1" customFormat="1" ht="17.100000000000001" customHeight="1">
      <c r="B713" s="898"/>
      <c r="C713" s="59"/>
      <c r="D713" s="59"/>
      <c r="E713" s="59"/>
      <c r="F713" s="59"/>
      <c r="G713" s="59"/>
      <c r="H713" s="59"/>
      <c r="I713" s="59"/>
      <c r="J713" s="59"/>
      <c r="K713" s="59"/>
      <c r="L713" s="59"/>
      <c r="M713" s="59"/>
      <c r="N713" s="59" t="s">
        <v>264</v>
      </c>
      <c r="O713" s="59"/>
      <c r="P713" s="59"/>
      <c r="Q713" s="59"/>
      <c r="R713" s="59"/>
      <c r="S713" s="59"/>
      <c r="T713" s="59"/>
      <c r="U713" s="59"/>
      <c r="V713" s="59"/>
      <c r="W713" s="59"/>
      <c r="X713" s="59"/>
      <c r="Y713" s="794"/>
      <c r="Z713" s="794"/>
      <c r="AA713" s="794"/>
      <c r="AB713" s="794"/>
      <c r="AC713" s="794"/>
      <c r="AD713" s="794"/>
      <c r="AE713" s="794"/>
      <c r="AF713" s="794"/>
      <c r="AG713" s="794"/>
      <c r="AH713" s="794"/>
      <c r="AI713" s="794"/>
      <c r="AJ713" s="794"/>
      <c r="AK713" s="794"/>
      <c r="AL713" s="794"/>
      <c r="AM713" s="794"/>
      <c r="AN713" s="794"/>
      <c r="AO713" s="794"/>
      <c r="AP713" s="794"/>
      <c r="AQ713" s="794"/>
      <c r="AR713" s="794"/>
      <c r="AS713" s="794"/>
      <c r="AT713" s="794"/>
      <c r="AU713" s="794"/>
      <c r="AV713" s="794"/>
      <c r="AW713" s="794"/>
      <c r="AX713" s="794"/>
      <c r="AY713" s="794"/>
      <c r="AZ713" s="794"/>
      <c r="BA713" s="794"/>
      <c r="BB713" s="794"/>
      <c r="BC713" s="794"/>
      <c r="BD713" s="794"/>
      <c r="BE713" s="798" t="s">
        <v>117</v>
      </c>
      <c r="BF713" s="798"/>
      <c r="BG713" s="796"/>
      <c r="BH713" s="796"/>
      <c r="BI713" s="796"/>
      <c r="BJ713" s="796"/>
      <c r="BK713" s="796"/>
      <c r="BL713" s="796"/>
      <c r="BM713" s="796"/>
      <c r="BN713" s="796"/>
      <c r="BO713" s="796"/>
      <c r="BP713" s="796"/>
      <c r="BQ713" s="796"/>
      <c r="BR713" s="796"/>
      <c r="BS713" s="796"/>
      <c r="BT713" s="796"/>
      <c r="BU713" s="796"/>
      <c r="BV713" s="123"/>
      <c r="BW713" s="119" t="s">
        <v>85</v>
      </c>
      <c r="BX713" s="119"/>
      <c r="BY713" s="119"/>
      <c r="BZ713" s="119"/>
      <c r="CA713" s="119"/>
      <c r="CB713" s="59"/>
      <c r="CC713" s="895">
        <f>SUM(BG708:BU713)</f>
        <v>0</v>
      </c>
      <c r="CD713" s="896"/>
      <c r="CE713" s="13"/>
      <c r="CJ713" s="99">
        <v>1</v>
      </c>
    </row>
    <row r="714" spans="2:88" s="2" customFormat="1" ht="4.5" customHeight="1">
      <c r="B714" s="898"/>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c r="BV714" s="94"/>
      <c r="BW714" s="94"/>
      <c r="BX714" s="94"/>
      <c r="BY714" s="94"/>
      <c r="BZ714" s="94"/>
      <c r="CA714" s="94"/>
      <c r="CB714" s="94"/>
      <c r="CC714" s="1"/>
      <c r="CD714" s="1"/>
      <c r="CJ714" s="99">
        <v>1</v>
      </c>
    </row>
    <row r="715" spans="2:88" s="2" customFormat="1" ht="4.5" customHeight="1">
      <c r="B715" s="898"/>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c r="AS715" s="174"/>
      <c r="AT715" s="174"/>
      <c r="AU715" s="174"/>
      <c r="AV715" s="174"/>
      <c r="AW715" s="174"/>
      <c r="AX715" s="174"/>
      <c r="AY715" s="174"/>
      <c r="AZ715" s="174"/>
      <c r="BA715" s="174"/>
      <c r="BB715" s="174"/>
      <c r="BC715" s="174"/>
      <c r="BD715" s="174"/>
      <c r="BE715" s="174"/>
      <c r="BF715" s="174"/>
      <c r="BG715" s="174"/>
      <c r="BH715" s="174"/>
      <c r="BI715" s="174"/>
      <c r="BJ715" s="174"/>
      <c r="BK715" s="174"/>
      <c r="BL715" s="174"/>
      <c r="BM715" s="174"/>
      <c r="BN715" s="174"/>
      <c r="BO715" s="174"/>
      <c r="BP715" s="174"/>
      <c r="BQ715" s="174"/>
      <c r="BR715" s="174"/>
      <c r="BS715" s="174"/>
      <c r="BT715" s="174"/>
      <c r="BU715" s="174"/>
      <c r="BV715" s="174"/>
      <c r="BW715" s="174"/>
      <c r="BX715" s="174"/>
      <c r="BY715" s="174"/>
      <c r="BZ715" s="174"/>
      <c r="CA715" s="174"/>
      <c r="CB715" s="174"/>
      <c r="CC715" s="1"/>
      <c r="CD715" s="1"/>
      <c r="CJ715" s="99">
        <v>1</v>
      </c>
    </row>
    <row r="716" spans="2:88" s="13" customFormat="1" ht="17.100000000000001" customHeight="1">
      <c r="B716" s="898"/>
      <c r="C716" s="59"/>
      <c r="D716" s="59" t="s">
        <v>265</v>
      </c>
      <c r="E716" s="59"/>
      <c r="F716" s="59"/>
      <c r="G716" s="59"/>
      <c r="H716" s="59"/>
      <c r="I716" s="59"/>
      <c r="J716" s="59"/>
      <c r="K716" s="59"/>
      <c r="L716" s="59"/>
      <c r="M716" s="59"/>
      <c r="N716" s="59"/>
      <c r="O716" s="59"/>
      <c r="P716" s="59"/>
      <c r="Q716" s="59"/>
      <c r="R716" s="59"/>
      <c r="S716" s="59"/>
      <c r="T716" s="59"/>
      <c r="U716" s="794"/>
      <c r="V716" s="794"/>
      <c r="W716" s="794"/>
      <c r="X716" s="794"/>
      <c r="Y716" s="794"/>
      <c r="Z716" s="794"/>
      <c r="AA716" s="794"/>
      <c r="AB716" s="794"/>
      <c r="AC716" s="794"/>
      <c r="AD716" s="794"/>
      <c r="AE716" s="794"/>
      <c r="AF716" s="794"/>
      <c r="AG716" s="794"/>
      <c r="AH716" s="794"/>
      <c r="AI716" s="794"/>
      <c r="AJ716" s="794"/>
      <c r="AK716" s="794"/>
      <c r="AL716" s="794"/>
      <c r="AM716" s="794"/>
      <c r="AN716" s="794"/>
      <c r="AO716" s="794"/>
      <c r="AP716" s="794"/>
      <c r="AQ716" s="794"/>
      <c r="AR716" s="794"/>
      <c r="AS716" s="794"/>
      <c r="AT716" s="794"/>
      <c r="AU716" s="794"/>
      <c r="AV716" s="794"/>
      <c r="AW716" s="794"/>
      <c r="AX716" s="794"/>
      <c r="AY716" s="794"/>
      <c r="AZ716" s="794"/>
      <c r="BA716" s="794"/>
      <c r="BB716" s="794"/>
      <c r="BC716" s="794"/>
      <c r="BD716" s="794"/>
      <c r="BE716" s="794"/>
      <c r="BF716" s="794"/>
      <c r="BG716" s="794"/>
      <c r="BH716" s="794"/>
      <c r="BI716" s="794"/>
      <c r="BJ716" s="794"/>
      <c r="BK716" s="794"/>
      <c r="BL716" s="794"/>
      <c r="BM716" s="794"/>
      <c r="BN716" s="794"/>
      <c r="BO716" s="794"/>
      <c r="BP716" s="794"/>
      <c r="BQ716" s="794"/>
      <c r="BR716" s="794"/>
      <c r="BS716" s="794"/>
      <c r="BT716" s="794"/>
      <c r="BU716" s="794"/>
      <c r="BV716" s="794"/>
      <c r="BW716" s="794"/>
      <c r="BX716" s="794"/>
      <c r="BY716" s="794"/>
      <c r="BZ716" s="794"/>
      <c r="CA716" s="794"/>
      <c r="CB716" s="794"/>
      <c r="CJ716" s="99">
        <v>1</v>
      </c>
    </row>
    <row r="717" spans="2:88" s="2" customFormat="1" ht="4.5" customHeight="1">
      <c r="B717" s="898"/>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c r="BV717" s="94"/>
      <c r="BW717" s="94"/>
      <c r="BX717" s="94"/>
      <c r="BY717" s="94"/>
      <c r="BZ717" s="94"/>
      <c r="CA717" s="94"/>
      <c r="CB717" s="94"/>
      <c r="CC717" s="1"/>
      <c r="CD717" s="1"/>
      <c r="CJ717" s="99">
        <v>1</v>
      </c>
    </row>
    <row r="718" spans="2:88" s="2" customFormat="1" ht="4.5" customHeight="1">
      <c r="B718" s="898"/>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c r="AS718" s="174"/>
      <c r="AT718" s="174"/>
      <c r="AU718" s="174"/>
      <c r="AV718" s="174"/>
      <c r="AW718" s="174"/>
      <c r="AX718" s="174"/>
      <c r="AY718" s="174"/>
      <c r="AZ718" s="174"/>
      <c r="BA718" s="174"/>
      <c r="BB718" s="174"/>
      <c r="BC718" s="174"/>
      <c r="BD718" s="174"/>
      <c r="BE718" s="174"/>
      <c r="BF718" s="174"/>
      <c r="BG718" s="174"/>
      <c r="BH718" s="174"/>
      <c r="BI718" s="174"/>
      <c r="BJ718" s="174"/>
      <c r="BK718" s="174"/>
      <c r="BL718" s="174"/>
      <c r="BM718" s="174"/>
      <c r="BN718" s="174"/>
      <c r="BO718" s="174"/>
      <c r="BP718" s="174"/>
      <c r="BQ718" s="174"/>
      <c r="BR718" s="174"/>
      <c r="BS718" s="174"/>
      <c r="BT718" s="174"/>
      <c r="BU718" s="174"/>
      <c r="BV718" s="174"/>
      <c r="BW718" s="174"/>
      <c r="BX718" s="174"/>
      <c r="BY718" s="174"/>
      <c r="BZ718" s="174"/>
      <c r="CA718" s="174"/>
      <c r="CB718" s="174"/>
      <c r="CC718" s="1"/>
      <c r="CD718" s="1"/>
      <c r="CJ718" s="99">
        <v>1</v>
      </c>
    </row>
    <row r="719" spans="2:88" s="13" customFormat="1" ht="17.100000000000001" customHeight="1">
      <c r="B719" s="482" t="s">
        <v>2144</v>
      </c>
      <c r="C719" s="59"/>
      <c r="D719" s="59" t="s">
        <v>266</v>
      </c>
      <c r="E719" s="59"/>
      <c r="F719" s="59"/>
      <c r="G719" s="59"/>
      <c r="H719" s="59"/>
      <c r="I719" s="59"/>
      <c r="J719" s="59"/>
      <c r="K719" s="59"/>
      <c r="L719" s="59"/>
      <c r="M719" s="59"/>
      <c r="N719" s="59"/>
      <c r="O719" s="59"/>
      <c r="P719" s="59"/>
      <c r="Q719" s="59"/>
      <c r="R719" s="59"/>
      <c r="S719" s="59"/>
      <c r="T719" s="794"/>
      <c r="U719" s="794"/>
      <c r="V719" s="794"/>
      <c r="W719" s="794"/>
      <c r="X719" s="794"/>
      <c r="Y719" s="794"/>
      <c r="Z719" s="794"/>
      <c r="AA719" s="794"/>
      <c r="AB719" s="794"/>
      <c r="AC719" s="794"/>
      <c r="AD719" s="794"/>
      <c r="AE719" s="794"/>
      <c r="AF719" s="794"/>
      <c r="AG719" s="794"/>
      <c r="AH719" s="794"/>
      <c r="AI719" s="794"/>
      <c r="AJ719" s="794"/>
      <c r="AK719" s="794"/>
      <c r="AL719" s="794"/>
      <c r="AM719" s="794"/>
      <c r="AN719" s="794"/>
      <c r="AO719" s="794"/>
      <c r="AP719" s="794"/>
      <c r="AQ719" s="794"/>
      <c r="AR719" s="794"/>
      <c r="AS719" s="794"/>
      <c r="AT719" s="794"/>
      <c r="AU719" s="794"/>
      <c r="AV719" s="794"/>
      <c r="AW719" s="794"/>
      <c r="AX719" s="794"/>
      <c r="AY719" s="794"/>
      <c r="AZ719" s="794"/>
      <c r="BA719" s="794"/>
      <c r="BB719" s="794"/>
      <c r="BC719" s="794"/>
      <c r="BD719" s="794"/>
      <c r="BE719" s="794"/>
      <c r="BF719" s="794"/>
      <c r="BG719" s="794"/>
      <c r="BH719" s="794"/>
      <c r="BI719" s="794"/>
      <c r="BJ719" s="794"/>
      <c r="BK719" s="794"/>
      <c r="BL719" s="794"/>
      <c r="BM719" s="794"/>
      <c r="BN719" s="794"/>
      <c r="BO719" s="794"/>
      <c r="BP719" s="794"/>
      <c r="BQ719" s="794"/>
      <c r="BR719" s="794"/>
      <c r="BS719" s="794"/>
      <c r="BT719" s="794"/>
      <c r="BU719" s="794"/>
      <c r="BV719" s="794"/>
      <c r="BW719" s="794"/>
      <c r="BX719" s="794"/>
      <c r="BY719" s="794"/>
      <c r="BZ719" s="794"/>
      <c r="CA719" s="794"/>
      <c r="CB719" s="794"/>
      <c r="CC719" s="461" t="s">
        <v>2144</v>
      </c>
      <c r="CJ719" s="99">
        <v>1</v>
      </c>
    </row>
    <row r="720" spans="2:88" s="2" customFormat="1" ht="14.1" customHeight="1" thickBot="1">
      <c r="B720" s="483" t="s">
        <v>2141</v>
      </c>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c r="BV720" s="94"/>
      <c r="BW720" s="94"/>
      <c r="BX720" s="94"/>
      <c r="BY720" s="94"/>
      <c r="BZ720" s="94"/>
      <c r="CA720" s="94"/>
      <c r="CB720" s="94"/>
      <c r="CC720" s="463" t="s">
        <v>2141</v>
      </c>
      <c r="CD720" s="1"/>
      <c r="CJ720" s="421">
        <v>1</v>
      </c>
    </row>
    <row r="721" spans="2:88" s="2" customFormat="1" ht="15.95" customHeight="1">
      <c r="B721" s="484" t="s">
        <v>2142</v>
      </c>
      <c r="C721" s="59"/>
      <c r="D721" s="59" t="s">
        <v>245</v>
      </c>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c r="AK721" s="801" t="s">
        <v>244</v>
      </c>
      <c r="AL721" s="801"/>
      <c r="AM721" s="801"/>
      <c r="AN721" s="801"/>
      <c r="AO721" s="801"/>
      <c r="AP721" s="801"/>
      <c r="AQ721" s="801"/>
      <c r="AR721" s="59"/>
      <c r="AS721" s="59"/>
      <c r="AT721" s="59"/>
      <c r="AU721" s="59"/>
      <c r="AV721" s="59"/>
      <c r="AW721" s="59"/>
      <c r="AX721" s="59"/>
      <c r="AY721" s="59"/>
      <c r="AZ721" s="59"/>
      <c r="BA721" s="59"/>
      <c r="BB721" s="59"/>
      <c r="BC721" s="59"/>
      <c r="BD721" s="59"/>
      <c r="BE721" s="59"/>
      <c r="BF721" s="59"/>
      <c r="BG721" s="59"/>
      <c r="BH721" s="59"/>
      <c r="BI721" s="59"/>
      <c r="BJ721" s="59"/>
      <c r="BK721" s="59"/>
      <c r="BL721" s="59"/>
      <c r="BM721" s="59"/>
      <c r="BN721" s="59"/>
      <c r="BO721" s="59"/>
      <c r="BP721" s="59"/>
      <c r="BQ721" s="59"/>
      <c r="BR721" s="59"/>
      <c r="BS721" s="59"/>
      <c r="BT721" s="59"/>
      <c r="BU721" s="59"/>
      <c r="BV721" s="59"/>
      <c r="BW721" s="59"/>
      <c r="BX721" s="59"/>
      <c r="BY721" s="59"/>
      <c r="BZ721" s="59"/>
      <c r="CA721" s="59"/>
      <c r="CB721" s="59"/>
      <c r="CC721" s="464" t="s">
        <v>2142</v>
      </c>
      <c r="CD721" s="491"/>
      <c r="CE721" s="491"/>
      <c r="CJ721" s="99">
        <v>1</v>
      </c>
    </row>
    <row r="722" spans="2:88" s="2" customFormat="1" ht="2.1" customHeight="1" thickBot="1">
      <c r="B722" s="495" t="s">
        <v>1958</v>
      </c>
      <c r="C722" s="490"/>
      <c r="D722" s="490"/>
      <c r="E722" s="490"/>
      <c r="F722" s="490"/>
      <c r="G722" s="490"/>
      <c r="H722" s="490"/>
      <c r="I722" s="490"/>
      <c r="J722" s="490"/>
      <c r="K722" s="490"/>
      <c r="L722" s="490"/>
      <c r="M722" s="490"/>
      <c r="N722" s="490"/>
      <c r="O722" s="490"/>
      <c r="P722" s="490"/>
      <c r="Q722" s="490"/>
      <c r="R722" s="490"/>
      <c r="S722" s="490"/>
      <c r="T722" s="490"/>
      <c r="U722" s="490"/>
      <c r="V722" s="490"/>
      <c r="W722" s="490"/>
      <c r="X722" s="490"/>
      <c r="Y722" s="490"/>
      <c r="Z722" s="490"/>
      <c r="AA722" s="490"/>
      <c r="AB722" s="490"/>
      <c r="AC722" s="490"/>
      <c r="AD722" s="490"/>
      <c r="AE722" s="490"/>
      <c r="AF722" s="490"/>
      <c r="AG722" s="490"/>
      <c r="AH722" s="490"/>
      <c r="AI722" s="490"/>
      <c r="AJ722" s="490"/>
      <c r="AK722" s="490"/>
      <c r="AL722" s="490"/>
      <c r="AM722" s="490"/>
      <c r="AN722" s="490"/>
      <c r="AO722" s="490"/>
      <c r="AP722" s="490"/>
      <c r="AQ722" s="490"/>
      <c r="AR722" s="490"/>
      <c r="AS722" s="490"/>
      <c r="AT722" s="490"/>
      <c r="AU722" s="490"/>
      <c r="AV722" s="490"/>
      <c r="AW722" s="490"/>
      <c r="AX722" s="490"/>
      <c r="AY722" s="490"/>
      <c r="AZ722" s="490"/>
      <c r="BA722" s="490"/>
      <c r="BB722" s="490"/>
      <c r="BC722" s="490"/>
      <c r="BD722" s="490"/>
      <c r="BE722" s="490"/>
      <c r="BF722" s="490"/>
      <c r="BG722" s="490"/>
      <c r="BH722" s="490"/>
      <c r="BI722" s="490"/>
      <c r="BJ722" s="490"/>
      <c r="BK722" s="490"/>
      <c r="BL722" s="490"/>
      <c r="BM722" s="490"/>
      <c r="BN722" s="490"/>
      <c r="BO722" s="490"/>
      <c r="BP722" s="490"/>
      <c r="BQ722" s="490"/>
      <c r="BR722" s="490"/>
      <c r="BS722" s="490"/>
      <c r="BT722" s="490"/>
      <c r="BU722" s="490"/>
      <c r="BV722" s="490"/>
      <c r="BW722" s="490"/>
      <c r="BX722" s="490"/>
      <c r="BY722" s="490"/>
      <c r="BZ722" s="490"/>
      <c r="CA722" s="490"/>
      <c r="CB722" s="490"/>
      <c r="CC722" s="1"/>
      <c r="CD722" s="1"/>
      <c r="CJ722" s="99">
        <v>1</v>
      </c>
    </row>
    <row r="723" spans="2:88" s="2" customFormat="1" ht="3.95" customHeight="1">
      <c r="B723" s="898" t="s">
        <v>2205</v>
      </c>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c r="AQ723" s="66"/>
      <c r="AR723" s="66"/>
      <c r="AS723" s="66"/>
      <c r="AT723" s="66"/>
      <c r="AU723" s="66"/>
      <c r="AV723" s="66"/>
      <c r="AW723" s="66"/>
      <c r="AX723" s="66"/>
      <c r="AY723" s="66"/>
      <c r="AZ723" s="66"/>
      <c r="BA723" s="66"/>
      <c r="BB723" s="66"/>
      <c r="BC723" s="66"/>
      <c r="BD723" s="66"/>
      <c r="BE723" s="66"/>
      <c r="BF723" s="66"/>
      <c r="BG723" s="66"/>
      <c r="BH723" s="66"/>
      <c r="BI723" s="66"/>
      <c r="BJ723" s="66"/>
      <c r="BK723" s="66"/>
      <c r="BL723" s="66"/>
      <c r="BM723" s="66"/>
      <c r="BN723" s="66"/>
      <c r="BO723" s="66"/>
      <c r="BP723" s="66"/>
      <c r="BQ723" s="66"/>
      <c r="BR723" s="66"/>
      <c r="BS723" s="66"/>
      <c r="BT723" s="66"/>
      <c r="BU723" s="66"/>
      <c r="BV723" s="66"/>
      <c r="BW723" s="66"/>
      <c r="BX723" s="66"/>
      <c r="BY723" s="66"/>
      <c r="BZ723" s="66"/>
      <c r="CA723" s="66"/>
      <c r="CB723" s="66"/>
      <c r="CC723" s="1"/>
      <c r="CD723" s="1"/>
      <c r="CJ723" s="99">
        <v>1</v>
      </c>
    </row>
    <row r="724" spans="2:88" s="1" customFormat="1" ht="17.100000000000001" customHeight="1">
      <c r="B724" s="898"/>
      <c r="C724" s="59"/>
      <c r="D724" s="59" t="s">
        <v>246</v>
      </c>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c r="AK724" s="799"/>
      <c r="AL724" s="799"/>
      <c r="AM724" s="799"/>
      <c r="AN724" s="799"/>
      <c r="AO724" s="799"/>
      <c r="AP724" s="799"/>
      <c r="AQ724" s="799"/>
      <c r="AR724" s="59"/>
      <c r="AS724" s="60"/>
      <c r="AT724" s="60"/>
      <c r="AU724" s="60"/>
      <c r="AV724" s="60"/>
      <c r="AW724" s="60"/>
      <c r="AX724" s="60"/>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1" t="s">
        <v>1970</v>
      </c>
      <c r="CJ724" s="99">
        <v>1</v>
      </c>
    </row>
    <row r="725" spans="2:88" s="2" customFormat="1" ht="4.5" customHeight="1">
      <c r="B725" s="898"/>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c r="BV725" s="94"/>
      <c r="BW725" s="94"/>
      <c r="BX725" s="94"/>
      <c r="BY725" s="94"/>
      <c r="BZ725" s="94"/>
      <c r="CA725" s="94"/>
      <c r="CB725" s="94"/>
      <c r="CC725" s="1"/>
      <c r="CD725" s="1"/>
      <c r="CJ725" s="99">
        <v>1</v>
      </c>
    </row>
    <row r="726" spans="2:88" s="2" customFormat="1" ht="4.5" customHeight="1">
      <c r="B726" s="898"/>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c r="AS726" s="174"/>
      <c r="AT726" s="174"/>
      <c r="AU726" s="174"/>
      <c r="AV726" s="174"/>
      <c r="AW726" s="174"/>
      <c r="AX726" s="174"/>
      <c r="AY726" s="174"/>
      <c r="AZ726" s="174"/>
      <c r="BA726" s="174"/>
      <c r="BB726" s="174"/>
      <c r="BC726" s="174"/>
      <c r="BD726" s="174"/>
      <c r="BE726" s="174"/>
      <c r="BF726" s="174"/>
      <c r="BG726" s="174"/>
      <c r="BH726" s="174"/>
      <c r="BI726" s="174"/>
      <c r="BJ726" s="174"/>
      <c r="BK726" s="174"/>
      <c r="BL726" s="174"/>
      <c r="BM726" s="174"/>
      <c r="BN726" s="174"/>
      <c r="BO726" s="174"/>
      <c r="BP726" s="174"/>
      <c r="BQ726" s="174"/>
      <c r="BR726" s="174"/>
      <c r="BS726" s="174"/>
      <c r="BT726" s="174"/>
      <c r="BU726" s="174"/>
      <c r="BV726" s="174"/>
      <c r="BW726" s="174"/>
      <c r="BX726" s="174"/>
      <c r="BY726" s="174"/>
      <c r="BZ726" s="174"/>
      <c r="CA726" s="174"/>
      <c r="CB726" s="174"/>
      <c r="CC726" s="1"/>
      <c r="CD726" s="1"/>
      <c r="CJ726" s="99">
        <v>1</v>
      </c>
    </row>
    <row r="727" spans="2:88" s="1" customFormat="1" ht="17.100000000000001" customHeight="1">
      <c r="B727" s="898"/>
      <c r="C727" s="59"/>
      <c r="D727" s="59" t="s">
        <v>247</v>
      </c>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c r="AK727" s="799"/>
      <c r="AL727" s="799"/>
      <c r="AM727" s="799"/>
      <c r="AN727" s="799"/>
      <c r="AO727" s="799"/>
      <c r="AP727" s="799"/>
      <c r="AQ727" s="799"/>
      <c r="AR727" s="59"/>
      <c r="AS727" s="60"/>
      <c r="AT727" s="60"/>
      <c r="AU727" s="60"/>
      <c r="AV727" s="60"/>
      <c r="AW727" s="60"/>
      <c r="AX727" s="60"/>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1" t="s">
        <v>2201</v>
      </c>
      <c r="CJ727" s="99">
        <v>1</v>
      </c>
    </row>
    <row r="728" spans="2:88" s="2" customFormat="1" ht="4.5" customHeight="1">
      <c r="B728" s="898"/>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c r="BV728" s="94"/>
      <c r="BW728" s="94"/>
      <c r="BX728" s="94"/>
      <c r="BY728" s="94"/>
      <c r="BZ728" s="94"/>
      <c r="CA728" s="94"/>
      <c r="CB728" s="94"/>
      <c r="CC728" s="1"/>
      <c r="CD728" s="1"/>
      <c r="CJ728" s="99">
        <v>1</v>
      </c>
    </row>
    <row r="729" spans="2:88" s="2" customFormat="1" ht="4.5" customHeight="1">
      <c r="B729" s="898"/>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c r="AS729" s="174"/>
      <c r="AT729" s="174"/>
      <c r="AU729" s="174"/>
      <c r="AV729" s="174"/>
      <c r="AW729" s="174"/>
      <c r="AX729" s="174"/>
      <c r="AY729" s="174"/>
      <c r="AZ729" s="174"/>
      <c r="BA729" s="174"/>
      <c r="BB729" s="174"/>
      <c r="BC729" s="174"/>
      <c r="BD729" s="174"/>
      <c r="BE729" s="174"/>
      <c r="BF729" s="174"/>
      <c r="BG729" s="174"/>
      <c r="BH729" s="174"/>
      <c r="BI729" s="174"/>
      <c r="BJ729" s="174"/>
      <c r="BK729" s="174"/>
      <c r="BL729" s="174"/>
      <c r="BM729" s="174"/>
      <c r="BN729" s="174"/>
      <c r="BO729" s="174"/>
      <c r="BP729" s="174"/>
      <c r="BQ729" s="174"/>
      <c r="BR729" s="174"/>
      <c r="BS729" s="174"/>
      <c r="BT729" s="174"/>
      <c r="BU729" s="174"/>
      <c r="BV729" s="174"/>
      <c r="BW729" s="174"/>
      <c r="BX729" s="174"/>
      <c r="BY729" s="174"/>
      <c r="BZ729" s="174"/>
      <c r="CA729" s="174"/>
      <c r="CB729" s="174"/>
      <c r="CC729" s="1"/>
      <c r="CD729" s="1"/>
      <c r="CJ729" s="99">
        <v>1</v>
      </c>
    </row>
    <row r="730" spans="2:88" s="1" customFormat="1" ht="17.100000000000001" customHeight="1">
      <c r="B730" s="898"/>
      <c r="C730" s="59"/>
      <c r="D730" s="59" t="s">
        <v>248</v>
      </c>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c r="AK730" s="59"/>
      <c r="AL730" s="59"/>
      <c r="AM730" s="59"/>
      <c r="AN730" s="59"/>
      <c r="AO730" s="59"/>
      <c r="AP730" s="59"/>
      <c r="AQ730" s="59"/>
      <c r="AR730" s="59"/>
      <c r="AS730" s="60"/>
      <c r="AT730" s="60"/>
      <c r="AU730" s="897"/>
      <c r="AV730" s="897"/>
      <c r="AW730" s="897"/>
      <c r="AX730" s="897"/>
      <c r="AY730" s="897"/>
      <c r="AZ730" s="897"/>
      <c r="BA730" s="897"/>
      <c r="BB730" s="897"/>
      <c r="BC730" s="897"/>
      <c r="BD730" s="897"/>
      <c r="BE730" s="897"/>
      <c r="BF730" s="897"/>
      <c r="BG730" s="897"/>
      <c r="BH730" s="897"/>
      <c r="BI730" s="60"/>
      <c r="BJ730" s="60"/>
      <c r="BK730" s="60"/>
      <c r="BL730" s="60"/>
      <c r="BM730" s="60"/>
      <c r="BN730" s="60"/>
      <c r="BO730" s="60"/>
      <c r="BP730" s="60"/>
      <c r="BQ730" s="60"/>
      <c r="BR730" s="60"/>
      <c r="BS730" s="60"/>
      <c r="BT730" s="60"/>
      <c r="BU730" s="60"/>
      <c r="BV730" s="60"/>
      <c r="BW730" s="60"/>
      <c r="BX730" s="60"/>
      <c r="BY730" s="60"/>
      <c r="BZ730" s="60"/>
      <c r="CA730" s="60"/>
      <c r="CB730" s="60"/>
      <c r="CC730" s="1" t="s">
        <v>2200</v>
      </c>
      <c r="CJ730" s="99">
        <v>1</v>
      </c>
    </row>
    <row r="731" spans="2:88" s="2" customFormat="1" ht="4.5" customHeight="1">
      <c r="B731" s="898"/>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c r="BV731" s="94"/>
      <c r="BW731" s="94"/>
      <c r="BX731" s="94"/>
      <c r="BY731" s="94"/>
      <c r="BZ731" s="94"/>
      <c r="CA731" s="94"/>
      <c r="CB731" s="94"/>
      <c r="CC731" s="1"/>
      <c r="CD731" s="1"/>
      <c r="CJ731" s="99">
        <v>1</v>
      </c>
    </row>
    <row r="732" spans="2:88" s="2" customFormat="1" ht="4.5" customHeight="1">
      <c r="B732" s="898"/>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c r="AS732" s="174"/>
      <c r="AT732" s="174"/>
      <c r="AU732" s="174"/>
      <c r="AV732" s="174"/>
      <c r="AW732" s="174"/>
      <c r="AX732" s="174"/>
      <c r="AY732" s="174"/>
      <c r="AZ732" s="174"/>
      <c r="BA732" s="174"/>
      <c r="BB732" s="174"/>
      <c r="BC732" s="174"/>
      <c r="BD732" s="174"/>
      <c r="BE732" s="174"/>
      <c r="BF732" s="174"/>
      <c r="BG732" s="174"/>
      <c r="BH732" s="174"/>
      <c r="BI732" s="174"/>
      <c r="BJ732" s="174"/>
      <c r="BK732" s="174"/>
      <c r="BL732" s="174"/>
      <c r="BM732" s="174"/>
      <c r="BN732" s="174"/>
      <c r="BO732" s="174"/>
      <c r="BP732" s="174"/>
      <c r="BQ732" s="174"/>
      <c r="BR732" s="174"/>
      <c r="BS732" s="174"/>
      <c r="BT732" s="174"/>
      <c r="BU732" s="174"/>
      <c r="BV732" s="174"/>
      <c r="BW732" s="174"/>
      <c r="BX732" s="174"/>
      <c r="BY732" s="174"/>
      <c r="BZ732" s="174"/>
      <c r="CA732" s="174"/>
      <c r="CB732" s="174"/>
      <c r="CC732" s="1"/>
      <c r="CD732" s="1"/>
      <c r="CJ732" s="99">
        <v>1</v>
      </c>
    </row>
    <row r="733" spans="2:88" s="1" customFormat="1" ht="17.100000000000001" customHeight="1">
      <c r="B733" s="898"/>
      <c r="C733" s="59"/>
      <c r="D733" s="59" t="s">
        <v>249</v>
      </c>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c r="AO733" s="59"/>
      <c r="AP733" s="59"/>
      <c r="AQ733" s="59"/>
      <c r="AR733" s="59"/>
      <c r="AS733" s="60"/>
      <c r="AT733" s="60"/>
      <c r="AU733" s="897"/>
      <c r="AV733" s="897"/>
      <c r="AW733" s="897"/>
      <c r="AX733" s="897"/>
      <c r="AY733" s="897"/>
      <c r="AZ733" s="897"/>
      <c r="BA733" s="897"/>
      <c r="BB733" s="897"/>
      <c r="BC733" s="897"/>
      <c r="BD733" s="897"/>
      <c r="BE733" s="897"/>
      <c r="BF733" s="897"/>
      <c r="BG733" s="897"/>
      <c r="BH733" s="897"/>
      <c r="BI733" s="60"/>
      <c r="BJ733" s="60"/>
      <c r="BK733" s="60"/>
      <c r="BL733" s="60"/>
      <c r="BM733" s="60"/>
      <c r="BN733" s="60"/>
      <c r="BO733" s="60"/>
      <c r="BP733" s="60"/>
      <c r="BQ733" s="60"/>
      <c r="BR733" s="60"/>
      <c r="BS733" s="60"/>
      <c r="BT733" s="60"/>
      <c r="BU733" s="60"/>
      <c r="BV733" s="60"/>
      <c r="BW733" s="60"/>
      <c r="BX733" s="60"/>
      <c r="BY733" s="60"/>
      <c r="BZ733" s="60"/>
      <c r="CA733" s="60"/>
      <c r="CB733" s="60"/>
      <c r="CC733" s="1" t="s">
        <v>2200</v>
      </c>
      <c r="CJ733" s="99">
        <v>1</v>
      </c>
    </row>
    <row r="734" spans="2:88" s="2" customFormat="1" ht="4.5" customHeight="1">
      <c r="B734" s="898"/>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c r="BV734" s="94"/>
      <c r="BW734" s="94"/>
      <c r="BX734" s="94"/>
      <c r="BY734" s="94"/>
      <c r="BZ734" s="94"/>
      <c r="CA734" s="94"/>
      <c r="CB734" s="94"/>
      <c r="CC734" s="1"/>
      <c r="CD734" s="1"/>
      <c r="CJ734" s="99">
        <v>1</v>
      </c>
    </row>
    <row r="735" spans="2:88" s="2" customFormat="1" ht="4.5" customHeight="1">
      <c r="B735" s="898"/>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c r="AS735" s="174"/>
      <c r="AT735" s="174"/>
      <c r="AU735" s="174"/>
      <c r="AV735" s="174"/>
      <c r="AW735" s="174"/>
      <c r="AX735" s="174"/>
      <c r="AY735" s="174"/>
      <c r="AZ735" s="174"/>
      <c r="BA735" s="174"/>
      <c r="BB735" s="174"/>
      <c r="BC735" s="174"/>
      <c r="BD735" s="174"/>
      <c r="BE735" s="174"/>
      <c r="BF735" s="174"/>
      <c r="BG735" s="174"/>
      <c r="BH735" s="174"/>
      <c r="BI735" s="174"/>
      <c r="BJ735" s="174"/>
      <c r="BK735" s="174"/>
      <c r="BL735" s="174"/>
      <c r="BM735" s="174"/>
      <c r="BN735" s="174"/>
      <c r="BO735" s="174"/>
      <c r="BP735" s="174"/>
      <c r="BQ735" s="174"/>
      <c r="BR735" s="174"/>
      <c r="BS735" s="174"/>
      <c r="BT735" s="174"/>
      <c r="BU735" s="174"/>
      <c r="BV735" s="174"/>
      <c r="BW735" s="174"/>
      <c r="BX735" s="174"/>
      <c r="BY735" s="174"/>
      <c r="BZ735" s="174"/>
      <c r="CA735" s="174"/>
      <c r="CB735" s="174"/>
      <c r="CC735" s="1"/>
      <c r="CD735" s="1"/>
      <c r="CJ735" s="99">
        <v>1</v>
      </c>
    </row>
    <row r="736" spans="2:88" s="1" customFormat="1" ht="17.100000000000001" customHeight="1">
      <c r="B736" s="898"/>
      <c r="C736" s="59"/>
      <c r="D736" s="59" t="s">
        <v>250</v>
      </c>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c r="AO736" s="59"/>
      <c r="AP736" s="59"/>
      <c r="AQ736" s="59"/>
      <c r="AR736" s="59"/>
      <c r="AS736" s="60"/>
      <c r="AT736" s="60"/>
      <c r="AU736" s="897"/>
      <c r="AV736" s="897"/>
      <c r="AW736" s="897"/>
      <c r="AX736" s="897"/>
      <c r="AY736" s="897"/>
      <c r="AZ736" s="897"/>
      <c r="BA736" s="897"/>
      <c r="BB736" s="897"/>
      <c r="BC736" s="897"/>
      <c r="BD736" s="897"/>
      <c r="BE736" s="897"/>
      <c r="BF736" s="897"/>
      <c r="BG736" s="897"/>
      <c r="BH736" s="897"/>
      <c r="BI736" s="60"/>
      <c r="BJ736" s="60"/>
      <c r="BK736" s="60"/>
      <c r="BL736" s="60"/>
      <c r="BM736" s="60"/>
      <c r="BN736" s="60"/>
      <c r="BO736" s="60"/>
      <c r="BP736" s="60"/>
      <c r="BQ736" s="60"/>
      <c r="BR736" s="60"/>
      <c r="BS736" s="60"/>
      <c r="BT736" s="60"/>
      <c r="BU736" s="60"/>
      <c r="BV736" s="60"/>
      <c r="BW736" s="60"/>
      <c r="BX736" s="60"/>
      <c r="BY736" s="60"/>
      <c r="BZ736" s="60"/>
      <c r="CA736" s="60"/>
      <c r="CB736" s="60"/>
      <c r="CJ736" s="99">
        <v>1</v>
      </c>
    </row>
    <row r="737" spans="2:88" s="2" customFormat="1" ht="4.5" customHeight="1">
      <c r="B737" s="898"/>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c r="BV737" s="94"/>
      <c r="BW737" s="94"/>
      <c r="BX737" s="94"/>
      <c r="BY737" s="94"/>
      <c r="BZ737" s="94"/>
      <c r="CA737" s="94"/>
      <c r="CB737" s="94"/>
      <c r="CC737" s="1"/>
      <c r="CD737" s="1"/>
      <c r="CJ737" s="99">
        <v>1</v>
      </c>
    </row>
    <row r="738" spans="2:88" s="2" customFormat="1" ht="4.5" customHeight="1">
      <c r="B738" s="898"/>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c r="AS738" s="174"/>
      <c r="AT738" s="174"/>
      <c r="AU738" s="174"/>
      <c r="AV738" s="174"/>
      <c r="AW738" s="174"/>
      <c r="AX738" s="174"/>
      <c r="AY738" s="174"/>
      <c r="AZ738" s="174"/>
      <c r="BA738" s="174"/>
      <c r="BB738" s="174"/>
      <c r="BC738" s="174"/>
      <c r="BD738" s="174"/>
      <c r="BE738" s="174"/>
      <c r="BF738" s="174"/>
      <c r="BG738" s="174"/>
      <c r="BH738" s="174"/>
      <c r="BI738" s="174"/>
      <c r="BJ738" s="174"/>
      <c r="BK738" s="174"/>
      <c r="BL738" s="174"/>
      <c r="BM738" s="174"/>
      <c r="BN738" s="174"/>
      <c r="BO738" s="174"/>
      <c r="BP738" s="174"/>
      <c r="BQ738" s="174"/>
      <c r="BR738" s="174"/>
      <c r="BS738" s="174"/>
      <c r="BT738" s="174"/>
      <c r="BU738" s="174"/>
      <c r="BV738" s="174"/>
      <c r="BW738" s="174"/>
      <c r="BX738" s="174"/>
      <c r="BY738" s="174"/>
      <c r="BZ738" s="174"/>
      <c r="CA738" s="174"/>
      <c r="CB738" s="174"/>
      <c r="CC738" s="1"/>
      <c r="CD738" s="1"/>
      <c r="CJ738" s="99">
        <v>1</v>
      </c>
    </row>
    <row r="739" spans="2:88" s="13" customFormat="1" ht="17.100000000000001" customHeight="1">
      <c r="B739" s="898"/>
      <c r="C739" s="59"/>
      <c r="D739" s="59" t="s">
        <v>251</v>
      </c>
      <c r="E739" s="59"/>
      <c r="F739" s="59"/>
      <c r="G739" s="59"/>
      <c r="H739" s="59"/>
      <c r="I739" s="59"/>
      <c r="J739" s="59"/>
      <c r="K739" s="59" t="s">
        <v>2197</v>
      </c>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c r="AS739" s="60"/>
      <c r="AT739" s="60"/>
      <c r="AU739" s="897"/>
      <c r="AV739" s="897"/>
      <c r="AW739" s="897"/>
      <c r="AX739" s="897"/>
      <c r="AY739" s="897"/>
      <c r="AZ739" s="897"/>
      <c r="BA739" s="897"/>
      <c r="BB739" s="897"/>
      <c r="BC739" s="897"/>
      <c r="BD739" s="897"/>
      <c r="BE739" s="897"/>
      <c r="BF739" s="897"/>
      <c r="BG739" s="897"/>
      <c r="BH739" s="897"/>
      <c r="BI739" s="60"/>
      <c r="BJ739" s="60"/>
      <c r="BK739" s="60"/>
      <c r="BL739" s="60"/>
      <c r="BM739" s="60"/>
      <c r="BN739" s="60"/>
      <c r="BO739" s="60"/>
      <c r="BP739" s="60"/>
      <c r="BQ739" s="60"/>
      <c r="BR739" s="60"/>
      <c r="BS739" s="60"/>
      <c r="BT739" s="60"/>
      <c r="BU739" s="60"/>
      <c r="BV739" s="60"/>
      <c r="BW739" s="60"/>
      <c r="BX739" s="60"/>
      <c r="BY739" s="60"/>
      <c r="BZ739" s="60"/>
      <c r="CA739" s="60"/>
      <c r="CB739" s="60"/>
      <c r="CC739" s="13" t="s">
        <v>2199</v>
      </c>
      <c r="CJ739" s="99">
        <v>1</v>
      </c>
    </row>
    <row r="740" spans="2:88" s="13" customFormat="1" ht="15.95" customHeight="1">
      <c r="B740" s="898"/>
      <c r="C740" s="59"/>
      <c r="D740" s="59"/>
      <c r="E740" s="59"/>
      <c r="F740" s="59"/>
      <c r="G740" s="59"/>
      <c r="H740" s="59"/>
      <c r="I740" s="59"/>
      <c r="J740" s="59"/>
      <c r="K740" s="59" t="s">
        <v>2198</v>
      </c>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c r="AS740" s="59"/>
      <c r="AT740" s="59"/>
      <c r="AU740" s="60"/>
      <c r="AV740" s="60"/>
      <c r="AW740" s="60"/>
      <c r="AX740" s="799" t="s">
        <v>56</v>
      </c>
      <c r="AY740" s="799"/>
      <c r="AZ740" s="96"/>
      <c r="BA740" s="96"/>
      <c r="BB740" s="96" t="s">
        <v>184</v>
      </c>
      <c r="BC740" s="96"/>
      <c r="BD740" s="96"/>
      <c r="BE740" s="96"/>
      <c r="BF740" s="96"/>
      <c r="BG740" s="799" t="s">
        <v>56</v>
      </c>
      <c r="BH740" s="799"/>
      <c r="BI740" s="96"/>
      <c r="BJ740" s="96"/>
      <c r="BK740" s="96" t="s">
        <v>254</v>
      </c>
      <c r="BL740" s="60"/>
      <c r="BM740" s="60"/>
      <c r="BN740" s="60"/>
      <c r="BO740" s="60"/>
      <c r="BP740" s="60"/>
      <c r="BQ740" s="60"/>
      <c r="BR740" s="60"/>
      <c r="BS740" s="60"/>
      <c r="BT740" s="60"/>
      <c r="BU740" s="60"/>
      <c r="BV740" s="60"/>
      <c r="BW740" s="60"/>
      <c r="BX740" s="60"/>
      <c r="BY740" s="60"/>
      <c r="BZ740" s="60"/>
      <c r="CA740" s="60"/>
      <c r="CB740" s="60"/>
      <c r="CC740" s="13" t="s">
        <v>2297</v>
      </c>
      <c r="CJ740" s="99">
        <v>1</v>
      </c>
    </row>
    <row r="741" spans="2:88" s="2" customFormat="1" ht="4.5" customHeight="1">
      <c r="B741" s="898"/>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c r="BV741" s="94"/>
      <c r="BW741" s="94"/>
      <c r="BX741" s="94"/>
      <c r="BY741" s="94"/>
      <c r="BZ741" s="94"/>
      <c r="CA741" s="94"/>
      <c r="CB741" s="94"/>
      <c r="CC741" s="1"/>
      <c r="CD741" s="1"/>
      <c r="CJ741" s="99">
        <v>1</v>
      </c>
    </row>
    <row r="742" spans="2:88" s="2" customFormat="1" ht="4.5" customHeight="1">
      <c r="B742" s="898"/>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c r="AS742" s="174"/>
      <c r="AT742" s="174"/>
      <c r="AU742" s="174"/>
      <c r="AV742" s="174"/>
      <c r="AW742" s="174"/>
      <c r="AX742" s="174"/>
      <c r="AY742" s="174"/>
      <c r="AZ742" s="174"/>
      <c r="BA742" s="174"/>
      <c r="BB742" s="174"/>
      <c r="BC742" s="174"/>
      <c r="BD742" s="174"/>
      <c r="BE742" s="174"/>
      <c r="BF742" s="174"/>
      <c r="BG742" s="174"/>
      <c r="BH742" s="174"/>
      <c r="BI742" s="174"/>
      <c r="BJ742" s="174"/>
      <c r="BK742" s="174"/>
      <c r="BL742" s="174"/>
      <c r="BM742" s="174"/>
      <c r="BN742" s="174"/>
      <c r="BO742" s="174"/>
      <c r="BP742" s="174"/>
      <c r="BQ742" s="174"/>
      <c r="BR742" s="174"/>
      <c r="BS742" s="174"/>
      <c r="BT742" s="174"/>
      <c r="BU742" s="174"/>
      <c r="BV742" s="174"/>
      <c r="BW742" s="174"/>
      <c r="BX742" s="174"/>
      <c r="BY742" s="174"/>
      <c r="BZ742" s="174"/>
      <c r="CA742" s="174"/>
      <c r="CB742" s="174"/>
      <c r="CC742" s="1"/>
      <c r="CD742" s="1"/>
      <c r="CJ742" s="99">
        <v>1</v>
      </c>
    </row>
    <row r="743" spans="2:88" s="13" customFormat="1" ht="17.100000000000001" customHeight="1">
      <c r="B743" s="898"/>
      <c r="C743" s="59"/>
      <c r="D743" s="59" t="s">
        <v>255</v>
      </c>
      <c r="E743" s="59"/>
      <c r="F743" s="59"/>
      <c r="G743" s="59"/>
      <c r="H743" s="59"/>
      <c r="I743" s="59"/>
      <c r="J743" s="59"/>
      <c r="K743" s="59"/>
      <c r="L743" s="59"/>
      <c r="M743" s="59"/>
      <c r="N743" s="59"/>
      <c r="O743" s="59"/>
      <c r="P743" s="59"/>
      <c r="Q743" s="59"/>
      <c r="R743" s="59"/>
      <c r="S743" s="59"/>
      <c r="T743" s="59"/>
      <c r="U743" s="59"/>
      <c r="V743" s="59"/>
      <c r="W743" s="59" t="s">
        <v>2204</v>
      </c>
      <c r="X743" s="60"/>
      <c r="Y743" s="60"/>
      <c r="Z743" s="59"/>
      <c r="AA743" s="59"/>
      <c r="AB743" s="59"/>
      <c r="AC743" s="59"/>
      <c r="AD743" s="59"/>
      <c r="AE743" s="59"/>
      <c r="AF743" s="59"/>
      <c r="AG743" s="59"/>
      <c r="AH743" s="59"/>
      <c r="AI743" s="59"/>
      <c r="AJ743" s="59"/>
      <c r="AK743" s="59"/>
      <c r="AL743" s="59"/>
      <c r="AM743" s="59"/>
      <c r="AN743" s="59"/>
      <c r="AO743" s="59"/>
      <c r="AP743" s="59"/>
      <c r="AQ743" s="59"/>
      <c r="AR743" s="59"/>
      <c r="AS743" s="59"/>
      <c r="AT743" s="59"/>
      <c r="AU743" s="59"/>
      <c r="AV743" s="59"/>
      <c r="AW743" s="59"/>
      <c r="AX743" s="59"/>
      <c r="AY743" s="59"/>
      <c r="AZ743" s="60"/>
      <c r="BA743" s="60"/>
      <c r="BB743" s="60"/>
      <c r="BC743" s="60"/>
      <c r="BD743" s="60"/>
      <c r="BE743" s="59" t="s">
        <v>258</v>
      </c>
      <c r="BF743" s="59"/>
      <c r="BG743" s="59"/>
      <c r="BH743" s="59"/>
      <c r="BI743" s="59"/>
      <c r="BJ743" s="59"/>
      <c r="BK743" s="59"/>
      <c r="BL743" s="59"/>
      <c r="BM743" s="59"/>
      <c r="BN743" s="59"/>
      <c r="BO743" s="59"/>
      <c r="BP743" s="59"/>
      <c r="BQ743" s="59"/>
      <c r="BR743" s="59"/>
      <c r="BS743" s="59"/>
      <c r="BT743" s="59"/>
      <c r="BU743" s="59"/>
      <c r="BV743" s="59"/>
      <c r="BW743" s="59" t="s">
        <v>85</v>
      </c>
      <c r="BX743" s="59"/>
      <c r="BY743" s="59"/>
      <c r="BZ743" s="59"/>
      <c r="CA743" s="59"/>
      <c r="CB743" s="59"/>
      <c r="CJ743" s="99">
        <v>1</v>
      </c>
    </row>
    <row r="744" spans="2:88" s="13" customFormat="1" ht="15.95" customHeight="1">
      <c r="B744" s="898"/>
      <c r="C744" s="59"/>
      <c r="D744" s="59"/>
      <c r="E744" s="59"/>
      <c r="F744" s="59"/>
      <c r="G744" s="59"/>
      <c r="H744" s="59"/>
      <c r="I744" s="59"/>
      <c r="J744" s="59"/>
      <c r="K744" s="59"/>
      <c r="L744" s="59"/>
      <c r="M744" s="59"/>
      <c r="N744" s="59" t="s">
        <v>259</v>
      </c>
      <c r="O744" s="59"/>
      <c r="P744" s="59"/>
      <c r="Q744" s="59"/>
      <c r="R744" s="59"/>
      <c r="S744" s="59"/>
      <c r="T744" s="59"/>
      <c r="U744" s="59"/>
      <c r="V744" s="59"/>
      <c r="W744" s="59"/>
      <c r="X744" s="59"/>
      <c r="Y744" s="794" t="s">
        <v>2174</v>
      </c>
      <c r="Z744" s="794"/>
      <c r="AA744" s="794"/>
      <c r="AB744" s="794"/>
      <c r="AC744" s="794"/>
      <c r="AD744" s="794"/>
      <c r="AE744" s="794"/>
      <c r="AF744" s="794"/>
      <c r="AG744" s="794"/>
      <c r="AH744" s="794"/>
      <c r="AI744" s="794"/>
      <c r="AJ744" s="794"/>
      <c r="AK744" s="794"/>
      <c r="AL744" s="794"/>
      <c r="AM744" s="794"/>
      <c r="AN744" s="794"/>
      <c r="AO744" s="794"/>
      <c r="AP744" s="794"/>
      <c r="AQ744" s="794"/>
      <c r="AR744" s="794"/>
      <c r="AS744" s="794"/>
      <c r="AT744" s="794"/>
      <c r="AU744" s="794"/>
      <c r="AV744" s="794"/>
      <c r="AW744" s="794"/>
      <c r="AX744" s="794"/>
      <c r="AY744" s="794"/>
      <c r="AZ744" s="794"/>
      <c r="BA744" s="794"/>
      <c r="BB744" s="794"/>
      <c r="BC744" s="794"/>
      <c r="BD744" s="794"/>
      <c r="BE744" s="798" t="s">
        <v>117</v>
      </c>
      <c r="BF744" s="798"/>
      <c r="BG744" s="796"/>
      <c r="BH744" s="796"/>
      <c r="BI744" s="796"/>
      <c r="BJ744" s="796"/>
      <c r="BK744" s="796"/>
      <c r="BL744" s="796"/>
      <c r="BM744" s="796"/>
      <c r="BN744" s="796"/>
      <c r="BO744" s="796"/>
      <c r="BP744" s="796"/>
      <c r="BQ744" s="796"/>
      <c r="BR744" s="796"/>
      <c r="BS744" s="796"/>
      <c r="BT744" s="796"/>
      <c r="BU744" s="796"/>
      <c r="BV744" s="123"/>
      <c r="BW744" s="119" t="s">
        <v>85</v>
      </c>
      <c r="BX744" s="119"/>
      <c r="BY744" s="119"/>
      <c r="BZ744" s="119"/>
      <c r="CA744" s="119"/>
      <c r="CB744" s="59"/>
      <c r="CC744" s="13" t="s">
        <v>2202</v>
      </c>
      <c r="CJ744" s="99">
        <v>1</v>
      </c>
    </row>
    <row r="745" spans="2:88" s="13" customFormat="1" ht="17.100000000000001" customHeight="1">
      <c r="B745" s="898"/>
      <c r="C745" s="59"/>
      <c r="D745" s="59"/>
      <c r="E745" s="59"/>
      <c r="F745" s="59"/>
      <c r="G745" s="59"/>
      <c r="H745" s="59"/>
      <c r="I745" s="59"/>
      <c r="J745" s="59"/>
      <c r="K745" s="59"/>
      <c r="L745" s="59"/>
      <c r="M745" s="59"/>
      <c r="N745" s="59" t="s">
        <v>260</v>
      </c>
      <c r="O745" s="59"/>
      <c r="P745" s="59"/>
      <c r="Q745" s="59"/>
      <c r="R745" s="59"/>
      <c r="S745" s="59"/>
      <c r="T745" s="59"/>
      <c r="U745" s="59"/>
      <c r="V745" s="59"/>
      <c r="W745" s="59"/>
      <c r="X745" s="59"/>
      <c r="Y745" s="794"/>
      <c r="Z745" s="794"/>
      <c r="AA745" s="794"/>
      <c r="AB745" s="794"/>
      <c r="AC745" s="794"/>
      <c r="AD745" s="794"/>
      <c r="AE745" s="794"/>
      <c r="AF745" s="794"/>
      <c r="AG745" s="794"/>
      <c r="AH745" s="794"/>
      <c r="AI745" s="794"/>
      <c r="AJ745" s="794"/>
      <c r="AK745" s="794"/>
      <c r="AL745" s="794"/>
      <c r="AM745" s="794"/>
      <c r="AN745" s="794"/>
      <c r="AO745" s="794"/>
      <c r="AP745" s="794"/>
      <c r="AQ745" s="794"/>
      <c r="AR745" s="794"/>
      <c r="AS745" s="794"/>
      <c r="AT745" s="794"/>
      <c r="AU745" s="794"/>
      <c r="AV745" s="794"/>
      <c r="AW745" s="794"/>
      <c r="AX745" s="794"/>
      <c r="AY745" s="794"/>
      <c r="AZ745" s="794"/>
      <c r="BA745" s="794"/>
      <c r="BB745" s="794"/>
      <c r="BC745" s="794"/>
      <c r="BD745" s="794"/>
      <c r="BE745" s="798" t="s">
        <v>117</v>
      </c>
      <c r="BF745" s="798"/>
      <c r="BG745" s="796"/>
      <c r="BH745" s="796"/>
      <c r="BI745" s="796"/>
      <c r="BJ745" s="796"/>
      <c r="BK745" s="796"/>
      <c r="BL745" s="796"/>
      <c r="BM745" s="796"/>
      <c r="BN745" s="796"/>
      <c r="BO745" s="796"/>
      <c r="BP745" s="796"/>
      <c r="BQ745" s="796"/>
      <c r="BR745" s="796"/>
      <c r="BS745" s="796"/>
      <c r="BT745" s="796"/>
      <c r="BU745" s="796"/>
      <c r="BV745" s="123"/>
      <c r="BW745" s="119" t="s">
        <v>85</v>
      </c>
      <c r="BX745" s="119"/>
      <c r="BY745" s="119"/>
      <c r="BZ745" s="119"/>
      <c r="CA745" s="119"/>
      <c r="CB745" s="59"/>
      <c r="CJ745" s="99">
        <v>1</v>
      </c>
    </row>
    <row r="746" spans="2:88" s="13" customFormat="1" ht="17.100000000000001" customHeight="1">
      <c r="B746" s="898"/>
      <c r="C746" s="59"/>
      <c r="D746" s="59"/>
      <c r="E746" s="59"/>
      <c r="F746" s="59"/>
      <c r="G746" s="59"/>
      <c r="H746" s="59"/>
      <c r="I746" s="59"/>
      <c r="J746" s="59"/>
      <c r="K746" s="59"/>
      <c r="L746" s="59"/>
      <c r="M746" s="59"/>
      <c r="N746" s="59" t="s">
        <v>261</v>
      </c>
      <c r="O746" s="59"/>
      <c r="P746" s="59"/>
      <c r="Q746" s="59"/>
      <c r="R746" s="59"/>
      <c r="S746" s="59"/>
      <c r="T746" s="59"/>
      <c r="U746" s="59"/>
      <c r="V746" s="59"/>
      <c r="W746" s="59"/>
      <c r="X746" s="59"/>
      <c r="Y746" s="794"/>
      <c r="Z746" s="794"/>
      <c r="AA746" s="794"/>
      <c r="AB746" s="794"/>
      <c r="AC746" s="794"/>
      <c r="AD746" s="794"/>
      <c r="AE746" s="794"/>
      <c r="AF746" s="794"/>
      <c r="AG746" s="794"/>
      <c r="AH746" s="794"/>
      <c r="AI746" s="794"/>
      <c r="AJ746" s="794"/>
      <c r="AK746" s="794"/>
      <c r="AL746" s="794"/>
      <c r="AM746" s="794"/>
      <c r="AN746" s="794"/>
      <c r="AO746" s="794"/>
      <c r="AP746" s="794"/>
      <c r="AQ746" s="794"/>
      <c r="AR746" s="794"/>
      <c r="AS746" s="794"/>
      <c r="AT746" s="794"/>
      <c r="AU746" s="794"/>
      <c r="AV746" s="794"/>
      <c r="AW746" s="794"/>
      <c r="AX746" s="794"/>
      <c r="AY746" s="794"/>
      <c r="AZ746" s="794"/>
      <c r="BA746" s="794"/>
      <c r="BB746" s="794"/>
      <c r="BC746" s="794"/>
      <c r="BD746" s="794"/>
      <c r="BE746" s="798" t="s">
        <v>117</v>
      </c>
      <c r="BF746" s="798"/>
      <c r="BG746" s="796"/>
      <c r="BH746" s="796"/>
      <c r="BI746" s="796"/>
      <c r="BJ746" s="796"/>
      <c r="BK746" s="796"/>
      <c r="BL746" s="796"/>
      <c r="BM746" s="796"/>
      <c r="BN746" s="796"/>
      <c r="BO746" s="796"/>
      <c r="BP746" s="796"/>
      <c r="BQ746" s="796"/>
      <c r="BR746" s="796"/>
      <c r="BS746" s="796"/>
      <c r="BT746" s="796"/>
      <c r="BU746" s="796"/>
      <c r="BV746" s="123"/>
      <c r="BW746" s="119" t="s">
        <v>85</v>
      </c>
      <c r="BX746" s="119"/>
      <c r="BY746" s="119"/>
      <c r="BZ746" s="119"/>
      <c r="CA746" s="119"/>
      <c r="CB746" s="59"/>
      <c r="CD746" s="1"/>
      <c r="CJ746" s="99">
        <v>1</v>
      </c>
    </row>
    <row r="747" spans="2:88" s="13" customFormat="1" ht="17.100000000000001" customHeight="1">
      <c r="B747" s="898"/>
      <c r="C747" s="59"/>
      <c r="D747" s="59"/>
      <c r="E747" s="59"/>
      <c r="F747" s="59"/>
      <c r="G747" s="59"/>
      <c r="H747" s="59"/>
      <c r="I747" s="59"/>
      <c r="J747" s="59"/>
      <c r="K747" s="59"/>
      <c r="L747" s="59"/>
      <c r="M747" s="59"/>
      <c r="N747" s="59" t="s">
        <v>262</v>
      </c>
      <c r="O747" s="59"/>
      <c r="P747" s="59"/>
      <c r="Q747" s="59"/>
      <c r="R747" s="59"/>
      <c r="S747" s="59"/>
      <c r="T747" s="59"/>
      <c r="U747" s="59"/>
      <c r="V747" s="59"/>
      <c r="W747" s="59"/>
      <c r="X747" s="59"/>
      <c r="Y747" s="794"/>
      <c r="Z747" s="794"/>
      <c r="AA747" s="794"/>
      <c r="AB747" s="794"/>
      <c r="AC747" s="794"/>
      <c r="AD747" s="794"/>
      <c r="AE747" s="794"/>
      <c r="AF747" s="794"/>
      <c r="AG747" s="794"/>
      <c r="AH747" s="794"/>
      <c r="AI747" s="794"/>
      <c r="AJ747" s="794"/>
      <c r="AK747" s="794"/>
      <c r="AL747" s="794"/>
      <c r="AM747" s="794"/>
      <c r="AN747" s="794"/>
      <c r="AO747" s="794"/>
      <c r="AP747" s="794"/>
      <c r="AQ747" s="794"/>
      <c r="AR747" s="794"/>
      <c r="AS747" s="794"/>
      <c r="AT747" s="794"/>
      <c r="AU747" s="794"/>
      <c r="AV747" s="794"/>
      <c r="AW747" s="794"/>
      <c r="AX747" s="794"/>
      <c r="AY747" s="794"/>
      <c r="AZ747" s="794"/>
      <c r="BA747" s="794"/>
      <c r="BB747" s="794"/>
      <c r="BC747" s="794"/>
      <c r="BD747" s="794"/>
      <c r="BE747" s="798" t="s">
        <v>117</v>
      </c>
      <c r="BF747" s="798"/>
      <c r="BG747" s="796"/>
      <c r="BH747" s="796"/>
      <c r="BI747" s="796"/>
      <c r="BJ747" s="796"/>
      <c r="BK747" s="796"/>
      <c r="BL747" s="796"/>
      <c r="BM747" s="796"/>
      <c r="BN747" s="796"/>
      <c r="BO747" s="796"/>
      <c r="BP747" s="796"/>
      <c r="BQ747" s="796"/>
      <c r="BR747" s="796"/>
      <c r="BS747" s="796"/>
      <c r="BT747" s="796"/>
      <c r="BU747" s="796"/>
      <c r="BV747" s="123"/>
      <c r="BW747" s="119" t="s">
        <v>85</v>
      </c>
      <c r="BX747" s="119"/>
      <c r="BY747" s="119"/>
      <c r="BZ747" s="119"/>
      <c r="CA747" s="119"/>
      <c r="CB747" s="59"/>
      <c r="CD747" s="1"/>
      <c r="CJ747" s="99">
        <v>1</v>
      </c>
    </row>
    <row r="748" spans="2:88" s="13" customFormat="1" ht="17.100000000000001" customHeight="1">
      <c r="B748" s="898"/>
      <c r="C748" s="59"/>
      <c r="D748" s="59"/>
      <c r="E748" s="59"/>
      <c r="F748" s="59"/>
      <c r="G748" s="59"/>
      <c r="H748" s="59"/>
      <c r="I748" s="59"/>
      <c r="J748" s="59"/>
      <c r="K748" s="59"/>
      <c r="L748" s="59"/>
      <c r="M748" s="59"/>
      <c r="N748" s="59" t="s">
        <v>263</v>
      </c>
      <c r="O748" s="59"/>
      <c r="P748" s="59"/>
      <c r="Q748" s="59"/>
      <c r="R748" s="59"/>
      <c r="S748" s="59"/>
      <c r="T748" s="59"/>
      <c r="U748" s="59"/>
      <c r="V748" s="59"/>
      <c r="W748" s="59"/>
      <c r="X748" s="59"/>
      <c r="Y748" s="794"/>
      <c r="Z748" s="794"/>
      <c r="AA748" s="794"/>
      <c r="AB748" s="794"/>
      <c r="AC748" s="794"/>
      <c r="AD748" s="794"/>
      <c r="AE748" s="794"/>
      <c r="AF748" s="794"/>
      <c r="AG748" s="794"/>
      <c r="AH748" s="794"/>
      <c r="AI748" s="794"/>
      <c r="AJ748" s="794"/>
      <c r="AK748" s="794"/>
      <c r="AL748" s="794"/>
      <c r="AM748" s="794"/>
      <c r="AN748" s="794"/>
      <c r="AO748" s="794"/>
      <c r="AP748" s="794"/>
      <c r="AQ748" s="794"/>
      <c r="AR748" s="794"/>
      <c r="AS748" s="794"/>
      <c r="AT748" s="794"/>
      <c r="AU748" s="794"/>
      <c r="AV748" s="794"/>
      <c r="AW748" s="794"/>
      <c r="AX748" s="794"/>
      <c r="AY748" s="794"/>
      <c r="AZ748" s="794"/>
      <c r="BA748" s="794"/>
      <c r="BB748" s="794"/>
      <c r="BC748" s="794"/>
      <c r="BD748" s="794"/>
      <c r="BE748" s="798" t="s">
        <v>117</v>
      </c>
      <c r="BF748" s="798"/>
      <c r="BG748" s="796"/>
      <c r="BH748" s="796"/>
      <c r="BI748" s="796"/>
      <c r="BJ748" s="796"/>
      <c r="BK748" s="796"/>
      <c r="BL748" s="796"/>
      <c r="BM748" s="796"/>
      <c r="BN748" s="796"/>
      <c r="BO748" s="796"/>
      <c r="BP748" s="796"/>
      <c r="BQ748" s="796"/>
      <c r="BR748" s="796"/>
      <c r="BS748" s="796"/>
      <c r="BT748" s="796"/>
      <c r="BU748" s="796"/>
      <c r="BV748" s="123"/>
      <c r="BW748" s="119" t="s">
        <v>85</v>
      </c>
      <c r="BX748" s="119"/>
      <c r="BY748" s="119"/>
      <c r="BZ748" s="119"/>
      <c r="CA748" s="119"/>
      <c r="CB748" s="59"/>
      <c r="CC748" s="489" t="s">
        <v>2203</v>
      </c>
      <c r="CD748" s="9"/>
      <c r="CJ748" s="99">
        <v>1</v>
      </c>
    </row>
    <row r="749" spans="2:88" s="13" customFormat="1" ht="17.100000000000001" customHeight="1">
      <c r="B749" s="898"/>
      <c r="C749" s="59"/>
      <c r="D749" s="59"/>
      <c r="E749" s="59"/>
      <c r="F749" s="59"/>
      <c r="G749" s="59"/>
      <c r="H749" s="59"/>
      <c r="I749" s="59"/>
      <c r="J749" s="59"/>
      <c r="K749" s="59"/>
      <c r="L749" s="59"/>
      <c r="M749" s="59"/>
      <c r="N749" s="59" t="s">
        <v>264</v>
      </c>
      <c r="O749" s="59"/>
      <c r="P749" s="59"/>
      <c r="Q749" s="59"/>
      <c r="R749" s="59"/>
      <c r="S749" s="59"/>
      <c r="T749" s="59"/>
      <c r="U749" s="59"/>
      <c r="V749" s="59"/>
      <c r="W749" s="59"/>
      <c r="X749" s="59"/>
      <c r="Y749" s="794"/>
      <c r="Z749" s="794"/>
      <c r="AA749" s="794"/>
      <c r="AB749" s="794"/>
      <c r="AC749" s="794"/>
      <c r="AD749" s="794"/>
      <c r="AE749" s="794"/>
      <c r="AF749" s="794"/>
      <c r="AG749" s="794"/>
      <c r="AH749" s="794"/>
      <c r="AI749" s="794"/>
      <c r="AJ749" s="794"/>
      <c r="AK749" s="794"/>
      <c r="AL749" s="794"/>
      <c r="AM749" s="794"/>
      <c r="AN749" s="794"/>
      <c r="AO749" s="794"/>
      <c r="AP749" s="794"/>
      <c r="AQ749" s="794"/>
      <c r="AR749" s="794"/>
      <c r="AS749" s="794"/>
      <c r="AT749" s="794"/>
      <c r="AU749" s="794"/>
      <c r="AV749" s="794"/>
      <c r="AW749" s="794"/>
      <c r="AX749" s="794"/>
      <c r="AY749" s="794"/>
      <c r="AZ749" s="794"/>
      <c r="BA749" s="794"/>
      <c r="BB749" s="794"/>
      <c r="BC749" s="794"/>
      <c r="BD749" s="794"/>
      <c r="BE749" s="798" t="s">
        <v>117</v>
      </c>
      <c r="BF749" s="798"/>
      <c r="BG749" s="796"/>
      <c r="BH749" s="796"/>
      <c r="BI749" s="796"/>
      <c r="BJ749" s="796"/>
      <c r="BK749" s="796"/>
      <c r="BL749" s="796"/>
      <c r="BM749" s="796"/>
      <c r="BN749" s="796"/>
      <c r="BO749" s="796"/>
      <c r="BP749" s="796"/>
      <c r="BQ749" s="796"/>
      <c r="BR749" s="796"/>
      <c r="BS749" s="796"/>
      <c r="BT749" s="796"/>
      <c r="BU749" s="796"/>
      <c r="BV749" s="123"/>
      <c r="BW749" s="119" t="s">
        <v>85</v>
      </c>
      <c r="BX749" s="119"/>
      <c r="BY749" s="119"/>
      <c r="BZ749" s="119"/>
      <c r="CA749" s="119"/>
      <c r="CB749" s="59"/>
      <c r="CC749" s="895">
        <f>SUM(BG744:BU749)</f>
        <v>0</v>
      </c>
      <c r="CD749" s="896"/>
      <c r="CJ749" s="99">
        <v>1</v>
      </c>
    </row>
    <row r="750" spans="2:88" s="2" customFormat="1" ht="4.5" customHeight="1">
      <c r="B750" s="898"/>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c r="BV750" s="94"/>
      <c r="BW750" s="94"/>
      <c r="BX750" s="94"/>
      <c r="BY750" s="94"/>
      <c r="BZ750" s="94"/>
      <c r="CA750" s="94"/>
      <c r="CB750" s="94"/>
      <c r="CC750" s="1"/>
      <c r="CD750" s="1"/>
      <c r="CJ750" s="99">
        <v>1</v>
      </c>
    </row>
    <row r="751" spans="2:88" s="2" customFormat="1" ht="4.5" customHeight="1">
      <c r="B751" s="898"/>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c r="AS751" s="174"/>
      <c r="AT751" s="174"/>
      <c r="AU751" s="174"/>
      <c r="AV751" s="174"/>
      <c r="AW751" s="174"/>
      <c r="AX751" s="174"/>
      <c r="AY751" s="174"/>
      <c r="AZ751" s="174"/>
      <c r="BA751" s="174"/>
      <c r="BB751" s="174"/>
      <c r="BC751" s="174"/>
      <c r="BD751" s="174"/>
      <c r="BE751" s="174"/>
      <c r="BF751" s="174"/>
      <c r="BG751" s="174"/>
      <c r="BH751" s="174"/>
      <c r="BI751" s="174"/>
      <c r="BJ751" s="174"/>
      <c r="BK751" s="174"/>
      <c r="BL751" s="174"/>
      <c r="BM751" s="174"/>
      <c r="BN751" s="174"/>
      <c r="BO751" s="174"/>
      <c r="BP751" s="174"/>
      <c r="BQ751" s="174"/>
      <c r="BR751" s="174"/>
      <c r="BS751" s="174"/>
      <c r="BT751" s="174"/>
      <c r="BU751" s="174"/>
      <c r="BV751" s="174"/>
      <c r="BW751" s="174"/>
      <c r="BX751" s="174"/>
      <c r="BY751" s="174"/>
      <c r="BZ751" s="174"/>
      <c r="CA751" s="174"/>
      <c r="CB751" s="174"/>
      <c r="CC751" s="1"/>
      <c r="CD751" s="1"/>
      <c r="CJ751" s="99">
        <v>1</v>
      </c>
    </row>
    <row r="752" spans="2:88" s="13" customFormat="1" ht="17.100000000000001" customHeight="1">
      <c r="B752" s="898"/>
      <c r="C752" s="59"/>
      <c r="D752" s="59" t="s">
        <v>265</v>
      </c>
      <c r="E752" s="59"/>
      <c r="F752" s="59"/>
      <c r="G752" s="59"/>
      <c r="H752" s="59"/>
      <c r="I752" s="59"/>
      <c r="J752" s="59"/>
      <c r="K752" s="59"/>
      <c r="L752" s="59"/>
      <c r="M752" s="59"/>
      <c r="N752" s="59"/>
      <c r="O752" s="59"/>
      <c r="P752" s="59"/>
      <c r="Q752" s="59"/>
      <c r="R752" s="59"/>
      <c r="S752" s="59"/>
      <c r="T752" s="59"/>
      <c r="U752" s="794"/>
      <c r="V752" s="794"/>
      <c r="W752" s="794"/>
      <c r="X752" s="794"/>
      <c r="Y752" s="794"/>
      <c r="Z752" s="794"/>
      <c r="AA752" s="794"/>
      <c r="AB752" s="794"/>
      <c r="AC752" s="794"/>
      <c r="AD752" s="794"/>
      <c r="AE752" s="794"/>
      <c r="AF752" s="794"/>
      <c r="AG752" s="794"/>
      <c r="AH752" s="794"/>
      <c r="AI752" s="794"/>
      <c r="AJ752" s="794"/>
      <c r="AK752" s="794"/>
      <c r="AL752" s="794"/>
      <c r="AM752" s="794"/>
      <c r="AN752" s="794"/>
      <c r="AO752" s="794"/>
      <c r="AP752" s="794"/>
      <c r="AQ752" s="794"/>
      <c r="AR752" s="794"/>
      <c r="AS752" s="794"/>
      <c r="AT752" s="794"/>
      <c r="AU752" s="794"/>
      <c r="AV752" s="794"/>
      <c r="AW752" s="794"/>
      <c r="AX752" s="794"/>
      <c r="AY752" s="794"/>
      <c r="AZ752" s="794"/>
      <c r="BA752" s="794"/>
      <c r="BB752" s="794"/>
      <c r="BC752" s="794"/>
      <c r="BD752" s="794"/>
      <c r="BE752" s="794"/>
      <c r="BF752" s="794"/>
      <c r="BG752" s="794"/>
      <c r="BH752" s="794"/>
      <c r="BI752" s="794"/>
      <c r="BJ752" s="794"/>
      <c r="BK752" s="794"/>
      <c r="BL752" s="794"/>
      <c r="BM752" s="794"/>
      <c r="BN752" s="794"/>
      <c r="BO752" s="794"/>
      <c r="BP752" s="794"/>
      <c r="BQ752" s="794"/>
      <c r="BR752" s="794"/>
      <c r="BS752" s="794"/>
      <c r="BT752" s="794"/>
      <c r="BU752" s="794"/>
      <c r="BV752" s="794"/>
      <c r="BW752" s="794"/>
      <c r="BX752" s="794"/>
      <c r="BY752" s="794"/>
      <c r="BZ752" s="794"/>
      <c r="CA752" s="794"/>
      <c r="CB752" s="794"/>
      <c r="CJ752" s="99">
        <v>1</v>
      </c>
    </row>
    <row r="753" spans="2:88" s="2" customFormat="1" ht="4.5" customHeight="1">
      <c r="B753" s="898"/>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c r="BV753" s="94"/>
      <c r="BW753" s="94"/>
      <c r="BX753" s="94"/>
      <c r="BY753" s="94"/>
      <c r="BZ753" s="94"/>
      <c r="CA753" s="94"/>
      <c r="CB753" s="94"/>
      <c r="CC753" s="1"/>
      <c r="CD753" s="1"/>
      <c r="CJ753" s="99">
        <v>1</v>
      </c>
    </row>
    <row r="754" spans="2:88" s="2" customFormat="1" ht="5.0999999999999996" customHeight="1">
      <c r="B754" s="898"/>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c r="AS754" s="174"/>
      <c r="AT754" s="174"/>
      <c r="AU754" s="174"/>
      <c r="AV754" s="174"/>
      <c r="AW754" s="174"/>
      <c r="AX754" s="174"/>
      <c r="AY754" s="174"/>
      <c r="AZ754" s="174"/>
      <c r="BA754" s="174"/>
      <c r="BB754" s="174"/>
      <c r="BC754" s="174"/>
      <c r="BD754" s="174"/>
      <c r="BE754" s="174"/>
      <c r="BF754" s="174"/>
      <c r="BG754" s="174"/>
      <c r="BH754" s="174"/>
      <c r="BI754" s="174"/>
      <c r="BJ754" s="174"/>
      <c r="BK754" s="174"/>
      <c r="BL754" s="174"/>
      <c r="BM754" s="174"/>
      <c r="BN754" s="174"/>
      <c r="BO754" s="174"/>
      <c r="BP754" s="174"/>
      <c r="BQ754" s="174"/>
      <c r="BR754" s="174"/>
      <c r="BS754" s="174"/>
      <c r="BT754" s="174"/>
      <c r="BU754" s="174"/>
      <c r="BV754" s="174"/>
      <c r="BW754" s="174"/>
      <c r="BX754" s="174"/>
      <c r="BY754" s="174"/>
      <c r="BZ754" s="174"/>
      <c r="CA754" s="174"/>
      <c r="CB754" s="174"/>
      <c r="CC754" s="1"/>
      <c r="CD754" s="1"/>
      <c r="CJ754" s="99">
        <v>1</v>
      </c>
    </row>
    <row r="755" spans="2:88" s="13" customFormat="1" ht="17.100000000000001" customHeight="1">
      <c r="B755" s="898"/>
      <c r="C755" s="59"/>
      <c r="D755" s="59" t="s">
        <v>266</v>
      </c>
      <c r="E755" s="59"/>
      <c r="F755" s="59"/>
      <c r="G755" s="59"/>
      <c r="H755" s="59"/>
      <c r="I755" s="59"/>
      <c r="J755" s="59"/>
      <c r="K755" s="59"/>
      <c r="L755" s="59"/>
      <c r="M755" s="59"/>
      <c r="N755" s="59"/>
      <c r="O755" s="59"/>
      <c r="P755" s="59"/>
      <c r="Q755" s="59"/>
      <c r="R755" s="59"/>
      <c r="S755" s="59"/>
      <c r="T755" s="794"/>
      <c r="U755" s="794"/>
      <c r="V755" s="794"/>
      <c r="W755" s="794"/>
      <c r="X755" s="794"/>
      <c r="Y755" s="794"/>
      <c r="Z755" s="794"/>
      <c r="AA755" s="794"/>
      <c r="AB755" s="794"/>
      <c r="AC755" s="794"/>
      <c r="AD755" s="794"/>
      <c r="AE755" s="794"/>
      <c r="AF755" s="794"/>
      <c r="AG755" s="794"/>
      <c r="AH755" s="794"/>
      <c r="AI755" s="794"/>
      <c r="AJ755" s="794"/>
      <c r="AK755" s="794"/>
      <c r="AL755" s="794"/>
      <c r="AM755" s="794"/>
      <c r="AN755" s="794"/>
      <c r="AO755" s="794"/>
      <c r="AP755" s="794"/>
      <c r="AQ755" s="794"/>
      <c r="AR755" s="794"/>
      <c r="AS755" s="794"/>
      <c r="AT755" s="794"/>
      <c r="AU755" s="794"/>
      <c r="AV755" s="794"/>
      <c r="AW755" s="794"/>
      <c r="AX755" s="794"/>
      <c r="AY755" s="794"/>
      <c r="AZ755" s="794"/>
      <c r="BA755" s="794"/>
      <c r="BB755" s="794"/>
      <c r="BC755" s="794"/>
      <c r="BD755" s="794"/>
      <c r="BE755" s="794"/>
      <c r="BF755" s="794"/>
      <c r="BG755" s="794"/>
      <c r="BH755" s="794"/>
      <c r="BI755" s="794"/>
      <c r="BJ755" s="794"/>
      <c r="BK755" s="794"/>
      <c r="BL755" s="794"/>
      <c r="BM755" s="794"/>
      <c r="BN755" s="794"/>
      <c r="BO755" s="794"/>
      <c r="BP755" s="794"/>
      <c r="BQ755" s="794"/>
      <c r="BR755" s="794"/>
      <c r="BS755" s="794"/>
      <c r="BT755" s="794"/>
      <c r="BU755" s="794"/>
      <c r="BV755" s="794"/>
      <c r="BW755" s="794"/>
      <c r="BX755" s="794"/>
      <c r="BY755" s="794"/>
      <c r="BZ755" s="794"/>
      <c r="CA755" s="794"/>
      <c r="CB755" s="794"/>
      <c r="CJ755" s="99">
        <v>1</v>
      </c>
    </row>
    <row r="756" spans="2:88" s="2" customFormat="1" ht="14.1" customHeight="1">
      <c r="B756" s="898"/>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c r="BV756" s="94"/>
      <c r="BW756" s="94"/>
      <c r="BX756" s="94"/>
      <c r="BY756" s="94"/>
      <c r="BZ756" s="94"/>
      <c r="CA756" s="94"/>
      <c r="CB756" s="94"/>
      <c r="CC756" s="1"/>
      <c r="CD756" s="1"/>
      <c r="CJ756" s="99">
        <v>1</v>
      </c>
    </row>
    <row r="757" spans="2:88" s="13" customFormat="1" ht="2.1" customHeight="1">
      <c r="B757" s="898"/>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c r="AA757" s="169"/>
      <c r="AB757" s="169"/>
      <c r="AC757" s="169"/>
      <c r="AD757" s="169"/>
      <c r="AE757" s="169"/>
      <c r="AF757" s="169"/>
      <c r="AG757" s="169"/>
      <c r="AH757" s="169"/>
      <c r="AI757" s="169"/>
      <c r="AJ757" s="169"/>
      <c r="AK757" s="169"/>
      <c r="AL757" s="169"/>
      <c r="AM757" s="169"/>
      <c r="AN757" s="169"/>
      <c r="AO757" s="169"/>
      <c r="AP757" s="169"/>
      <c r="AQ757" s="169"/>
      <c r="AR757" s="169"/>
      <c r="AS757" s="170"/>
      <c r="AT757" s="170"/>
      <c r="AU757" s="170"/>
      <c r="AV757" s="170"/>
      <c r="AW757" s="170"/>
      <c r="AX757" s="170"/>
      <c r="AY757" s="170"/>
      <c r="AZ757" s="170"/>
      <c r="BA757" s="170"/>
      <c r="BB757" s="170"/>
      <c r="BC757" s="170"/>
      <c r="BD757" s="170"/>
      <c r="BE757" s="170"/>
      <c r="BF757" s="170"/>
      <c r="BG757" s="170"/>
      <c r="BH757" s="170"/>
      <c r="BI757" s="170"/>
      <c r="BJ757" s="170"/>
      <c r="BK757" s="170"/>
      <c r="BL757" s="170"/>
      <c r="BM757" s="170"/>
      <c r="BN757" s="170"/>
      <c r="BO757" s="170"/>
      <c r="BP757" s="170"/>
      <c r="BQ757" s="170"/>
      <c r="BR757" s="170"/>
      <c r="BS757" s="170"/>
      <c r="BT757" s="170"/>
      <c r="BU757" s="170"/>
      <c r="BV757" s="170"/>
      <c r="BW757" s="170"/>
      <c r="BX757" s="170"/>
      <c r="BY757" s="170"/>
      <c r="BZ757" s="170"/>
      <c r="CA757" s="170"/>
      <c r="CB757" s="170"/>
      <c r="CJ757" s="99">
        <v>1</v>
      </c>
    </row>
    <row r="758" spans="2:88" s="2" customFormat="1" ht="30" customHeight="1" thickBot="1">
      <c r="B758" s="898"/>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Y758" s="490"/>
      <c r="Z758" s="490"/>
      <c r="AA758" s="490"/>
      <c r="AB758" s="490"/>
      <c r="AC758" s="490"/>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490"/>
      <c r="AY758" s="490"/>
      <c r="AZ758" s="490"/>
      <c r="BA758" s="490"/>
      <c r="BB758" s="490"/>
      <c r="BC758" s="490"/>
      <c r="BD758" s="490"/>
      <c r="BE758" s="490"/>
      <c r="BF758" s="490"/>
      <c r="BG758" s="490"/>
      <c r="BH758" s="490"/>
      <c r="BI758" s="490"/>
      <c r="BJ758" s="490"/>
      <c r="BK758" s="490"/>
      <c r="BL758" s="490"/>
      <c r="BM758" s="490"/>
      <c r="BN758" s="490"/>
      <c r="BO758" s="490"/>
      <c r="BP758" s="490"/>
      <c r="BQ758" s="490"/>
      <c r="BR758" s="490"/>
      <c r="BS758" s="490"/>
      <c r="BT758" s="490"/>
      <c r="BU758" s="490"/>
      <c r="BV758" s="490"/>
      <c r="BW758" s="490"/>
      <c r="BX758" s="490"/>
      <c r="BY758" s="490"/>
      <c r="BZ758" s="490"/>
      <c r="CA758" s="490"/>
      <c r="CB758" s="490"/>
      <c r="CC758" s="1"/>
      <c r="CD758" s="1"/>
      <c r="CJ758" s="99">
        <v>1</v>
      </c>
    </row>
    <row r="759" spans="2:88" s="2" customFormat="1" ht="4.5" customHeight="1">
      <c r="B759" s="898"/>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1"/>
      <c r="CD759" s="1"/>
      <c r="CJ759" s="99">
        <v>1</v>
      </c>
    </row>
    <row r="760" spans="2:88" s="13" customFormat="1" ht="17.100000000000001" customHeight="1">
      <c r="B760" s="898"/>
      <c r="C760" s="59"/>
      <c r="D760" s="59" t="s">
        <v>246</v>
      </c>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59"/>
      <c r="AJ760" s="59"/>
      <c r="AK760" s="799"/>
      <c r="AL760" s="799"/>
      <c r="AM760" s="799"/>
      <c r="AN760" s="799"/>
      <c r="AO760" s="799"/>
      <c r="AP760" s="799"/>
      <c r="AQ760" s="799"/>
      <c r="AR760" s="59"/>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1" t="s">
        <v>1970</v>
      </c>
      <c r="CD760" s="1"/>
      <c r="CE760" s="1"/>
      <c r="CJ760" s="99">
        <v>1</v>
      </c>
    </row>
    <row r="761" spans="2:88" s="2" customFormat="1" ht="4.5" customHeight="1">
      <c r="B761" s="898"/>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c r="BV761" s="94"/>
      <c r="BW761" s="94"/>
      <c r="BX761" s="94"/>
      <c r="BY761" s="94"/>
      <c r="BZ761" s="94"/>
      <c r="CA761" s="94"/>
      <c r="CB761" s="94"/>
      <c r="CC761" s="1"/>
      <c r="CD761" s="1"/>
      <c r="CJ761" s="99">
        <v>1</v>
      </c>
    </row>
    <row r="762" spans="2:88" s="2" customFormat="1" ht="4.5" customHeight="1">
      <c r="B762" s="898"/>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c r="AS762" s="174"/>
      <c r="AT762" s="174"/>
      <c r="AU762" s="174"/>
      <c r="AV762" s="174"/>
      <c r="AW762" s="174"/>
      <c r="AX762" s="174"/>
      <c r="AY762" s="174"/>
      <c r="AZ762" s="174"/>
      <c r="BA762" s="174"/>
      <c r="BB762" s="174"/>
      <c r="BC762" s="174"/>
      <c r="BD762" s="174"/>
      <c r="BE762" s="174"/>
      <c r="BF762" s="174"/>
      <c r="BG762" s="174"/>
      <c r="BH762" s="174"/>
      <c r="BI762" s="174"/>
      <c r="BJ762" s="174"/>
      <c r="BK762" s="174"/>
      <c r="BL762" s="174"/>
      <c r="BM762" s="174"/>
      <c r="BN762" s="174"/>
      <c r="BO762" s="174"/>
      <c r="BP762" s="174"/>
      <c r="BQ762" s="174"/>
      <c r="BR762" s="174"/>
      <c r="BS762" s="174"/>
      <c r="BT762" s="174"/>
      <c r="BU762" s="174"/>
      <c r="BV762" s="174"/>
      <c r="BW762" s="174"/>
      <c r="BX762" s="174"/>
      <c r="BY762" s="174"/>
      <c r="BZ762" s="174"/>
      <c r="CA762" s="174"/>
      <c r="CB762" s="174"/>
      <c r="CC762" s="1"/>
      <c r="CD762" s="1"/>
      <c r="CJ762" s="99">
        <v>1</v>
      </c>
    </row>
    <row r="763" spans="2:88" s="13" customFormat="1" ht="17.100000000000001" customHeight="1">
      <c r="B763" s="898"/>
      <c r="C763" s="59"/>
      <c r="D763" s="59" t="s">
        <v>247</v>
      </c>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799"/>
      <c r="AL763" s="799"/>
      <c r="AM763" s="799"/>
      <c r="AN763" s="799"/>
      <c r="AO763" s="799"/>
      <c r="AP763" s="799"/>
      <c r="AQ763" s="799"/>
      <c r="AR763" s="59"/>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1" t="s">
        <v>2201</v>
      </c>
      <c r="CD763" s="1"/>
      <c r="CE763" s="1"/>
      <c r="CJ763" s="99">
        <v>1</v>
      </c>
    </row>
    <row r="764" spans="2:88" s="2" customFormat="1" ht="4.5" customHeight="1">
      <c r="B764" s="898"/>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c r="BV764" s="94"/>
      <c r="BW764" s="94"/>
      <c r="BX764" s="94"/>
      <c r="BY764" s="94"/>
      <c r="BZ764" s="94"/>
      <c r="CA764" s="94"/>
      <c r="CB764" s="94"/>
      <c r="CC764" s="1"/>
      <c r="CD764" s="1"/>
      <c r="CJ764" s="99">
        <v>1</v>
      </c>
    </row>
    <row r="765" spans="2:88" s="2" customFormat="1" ht="4.5" customHeight="1">
      <c r="B765" s="898"/>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c r="AS765" s="174"/>
      <c r="AT765" s="174"/>
      <c r="AU765" s="174"/>
      <c r="AV765" s="174"/>
      <c r="AW765" s="174"/>
      <c r="AX765" s="174"/>
      <c r="AY765" s="174"/>
      <c r="AZ765" s="174"/>
      <c r="BA765" s="174"/>
      <c r="BB765" s="174"/>
      <c r="BC765" s="174"/>
      <c r="BD765" s="174"/>
      <c r="BE765" s="174"/>
      <c r="BF765" s="174"/>
      <c r="BG765" s="174"/>
      <c r="BH765" s="174"/>
      <c r="BI765" s="174"/>
      <c r="BJ765" s="174"/>
      <c r="BK765" s="174"/>
      <c r="BL765" s="174"/>
      <c r="BM765" s="174"/>
      <c r="BN765" s="174"/>
      <c r="BO765" s="174"/>
      <c r="BP765" s="174"/>
      <c r="BQ765" s="174"/>
      <c r="BR765" s="174"/>
      <c r="BS765" s="174"/>
      <c r="BT765" s="174"/>
      <c r="BU765" s="174"/>
      <c r="BV765" s="174"/>
      <c r="BW765" s="174"/>
      <c r="BX765" s="174"/>
      <c r="BY765" s="174"/>
      <c r="BZ765" s="174"/>
      <c r="CA765" s="174"/>
      <c r="CB765" s="174"/>
      <c r="CC765" s="1"/>
      <c r="CD765" s="1"/>
      <c r="CJ765" s="99">
        <v>1</v>
      </c>
    </row>
    <row r="766" spans="2:88" s="13" customFormat="1" ht="17.100000000000001" customHeight="1">
      <c r="B766" s="898"/>
      <c r="C766" s="59"/>
      <c r="D766" s="59" t="s">
        <v>248</v>
      </c>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59"/>
      <c r="AM766" s="59"/>
      <c r="AN766" s="59"/>
      <c r="AO766" s="59"/>
      <c r="AP766" s="59"/>
      <c r="AQ766" s="59"/>
      <c r="AR766" s="59"/>
      <c r="AS766" s="60"/>
      <c r="AT766" s="60"/>
      <c r="AU766" s="897"/>
      <c r="AV766" s="897"/>
      <c r="AW766" s="897"/>
      <c r="AX766" s="897"/>
      <c r="AY766" s="897"/>
      <c r="AZ766" s="897"/>
      <c r="BA766" s="897"/>
      <c r="BB766" s="897"/>
      <c r="BC766" s="897"/>
      <c r="BD766" s="897"/>
      <c r="BE766" s="897"/>
      <c r="BF766" s="897"/>
      <c r="BG766" s="897"/>
      <c r="BH766" s="897"/>
      <c r="BI766" s="60"/>
      <c r="BJ766" s="60"/>
      <c r="BK766" s="60"/>
      <c r="BL766" s="60"/>
      <c r="BM766" s="60"/>
      <c r="BN766" s="60"/>
      <c r="BO766" s="60"/>
      <c r="BP766" s="60"/>
      <c r="BQ766" s="60"/>
      <c r="BR766" s="60"/>
      <c r="BS766" s="60"/>
      <c r="BT766" s="60"/>
      <c r="BU766" s="60"/>
      <c r="BV766" s="60"/>
      <c r="BW766" s="60"/>
      <c r="BX766" s="60"/>
      <c r="BY766" s="60"/>
      <c r="BZ766" s="60"/>
      <c r="CA766" s="60"/>
      <c r="CB766" s="60"/>
      <c r="CC766" s="1" t="s">
        <v>2200</v>
      </c>
      <c r="CD766" s="1"/>
      <c r="CE766" s="1"/>
      <c r="CJ766" s="99">
        <v>1</v>
      </c>
    </row>
    <row r="767" spans="2:88" s="2" customFormat="1" ht="4.5" customHeight="1">
      <c r="B767" s="898"/>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c r="BV767" s="94"/>
      <c r="BW767" s="94"/>
      <c r="BX767" s="94"/>
      <c r="BY767" s="94"/>
      <c r="BZ767" s="94"/>
      <c r="CA767" s="94"/>
      <c r="CB767" s="94"/>
      <c r="CC767" s="1"/>
      <c r="CD767" s="1"/>
      <c r="CJ767" s="99">
        <v>1</v>
      </c>
    </row>
    <row r="768" spans="2:88" s="2" customFormat="1" ht="4.5" customHeight="1">
      <c r="B768" s="898"/>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c r="AS768" s="174"/>
      <c r="AT768" s="174"/>
      <c r="AU768" s="174"/>
      <c r="AV768" s="174"/>
      <c r="AW768" s="174"/>
      <c r="AX768" s="174"/>
      <c r="AY768" s="174"/>
      <c r="AZ768" s="174"/>
      <c r="BA768" s="174"/>
      <c r="BB768" s="174"/>
      <c r="BC768" s="174"/>
      <c r="BD768" s="174"/>
      <c r="BE768" s="174"/>
      <c r="BF768" s="174"/>
      <c r="BG768" s="174"/>
      <c r="BH768" s="174"/>
      <c r="BI768" s="174"/>
      <c r="BJ768" s="174"/>
      <c r="BK768" s="174"/>
      <c r="BL768" s="174"/>
      <c r="BM768" s="174"/>
      <c r="BN768" s="174"/>
      <c r="BO768" s="174"/>
      <c r="BP768" s="174"/>
      <c r="BQ768" s="174"/>
      <c r="BR768" s="174"/>
      <c r="BS768" s="174"/>
      <c r="BT768" s="174"/>
      <c r="BU768" s="174"/>
      <c r="BV768" s="174"/>
      <c r="BW768" s="174"/>
      <c r="BX768" s="174"/>
      <c r="BY768" s="174"/>
      <c r="BZ768" s="174"/>
      <c r="CA768" s="174"/>
      <c r="CB768" s="174"/>
      <c r="CC768" s="1"/>
      <c r="CD768" s="1"/>
      <c r="CJ768" s="99">
        <v>1</v>
      </c>
    </row>
    <row r="769" spans="2:88" s="13" customFormat="1" ht="17.100000000000001" customHeight="1">
      <c r="B769" s="898"/>
      <c r="C769" s="59"/>
      <c r="D769" s="59" t="s">
        <v>249</v>
      </c>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59"/>
      <c r="AJ769" s="59"/>
      <c r="AK769" s="59"/>
      <c r="AL769" s="59"/>
      <c r="AM769" s="59"/>
      <c r="AN769" s="59"/>
      <c r="AO769" s="59"/>
      <c r="AP769" s="59"/>
      <c r="AQ769" s="59"/>
      <c r="AR769" s="59"/>
      <c r="AS769" s="60"/>
      <c r="AT769" s="60"/>
      <c r="AU769" s="897"/>
      <c r="AV769" s="897"/>
      <c r="AW769" s="897"/>
      <c r="AX769" s="897"/>
      <c r="AY769" s="897"/>
      <c r="AZ769" s="897"/>
      <c r="BA769" s="897"/>
      <c r="BB769" s="897"/>
      <c r="BC769" s="897"/>
      <c r="BD769" s="897"/>
      <c r="BE769" s="897"/>
      <c r="BF769" s="897"/>
      <c r="BG769" s="897"/>
      <c r="BH769" s="897"/>
      <c r="BI769" s="60"/>
      <c r="BJ769" s="60"/>
      <c r="BK769" s="60"/>
      <c r="BL769" s="60"/>
      <c r="BM769" s="60"/>
      <c r="BN769" s="60"/>
      <c r="BO769" s="60"/>
      <c r="BP769" s="60"/>
      <c r="BQ769" s="60"/>
      <c r="BR769" s="60"/>
      <c r="BS769" s="60"/>
      <c r="BT769" s="60"/>
      <c r="BU769" s="60"/>
      <c r="BV769" s="60"/>
      <c r="BW769" s="60"/>
      <c r="BX769" s="60"/>
      <c r="BY769" s="60"/>
      <c r="BZ769" s="60"/>
      <c r="CA769" s="60"/>
      <c r="CB769" s="60"/>
      <c r="CC769" s="1" t="s">
        <v>2200</v>
      </c>
      <c r="CD769" s="1"/>
      <c r="CE769" s="1"/>
      <c r="CJ769" s="99">
        <v>1</v>
      </c>
    </row>
    <row r="770" spans="2:88" s="2" customFormat="1" ht="4.5" customHeight="1">
      <c r="B770" s="898"/>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c r="BV770" s="94"/>
      <c r="BW770" s="94"/>
      <c r="BX770" s="94"/>
      <c r="BY770" s="94"/>
      <c r="BZ770" s="94"/>
      <c r="CA770" s="94"/>
      <c r="CB770" s="94"/>
      <c r="CC770" s="1"/>
      <c r="CD770" s="1"/>
      <c r="CJ770" s="99">
        <v>1</v>
      </c>
    </row>
    <row r="771" spans="2:88" s="2" customFormat="1" ht="4.5" customHeight="1">
      <c r="B771" s="898"/>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c r="AS771" s="174"/>
      <c r="AT771" s="174"/>
      <c r="AU771" s="174"/>
      <c r="AV771" s="174"/>
      <c r="AW771" s="174"/>
      <c r="AX771" s="174"/>
      <c r="AY771" s="174"/>
      <c r="AZ771" s="174"/>
      <c r="BA771" s="174"/>
      <c r="BB771" s="174"/>
      <c r="BC771" s="174"/>
      <c r="BD771" s="174"/>
      <c r="BE771" s="174"/>
      <c r="BF771" s="174"/>
      <c r="BG771" s="174"/>
      <c r="BH771" s="174"/>
      <c r="BI771" s="174"/>
      <c r="BJ771" s="174"/>
      <c r="BK771" s="174"/>
      <c r="BL771" s="174"/>
      <c r="BM771" s="174"/>
      <c r="BN771" s="174"/>
      <c r="BO771" s="174"/>
      <c r="BP771" s="174"/>
      <c r="BQ771" s="174"/>
      <c r="BR771" s="174"/>
      <c r="BS771" s="174"/>
      <c r="BT771" s="174"/>
      <c r="BU771" s="174"/>
      <c r="BV771" s="174"/>
      <c r="BW771" s="174"/>
      <c r="BX771" s="174"/>
      <c r="BY771" s="174"/>
      <c r="BZ771" s="174"/>
      <c r="CA771" s="174"/>
      <c r="CB771" s="174"/>
      <c r="CC771" s="1"/>
      <c r="CD771" s="1"/>
      <c r="CJ771" s="99">
        <v>1</v>
      </c>
    </row>
    <row r="772" spans="2:88" s="13" customFormat="1" ht="17.100000000000001" customHeight="1">
      <c r="B772" s="898"/>
      <c r="C772" s="59"/>
      <c r="D772" s="59" t="s">
        <v>250</v>
      </c>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c r="AO772" s="59"/>
      <c r="AP772" s="59"/>
      <c r="AQ772" s="59"/>
      <c r="AR772" s="59"/>
      <c r="AS772" s="60"/>
      <c r="AT772" s="60"/>
      <c r="AU772" s="897"/>
      <c r="AV772" s="897"/>
      <c r="AW772" s="897"/>
      <c r="AX772" s="897"/>
      <c r="AY772" s="897"/>
      <c r="AZ772" s="897"/>
      <c r="BA772" s="897"/>
      <c r="BB772" s="897"/>
      <c r="BC772" s="897"/>
      <c r="BD772" s="897"/>
      <c r="BE772" s="897"/>
      <c r="BF772" s="897"/>
      <c r="BG772" s="897"/>
      <c r="BH772" s="897"/>
      <c r="BI772" s="60"/>
      <c r="BJ772" s="60"/>
      <c r="BK772" s="60"/>
      <c r="BL772" s="60"/>
      <c r="BM772" s="60"/>
      <c r="BN772" s="60"/>
      <c r="BO772" s="60"/>
      <c r="BP772" s="60"/>
      <c r="BQ772" s="60"/>
      <c r="BR772" s="60"/>
      <c r="BS772" s="60"/>
      <c r="BT772" s="60"/>
      <c r="BU772" s="60"/>
      <c r="BV772" s="60"/>
      <c r="BW772" s="60"/>
      <c r="BX772" s="60"/>
      <c r="BY772" s="60"/>
      <c r="BZ772" s="60"/>
      <c r="CA772" s="60"/>
      <c r="CB772" s="60"/>
      <c r="CC772" s="1"/>
      <c r="CD772" s="1"/>
      <c r="CE772" s="1"/>
      <c r="CJ772" s="99">
        <v>1</v>
      </c>
    </row>
    <row r="773" spans="2:88" s="2" customFormat="1" ht="4.5" customHeight="1">
      <c r="B773" s="898"/>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c r="BV773" s="94"/>
      <c r="BW773" s="94"/>
      <c r="BX773" s="94"/>
      <c r="BY773" s="94"/>
      <c r="BZ773" s="94"/>
      <c r="CA773" s="94"/>
      <c r="CB773" s="94"/>
      <c r="CC773" s="1"/>
      <c r="CD773" s="1"/>
      <c r="CJ773" s="99">
        <v>1</v>
      </c>
    </row>
    <row r="774" spans="2:88" s="2" customFormat="1" ht="4.5" customHeight="1">
      <c r="B774" s="898"/>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c r="AS774" s="174"/>
      <c r="AT774" s="174"/>
      <c r="AU774" s="174"/>
      <c r="AV774" s="174"/>
      <c r="AW774" s="174"/>
      <c r="AX774" s="174"/>
      <c r="AY774" s="174"/>
      <c r="AZ774" s="174"/>
      <c r="BA774" s="174"/>
      <c r="BB774" s="174"/>
      <c r="BC774" s="174"/>
      <c r="BD774" s="174"/>
      <c r="BE774" s="174"/>
      <c r="BF774" s="174"/>
      <c r="BG774" s="174"/>
      <c r="BH774" s="174"/>
      <c r="BI774" s="174"/>
      <c r="BJ774" s="174"/>
      <c r="BK774" s="174"/>
      <c r="BL774" s="174"/>
      <c r="BM774" s="174"/>
      <c r="BN774" s="174"/>
      <c r="BO774" s="174"/>
      <c r="BP774" s="174"/>
      <c r="BQ774" s="174"/>
      <c r="BR774" s="174"/>
      <c r="BS774" s="174"/>
      <c r="BT774" s="174"/>
      <c r="BU774" s="174"/>
      <c r="BV774" s="174"/>
      <c r="BW774" s="174"/>
      <c r="BX774" s="174"/>
      <c r="BY774" s="174"/>
      <c r="BZ774" s="174"/>
      <c r="CA774" s="174"/>
      <c r="CB774" s="174"/>
      <c r="CC774" s="1"/>
      <c r="CD774" s="1"/>
      <c r="CJ774" s="99">
        <v>1</v>
      </c>
    </row>
    <row r="775" spans="2:88" s="13" customFormat="1" ht="17.100000000000001" customHeight="1">
      <c r="B775" s="898"/>
      <c r="C775" s="59"/>
      <c r="D775" s="59" t="s">
        <v>251</v>
      </c>
      <c r="E775" s="59"/>
      <c r="F775" s="59"/>
      <c r="G775" s="59"/>
      <c r="H775" s="59"/>
      <c r="I775" s="59"/>
      <c r="J775" s="59"/>
      <c r="K775" s="59" t="s">
        <v>2197</v>
      </c>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59"/>
      <c r="AJ775" s="59"/>
      <c r="AK775" s="59"/>
      <c r="AL775" s="59"/>
      <c r="AM775" s="59"/>
      <c r="AN775" s="59"/>
      <c r="AO775" s="59"/>
      <c r="AP775" s="59"/>
      <c r="AQ775" s="59"/>
      <c r="AR775" s="59"/>
      <c r="AS775" s="60"/>
      <c r="AT775" s="60"/>
      <c r="AU775" s="897"/>
      <c r="AV775" s="897"/>
      <c r="AW775" s="897"/>
      <c r="AX775" s="897"/>
      <c r="AY775" s="897"/>
      <c r="AZ775" s="897"/>
      <c r="BA775" s="897"/>
      <c r="BB775" s="897"/>
      <c r="BC775" s="897"/>
      <c r="BD775" s="897"/>
      <c r="BE775" s="897"/>
      <c r="BF775" s="897"/>
      <c r="BG775" s="897"/>
      <c r="BH775" s="897"/>
      <c r="BI775" s="60"/>
      <c r="BJ775" s="60"/>
      <c r="BK775" s="60"/>
      <c r="BL775" s="60"/>
      <c r="BM775" s="60"/>
      <c r="BN775" s="60"/>
      <c r="BO775" s="60"/>
      <c r="BP775" s="60"/>
      <c r="BQ775" s="60"/>
      <c r="BR775" s="60"/>
      <c r="BS775" s="60"/>
      <c r="BT775" s="60"/>
      <c r="BU775" s="60"/>
      <c r="BV775" s="60"/>
      <c r="BW775" s="60"/>
      <c r="BX775" s="60"/>
      <c r="BY775" s="60"/>
      <c r="BZ775" s="60"/>
      <c r="CA775" s="60"/>
      <c r="CB775" s="60"/>
      <c r="CC775" s="13" t="s">
        <v>2199</v>
      </c>
      <c r="CJ775" s="99">
        <v>1</v>
      </c>
    </row>
    <row r="776" spans="2:88" s="13" customFormat="1" ht="15.95" customHeight="1">
      <c r="B776" s="898"/>
      <c r="C776" s="59"/>
      <c r="D776" s="59"/>
      <c r="E776" s="59"/>
      <c r="F776" s="59"/>
      <c r="G776" s="59"/>
      <c r="H776" s="59"/>
      <c r="I776" s="59"/>
      <c r="J776" s="59"/>
      <c r="K776" s="59" t="s">
        <v>2198</v>
      </c>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c r="AO776" s="59"/>
      <c r="AP776" s="59"/>
      <c r="AQ776" s="59"/>
      <c r="AR776" s="59"/>
      <c r="AS776" s="59"/>
      <c r="AT776" s="59"/>
      <c r="AU776" s="60"/>
      <c r="AV776" s="60"/>
      <c r="AW776" s="60"/>
      <c r="AX776" s="799" t="s">
        <v>56</v>
      </c>
      <c r="AY776" s="799"/>
      <c r="AZ776" s="96"/>
      <c r="BA776" s="96"/>
      <c r="BB776" s="96" t="s">
        <v>184</v>
      </c>
      <c r="BC776" s="96"/>
      <c r="BD776" s="96"/>
      <c r="BE776" s="96"/>
      <c r="BF776" s="96"/>
      <c r="BG776" s="799" t="s">
        <v>56</v>
      </c>
      <c r="BH776" s="799"/>
      <c r="BI776" s="96"/>
      <c r="BJ776" s="96"/>
      <c r="BK776" s="96" t="s">
        <v>254</v>
      </c>
      <c r="BL776" s="60"/>
      <c r="BM776" s="60"/>
      <c r="BN776" s="60"/>
      <c r="BO776" s="60"/>
      <c r="BP776" s="60"/>
      <c r="BQ776" s="60"/>
      <c r="BR776" s="60"/>
      <c r="BS776" s="60"/>
      <c r="BT776" s="60"/>
      <c r="BU776" s="60"/>
      <c r="BV776" s="60"/>
      <c r="BW776" s="60"/>
      <c r="BX776" s="60"/>
      <c r="BY776" s="60"/>
      <c r="BZ776" s="60"/>
      <c r="CA776" s="60"/>
      <c r="CB776" s="60"/>
      <c r="CC776" s="13" t="s">
        <v>2297</v>
      </c>
      <c r="CJ776" s="99">
        <v>1</v>
      </c>
    </row>
    <row r="777" spans="2:88" s="2" customFormat="1" ht="4.5" customHeight="1">
      <c r="B777" s="898"/>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c r="BV777" s="94"/>
      <c r="BW777" s="94"/>
      <c r="BX777" s="94"/>
      <c r="BY777" s="94"/>
      <c r="BZ777" s="94"/>
      <c r="CA777" s="94"/>
      <c r="CB777" s="94"/>
      <c r="CC777" s="1"/>
      <c r="CD777" s="1"/>
      <c r="CJ777" s="99">
        <v>1</v>
      </c>
    </row>
    <row r="778" spans="2:88" s="2" customFormat="1" ht="4.5" customHeight="1">
      <c r="B778" s="898"/>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c r="AS778" s="174"/>
      <c r="AT778" s="174"/>
      <c r="AU778" s="174"/>
      <c r="AV778" s="174"/>
      <c r="AW778" s="174"/>
      <c r="AX778" s="174"/>
      <c r="AY778" s="174"/>
      <c r="AZ778" s="174"/>
      <c r="BA778" s="174"/>
      <c r="BB778" s="174"/>
      <c r="BC778" s="174"/>
      <c r="BD778" s="174"/>
      <c r="BE778" s="174"/>
      <c r="BF778" s="174"/>
      <c r="BG778" s="174"/>
      <c r="BH778" s="174"/>
      <c r="BI778" s="174"/>
      <c r="BJ778" s="174"/>
      <c r="BK778" s="174"/>
      <c r="BL778" s="174"/>
      <c r="BM778" s="174"/>
      <c r="BN778" s="174"/>
      <c r="BO778" s="174"/>
      <c r="BP778" s="174"/>
      <c r="BQ778" s="174"/>
      <c r="BR778" s="174"/>
      <c r="BS778" s="174"/>
      <c r="BT778" s="174"/>
      <c r="BU778" s="174"/>
      <c r="BV778" s="174"/>
      <c r="BW778" s="174"/>
      <c r="BX778" s="174"/>
      <c r="BY778" s="174"/>
      <c r="BZ778" s="174"/>
      <c r="CA778" s="174"/>
      <c r="CB778" s="174"/>
      <c r="CC778" s="1"/>
      <c r="CD778" s="1"/>
      <c r="CJ778" s="99">
        <v>1</v>
      </c>
    </row>
    <row r="779" spans="2:88" s="13" customFormat="1" ht="17.100000000000001" customHeight="1">
      <c r="B779" s="898"/>
      <c r="C779" s="59"/>
      <c r="D779" s="59" t="s">
        <v>255</v>
      </c>
      <c r="E779" s="59"/>
      <c r="F779" s="59"/>
      <c r="G779" s="59"/>
      <c r="H779" s="59"/>
      <c r="I779" s="59"/>
      <c r="J779" s="59"/>
      <c r="K779" s="59"/>
      <c r="L779" s="59"/>
      <c r="M779" s="59"/>
      <c r="N779" s="59"/>
      <c r="O779" s="59"/>
      <c r="P779" s="59"/>
      <c r="Q779" s="59"/>
      <c r="R779" s="59"/>
      <c r="S779" s="59"/>
      <c r="T779" s="59"/>
      <c r="U779" s="59"/>
      <c r="V779" s="59"/>
      <c r="W779" s="59" t="s">
        <v>2204</v>
      </c>
      <c r="X779" s="60"/>
      <c r="Y779" s="60"/>
      <c r="Z779" s="59"/>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59"/>
      <c r="AY779" s="59"/>
      <c r="AZ779" s="60"/>
      <c r="BA779" s="60"/>
      <c r="BB779" s="60"/>
      <c r="BC779" s="60"/>
      <c r="BD779" s="60"/>
      <c r="BE779" s="59" t="s">
        <v>258</v>
      </c>
      <c r="BF779" s="59"/>
      <c r="BG779" s="59"/>
      <c r="BH779" s="59"/>
      <c r="BI779" s="59"/>
      <c r="BJ779" s="59"/>
      <c r="BK779" s="59"/>
      <c r="BL779" s="59"/>
      <c r="BM779" s="59"/>
      <c r="BN779" s="59"/>
      <c r="BO779" s="59"/>
      <c r="BP779" s="59"/>
      <c r="BQ779" s="59"/>
      <c r="BR779" s="59"/>
      <c r="BS779" s="59"/>
      <c r="BT779" s="59"/>
      <c r="BU779" s="59"/>
      <c r="BV779" s="59"/>
      <c r="BW779" s="59" t="s">
        <v>85</v>
      </c>
      <c r="BX779" s="59"/>
      <c r="BY779" s="59"/>
      <c r="BZ779" s="59"/>
      <c r="CA779" s="59"/>
      <c r="CB779" s="59"/>
      <c r="CJ779" s="99">
        <v>1</v>
      </c>
    </row>
    <row r="780" spans="2:88" s="13" customFormat="1" ht="15.95" customHeight="1">
      <c r="B780" s="898"/>
      <c r="C780" s="59"/>
      <c r="D780" s="59"/>
      <c r="E780" s="59"/>
      <c r="F780" s="59"/>
      <c r="G780" s="59"/>
      <c r="H780" s="59"/>
      <c r="I780" s="59"/>
      <c r="J780" s="59"/>
      <c r="K780" s="59"/>
      <c r="L780" s="59"/>
      <c r="M780" s="59"/>
      <c r="N780" s="59" t="s">
        <v>259</v>
      </c>
      <c r="O780" s="59"/>
      <c r="P780" s="59"/>
      <c r="Q780" s="59"/>
      <c r="R780" s="59"/>
      <c r="S780" s="59"/>
      <c r="T780" s="59"/>
      <c r="U780" s="59"/>
      <c r="V780" s="59"/>
      <c r="W780" s="59"/>
      <c r="X780" s="59"/>
      <c r="Y780" s="794"/>
      <c r="Z780" s="794"/>
      <c r="AA780" s="794"/>
      <c r="AB780" s="794"/>
      <c r="AC780" s="794"/>
      <c r="AD780" s="794"/>
      <c r="AE780" s="794"/>
      <c r="AF780" s="794"/>
      <c r="AG780" s="794"/>
      <c r="AH780" s="794"/>
      <c r="AI780" s="794"/>
      <c r="AJ780" s="794"/>
      <c r="AK780" s="794"/>
      <c r="AL780" s="794"/>
      <c r="AM780" s="794"/>
      <c r="AN780" s="794"/>
      <c r="AO780" s="794"/>
      <c r="AP780" s="794"/>
      <c r="AQ780" s="794"/>
      <c r="AR780" s="794"/>
      <c r="AS780" s="794"/>
      <c r="AT780" s="794"/>
      <c r="AU780" s="794"/>
      <c r="AV780" s="794"/>
      <c r="AW780" s="794"/>
      <c r="AX780" s="794"/>
      <c r="AY780" s="794"/>
      <c r="AZ780" s="794"/>
      <c r="BA780" s="794"/>
      <c r="BB780" s="794"/>
      <c r="BC780" s="794"/>
      <c r="BD780" s="794"/>
      <c r="BE780" s="798" t="s">
        <v>117</v>
      </c>
      <c r="BF780" s="798"/>
      <c r="BG780" s="796"/>
      <c r="BH780" s="796"/>
      <c r="BI780" s="796"/>
      <c r="BJ780" s="796"/>
      <c r="BK780" s="796"/>
      <c r="BL780" s="796"/>
      <c r="BM780" s="796"/>
      <c r="BN780" s="796"/>
      <c r="BO780" s="796"/>
      <c r="BP780" s="796"/>
      <c r="BQ780" s="796"/>
      <c r="BR780" s="796"/>
      <c r="BS780" s="796"/>
      <c r="BT780" s="796"/>
      <c r="BU780" s="796"/>
      <c r="BV780" s="123"/>
      <c r="BW780" s="119" t="s">
        <v>85</v>
      </c>
      <c r="BX780" s="119"/>
      <c r="BY780" s="119"/>
      <c r="BZ780" s="119"/>
      <c r="CA780" s="119"/>
      <c r="CB780" s="59"/>
      <c r="CC780" s="13" t="s">
        <v>2202</v>
      </c>
      <c r="CJ780" s="99">
        <v>1</v>
      </c>
    </row>
    <row r="781" spans="2:88" s="13" customFormat="1" ht="17.100000000000001" customHeight="1">
      <c r="B781" s="898"/>
      <c r="C781" s="59"/>
      <c r="D781" s="59"/>
      <c r="E781" s="59"/>
      <c r="F781" s="59"/>
      <c r="G781" s="59"/>
      <c r="H781" s="59"/>
      <c r="I781" s="59"/>
      <c r="J781" s="59"/>
      <c r="K781" s="59"/>
      <c r="L781" s="59"/>
      <c r="M781" s="59"/>
      <c r="N781" s="59" t="s">
        <v>260</v>
      </c>
      <c r="O781" s="59"/>
      <c r="P781" s="59"/>
      <c r="Q781" s="59"/>
      <c r="R781" s="59"/>
      <c r="S781" s="59"/>
      <c r="T781" s="59"/>
      <c r="U781" s="59"/>
      <c r="V781" s="59"/>
      <c r="W781" s="59"/>
      <c r="X781" s="59"/>
      <c r="Y781" s="794"/>
      <c r="Z781" s="794"/>
      <c r="AA781" s="794"/>
      <c r="AB781" s="794"/>
      <c r="AC781" s="794"/>
      <c r="AD781" s="794"/>
      <c r="AE781" s="794"/>
      <c r="AF781" s="794"/>
      <c r="AG781" s="794"/>
      <c r="AH781" s="794"/>
      <c r="AI781" s="794"/>
      <c r="AJ781" s="794"/>
      <c r="AK781" s="794"/>
      <c r="AL781" s="794"/>
      <c r="AM781" s="794"/>
      <c r="AN781" s="794"/>
      <c r="AO781" s="794"/>
      <c r="AP781" s="794"/>
      <c r="AQ781" s="794"/>
      <c r="AR781" s="794"/>
      <c r="AS781" s="794"/>
      <c r="AT781" s="794"/>
      <c r="AU781" s="794"/>
      <c r="AV781" s="794"/>
      <c r="AW781" s="794"/>
      <c r="AX781" s="794"/>
      <c r="AY781" s="794"/>
      <c r="AZ781" s="794"/>
      <c r="BA781" s="794"/>
      <c r="BB781" s="794"/>
      <c r="BC781" s="794"/>
      <c r="BD781" s="794"/>
      <c r="BE781" s="798" t="s">
        <v>117</v>
      </c>
      <c r="BF781" s="798"/>
      <c r="BG781" s="796"/>
      <c r="BH781" s="796"/>
      <c r="BI781" s="796"/>
      <c r="BJ781" s="796"/>
      <c r="BK781" s="796"/>
      <c r="BL781" s="796"/>
      <c r="BM781" s="796"/>
      <c r="BN781" s="796"/>
      <c r="BO781" s="796"/>
      <c r="BP781" s="796"/>
      <c r="BQ781" s="796"/>
      <c r="BR781" s="796"/>
      <c r="BS781" s="796"/>
      <c r="BT781" s="796"/>
      <c r="BU781" s="796"/>
      <c r="BV781" s="123"/>
      <c r="BW781" s="119" t="s">
        <v>85</v>
      </c>
      <c r="BX781" s="119"/>
      <c r="BY781" s="119"/>
      <c r="BZ781" s="119"/>
      <c r="CA781" s="119"/>
      <c r="CB781" s="59"/>
      <c r="CJ781" s="99">
        <v>1</v>
      </c>
    </row>
    <row r="782" spans="2:88" s="13" customFormat="1" ht="17.100000000000001" customHeight="1">
      <c r="B782" s="898"/>
      <c r="C782" s="59"/>
      <c r="D782" s="59"/>
      <c r="E782" s="59"/>
      <c r="F782" s="59"/>
      <c r="G782" s="59"/>
      <c r="H782" s="59"/>
      <c r="I782" s="59"/>
      <c r="J782" s="59"/>
      <c r="K782" s="59"/>
      <c r="L782" s="59"/>
      <c r="M782" s="59"/>
      <c r="N782" s="59" t="s">
        <v>261</v>
      </c>
      <c r="O782" s="59"/>
      <c r="P782" s="59"/>
      <c r="Q782" s="59"/>
      <c r="R782" s="59"/>
      <c r="S782" s="59"/>
      <c r="T782" s="59"/>
      <c r="U782" s="59"/>
      <c r="V782" s="59"/>
      <c r="W782" s="59"/>
      <c r="X782" s="59"/>
      <c r="Y782" s="794"/>
      <c r="Z782" s="794"/>
      <c r="AA782" s="794"/>
      <c r="AB782" s="794"/>
      <c r="AC782" s="794"/>
      <c r="AD782" s="794"/>
      <c r="AE782" s="794"/>
      <c r="AF782" s="794"/>
      <c r="AG782" s="794"/>
      <c r="AH782" s="794"/>
      <c r="AI782" s="794"/>
      <c r="AJ782" s="794"/>
      <c r="AK782" s="794"/>
      <c r="AL782" s="794"/>
      <c r="AM782" s="794"/>
      <c r="AN782" s="794"/>
      <c r="AO782" s="794"/>
      <c r="AP782" s="794"/>
      <c r="AQ782" s="794"/>
      <c r="AR782" s="794"/>
      <c r="AS782" s="794"/>
      <c r="AT782" s="794"/>
      <c r="AU782" s="794"/>
      <c r="AV782" s="794"/>
      <c r="AW782" s="794"/>
      <c r="AX782" s="794"/>
      <c r="AY782" s="794"/>
      <c r="AZ782" s="794"/>
      <c r="BA782" s="794"/>
      <c r="BB782" s="794"/>
      <c r="BC782" s="794"/>
      <c r="BD782" s="794"/>
      <c r="BE782" s="798" t="s">
        <v>117</v>
      </c>
      <c r="BF782" s="798"/>
      <c r="BG782" s="796"/>
      <c r="BH782" s="796"/>
      <c r="BI782" s="796"/>
      <c r="BJ782" s="796"/>
      <c r="BK782" s="796"/>
      <c r="BL782" s="796"/>
      <c r="BM782" s="796"/>
      <c r="BN782" s="796"/>
      <c r="BO782" s="796"/>
      <c r="BP782" s="796"/>
      <c r="BQ782" s="796"/>
      <c r="BR782" s="796"/>
      <c r="BS782" s="796"/>
      <c r="BT782" s="796"/>
      <c r="BU782" s="796"/>
      <c r="BV782" s="123"/>
      <c r="BW782" s="119" t="s">
        <v>85</v>
      </c>
      <c r="BX782" s="119"/>
      <c r="BY782" s="119"/>
      <c r="BZ782" s="119"/>
      <c r="CA782" s="119"/>
      <c r="CB782" s="59"/>
      <c r="CD782" s="1"/>
      <c r="CJ782" s="99">
        <v>1</v>
      </c>
    </row>
    <row r="783" spans="2:88" s="13" customFormat="1" ht="17.100000000000001" customHeight="1">
      <c r="B783" s="898"/>
      <c r="C783" s="59"/>
      <c r="D783" s="59"/>
      <c r="E783" s="59"/>
      <c r="F783" s="59"/>
      <c r="G783" s="59"/>
      <c r="H783" s="59"/>
      <c r="I783" s="59"/>
      <c r="J783" s="59"/>
      <c r="K783" s="59"/>
      <c r="L783" s="59"/>
      <c r="M783" s="59"/>
      <c r="N783" s="59" t="s">
        <v>262</v>
      </c>
      <c r="O783" s="59"/>
      <c r="P783" s="59"/>
      <c r="Q783" s="59"/>
      <c r="R783" s="59"/>
      <c r="S783" s="59"/>
      <c r="T783" s="59"/>
      <c r="U783" s="59"/>
      <c r="V783" s="59"/>
      <c r="W783" s="59"/>
      <c r="X783" s="59"/>
      <c r="Y783" s="794"/>
      <c r="Z783" s="794"/>
      <c r="AA783" s="794"/>
      <c r="AB783" s="794"/>
      <c r="AC783" s="794"/>
      <c r="AD783" s="794"/>
      <c r="AE783" s="794"/>
      <c r="AF783" s="794"/>
      <c r="AG783" s="794"/>
      <c r="AH783" s="794"/>
      <c r="AI783" s="794"/>
      <c r="AJ783" s="794"/>
      <c r="AK783" s="794"/>
      <c r="AL783" s="794"/>
      <c r="AM783" s="794"/>
      <c r="AN783" s="794"/>
      <c r="AO783" s="794"/>
      <c r="AP783" s="794"/>
      <c r="AQ783" s="794"/>
      <c r="AR783" s="794"/>
      <c r="AS783" s="794"/>
      <c r="AT783" s="794"/>
      <c r="AU783" s="794"/>
      <c r="AV783" s="794"/>
      <c r="AW783" s="794"/>
      <c r="AX783" s="794"/>
      <c r="AY783" s="794"/>
      <c r="AZ783" s="794"/>
      <c r="BA783" s="794"/>
      <c r="BB783" s="794"/>
      <c r="BC783" s="794"/>
      <c r="BD783" s="794"/>
      <c r="BE783" s="798" t="s">
        <v>117</v>
      </c>
      <c r="BF783" s="798"/>
      <c r="BG783" s="796"/>
      <c r="BH783" s="796"/>
      <c r="BI783" s="796"/>
      <c r="BJ783" s="796"/>
      <c r="BK783" s="796"/>
      <c r="BL783" s="796"/>
      <c r="BM783" s="796"/>
      <c r="BN783" s="796"/>
      <c r="BO783" s="796"/>
      <c r="BP783" s="796"/>
      <c r="BQ783" s="796"/>
      <c r="BR783" s="796"/>
      <c r="BS783" s="796"/>
      <c r="BT783" s="796"/>
      <c r="BU783" s="796"/>
      <c r="BV783" s="123"/>
      <c r="BW783" s="119" t="s">
        <v>85</v>
      </c>
      <c r="BX783" s="119"/>
      <c r="BY783" s="119"/>
      <c r="BZ783" s="119"/>
      <c r="CA783" s="119"/>
      <c r="CB783" s="59"/>
      <c r="CD783" s="1"/>
      <c r="CJ783" s="99">
        <v>1</v>
      </c>
    </row>
    <row r="784" spans="2:88" s="1" customFormat="1" ht="17.100000000000001" customHeight="1">
      <c r="B784" s="898"/>
      <c r="C784" s="59"/>
      <c r="D784" s="59"/>
      <c r="E784" s="59"/>
      <c r="F784" s="59"/>
      <c r="G784" s="59"/>
      <c r="H784" s="59"/>
      <c r="I784" s="59"/>
      <c r="J784" s="59"/>
      <c r="K784" s="59"/>
      <c r="L784" s="59"/>
      <c r="M784" s="59"/>
      <c r="N784" s="59" t="s">
        <v>263</v>
      </c>
      <c r="O784" s="59"/>
      <c r="P784" s="59"/>
      <c r="Q784" s="59"/>
      <c r="R784" s="59"/>
      <c r="S784" s="59"/>
      <c r="T784" s="59"/>
      <c r="U784" s="59"/>
      <c r="V784" s="59"/>
      <c r="W784" s="59"/>
      <c r="X784" s="59"/>
      <c r="Y784" s="794"/>
      <c r="Z784" s="794"/>
      <c r="AA784" s="794"/>
      <c r="AB784" s="794"/>
      <c r="AC784" s="794"/>
      <c r="AD784" s="794"/>
      <c r="AE784" s="794"/>
      <c r="AF784" s="794"/>
      <c r="AG784" s="794"/>
      <c r="AH784" s="794"/>
      <c r="AI784" s="794"/>
      <c r="AJ784" s="794"/>
      <c r="AK784" s="794"/>
      <c r="AL784" s="794"/>
      <c r="AM784" s="794"/>
      <c r="AN784" s="794"/>
      <c r="AO784" s="794"/>
      <c r="AP784" s="794"/>
      <c r="AQ784" s="794"/>
      <c r="AR784" s="794"/>
      <c r="AS784" s="794"/>
      <c r="AT784" s="794"/>
      <c r="AU784" s="794"/>
      <c r="AV784" s="794"/>
      <c r="AW784" s="794"/>
      <c r="AX784" s="794"/>
      <c r="AY784" s="794"/>
      <c r="AZ784" s="794"/>
      <c r="BA784" s="794"/>
      <c r="BB784" s="794"/>
      <c r="BC784" s="794"/>
      <c r="BD784" s="794"/>
      <c r="BE784" s="798" t="s">
        <v>117</v>
      </c>
      <c r="BF784" s="798"/>
      <c r="BG784" s="796"/>
      <c r="BH784" s="796"/>
      <c r="BI784" s="796"/>
      <c r="BJ784" s="796"/>
      <c r="BK784" s="796"/>
      <c r="BL784" s="796"/>
      <c r="BM784" s="796"/>
      <c r="BN784" s="796"/>
      <c r="BO784" s="796"/>
      <c r="BP784" s="796"/>
      <c r="BQ784" s="796"/>
      <c r="BR784" s="796"/>
      <c r="BS784" s="796"/>
      <c r="BT784" s="796"/>
      <c r="BU784" s="796"/>
      <c r="BV784" s="123"/>
      <c r="BW784" s="119" t="s">
        <v>85</v>
      </c>
      <c r="BX784" s="119"/>
      <c r="BY784" s="119"/>
      <c r="BZ784" s="119"/>
      <c r="CA784" s="119"/>
      <c r="CB784" s="59"/>
      <c r="CC784" s="489" t="s">
        <v>2203</v>
      </c>
      <c r="CD784" s="9"/>
      <c r="CE784" s="13"/>
      <c r="CJ784" s="99">
        <v>1</v>
      </c>
    </row>
    <row r="785" spans="2:88" s="1" customFormat="1" ht="17.100000000000001" customHeight="1">
      <c r="B785" s="898"/>
      <c r="C785" s="59"/>
      <c r="D785" s="59"/>
      <c r="E785" s="59"/>
      <c r="F785" s="59"/>
      <c r="G785" s="59"/>
      <c r="H785" s="59"/>
      <c r="I785" s="59"/>
      <c r="J785" s="59"/>
      <c r="K785" s="59"/>
      <c r="L785" s="59"/>
      <c r="M785" s="59"/>
      <c r="N785" s="59" t="s">
        <v>264</v>
      </c>
      <c r="O785" s="59"/>
      <c r="P785" s="59"/>
      <c r="Q785" s="59"/>
      <c r="R785" s="59"/>
      <c r="S785" s="59"/>
      <c r="T785" s="59"/>
      <c r="U785" s="59"/>
      <c r="V785" s="59"/>
      <c r="W785" s="59"/>
      <c r="X785" s="59"/>
      <c r="Y785" s="794"/>
      <c r="Z785" s="794"/>
      <c r="AA785" s="794"/>
      <c r="AB785" s="794"/>
      <c r="AC785" s="794"/>
      <c r="AD785" s="794"/>
      <c r="AE785" s="794"/>
      <c r="AF785" s="794"/>
      <c r="AG785" s="794"/>
      <c r="AH785" s="794"/>
      <c r="AI785" s="794"/>
      <c r="AJ785" s="794"/>
      <c r="AK785" s="794"/>
      <c r="AL785" s="794"/>
      <c r="AM785" s="794"/>
      <c r="AN785" s="794"/>
      <c r="AO785" s="794"/>
      <c r="AP785" s="794"/>
      <c r="AQ785" s="794"/>
      <c r="AR785" s="794"/>
      <c r="AS785" s="794"/>
      <c r="AT785" s="794"/>
      <c r="AU785" s="794"/>
      <c r="AV785" s="794"/>
      <c r="AW785" s="794"/>
      <c r="AX785" s="794"/>
      <c r="AY785" s="794"/>
      <c r="AZ785" s="794"/>
      <c r="BA785" s="794"/>
      <c r="BB785" s="794"/>
      <c r="BC785" s="794"/>
      <c r="BD785" s="794"/>
      <c r="BE785" s="798" t="s">
        <v>117</v>
      </c>
      <c r="BF785" s="798"/>
      <c r="BG785" s="796"/>
      <c r="BH785" s="796"/>
      <c r="BI785" s="796"/>
      <c r="BJ785" s="796"/>
      <c r="BK785" s="796"/>
      <c r="BL785" s="796"/>
      <c r="BM785" s="796"/>
      <c r="BN785" s="796"/>
      <c r="BO785" s="796"/>
      <c r="BP785" s="796"/>
      <c r="BQ785" s="796"/>
      <c r="BR785" s="796"/>
      <c r="BS785" s="796"/>
      <c r="BT785" s="796"/>
      <c r="BU785" s="796"/>
      <c r="BV785" s="123"/>
      <c r="BW785" s="119" t="s">
        <v>85</v>
      </c>
      <c r="BX785" s="119"/>
      <c r="BY785" s="119"/>
      <c r="BZ785" s="119"/>
      <c r="CA785" s="119"/>
      <c r="CB785" s="59"/>
      <c r="CC785" s="895">
        <f>SUM(BG780:BU785)</f>
        <v>0</v>
      </c>
      <c r="CD785" s="896"/>
      <c r="CE785" s="13"/>
      <c r="CJ785" s="99">
        <v>1</v>
      </c>
    </row>
    <row r="786" spans="2:88" s="2" customFormat="1" ht="4.5" customHeight="1">
      <c r="B786" s="898"/>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c r="BV786" s="94"/>
      <c r="BW786" s="94"/>
      <c r="BX786" s="94"/>
      <c r="BY786" s="94"/>
      <c r="BZ786" s="94"/>
      <c r="CA786" s="94"/>
      <c r="CB786" s="94"/>
      <c r="CC786" s="1"/>
      <c r="CD786" s="1"/>
      <c r="CJ786" s="99">
        <v>1</v>
      </c>
    </row>
    <row r="787" spans="2:88" s="2" customFormat="1" ht="4.5" customHeight="1">
      <c r="B787" s="898"/>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c r="AS787" s="174"/>
      <c r="AT787" s="174"/>
      <c r="AU787" s="174"/>
      <c r="AV787" s="174"/>
      <c r="AW787" s="174"/>
      <c r="AX787" s="174"/>
      <c r="AY787" s="174"/>
      <c r="AZ787" s="174"/>
      <c r="BA787" s="174"/>
      <c r="BB787" s="174"/>
      <c r="BC787" s="174"/>
      <c r="BD787" s="174"/>
      <c r="BE787" s="174"/>
      <c r="BF787" s="174"/>
      <c r="BG787" s="174"/>
      <c r="BH787" s="174"/>
      <c r="BI787" s="174"/>
      <c r="BJ787" s="174"/>
      <c r="BK787" s="174"/>
      <c r="BL787" s="174"/>
      <c r="BM787" s="174"/>
      <c r="BN787" s="174"/>
      <c r="BO787" s="174"/>
      <c r="BP787" s="174"/>
      <c r="BQ787" s="174"/>
      <c r="BR787" s="174"/>
      <c r="BS787" s="174"/>
      <c r="BT787" s="174"/>
      <c r="BU787" s="174"/>
      <c r="BV787" s="174"/>
      <c r="BW787" s="174"/>
      <c r="BX787" s="174"/>
      <c r="BY787" s="174"/>
      <c r="BZ787" s="174"/>
      <c r="CA787" s="174"/>
      <c r="CB787" s="174"/>
      <c r="CC787" s="1"/>
      <c r="CD787" s="1"/>
      <c r="CJ787" s="99">
        <v>1</v>
      </c>
    </row>
    <row r="788" spans="2:88" s="13" customFormat="1" ht="17.100000000000001" customHeight="1">
      <c r="B788" s="898"/>
      <c r="C788" s="59"/>
      <c r="D788" s="59" t="s">
        <v>265</v>
      </c>
      <c r="E788" s="59"/>
      <c r="F788" s="59"/>
      <c r="G788" s="59"/>
      <c r="H788" s="59"/>
      <c r="I788" s="59"/>
      <c r="J788" s="59"/>
      <c r="K788" s="59"/>
      <c r="L788" s="59"/>
      <c r="M788" s="59"/>
      <c r="N788" s="59"/>
      <c r="O788" s="59"/>
      <c r="P788" s="59"/>
      <c r="Q788" s="59"/>
      <c r="R788" s="59"/>
      <c r="S788" s="59"/>
      <c r="T788" s="59"/>
      <c r="U788" s="794"/>
      <c r="V788" s="794"/>
      <c r="W788" s="794"/>
      <c r="X788" s="794"/>
      <c r="Y788" s="794"/>
      <c r="Z788" s="794"/>
      <c r="AA788" s="794"/>
      <c r="AB788" s="794"/>
      <c r="AC788" s="794"/>
      <c r="AD788" s="794"/>
      <c r="AE788" s="794"/>
      <c r="AF788" s="794"/>
      <c r="AG788" s="794"/>
      <c r="AH788" s="794"/>
      <c r="AI788" s="794"/>
      <c r="AJ788" s="794"/>
      <c r="AK788" s="794"/>
      <c r="AL788" s="794"/>
      <c r="AM788" s="794"/>
      <c r="AN788" s="794"/>
      <c r="AO788" s="794"/>
      <c r="AP788" s="794"/>
      <c r="AQ788" s="794"/>
      <c r="AR788" s="794"/>
      <c r="AS788" s="794"/>
      <c r="AT788" s="794"/>
      <c r="AU788" s="794"/>
      <c r="AV788" s="794"/>
      <c r="AW788" s="794"/>
      <c r="AX788" s="794"/>
      <c r="AY788" s="794"/>
      <c r="AZ788" s="794"/>
      <c r="BA788" s="794"/>
      <c r="BB788" s="794"/>
      <c r="BC788" s="794"/>
      <c r="BD788" s="794"/>
      <c r="BE788" s="794"/>
      <c r="BF788" s="794"/>
      <c r="BG788" s="794"/>
      <c r="BH788" s="794"/>
      <c r="BI788" s="794"/>
      <c r="BJ788" s="794"/>
      <c r="BK788" s="794"/>
      <c r="BL788" s="794"/>
      <c r="BM788" s="794"/>
      <c r="BN788" s="794"/>
      <c r="BO788" s="794"/>
      <c r="BP788" s="794"/>
      <c r="BQ788" s="794"/>
      <c r="BR788" s="794"/>
      <c r="BS788" s="794"/>
      <c r="BT788" s="794"/>
      <c r="BU788" s="794"/>
      <c r="BV788" s="794"/>
      <c r="BW788" s="794"/>
      <c r="BX788" s="794"/>
      <c r="BY788" s="794"/>
      <c r="BZ788" s="794"/>
      <c r="CA788" s="794"/>
      <c r="CB788" s="794"/>
      <c r="CJ788" s="99">
        <v>1</v>
      </c>
    </row>
    <row r="789" spans="2:88" s="2" customFormat="1" ht="4.5" customHeight="1">
      <c r="B789" s="898"/>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c r="BV789" s="94"/>
      <c r="BW789" s="94"/>
      <c r="BX789" s="94"/>
      <c r="BY789" s="94"/>
      <c r="BZ789" s="94"/>
      <c r="CA789" s="94"/>
      <c r="CB789" s="94"/>
      <c r="CC789" s="1"/>
      <c r="CD789" s="1"/>
      <c r="CJ789" s="99">
        <v>1</v>
      </c>
    </row>
    <row r="790" spans="2:88" s="2" customFormat="1" ht="4.5" customHeight="1">
      <c r="B790" s="898"/>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c r="AS790" s="174"/>
      <c r="AT790" s="174"/>
      <c r="AU790" s="174"/>
      <c r="AV790" s="174"/>
      <c r="AW790" s="174"/>
      <c r="AX790" s="174"/>
      <c r="AY790" s="174"/>
      <c r="AZ790" s="174"/>
      <c r="BA790" s="174"/>
      <c r="BB790" s="174"/>
      <c r="BC790" s="174"/>
      <c r="BD790" s="174"/>
      <c r="BE790" s="174"/>
      <c r="BF790" s="174"/>
      <c r="BG790" s="174"/>
      <c r="BH790" s="174"/>
      <c r="BI790" s="174"/>
      <c r="BJ790" s="174"/>
      <c r="BK790" s="174"/>
      <c r="BL790" s="174"/>
      <c r="BM790" s="174"/>
      <c r="BN790" s="174"/>
      <c r="BO790" s="174"/>
      <c r="BP790" s="174"/>
      <c r="BQ790" s="174"/>
      <c r="BR790" s="174"/>
      <c r="BS790" s="174"/>
      <c r="BT790" s="174"/>
      <c r="BU790" s="174"/>
      <c r="BV790" s="174"/>
      <c r="BW790" s="174"/>
      <c r="BX790" s="174"/>
      <c r="BY790" s="174"/>
      <c r="BZ790" s="174"/>
      <c r="CA790" s="174"/>
      <c r="CB790" s="174"/>
      <c r="CC790" s="1"/>
      <c r="CD790" s="1"/>
      <c r="CJ790" s="99">
        <v>1</v>
      </c>
    </row>
    <row r="791" spans="2:88" s="13" customFormat="1" ht="17.100000000000001" customHeight="1">
      <c r="B791" s="482" t="s">
        <v>2144</v>
      </c>
      <c r="C791" s="59"/>
      <c r="D791" s="59" t="s">
        <v>266</v>
      </c>
      <c r="E791" s="59"/>
      <c r="F791" s="59"/>
      <c r="G791" s="59"/>
      <c r="H791" s="59"/>
      <c r="I791" s="59"/>
      <c r="J791" s="59"/>
      <c r="K791" s="59"/>
      <c r="L791" s="59"/>
      <c r="M791" s="59"/>
      <c r="N791" s="59"/>
      <c r="O791" s="59"/>
      <c r="P791" s="59"/>
      <c r="Q791" s="59"/>
      <c r="R791" s="59"/>
      <c r="S791" s="59"/>
      <c r="T791" s="794"/>
      <c r="U791" s="794"/>
      <c r="V791" s="794"/>
      <c r="W791" s="794"/>
      <c r="X791" s="794"/>
      <c r="Y791" s="794"/>
      <c r="Z791" s="794"/>
      <c r="AA791" s="794"/>
      <c r="AB791" s="794"/>
      <c r="AC791" s="794"/>
      <c r="AD791" s="794"/>
      <c r="AE791" s="794"/>
      <c r="AF791" s="794"/>
      <c r="AG791" s="794"/>
      <c r="AH791" s="794"/>
      <c r="AI791" s="794"/>
      <c r="AJ791" s="794"/>
      <c r="AK791" s="794"/>
      <c r="AL791" s="794"/>
      <c r="AM791" s="794"/>
      <c r="AN791" s="794"/>
      <c r="AO791" s="794"/>
      <c r="AP791" s="794"/>
      <c r="AQ791" s="794"/>
      <c r="AR791" s="794"/>
      <c r="AS791" s="794"/>
      <c r="AT791" s="794"/>
      <c r="AU791" s="794"/>
      <c r="AV791" s="794"/>
      <c r="AW791" s="794"/>
      <c r="AX791" s="794"/>
      <c r="AY791" s="794"/>
      <c r="AZ791" s="794"/>
      <c r="BA791" s="794"/>
      <c r="BB791" s="794"/>
      <c r="BC791" s="794"/>
      <c r="BD791" s="794"/>
      <c r="BE791" s="794"/>
      <c r="BF791" s="794"/>
      <c r="BG791" s="794"/>
      <c r="BH791" s="794"/>
      <c r="BI791" s="794"/>
      <c r="BJ791" s="794"/>
      <c r="BK791" s="794"/>
      <c r="BL791" s="794"/>
      <c r="BM791" s="794"/>
      <c r="BN791" s="794"/>
      <c r="BO791" s="794"/>
      <c r="BP791" s="794"/>
      <c r="BQ791" s="794"/>
      <c r="BR791" s="794"/>
      <c r="BS791" s="794"/>
      <c r="BT791" s="794"/>
      <c r="BU791" s="794"/>
      <c r="BV791" s="794"/>
      <c r="BW791" s="794"/>
      <c r="BX791" s="794"/>
      <c r="BY791" s="794"/>
      <c r="BZ791" s="794"/>
      <c r="CA791" s="794"/>
      <c r="CB791" s="794"/>
      <c r="CC791" s="461" t="s">
        <v>2144</v>
      </c>
      <c r="CJ791" s="99">
        <v>1</v>
      </c>
    </row>
    <row r="792" spans="2:88" s="2" customFormat="1" ht="14.1" customHeight="1" thickBot="1">
      <c r="B792" s="483" t="s">
        <v>2141</v>
      </c>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c r="BV792" s="94"/>
      <c r="BW792" s="94"/>
      <c r="BX792" s="94"/>
      <c r="BY792" s="94"/>
      <c r="BZ792" s="94"/>
      <c r="CA792" s="94"/>
      <c r="CB792" s="94"/>
      <c r="CC792" s="463" t="s">
        <v>2141</v>
      </c>
      <c r="CD792" s="1"/>
      <c r="CJ792" s="421">
        <v>1</v>
      </c>
    </row>
    <row r="793" spans="2:88" s="2" customFormat="1" ht="15.95" customHeight="1">
      <c r="B793" s="484" t="s">
        <v>2142</v>
      </c>
      <c r="C793" s="59"/>
      <c r="D793" s="59" t="s">
        <v>245</v>
      </c>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59"/>
      <c r="AJ793" s="59"/>
      <c r="AK793" s="801" t="s">
        <v>244</v>
      </c>
      <c r="AL793" s="801"/>
      <c r="AM793" s="801"/>
      <c r="AN793" s="801"/>
      <c r="AO793" s="801"/>
      <c r="AP793" s="801"/>
      <c r="AQ793" s="801"/>
      <c r="AR793" s="59"/>
      <c r="AS793" s="59"/>
      <c r="AT793" s="59"/>
      <c r="AU793" s="59"/>
      <c r="AV793" s="59"/>
      <c r="AW793" s="59"/>
      <c r="AX793" s="59"/>
      <c r="AY793" s="59"/>
      <c r="AZ793" s="59"/>
      <c r="BA793" s="59"/>
      <c r="BB793" s="59"/>
      <c r="BC793" s="59"/>
      <c r="BD793" s="59"/>
      <c r="BE793" s="59"/>
      <c r="BF793" s="59"/>
      <c r="BG793" s="59"/>
      <c r="BH793" s="59"/>
      <c r="BI793" s="59"/>
      <c r="BJ793" s="59"/>
      <c r="BK793" s="59"/>
      <c r="BL793" s="59"/>
      <c r="BM793" s="59"/>
      <c r="BN793" s="59"/>
      <c r="BO793" s="59"/>
      <c r="BP793" s="59"/>
      <c r="BQ793" s="59"/>
      <c r="BR793" s="59"/>
      <c r="BS793" s="59"/>
      <c r="BT793" s="59"/>
      <c r="BU793" s="59"/>
      <c r="BV793" s="59"/>
      <c r="BW793" s="59"/>
      <c r="BX793" s="59"/>
      <c r="BY793" s="59"/>
      <c r="BZ793" s="59"/>
      <c r="CA793" s="59"/>
      <c r="CB793" s="59"/>
      <c r="CC793" s="464" t="s">
        <v>2142</v>
      </c>
      <c r="CD793" s="491"/>
      <c r="CE793" s="491"/>
      <c r="CJ793" s="99">
        <v>1</v>
      </c>
    </row>
    <row r="794" spans="2:88" s="2" customFormat="1" ht="2.1" customHeight="1" thickBot="1">
      <c r="B794" s="495" t="s">
        <v>1958</v>
      </c>
      <c r="C794" s="490"/>
      <c r="D794" s="490"/>
      <c r="E794" s="490"/>
      <c r="F794" s="490"/>
      <c r="G794" s="490"/>
      <c r="H794" s="490"/>
      <c r="I794" s="490"/>
      <c r="J794" s="490"/>
      <c r="K794" s="490"/>
      <c r="L794" s="490"/>
      <c r="M794" s="490"/>
      <c r="N794" s="490"/>
      <c r="O794" s="490"/>
      <c r="P794" s="490"/>
      <c r="Q794" s="490"/>
      <c r="R794" s="490"/>
      <c r="S794" s="490"/>
      <c r="T794" s="490"/>
      <c r="U794" s="490"/>
      <c r="V794" s="490"/>
      <c r="W794" s="490"/>
      <c r="X794" s="490"/>
      <c r="Y794" s="490"/>
      <c r="Z794" s="490"/>
      <c r="AA794" s="490"/>
      <c r="AB794" s="490"/>
      <c r="AC794" s="490"/>
      <c r="AD794" s="490"/>
      <c r="AE794" s="490"/>
      <c r="AF794" s="490"/>
      <c r="AG794" s="490"/>
      <c r="AH794" s="490"/>
      <c r="AI794" s="490"/>
      <c r="AJ794" s="490"/>
      <c r="AK794" s="490"/>
      <c r="AL794" s="490"/>
      <c r="AM794" s="490"/>
      <c r="AN794" s="490"/>
      <c r="AO794" s="490"/>
      <c r="AP794" s="490"/>
      <c r="AQ794" s="490"/>
      <c r="AR794" s="490"/>
      <c r="AS794" s="490"/>
      <c r="AT794" s="490"/>
      <c r="AU794" s="490"/>
      <c r="AV794" s="490"/>
      <c r="AW794" s="490"/>
      <c r="AX794" s="490"/>
      <c r="AY794" s="490"/>
      <c r="AZ794" s="490"/>
      <c r="BA794" s="490"/>
      <c r="BB794" s="490"/>
      <c r="BC794" s="490"/>
      <c r="BD794" s="490"/>
      <c r="BE794" s="490"/>
      <c r="BF794" s="490"/>
      <c r="BG794" s="490"/>
      <c r="BH794" s="490"/>
      <c r="BI794" s="490"/>
      <c r="BJ794" s="490"/>
      <c r="BK794" s="490"/>
      <c r="BL794" s="490"/>
      <c r="BM794" s="490"/>
      <c r="BN794" s="490"/>
      <c r="BO794" s="490"/>
      <c r="BP794" s="490"/>
      <c r="BQ794" s="490"/>
      <c r="BR794" s="490"/>
      <c r="BS794" s="490"/>
      <c r="BT794" s="490"/>
      <c r="BU794" s="490"/>
      <c r="BV794" s="490"/>
      <c r="BW794" s="490"/>
      <c r="BX794" s="490"/>
      <c r="BY794" s="490"/>
      <c r="BZ794" s="490"/>
      <c r="CA794" s="490"/>
      <c r="CB794" s="490"/>
      <c r="CC794" s="1"/>
      <c r="CD794" s="1"/>
      <c r="CJ794" s="99">
        <v>1</v>
      </c>
    </row>
    <row r="795" spans="2:88" s="2" customFormat="1" ht="3.95" customHeight="1">
      <c r="B795" s="898" t="s">
        <v>2205</v>
      </c>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1"/>
      <c r="CD795" s="1"/>
      <c r="CJ795" s="99">
        <v>1</v>
      </c>
    </row>
    <row r="796" spans="2:88" s="1" customFormat="1" ht="17.100000000000001" customHeight="1">
      <c r="B796" s="898"/>
      <c r="C796" s="59"/>
      <c r="D796" s="59" t="s">
        <v>246</v>
      </c>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799"/>
      <c r="AL796" s="799"/>
      <c r="AM796" s="799"/>
      <c r="AN796" s="799"/>
      <c r="AO796" s="799"/>
      <c r="AP796" s="799"/>
      <c r="AQ796" s="799"/>
      <c r="AR796" s="59"/>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1" t="s">
        <v>1970</v>
      </c>
      <c r="CJ796" s="99">
        <v>1</v>
      </c>
    </row>
    <row r="797" spans="2:88" s="2" customFormat="1" ht="4.5" customHeight="1">
      <c r="B797" s="898"/>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c r="BV797" s="94"/>
      <c r="BW797" s="94"/>
      <c r="BX797" s="94"/>
      <c r="BY797" s="94"/>
      <c r="BZ797" s="94"/>
      <c r="CA797" s="94"/>
      <c r="CB797" s="94"/>
      <c r="CC797" s="1"/>
      <c r="CD797" s="1"/>
      <c r="CJ797" s="99">
        <v>1</v>
      </c>
    </row>
    <row r="798" spans="2:88" s="2" customFormat="1" ht="4.5" customHeight="1">
      <c r="B798" s="898"/>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c r="AS798" s="174"/>
      <c r="AT798" s="174"/>
      <c r="AU798" s="174"/>
      <c r="AV798" s="174"/>
      <c r="AW798" s="174"/>
      <c r="AX798" s="174"/>
      <c r="AY798" s="174"/>
      <c r="AZ798" s="174"/>
      <c r="BA798" s="174"/>
      <c r="BB798" s="174"/>
      <c r="BC798" s="174"/>
      <c r="BD798" s="174"/>
      <c r="BE798" s="174"/>
      <c r="BF798" s="174"/>
      <c r="BG798" s="174"/>
      <c r="BH798" s="174"/>
      <c r="BI798" s="174"/>
      <c r="BJ798" s="174"/>
      <c r="BK798" s="174"/>
      <c r="BL798" s="174"/>
      <c r="BM798" s="174"/>
      <c r="BN798" s="174"/>
      <c r="BO798" s="174"/>
      <c r="BP798" s="174"/>
      <c r="BQ798" s="174"/>
      <c r="BR798" s="174"/>
      <c r="BS798" s="174"/>
      <c r="BT798" s="174"/>
      <c r="BU798" s="174"/>
      <c r="BV798" s="174"/>
      <c r="BW798" s="174"/>
      <c r="BX798" s="174"/>
      <c r="BY798" s="174"/>
      <c r="BZ798" s="174"/>
      <c r="CA798" s="174"/>
      <c r="CB798" s="174"/>
      <c r="CC798" s="1"/>
      <c r="CD798" s="1"/>
      <c r="CJ798" s="99">
        <v>1</v>
      </c>
    </row>
    <row r="799" spans="2:88" s="1" customFormat="1" ht="17.100000000000001" customHeight="1">
      <c r="B799" s="898"/>
      <c r="C799" s="59"/>
      <c r="D799" s="59" t="s">
        <v>247</v>
      </c>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799"/>
      <c r="AL799" s="799"/>
      <c r="AM799" s="799"/>
      <c r="AN799" s="799"/>
      <c r="AO799" s="799"/>
      <c r="AP799" s="799"/>
      <c r="AQ799" s="799"/>
      <c r="AR799" s="59"/>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1" t="s">
        <v>2201</v>
      </c>
      <c r="CJ799" s="99">
        <v>1</v>
      </c>
    </row>
    <row r="800" spans="2:88" s="2" customFormat="1" ht="4.5" customHeight="1">
      <c r="B800" s="898"/>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c r="BV800" s="94"/>
      <c r="BW800" s="94"/>
      <c r="BX800" s="94"/>
      <c r="BY800" s="94"/>
      <c r="BZ800" s="94"/>
      <c r="CA800" s="94"/>
      <c r="CB800" s="94"/>
      <c r="CC800" s="1"/>
      <c r="CD800" s="1"/>
      <c r="CJ800" s="99">
        <v>1</v>
      </c>
    </row>
    <row r="801" spans="2:88" s="2" customFormat="1" ht="4.5" customHeight="1">
      <c r="B801" s="898"/>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c r="AS801" s="174"/>
      <c r="AT801" s="174"/>
      <c r="AU801" s="174"/>
      <c r="AV801" s="174"/>
      <c r="AW801" s="174"/>
      <c r="AX801" s="174"/>
      <c r="AY801" s="174"/>
      <c r="AZ801" s="174"/>
      <c r="BA801" s="174"/>
      <c r="BB801" s="174"/>
      <c r="BC801" s="174"/>
      <c r="BD801" s="174"/>
      <c r="BE801" s="174"/>
      <c r="BF801" s="174"/>
      <c r="BG801" s="174"/>
      <c r="BH801" s="174"/>
      <c r="BI801" s="174"/>
      <c r="BJ801" s="174"/>
      <c r="BK801" s="174"/>
      <c r="BL801" s="174"/>
      <c r="BM801" s="174"/>
      <c r="BN801" s="174"/>
      <c r="BO801" s="174"/>
      <c r="BP801" s="174"/>
      <c r="BQ801" s="174"/>
      <c r="BR801" s="174"/>
      <c r="BS801" s="174"/>
      <c r="BT801" s="174"/>
      <c r="BU801" s="174"/>
      <c r="BV801" s="174"/>
      <c r="BW801" s="174"/>
      <c r="BX801" s="174"/>
      <c r="BY801" s="174"/>
      <c r="BZ801" s="174"/>
      <c r="CA801" s="174"/>
      <c r="CB801" s="174"/>
      <c r="CC801" s="1"/>
      <c r="CD801" s="1"/>
      <c r="CJ801" s="99">
        <v>1</v>
      </c>
    </row>
    <row r="802" spans="2:88" s="1" customFormat="1" ht="17.100000000000001" customHeight="1">
      <c r="B802" s="898"/>
      <c r="C802" s="59"/>
      <c r="D802" s="59" t="s">
        <v>248</v>
      </c>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60"/>
      <c r="AT802" s="60"/>
      <c r="AU802" s="897"/>
      <c r="AV802" s="897"/>
      <c r="AW802" s="897"/>
      <c r="AX802" s="897"/>
      <c r="AY802" s="897"/>
      <c r="AZ802" s="897"/>
      <c r="BA802" s="897"/>
      <c r="BB802" s="897"/>
      <c r="BC802" s="897"/>
      <c r="BD802" s="897"/>
      <c r="BE802" s="897"/>
      <c r="BF802" s="897"/>
      <c r="BG802" s="897"/>
      <c r="BH802" s="897"/>
      <c r="BI802" s="60"/>
      <c r="BJ802" s="60"/>
      <c r="BK802" s="60"/>
      <c r="BL802" s="60"/>
      <c r="BM802" s="60"/>
      <c r="BN802" s="60"/>
      <c r="BO802" s="60"/>
      <c r="BP802" s="60"/>
      <c r="BQ802" s="60"/>
      <c r="BR802" s="60"/>
      <c r="BS802" s="60"/>
      <c r="BT802" s="60"/>
      <c r="BU802" s="60"/>
      <c r="BV802" s="60"/>
      <c r="BW802" s="60"/>
      <c r="BX802" s="60"/>
      <c r="BY802" s="60"/>
      <c r="BZ802" s="60"/>
      <c r="CA802" s="60"/>
      <c r="CB802" s="60"/>
      <c r="CC802" s="1" t="s">
        <v>2200</v>
      </c>
      <c r="CJ802" s="99">
        <v>1</v>
      </c>
    </row>
    <row r="803" spans="2:88" s="2" customFormat="1" ht="4.5" customHeight="1">
      <c r="B803" s="898"/>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c r="BV803" s="94"/>
      <c r="BW803" s="94"/>
      <c r="BX803" s="94"/>
      <c r="BY803" s="94"/>
      <c r="BZ803" s="94"/>
      <c r="CA803" s="94"/>
      <c r="CB803" s="94"/>
      <c r="CC803" s="1"/>
      <c r="CD803" s="1"/>
      <c r="CJ803" s="99">
        <v>1</v>
      </c>
    </row>
    <row r="804" spans="2:88" s="2" customFormat="1" ht="4.5" customHeight="1">
      <c r="B804" s="898"/>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c r="AS804" s="174"/>
      <c r="AT804" s="174"/>
      <c r="AU804" s="174"/>
      <c r="AV804" s="174"/>
      <c r="AW804" s="174"/>
      <c r="AX804" s="174"/>
      <c r="AY804" s="174"/>
      <c r="AZ804" s="174"/>
      <c r="BA804" s="174"/>
      <c r="BB804" s="174"/>
      <c r="BC804" s="174"/>
      <c r="BD804" s="174"/>
      <c r="BE804" s="174"/>
      <c r="BF804" s="174"/>
      <c r="BG804" s="174"/>
      <c r="BH804" s="174"/>
      <c r="BI804" s="174"/>
      <c r="BJ804" s="174"/>
      <c r="BK804" s="174"/>
      <c r="BL804" s="174"/>
      <c r="BM804" s="174"/>
      <c r="BN804" s="174"/>
      <c r="BO804" s="174"/>
      <c r="BP804" s="174"/>
      <c r="BQ804" s="174"/>
      <c r="BR804" s="174"/>
      <c r="BS804" s="174"/>
      <c r="BT804" s="174"/>
      <c r="BU804" s="174"/>
      <c r="BV804" s="174"/>
      <c r="BW804" s="174"/>
      <c r="BX804" s="174"/>
      <c r="BY804" s="174"/>
      <c r="BZ804" s="174"/>
      <c r="CA804" s="174"/>
      <c r="CB804" s="174"/>
      <c r="CC804" s="1"/>
      <c r="CD804" s="1"/>
      <c r="CJ804" s="99">
        <v>1</v>
      </c>
    </row>
    <row r="805" spans="2:88" s="1" customFormat="1" ht="17.100000000000001" customHeight="1">
      <c r="B805" s="898"/>
      <c r="C805" s="59"/>
      <c r="D805" s="59" t="s">
        <v>249</v>
      </c>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60"/>
      <c r="AT805" s="60"/>
      <c r="AU805" s="897"/>
      <c r="AV805" s="897"/>
      <c r="AW805" s="897"/>
      <c r="AX805" s="897"/>
      <c r="AY805" s="897"/>
      <c r="AZ805" s="897"/>
      <c r="BA805" s="897"/>
      <c r="BB805" s="897"/>
      <c r="BC805" s="897"/>
      <c r="BD805" s="897"/>
      <c r="BE805" s="897"/>
      <c r="BF805" s="897"/>
      <c r="BG805" s="897"/>
      <c r="BH805" s="897"/>
      <c r="BI805" s="60"/>
      <c r="BJ805" s="60"/>
      <c r="BK805" s="60"/>
      <c r="BL805" s="60"/>
      <c r="BM805" s="60"/>
      <c r="BN805" s="60"/>
      <c r="BO805" s="60"/>
      <c r="BP805" s="60"/>
      <c r="BQ805" s="60"/>
      <c r="BR805" s="60"/>
      <c r="BS805" s="60"/>
      <c r="BT805" s="60"/>
      <c r="BU805" s="60"/>
      <c r="BV805" s="60"/>
      <c r="BW805" s="60"/>
      <c r="BX805" s="60"/>
      <c r="BY805" s="60"/>
      <c r="BZ805" s="60"/>
      <c r="CA805" s="60"/>
      <c r="CB805" s="60"/>
      <c r="CC805" s="1" t="s">
        <v>2200</v>
      </c>
      <c r="CJ805" s="99">
        <v>1</v>
      </c>
    </row>
    <row r="806" spans="2:88" s="2" customFormat="1" ht="4.5" customHeight="1">
      <c r="B806" s="898"/>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c r="BV806" s="94"/>
      <c r="BW806" s="94"/>
      <c r="BX806" s="94"/>
      <c r="BY806" s="94"/>
      <c r="BZ806" s="94"/>
      <c r="CA806" s="94"/>
      <c r="CB806" s="94"/>
      <c r="CC806" s="1"/>
      <c r="CD806" s="1"/>
      <c r="CJ806" s="99">
        <v>1</v>
      </c>
    </row>
    <row r="807" spans="2:88" s="2" customFormat="1" ht="4.5" customHeight="1">
      <c r="B807" s="898"/>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c r="AS807" s="174"/>
      <c r="AT807" s="174"/>
      <c r="AU807" s="174"/>
      <c r="AV807" s="174"/>
      <c r="AW807" s="174"/>
      <c r="AX807" s="174"/>
      <c r="AY807" s="174"/>
      <c r="AZ807" s="174"/>
      <c r="BA807" s="174"/>
      <c r="BB807" s="174"/>
      <c r="BC807" s="174"/>
      <c r="BD807" s="174"/>
      <c r="BE807" s="174"/>
      <c r="BF807" s="174"/>
      <c r="BG807" s="174"/>
      <c r="BH807" s="174"/>
      <c r="BI807" s="174"/>
      <c r="BJ807" s="174"/>
      <c r="BK807" s="174"/>
      <c r="BL807" s="174"/>
      <c r="BM807" s="174"/>
      <c r="BN807" s="174"/>
      <c r="BO807" s="174"/>
      <c r="BP807" s="174"/>
      <c r="BQ807" s="174"/>
      <c r="BR807" s="174"/>
      <c r="BS807" s="174"/>
      <c r="BT807" s="174"/>
      <c r="BU807" s="174"/>
      <c r="BV807" s="174"/>
      <c r="BW807" s="174"/>
      <c r="BX807" s="174"/>
      <c r="BY807" s="174"/>
      <c r="BZ807" s="174"/>
      <c r="CA807" s="174"/>
      <c r="CB807" s="174"/>
      <c r="CC807" s="1"/>
      <c r="CD807" s="1"/>
      <c r="CJ807" s="99">
        <v>1</v>
      </c>
    </row>
    <row r="808" spans="2:88" s="1" customFormat="1" ht="17.100000000000001" customHeight="1">
      <c r="B808" s="898"/>
      <c r="C808" s="59"/>
      <c r="D808" s="59" t="s">
        <v>250</v>
      </c>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59"/>
      <c r="AM808" s="59"/>
      <c r="AN808" s="59"/>
      <c r="AO808" s="59"/>
      <c r="AP808" s="59"/>
      <c r="AQ808" s="59"/>
      <c r="AR808" s="59"/>
      <c r="AS808" s="60"/>
      <c r="AT808" s="60"/>
      <c r="AU808" s="897"/>
      <c r="AV808" s="897"/>
      <c r="AW808" s="897"/>
      <c r="AX808" s="897"/>
      <c r="AY808" s="897"/>
      <c r="AZ808" s="897"/>
      <c r="BA808" s="897"/>
      <c r="BB808" s="897"/>
      <c r="BC808" s="897"/>
      <c r="BD808" s="897"/>
      <c r="BE808" s="897"/>
      <c r="BF808" s="897"/>
      <c r="BG808" s="897"/>
      <c r="BH808" s="897"/>
      <c r="BI808" s="60"/>
      <c r="BJ808" s="60"/>
      <c r="BK808" s="60"/>
      <c r="BL808" s="60"/>
      <c r="BM808" s="60"/>
      <c r="BN808" s="60"/>
      <c r="BO808" s="60"/>
      <c r="BP808" s="60"/>
      <c r="BQ808" s="60"/>
      <c r="BR808" s="60"/>
      <c r="BS808" s="60"/>
      <c r="BT808" s="60"/>
      <c r="BU808" s="60"/>
      <c r="BV808" s="60"/>
      <c r="BW808" s="60"/>
      <c r="BX808" s="60"/>
      <c r="BY808" s="60"/>
      <c r="BZ808" s="60"/>
      <c r="CA808" s="60"/>
      <c r="CB808" s="60"/>
      <c r="CJ808" s="99">
        <v>1</v>
      </c>
    </row>
    <row r="809" spans="2:88" s="2" customFormat="1" ht="4.5" customHeight="1">
      <c r="B809" s="898"/>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c r="BV809" s="94"/>
      <c r="BW809" s="94"/>
      <c r="BX809" s="94"/>
      <c r="BY809" s="94"/>
      <c r="BZ809" s="94"/>
      <c r="CA809" s="94"/>
      <c r="CB809" s="94"/>
      <c r="CC809" s="1"/>
      <c r="CD809" s="1"/>
      <c r="CJ809" s="99">
        <v>1</v>
      </c>
    </row>
    <row r="810" spans="2:88" s="2" customFormat="1" ht="4.5" customHeight="1">
      <c r="B810" s="898"/>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c r="AS810" s="174"/>
      <c r="AT810" s="174"/>
      <c r="AU810" s="174"/>
      <c r="AV810" s="174"/>
      <c r="AW810" s="174"/>
      <c r="AX810" s="174"/>
      <c r="AY810" s="174"/>
      <c r="AZ810" s="174"/>
      <c r="BA810" s="174"/>
      <c r="BB810" s="174"/>
      <c r="BC810" s="174"/>
      <c r="BD810" s="174"/>
      <c r="BE810" s="174"/>
      <c r="BF810" s="174"/>
      <c r="BG810" s="174"/>
      <c r="BH810" s="174"/>
      <c r="BI810" s="174"/>
      <c r="BJ810" s="174"/>
      <c r="BK810" s="174"/>
      <c r="BL810" s="174"/>
      <c r="BM810" s="174"/>
      <c r="BN810" s="174"/>
      <c r="BO810" s="174"/>
      <c r="BP810" s="174"/>
      <c r="BQ810" s="174"/>
      <c r="BR810" s="174"/>
      <c r="BS810" s="174"/>
      <c r="BT810" s="174"/>
      <c r="BU810" s="174"/>
      <c r="BV810" s="174"/>
      <c r="BW810" s="174"/>
      <c r="BX810" s="174"/>
      <c r="BY810" s="174"/>
      <c r="BZ810" s="174"/>
      <c r="CA810" s="174"/>
      <c r="CB810" s="174"/>
      <c r="CC810" s="1"/>
      <c r="CD810" s="1"/>
      <c r="CJ810" s="99">
        <v>1</v>
      </c>
    </row>
    <row r="811" spans="2:88" s="13" customFormat="1" ht="17.100000000000001" customHeight="1">
      <c r="B811" s="898"/>
      <c r="C811" s="59"/>
      <c r="D811" s="59" t="s">
        <v>251</v>
      </c>
      <c r="E811" s="59"/>
      <c r="F811" s="59"/>
      <c r="G811" s="59"/>
      <c r="H811" s="59"/>
      <c r="I811" s="59"/>
      <c r="J811" s="59"/>
      <c r="K811" s="59" t="s">
        <v>2197</v>
      </c>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60"/>
      <c r="AT811" s="60"/>
      <c r="AU811" s="897"/>
      <c r="AV811" s="897"/>
      <c r="AW811" s="897"/>
      <c r="AX811" s="897"/>
      <c r="AY811" s="897"/>
      <c r="AZ811" s="897"/>
      <c r="BA811" s="897"/>
      <c r="BB811" s="897"/>
      <c r="BC811" s="897"/>
      <c r="BD811" s="897"/>
      <c r="BE811" s="897"/>
      <c r="BF811" s="897"/>
      <c r="BG811" s="897"/>
      <c r="BH811" s="897"/>
      <c r="BI811" s="60"/>
      <c r="BJ811" s="60"/>
      <c r="BK811" s="60"/>
      <c r="BL811" s="60"/>
      <c r="BM811" s="60"/>
      <c r="BN811" s="60"/>
      <c r="BO811" s="60"/>
      <c r="BP811" s="60"/>
      <c r="BQ811" s="60"/>
      <c r="BR811" s="60"/>
      <c r="BS811" s="60"/>
      <c r="BT811" s="60"/>
      <c r="BU811" s="60"/>
      <c r="BV811" s="60"/>
      <c r="BW811" s="60"/>
      <c r="BX811" s="60"/>
      <c r="BY811" s="60"/>
      <c r="BZ811" s="60"/>
      <c r="CA811" s="60"/>
      <c r="CB811" s="60"/>
      <c r="CC811" s="13" t="s">
        <v>2199</v>
      </c>
      <c r="CJ811" s="99">
        <v>1</v>
      </c>
    </row>
    <row r="812" spans="2:88" s="13" customFormat="1" ht="15.95" customHeight="1">
      <c r="B812" s="898"/>
      <c r="C812" s="59"/>
      <c r="D812" s="59"/>
      <c r="E812" s="59"/>
      <c r="F812" s="59"/>
      <c r="G812" s="59"/>
      <c r="H812" s="59"/>
      <c r="I812" s="59"/>
      <c r="J812" s="59"/>
      <c r="K812" s="59" t="s">
        <v>2198</v>
      </c>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59"/>
      <c r="AJ812" s="59"/>
      <c r="AK812" s="59"/>
      <c r="AL812" s="59"/>
      <c r="AM812" s="59"/>
      <c r="AN812" s="59"/>
      <c r="AO812" s="59"/>
      <c r="AP812" s="59"/>
      <c r="AQ812" s="59"/>
      <c r="AR812" s="59"/>
      <c r="AS812" s="59"/>
      <c r="AT812" s="59"/>
      <c r="AU812" s="60"/>
      <c r="AV812" s="60"/>
      <c r="AW812" s="60"/>
      <c r="AX812" s="799" t="s">
        <v>56</v>
      </c>
      <c r="AY812" s="799"/>
      <c r="AZ812" s="96"/>
      <c r="BA812" s="96"/>
      <c r="BB812" s="96" t="s">
        <v>184</v>
      </c>
      <c r="BC812" s="96"/>
      <c r="BD812" s="96"/>
      <c r="BE812" s="96"/>
      <c r="BF812" s="96"/>
      <c r="BG812" s="799" t="s">
        <v>56</v>
      </c>
      <c r="BH812" s="799"/>
      <c r="BI812" s="96"/>
      <c r="BJ812" s="96"/>
      <c r="BK812" s="96" t="s">
        <v>254</v>
      </c>
      <c r="BL812" s="60"/>
      <c r="BM812" s="60"/>
      <c r="BN812" s="60"/>
      <c r="BO812" s="60"/>
      <c r="BP812" s="60"/>
      <c r="BQ812" s="60"/>
      <c r="BR812" s="60"/>
      <c r="BS812" s="60"/>
      <c r="BT812" s="60"/>
      <c r="BU812" s="60"/>
      <c r="BV812" s="60"/>
      <c r="BW812" s="60"/>
      <c r="BX812" s="60"/>
      <c r="BY812" s="60"/>
      <c r="BZ812" s="60"/>
      <c r="CA812" s="60"/>
      <c r="CB812" s="60"/>
      <c r="CC812" s="13" t="s">
        <v>2297</v>
      </c>
      <c r="CJ812" s="99">
        <v>1</v>
      </c>
    </row>
    <row r="813" spans="2:88" s="2" customFormat="1" ht="4.5" customHeight="1">
      <c r="B813" s="898"/>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c r="BV813" s="94"/>
      <c r="BW813" s="94"/>
      <c r="BX813" s="94"/>
      <c r="BY813" s="94"/>
      <c r="BZ813" s="94"/>
      <c r="CA813" s="94"/>
      <c r="CB813" s="94"/>
      <c r="CC813" s="1"/>
      <c r="CD813" s="1"/>
      <c r="CJ813" s="99">
        <v>1</v>
      </c>
    </row>
    <row r="814" spans="2:88" s="2" customFormat="1" ht="4.5" customHeight="1">
      <c r="B814" s="898"/>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c r="AS814" s="174"/>
      <c r="AT814" s="174"/>
      <c r="AU814" s="174"/>
      <c r="AV814" s="174"/>
      <c r="AW814" s="174"/>
      <c r="AX814" s="174"/>
      <c r="AY814" s="174"/>
      <c r="AZ814" s="174"/>
      <c r="BA814" s="174"/>
      <c r="BB814" s="174"/>
      <c r="BC814" s="174"/>
      <c r="BD814" s="174"/>
      <c r="BE814" s="174"/>
      <c r="BF814" s="174"/>
      <c r="BG814" s="174"/>
      <c r="BH814" s="174"/>
      <c r="BI814" s="174"/>
      <c r="BJ814" s="174"/>
      <c r="BK814" s="174"/>
      <c r="BL814" s="174"/>
      <c r="BM814" s="174"/>
      <c r="BN814" s="174"/>
      <c r="BO814" s="174"/>
      <c r="BP814" s="174"/>
      <c r="BQ814" s="174"/>
      <c r="BR814" s="174"/>
      <c r="BS814" s="174"/>
      <c r="BT814" s="174"/>
      <c r="BU814" s="174"/>
      <c r="BV814" s="174"/>
      <c r="BW814" s="174"/>
      <c r="BX814" s="174"/>
      <c r="BY814" s="174"/>
      <c r="BZ814" s="174"/>
      <c r="CA814" s="174"/>
      <c r="CB814" s="174"/>
      <c r="CC814" s="1"/>
      <c r="CD814" s="1"/>
      <c r="CJ814" s="99">
        <v>1</v>
      </c>
    </row>
    <row r="815" spans="2:88" s="13" customFormat="1" ht="17.100000000000001" customHeight="1">
      <c r="B815" s="898"/>
      <c r="C815" s="59"/>
      <c r="D815" s="59" t="s">
        <v>255</v>
      </c>
      <c r="E815" s="59"/>
      <c r="F815" s="59"/>
      <c r="G815" s="59"/>
      <c r="H815" s="59"/>
      <c r="I815" s="59"/>
      <c r="J815" s="59"/>
      <c r="K815" s="59"/>
      <c r="L815" s="59"/>
      <c r="M815" s="59"/>
      <c r="N815" s="59"/>
      <c r="O815" s="59"/>
      <c r="P815" s="59"/>
      <c r="Q815" s="59"/>
      <c r="R815" s="59"/>
      <c r="S815" s="59"/>
      <c r="T815" s="59"/>
      <c r="U815" s="59"/>
      <c r="V815" s="59"/>
      <c r="W815" s="59" t="s">
        <v>2204</v>
      </c>
      <c r="X815" s="60"/>
      <c r="Y815" s="60"/>
      <c r="Z815" s="59"/>
      <c r="AA815" s="59"/>
      <c r="AB815" s="59"/>
      <c r="AC815" s="59"/>
      <c r="AD815" s="59"/>
      <c r="AE815" s="59"/>
      <c r="AF815" s="59"/>
      <c r="AG815" s="59"/>
      <c r="AH815" s="59"/>
      <c r="AI815" s="59"/>
      <c r="AJ815" s="59"/>
      <c r="AK815" s="59"/>
      <c r="AL815" s="59"/>
      <c r="AM815" s="59"/>
      <c r="AN815" s="59"/>
      <c r="AO815" s="59"/>
      <c r="AP815" s="59"/>
      <c r="AQ815" s="59"/>
      <c r="AR815" s="59"/>
      <c r="AS815" s="59"/>
      <c r="AT815" s="59"/>
      <c r="AU815" s="59"/>
      <c r="AV815" s="59"/>
      <c r="AW815" s="59"/>
      <c r="AX815" s="59"/>
      <c r="AY815" s="59"/>
      <c r="AZ815" s="60"/>
      <c r="BA815" s="60"/>
      <c r="BB815" s="60"/>
      <c r="BC815" s="60"/>
      <c r="BD815" s="60"/>
      <c r="BE815" s="59" t="s">
        <v>258</v>
      </c>
      <c r="BF815" s="59"/>
      <c r="BG815" s="59"/>
      <c r="BH815" s="59"/>
      <c r="BI815" s="59"/>
      <c r="BJ815" s="59"/>
      <c r="BK815" s="59"/>
      <c r="BL815" s="59"/>
      <c r="BM815" s="59"/>
      <c r="BN815" s="59"/>
      <c r="BO815" s="59"/>
      <c r="BP815" s="59"/>
      <c r="BQ815" s="59"/>
      <c r="BR815" s="59"/>
      <c r="BS815" s="59"/>
      <c r="BT815" s="59"/>
      <c r="BU815" s="59"/>
      <c r="BV815" s="59"/>
      <c r="BW815" s="59" t="s">
        <v>85</v>
      </c>
      <c r="BX815" s="59"/>
      <c r="BY815" s="59"/>
      <c r="BZ815" s="59"/>
      <c r="CA815" s="59"/>
      <c r="CB815" s="59"/>
      <c r="CJ815" s="99">
        <v>1</v>
      </c>
    </row>
    <row r="816" spans="2:88" s="13" customFormat="1" ht="15.95" customHeight="1">
      <c r="B816" s="898"/>
      <c r="C816" s="59"/>
      <c r="D816" s="59"/>
      <c r="E816" s="59"/>
      <c r="F816" s="59"/>
      <c r="G816" s="59"/>
      <c r="H816" s="59"/>
      <c r="I816" s="59"/>
      <c r="J816" s="59"/>
      <c r="K816" s="59"/>
      <c r="L816" s="59"/>
      <c r="M816" s="59"/>
      <c r="N816" s="59" t="s">
        <v>259</v>
      </c>
      <c r="O816" s="59"/>
      <c r="P816" s="59"/>
      <c r="Q816" s="59"/>
      <c r="R816" s="59"/>
      <c r="S816" s="59"/>
      <c r="T816" s="59"/>
      <c r="U816" s="59"/>
      <c r="V816" s="59"/>
      <c r="W816" s="59"/>
      <c r="X816" s="59"/>
      <c r="Y816" s="794" t="s">
        <v>2174</v>
      </c>
      <c r="Z816" s="794"/>
      <c r="AA816" s="794"/>
      <c r="AB816" s="794"/>
      <c r="AC816" s="794"/>
      <c r="AD816" s="794"/>
      <c r="AE816" s="794"/>
      <c r="AF816" s="794"/>
      <c r="AG816" s="794"/>
      <c r="AH816" s="794"/>
      <c r="AI816" s="794"/>
      <c r="AJ816" s="794"/>
      <c r="AK816" s="794"/>
      <c r="AL816" s="794"/>
      <c r="AM816" s="794"/>
      <c r="AN816" s="794"/>
      <c r="AO816" s="794"/>
      <c r="AP816" s="794"/>
      <c r="AQ816" s="794"/>
      <c r="AR816" s="794"/>
      <c r="AS816" s="794"/>
      <c r="AT816" s="794"/>
      <c r="AU816" s="794"/>
      <c r="AV816" s="794"/>
      <c r="AW816" s="794"/>
      <c r="AX816" s="794"/>
      <c r="AY816" s="794"/>
      <c r="AZ816" s="794"/>
      <c r="BA816" s="794"/>
      <c r="BB816" s="794"/>
      <c r="BC816" s="794"/>
      <c r="BD816" s="794"/>
      <c r="BE816" s="798" t="s">
        <v>117</v>
      </c>
      <c r="BF816" s="798"/>
      <c r="BG816" s="796"/>
      <c r="BH816" s="796"/>
      <c r="BI816" s="796"/>
      <c r="BJ816" s="796"/>
      <c r="BK816" s="796"/>
      <c r="BL816" s="796"/>
      <c r="BM816" s="796"/>
      <c r="BN816" s="796"/>
      <c r="BO816" s="796"/>
      <c r="BP816" s="796"/>
      <c r="BQ816" s="796"/>
      <c r="BR816" s="796"/>
      <c r="BS816" s="796"/>
      <c r="BT816" s="796"/>
      <c r="BU816" s="796"/>
      <c r="BV816" s="123"/>
      <c r="BW816" s="119" t="s">
        <v>85</v>
      </c>
      <c r="BX816" s="119"/>
      <c r="BY816" s="119"/>
      <c r="BZ816" s="119"/>
      <c r="CA816" s="119"/>
      <c r="CB816" s="59"/>
      <c r="CC816" s="13" t="s">
        <v>2202</v>
      </c>
      <c r="CJ816" s="99">
        <v>1</v>
      </c>
    </row>
    <row r="817" spans="2:88" s="13" customFormat="1" ht="17.100000000000001" customHeight="1">
      <c r="B817" s="898"/>
      <c r="C817" s="59"/>
      <c r="D817" s="59"/>
      <c r="E817" s="59"/>
      <c r="F817" s="59"/>
      <c r="G817" s="59"/>
      <c r="H817" s="59"/>
      <c r="I817" s="59"/>
      <c r="J817" s="59"/>
      <c r="K817" s="59"/>
      <c r="L817" s="59"/>
      <c r="M817" s="59"/>
      <c r="N817" s="59" t="s">
        <v>260</v>
      </c>
      <c r="O817" s="59"/>
      <c r="P817" s="59"/>
      <c r="Q817" s="59"/>
      <c r="R817" s="59"/>
      <c r="S817" s="59"/>
      <c r="T817" s="59"/>
      <c r="U817" s="59"/>
      <c r="V817" s="59"/>
      <c r="W817" s="59"/>
      <c r="X817" s="59"/>
      <c r="Y817" s="794"/>
      <c r="Z817" s="794"/>
      <c r="AA817" s="794"/>
      <c r="AB817" s="794"/>
      <c r="AC817" s="794"/>
      <c r="AD817" s="794"/>
      <c r="AE817" s="794"/>
      <c r="AF817" s="794"/>
      <c r="AG817" s="794"/>
      <c r="AH817" s="794"/>
      <c r="AI817" s="794"/>
      <c r="AJ817" s="794"/>
      <c r="AK817" s="794"/>
      <c r="AL817" s="794"/>
      <c r="AM817" s="794"/>
      <c r="AN817" s="794"/>
      <c r="AO817" s="794"/>
      <c r="AP817" s="794"/>
      <c r="AQ817" s="794"/>
      <c r="AR817" s="794"/>
      <c r="AS817" s="794"/>
      <c r="AT817" s="794"/>
      <c r="AU817" s="794"/>
      <c r="AV817" s="794"/>
      <c r="AW817" s="794"/>
      <c r="AX817" s="794"/>
      <c r="AY817" s="794"/>
      <c r="AZ817" s="794"/>
      <c r="BA817" s="794"/>
      <c r="BB817" s="794"/>
      <c r="BC817" s="794"/>
      <c r="BD817" s="794"/>
      <c r="BE817" s="798" t="s">
        <v>117</v>
      </c>
      <c r="BF817" s="798"/>
      <c r="BG817" s="796"/>
      <c r="BH817" s="796"/>
      <c r="BI817" s="796"/>
      <c r="BJ817" s="796"/>
      <c r="BK817" s="796"/>
      <c r="BL817" s="796"/>
      <c r="BM817" s="796"/>
      <c r="BN817" s="796"/>
      <c r="BO817" s="796"/>
      <c r="BP817" s="796"/>
      <c r="BQ817" s="796"/>
      <c r="BR817" s="796"/>
      <c r="BS817" s="796"/>
      <c r="BT817" s="796"/>
      <c r="BU817" s="796"/>
      <c r="BV817" s="123"/>
      <c r="BW817" s="119" t="s">
        <v>85</v>
      </c>
      <c r="BX817" s="119"/>
      <c r="BY817" s="119"/>
      <c r="BZ817" s="119"/>
      <c r="CA817" s="119"/>
      <c r="CB817" s="59"/>
      <c r="CJ817" s="99">
        <v>1</v>
      </c>
    </row>
    <row r="818" spans="2:88" s="13" customFormat="1" ht="17.100000000000001" customHeight="1">
      <c r="B818" s="898"/>
      <c r="C818" s="59"/>
      <c r="D818" s="59"/>
      <c r="E818" s="59"/>
      <c r="F818" s="59"/>
      <c r="G818" s="59"/>
      <c r="H818" s="59"/>
      <c r="I818" s="59"/>
      <c r="J818" s="59"/>
      <c r="K818" s="59"/>
      <c r="L818" s="59"/>
      <c r="M818" s="59"/>
      <c r="N818" s="59" t="s">
        <v>261</v>
      </c>
      <c r="O818" s="59"/>
      <c r="P818" s="59"/>
      <c r="Q818" s="59"/>
      <c r="R818" s="59"/>
      <c r="S818" s="59"/>
      <c r="T818" s="59"/>
      <c r="U818" s="59"/>
      <c r="V818" s="59"/>
      <c r="W818" s="59"/>
      <c r="X818" s="59"/>
      <c r="Y818" s="794"/>
      <c r="Z818" s="794"/>
      <c r="AA818" s="794"/>
      <c r="AB818" s="794"/>
      <c r="AC818" s="794"/>
      <c r="AD818" s="794"/>
      <c r="AE818" s="794"/>
      <c r="AF818" s="794"/>
      <c r="AG818" s="794"/>
      <c r="AH818" s="794"/>
      <c r="AI818" s="794"/>
      <c r="AJ818" s="794"/>
      <c r="AK818" s="794"/>
      <c r="AL818" s="794"/>
      <c r="AM818" s="794"/>
      <c r="AN818" s="794"/>
      <c r="AO818" s="794"/>
      <c r="AP818" s="794"/>
      <c r="AQ818" s="794"/>
      <c r="AR818" s="794"/>
      <c r="AS818" s="794"/>
      <c r="AT818" s="794"/>
      <c r="AU818" s="794"/>
      <c r="AV818" s="794"/>
      <c r="AW818" s="794"/>
      <c r="AX818" s="794"/>
      <c r="AY818" s="794"/>
      <c r="AZ818" s="794"/>
      <c r="BA818" s="794"/>
      <c r="BB818" s="794"/>
      <c r="BC818" s="794"/>
      <c r="BD818" s="794"/>
      <c r="BE818" s="798" t="s">
        <v>117</v>
      </c>
      <c r="BF818" s="798"/>
      <c r="BG818" s="796"/>
      <c r="BH818" s="796"/>
      <c r="BI818" s="796"/>
      <c r="BJ818" s="796"/>
      <c r="BK818" s="796"/>
      <c r="BL818" s="796"/>
      <c r="BM818" s="796"/>
      <c r="BN818" s="796"/>
      <c r="BO818" s="796"/>
      <c r="BP818" s="796"/>
      <c r="BQ818" s="796"/>
      <c r="BR818" s="796"/>
      <c r="BS818" s="796"/>
      <c r="BT818" s="796"/>
      <c r="BU818" s="796"/>
      <c r="BV818" s="123"/>
      <c r="BW818" s="119" t="s">
        <v>85</v>
      </c>
      <c r="BX818" s="119"/>
      <c r="BY818" s="119"/>
      <c r="BZ818" s="119"/>
      <c r="CA818" s="119"/>
      <c r="CB818" s="59"/>
      <c r="CD818" s="1"/>
      <c r="CJ818" s="99">
        <v>1</v>
      </c>
    </row>
    <row r="819" spans="2:88" s="13" customFormat="1" ht="17.100000000000001" customHeight="1">
      <c r="B819" s="898"/>
      <c r="C819" s="59"/>
      <c r="D819" s="59"/>
      <c r="E819" s="59"/>
      <c r="F819" s="59"/>
      <c r="G819" s="59"/>
      <c r="H819" s="59"/>
      <c r="I819" s="59"/>
      <c r="J819" s="59"/>
      <c r="K819" s="59"/>
      <c r="L819" s="59"/>
      <c r="M819" s="59"/>
      <c r="N819" s="59" t="s">
        <v>262</v>
      </c>
      <c r="O819" s="59"/>
      <c r="P819" s="59"/>
      <c r="Q819" s="59"/>
      <c r="R819" s="59"/>
      <c r="S819" s="59"/>
      <c r="T819" s="59"/>
      <c r="U819" s="59"/>
      <c r="V819" s="59"/>
      <c r="W819" s="59"/>
      <c r="X819" s="59"/>
      <c r="Y819" s="794"/>
      <c r="Z819" s="794"/>
      <c r="AA819" s="794"/>
      <c r="AB819" s="794"/>
      <c r="AC819" s="794"/>
      <c r="AD819" s="794"/>
      <c r="AE819" s="794"/>
      <c r="AF819" s="794"/>
      <c r="AG819" s="794"/>
      <c r="AH819" s="794"/>
      <c r="AI819" s="794"/>
      <c r="AJ819" s="794"/>
      <c r="AK819" s="794"/>
      <c r="AL819" s="794"/>
      <c r="AM819" s="794"/>
      <c r="AN819" s="794"/>
      <c r="AO819" s="794"/>
      <c r="AP819" s="794"/>
      <c r="AQ819" s="794"/>
      <c r="AR819" s="794"/>
      <c r="AS819" s="794"/>
      <c r="AT819" s="794"/>
      <c r="AU819" s="794"/>
      <c r="AV819" s="794"/>
      <c r="AW819" s="794"/>
      <c r="AX819" s="794"/>
      <c r="AY819" s="794"/>
      <c r="AZ819" s="794"/>
      <c r="BA819" s="794"/>
      <c r="BB819" s="794"/>
      <c r="BC819" s="794"/>
      <c r="BD819" s="794"/>
      <c r="BE819" s="798" t="s">
        <v>117</v>
      </c>
      <c r="BF819" s="798"/>
      <c r="BG819" s="796"/>
      <c r="BH819" s="796"/>
      <c r="BI819" s="796"/>
      <c r="BJ819" s="796"/>
      <c r="BK819" s="796"/>
      <c r="BL819" s="796"/>
      <c r="BM819" s="796"/>
      <c r="BN819" s="796"/>
      <c r="BO819" s="796"/>
      <c r="BP819" s="796"/>
      <c r="BQ819" s="796"/>
      <c r="BR819" s="796"/>
      <c r="BS819" s="796"/>
      <c r="BT819" s="796"/>
      <c r="BU819" s="796"/>
      <c r="BV819" s="123"/>
      <c r="BW819" s="119" t="s">
        <v>85</v>
      </c>
      <c r="BX819" s="119"/>
      <c r="BY819" s="119"/>
      <c r="BZ819" s="119"/>
      <c r="CA819" s="119"/>
      <c r="CB819" s="59"/>
      <c r="CD819" s="1"/>
      <c r="CJ819" s="99">
        <v>1</v>
      </c>
    </row>
    <row r="820" spans="2:88" s="13" customFormat="1" ht="17.100000000000001" customHeight="1">
      <c r="B820" s="898"/>
      <c r="C820" s="59"/>
      <c r="D820" s="59"/>
      <c r="E820" s="59"/>
      <c r="F820" s="59"/>
      <c r="G820" s="59"/>
      <c r="H820" s="59"/>
      <c r="I820" s="59"/>
      <c r="J820" s="59"/>
      <c r="K820" s="59"/>
      <c r="L820" s="59"/>
      <c r="M820" s="59"/>
      <c r="N820" s="59" t="s">
        <v>263</v>
      </c>
      <c r="O820" s="59"/>
      <c r="P820" s="59"/>
      <c r="Q820" s="59"/>
      <c r="R820" s="59"/>
      <c r="S820" s="59"/>
      <c r="T820" s="59"/>
      <c r="U820" s="59"/>
      <c r="V820" s="59"/>
      <c r="W820" s="59"/>
      <c r="X820" s="59"/>
      <c r="Y820" s="794"/>
      <c r="Z820" s="794"/>
      <c r="AA820" s="794"/>
      <c r="AB820" s="794"/>
      <c r="AC820" s="794"/>
      <c r="AD820" s="794"/>
      <c r="AE820" s="794"/>
      <c r="AF820" s="794"/>
      <c r="AG820" s="794"/>
      <c r="AH820" s="794"/>
      <c r="AI820" s="794"/>
      <c r="AJ820" s="794"/>
      <c r="AK820" s="794"/>
      <c r="AL820" s="794"/>
      <c r="AM820" s="794"/>
      <c r="AN820" s="794"/>
      <c r="AO820" s="794"/>
      <c r="AP820" s="794"/>
      <c r="AQ820" s="794"/>
      <c r="AR820" s="794"/>
      <c r="AS820" s="794"/>
      <c r="AT820" s="794"/>
      <c r="AU820" s="794"/>
      <c r="AV820" s="794"/>
      <c r="AW820" s="794"/>
      <c r="AX820" s="794"/>
      <c r="AY820" s="794"/>
      <c r="AZ820" s="794"/>
      <c r="BA820" s="794"/>
      <c r="BB820" s="794"/>
      <c r="BC820" s="794"/>
      <c r="BD820" s="794"/>
      <c r="BE820" s="798" t="s">
        <v>117</v>
      </c>
      <c r="BF820" s="798"/>
      <c r="BG820" s="796"/>
      <c r="BH820" s="796"/>
      <c r="BI820" s="796"/>
      <c r="BJ820" s="796"/>
      <c r="BK820" s="796"/>
      <c r="BL820" s="796"/>
      <c r="BM820" s="796"/>
      <c r="BN820" s="796"/>
      <c r="BO820" s="796"/>
      <c r="BP820" s="796"/>
      <c r="BQ820" s="796"/>
      <c r="BR820" s="796"/>
      <c r="BS820" s="796"/>
      <c r="BT820" s="796"/>
      <c r="BU820" s="796"/>
      <c r="BV820" s="123"/>
      <c r="BW820" s="119" t="s">
        <v>85</v>
      </c>
      <c r="BX820" s="119"/>
      <c r="BY820" s="119"/>
      <c r="BZ820" s="119"/>
      <c r="CA820" s="119"/>
      <c r="CB820" s="59"/>
      <c r="CC820" s="489" t="s">
        <v>2203</v>
      </c>
      <c r="CD820" s="9"/>
      <c r="CJ820" s="99">
        <v>1</v>
      </c>
    </row>
    <row r="821" spans="2:88" s="13" customFormat="1" ht="17.100000000000001" customHeight="1">
      <c r="B821" s="898"/>
      <c r="C821" s="59"/>
      <c r="D821" s="59"/>
      <c r="E821" s="59"/>
      <c r="F821" s="59"/>
      <c r="G821" s="59"/>
      <c r="H821" s="59"/>
      <c r="I821" s="59"/>
      <c r="J821" s="59"/>
      <c r="K821" s="59"/>
      <c r="L821" s="59"/>
      <c r="M821" s="59"/>
      <c r="N821" s="59" t="s">
        <v>264</v>
      </c>
      <c r="O821" s="59"/>
      <c r="P821" s="59"/>
      <c r="Q821" s="59"/>
      <c r="R821" s="59"/>
      <c r="S821" s="59"/>
      <c r="T821" s="59"/>
      <c r="U821" s="59"/>
      <c r="V821" s="59"/>
      <c r="W821" s="59"/>
      <c r="X821" s="59"/>
      <c r="Y821" s="794"/>
      <c r="Z821" s="794"/>
      <c r="AA821" s="794"/>
      <c r="AB821" s="794"/>
      <c r="AC821" s="794"/>
      <c r="AD821" s="794"/>
      <c r="AE821" s="794"/>
      <c r="AF821" s="794"/>
      <c r="AG821" s="794"/>
      <c r="AH821" s="794"/>
      <c r="AI821" s="794"/>
      <c r="AJ821" s="794"/>
      <c r="AK821" s="794"/>
      <c r="AL821" s="794"/>
      <c r="AM821" s="794"/>
      <c r="AN821" s="794"/>
      <c r="AO821" s="794"/>
      <c r="AP821" s="794"/>
      <c r="AQ821" s="794"/>
      <c r="AR821" s="794"/>
      <c r="AS821" s="794"/>
      <c r="AT821" s="794"/>
      <c r="AU821" s="794"/>
      <c r="AV821" s="794"/>
      <c r="AW821" s="794"/>
      <c r="AX821" s="794"/>
      <c r="AY821" s="794"/>
      <c r="AZ821" s="794"/>
      <c r="BA821" s="794"/>
      <c r="BB821" s="794"/>
      <c r="BC821" s="794"/>
      <c r="BD821" s="794"/>
      <c r="BE821" s="798" t="s">
        <v>117</v>
      </c>
      <c r="BF821" s="798"/>
      <c r="BG821" s="796"/>
      <c r="BH821" s="796"/>
      <c r="BI821" s="796"/>
      <c r="BJ821" s="796"/>
      <c r="BK821" s="796"/>
      <c r="BL821" s="796"/>
      <c r="BM821" s="796"/>
      <c r="BN821" s="796"/>
      <c r="BO821" s="796"/>
      <c r="BP821" s="796"/>
      <c r="BQ821" s="796"/>
      <c r="BR821" s="796"/>
      <c r="BS821" s="796"/>
      <c r="BT821" s="796"/>
      <c r="BU821" s="796"/>
      <c r="BV821" s="123"/>
      <c r="BW821" s="119" t="s">
        <v>85</v>
      </c>
      <c r="BX821" s="119"/>
      <c r="BY821" s="119"/>
      <c r="BZ821" s="119"/>
      <c r="CA821" s="119"/>
      <c r="CB821" s="59"/>
      <c r="CC821" s="895">
        <f>SUM(BG816:BU821)</f>
        <v>0</v>
      </c>
      <c r="CD821" s="896"/>
      <c r="CJ821" s="99">
        <v>1</v>
      </c>
    </row>
    <row r="822" spans="2:88" s="2" customFormat="1" ht="4.5" customHeight="1">
      <c r="B822" s="898"/>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c r="BV822" s="94"/>
      <c r="BW822" s="94"/>
      <c r="BX822" s="94"/>
      <c r="BY822" s="94"/>
      <c r="BZ822" s="94"/>
      <c r="CA822" s="94"/>
      <c r="CB822" s="94"/>
      <c r="CC822" s="1"/>
      <c r="CD822" s="1"/>
      <c r="CJ822" s="99">
        <v>1</v>
      </c>
    </row>
    <row r="823" spans="2:88" s="2" customFormat="1" ht="4.5" customHeight="1">
      <c r="B823" s="898"/>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c r="AS823" s="174"/>
      <c r="AT823" s="174"/>
      <c r="AU823" s="174"/>
      <c r="AV823" s="174"/>
      <c r="AW823" s="174"/>
      <c r="AX823" s="174"/>
      <c r="AY823" s="174"/>
      <c r="AZ823" s="174"/>
      <c r="BA823" s="174"/>
      <c r="BB823" s="174"/>
      <c r="BC823" s="174"/>
      <c r="BD823" s="174"/>
      <c r="BE823" s="174"/>
      <c r="BF823" s="174"/>
      <c r="BG823" s="174"/>
      <c r="BH823" s="174"/>
      <c r="BI823" s="174"/>
      <c r="BJ823" s="174"/>
      <c r="BK823" s="174"/>
      <c r="BL823" s="174"/>
      <c r="BM823" s="174"/>
      <c r="BN823" s="174"/>
      <c r="BO823" s="174"/>
      <c r="BP823" s="174"/>
      <c r="BQ823" s="174"/>
      <c r="BR823" s="174"/>
      <c r="BS823" s="174"/>
      <c r="BT823" s="174"/>
      <c r="BU823" s="174"/>
      <c r="BV823" s="174"/>
      <c r="BW823" s="174"/>
      <c r="BX823" s="174"/>
      <c r="BY823" s="174"/>
      <c r="BZ823" s="174"/>
      <c r="CA823" s="174"/>
      <c r="CB823" s="174"/>
      <c r="CC823" s="1"/>
      <c r="CD823" s="1"/>
      <c r="CJ823" s="99">
        <v>1</v>
      </c>
    </row>
    <row r="824" spans="2:88" s="13" customFormat="1" ht="17.100000000000001" customHeight="1">
      <c r="B824" s="898"/>
      <c r="C824" s="59"/>
      <c r="D824" s="59" t="s">
        <v>265</v>
      </c>
      <c r="E824" s="59"/>
      <c r="F824" s="59"/>
      <c r="G824" s="59"/>
      <c r="H824" s="59"/>
      <c r="I824" s="59"/>
      <c r="J824" s="59"/>
      <c r="K824" s="59"/>
      <c r="L824" s="59"/>
      <c r="M824" s="59"/>
      <c r="N824" s="59"/>
      <c r="O824" s="59"/>
      <c r="P824" s="59"/>
      <c r="Q824" s="59"/>
      <c r="R824" s="59"/>
      <c r="S824" s="59"/>
      <c r="T824" s="59"/>
      <c r="U824" s="794"/>
      <c r="V824" s="794"/>
      <c r="W824" s="794"/>
      <c r="X824" s="794"/>
      <c r="Y824" s="794"/>
      <c r="Z824" s="794"/>
      <c r="AA824" s="794"/>
      <c r="AB824" s="794"/>
      <c r="AC824" s="794"/>
      <c r="AD824" s="794"/>
      <c r="AE824" s="794"/>
      <c r="AF824" s="794"/>
      <c r="AG824" s="794"/>
      <c r="AH824" s="794"/>
      <c r="AI824" s="794"/>
      <c r="AJ824" s="794"/>
      <c r="AK824" s="794"/>
      <c r="AL824" s="794"/>
      <c r="AM824" s="794"/>
      <c r="AN824" s="794"/>
      <c r="AO824" s="794"/>
      <c r="AP824" s="794"/>
      <c r="AQ824" s="794"/>
      <c r="AR824" s="794"/>
      <c r="AS824" s="794"/>
      <c r="AT824" s="794"/>
      <c r="AU824" s="794"/>
      <c r="AV824" s="794"/>
      <c r="AW824" s="794"/>
      <c r="AX824" s="794"/>
      <c r="AY824" s="794"/>
      <c r="AZ824" s="794"/>
      <c r="BA824" s="794"/>
      <c r="BB824" s="794"/>
      <c r="BC824" s="794"/>
      <c r="BD824" s="794"/>
      <c r="BE824" s="794"/>
      <c r="BF824" s="794"/>
      <c r="BG824" s="794"/>
      <c r="BH824" s="794"/>
      <c r="BI824" s="794"/>
      <c r="BJ824" s="794"/>
      <c r="BK824" s="794"/>
      <c r="BL824" s="794"/>
      <c r="BM824" s="794"/>
      <c r="BN824" s="794"/>
      <c r="BO824" s="794"/>
      <c r="BP824" s="794"/>
      <c r="BQ824" s="794"/>
      <c r="BR824" s="794"/>
      <c r="BS824" s="794"/>
      <c r="BT824" s="794"/>
      <c r="BU824" s="794"/>
      <c r="BV824" s="794"/>
      <c r="BW824" s="794"/>
      <c r="BX824" s="794"/>
      <c r="BY824" s="794"/>
      <c r="BZ824" s="794"/>
      <c r="CA824" s="794"/>
      <c r="CB824" s="794"/>
      <c r="CJ824" s="99">
        <v>1</v>
      </c>
    </row>
    <row r="825" spans="2:88" s="2" customFormat="1" ht="4.5" customHeight="1">
      <c r="B825" s="898"/>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c r="BV825" s="94"/>
      <c r="BW825" s="94"/>
      <c r="BX825" s="94"/>
      <c r="BY825" s="94"/>
      <c r="BZ825" s="94"/>
      <c r="CA825" s="94"/>
      <c r="CB825" s="94"/>
      <c r="CC825" s="1"/>
      <c r="CD825" s="1"/>
      <c r="CJ825" s="99">
        <v>1</v>
      </c>
    </row>
    <row r="826" spans="2:88" s="2" customFormat="1" ht="5.0999999999999996" customHeight="1">
      <c r="B826" s="898"/>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c r="AS826" s="174"/>
      <c r="AT826" s="174"/>
      <c r="AU826" s="174"/>
      <c r="AV826" s="174"/>
      <c r="AW826" s="174"/>
      <c r="AX826" s="174"/>
      <c r="AY826" s="174"/>
      <c r="AZ826" s="174"/>
      <c r="BA826" s="174"/>
      <c r="BB826" s="174"/>
      <c r="BC826" s="174"/>
      <c r="BD826" s="174"/>
      <c r="BE826" s="174"/>
      <c r="BF826" s="174"/>
      <c r="BG826" s="174"/>
      <c r="BH826" s="174"/>
      <c r="BI826" s="174"/>
      <c r="BJ826" s="174"/>
      <c r="BK826" s="174"/>
      <c r="BL826" s="174"/>
      <c r="BM826" s="174"/>
      <c r="BN826" s="174"/>
      <c r="BO826" s="174"/>
      <c r="BP826" s="174"/>
      <c r="BQ826" s="174"/>
      <c r="BR826" s="174"/>
      <c r="BS826" s="174"/>
      <c r="BT826" s="174"/>
      <c r="BU826" s="174"/>
      <c r="BV826" s="174"/>
      <c r="BW826" s="174"/>
      <c r="BX826" s="174"/>
      <c r="BY826" s="174"/>
      <c r="BZ826" s="174"/>
      <c r="CA826" s="174"/>
      <c r="CB826" s="174"/>
      <c r="CC826" s="1"/>
      <c r="CD826" s="1"/>
      <c r="CJ826" s="99">
        <v>1</v>
      </c>
    </row>
    <row r="827" spans="2:88" s="13" customFormat="1" ht="17.100000000000001" customHeight="1">
      <c r="B827" s="898"/>
      <c r="C827" s="59"/>
      <c r="D827" s="59" t="s">
        <v>266</v>
      </c>
      <c r="E827" s="59"/>
      <c r="F827" s="59"/>
      <c r="G827" s="59"/>
      <c r="H827" s="59"/>
      <c r="I827" s="59"/>
      <c r="J827" s="59"/>
      <c r="K827" s="59"/>
      <c r="L827" s="59"/>
      <c r="M827" s="59"/>
      <c r="N827" s="59"/>
      <c r="O827" s="59"/>
      <c r="P827" s="59"/>
      <c r="Q827" s="59"/>
      <c r="R827" s="59"/>
      <c r="S827" s="59"/>
      <c r="T827" s="794"/>
      <c r="U827" s="794"/>
      <c r="V827" s="794"/>
      <c r="W827" s="794"/>
      <c r="X827" s="794"/>
      <c r="Y827" s="794"/>
      <c r="Z827" s="794"/>
      <c r="AA827" s="794"/>
      <c r="AB827" s="794"/>
      <c r="AC827" s="794"/>
      <c r="AD827" s="794"/>
      <c r="AE827" s="794"/>
      <c r="AF827" s="794"/>
      <c r="AG827" s="794"/>
      <c r="AH827" s="794"/>
      <c r="AI827" s="794"/>
      <c r="AJ827" s="794"/>
      <c r="AK827" s="794"/>
      <c r="AL827" s="794"/>
      <c r="AM827" s="794"/>
      <c r="AN827" s="794"/>
      <c r="AO827" s="794"/>
      <c r="AP827" s="794"/>
      <c r="AQ827" s="794"/>
      <c r="AR827" s="794"/>
      <c r="AS827" s="794"/>
      <c r="AT827" s="794"/>
      <c r="AU827" s="794"/>
      <c r="AV827" s="794"/>
      <c r="AW827" s="794"/>
      <c r="AX827" s="794"/>
      <c r="AY827" s="794"/>
      <c r="AZ827" s="794"/>
      <c r="BA827" s="794"/>
      <c r="BB827" s="794"/>
      <c r="BC827" s="794"/>
      <c r="BD827" s="794"/>
      <c r="BE827" s="794"/>
      <c r="BF827" s="794"/>
      <c r="BG827" s="794"/>
      <c r="BH827" s="794"/>
      <c r="BI827" s="794"/>
      <c r="BJ827" s="794"/>
      <c r="BK827" s="794"/>
      <c r="BL827" s="794"/>
      <c r="BM827" s="794"/>
      <c r="BN827" s="794"/>
      <c r="BO827" s="794"/>
      <c r="BP827" s="794"/>
      <c r="BQ827" s="794"/>
      <c r="BR827" s="794"/>
      <c r="BS827" s="794"/>
      <c r="BT827" s="794"/>
      <c r="BU827" s="794"/>
      <c r="BV827" s="794"/>
      <c r="BW827" s="794"/>
      <c r="BX827" s="794"/>
      <c r="BY827" s="794"/>
      <c r="BZ827" s="794"/>
      <c r="CA827" s="794"/>
      <c r="CB827" s="794"/>
      <c r="CJ827" s="99">
        <v>1</v>
      </c>
    </row>
    <row r="828" spans="2:88" s="2" customFormat="1" ht="14.1" customHeight="1">
      <c r="B828" s="898"/>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c r="BV828" s="94"/>
      <c r="BW828" s="94"/>
      <c r="BX828" s="94"/>
      <c r="BY828" s="94"/>
      <c r="BZ828" s="94"/>
      <c r="CA828" s="94"/>
      <c r="CB828" s="94"/>
      <c r="CC828" s="1"/>
      <c r="CD828" s="1"/>
      <c r="CJ828" s="99">
        <v>1</v>
      </c>
    </row>
    <row r="829" spans="2:88" s="13" customFormat="1" ht="2.1" customHeight="1">
      <c r="B829" s="898"/>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c r="AB829" s="169"/>
      <c r="AC829" s="169"/>
      <c r="AD829" s="169"/>
      <c r="AE829" s="169"/>
      <c r="AF829" s="169"/>
      <c r="AG829" s="169"/>
      <c r="AH829" s="169"/>
      <c r="AI829" s="169"/>
      <c r="AJ829" s="169"/>
      <c r="AK829" s="169"/>
      <c r="AL829" s="169"/>
      <c r="AM829" s="169"/>
      <c r="AN829" s="169"/>
      <c r="AO829" s="169"/>
      <c r="AP829" s="169"/>
      <c r="AQ829" s="169"/>
      <c r="AR829" s="169"/>
      <c r="AS829" s="170"/>
      <c r="AT829" s="170"/>
      <c r="AU829" s="170"/>
      <c r="AV829" s="170"/>
      <c r="AW829" s="170"/>
      <c r="AX829" s="170"/>
      <c r="AY829" s="170"/>
      <c r="AZ829" s="170"/>
      <c r="BA829" s="170"/>
      <c r="BB829" s="170"/>
      <c r="BC829" s="170"/>
      <c r="BD829" s="170"/>
      <c r="BE829" s="170"/>
      <c r="BF829" s="170"/>
      <c r="BG829" s="170"/>
      <c r="BH829" s="170"/>
      <c r="BI829" s="170"/>
      <c r="BJ829" s="170"/>
      <c r="BK829" s="170"/>
      <c r="BL829" s="170"/>
      <c r="BM829" s="170"/>
      <c r="BN829" s="170"/>
      <c r="BO829" s="170"/>
      <c r="BP829" s="170"/>
      <c r="BQ829" s="170"/>
      <c r="BR829" s="170"/>
      <c r="BS829" s="170"/>
      <c r="BT829" s="170"/>
      <c r="BU829" s="170"/>
      <c r="BV829" s="170"/>
      <c r="BW829" s="170"/>
      <c r="BX829" s="170"/>
      <c r="BY829" s="170"/>
      <c r="BZ829" s="170"/>
      <c r="CA829" s="170"/>
      <c r="CB829" s="170"/>
      <c r="CJ829" s="99">
        <v>1</v>
      </c>
    </row>
    <row r="830" spans="2:88" s="2" customFormat="1" ht="30" customHeight="1" thickBot="1">
      <c r="B830" s="898"/>
      <c r="C830" s="490"/>
      <c r="D830" s="490"/>
      <c r="E830" s="490"/>
      <c r="F830" s="490"/>
      <c r="G830" s="490"/>
      <c r="H830" s="490"/>
      <c r="I830" s="490"/>
      <c r="J830" s="490"/>
      <c r="K830" s="490"/>
      <c r="L830" s="490"/>
      <c r="M830" s="490"/>
      <c r="N830" s="490"/>
      <c r="O830" s="490"/>
      <c r="P830" s="490"/>
      <c r="Q830" s="490"/>
      <c r="R830" s="490"/>
      <c r="S830" s="490"/>
      <c r="T830" s="490"/>
      <c r="U830" s="490"/>
      <c r="V830" s="490"/>
      <c r="W830" s="490"/>
      <c r="X830" s="490"/>
      <c r="Y830" s="490"/>
      <c r="Z830" s="490"/>
      <c r="AA830" s="490"/>
      <c r="AB830" s="490"/>
      <c r="AC830" s="490"/>
      <c r="AD830" s="490"/>
      <c r="AE830" s="490"/>
      <c r="AF830" s="490"/>
      <c r="AG830" s="490"/>
      <c r="AH830" s="490"/>
      <c r="AI830" s="490"/>
      <c r="AJ830" s="490"/>
      <c r="AK830" s="490"/>
      <c r="AL830" s="490"/>
      <c r="AM830" s="490"/>
      <c r="AN830" s="490"/>
      <c r="AO830" s="490"/>
      <c r="AP830" s="490"/>
      <c r="AQ830" s="490"/>
      <c r="AR830" s="490"/>
      <c r="AS830" s="490"/>
      <c r="AT830" s="490"/>
      <c r="AU830" s="490"/>
      <c r="AV830" s="490"/>
      <c r="AW830" s="490"/>
      <c r="AX830" s="490"/>
      <c r="AY830" s="490"/>
      <c r="AZ830" s="490"/>
      <c r="BA830" s="490"/>
      <c r="BB830" s="490"/>
      <c r="BC830" s="490"/>
      <c r="BD830" s="490"/>
      <c r="BE830" s="490"/>
      <c r="BF830" s="490"/>
      <c r="BG830" s="490"/>
      <c r="BH830" s="490"/>
      <c r="BI830" s="490"/>
      <c r="BJ830" s="490"/>
      <c r="BK830" s="490"/>
      <c r="BL830" s="490"/>
      <c r="BM830" s="490"/>
      <c r="BN830" s="490"/>
      <c r="BO830" s="490"/>
      <c r="BP830" s="490"/>
      <c r="BQ830" s="490"/>
      <c r="BR830" s="490"/>
      <c r="BS830" s="490"/>
      <c r="BT830" s="490"/>
      <c r="BU830" s="490"/>
      <c r="BV830" s="490"/>
      <c r="BW830" s="490"/>
      <c r="BX830" s="490"/>
      <c r="BY830" s="490"/>
      <c r="BZ830" s="490"/>
      <c r="CA830" s="490"/>
      <c r="CB830" s="490"/>
      <c r="CC830" s="1"/>
      <c r="CD830" s="1"/>
      <c r="CJ830" s="99">
        <v>1</v>
      </c>
    </row>
    <row r="831" spans="2:88" s="2" customFormat="1" ht="4.5" customHeight="1">
      <c r="B831" s="898"/>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1"/>
      <c r="CD831" s="1"/>
      <c r="CJ831" s="99">
        <v>1</v>
      </c>
    </row>
    <row r="832" spans="2:88" s="13" customFormat="1" ht="17.100000000000001" customHeight="1">
      <c r="B832" s="898"/>
      <c r="C832" s="59"/>
      <c r="D832" s="59" t="s">
        <v>246</v>
      </c>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59"/>
      <c r="AJ832" s="59"/>
      <c r="AK832" s="799"/>
      <c r="AL832" s="799"/>
      <c r="AM832" s="799"/>
      <c r="AN832" s="799"/>
      <c r="AO832" s="799"/>
      <c r="AP832" s="799"/>
      <c r="AQ832" s="799"/>
      <c r="AR832" s="59"/>
      <c r="AS832" s="60"/>
      <c r="AT832" s="60"/>
      <c r="AU832" s="60"/>
      <c r="AV832" s="60"/>
      <c r="AW832" s="60"/>
      <c r="AX832" s="60"/>
      <c r="AY832" s="60"/>
      <c r="AZ832" s="60"/>
      <c r="BA832" s="60"/>
      <c r="BB832" s="60"/>
      <c r="BC832" s="60"/>
      <c r="BD832" s="60"/>
      <c r="BE832" s="60"/>
      <c r="BF832" s="60"/>
      <c r="BG832" s="60"/>
      <c r="BH832" s="60"/>
      <c r="BI832" s="60"/>
      <c r="BJ832" s="60"/>
      <c r="BK832" s="60"/>
      <c r="BL832" s="60"/>
      <c r="BM832" s="60"/>
      <c r="BN832" s="60"/>
      <c r="BO832" s="60"/>
      <c r="BP832" s="60"/>
      <c r="BQ832" s="60"/>
      <c r="BR832" s="60"/>
      <c r="BS832" s="60"/>
      <c r="BT832" s="60"/>
      <c r="BU832" s="60"/>
      <c r="BV832" s="60"/>
      <c r="BW832" s="60"/>
      <c r="BX832" s="60"/>
      <c r="BY832" s="60"/>
      <c r="BZ832" s="60"/>
      <c r="CA832" s="60"/>
      <c r="CB832" s="60"/>
      <c r="CC832" s="1" t="s">
        <v>1970</v>
      </c>
      <c r="CD832" s="1"/>
      <c r="CE832" s="1"/>
      <c r="CJ832" s="99">
        <v>1</v>
      </c>
    </row>
    <row r="833" spans="2:88" s="2" customFormat="1" ht="4.5" customHeight="1">
      <c r="B833" s="898"/>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
      <c r="CD833" s="1"/>
      <c r="CJ833" s="99">
        <v>1</v>
      </c>
    </row>
    <row r="834" spans="2:88" s="2" customFormat="1" ht="4.5" customHeight="1">
      <c r="B834" s="898"/>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c r="BW834" s="174"/>
      <c r="BX834" s="174"/>
      <c r="BY834" s="174"/>
      <c r="BZ834" s="174"/>
      <c r="CA834" s="174"/>
      <c r="CB834" s="174"/>
      <c r="CC834" s="1"/>
      <c r="CD834" s="1"/>
      <c r="CJ834" s="99">
        <v>1</v>
      </c>
    </row>
    <row r="835" spans="2:88" s="13" customFormat="1" ht="17.100000000000001" customHeight="1">
      <c r="B835" s="898"/>
      <c r="C835" s="59"/>
      <c r="D835" s="59" t="s">
        <v>247</v>
      </c>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799"/>
      <c r="AL835" s="799"/>
      <c r="AM835" s="799"/>
      <c r="AN835" s="799"/>
      <c r="AO835" s="799"/>
      <c r="AP835" s="799"/>
      <c r="AQ835" s="799"/>
      <c r="AR835" s="59"/>
      <c r="AS835" s="60"/>
      <c r="AT835" s="60"/>
      <c r="AU835" s="60"/>
      <c r="AV835" s="60"/>
      <c r="AW835" s="60"/>
      <c r="AX835" s="60"/>
      <c r="AY835" s="60"/>
      <c r="AZ835" s="60"/>
      <c r="BA835" s="60"/>
      <c r="BB835" s="60"/>
      <c r="BC835" s="60"/>
      <c r="BD835" s="60"/>
      <c r="BE835" s="60"/>
      <c r="BF835" s="60"/>
      <c r="BG835" s="60"/>
      <c r="BH835" s="60"/>
      <c r="BI835" s="60"/>
      <c r="BJ835" s="60"/>
      <c r="BK835" s="60"/>
      <c r="BL835" s="60"/>
      <c r="BM835" s="60"/>
      <c r="BN835" s="60"/>
      <c r="BO835" s="60"/>
      <c r="BP835" s="60"/>
      <c r="BQ835" s="60"/>
      <c r="BR835" s="60"/>
      <c r="BS835" s="60"/>
      <c r="BT835" s="60"/>
      <c r="BU835" s="60"/>
      <c r="BV835" s="60"/>
      <c r="BW835" s="60"/>
      <c r="BX835" s="60"/>
      <c r="BY835" s="60"/>
      <c r="BZ835" s="60"/>
      <c r="CA835" s="60"/>
      <c r="CB835" s="60"/>
      <c r="CC835" s="1" t="s">
        <v>2201</v>
      </c>
      <c r="CD835" s="1"/>
      <c r="CE835" s="1"/>
      <c r="CJ835" s="99">
        <v>1</v>
      </c>
    </row>
    <row r="836" spans="2:88" s="2" customFormat="1" ht="4.5" customHeight="1">
      <c r="B836" s="898"/>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c r="BV836" s="94"/>
      <c r="BW836" s="94"/>
      <c r="BX836" s="94"/>
      <c r="BY836" s="94"/>
      <c r="BZ836" s="94"/>
      <c r="CA836" s="94"/>
      <c r="CB836" s="94"/>
      <c r="CC836" s="1"/>
      <c r="CD836" s="1"/>
      <c r="CJ836" s="99">
        <v>1</v>
      </c>
    </row>
    <row r="837" spans="2:88" s="2" customFormat="1" ht="4.5" customHeight="1">
      <c r="B837" s="898"/>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c r="AS837" s="174"/>
      <c r="AT837" s="174"/>
      <c r="AU837" s="174"/>
      <c r="AV837" s="174"/>
      <c r="AW837" s="174"/>
      <c r="AX837" s="174"/>
      <c r="AY837" s="174"/>
      <c r="AZ837" s="174"/>
      <c r="BA837" s="174"/>
      <c r="BB837" s="174"/>
      <c r="BC837" s="174"/>
      <c r="BD837" s="174"/>
      <c r="BE837" s="174"/>
      <c r="BF837" s="174"/>
      <c r="BG837" s="174"/>
      <c r="BH837" s="174"/>
      <c r="BI837" s="174"/>
      <c r="BJ837" s="174"/>
      <c r="BK837" s="174"/>
      <c r="BL837" s="174"/>
      <c r="BM837" s="174"/>
      <c r="BN837" s="174"/>
      <c r="BO837" s="174"/>
      <c r="BP837" s="174"/>
      <c r="BQ837" s="174"/>
      <c r="BR837" s="174"/>
      <c r="BS837" s="174"/>
      <c r="BT837" s="174"/>
      <c r="BU837" s="174"/>
      <c r="BV837" s="174"/>
      <c r="BW837" s="174"/>
      <c r="BX837" s="174"/>
      <c r="BY837" s="174"/>
      <c r="BZ837" s="174"/>
      <c r="CA837" s="174"/>
      <c r="CB837" s="174"/>
      <c r="CC837" s="1"/>
      <c r="CD837" s="1"/>
      <c r="CJ837" s="99">
        <v>1</v>
      </c>
    </row>
    <row r="838" spans="2:88" s="13" customFormat="1" ht="17.100000000000001" customHeight="1">
      <c r="B838" s="898"/>
      <c r="C838" s="59"/>
      <c r="D838" s="59" t="s">
        <v>248</v>
      </c>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59"/>
      <c r="AJ838" s="59"/>
      <c r="AK838" s="59"/>
      <c r="AL838" s="59"/>
      <c r="AM838" s="59"/>
      <c r="AN838" s="59"/>
      <c r="AO838" s="59"/>
      <c r="AP838" s="59"/>
      <c r="AQ838" s="59"/>
      <c r="AR838" s="59"/>
      <c r="AS838" s="60"/>
      <c r="AT838" s="60"/>
      <c r="AU838" s="897"/>
      <c r="AV838" s="897"/>
      <c r="AW838" s="897"/>
      <c r="AX838" s="897"/>
      <c r="AY838" s="897"/>
      <c r="AZ838" s="897"/>
      <c r="BA838" s="897"/>
      <c r="BB838" s="897"/>
      <c r="BC838" s="897"/>
      <c r="BD838" s="897"/>
      <c r="BE838" s="897"/>
      <c r="BF838" s="897"/>
      <c r="BG838" s="897"/>
      <c r="BH838" s="897"/>
      <c r="BI838" s="60"/>
      <c r="BJ838" s="60"/>
      <c r="BK838" s="60"/>
      <c r="BL838" s="60"/>
      <c r="BM838" s="60"/>
      <c r="BN838" s="60"/>
      <c r="BO838" s="60"/>
      <c r="BP838" s="60"/>
      <c r="BQ838" s="60"/>
      <c r="BR838" s="60"/>
      <c r="BS838" s="60"/>
      <c r="BT838" s="60"/>
      <c r="BU838" s="60"/>
      <c r="BV838" s="60"/>
      <c r="BW838" s="60"/>
      <c r="BX838" s="60"/>
      <c r="BY838" s="60"/>
      <c r="BZ838" s="60"/>
      <c r="CA838" s="60"/>
      <c r="CB838" s="60"/>
      <c r="CC838" s="1" t="s">
        <v>2200</v>
      </c>
      <c r="CD838" s="1"/>
      <c r="CE838" s="1"/>
      <c r="CJ838" s="99">
        <v>1</v>
      </c>
    </row>
    <row r="839" spans="2:88" s="2" customFormat="1" ht="4.5" customHeight="1">
      <c r="B839" s="898"/>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c r="BV839" s="94"/>
      <c r="BW839" s="94"/>
      <c r="BX839" s="94"/>
      <c r="BY839" s="94"/>
      <c r="BZ839" s="94"/>
      <c r="CA839" s="94"/>
      <c r="CB839" s="94"/>
      <c r="CC839" s="1"/>
      <c r="CD839" s="1"/>
      <c r="CJ839" s="99">
        <v>1</v>
      </c>
    </row>
    <row r="840" spans="2:88" s="2" customFormat="1" ht="4.5" customHeight="1">
      <c r="B840" s="898"/>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4"/>
      <c r="BB840" s="174"/>
      <c r="BC840" s="174"/>
      <c r="BD840" s="174"/>
      <c r="BE840" s="174"/>
      <c r="BF840" s="174"/>
      <c r="BG840" s="174"/>
      <c r="BH840" s="174"/>
      <c r="BI840" s="174"/>
      <c r="BJ840" s="174"/>
      <c r="BK840" s="174"/>
      <c r="BL840" s="174"/>
      <c r="BM840" s="174"/>
      <c r="BN840" s="174"/>
      <c r="BO840" s="174"/>
      <c r="BP840" s="174"/>
      <c r="BQ840" s="174"/>
      <c r="BR840" s="174"/>
      <c r="BS840" s="174"/>
      <c r="BT840" s="174"/>
      <c r="BU840" s="174"/>
      <c r="BV840" s="174"/>
      <c r="BW840" s="174"/>
      <c r="BX840" s="174"/>
      <c r="BY840" s="174"/>
      <c r="BZ840" s="174"/>
      <c r="CA840" s="174"/>
      <c r="CB840" s="174"/>
      <c r="CC840" s="1"/>
      <c r="CD840" s="1"/>
      <c r="CJ840" s="99">
        <v>1</v>
      </c>
    </row>
    <row r="841" spans="2:88" s="13" customFormat="1" ht="17.100000000000001" customHeight="1">
      <c r="B841" s="898"/>
      <c r="C841" s="59"/>
      <c r="D841" s="59" t="s">
        <v>249</v>
      </c>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c r="AS841" s="60"/>
      <c r="AT841" s="60"/>
      <c r="AU841" s="897"/>
      <c r="AV841" s="897"/>
      <c r="AW841" s="897"/>
      <c r="AX841" s="897"/>
      <c r="AY841" s="897"/>
      <c r="AZ841" s="897"/>
      <c r="BA841" s="897"/>
      <c r="BB841" s="897"/>
      <c r="BC841" s="897"/>
      <c r="BD841" s="897"/>
      <c r="BE841" s="897"/>
      <c r="BF841" s="897"/>
      <c r="BG841" s="897"/>
      <c r="BH841" s="897"/>
      <c r="BI841" s="60"/>
      <c r="BJ841" s="60"/>
      <c r="BK841" s="60"/>
      <c r="BL841" s="60"/>
      <c r="BM841" s="60"/>
      <c r="BN841" s="60"/>
      <c r="BO841" s="60"/>
      <c r="BP841" s="60"/>
      <c r="BQ841" s="60"/>
      <c r="BR841" s="60"/>
      <c r="BS841" s="60"/>
      <c r="BT841" s="60"/>
      <c r="BU841" s="60"/>
      <c r="BV841" s="60"/>
      <c r="BW841" s="60"/>
      <c r="BX841" s="60"/>
      <c r="BY841" s="60"/>
      <c r="BZ841" s="60"/>
      <c r="CA841" s="60"/>
      <c r="CB841" s="60"/>
      <c r="CC841" s="1" t="s">
        <v>2200</v>
      </c>
      <c r="CD841" s="1"/>
      <c r="CE841" s="1"/>
      <c r="CJ841" s="99">
        <v>1</v>
      </c>
    </row>
    <row r="842" spans="2:88" s="2" customFormat="1" ht="4.5" customHeight="1">
      <c r="B842" s="898"/>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
      <c r="CD842" s="1"/>
      <c r="CJ842" s="99">
        <v>1</v>
      </c>
    </row>
    <row r="843" spans="2:88" s="2" customFormat="1" ht="4.5" customHeight="1">
      <c r="B843" s="898"/>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c r="BW843" s="174"/>
      <c r="BX843" s="174"/>
      <c r="BY843" s="174"/>
      <c r="BZ843" s="174"/>
      <c r="CA843" s="174"/>
      <c r="CB843" s="174"/>
      <c r="CC843" s="1"/>
      <c r="CD843" s="1"/>
      <c r="CJ843" s="99">
        <v>1</v>
      </c>
    </row>
    <row r="844" spans="2:88" s="13" customFormat="1" ht="17.100000000000001" customHeight="1">
      <c r="B844" s="898"/>
      <c r="C844" s="59"/>
      <c r="D844" s="59" t="s">
        <v>250</v>
      </c>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60"/>
      <c r="AT844" s="60"/>
      <c r="AU844" s="897"/>
      <c r="AV844" s="897"/>
      <c r="AW844" s="897"/>
      <c r="AX844" s="897"/>
      <c r="AY844" s="897"/>
      <c r="AZ844" s="897"/>
      <c r="BA844" s="897"/>
      <c r="BB844" s="897"/>
      <c r="BC844" s="897"/>
      <c r="BD844" s="897"/>
      <c r="BE844" s="897"/>
      <c r="BF844" s="897"/>
      <c r="BG844" s="897"/>
      <c r="BH844" s="897"/>
      <c r="BI844" s="60"/>
      <c r="BJ844" s="60"/>
      <c r="BK844" s="60"/>
      <c r="BL844" s="60"/>
      <c r="BM844" s="60"/>
      <c r="BN844" s="60"/>
      <c r="BO844" s="60"/>
      <c r="BP844" s="60"/>
      <c r="BQ844" s="60"/>
      <c r="BR844" s="60"/>
      <c r="BS844" s="60"/>
      <c r="BT844" s="60"/>
      <c r="BU844" s="60"/>
      <c r="BV844" s="60"/>
      <c r="BW844" s="60"/>
      <c r="BX844" s="60"/>
      <c r="BY844" s="60"/>
      <c r="BZ844" s="60"/>
      <c r="CA844" s="60"/>
      <c r="CB844" s="60"/>
      <c r="CC844" s="1"/>
      <c r="CD844" s="1"/>
      <c r="CE844" s="1"/>
      <c r="CJ844" s="99">
        <v>1</v>
      </c>
    </row>
    <row r="845" spans="2:88" s="2" customFormat="1" ht="4.5" customHeight="1">
      <c r="B845" s="898"/>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c r="BV845" s="94"/>
      <c r="BW845" s="94"/>
      <c r="BX845" s="94"/>
      <c r="BY845" s="94"/>
      <c r="BZ845" s="94"/>
      <c r="CA845" s="94"/>
      <c r="CB845" s="94"/>
      <c r="CC845" s="1"/>
      <c r="CD845" s="1"/>
      <c r="CJ845" s="99">
        <v>1</v>
      </c>
    </row>
    <row r="846" spans="2:88" s="2" customFormat="1" ht="4.5" customHeight="1">
      <c r="B846" s="898"/>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4"/>
      <c r="BB846" s="174"/>
      <c r="BC846" s="174"/>
      <c r="BD846" s="174"/>
      <c r="BE846" s="174"/>
      <c r="BF846" s="174"/>
      <c r="BG846" s="174"/>
      <c r="BH846" s="174"/>
      <c r="BI846" s="174"/>
      <c r="BJ846" s="174"/>
      <c r="BK846" s="174"/>
      <c r="BL846" s="174"/>
      <c r="BM846" s="174"/>
      <c r="BN846" s="174"/>
      <c r="BO846" s="174"/>
      <c r="BP846" s="174"/>
      <c r="BQ846" s="174"/>
      <c r="BR846" s="174"/>
      <c r="BS846" s="174"/>
      <c r="BT846" s="174"/>
      <c r="BU846" s="174"/>
      <c r="BV846" s="174"/>
      <c r="BW846" s="174"/>
      <c r="BX846" s="174"/>
      <c r="BY846" s="174"/>
      <c r="BZ846" s="174"/>
      <c r="CA846" s="174"/>
      <c r="CB846" s="174"/>
      <c r="CC846" s="1"/>
      <c r="CD846" s="1"/>
      <c r="CJ846" s="99">
        <v>1</v>
      </c>
    </row>
    <row r="847" spans="2:88" s="13" customFormat="1" ht="17.100000000000001" customHeight="1">
      <c r="B847" s="898"/>
      <c r="C847" s="59"/>
      <c r="D847" s="59" t="s">
        <v>251</v>
      </c>
      <c r="E847" s="59"/>
      <c r="F847" s="59"/>
      <c r="G847" s="59"/>
      <c r="H847" s="59"/>
      <c r="I847" s="59"/>
      <c r="J847" s="59"/>
      <c r="K847" s="59" t="s">
        <v>2197</v>
      </c>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60"/>
      <c r="AT847" s="60"/>
      <c r="AU847" s="897"/>
      <c r="AV847" s="897"/>
      <c r="AW847" s="897"/>
      <c r="AX847" s="897"/>
      <c r="AY847" s="897"/>
      <c r="AZ847" s="897"/>
      <c r="BA847" s="897"/>
      <c r="BB847" s="897"/>
      <c r="BC847" s="897"/>
      <c r="BD847" s="897"/>
      <c r="BE847" s="897"/>
      <c r="BF847" s="897"/>
      <c r="BG847" s="897"/>
      <c r="BH847" s="897"/>
      <c r="BI847" s="60"/>
      <c r="BJ847" s="60"/>
      <c r="BK847" s="60"/>
      <c r="BL847" s="60"/>
      <c r="BM847" s="60"/>
      <c r="BN847" s="60"/>
      <c r="BO847" s="60"/>
      <c r="BP847" s="60"/>
      <c r="BQ847" s="60"/>
      <c r="BR847" s="60"/>
      <c r="BS847" s="60"/>
      <c r="BT847" s="60"/>
      <c r="BU847" s="60"/>
      <c r="BV847" s="60"/>
      <c r="BW847" s="60"/>
      <c r="BX847" s="60"/>
      <c r="BY847" s="60"/>
      <c r="BZ847" s="60"/>
      <c r="CA847" s="60"/>
      <c r="CB847" s="60"/>
      <c r="CC847" s="13" t="s">
        <v>2199</v>
      </c>
      <c r="CJ847" s="99">
        <v>1</v>
      </c>
    </row>
    <row r="848" spans="2:88" s="13" customFormat="1" ht="15.95" customHeight="1">
      <c r="B848" s="898"/>
      <c r="C848" s="59"/>
      <c r="D848" s="59"/>
      <c r="E848" s="59"/>
      <c r="F848" s="59"/>
      <c r="G848" s="59"/>
      <c r="H848" s="59"/>
      <c r="I848" s="59"/>
      <c r="J848" s="59"/>
      <c r="K848" s="59" t="s">
        <v>2198</v>
      </c>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c r="AS848" s="59"/>
      <c r="AT848" s="59"/>
      <c r="AU848" s="60"/>
      <c r="AV848" s="60"/>
      <c r="AW848" s="60"/>
      <c r="AX848" s="799" t="s">
        <v>56</v>
      </c>
      <c r="AY848" s="799"/>
      <c r="AZ848" s="96"/>
      <c r="BA848" s="96"/>
      <c r="BB848" s="96" t="s">
        <v>184</v>
      </c>
      <c r="BC848" s="96"/>
      <c r="BD848" s="96"/>
      <c r="BE848" s="96"/>
      <c r="BF848" s="96"/>
      <c r="BG848" s="799" t="s">
        <v>56</v>
      </c>
      <c r="BH848" s="799"/>
      <c r="BI848" s="96"/>
      <c r="BJ848" s="96"/>
      <c r="BK848" s="96" t="s">
        <v>254</v>
      </c>
      <c r="BL848" s="60"/>
      <c r="BM848" s="60"/>
      <c r="BN848" s="60"/>
      <c r="BO848" s="60"/>
      <c r="BP848" s="60"/>
      <c r="BQ848" s="60"/>
      <c r="BR848" s="60"/>
      <c r="BS848" s="60"/>
      <c r="BT848" s="60"/>
      <c r="BU848" s="60"/>
      <c r="BV848" s="60"/>
      <c r="BW848" s="60"/>
      <c r="BX848" s="60"/>
      <c r="BY848" s="60"/>
      <c r="BZ848" s="60"/>
      <c r="CA848" s="60"/>
      <c r="CB848" s="60"/>
      <c r="CC848" s="13" t="s">
        <v>2297</v>
      </c>
      <c r="CJ848" s="99">
        <v>1</v>
      </c>
    </row>
    <row r="849" spans="2:88" s="2" customFormat="1" ht="4.5" customHeight="1">
      <c r="B849" s="898"/>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c r="BV849" s="94"/>
      <c r="BW849" s="94"/>
      <c r="BX849" s="94"/>
      <c r="BY849" s="94"/>
      <c r="BZ849" s="94"/>
      <c r="CA849" s="94"/>
      <c r="CB849" s="94"/>
      <c r="CC849" s="1"/>
      <c r="CD849" s="1"/>
      <c r="CJ849" s="99">
        <v>1</v>
      </c>
    </row>
    <row r="850" spans="2:88" s="2" customFormat="1" ht="4.5" customHeight="1">
      <c r="B850" s="898"/>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c r="AS850" s="174"/>
      <c r="AT850" s="174"/>
      <c r="AU850" s="174"/>
      <c r="AV850" s="174"/>
      <c r="AW850" s="174"/>
      <c r="AX850" s="174"/>
      <c r="AY850" s="174"/>
      <c r="AZ850" s="174"/>
      <c r="BA850" s="174"/>
      <c r="BB850" s="174"/>
      <c r="BC850" s="174"/>
      <c r="BD850" s="174"/>
      <c r="BE850" s="174"/>
      <c r="BF850" s="174"/>
      <c r="BG850" s="174"/>
      <c r="BH850" s="174"/>
      <c r="BI850" s="174"/>
      <c r="BJ850" s="174"/>
      <c r="BK850" s="174"/>
      <c r="BL850" s="174"/>
      <c r="BM850" s="174"/>
      <c r="BN850" s="174"/>
      <c r="BO850" s="174"/>
      <c r="BP850" s="174"/>
      <c r="BQ850" s="174"/>
      <c r="BR850" s="174"/>
      <c r="BS850" s="174"/>
      <c r="BT850" s="174"/>
      <c r="BU850" s="174"/>
      <c r="BV850" s="174"/>
      <c r="BW850" s="174"/>
      <c r="BX850" s="174"/>
      <c r="BY850" s="174"/>
      <c r="BZ850" s="174"/>
      <c r="CA850" s="174"/>
      <c r="CB850" s="174"/>
      <c r="CC850" s="1"/>
      <c r="CD850" s="1"/>
      <c r="CJ850" s="99">
        <v>1</v>
      </c>
    </row>
    <row r="851" spans="2:88" s="13" customFormat="1" ht="17.100000000000001" customHeight="1">
      <c r="B851" s="898"/>
      <c r="C851" s="59"/>
      <c r="D851" s="59" t="s">
        <v>255</v>
      </c>
      <c r="E851" s="59"/>
      <c r="F851" s="59"/>
      <c r="G851" s="59"/>
      <c r="H851" s="59"/>
      <c r="I851" s="59"/>
      <c r="J851" s="59"/>
      <c r="K851" s="59"/>
      <c r="L851" s="59"/>
      <c r="M851" s="59"/>
      <c r="N851" s="59"/>
      <c r="O851" s="59"/>
      <c r="P851" s="59"/>
      <c r="Q851" s="59"/>
      <c r="R851" s="59"/>
      <c r="S851" s="59"/>
      <c r="T851" s="59"/>
      <c r="U851" s="59"/>
      <c r="V851" s="59"/>
      <c r="W851" s="59" t="s">
        <v>2204</v>
      </c>
      <c r="X851" s="60"/>
      <c r="Y851" s="60"/>
      <c r="Z851" s="59"/>
      <c r="AA851" s="59"/>
      <c r="AB851" s="59"/>
      <c r="AC851" s="59"/>
      <c r="AD851" s="59"/>
      <c r="AE851" s="59"/>
      <c r="AF851" s="59"/>
      <c r="AG851" s="59"/>
      <c r="AH851" s="59"/>
      <c r="AI851" s="59"/>
      <c r="AJ851" s="59"/>
      <c r="AK851" s="59"/>
      <c r="AL851" s="59"/>
      <c r="AM851" s="59"/>
      <c r="AN851" s="59"/>
      <c r="AO851" s="59"/>
      <c r="AP851" s="59"/>
      <c r="AQ851" s="59"/>
      <c r="AR851" s="59"/>
      <c r="AS851" s="59"/>
      <c r="AT851" s="59"/>
      <c r="AU851" s="59"/>
      <c r="AV851" s="59"/>
      <c r="AW851" s="59"/>
      <c r="AX851" s="59"/>
      <c r="AY851" s="59"/>
      <c r="AZ851" s="60"/>
      <c r="BA851" s="60"/>
      <c r="BB851" s="60"/>
      <c r="BC851" s="60"/>
      <c r="BD851" s="60"/>
      <c r="BE851" s="59" t="s">
        <v>258</v>
      </c>
      <c r="BF851" s="59"/>
      <c r="BG851" s="59"/>
      <c r="BH851" s="59"/>
      <c r="BI851" s="59"/>
      <c r="BJ851" s="59"/>
      <c r="BK851" s="59"/>
      <c r="BL851" s="59"/>
      <c r="BM851" s="59"/>
      <c r="BN851" s="59"/>
      <c r="BO851" s="59"/>
      <c r="BP851" s="59"/>
      <c r="BQ851" s="59"/>
      <c r="BR851" s="59"/>
      <c r="BS851" s="59"/>
      <c r="BT851" s="59"/>
      <c r="BU851" s="59"/>
      <c r="BV851" s="59"/>
      <c r="BW851" s="59" t="s">
        <v>85</v>
      </c>
      <c r="BX851" s="59"/>
      <c r="BY851" s="59"/>
      <c r="BZ851" s="59"/>
      <c r="CA851" s="59"/>
      <c r="CB851" s="59"/>
      <c r="CJ851" s="99">
        <v>1</v>
      </c>
    </row>
    <row r="852" spans="2:88" s="13" customFormat="1" ht="15.95" customHeight="1">
      <c r="B852" s="898"/>
      <c r="C852" s="59"/>
      <c r="D852" s="59"/>
      <c r="E852" s="59"/>
      <c r="F852" s="59"/>
      <c r="G852" s="59"/>
      <c r="H852" s="59"/>
      <c r="I852" s="59"/>
      <c r="J852" s="59"/>
      <c r="K852" s="59"/>
      <c r="L852" s="59"/>
      <c r="M852" s="59"/>
      <c r="N852" s="59" t="s">
        <v>259</v>
      </c>
      <c r="O852" s="59"/>
      <c r="P852" s="59"/>
      <c r="Q852" s="59"/>
      <c r="R852" s="59"/>
      <c r="S852" s="59"/>
      <c r="T852" s="59"/>
      <c r="U852" s="59"/>
      <c r="V852" s="59"/>
      <c r="W852" s="59"/>
      <c r="X852" s="59"/>
      <c r="Y852" s="794"/>
      <c r="Z852" s="794"/>
      <c r="AA852" s="794"/>
      <c r="AB852" s="794"/>
      <c r="AC852" s="794"/>
      <c r="AD852" s="794"/>
      <c r="AE852" s="794"/>
      <c r="AF852" s="794"/>
      <c r="AG852" s="794"/>
      <c r="AH852" s="794"/>
      <c r="AI852" s="794"/>
      <c r="AJ852" s="794"/>
      <c r="AK852" s="794"/>
      <c r="AL852" s="794"/>
      <c r="AM852" s="794"/>
      <c r="AN852" s="794"/>
      <c r="AO852" s="794"/>
      <c r="AP852" s="794"/>
      <c r="AQ852" s="794"/>
      <c r="AR852" s="794"/>
      <c r="AS852" s="794"/>
      <c r="AT852" s="794"/>
      <c r="AU852" s="794"/>
      <c r="AV852" s="794"/>
      <c r="AW852" s="794"/>
      <c r="AX852" s="794"/>
      <c r="AY852" s="794"/>
      <c r="AZ852" s="794"/>
      <c r="BA852" s="794"/>
      <c r="BB852" s="794"/>
      <c r="BC852" s="794"/>
      <c r="BD852" s="794"/>
      <c r="BE852" s="798" t="s">
        <v>117</v>
      </c>
      <c r="BF852" s="798"/>
      <c r="BG852" s="796"/>
      <c r="BH852" s="796"/>
      <c r="BI852" s="796"/>
      <c r="BJ852" s="796"/>
      <c r="BK852" s="796"/>
      <c r="BL852" s="796"/>
      <c r="BM852" s="796"/>
      <c r="BN852" s="796"/>
      <c r="BO852" s="796"/>
      <c r="BP852" s="796"/>
      <c r="BQ852" s="796"/>
      <c r="BR852" s="796"/>
      <c r="BS852" s="796"/>
      <c r="BT852" s="796"/>
      <c r="BU852" s="796"/>
      <c r="BV852" s="123"/>
      <c r="BW852" s="119" t="s">
        <v>85</v>
      </c>
      <c r="BX852" s="119"/>
      <c r="BY852" s="119"/>
      <c r="BZ852" s="119"/>
      <c r="CA852" s="119"/>
      <c r="CB852" s="59"/>
      <c r="CC852" s="13" t="s">
        <v>2202</v>
      </c>
      <c r="CJ852" s="99">
        <v>1</v>
      </c>
    </row>
    <row r="853" spans="2:88" s="13" customFormat="1" ht="17.100000000000001" customHeight="1">
      <c r="B853" s="898"/>
      <c r="C853" s="59"/>
      <c r="D853" s="59"/>
      <c r="E853" s="59"/>
      <c r="F853" s="59"/>
      <c r="G853" s="59"/>
      <c r="H853" s="59"/>
      <c r="I853" s="59"/>
      <c r="J853" s="59"/>
      <c r="K853" s="59"/>
      <c r="L853" s="59"/>
      <c r="M853" s="59"/>
      <c r="N853" s="59" t="s">
        <v>260</v>
      </c>
      <c r="O853" s="59"/>
      <c r="P853" s="59"/>
      <c r="Q853" s="59"/>
      <c r="R853" s="59"/>
      <c r="S853" s="59"/>
      <c r="T853" s="59"/>
      <c r="U853" s="59"/>
      <c r="V853" s="59"/>
      <c r="W853" s="59"/>
      <c r="X853" s="59"/>
      <c r="Y853" s="794"/>
      <c r="Z853" s="794"/>
      <c r="AA853" s="794"/>
      <c r="AB853" s="794"/>
      <c r="AC853" s="794"/>
      <c r="AD853" s="794"/>
      <c r="AE853" s="794"/>
      <c r="AF853" s="794"/>
      <c r="AG853" s="794"/>
      <c r="AH853" s="794"/>
      <c r="AI853" s="794"/>
      <c r="AJ853" s="794"/>
      <c r="AK853" s="794"/>
      <c r="AL853" s="794"/>
      <c r="AM853" s="794"/>
      <c r="AN853" s="794"/>
      <c r="AO853" s="794"/>
      <c r="AP853" s="794"/>
      <c r="AQ853" s="794"/>
      <c r="AR853" s="794"/>
      <c r="AS853" s="794"/>
      <c r="AT853" s="794"/>
      <c r="AU853" s="794"/>
      <c r="AV853" s="794"/>
      <c r="AW853" s="794"/>
      <c r="AX853" s="794"/>
      <c r="AY853" s="794"/>
      <c r="AZ853" s="794"/>
      <c r="BA853" s="794"/>
      <c r="BB853" s="794"/>
      <c r="BC853" s="794"/>
      <c r="BD853" s="794"/>
      <c r="BE853" s="798" t="s">
        <v>117</v>
      </c>
      <c r="BF853" s="798"/>
      <c r="BG853" s="796"/>
      <c r="BH853" s="796"/>
      <c r="BI853" s="796"/>
      <c r="BJ853" s="796"/>
      <c r="BK853" s="796"/>
      <c r="BL853" s="796"/>
      <c r="BM853" s="796"/>
      <c r="BN853" s="796"/>
      <c r="BO853" s="796"/>
      <c r="BP853" s="796"/>
      <c r="BQ853" s="796"/>
      <c r="BR853" s="796"/>
      <c r="BS853" s="796"/>
      <c r="BT853" s="796"/>
      <c r="BU853" s="796"/>
      <c r="BV853" s="123"/>
      <c r="BW853" s="119" t="s">
        <v>85</v>
      </c>
      <c r="BX853" s="119"/>
      <c r="BY853" s="119"/>
      <c r="BZ853" s="119"/>
      <c r="CA853" s="119"/>
      <c r="CB853" s="59"/>
      <c r="CJ853" s="99">
        <v>1</v>
      </c>
    </row>
    <row r="854" spans="2:88" s="13" customFormat="1" ht="17.100000000000001" customHeight="1">
      <c r="B854" s="898"/>
      <c r="C854" s="59"/>
      <c r="D854" s="59"/>
      <c r="E854" s="59"/>
      <c r="F854" s="59"/>
      <c r="G854" s="59"/>
      <c r="H854" s="59"/>
      <c r="I854" s="59"/>
      <c r="J854" s="59"/>
      <c r="K854" s="59"/>
      <c r="L854" s="59"/>
      <c r="M854" s="59"/>
      <c r="N854" s="59" t="s">
        <v>261</v>
      </c>
      <c r="O854" s="59"/>
      <c r="P854" s="59"/>
      <c r="Q854" s="59"/>
      <c r="R854" s="59"/>
      <c r="S854" s="59"/>
      <c r="T854" s="59"/>
      <c r="U854" s="59"/>
      <c r="V854" s="59"/>
      <c r="W854" s="59"/>
      <c r="X854" s="59"/>
      <c r="Y854" s="794"/>
      <c r="Z854" s="794"/>
      <c r="AA854" s="794"/>
      <c r="AB854" s="794"/>
      <c r="AC854" s="794"/>
      <c r="AD854" s="794"/>
      <c r="AE854" s="794"/>
      <c r="AF854" s="794"/>
      <c r="AG854" s="794"/>
      <c r="AH854" s="794"/>
      <c r="AI854" s="794"/>
      <c r="AJ854" s="794"/>
      <c r="AK854" s="794"/>
      <c r="AL854" s="794"/>
      <c r="AM854" s="794"/>
      <c r="AN854" s="794"/>
      <c r="AO854" s="794"/>
      <c r="AP854" s="794"/>
      <c r="AQ854" s="794"/>
      <c r="AR854" s="794"/>
      <c r="AS854" s="794"/>
      <c r="AT854" s="794"/>
      <c r="AU854" s="794"/>
      <c r="AV854" s="794"/>
      <c r="AW854" s="794"/>
      <c r="AX854" s="794"/>
      <c r="AY854" s="794"/>
      <c r="AZ854" s="794"/>
      <c r="BA854" s="794"/>
      <c r="BB854" s="794"/>
      <c r="BC854" s="794"/>
      <c r="BD854" s="794"/>
      <c r="BE854" s="798" t="s">
        <v>117</v>
      </c>
      <c r="BF854" s="798"/>
      <c r="BG854" s="796"/>
      <c r="BH854" s="796"/>
      <c r="BI854" s="796"/>
      <c r="BJ854" s="796"/>
      <c r="BK854" s="796"/>
      <c r="BL854" s="796"/>
      <c r="BM854" s="796"/>
      <c r="BN854" s="796"/>
      <c r="BO854" s="796"/>
      <c r="BP854" s="796"/>
      <c r="BQ854" s="796"/>
      <c r="BR854" s="796"/>
      <c r="BS854" s="796"/>
      <c r="BT854" s="796"/>
      <c r="BU854" s="796"/>
      <c r="BV854" s="123"/>
      <c r="BW854" s="119" t="s">
        <v>85</v>
      </c>
      <c r="BX854" s="119"/>
      <c r="BY854" s="119"/>
      <c r="BZ854" s="119"/>
      <c r="CA854" s="119"/>
      <c r="CB854" s="59"/>
      <c r="CD854" s="1"/>
      <c r="CJ854" s="99">
        <v>1</v>
      </c>
    </row>
    <row r="855" spans="2:88" s="13" customFormat="1" ht="17.100000000000001" customHeight="1">
      <c r="B855" s="898"/>
      <c r="C855" s="59"/>
      <c r="D855" s="59"/>
      <c r="E855" s="59"/>
      <c r="F855" s="59"/>
      <c r="G855" s="59"/>
      <c r="H855" s="59"/>
      <c r="I855" s="59"/>
      <c r="J855" s="59"/>
      <c r="K855" s="59"/>
      <c r="L855" s="59"/>
      <c r="M855" s="59"/>
      <c r="N855" s="59" t="s">
        <v>262</v>
      </c>
      <c r="O855" s="59"/>
      <c r="P855" s="59"/>
      <c r="Q855" s="59"/>
      <c r="R855" s="59"/>
      <c r="S855" s="59"/>
      <c r="T855" s="59"/>
      <c r="U855" s="59"/>
      <c r="V855" s="59"/>
      <c r="W855" s="59"/>
      <c r="X855" s="59"/>
      <c r="Y855" s="794"/>
      <c r="Z855" s="794"/>
      <c r="AA855" s="794"/>
      <c r="AB855" s="794"/>
      <c r="AC855" s="794"/>
      <c r="AD855" s="794"/>
      <c r="AE855" s="794"/>
      <c r="AF855" s="794"/>
      <c r="AG855" s="794"/>
      <c r="AH855" s="794"/>
      <c r="AI855" s="794"/>
      <c r="AJ855" s="794"/>
      <c r="AK855" s="794"/>
      <c r="AL855" s="794"/>
      <c r="AM855" s="794"/>
      <c r="AN855" s="794"/>
      <c r="AO855" s="794"/>
      <c r="AP855" s="794"/>
      <c r="AQ855" s="794"/>
      <c r="AR855" s="794"/>
      <c r="AS855" s="794"/>
      <c r="AT855" s="794"/>
      <c r="AU855" s="794"/>
      <c r="AV855" s="794"/>
      <c r="AW855" s="794"/>
      <c r="AX855" s="794"/>
      <c r="AY855" s="794"/>
      <c r="AZ855" s="794"/>
      <c r="BA855" s="794"/>
      <c r="BB855" s="794"/>
      <c r="BC855" s="794"/>
      <c r="BD855" s="794"/>
      <c r="BE855" s="798" t="s">
        <v>117</v>
      </c>
      <c r="BF855" s="798"/>
      <c r="BG855" s="796"/>
      <c r="BH855" s="796"/>
      <c r="BI855" s="796"/>
      <c r="BJ855" s="796"/>
      <c r="BK855" s="796"/>
      <c r="BL855" s="796"/>
      <c r="BM855" s="796"/>
      <c r="BN855" s="796"/>
      <c r="BO855" s="796"/>
      <c r="BP855" s="796"/>
      <c r="BQ855" s="796"/>
      <c r="BR855" s="796"/>
      <c r="BS855" s="796"/>
      <c r="BT855" s="796"/>
      <c r="BU855" s="796"/>
      <c r="BV855" s="123"/>
      <c r="BW855" s="119" t="s">
        <v>85</v>
      </c>
      <c r="BX855" s="119"/>
      <c r="BY855" s="119"/>
      <c r="BZ855" s="119"/>
      <c r="CA855" s="119"/>
      <c r="CB855" s="59"/>
      <c r="CD855" s="1"/>
      <c r="CJ855" s="99">
        <v>1</v>
      </c>
    </row>
    <row r="856" spans="2:88" s="1" customFormat="1" ht="17.100000000000001" customHeight="1">
      <c r="B856" s="898"/>
      <c r="C856" s="59"/>
      <c r="D856" s="59"/>
      <c r="E856" s="59"/>
      <c r="F856" s="59"/>
      <c r="G856" s="59"/>
      <c r="H856" s="59"/>
      <c r="I856" s="59"/>
      <c r="J856" s="59"/>
      <c r="K856" s="59"/>
      <c r="L856" s="59"/>
      <c r="M856" s="59"/>
      <c r="N856" s="59" t="s">
        <v>263</v>
      </c>
      <c r="O856" s="59"/>
      <c r="P856" s="59"/>
      <c r="Q856" s="59"/>
      <c r="R856" s="59"/>
      <c r="S856" s="59"/>
      <c r="T856" s="59"/>
      <c r="U856" s="59"/>
      <c r="V856" s="59"/>
      <c r="W856" s="59"/>
      <c r="X856" s="59"/>
      <c r="Y856" s="794"/>
      <c r="Z856" s="794"/>
      <c r="AA856" s="794"/>
      <c r="AB856" s="794"/>
      <c r="AC856" s="794"/>
      <c r="AD856" s="794"/>
      <c r="AE856" s="794"/>
      <c r="AF856" s="794"/>
      <c r="AG856" s="794"/>
      <c r="AH856" s="794"/>
      <c r="AI856" s="794"/>
      <c r="AJ856" s="794"/>
      <c r="AK856" s="794"/>
      <c r="AL856" s="794"/>
      <c r="AM856" s="794"/>
      <c r="AN856" s="794"/>
      <c r="AO856" s="794"/>
      <c r="AP856" s="794"/>
      <c r="AQ856" s="794"/>
      <c r="AR856" s="794"/>
      <c r="AS856" s="794"/>
      <c r="AT856" s="794"/>
      <c r="AU856" s="794"/>
      <c r="AV856" s="794"/>
      <c r="AW856" s="794"/>
      <c r="AX856" s="794"/>
      <c r="AY856" s="794"/>
      <c r="AZ856" s="794"/>
      <c r="BA856" s="794"/>
      <c r="BB856" s="794"/>
      <c r="BC856" s="794"/>
      <c r="BD856" s="794"/>
      <c r="BE856" s="798" t="s">
        <v>117</v>
      </c>
      <c r="BF856" s="798"/>
      <c r="BG856" s="796"/>
      <c r="BH856" s="796"/>
      <c r="BI856" s="796"/>
      <c r="BJ856" s="796"/>
      <c r="BK856" s="796"/>
      <c r="BL856" s="796"/>
      <c r="BM856" s="796"/>
      <c r="BN856" s="796"/>
      <c r="BO856" s="796"/>
      <c r="BP856" s="796"/>
      <c r="BQ856" s="796"/>
      <c r="BR856" s="796"/>
      <c r="BS856" s="796"/>
      <c r="BT856" s="796"/>
      <c r="BU856" s="796"/>
      <c r="BV856" s="123"/>
      <c r="BW856" s="119" t="s">
        <v>85</v>
      </c>
      <c r="BX856" s="119"/>
      <c r="BY856" s="119"/>
      <c r="BZ856" s="119"/>
      <c r="CA856" s="119"/>
      <c r="CB856" s="59"/>
      <c r="CC856" s="489" t="s">
        <v>2203</v>
      </c>
      <c r="CD856" s="9"/>
      <c r="CE856" s="13"/>
      <c r="CJ856" s="99">
        <v>1</v>
      </c>
    </row>
    <row r="857" spans="2:88" s="1" customFormat="1" ht="17.100000000000001" customHeight="1">
      <c r="B857" s="898"/>
      <c r="C857" s="59"/>
      <c r="D857" s="59"/>
      <c r="E857" s="59"/>
      <c r="F857" s="59"/>
      <c r="G857" s="59"/>
      <c r="H857" s="59"/>
      <c r="I857" s="59"/>
      <c r="J857" s="59"/>
      <c r="K857" s="59"/>
      <c r="L857" s="59"/>
      <c r="M857" s="59"/>
      <c r="N857" s="59" t="s">
        <v>264</v>
      </c>
      <c r="O857" s="59"/>
      <c r="P857" s="59"/>
      <c r="Q857" s="59"/>
      <c r="R857" s="59"/>
      <c r="S857" s="59"/>
      <c r="T857" s="59"/>
      <c r="U857" s="59"/>
      <c r="V857" s="59"/>
      <c r="W857" s="59"/>
      <c r="X857" s="59"/>
      <c r="Y857" s="794"/>
      <c r="Z857" s="794"/>
      <c r="AA857" s="794"/>
      <c r="AB857" s="794"/>
      <c r="AC857" s="794"/>
      <c r="AD857" s="794"/>
      <c r="AE857" s="794"/>
      <c r="AF857" s="794"/>
      <c r="AG857" s="794"/>
      <c r="AH857" s="794"/>
      <c r="AI857" s="794"/>
      <c r="AJ857" s="794"/>
      <c r="AK857" s="794"/>
      <c r="AL857" s="794"/>
      <c r="AM857" s="794"/>
      <c r="AN857" s="794"/>
      <c r="AO857" s="794"/>
      <c r="AP857" s="794"/>
      <c r="AQ857" s="794"/>
      <c r="AR857" s="794"/>
      <c r="AS857" s="794"/>
      <c r="AT857" s="794"/>
      <c r="AU857" s="794"/>
      <c r="AV857" s="794"/>
      <c r="AW857" s="794"/>
      <c r="AX857" s="794"/>
      <c r="AY857" s="794"/>
      <c r="AZ857" s="794"/>
      <c r="BA857" s="794"/>
      <c r="BB857" s="794"/>
      <c r="BC857" s="794"/>
      <c r="BD857" s="794"/>
      <c r="BE857" s="798" t="s">
        <v>117</v>
      </c>
      <c r="BF857" s="798"/>
      <c r="BG857" s="796"/>
      <c r="BH857" s="796"/>
      <c r="BI857" s="796"/>
      <c r="BJ857" s="796"/>
      <c r="BK857" s="796"/>
      <c r="BL857" s="796"/>
      <c r="BM857" s="796"/>
      <c r="BN857" s="796"/>
      <c r="BO857" s="796"/>
      <c r="BP857" s="796"/>
      <c r="BQ857" s="796"/>
      <c r="BR857" s="796"/>
      <c r="BS857" s="796"/>
      <c r="BT857" s="796"/>
      <c r="BU857" s="796"/>
      <c r="BV857" s="123"/>
      <c r="BW857" s="119" t="s">
        <v>85</v>
      </c>
      <c r="BX857" s="119"/>
      <c r="BY857" s="119"/>
      <c r="BZ857" s="119"/>
      <c r="CA857" s="119"/>
      <c r="CB857" s="59"/>
      <c r="CC857" s="895">
        <f>SUM(BG852:BU857)</f>
        <v>0</v>
      </c>
      <c r="CD857" s="896"/>
      <c r="CE857" s="13"/>
      <c r="CJ857" s="99">
        <v>1</v>
      </c>
    </row>
    <row r="858" spans="2:88" s="2" customFormat="1" ht="4.5" customHeight="1">
      <c r="B858" s="898"/>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c r="BV858" s="94"/>
      <c r="BW858" s="94"/>
      <c r="BX858" s="94"/>
      <c r="BY858" s="94"/>
      <c r="BZ858" s="94"/>
      <c r="CA858" s="94"/>
      <c r="CB858" s="94"/>
      <c r="CC858" s="1"/>
      <c r="CD858" s="1"/>
      <c r="CJ858" s="99">
        <v>1</v>
      </c>
    </row>
    <row r="859" spans="2:88" s="2" customFormat="1" ht="4.5" customHeight="1">
      <c r="B859" s="898"/>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4"/>
      <c r="BB859" s="174"/>
      <c r="BC859" s="174"/>
      <c r="BD859" s="174"/>
      <c r="BE859" s="174"/>
      <c r="BF859" s="174"/>
      <c r="BG859" s="174"/>
      <c r="BH859" s="174"/>
      <c r="BI859" s="174"/>
      <c r="BJ859" s="174"/>
      <c r="BK859" s="174"/>
      <c r="BL859" s="174"/>
      <c r="BM859" s="174"/>
      <c r="BN859" s="174"/>
      <c r="BO859" s="174"/>
      <c r="BP859" s="174"/>
      <c r="BQ859" s="174"/>
      <c r="BR859" s="174"/>
      <c r="BS859" s="174"/>
      <c r="BT859" s="174"/>
      <c r="BU859" s="174"/>
      <c r="BV859" s="174"/>
      <c r="BW859" s="174"/>
      <c r="BX859" s="174"/>
      <c r="BY859" s="174"/>
      <c r="BZ859" s="174"/>
      <c r="CA859" s="174"/>
      <c r="CB859" s="174"/>
      <c r="CC859" s="1"/>
      <c r="CD859" s="1"/>
      <c r="CJ859" s="99">
        <v>1</v>
      </c>
    </row>
    <row r="860" spans="2:88" s="13" customFormat="1" ht="17.100000000000001" customHeight="1">
      <c r="B860" s="898"/>
      <c r="C860" s="59"/>
      <c r="D860" s="59" t="s">
        <v>265</v>
      </c>
      <c r="E860" s="59"/>
      <c r="F860" s="59"/>
      <c r="G860" s="59"/>
      <c r="H860" s="59"/>
      <c r="I860" s="59"/>
      <c r="J860" s="59"/>
      <c r="K860" s="59"/>
      <c r="L860" s="59"/>
      <c r="M860" s="59"/>
      <c r="N860" s="59"/>
      <c r="O860" s="59"/>
      <c r="P860" s="59"/>
      <c r="Q860" s="59"/>
      <c r="R860" s="59"/>
      <c r="S860" s="59"/>
      <c r="T860" s="59"/>
      <c r="U860" s="794"/>
      <c r="V860" s="794"/>
      <c r="W860" s="794"/>
      <c r="X860" s="794"/>
      <c r="Y860" s="794"/>
      <c r="Z860" s="794"/>
      <c r="AA860" s="794"/>
      <c r="AB860" s="794"/>
      <c r="AC860" s="794"/>
      <c r="AD860" s="794"/>
      <c r="AE860" s="794"/>
      <c r="AF860" s="794"/>
      <c r="AG860" s="794"/>
      <c r="AH860" s="794"/>
      <c r="AI860" s="794"/>
      <c r="AJ860" s="794"/>
      <c r="AK860" s="794"/>
      <c r="AL860" s="794"/>
      <c r="AM860" s="794"/>
      <c r="AN860" s="794"/>
      <c r="AO860" s="794"/>
      <c r="AP860" s="794"/>
      <c r="AQ860" s="794"/>
      <c r="AR860" s="794"/>
      <c r="AS860" s="794"/>
      <c r="AT860" s="794"/>
      <c r="AU860" s="794"/>
      <c r="AV860" s="794"/>
      <c r="AW860" s="794"/>
      <c r="AX860" s="794"/>
      <c r="AY860" s="794"/>
      <c r="AZ860" s="794"/>
      <c r="BA860" s="794"/>
      <c r="BB860" s="794"/>
      <c r="BC860" s="794"/>
      <c r="BD860" s="794"/>
      <c r="BE860" s="794"/>
      <c r="BF860" s="794"/>
      <c r="BG860" s="794"/>
      <c r="BH860" s="794"/>
      <c r="BI860" s="794"/>
      <c r="BJ860" s="794"/>
      <c r="BK860" s="794"/>
      <c r="BL860" s="794"/>
      <c r="BM860" s="794"/>
      <c r="BN860" s="794"/>
      <c r="BO860" s="794"/>
      <c r="BP860" s="794"/>
      <c r="BQ860" s="794"/>
      <c r="BR860" s="794"/>
      <c r="BS860" s="794"/>
      <c r="BT860" s="794"/>
      <c r="BU860" s="794"/>
      <c r="BV860" s="794"/>
      <c r="BW860" s="794"/>
      <c r="BX860" s="794"/>
      <c r="BY860" s="794"/>
      <c r="BZ860" s="794"/>
      <c r="CA860" s="794"/>
      <c r="CB860" s="794"/>
      <c r="CJ860" s="99">
        <v>1</v>
      </c>
    </row>
    <row r="861" spans="2:88" s="2" customFormat="1" ht="4.5" customHeight="1">
      <c r="B861" s="898"/>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
      <c r="CD861" s="1"/>
      <c r="CJ861" s="99">
        <v>1</v>
      </c>
    </row>
    <row r="862" spans="2:88" s="2" customFormat="1" ht="4.5" customHeight="1">
      <c r="B862" s="898"/>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c r="BW862" s="174"/>
      <c r="BX862" s="174"/>
      <c r="BY862" s="174"/>
      <c r="BZ862" s="174"/>
      <c r="CA862" s="174"/>
      <c r="CB862" s="174"/>
      <c r="CC862" s="1"/>
      <c r="CD862" s="1"/>
      <c r="CJ862" s="99">
        <v>1</v>
      </c>
    </row>
    <row r="863" spans="2:88" s="13" customFormat="1" ht="17.100000000000001" customHeight="1">
      <c r="B863" s="482" t="s">
        <v>2144</v>
      </c>
      <c r="C863" s="59"/>
      <c r="D863" s="59" t="s">
        <v>266</v>
      </c>
      <c r="E863" s="59"/>
      <c r="F863" s="59"/>
      <c r="G863" s="59"/>
      <c r="H863" s="59"/>
      <c r="I863" s="59"/>
      <c r="J863" s="59"/>
      <c r="K863" s="59"/>
      <c r="L863" s="59"/>
      <c r="M863" s="59"/>
      <c r="N863" s="59"/>
      <c r="O863" s="59"/>
      <c r="P863" s="59"/>
      <c r="Q863" s="59"/>
      <c r="R863" s="59"/>
      <c r="S863" s="59"/>
      <c r="T863" s="794"/>
      <c r="U863" s="794"/>
      <c r="V863" s="794"/>
      <c r="W863" s="794"/>
      <c r="X863" s="794"/>
      <c r="Y863" s="794"/>
      <c r="Z863" s="794"/>
      <c r="AA863" s="794"/>
      <c r="AB863" s="794"/>
      <c r="AC863" s="794"/>
      <c r="AD863" s="794"/>
      <c r="AE863" s="794"/>
      <c r="AF863" s="794"/>
      <c r="AG863" s="794"/>
      <c r="AH863" s="794"/>
      <c r="AI863" s="794"/>
      <c r="AJ863" s="794"/>
      <c r="AK863" s="794"/>
      <c r="AL863" s="794"/>
      <c r="AM863" s="794"/>
      <c r="AN863" s="794"/>
      <c r="AO863" s="794"/>
      <c r="AP863" s="794"/>
      <c r="AQ863" s="794"/>
      <c r="AR863" s="794"/>
      <c r="AS863" s="794"/>
      <c r="AT863" s="794"/>
      <c r="AU863" s="794"/>
      <c r="AV863" s="794"/>
      <c r="AW863" s="794"/>
      <c r="AX863" s="794"/>
      <c r="AY863" s="794"/>
      <c r="AZ863" s="794"/>
      <c r="BA863" s="794"/>
      <c r="BB863" s="794"/>
      <c r="BC863" s="794"/>
      <c r="BD863" s="794"/>
      <c r="BE863" s="794"/>
      <c r="BF863" s="794"/>
      <c r="BG863" s="794"/>
      <c r="BH863" s="794"/>
      <c r="BI863" s="794"/>
      <c r="BJ863" s="794"/>
      <c r="BK863" s="794"/>
      <c r="BL863" s="794"/>
      <c r="BM863" s="794"/>
      <c r="BN863" s="794"/>
      <c r="BO863" s="794"/>
      <c r="BP863" s="794"/>
      <c r="BQ863" s="794"/>
      <c r="BR863" s="794"/>
      <c r="BS863" s="794"/>
      <c r="BT863" s="794"/>
      <c r="BU863" s="794"/>
      <c r="BV863" s="794"/>
      <c r="BW863" s="794"/>
      <c r="BX863" s="794"/>
      <c r="BY863" s="794"/>
      <c r="BZ863" s="794"/>
      <c r="CA863" s="794"/>
      <c r="CB863" s="794"/>
      <c r="CC863" s="461" t="s">
        <v>2144</v>
      </c>
      <c r="CJ863" s="99">
        <v>1</v>
      </c>
    </row>
    <row r="864" spans="2:88" s="2" customFormat="1" ht="14.1" customHeight="1" thickBot="1">
      <c r="B864" s="483" t="s">
        <v>2141</v>
      </c>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463" t="s">
        <v>2141</v>
      </c>
      <c r="CD864" s="1"/>
      <c r="CJ864" s="421">
        <v>1</v>
      </c>
    </row>
  </sheetData>
  <sheetProtection algorithmName="SHA-512" hashValue="8oXaSH6HXCuTet7qXlXDpU92emuXzHoDzJZX0k1MPLXHvTFUObXVnmeLiohr+mJBEdSrJ+4+ZUZw3e/4vWzQ9A==" saltValue="RoHZY8kdA1uIgSZPM22eZQ==" spinCount="100000" sheet="1" formatCells="0" selectLockedCells="1"/>
  <mergeCells count="720">
    <mergeCell ref="Y856:BD856"/>
    <mergeCell ref="BE856:BF856"/>
    <mergeCell ref="BG856:BU856"/>
    <mergeCell ref="Y857:BD857"/>
    <mergeCell ref="BE857:BF857"/>
    <mergeCell ref="BG857:BU857"/>
    <mergeCell ref="CC857:CD857"/>
    <mergeCell ref="U860:CB860"/>
    <mergeCell ref="T863:CB863"/>
    <mergeCell ref="Y853:BD853"/>
    <mergeCell ref="BE853:BF853"/>
    <mergeCell ref="BG853:BU853"/>
    <mergeCell ref="Y854:BD854"/>
    <mergeCell ref="BE854:BF854"/>
    <mergeCell ref="BG854:BU854"/>
    <mergeCell ref="Y855:BD855"/>
    <mergeCell ref="BE855:BF855"/>
    <mergeCell ref="BG855:BU855"/>
    <mergeCell ref="AK832:AQ832"/>
    <mergeCell ref="AK835:AQ835"/>
    <mergeCell ref="AU838:BH838"/>
    <mergeCell ref="AU841:BH841"/>
    <mergeCell ref="AU844:BH844"/>
    <mergeCell ref="AU847:BH847"/>
    <mergeCell ref="AX848:AY848"/>
    <mergeCell ref="BG848:BH848"/>
    <mergeCell ref="Y852:BD852"/>
    <mergeCell ref="BE852:BF852"/>
    <mergeCell ref="BG852:BU852"/>
    <mergeCell ref="Y820:BD820"/>
    <mergeCell ref="BE820:BF820"/>
    <mergeCell ref="BG820:BU820"/>
    <mergeCell ref="Y821:BD821"/>
    <mergeCell ref="BE821:BF821"/>
    <mergeCell ref="BG821:BU821"/>
    <mergeCell ref="CC821:CD821"/>
    <mergeCell ref="U824:CB824"/>
    <mergeCell ref="T827:CB827"/>
    <mergeCell ref="B651:B718"/>
    <mergeCell ref="B723:B790"/>
    <mergeCell ref="AK793:AQ793"/>
    <mergeCell ref="B795:B862"/>
    <mergeCell ref="AK796:AQ796"/>
    <mergeCell ref="AK799:AQ799"/>
    <mergeCell ref="AU802:BH802"/>
    <mergeCell ref="AU805:BH805"/>
    <mergeCell ref="AU808:BH808"/>
    <mergeCell ref="AU811:BH811"/>
    <mergeCell ref="AX812:AY812"/>
    <mergeCell ref="BG812:BH812"/>
    <mergeCell ref="Y816:BD816"/>
    <mergeCell ref="BE816:BF816"/>
    <mergeCell ref="BG816:BU816"/>
    <mergeCell ref="Y817:BD817"/>
    <mergeCell ref="BE817:BF817"/>
    <mergeCell ref="BG817:BU817"/>
    <mergeCell ref="Y818:BD818"/>
    <mergeCell ref="BE818:BF818"/>
    <mergeCell ref="BG818:BU818"/>
    <mergeCell ref="Y819:BD819"/>
    <mergeCell ref="BE819:BF819"/>
    <mergeCell ref="BG819:BU819"/>
    <mergeCell ref="B3:B70"/>
    <mergeCell ref="B75:B142"/>
    <mergeCell ref="B147:B214"/>
    <mergeCell ref="B219:B286"/>
    <mergeCell ref="B290:B357"/>
    <mergeCell ref="B362:B429"/>
    <mergeCell ref="B435:B502"/>
    <mergeCell ref="B507:B574"/>
    <mergeCell ref="B579:B646"/>
    <mergeCell ref="Y784:BD784"/>
    <mergeCell ref="BE784:BF784"/>
    <mergeCell ref="BG784:BU784"/>
    <mergeCell ref="Y785:BD785"/>
    <mergeCell ref="BE785:BF785"/>
    <mergeCell ref="BG785:BU785"/>
    <mergeCell ref="CC785:CD785"/>
    <mergeCell ref="U788:CB788"/>
    <mergeCell ref="T791:CB791"/>
    <mergeCell ref="Y781:BD781"/>
    <mergeCell ref="BE781:BF781"/>
    <mergeCell ref="BG781:BU781"/>
    <mergeCell ref="Y782:BD782"/>
    <mergeCell ref="BE782:BF782"/>
    <mergeCell ref="BG782:BU782"/>
    <mergeCell ref="Y783:BD783"/>
    <mergeCell ref="BE783:BF783"/>
    <mergeCell ref="BG783:BU783"/>
    <mergeCell ref="AK760:AQ760"/>
    <mergeCell ref="AK763:AQ763"/>
    <mergeCell ref="AU766:BH766"/>
    <mergeCell ref="AU769:BH769"/>
    <mergeCell ref="AU772:BH772"/>
    <mergeCell ref="AU775:BH775"/>
    <mergeCell ref="AX776:AY776"/>
    <mergeCell ref="BG776:BH776"/>
    <mergeCell ref="Y780:BD780"/>
    <mergeCell ref="BE780:BF780"/>
    <mergeCell ref="BG780:BU780"/>
    <mergeCell ref="Y748:BD748"/>
    <mergeCell ref="BE748:BF748"/>
    <mergeCell ref="BG748:BU748"/>
    <mergeCell ref="Y749:BD749"/>
    <mergeCell ref="BE749:BF749"/>
    <mergeCell ref="BG749:BU749"/>
    <mergeCell ref="CC749:CD749"/>
    <mergeCell ref="U752:CB752"/>
    <mergeCell ref="T755:CB755"/>
    <mergeCell ref="Y745:BD745"/>
    <mergeCell ref="BE745:BF745"/>
    <mergeCell ref="BG745:BU745"/>
    <mergeCell ref="Y746:BD746"/>
    <mergeCell ref="BE746:BF746"/>
    <mergeCell ref="BG746:BU746"/>
    <mergeCell ref="Y747:BD747"/>
    <mergeCell ref="BE747:BF747"/>
    <mergeCell ref="BG747:BU747"/>
    <mergeCell ref="AU730:BH730"/>
    <mergeCell ref="AU733:BH733"/>
    <mergeCell ref="AU736:BH736"/>
    <mergeCell ref="AU739:BH739"/>
    <mergeCell ref="AX740:AY740"/>
    <mergeCell ref="BG740:BH740"/>
    <mergeCell ref="Y744:BD744"/>
    <mergeCell ref="BE744:BF744"/>
    <mergeCell ref="BG744:BU744"/>
    <mergeCell ref="Y713:BD713"/>
    <mergeCell ref="BE713:BF713"/>
    <mergeCell ref="BG713:BU713"/>
    <mergeCell ref="CC713:CD713"/>
    <mergeCell ref="U716:CB716"/>
    <mergeCell ref="T719:CB719"/>
    <mergeCell ref="AK721:AQ721"/>
    <mergeCell ref="AK724:AQ724"/>
    <mergeCell ref="AK727:AQ727"/>
    <mergeCell ref="Y710:BD710"/>
    <mergeCell ref="BE710:BF710"/>
    <mergeCell ref="BG710:BU710"/>
    <mergeCell ref="Y711:BD711"/>
    <mergeCell ref="BE711:BF711"/>
    <mergeCell ref="BG711:BU711"/>
    <mergeCell ref="Y712:BD712"/>
    <mergeCell ref="BE712:BF712"/>
    <mergeCell ref="BG712:BU712"/>
    <mergeCell ref="AU697:BH697"/>
    <mergeCell ref="AU700:BH700"/>
    <mergeCell ref="AU703:BH703"/>
    <mergeCell ref="AX704:AY704"/>
    <mergeCell ref="BG704:BH704"/>
    <mergeCell ref="Y708:BD708"/>
    <mergeCell ref="BE708:BF708"/>
    <mergeCell ref="BG708:BU708"/>
    <mergeCell ref="Y709:BD709"/>
    <mergeCell ref="BE709:BF709"/>
    <mergeCell ref="BG709:BU709"/>
    <mergeCell ref="Y677:BD677"/>
    <mergeCell ref="BE677:BF677"/>
    <mergeCell ref="BG677:BU677"/>
    <mergeCell ref="CC677:CD677"/>
    <mergeCell ref="U680:CB680"/>
    <mergeCell ref="T683:CB683"/>
    <mergeCell ref="AK688:AQ688"/>
    <mergeCell ref="AK691:AQ691"/>
    <mergeCell ref="AU694:BH694"/>
    <mergeCell ref="Y674:BD674"/>
    <mergeCell ref="BE674:BF674"/>
    <mergeCell ref="BG674:BU674"/>
    <mergeCell ref="Y675:BD675"/>
    <mergeCell ref="BE675:BF675"/>
    <mergeCell ref="BG675:BU675"/>
    <mergeCell ref="Y676:BD676"/>
    <mergeCell ref="BE676:BF676"/>
    <mergeCell ref="BG676:BU676"/>
    <mergeCell ref="AU667:BH667"/>
    <mergeCell ref="AX668:AY668"/>
    <mergeCell ref="BG668:BH668"/>
    <mergeCell ref="Y672:BD672"/>
    <mergeCell ref="BE672:BF672"/>
    <mergeCell ref="BG672:BU672"/>
    <mergeCell ref="Y673:BD673"/>
    <mergeCell ref="BE673:BF673"/>
    <mergeCell ref="BG673:BU673"/>
    <mergeCell ref="CC641:CD641"/>
    <mergeCell ref="U644:CB644"/>
    <mergeCell ref="T647:CB647"/>
    <mergeCell ref="AK649:AQ649"/>
    <mergeCell ref="AK652:AQ652"/>
    <mergeCell ref="AK655:AQ655"/>
    <mergeCell ref="AU658:BH658"/>
    <mergeCell ref="AU661:BH661"/>
    <mergeCell ref="AU664:BH664"/>
    <mergeCell ref="Y639:BD639"/>
    <mergeCell ref="BE639:BF639"/>
    <mergeCell ref="BG639:BU639"/>
    <mergeCell ref="Y640:BD640"/>
    <mergeCell ref="BE640:BF640"/>
    <mergeCell ref="BG640:BU640"/>
    <mergeCell ref="Y641:BD641"/>
    <mergeCell ref="BE641:BF641"/>
    <mergeCell ref="BG641:BU641"/>
    <mergeCell ref="AX632:AY632"/>
    <mergeCell ref="BG632:BH632"/>
    <mergeCell ref="Y636:BD636"/>
    <mergeCell ref="BE636:BF636"/>
    <mergeCell ref="BG636:BU636"/>
    <mergeCell ref="Y637:BD637"/>
    <mergeCell ref="BE637:BF637"/>
    <mergeCell ref="BG637:BU637"/>
    <mergeCell ref="Y638:BD638"/>
    <mergeCell ref="BE638:BF638"/>
    <mergeCell ref="BG638:BU638"/>
    <mergeCell ref="CC605:CD605"/>
    <mergeCell ref="U608:CB608"/>
    <mergeCell ref="T611:CB611"/>
    <mergeCell ref="AK616:AQ616"/>
    <mergeCell ref="AK619:AQ619"/>
    <mergeCell ref="AU622:BH622"/>
    <mergeCell ref="AU625:BH625"/>
    <mergeCell ref="AU628:BH628"/>
    <mergeCell ref="AU631:BH631"/>
    <mergeCell ref="Y603:BD603"/>
    <mergeCell ref="BE603:BF603"/>
    <mergeCell ref="BG603:BU603"/>
    <mergeCell ref="Y604:BD604"/>
    <mergeCell ref="BE604:BF604"/>
    <mergeCell ref="BG604:BU604"/>
    <mergeCell ref="Y605:BD605"/>
    <mergeCell ref="BE605:BF605"/>
    <mergeCell ref="BG605:BU605"/>
    <mergeCell ref="Y600:BD600"/>
    <mergeCell ref="BE600:BF600"/>
    <mergeCell ref="BG600:BU600"/>
    <mergeCell ref="Y601:BD601"/>
    <mergeCell ref="BE601:BF601"/>
    <mergeCell ref="BG601:BU601"/>
    <mergeCell ref="Y602:BD602"/>
    <mergeCell ref="BE602:BF602"/>
    <mergeCell ref="BG602:BU602"/>
    <mergeCell ref="AK577:AQ577"/>
    <mergeCell ref="AK580:AQ580"/>
    <mergeCell ref="AK583:AQ583"/>
    <mergeCell ref="AU586:BH586"/>
    <mergeCell ref="AU589:BH589"/>
    <mergeCell ref="AU592:BH592"/>
    <mergeCell ref="AU595:BH595"/>
    <mergeCell ref="AX596:AY596"/>
    <mergeCell ref="BG596:BH596"/>
    <mergeCell ref="Y568:BD568"/>
    <mergeCell ref="BE568:BF568"/>
    <mergeCell ref="BG568:BU568"/>
    <mergeCell ref="Y569:BD569"/>
    <mergeCell ref="BE569:BF569"/>
    <mergeCell ref="BG569:BU569"/>
    <mergeCell ref="CC569:CD569"/>
    <mergeCell ref="U572:CB572"/>
    <mergeCell ref="T575:CB575"/>
    <mergeCell ref="Y565:BD565"/>
    <mergeCell ref="BE565:BF565"/>
    <mergeCell ref="BG565:BU565"/>
    <mergeCell ref="Y566:BD566"/>
    <mergeCell ref="BE566:BF566"/>
    <mergeCell ref="BG566:BU566"/>
    <mergeCell ref="Y567:BD567"/>
    <mergeCell ref="BE567:BF567"/>
    <mergeCell ref="BG567:BU567"/>
    <mergeCell ref="AK544:AQ544"/>
    <mergeCell ref="AK547:AQ547"/>
    <mergeCell ref="AU550:BH550"/>
    <mergeCell ref="AU553:BH553"/>
    <mergeCell ref="AU556:BH556"/>
    <mergeCell ref="AU559:BH559"/>
    <mergeCell ref="AX560:AY560"/>
    <mergeCell ref="BG560:BH560"/>
    <mergeCell ref="Y564:BD564"/>
    <mergeCell ref="BE564:BF564"/>
    <mergeCell ref="BG564:BU564"/>
    <mergeCell ref="Y532:BD532"/>
    <mergeCell ref="BE532:BF532"/>
    <mergeCell ref="BG532:BU532"/>
    <mergeCell ref="Y533:BD533"/>
    <mergeCell ref="BE533:BF533"/>
    <mergeCell ref="BG533:BU533"/>
    <mergeCell ref="CC533:CD533"/>
    <mergeCell ref="U536:CB536"/>
    <mergeCell ref="T539:CB539"/>
    <mergeCell ref="Y529:BD529"/>
    <mergeCell ref="BE529:BF529"/>
    <mergeCell ref="BG529:BU529"/>
    <mergeCell ref="Y530:BD530"/>
    <mergeCell ref="BE530:BF530"/>
    <mergeCell ref="BG530:BU530"/>
    <mergeCell ref="Y531:BD531"/>
    <mergeCell ref="BE531:BF531"/>
    <mergeCell ref="BG531:BU531"/>
    <mergeCell ref="AU514:BH514"/>
    <mergeCell ref="AU517:BH517"/>
    <mergeCell ref="AU520:BH520"/>
    <mergeCell ref="AU523:BH523"/>
    <mergeCell ref="AX524:AY524"/>
    <mergeCell ref="BG524:BH524"/>
    <mergeCell ref="Y528:BD528"/>
    <mergeCell ref="BE528:BF528"/>
    <mergeCell ref="BG528:BU528"/>
    <mergeCell ref="Y497:BD497"/>
    <mergeCell ref="BE497:BF497"/>
    <mergeCell ref="BG497:BU497"/>
    <mergeCell ref="CC497:CD497"/>
    <mergeCell ref="U500:CB500"/>
    <mergeCell ref="T503:CB503"/>
    <mergeCell ref="AK505:AQ505"/>
    <mergeCell ref="AK508:AQ508"/>
    <mergeCell ref="AK511:AQ511"/>
    <mergeCell ref="Y494:BD494"/>
    <mergeCell ref="BE494:BF494"/>
    <mergeCell ref="BG494:BU494"/>
    <mergeCell ref="Y495:BD495"/>
    <mergeCell ref="BE495:BF495"/>
    <mergeCell ref="BG495:BU495"/>
    <mergeCell ref="Y496:BD496"/>
    <mergeCell ref="BE496:BF496"/>
    <mergeCell ref="BG496:BU496"/>
    <mergeCell ref="AU481:BH481"/>
    <mergeCell ref="AU484:BH484"/>
    <mergeCell ref="AU487:BH487"/>
    <mergeCell ref="AX488:AY488"/>
    <mergeCell ref="BG488:BH488"/>
    <mergeCell ref="Y492:BD492"/>
    <mergeCell ref="BE492:BF492"/>
    <mergeCell ref="BG492:BU492"/>
    <mergeCell ref="Y493:BD493"/>
    <mergeCell ref="BE493:BF493"/>
    <mergeCell ref="BG493:BU493"/>
    <mergeCell ref="Y461:BD461"/>
    <mergeCell ref="BE461:BF461"/>
    <mergeCell ref="BG461:BU461"/>
    <mergeCell ref="CC461:CD461"/>
    <mergeCell ref="U464:CB464"/>
    <mergeCell ref="T467:CB467"/>
    <mergeCell ref="AK472:AQ472"/>
    <mergeCell ref="AK475:AQ475"/>
    <mergeCell ref="AU478:BH478"/>
    <mergeCell ref="Y458:BD458"/>
    <mergeCell ref="BE458:BF458"/>
    <mergeCell ref="BG458:BU458"/>
    <mergeCell ref="Y459:BD459"/>
    <mergeCell ref="BE459:BF459"/>
    <mergeCell ref="BG459:BU459"/>
    <mergeCell ref="Y460:BD460"/>
    <mergeCell ref="BE460:BF460"/>
    <mergeCell ref="BG460:BU460"/>
    <mergeCell ref="AU451:BH451"/>
    <mergeCell ref="AX452:AY452"/>
    <mergeCell ref="BG452:BH452"/>
    <mergeCell ref="Y456:BD456"/>
    <mergeCell ref="BE456:BF456"/>
    <mergeCell ref="BG456:BU456"/>
    <mergeCell ref="Y457:BD457"/>
    <mergeCell ref="BE457:BF457"/>
    <mergeCell ref="BG457:BU457"/>
    <mergeCell ref="CC425:CD425"/>
    <mergeCell ref="U428:CB428"/>
    <mergeCell ref="T431:CB431"/>
    <mergeCell ref="AK433:AQ433"/>
    <mergeCell ref="AK436:AQ436"/>
    <mergeCell ref="AK439:AQ439"/>
    <mergeCell ref="AU442:BH442"/>
    <mergeCell ref="AU445:BH445"/>
    <mergeCell ref="AU448:BH448"/>
    <mergeCell ref="Y423:BD423"/>
    <mergeCell ref="BE423:BF423"/>
    <mergeCell ref="BG423:BU423"/>
    <mergeCell ref="Y424:BD424"/>
    <mergeCell ref="BE424:BF424"/>
    <mergeCell ref="BG424:BU424"/>
    <mergeCell ref="Y425:BD425"/>
    <mergeCell ref="BE425:BF425"/>
    <mergeCell ref="BG425:BU425"/>
    <mergeCell ref="AX416:AY416"/>
    <mergeCell ref="BG416:BH416"/>
    <mergeCell ref="Y420:BD420"/>
    <mergeCell ref="BE420:BF420"/>
    <mergeCell ref="BG420:BU420"/>
    <mergeCell ref="Y421:BD421"/>
    <mergeCell ref="BE421:BF421"/>
    <mergeCell ref="BG421:BU421"/>
    <mergeCell ref="Y422:BD422"/>
    <mergeCell ref="BE422:BF422"/>
    <mergeCell ref="BG422:BU422"/>
    <mergeCell ref="CC389:CD389"/>
    <mergeCell ref="U392:CB392"/>
    <mergeCell ref="T395:CB395"/>
    <mergeCell ref="AK400:AQ400"/>
    <mergeCell ref="AK403:AQ403"/>
    <mergeCell ref="AU406:BH406"/>
    <mergeCell ref="AU409:BH409"/>
    <mergeCell ref="AU412:BH412"/>
    <mergeCell ref="AU415:BH415"/>
    <mergeCell ref="Y387:BD387"/>
    <mergeCell ref="BE387:BF387"/>
    <mergeCell ref="BG387:BU387"/>
    <mergeCell ref="Y388:BD388"/>
    <mergeCell ref="BE388:BF388"/>
    <mergeCell ref="BG388:BU388"/>
    <mergeCell ref="Y389:BD389"/>
    <mergeCell ref="BE389:BF389"/>
    <mergeCell ref="BG389:BU389"/>
    <mergeCell ref="Y384:BD384"/>
    <mergeCell ref="BE384:BF384"/>
    <mergeCell ref="BG384:BU384"/>
    <mergeCell ref="Y385:BD385"/>
    <mergeCell ref="BE385:BF385"/>
    <mergeCell ref="BG385:BU385"/>
    <mergeCell ref="Y386:BD386"/>
    <mergeCell ref="BE386:BF386"/>
    <mergeCell ref="BG386:BU386"/>
    <mergeCell ref="AK361:AQ361"/>
    <mergeCell ref="AK364:AQ364"/>
    <mergeCell ref="AK367:AQ367"/>
    <mergeCell ref="AU370:BH370"/>
    <mergeCell ref="AU373:BH373"/>
    <mergeCell ref="AU376:BH376"/>
    <mergeCell ref="AU379:BH379"/>
    <mergeCell ref="AX380:AY380"/>
    <mergeCell ref="BG380:BH380"/>
    <mergeCell ref="BE349:BF349"/>
    <mergeCell ref="BG349:BU349"/>
    <mergeCell ref="Y350:BD350"/>
    <mergeCell ref="BE350:BF350"/>
    <mergeCell ref="BG350:BU350"/>
    <mergeCell ref="Y351:BD351"/>
    <mergeCell ref="BE351:BF351"/>
    <mergeCell ref="T359:CB359"/>
    <mergeCell ref="BG351:BU351"/>
    <mergeCell ref="Y352:BD352"/>
    <mergeCell ref="BE352:BF352"/>
    <mergeCell ref="BG352:BU352"/>
    <mergeCell ref="Y353:BD353"/>
    <mergeCell ref="BE353:BF353"/>
    <mergeCell ref="BG353:BU353"/>
    <mergeCell ref="Y312:BD312"/>
    <mergeCell ref="BE312:BF312"/>
    <mergeCell ref="BG312:BU312"/>
    <mergeCell ref="Y313:BD313"/>
    <mergeCell ref="Y316:BD316"/>
    <mergeCell ref="BE316:BF316"/>
    <mergeCell ref="BG316:BU316"/>
    <mergeCell ref="Y317:BD317"/>
    <mergeCell ref="BE317:BF317"/>
    <mergeCell ref="BG317:BU317"/>
    <mergeCell ref="Y279:BD279"/>
    <mergeCell ref="BE279:BF279"/>
    <mergeCell ref="BG279:BU279"/>
    <mergeCell ref="Y280:BD280"/>
    <mergeCell ref="BE280:BF280"/>
    <mergeCell ref="BG280:BU280"/>
    <mergeCell ref="Y281:BD281"/>
    <mergeCell ref="BE281:BF281"/>
    <mergeCell ref="BG281:BU281"/>
    <mergeCell ref="Y243:BD243"/>
    <mergeCell ref="BE243:BF243"/>
    <mergeCell ref="BG243:BU243"/>
    <mergeCell ref="Y244:BD244"/>
    <mergeCell ref="BE244:BF244"/>
    <mergeCell ref="BG244:BU244"/>
    <mergeCell ref="Y245:BD245"/>
    <mergeCell ref="BE245:BF245"/>
    <mergeCell ref="BG245:BU245"/>
    <mergeCell ref="BG206:BU206"/>
    <mergeCell ref="AU226:BH226"/>
    <mergeCell ref="AU229:BH229"/>
    <mergeCell ref="AU232:BH232"/>
    <mergeCell ref="AU235:BH235"/>
    <mergeCell ref="AX236:AY236"/>
    <mergeCell ref="BG236:BH236"/>
    <mergeCell ref="Y240:BD240"/>
    <mergeCell ref="BE240:BF240"/>
    <mergeCell ref="BG240:BU240"/>
    <mergeCell ref="Y207:BD207"/>
    <mergeCell ref="BE207:BF207"/>
    <mergeCell ref="BG207:BU207"/>
    <mergeCell ref="AK187:AQ187"/>
    <mergeCell ref="AU193:BH193"/>
    <mergeCell ref="AU196:BH196"/>
    <mergeCell ref="U176:CB176"/>
    <mergeCell ref="T179:CB179"/>
    <mergeCell ref="AK184:AQ184"/>
    <mergeCell ref="AU190:BH190"/>
    <mergeCell ref="Y209:BD209"/>
    <mergeCell ref="BE209:BF209"/>
    <mergeCell ref="BG209:BU209"/>
    <mergeCell ref="AU199:BH199"/>
    <mergeCell ref="Y208:BD208"/>
    <mergeCell ref="BE208:BF208"/>
    <mergeCell ref="BG208:BU208"/>
    <mergeCell ref="AX200:AY200"/>
    <mergeCell ref="BG200:BH200"/>
    <mergeCell ref="Y204:BD204"/>
    <mergeCell ref="BE204:BF204"/>
    <mergeCell ref="BG204:BU204"/>
    <mergeCell ref="Y205:BD205"/>
    <mergeCell ref="BE205:BF205"/>
    <mergeCell ref="BG205:BU205"/>
    <mergeCell ref="Y206:BD206"/>
    <mergeCell ref="BE206:BF206"/>
    <mergeCell ref="AX164:AY164"/>
    <mergeCell ref="BG164:BH164"/>
    <mergeCell ref="Y168:BD168"/>
    <mergeCell ref="BE168:BF168"/>
    <mergeCell ref="BG168:BU168"/>
    <mergeCell ref="Y172:BD172"/>
    <mergeCell ref="BE172:BF172"/>
    <mergeCell ref="BG172:BU172"/>
    <mergeCell ref="Y173:BD173"/>
    <mergeCell ref="BE173:BF173"/>
    <mergeCell ref="BG173:BU173"/>
    <mergeCell ref="Y169:BD169"/>
    <mergeCell ref="BE169:BF169"/>
    <mergeCell ref="BG169:BU169"/>
    <mergeCell ref="Y170:BD170"/>
    <mergeCell ref="BE170:BF170"/>
    <mergeCell ref="BG170:BU170"/>
    <mergeCell ref="Y171:BD171"/>
    <mergeCell ref="BE171:BF171"/>
    <mergeCell ref="BG171:BU171"/>
    <mergeCell ref="Y137:BD137"/>
    <mergeCell ref="BE137:BF137"/>
    <mergeCell ref="BG137:BU137"/>
    <mergeCell ref="AU157:BH157"/>
    <mergeCell ref="AU160:BH160"/>
    <mergeCell ref="AU163:BH163"/>
    <mergeCell ref="AK151:AQ151"/>
    <mergeCell ref="U140:CB140"/>
    <mergeCell ref="T143:CB143"/>
    <mergeCell ref="AK145:AQ145"/>
    <mergeCell ref="AK148:AQ148"/>
    <mergeCell ref="AU154:BH154"/>
    <mergeCell ref="Y135:BD135"/>
    <mergeCell ref="BE135:BF135"/>
    <mergeCell ref="BG135:BU135"/>
    <mergeCell ref="Y133:BD133"/>
    <mergeCell ref="BE133:BF133"/>
    <mergeCell ref="BG133:BU133"/>
    <mergeCell ref="Y136:BD136"/>
    <mergeCell ref="BE136:BF136"/>
    <mergeCell ref="BG136:BU136"/>
    <mergeCell ref="Y101:BD101"/>
    <mergeCell ref="BE101:BF101"/>
    <mergeCell ref="BG101:BU101"/>
    <mergeCell ref="U104:CB104"/>
    <mergeCell ref="T107:CB107"/>
    <mergeCell ref="AK112:AQ112"/>
    <mergeCell ref="Y134:BD134"/>
    <mergeCell ref="BE134:BF134"/>
    <mergeCell ref="BG134:BU134"/>
    <mergeCell ref="AK115:AQ115"/>
    <mergeCell ref="AU118:BH118"/>
    <mergeCell ref="AU121:BH121"/>
    <mergeCell ref="AU124:BH124"/>
    <mergeCell ref="AU127:BH127"/>
    <mergeCell ref="AX128:AY128"/>
    <mergeCell ref="BG128:BH128"/>
    <mergeCell ref="Y132:BD132"/>
    <mergeCell ref="BE132:BF132"/>
    <mergeCell ref="BG132:BU132"/>
    <mergeCell ref="Y100:BD100"/>
    <mergeCell ref="BE100:BF100"/>
    <mergeCell ref="BG100:BU100"/>
    <mergeCell ref="Y98:BD98"/>
    <mergeCell ref="BE98:BF98"/>
    <mergeCell ref="BG98:BU98"/>
    <mergeCell ref="Y96:BD96"/>
    <mergeCell ref="BE96:BF96"/>
    <mergeCell ref="BG96:BU96"/>
    <mergeCell ref="Y97:BD97"/>
    <mergeCell ref="BE97:BF97"/>
    <mergeCell ref="BG97:BU97"/>
    <mergeCell ref="U68:CB68"/>
    <mergeCell ref="T71:CB71"/>
    <mergeCell ref="Y64:BD64"/>
    <mergeCell ref="BE64:BF64"/>
    <mergeCell ref="BG64:BU64"/>
    <mergeCell ref="Y65:BD65"/>
    <mergeCell ref="BE65:BF65"/>
    <mergeCell ref="BG65:BU65"/>
    <mergeCell ref="Y99:BD99"/>
    <mergeCell ref="BE99:BF99"/>
    <mergeCell ref="BG99:BU99"/>
    <mergeCell ref="AK73:AQ73"/>
    <mergeCell ref="AK76:AQ76"/>
    <mergeCell ref="AK79:AQ79"/>
    <mergeCell ref="AU82:BH82"/>
    <mergeCell ref="AU85:BH85"/>
    <mergeCell ref="AU88:BH88"/>
    <mergeCell ref="AU91:BH91"/>
    <mergeCell ref="AX92:AY92"/>
    <mergeCell ref="BG92:BH92"/>
    <mergeCell ref="Y62:BD62"/>
    <mergeCell ref="BE62:BF62"/>
    <mergeCell ref="BG62:BU62"/>
    <mergeCell ref="Y63:BD63"/>
    <mergeCell ref="BE63:BF63"/>
    <mergeCell ref="BG63:BU63"/>
    <mergeCell ref="Y60:BD60"/>
    <mergeCell ref="BE60:BF60"/>
    <mergeCell ref="BG60:BU60"/>
    <mergeCell ref="Y61:BD61"/>
    <mergeCell ref="BE61:BF61"/>
    <mergeCell ref="BG61:BU61"/>
    <mergeCell ref="AU52:BH52"/>
    <mergeCell ref="Y29:BD29"/>
    <mergeCell ref="BE29:BF29"/>
    <mergeCell ref="BG29:BU29"/>
    <mergeCell ref="U32:CB32"/>
    <mergeCell ref="T35:CB35"/>
    <mergeCell ref="AK40:AQ40"/>
    <mergeCell ref="AU55:BH55"/>
    <mergeCell ref="AX56:AY56"/>
    <mergeCell ref="BG56:BH56"/>
    <mergeCell ref="AK4:AQ4"/>
    <mergeCell ref="AK7:AQ7"/>
    <mergeCell ref="AU10:BH10"/>
    <mergeCell ref="AU13:BH13"/>
    <mergeCell ref="AU16:BH16"/>
    <mergeCell ref="AU19:BH19"/>
    <mergeCell ref="AX20:AY20"/>
    <mergeCell ref="BG20:BH20"/>
    <mergeCell ref="AK1:AQ1"/>
    <mergeCell ref="CC29:CD29"/>
    <mergeCell ref="CC65:CD65"/>
    <mergeCell ref="CC101:CD101"/>
    <mergeCell ref="CC137:CD137"/>
    <mergeCell ref="CC173:CD173"/>
    <mergeCell ref="CC317:CD317"/>
    <mergeCell ref="Y24:BD24"/>
    <mergeCell ref="BE24:BF24"/>
    <mergeCell ref="BG24:BU24"/>
    <mergeCell ref="Y27:BD27"/>
    <mergeCell ref="BE27:BF27"/>
    <mergeCell ref="BG27:BU27"/>
    <mergeCell ref="Y28:BD28"/>
    <mergeCell ref="BE28:BF28"/>
    <mergeCell ref="BG28:BU28"/>
    <mergeCell ref="Y25:BD25"/>
    <mergeCell ref="BE25:BF25"/>
    <mergeCell ref="BG25:BU25"/>
    <mergeCell ref="Y26:BD26"/>
    <mergeCell ref="BE26:BF26"/>
    <mergeCell ref="BG26:BU26"/>
    <mergeCell ref="AK43:AQ43"/>
    <mergeCell ref="AU46:BH46"/>
    <mergeCell ref="AU49:BH49"/>
    <mergeCell ref="CC209:CD209"/>
    <mergeCell ref="U212:CB212"/>
    <mergeCell ref="T215:CB215"/>
    <mergeCell ref="AK217:AQ217"/>
    <mergeCell ref="AK220:AQ220"/>
    <mergeCell ref="AK223:AQ223"/>
    <mergeCell ref="Y242:BD242"/>
    <mergeCell ref="BE242:BF242"/>
    <mergeCell ref="BG242:BU242"/>
    <mergeCell ref="Y241:BD241"/>
    <mergeCell ref="BE241:BF241"/>
    <mergeCell ref="BG241:BU241"/>
    <mergeCell ref="CC245:CD245"/>
    <mergeCell ref="U248:CB248"/>
    <mergeCell ref="T251:CB251"/>
    <mergeCell ref="AK256:AQ256"/>
    <mergeCell ref="AK259:AQ259"/>
    <mergeCell ref="AU262:BH262"/>
    <mergeCell ref="Y278:BD278"/>
    <mergeCell ref="BE278:BF278"/>
    <mergeCell ref="BG278:BU278"/>
    <mergeCell ref="AU265:BH265"/>
    <mergeCell ref="AU268:BH268"/>
    <mergeCell ref="AU271:BH271"/>
    <mergeCell ref="AX272:AY272"/>
    <mergeCell ref="BG272:BH272"/>
    <mergeCell ref="Y276:BD276"/>
    <mergeCell ref="BE276:BF276"/>
    <mergeCell ref="BG276:BU276"/>
    <mergeCell ref="Y277:BD277"/>
    <mergeCell ref="BE277:BF277"/>
    <mergeCell ref="BG277:BU277"/>
    <mergeCell ref="CC281:CD281"/>
    <mergeCell ref="U284:CB284"/>
    <mergeCell ref="T287:CB287"/>
    <mergeCell ref="AK289:AQ289"/>
    <mergeCell ref="AK292:AQ292"/>
    <mergeCell ref="AK295:AQ295"/>
    <mergeCell ref="AU304:BH304"/>
    <mergeCell ref="AU307:BH307"/>
    <mergeCell ref="AX308:AY308"/>
    <mergeCell ref="BG308:BH308"/>
    <mergeCell ref="AU298:BH298"/>
    <mergeCell ref="AU301:BH301"/>
    <mergeCell ref="CC353:CD353"/>
    <mergeCell ref="U356:CB356"/>
    <mergeCell ref="BE313:BF313"/>
    <mergeCell ref="BG313:BU313"/>
    <mergeCell ref="U320:CB320"/>
    <mergeCell ref="T323:CB323"/>
    <mergeCell ref="AK328:AQ328"/>
    <mergeCell ref="AK331:AQ331"/>
    <mergeCell ref="AU334:BH334"/>
    <mergeCell ref="AU337:BH337"/>
    <mergeCell ref="AU340:BH340"/>
    <mergeCell ref="Y314:BD314"/>
    <mergeCell ref="BE314:BF314"/>
    <mergeCell ref="BG314:BU314"/>
    <mergeCell ref="Y315:BD315"/>
    <mergeCell ref="BE315:BF315"/>
    <mergeCell ref="BG315:BU315"/>
    <mergeCell ref="Y348:BD348"/>
    <mergeCell ref="BE348:BF348"/>
    <mergeCell ref="BG348:BU348"/>
    <mergeCell ref="AU343:BH343"/>
    <mergeCell ref="AX344:AY344"/>
    <mergeCell ref="BG344:BH344"/>
    <mergeCell ref="Y349:BD349"/>
  </mergeCells>
  <phoneticPr fontId="3"/>
  <dataValidations count="1">
    <dataValidation type="list" allowBlank="1" showInputMessage="1" showErrorMessage="1" sqref="AX56:AY56 BG56:BH56 AX20:AY20 BG20:BH20 AX128:AY128 BG128:BH128 AX92:AY92 BG92:BH92 AX200:AY200 BG200:BH200 AX164:AY164 BG164:BH164 AX272:AY272 BG272:BH272 AX236:AY236 BG236:BH236 AX344:AY344 BG344:BH344 AX308:AY308 BG308:BH308 AX416:AY416 BG416:BH416 AX380:AY380 BG380:BH380 AX488:AY488 BG488:BH488 AX452:AY452 BG452:BH452 AX560:AY560 BG560:BH560 AX524:AY524 BG524:BH524 AX632:AY632 BG632:BH632 AX596:AY596 BG596:BH596 AX704:AY704 BG704:BH704 AX668:AY668 BG668:BH668 AX776:AY776 BG776:BH776 AX740:AY740 BG740:BH740 AX848:AY848 BG848:BH848 AX812:AY812 BG812:BH812" xr:uid="{865897B9-C46F-4A8F-8A86-910C4C7FC44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D4710AD-DD97-4891-924D-8D5A34171E8B}">
          <x14:formula1>
            <xm:f>リスト!$N$4:$N$96</xm:f>
          </x14:formula1>
          <xm:sqref>Y24:BD29 Y60:BD65 Y96:BD101 Y132:BD137 Y168:BD173 Y204:BD209 Y240:BD245 Y276:BD281 Y312:BD317 Y348:BD353 Y384:BD389 Y420:BD425 Y456:BD461 Y492:BD497 Y528:BD533 Y564:BD569 Y600:BD605 Y636:BD641 Y672:BD677 Y708:BD713 Y744:BD749 Y780:BD785 Y816:BD821 Y852:BD857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74F5-BC4F-416D-860B-3C44D7B378DE}">
  <sheetPr>
    <tabColor rgb="FF92D050"/>
  </sheetPr>
  <dimension ref="B1:CJ561"/>
  <sheetViews>
    <sheetView view="pageBreakPreview" zoomScale="99" zoomScaleNormal="100" zoomScaleSheetLayoutView="99" workbookViewId="0">
      <selection activeCell="G53" sqref="G53:CA53"/>
    </sheetView>
  </sheetViews>
  <sheetFormatPr defaultRowHeight="15" customHeight="1"/>
  <cols>
    <col min="2" max="2" width="6.875" style="485" customWidth="1"/>
    <col min="3" max="44" width="1.125" style="4" customWidth="1"/>
    <col min="45" max="80" width="1.125" customWidth="1"/>
    <col min="81" max="81" width="7.25" customWidth="1"/>
    <col min="82" max="82" width="9" customWidth="1"/>
    <col min="83" max="83" width="13.25" customWidth="1"/>
    <col min="84" max="87" width="9" customWidth="1"/>
    <col min="88" max="88" width="9" style="41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7" customFormat="1" ht="18" customHeight="1">
      <c r="B1" s="496" t="s">
        <v>2155</v>
      </c>
      <c r="C1" s="899" t="s">
        <v>267</v>
      </c>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899"/>
      <c r="AY1" s="899"/>
      <c r="AZ1" s="899"/>
      <c r="BA1" s="899"/>
      <c r="BB1" s="899"/>
      <c r="BC1" s="899"/>
      <c r="BD1" s="899"/>
      <c r="BE1" s="899"/>
      <c r="BF1" s="899"/>
      <c r="BG1" s="899"/>
      <c r="BH1" s="899"/>
      <c r="BI1" s="899"/>
      <c r="BJ1" s="899"/>
      <c r="BK1" s="899"/>
      <c r="BL1" s="899"/>
      <c r="BM1" s="899"/>
      <c r="BN1" s="899"/>
      <c r="BO1" s="899"/>
      <c r="BP1" s="899"/>
      <c r="BQ1" s="899"/>
      <c r="BR1" s="899"/>
      <c r="BS1" s="899"/>
      <c r="BT1" s="899"/>
      <c r="BU1" s="899"/>
      <c r="BV1" s="899"/>
      <c r="BW1" s="899"/>
      <c r="BX1" s="899"/>
      <c r="BY1" s="899"/>
      <c r="BZ1" s="899"/>
      <c r="CA1" s="899"/>
      <c r="CB1" s="899"/>
      <c r="CC1" s="388"/>
      <c r="CD1" s="388"/>
      <c r="CE1" s="280"/>
      <c r="CF1" s="280"/>
      <c r="CG1" s="280"/>
      <c r="CH1" s="280"/>
      <c r="CI1" s="280"/>
      <c r="CJ1" s="423"/>
    </row>
    <row r="2" spans="2:88" s="30" customFormat="1" ht="15.75" customHeight="1">
      <c r="B2" s="496"/>
      <c r="C2" s="791" t="s">
        <v>268</v>
      </c>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791"/>
      <c r="BU2" s="791"/>
      <c r="BV2" s="791"/>
      <c r="BW2" s="791"/>
      <c r="BX2" s="791"/>
      <c r="BY2" s="791"/>
      <c r="BZ2" s="791"/>
      <c r="CA2" s="791"/>
      <c r="CB2" s="791"/>
      <c r="CC2" s="387"/>
      <c r="CD2" s="387"/>
      <c r="CJ2" s="426"/>
    </row>
    <row r="3" spans="2:88" s="2" customFormat="1" ht="2.1" customHeight="1">
      <c r="B3" s="496"/>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1"/>
      <c r="CD3" s="1"/>
      <c r="CJ3" s="99"/>
    </row>
    <row r="4" spans="2:88" s="2" customFormat="1" ht="4.5" customHeight="1">
      <c r="B4" s="901" t="s">
        <v>2161</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1"/>
      <c r="CD4" s="1"/>
      <c r="CJ4" s="99"/>
    </row>
    <row r="5" spans="2:88" s="30" customFormat="1" ht="17.100000000000001" customHeight="1">
      <c r="B5" s="901"/>
      <c r="C5" s="295"/>
      <c r="D5" s="295" t="s">
        <v>269</v>
      </c>
      <c r="E5" s="295"/>
      <c r="F5" s="295"/>
      <c r="G5" s="295"/>
      <c r="H5" s="295"/>
      <c r="I5" s="295"/>
      <c r="J5" s="295"/>
      <c r="K5" s="295"/>
      <c r="L5" s="295"/>
      <c r="M5" s="295"/>
      <c r="N5" s="295"/>
      <c r="O5" s="295"/>
      <c r="P5" s="295"/>
      <c r="Q5" s="295"/>
      <c r="R5" s="295"/>
      <c r="S5" s="295"/>
      <c r="T5" s="295"/>
      <c r="U5" s="296"/>
      <c r="V5" s="296"/>
      <c r="W5" s="296"/>
      <c r="X5" s="296"/>
      <c r="Y5" s="296"/>
      <c r="Z5" s="296"/>
      <c r="AA5" s="790"/>
      <c r="AB5" s="790"/>
      <c r="AC5" s="790"/>
      <c r="AD5" s="790"/>
      <c r="AE5" s="790"/>
      <c r="AF5" s="790"/>
      <c r="AG5" s="790"/>
      <c r="AH5" s="790"/>
      <c r="AI5" s="790"/>
      <c r="AJ5" s="790"/>
      <c r="AK5" s="790"/>
      <c r="AL5" s="790"/>
      <c r="AM5" s="790"/>
      <c r="AN5" s="790"/>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387" t="s">
        <v>1906</v>
      </c>
      <c r="CD5" s="387"/>
      <c r="CJ5" s="426"/>
    </row>
    <row r="6" spans="2:88" s="2" customFormat="1" ht="4.5" customHeight="1">
      <c r="B6" s="901"/>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1"/>
      <c r="CD6" s="1"/>
      <c r="CJ6" s="99"/>
    </row>
    <row r="7" spans="2:88" s="2" customFormat="1" ht="4.5" customHeight="1">
      <c r="B7" s="901"/>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1"/>
      <c r="CD7" s="1"/>
      <c r="CJ7" s="99"/>
    </row>
    <row r="8" spans="2:88" s="30" customFormat="1" ht="17.100000000000001" customHeight="1">
      <c r="B8" s="901"/>
      <c r="C8" s="295"/>
      <c r="D8" s="295" t="s">
        <v>270</v>
      </c>
      <c r="E8" s="295"/>
      <c r="F8" s="295"/>
      <c r="G8" s="295"/>
      <c r="H8" s="295"/>
      <c r="I8" s="295"/>
      <c r="J8" s="295"/>
      <c r="K8" s="295"/>
      <c r="L8" s="295"/>
      <c r="M8" s="295"/>
      <c r="N8" s="295"/>
      <c r="O8" s="295"/>
      <c r="P8" s="295"/>
      <c r="Q8" s="295"/>
      <c r="R8" s="295"/>
      <c r="S8" s="295"/>
      <c r="T8" s="295"/>
      <c r="U8" s="296"/>
      <c r="V8" s="296"/>
      <c r="W8" s="296"/>
      <c r="X8" s="296"/>
      <c r="Y8" s="296"/>
      <c r="Z8" s="296"/>
      <c r="AA8" s="796"/>
      <c r="AB8" s="796"/>
      <c r="AC8" s="796"/>
      <c r="AD8" s="796"/>
      <c r="AE8" s="796"/>
      <c r="AF8" s="796"/>
      <c r="AG8" s="796"/>
      <c r="AH8" s="796"/>
      <c r="AI8" s="796"/>
      <c r="AJ8" s="796"/>
      <c r="AK8" s="796"/>
      <c r="AL8" s="796"/>
      <c r="AM8" s="796"/>
      <c r="AN8" s="796"/>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387" t="s">
        <v>1905</v>
      </c>
      <c r="CD8" s="387"/>
      <c r="CJ8" s="426"/>
    </row>
    <row r="9" spans="2:88" s="2" customFormat="1" ht="4.5" customHeight="1">
      <c r="B9" s="901"/>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1"/>
      <c r="CD9" s="1"/>
      <c r="CJ9" s="99"/>
    </row>
    <row r="10" spans="2:88" s="2" customFormat="1" ht="4.5" customHeight="1">
      <c r="B10" s="901"/>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1"/>
      <c r="CD10" s="1"/>
      <c r="CJ10" s="99"/>
    </row>
    <row r="11" spans="2:88" s="30" customFormat="1" ht="17.100000000000001" customHeight="1">
      <c r="B11" s="901"/>
      <c r="C11" s="295"/>
      <c r="D11" s="295" t="s">
        <v>271</v>
      </c>
      <c r="E11" s="295"/>
      <c r="F11" s="295"/>
      <c r="G11" s="295"/>
      <c r="H11" s="295"/>
      <c r="I11" s="295"/>
      <c r="J11" s="295"/>
      <c r="K11" s="295"/>
      <c r="L11" s="295"/>
      <c r="M11" s="295"/>
      <c r="N11" s="295"/>
      <c r="O11" s="295"/>
      <c r="P11" s="295"/>
      <c r="Q11" s="295"/>
      <c r="R11" s="295"/>
      <c r="S11" s="295"/>
      <c r="T11" s="295"/>
      <c r="U11" s="295"/>
      <c r="V11" s="297"/>
      <c r="W11" s="297"/>
      <c r="X11" s="297"/>
      <c r="Y11" s="297"/>
      <c r="Z11" s="297"/>
      <c r="AA11" s="791" t="str">
        <f>IF(V11="","","m")</f>
        <v/>
      </c>
      <c r="AB11" s="791"/>
      <c r="AC11" s="791"/>
      <c r="AD11" s="791"/>
      <c r="AE11" s="791"/>
      <c r="AF11" s="791"/>
      <c r="AG11" s="791"/>
      <c r="AH11" s="791"/>
      <c r="AI11" s="791"/>
      <c r="AJ11" s="791"/>
      <c r="AK11" s="791"/>
      <c r="AL11" s="791"/>
      <c r="AM11" s="791"/>
      <c r="AN11" s="791"/>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387"/>
      <c r="CD11" s="387"/>
      <c r="CJ11" s="426"/>
    </row>
    <row r="12" spans="2:88" s="30" customFormat="1" ht="17.100000000000001" customHeight="1">
      <c r="B12" s="901"/>
      <c r="C12" s="295"/>
      <c r="D12" s="295"/>
      <c r="E12" s="295"/>
      <c r="F12" s="77" t="s">
        <v>272</v>
      </c>
      <c r="G12" s="77"/>
      <c r="H12" s="77"/>
      <c r="I12" s="77"/>
      <c r="J12" s="77"/>
      <c r="K12" s="77"/>
      <c r="L12" s="77"/>
      <c r="M12" s="77"/>
      <c r="N12" s="77"/>
      <c r="O12" s="298"/>
      <c r="P12" s="299"/>
      <c r="Q12" s="299"/>
      <c r="R12" s="299"/>
      <c r="S12" s="299"/>
      <c r="T12" s="299"/>
      <c r="U12" s="299"/>
      <c r="V12" s="299"/>
      <c r="W12" s="297"/>
      <c r="X12" s="297"/>
      <c r="Y12" s="297"/>
      <c r="Z12" s="297"/>
      <c r="AA12" s="792"/>
      <c r="AB12" s="792"/>
      <c r="AC12" s="792"/>
      <c r="AD12" s="792"/>
      <c r="AE12" s="792"/>
      <c r="AF12" s="792"/>
      <c r="AG12" s="792"/>
      <c r="AH12" s="792"/>
      <c r="AI12" s="792"/>
      <c r="AJ12" s="792"/>
      <c r="AK12" s="792"/>
      <c r="AL12" s="792"/>
      <c r="AM12" s="792"/>
      <c r="AN12" s="792"/>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387" t="s">
        <v>1905</v>
      </c>
      <c r="CD12" s="387"/>
      <c r="CJ12" s="426"/>
    </row>
    <row r="13" spans="2:88" s="30" customFormat="1" ht="17.100000000000001" customHeight="1">
      <c r="B13" s="901"/>
      <c r="C13" s="295"/>
      <c r="D13" s="295"/>
      <c r="E13" s="295"/>
      <c r="F13" s="77" t="s">
        <v>273</v>
      </c>
      <c r="G13" s="295"/>
      <c r="H13" s="295"/>
      <c r="I13" s="295"/>
      <c r="J13" s="295"/>
      <c r="K13" s="295"/>
      <c r="L13" s="295"/>
      <c r="M13" s="295"/>
      <c r="N13" s="295"/>
      <c r="O13" s="298"/>
      <c r="P13" s="299"/>
      <c r="Q13" s="295"/>
      <c r="R13" s="295"/>
      <c r="S13" s="295"/>
      <c r="T13" s="295"/>
      <c r="U13" s="295"/>
      <c r="V13" s="295"/>
      <c r="W13" s="297"/>
      <c r="X13" s="297"/>
      <c r="Y13" s="297"/>
      <c r="Z13" s="297"/>
      <c r="AA13" s="792"/>
      <c r="AB13" s="792"/>
      <c r="AC13" s="792"/>
      <c r="AD13" s="792"/>
      <c r="AE13" s="792"/>
      <c r="AF13" s="792"/>
      <c r="AG13" s="792"/>
      <c r="AH13" s="792"/>
      <c r="AI13" s="792"/>
      <c r="AJ13" s="792"/>
      <c r="AK13" s="792"/>
      <c r="AL13" s="792"/>
      <c r="AM13" s="792"/>
      <c r="AN13" s="792"/>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387" t="s">
        <v>1905</v>
      </c>
      <c r="CD13" s="387"/>
      <c r="CJ13" s="426"/>
    </row>
    <row r="14" spans="2:88" s="30" customFormat="1" ht="17.100000000000001" customHeight="1">
      <c r="B14" s="901"/>
      <c r="C14" s="295"/>
      <c r="D14" s="295"/>
      <c r="E14" s="295"/>
      <c r="F14" s="77" t="s">
        <v>274</v>
      </c>
      <c r="G14" s="295"/>
      <c r="H14" s="295"/>
      <c r="I14" s="295"/>
      <c r="J14" s="295"/>
      <c r="K14" s="295"/>
      <c r="L14" s="295"/>
      <c r="M14" s="295"/>
      <c r="N14" s="295"/>
      <c r="O14" s="295"/>
      <c r="P14" s="295"/>
      <c r="Q14" s="295" t="s">
        <v>275</v>
      </c>
      <c r="R14" s="295"/>
      <c r="S14" s="295"/>
      <c r="T14" s="300"/>
      <c r="U14" s="300"/>
      <c r="V14" s="300" t="s">
        <v>84</v>
      </c>
      <c r="W14" s="790"/>
      <c r="X14" s="790"/>
      <c r="Y14" s="790"/>
      <c r="Z14" s="790"/>
      <c r="AA14" s="790"/>
      <c r="AB14" s="790"/>
      <c r="AC14" s="790"/>
      <c r="AD14" s="295" t="s">
        <v>80</v>
      </c>
      <c r="AE14" s="295"/>
      <c r="AF14" s="295"/>
      <c r="AG14" s="295"/>
      <c r="AH14" s="295"/>
      <c r="AI14" s="295"/>
      <c r="AJ14" s="295"/>
      <c r="AK14" s="295"/>
      <c r="AL14" s="295"/>
      <c r="AM14" s="295" t="s">
        <v>276</v>
      </c>
      <c r="AN14" s="295"/>
      <c r="AO14" s="295"/>
      <c r="AP14" s="300"/>
      <c r="AQ14" s="300"/>
      <c r="AR14" s="300" t="s">
        <v>84</v>
      </c>
      <c r="AS14" s="790"/>
      <c r="AT14" s="790"/>
      <c r="AU14" s="790"/>
      <c r="AV14" s="790"/>
      <c r="AW14" s="790"/>
      <c r="AX14" s="790"/>
      <c r="AY14" s="790"/>
      <c r="AZ14" s="295" t="s">
        <v>80</v>
      </c>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387" t="s">
        <v>1905</v>
      </c>
      <c r="CD14" s="387"/>
      <c r="CJ14" s="426"/>
    </row>
    <row r="15" spans="2:88" s="30" customFormat="1" ht="17.100000000000001" customHeight="1">
      <c r="B15" s="901"/>
      <c r="C15" s="295"/>
      <c r="D15" s="295"/>
      <c r="E15" s="295"/>
      <c r="F15" s="77" t="s">
        <v>277</v>
      </c>
      <c r="G15" s="295"/>
      <c r="H15" s="295"/>
      <c r="I15" s="295"/>
      <c r="J15" s="295"/>
      <c r="K15" s="295"/>
      <c r="L15" s="295"/>
      <c r="M15" s="301"/>
      <c r="N15" s="301"/>
      <c r="O15" s="301"/>
      <c r="P15" s="301"/>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301"/>
      <c r="AO15" s="301"/>
      <c r="AP15" s="900" t="s">
        <v>1606</v>
      </c>
      <c r="AQ15" s="900"/>
      <c r="AR15" s="900"/>
      <c r="AS15" s="301"/>
      <c r="AT15" s="301"/>
      <c r="AU15" s="793"/>
      <c r="AV15" s="793"/>
      <c r="AW15" s="793"/>
      <c r="AX15" s="793"/>
      <c r="AY15" s="793"/>
      <c r="AZ15" s="793"/>
      <c r="BA15" s="793"/>
      <c r="BB15" s="793"/>
      <c r="BC15" s="793"/>
      <c r="BD15" s="793"/>
      <c r="BE15" s="793"/>
      <c r="BF15" s="793"/>
      <c r="BG15" s="793"/>
      <c r="BH15" s="793"/>
      <c r="BI15" s="793"/>
      <c r="BJ15" s="793"/>
      <c r="BK15" s="793"/>
      <c r="BL15" s="793"/>
      <c r="BM15" s="793"/>
      <c r="BN15" s="793"/>
      <c r="BO15" s="295"/>
      <c r="BP15" s="295"/>
      <c r="BQ15" s="295"/>
      <c r="BR15" s="295"/>
      <c r="BS15" s="295"/>
      <c r="BT15" s="295"/>
      <c r="BU15" s="295"/>
      <c r="BV15" s="295"/>
      <c r="BW15" s="295"/>
      <c r="BX15" s="295"/>
      <c r="BY15" s="295"/>
      <c r="BZ15" s="295"/>
      <c r="CA15" s="295"/>
      <c r="CB15" s="295"/>
      <c r="CC15" s="387" t="s">
        <v>1905</v>
      </c>
      <c r="CD15" s="387"/>
      <c r="CJ15" s="426"/>
    </row>
    <row r="16" spans="2:88" s="2" customFormat="1" ht="4.5" customHeight="1">
      <c r="B16" s="901"/>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1"/>
      <c r="CD16" s="1"/>
      <c r="CJ16" s="99"/>
    </row>
    <row r="17" spans="2:88" s="2" customFormat="1" ht="4.5" customHeight="1">
      <c r="B17" s="901"/>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1"/>
      <c r="CD17" s="1"/>
      <c r="CJ17" s="99"/>
    </row>
    <row r="18" spans="2:88" s="30" customFormat="1" ht="17.100000000000001" customHeight="1">
      <c r="B18" s="901"/>
      <c r="C18" s="295"/>
      <c r="D18" s="791" t="s">
        <v>278</v>
      </c>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791"/>
      <c r="AZ18" s="791"/>
      <c r="BA18" s="791"/>
      <c r="BB18" s="791"/>
      <c r="BC18" s="791"/>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387"/>
      <c r="CD18" s="387"/>
      <c r="CJ18" s="426"/>
    </row>
    <row r="19" spans="2:88" s="30" customFormat="1" ht="17.100000000000001" customHeight="1">
      <c r="B19" s="901"/>
      <c r="C19" s="295"/>
      <c r="D19" s="295"/>
      <c r="E19" s="295"/>
      <c r="F19" s="295"/>
      <c r="G19" s="790" t="s">
        <v>56</v>
      </c>
      <c r="H19" s="790"/>
      <c r="I19" s="790"/>
      <c r="J19" s="295" t="s">
        <v>1340</v>
      </c>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387" t="s">
        <v>2171</v>
      </c>
      <c r="CD19" s="387"/>
      <c r="CJ19" s="426"/>
    </row>
    <row r="20" spans="2:88" s="30" customFormat="1" ht="17.100000000000001" customHeight="1">
      <c r="B20" s="901"/>
      <c r="C20" s="295"/>
      <c r="D20" s="295"/>
      <c r="E20" s="295"/>
      <c r="F20" s="295"/>
      <c r="G20" s="790" t="s">
        <v>56</v>
      </c>
      <c r="H20" s="790"/>
      <c r="I20" s="790"/>
      <c r="J20" s="295" t="s">
        <v>1341</v>
      </c>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387"/>
      <c r="CD20" s="387"/>
      <c r="CJ20" s="426"/>
    </row>
    <row r="21" spans="2:88" s="2" customFormat="1" ht="4.5" customHeight="1">
      <c r="B21" s="901"/>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1"/>
      <c r="CD21" s="1"/>
      <c r="CJ21" s="99"/>
    </row>
    <row r="22" spans="2:88" s="2" customFormat="1" ht="4.5" customHeight="1">
      <c r="B22" s="901"/>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1"/>
      <c r="CD22" s="1"/>
      <c r="CJ22" s="99"/>
    </row>
    <row r="23" spans="2:88" s="30" customFormat="1" ht="17.100000000000001" customHeight="1">
      <c r="B23" s="901"/>
      <c r="C23" s="295"/>
      <c r="D23" s="295" t="s">
        <v>281</v>
      </c>
      <c r="E23" s="295"/>
      <c r="F23" s="295"/>
      <c r="G23" s="295"/>
      <c r="H23" s="295"/>
      <c r="I23" s="295"/>
      <c r="J23" s="295"/>
      <c r="K23" s="295"/>
      <c r="L23" s="295"/>
      <c r="M23" s="295"/>
      <c r="N23" s="295"/>
      <c r="O23" s="295"/>
      <c r="P23" s="295"/>
      <c r="Q23" s="295"/>
      <c r="R23" s="295"/>
      <c r="S23" s="295"/>
      <c r="T23" s="295"/>
      <c r="U23" s="297"/>
      <c r="V23" s="297"/>
      <c r="W23" s="297"/>
      <c r="X23" s="297"/>
      <c r="Y23" s="297"/>
      <c r="Z23" s="297"/>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387"/>
      <c r="CD23" s="387"/>
      <c r="CJ23" s="426"/>
    </row>
    <row r="24" spans="2:88" s="30" customFormat="1" ht="17.100000000000001" customHeight="1">
      <c r="B24" s="901"/>
      <c r="C24" s="295"/>
      <c r="D24" s="295"/>
      <c r="E24" s="295"/>
      <c r="F24" s="295"/>
      <c r="G24" s="790" t="s">
        <v>56</v>
      </c>
      <c r="H24" s="790"/>
      <c r="I24" s="790"/>
      <c r="J24" s="295" t="s">
        <v>1342</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387" t="s">
        <v>2172</v>
      </c>
      <c r="CD24" s="387"/>
      <c r="CJ24" s="426"/>
    </row>
    <row r="25" spans="2:88" s="30" customFormat="1" ht="17.100000000000001" customHeight="1">
      <c r="B25" s="901"/>
      <c r="C25" s="295"/>
      <c r="D25" s="295"/>
      <c r="E25" s="295"/>
      <c r="F25" s="295"/>
      <c r="G25" s="790" t="s">
        <v>56</v>
      </c>
      <c r="H25" s="790"/>
      <c r="I25" s="790"/>
      <c r="J25" s="295" t="s">
        <v>1343</v>
      </c>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387" t="s">
        <v>1899</v>
      </c>
      <c r="CD25" s="387"/>
      <c r="CJ25" s="426"/>
    </row>
    <row r="26" spans="2:88" s="30" customFormat="1" ht="17.100000000000001" customHeight="1">
      <c r="B26" s="901"/>
      <c r="C26" s="295"/>
      <c r="D26" s="295"/>
      <c r="E26" s="295"/>
      <c r="F26" s="295"/>
      <c r="G26" s="790" t="s">
        <v>56</v>
      </c>
      <c r="H26" s="790"/>
      <c r="I26" s="790"/>
      <c r="J26" s="295" t="s">
        <v>1344</v>
      </c>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387" t="s">
        <v>1900</v>
      </c>
      <c r="CD26" s="387"/>
      <c r="CJ26" s="426"/>
    </row>
    <row r="27" spans="2:88" s="30" customFormat="1" ht="17.100000000000001" customHeight="1">
      <c r="B27" s="901"/>
      <c r="C27" s="295"/>
      <c r="D27" s="295"/>
      <c r="E27" s="295"/>
      <c r="F27" s="295"/>
      <c r="G27" s="790" t="s">
        <v>56</v>
      </c>
      <c r="H27" s="790"/>
      <c r="I27" s="790"/>
      <c r="J27" s="295" t="s">
        <v>1345</v>
      </c>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387" t="s">
        <v>1901</v>
      </c>
      <c r="CD27" s="387"/>
      <c r="CJ27" s="426"/>
    </row>
    <row r="28" spans="2:88" s="30" customFormat="1" ht="17.100000000000001" customHeight="1">
      <c r="B28" s="901"/>
      <c r="C28" s="295"/>
      <c r="D28" s="295"/>
      <c r="E28" s="295"/>
      <c r="F28" s="295"/>
      <c r="G28" s="790" t="s">
        <v>56</v>
      </c>
      <c r="H28" s="790"/>
      <c r="I28" s="790"/>
      <c r="J28" s="295" t="s">
        <v>1346</v>
      </c>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295"/>
      <c r="BM28" s="295"/>
      <c r="BN28" s="295"/>
      <c r="BO28" s="295"/>
      <c r="BP28" s="295"/>
      <c r="BQ28" s="295"/>
      <c r="BR28" s="295"/>
      <c r="BS28" s="295"/>
      <c r="BT28" s="295"/>
      <c r="BU28" s="295"/>
      <c r="BV28" s="295"/>
      <c r="BW28" s="295"/>
      <c r="BX28" s="295"/>
      <c r="BY28" s="295"/>
      <c r="BZ28" s="295"/>
      <c r="CA28" s="295"/>
      <c r="CB28" s="295"/>
      <c r="CC28" s="387" t="s">
        <v>1902</v>
      </c>
      <c r="CD28" s="387"/>
      <c r="CJ28" s="426"/>
    </row>
    <row r="29" spans="2:88" s="2" customFormat="1" ht="4.5" customHeight="1">
      <c r="B29" s="901"/>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1"/>
      <c r="CD29" s="1"/>
      <c r="CJ29" s="99"/>
    </row>
    <row r="30" spans="2:88" s="2" customFormat="1" ht="4.5" customHeight="1">
      <c r="B30" s="901"/>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1"/>
      <c r="CD30" s="1"/>
      <c r="CJ30" s="99"/>
    </row>
    <row r="31" spans="2:88" s="30" customFormat="1" ht="17.100000000000001" customHeight="1">
      <c r="B31" s="901"/>
      <c r="C31" s="295"/>
      <c r="D31" s="295" t="s">
        <v>287</v>
      </c>
      <c r="E31" s="295"/>
      <c r="F31" s="295"/>
      <c r="G31" s="295"/>
      <c r="H31" s="295"/>
      <c r="I31" s="295"/>
      <c r="J31" s="295"/>
      <c r="K31" s="295"/>
      <c r="L31" s="295"/>
      <c r="M31" s="295"/>
      <c r="N31" s="295"/>
      <c r="O31" s="295"/>
      <c r="P31" s="295"/>
      <c r="Q31" s="295"/>
      <c r="R31" s="295"/>
      <c r="S31" s="295"/>
      <c r="T31" s="295"/>
      <c r="U31" s="297"/>
      <c r="V31" s="297"/>
      <c r="W31" s="297"/>
      <c r="X31" s="297"/>
      <c r="Y31" s="297"/>
      <c r="Z31" s="297"/>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387"/>
      <c r="CD31" s="387"/>
      <c r="CJ31" s="426"/>
    </row>
    <row r="32" spans="2:88" s="30" customFormat="1" ht="17.100000000000001" customHeight="1">
      <c r="B32" s="901"/>
      <c r="C32" s="295"/>
      <c r="D32" s="295"/>
      <c r="E32" s="295"/>
      <c r="F32" s="295"/>
      <c r="G32" s="77" t="s">
        <v>288</v>
      </c>
      <c r="H32" s="295"/>
      <c r="I32" s="295"/>
      <c r="J32" s="295"/>
      <c r="K32" s="295"/>
      <c r="L32" s="295"/>
      <c r="M32" s="295"/>
      <c r="N32" s="295"/>
      <c r="O32" s="295"/>
      <c r="P32" s="295"/>
      <c r="Q32" s="295"/>
      <c r="R32" s="295"/>
      <c r="S32" s="295"/>
      <c r="T32" s="295"/>
      <c r="U32" s="297"/>
      <c r="V32" s="297"/>
      <c r="W32" s="297"/>
      <c r="X32" s="297"/>
      <c r="Y32" s="297"/>
      <c r="Z32" s="297"/>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387"/>
      <c r="CD32" s="387"/>
      <c r="CJ32" s="426"/>
    </row>
    <row r="33" spans="2:88" s="30" customFormat="1" ht="17.100000000000001" customHeight="1">
      <c r="B33" s="901"/>
      <c r="C33" s="295"/>
      <c r="D33" s="77"/>
      <c r="E33" s="295"/>
      <c r="F33" s="295"/>
      <c r="G33" s="295"/>
      <c r="H33" s="295"/>
      <c r="I33" s="295" t="s">
        <v>84</v>
      </c>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c r="BP33" s="789"/>
      <c r="BQ33" s="789"/>
      <c r="BR33" s="789"/>
      <c r="BS33" s="789"/>
      <c r="BT33" s="789"/>
      <c r="BU33" s="789"/>
      <c r="BV33" s="789"/>
      <c r="BW33" s="789"/>
      <c r="BX33" s="789"/>
      <c r="BY33" s="789"/>
      <c r="BZ33" s="789"/>
      <c r="CA33" s="789"/>
      <c r="CB33" s="295" t="s">
        <v>80</v>
      </c>
      <c r="CC33" s="387" t="s">
        <v>2052</v>
      </c>
      <c r="CD33" s="387"/>
      <c r="CJ33" s="426"/>
    </row>
    <row r="34" spans="2:88" s="30" customFormat="1" ht="17.100000000000001" customHeight="1">
      <c r="B34" s="901"/>
      <c r="C34" s="295"/>
      <c r="D34" s="295"/>
      <c r="E34" s="295"/>
      <c r="F34" s="295"/>
      <c r="G34" s="77" t="s">
        <v>290</v>
      </c>
      <c r="H34" s="295"/>
      <c r="I34" s="295"/>
      <c r="J34" s="295"/>
      <c r="K34" s="295"/>
      <c r="L34" s="295"/>
      <c r="M34" s="295"/>
      <c r="N34" s="295"/>
      <c r="O34" s="295"/>
      <c r="P34" s="295"/>
      <c r="Q34" s="295"/>
      <c r="R34" s="295"/>
      <c r="S34" s="295"/>
      <c r="T34" s="295"/>
      <c r="U34" s="297"/>
      <c r="V34" s="297"/>
      <c r="W34" s="297"/>
      <c r="X34" s="297"/>
      <c r="Y34" s="297"/>
      <c r="Z34" s="297"/>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387"/>
      <c r="CD34" s="387"/>
      <c r="CJ34" s="426"/>
    </row>
    <row r="35" spans="2:88" s="30" customFormat="1" ht="17.100000000000001" customHeight="1">
      <c r="B35" s="901"/>
      <c r="C35" s="295"/>
      <c r="D35" s="295"/>
      <c r="E35" s="295"/>
      <c r="F35" s="295"/>
      <c r="G35" s="295"/>
      <c r="H35" s="295"/>
      <c r="I35" s="790" t="s">
        <v>56</v>
      </c>
      <c r="J35" s="790"/>
      <c r="K35" s="790"/>
      <c r="L35" s="295" t="s">
        <v>1347</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387"/>
      <c r="CD35" s="387"/>
      <c r="CJ35" s="426"/>
    </row>
    <row r="36" spans="2:88" s="30" customFormat="1" ht="17.100000000000001" customHeight="1">
      <c r="B36" s="901"/>
      <c r="C36" s="295"/>
      <c r="D36" s="295"/>
      <c r="E36" s="295"/>
      <c r="F36" s="295"/>
      <c r="G36" s="295"/>
      <c r="H36" s="295"/>
      <c r="I36" s="295"/>
      <c r="J36" s="295" t="s">
        <v>292</v>
      </c>
      <c r="K36" s="295"/>
      <c r="L36" s="295"/>
      <c r="M36" s="295"/>
      <c r="N36" s="295"/>
      <c r="O36" s="295"/>
      <c r="P36" s="295"/>
      <c r="Q36" s="295"/>
      <c r="R36" s="295"/>
      <c r="S36" s="295"/>
      <c r="T36" s="295"/>
      <c r="U36" s="295"/>
      <c r="V36" s="295"/>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295" t="s">
        <v>80</v>
      </c>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387"/>
      <c r="CD36" s="387"/>
      <c r="CJ36" s="426"/>
    </row>
    <row r="37" spans="2:88" s="30" customFormat="1" ht="17.100000000000001" customHeight="1">
      <c r="B37" s="901"/>
      <c r="C37" s="295"/>
      <c r="D37" s="295"/>
      <c r="E37" s="295"/>
      <c r="F37" s="295"/>
      <c r="G37" s="295"/>
      <c r="H37" s="295"/>
      <c r="I37" s="790" t="s">
        <v>56</v>
      </c>
      <c r="J37" s="790"/>
      <c r="K37" s="790"/>
      <c r="L37" s="295" t="s">
        <v>1348</v>
      </c>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5"/>
      <c r="CB37" s="295"/>
      <c r="CC37" s="387" t="s">
        <v>1939</v>
      </c>
      <c r="CD37" s="387"/>
      <c r="CJ37" s="426"/>
    </row>
    <row r="38" spans="2:88" s="2" customFormat="1" ht="4.5" customHeight="1">
      <c r="B38" s="901"/>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A38" s="293"/>
      <c r="CB38" s="293"/>
      <c r="CC38" s="1"/>
      <c r="CD38" s="1"/>
      <c r="CJ38" s="99"/>
    </row>
    <row r="39" spans="2:88" s="2" customFormat="1" ht="4.5" customHeight="1">
      <c r="B39" s="901"/>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1"/>
      <c r="CD39" s="1"/>
      <c r="CJ39" s="99"/>
    </row>
    <row r="40" spans="2:88" s="30" customFormat="1" ht="17.100000000000001" customHeight="1">
      <c r="B40" s="901"/>
      <c r="C40" s="295"/>
      <c r="D40" s="295" t="s">
        <v>294</v>
      </c>
      <c r="E40" s="295"/>
      <c r="F40" s="295"/>
      <c r="G40" s="295"/>
      <c r="H40" s="295"/>
      <c r="I40" s="295"/>
      <c r="J40" s="295"/>
      <c r="K40" s="295"/>
      <c r="L40" s="295"/>
      <c r="M40" s="295"/>
      <c r="N40" s="295"/>
      <c r="O40" s="295"/>
      <c r="P40" s="295"/>
      <c r="Q40" s="295"/>
      <c r="R40" s="295"/>
      <c r="S40" s="295"/>
      <c r="T40" s="295"/>
      <c r="U40" s="297"/>
      <c r="V40" s="297"/>
      <c r="W40" s="297"/>
      <c r="X40" s="297"/>
      <c r="Y40" s="297"/>
      <c r="Z40" s="297"/>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387"/>
      <c r="CD40" s="387"/>
      <c r="CJ40" s="426"/>
    </row>
    <row r="41" spans="2:88" s="30" customFormat="1" ht="17.100000000000001" customHeight="1">
      <c r="B41" s="901"/>
      <c r="C41" s="295"/>
      <c r="D41" s="300"/>
      <c r="E41" s="295"/>
      <c r="F41" s="295"/>
      <c r="G41" s="295"/>
      <c r="H41" s="295" t="s">
        <v>84</v>
      </c>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789"/>
      <c r="AZ41" s="789"/>
      <c r="BA41" s="295" t="s">
        <v>80</v>
      </c>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387" t="s">
        <v>1904</v>
      </c>
      <c r="CD41" s="387"/>
      <c r="CJ41" s="426"/>
    </row>
    <row r="42" spans="2:88" s="2" customFormat="1" ht="4.5" customHeight="1">
      <c r="B42" s="901"/>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1"/>
      <c r="CD42" s="1"/>
      <c r="CJ42" s="99"/>
    </row>
    <row r="43" spans="2:88" s="2" customFormat="1" ht="4.5" customHeight="1">
      <c r="B43" s="901"/>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1"/>
      <c r="CD43" s="1"/>
      <c r="CJ43" s="99"/>
    </row>
    <row r="44" spans="2:88" s="30" customFormat="1" ht="17.100000000000001" customHeight="1">
      <c r="B44" s="901"/>
      <c r="C44" s="295"/>
      <c r="D44" s="295" t="s">
        <v>295</v>
      </c>
      <c r="E44" s="295"/>
      <c r="F44" s="295"/>
      <c r="G44" s="295"/>
      <c r="H44" s="295"/>
      <c r="I44" s="295"/>
      <c r="J44" s="295"/>
      <c r="K44" s="295"/>
      <c r="L44" s="295"/>
      <c r="M44" s="295"/>
      <c r="N44" s="295"/>
      <c r="O44" s="295"/>
      <c r="P44" s="295"/>
      <c r="Q44" s="295"/>
      <c r="R44" s="295"/>
      <c r="S44" s="295"/>
      <c r="T44" s="295"/>
      <c r="U44" s="297"/>
      <c r="V44" s="297"/>
      <c r="W44" s="297"/>
      <c r="X44" s="297"/>
      <c r="Y44" s="297"/>
      <c r="Z44" s="297"/>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387"/>
      <c r="CD44" s="387"/>
      <c r="CJ44" s="426"/>
    </row>
    <row r="45" spans="2:88" s="31" customFormat="1" ht="17.100000000000001" customHeight="1">
      <c r="B45" s="901"/>
      <c r="C45" s="303"/>
      <c r="D45" s="303"/>
      <c r="E45" s="303"/>
      <c r="F45" s="303"/>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8"/>
      <c r="AY45" s="788"/>
      <c r="AZ45" s="788"/>
      <c r="BA45" s="788"/>
      <c r="BB45" s="788"/>
      <c r="BC45" s="788"/>
      <c r="BD45" s="788"/>
      <c r="BE45" s="788"/>
      <c r="BF45" s="788"/>
      <c r="BG45" s="788"/>
      <c r="BH45" s="788"/>
      <c r="BI45" s="788"/>
      <c r="BJ45" s="788"/>
      <c r="BK45" s="788"/>
      <c r="BL45" s="788"/>
      <c r="BM45" s="788"/>
      <c r="BN45" s="788"/>
      <c r="BO45" s="788"/>
      <c r="BP45" s="788"/>
      <c r="BQ45" s="788"/>
      <c r="BR45" s="788"/>
      <c r="BS45" s="788"/>
      <c r="BT45" s="788"/>
      <c r="BU45" s="788"/>
      <c r="BV45" s="788"/>
      <c r="BW45" s="788"/>
      <c r="BX45" s="788"/>
      <c r="BY45" s="788"/>
      <c r="BZ45" s="788"/>
      <c r="CA45" s="788"/>
      <c r="CB45" s="303"/>
      <c r="CC45" s="394"/>
      <c r="CD45" s="394"/>
      <c r="CJ45" s="427"/>
    </row>
    <row r="46" spans="2:88" s="31" customFormat="1" ht="17.100000000000001" customHeight="1">
      <c r="B46" s="901"/>
      <c r="C46" s="303"/>
      <c r="D46" s="303"/>
      <c r="E46" s="303"/>
      <c r="F46" s="303"/>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8"/>
      <c r="BJ46" s="788"/>
      <c r="BK46" s="788"/>
      <c r="BL46" s="788"/>
      <c r="BM46" s="788"/>
      <c r="BN46" s="788"/>
      <c r="BO46" s="788"/>
      <c r="BP46" s="788"/>
      <c r="BQ46" s="788"/>
      <c r="BR46" s="788"/>
      <c r="BS46" s="788"/>
      <c r="BT46" s="788"/>
      <c r="BU46" s="788"/>
      <c r="BV46" s="788"/>
      <c r="BW46" s="788"/>
      <c r="BX46" s="788"/>
      <c r="BY46" s="788"/>
      <c r="BZ46" s="788"/>
      <c r="CA46" s="788"/>
      <c r="CB46" s="303"/>
      <c r="CC46" s="394"/>
      <c r="CD46" s="394"/>
      <c r="CJ46" s="427"/>
    </row>
    <row r="47" spans="2:88" s="31" customFormat="1" ht="17.100000000000001" customHeight="1">
      <c r="B47" s="901"/>
      <c r="C47" s="303"/>
      <c r="D47" s="303"/>
      <c r="E47" s="303"/>
      <c r="F47" s="303"/>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8"/>
      <c r="BJ47" s="788"/>
      <c r="BK47" s="788"/>
      <c r="BL47" s="788"/>
      <c r="BM47" s="788"/>
      <c r="BN47" s="788"/>
      <c r="BO47" s="788"/>
      <c r="BP47" s="788"/>
      <c r="BQ47" s="788"/>
      <c r="BR47" s="788"/>
      <c r="BS47" s="788"/>
      <c r="BT47" s="788"/>
      <c r="BU47" s="788"/>
      <c r="BV47" s="788"/>
      <c r="BW47" s="788"/>
      <c r="BX47" s="788"/>
      <c r="BY47" s="788"/>
      <c r="BZ47" s="788"/>
      <c r="CA47" s="788"/>
      <c r="CB47" s="303"/>
      <c r="CC47" s="394"/>
      <c r="CD47" s="394"/>
      <c r="CJ47" s="427"/>
    </row>
    <row r="48" spans="2:88" s="1" customFormat="1" ht="17.100000000000001" customHeight="1">
      <c r="B48" s="901"/>
      <c r="C48" s="59"/>
      <c r="D48" s="59"/>
      <c r="E48" s="59"/>
      <c r="F48" s="59"/>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88"/>
      <c r="AY48" s="788"/>
      <c r="AZ48" s="788"/>
      <c r="BA48" s="788"/>
      <c r="BB48" s="788"/>
      <c r="BC48" s="788"/>
      <c r="BD48" s="788"/>
      <c r="BE48" s="788"/>
      <c r="BF48" s="788"/>
      <c r="BG48" s="788"/>
      <c r="BH48" s="788"/>
      <c r="BI48" s="788"/>
      <c r="BJ48" s="788"/>
      <c r="BK48" s="788"/>
      <c r="BL48" s="788"/>
      <c r="BM48" s="788"/>
      <c r="BN48" s="788"/>
      <c r="BO48" s="788"/>
      <c r="BP48" s="788"/>
      <c r="BQ48" s="788"/>
      <c r="BR48" s="788"/>
      <c r="BS48" s="788"/>
      <c r="BT48" s="788"/>
      <c r="BU48" s="788"/>
      <c r="BV48" s="788"/>
      <c r="BW48" s="788"/>
      <c r="BX48" s="788"/>
      <c r="BY48" s="788"/>
      <c r="BZ48" s="788"/>
      <c r="CA48" s="788"/>
      <c r="CB48" s="60"/>
      <c r="CJ48" s="420"/>
    </row>
    <row r="49" spans="2:88" s="1" customFormat="1" ht="17.100000000000001" customHeight="1">
      <c r="B49" s="901"/>
      <c r="C49" s="59"/>
      <c r="D49" s="59"/>
      <c r="E49" s="59"/>
      <c r="F49" s="59"/>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8"/>
      <c r="AY49" s="788"/>
      <c r="AZ49" s="788"/>
      <c r="BA49" s="788"/>
      <c r="BB49" s="788"/>
      <c r="BC49" s="788"/>
      <c r="BD49" s="788"/>
      <c r="BE49" s="788"/>
      <c r="BF49" s="788"/>
      <c r="BG49" s="788"/>
      <c r="BH49" s="788"/>
      <c r="BI49" s="788"/>
      <c r="BJ49" s="788"/>
      <c r="BK49" s="788"/>
      <c r="BL49" s="788"/>
      <c r="BM49" s="788"/>
      <c r="BN49" s="788"/>
      <c r="BO49" s="788"/>
      <c r="BP49" s="788"/>
      <c r="BQ49" s="788"/>
      <c r="BR49" s="788"/>
      <c r="BS49" s="788"/>
      <c r="BT49" s="788"/>
      <c r="BU49" s="788"/>
      <c r="BV49" s="788"/>
      <c r="BW49" s="788"/>
      <c r="BX49" s="788"/>
      <c r="BY49" s="788"/>
      <c r="BZ49" s="788"/>
      <c r="CA49" s="788"/>
      <c r="CB49" s="60"/>
      <c r="CJ49" s="420"/>
    </row>
    <row r="50" spans="2:88" s="1" customFormat="1" ht="17.100000000000001" customHeight="1">
      <c r="B50" s="901"/>
      <c r="C50" s="59"/>
      <c r="D50" s="59"/>
      <c r="E50" s="59"/>
      <c r="F50" s="59"/>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8"/>
      <c r="AY50" s="788"/>
      <c r="AZ50" s="788"/>
      <c r="BA50" s="788"/>
      <c r="BB50" s="788"/>
      <c r="BC50" s="788"/>
      <c r="BD50" s="788"/>
      <c r="BE50" s="788"/>
      <c r="BF50" s="788"/>
      <c r="BG50" s="788"/>
      <c r="BH50" s="788"/>
      <c r="BI50" s="788"/>
      <c r="BJ50" s="788"/>
      <c r="BK50" s="788"/>
      <c r="BL50" s="788"/>
      <c r="BM50" s="788"/>
      <c r="BN50" s="788"/>
      <c r="BO50" s="788"/>
      <c r="BP50" s="788"/>
      <c r="BQ50" s="788"/>
      <c r="BR50" s="788"/>
      <c r="BS50" s="788"/>
      <c r="BT50" s="788"/>
      <c r="BU50" s="788"/>
      <c r="BV50" s="788"/>
      <c r="BW50" s="788"/>
      <c r="BX50" s="788"/>
      <c r="BY50" s="788"/>
      <c r="BZ50" s="788"/>
      <c r="CA50" s="788"/>
      <c r="CB50" s="60"/>
      <c r="CJ50" s="420"/>
    </row>
    <row r="51" spans="2:88" s="1" customFormat="1" ht="17.100000000000001" customHeight="1">
      <c r="B51" s="901"/>
      <c r="C51" s="59"/>
      <c r="D51" s="59"/>
      <c r="E51" s="59"/>
      <c r="F51" s="59"/>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8"/>
      <c r="AY51" s="788"/>
      <c r="AZ51" s="788"/>
      <c r="BA51" s="788"/>
      <c r="BB51" s="788"/>
      <c r="BC51" s="788"/>
      <c r="BD51" s="788"/>
      <c r="BE51" s="788"/>
      <c r="BF51" s="788"/>
      <c r="BG51" s="788"/>
      <c r="BH51" s="788"/>
      <c r="BI51" s="788"/>
      <c r="BJ51" s="788"/>
      <c r="BK51" s="788"/>
      <c r="BL51" s="788"/>
      <c r="BM51" s="788"/>
      <c r="BN51" s="788"/>
      <c r="BO51" s="788"/>
      <c r="BP51" s="788"/>
      <c r="BQ51" s="788"/>
      <c r="BR51" s="788"/>
      <c r="BS51" s="788"/>
      <c r="BT51" s="788"/>
      <c r="BU51" s="788"/>
      <c r="BV51" s="788"/>
      <c r="BW51" s="788"/>
      <c r="BX51" s="788"/>
      <c r="BY51" s="788"/>
      <c r="BZ51" s="788"/>
      <c r="CA51" s="788"/>
      <c r="CB51" s="60"/>
      <c r="CJ51" s="420"/>
    </row>
    <row r="52" spans="2:88" s="1" customFormat="1" ht="17.100000000000001" customHeight="1">
      <c r="B52" s="901"/>
      <c r="C52" s="59"/>
      <c r="D52" s="59"/>
      <c r="E52" s="59"/>
      <c r="F52" s="59"/>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8"/>
      <c r="AY52" s="788"/>
      <c r="AZ52" s="788"/>
      <c r="BA52" s="788"/>
      <c r="BB52" s="788"/>
      <c r="BC52" s="788"/>
      <c r="BD52" s="788"/>
      <c r="BE52" s="788"/>
      <c r="BF52" s="788"/>
      <c r="BG52" s="788"/>
      <c r="BH52" s="788"/>
      <c r="BI52" s="788"/>
      <c r="BJ52" s="788"/>
      <c r="BK52" s="788"/>
      <c r="BL52" s="788"/>
      <c r="BM52" s="788"/>
      <c r="BN52" s="788"/>
      <c r="BO52" s="788"/>
      <c r="BP52" s="788"/>
      <c r="BQ52" s="788"/>
      <c r="BR52" s="788"/>
      <c r="BS52" s="788"/>
      <c r="BT52" s="788"/>
      <c r="BU52" s="788"/>
      <c r="BV52" s="788"/>
      <c r="BW52" s="788"/>
      <c r="BX52" s="788"/>
      <c r="BY52" s="788"/>
      <c r="BZ52" s="788"/>
      <c r="CA52" s="788"/>
      <c r="CB52" s="60"/>
      <c r="CJ52" s="420"/>
    </row>
    <row r="53" spans="2:88" s="1" customFormat="1" ht="17.100000000000001" customHeight="1">
      <c r="B53" s="901"/>
      <c r="C53" s="59"/>
      <c r="D53" s="59"/>
      <c r="E53" s="59"/>
      <c r="F53" s="59"/>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788"/>
      <c r="AY53" s="788"/>
      <c r="AZ53" s="788"/>
      <c r="BA53" s="788"/>
      <c r="BB53" s="788"/>
      <c r="BC53" s="788"/>
      <c r="BD53" s="788"/>
      <c r="BE53" s="788"/>
      <c r="BF53" s="788"/>
      <c r="BG53" s="788"/>
      <c r="BH53" s="788"/>
      <c r="BI53" s="788"/>
      <c r="BJ53" s="788"/>
      <c r="BK53" s="788"/>
      <c r="BL53" s="788"/>
      <c r="BM53" s="788"/>
      <c r="BN53" s="788"/>
      <c r="BO53" s="788"/>
      <c r="BP53" s="788"/>
      <c r="BQ53" s="788"/>
      <c r="BR53" s="788"/>
      <c r="BS53" s="788"/>
      <c r="BT53" s="788"/>
      <c r="BU53" s="788"/>
      <c r="BV53" s="788"/>
      <c r="BW53" s="788"/>
      <c r="BX53" s="788"/>
      <c r="BY53" s="788"/>
      <c r="BZ53" s="788"/>
      <c r="CA53" s="788"/>
      <c r="CB53" s="60"/>
      <c r="CJ53" s="420"/>
    </row>
    <row r="54" spans="2:88" s="1" customFormat="1" ht="17.100000000000001" customHeight="1">
      <c r="B54" s="901"/>
      <c r="C54" s="59"/>
      <c r="D54" s="59"/>
      <c r="E54" s="59"/>
      <c r="F54" s="59"/>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8"/>
      <c r="AM54" s="788"/>
      <c r="AN54" s="788"/>
      <c r="AO54" s="788"/>
      <c r="AP54" s="788"/>
      <c r="AQ54" s="788"/>
      <c r="AR54" s="788"/>
      <c r="AS54" s="788"/>
      <c r="AT54" s="788"/>
      <c r="AU54" s="788"/>
      <c r="AV54" s="788"/>
      <c r="AW54" s="788"/>
      <c r="AX54" s="788"/>
      <c r="AY54" s="788"/>
      <c r="AZ54" s="788"/>
      <c r="BA54" s="788"/>
      <c r="BB54" s="788"/>
      <c r="BC54" s="788"/>
      <c r="BD54" s="788"/>
      <c r="BE54" s="788"/>
      <c r="BF54" s="788"/>
      <c r="BG54" s="788"/>
      <c r="BH54" s="788"/>
      <c r="BI54" s="788"/>
      <c r="BJ54" s="788"/>
      <c r="BK54" s="788"/>
      <c r="BL54" s="788"/>
      <c r="BM54" s="788"/>
      <c r="BN54" s="788"/>
      <c r="BO54" s="788"/>
      <c r="BP54" s="788"/>
      <c r="BQ54" s="788"/>
      <c r="BR54" s="788"/>
      <c r="BS54" s="788"/>
      <c r="BT54" s="788"/>
      <c r="BU54" s="788"/>
      <c r="BV54" s="788"/>
      <c r="BW54" s="788"/>
      <c r="BX54" s="788"/>
      <c r="BY54" s="788"/>
      <c r="BZ54" s="788"/>
      <c r="CA54" s="788"/>
      <c r="CB54" s="60"/>
      <c r="CJ54" s="420"/>
    </row>
    <row r="55" spans="2:88" s="1" customFormat="1" ht="17.100000000000001" customHeight="1">
      <c r="B55" s="482" t="s">
        <v>2144</v>
      </c>
      <c r="C55" s="59"/>
      <c r="D55" s="59"/>
      <c r="E55" s="59"/>
      <c r="F55" s="59"/>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c r="BM55" s="788"/>
      <c r="BN55" s="788"/>
      <c r="BO55" s="788"/>
      <c r="BP55" s="788"/>
      <c r="BQ55" s="788"/>
      <c r="BR55" s="788"/>
      <c r="BS55" s="788"/>
      <c r="BT55" s="788"/>
      <c r="BU55" s="788"/>
      <c r="BV55" s="788"/>
      <c r="BW55" s="788"/>
      <c r="BX55" s="788"/>
      <c r="BY55" s="788"/>
      <c r="BZ55" s="788"/>
      <c r="CA55" s="788"/>
      <c r="CB55" s="60"/>
      <c r="CC55" s="461" t="s">
        <v>2144</v>
      </c>
      <c r="CJ55" s="420"/>
    </row>
    <row r="56" spans="2:88" s="2" customFormat="1" ht="15.75" customHeight="1" thickBot="1">
      <c r="B56" s="483" t="s">
        <v>2141</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463" t="s">
        <v>2141</v>
      </c>
      <c r="CD56" s="1"/>
      <c r="CJ56" s="99"/>
    </row>
    <row r="57" spans="2:88" s="27" customFormat="1" ht="18" customHeight="1">
      <c r="B57" s="484" t="s">
        <v>2142</v>
      </c>
      <c r="C57" s="795" t="s">
        <v>267</v>
      </c>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c r="BA57" s="795"/>
      <c r="BB57" s="795"/>
      <c r="BC57" s="795"/>
      <c r="BD57" s="795"/>
      <c r="BE57" s="795"/>
      <c r="BF57" s="795"/>
      <c r="BG57" s="795"/>
      <c r="BH57" s="795"/>
      <c r="BI57" s="795"/>
      <c r="BJ57" s="795"/>
      <c r="BK57" s="795"/>
      <c r="BL57" s="795"/>
      <c r="BM57" s="795"/>
      <c r="BN57" s="795"/>
      <c r="BO57" s="795"/>
      <c r="BP57" s="795"/>
      <c r="BQ57" s="795"/>
      <c r="BR57" s="795"/>
      <c r="BS57" s="795"/>
      <c r="BT57" s="795"/>
      <c r="BU57" s="795"/>
      <c r="BV57" s="795"/>
      <c r="BW57" s="795"/>
      <c r="BX57" s="795"/>
      <c r="BY57" s="795"/>
      <c r="BZ57" s="795"/>
      <c r="CA57" s="795"/>
      <c r="CB57" s="795"/>
      <c r="CC57" s="464" t="s">
        <v>2142</v>
      </c>
      <c r="CD57" s="388" t="s">
        <v>1830</v>
      </c>
      <c r="CJ57" s="422"/>
    </row>
    <row r="58" spans="2:88" s="30" customFormat="1" ht="15.75" customHeight="1">
      <c r="B58" s="901" t="s">
        <v>2162</v>
      </c>
      <c r="C58" s="791" t="s">
        <v>268</v>
      </c>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791"/>
      <c r="BI58" s="791"/>
      <c r="BJ58" s="791"/>
      <c r="BK58" s="791"/>
      <c r="BL58" s="791"/>
      <c r="BM58" s="791"/>
      <c r="BN58" s="791"/>
      <c r="BO58" s="791"/>
      <c r="BP58" s="791"/>
      <c r="BQ58" s="791"/>
      <c r="BR58" s="791"/>
      <c r="BS58" s="791"/>
      <c r="BT58" s="791"/>
      <c r="BU58" s="791"/>
      <c r="BV58" s="791"/>
      <c r="BW58" s="791"/>
      <c r="BX58" s="791"/>
      <c r="BY58" s="791"/>
      <c r="BZ58" s="791"/>
      <c r="CA58" s="791"/>
      <c r="CB58" s="791"/>
      <c r="CC58" s="387"/>
      <c r="CD58" s="387"/>
      <c r="CJ58" s="426"/>
    </row>
    <row r="59" spans="2:88" s="2" customFormat="1" ht="2.1" customHeight="1">
      <c r="B59" s="901"/>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A59" s="293"/>
      <c r="CB59" s="293"/>
      <c r="CC59" s="1"/>
      <c r="CD59" s="1"/>
      <c r="CJ59" s="99"/>
    </row>
    <row r="60" spans="2:88" s="2" customFormat="1" ht="4.5" customHeight="1">
      <c r="B60" s="901"/>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1"/>
      <c r="CD60" s="1"/>
      <c r="CJ60" s="99"/>
    </row>
    <row r="61" spans="2:88" s="30" customFormat="1" ht="17.100000000000001" customHeight="1">
      <c r="B61" s="901"/>
      <c r="C61" s="295"/>
      <c r="D61" s="295" t="s">
        <v>269</v>
      </c>
      <c r="E61" s="295"/>
      <c r="F61" s="295"/>
      <c r="G61" s="295"/>
      <c r="H61" s="295"/>
      <c r="I61" s="295"/>
      <c r="J61" s="295"/>
      <c r="K61" s="295"/>
      <c r="L61" s="295"/>
      <c r="M61" s="295"/>
      <c r="N61" s="295"/>
      <c r="O61" s="295"/>
      <c r="P61" s="295"/>
      <c r="Q61" s="295"/>
      <c r="R61" s="295"/>
      <c r="S61" s="295"/>
      <c r="T61" s="295"/>
      <c r="U61" s="296"/>
      <c r="V61" s="296"/>
      <c r="W61" s="296"/>
      <c r="X61" s="296"/>
      <c r="Y61" s="296"/>
      <c r="Z61" s="296"/>
      <c r="AA61" s="790"/>
      <c r="AB61" s="790"/>
      <c r="AC61" s="790"/>
      <c r="AD61" s="790"/>
      <c r="AE61" s="790"/>
      <c r="AF61" s="790"/>
      <c r="AG61" s="790"/>
      <c r="AH61" s="790"/>
      <c r="AI61" s="790"/>
      <c r="AJ61" s="790"/>
      <c r="AK61" s="790"/>
      <c r="AL61" s="790"/>
      <c r="AM61" s="790"/>
      <c r="AN61" s="790"/>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387" t="s">
        <v>1906</v>
      </c>
      <c r="CD61" s="387"/>
      <c r="CJ61" s="426"/>
    </row>
    <row r="62" spans="2:88" s="2" customFormat="1" ht="4.5" customHeight="1">
      <c r="B62" s="90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A62" s="293"/>
      <c r="CB62" s="293"/>
      <c r="CC62" s="1"/>
      <c r="CD62" s="1"/>
      <c r="CJ62" s="99"/>
    </row>
    <row r="63" spans="2:88" s="2" customFormat="1" ht="4.5" customHeight="1">
      <c r="B63" s="901"/>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1"/>
      <c r="CD63" s="1"/>
      <c r="CJ63" s="99"/>
    </row>
    <row r="64" spans="2:88" s="30" customFormat="1" ht="17.100000000000001" customHeight="1">
      <c r="B64" s="901"/>
      <c r="C64" s="295"/>
      <c r="D64" s="295" t="s">
        <v>270</v>
      </c>
      <c r="E64" s="295"/>
      <c r="F64" s="295"/>
      <c r="G64" s="295"/>
      <c r="H64" s="295"/>
      <c r="I64" s="295"/>
      <c r="J64" s="295"/>
      <c r="K64" s="295"/>
      <c r="L64" s="295"/>
      <c r="M64" s="295"/>
      <c r="N64" s="295"/>
      <c r="O64" s="295"/>
      <c r="P64" s="295"/>
      <c r="Q64" s="295"/>
      <c r="R64" s="295"/>
      <c r="S64" s="295"/>
      <c r="T64" s="295"/>
      <c r="U64" s="296"/>
      <c r="V64" s="296"/>
      <c r="W64" s="296"/>
      <c r="X64" s="296"/>
      <c r="Y64" s="296"/>
      <c r="Z64" s="296"/>
      <c r="AA64" s="796"/>
      <c r="AB64" s="796"/>
      <c r="AC64" s="796"/>
      <c r="AD64" s="796"/>
      <c r="AE64" s="796"/>
      <c r="AF64" s="796"/>
      <c r="AG64" s="796"/>
      <c r="AH64" s="796"/>
      <c r="AI64" s="796"/>
      <c r="AJ64" s="796"/>
      <c r="AK64" s="796"/>
      <c r="AL64" s="796"/>
      <c r="AM64" s="796"/>
      <c r="AN64" s="796"/>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387"/>
      <c r="CD64" s="387"/>
      <c r="CJ64" s="426"/>
    </row>
    <row r="65" spans="2:88" s="2" customFormat="1" ht="4.5" customHeight="1">
      <c r="B65" s="901"/>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1"/>
      <c r="CD65" s="1"/>
      <c r="CJ65" s="99"/>
    </row>
    <row r="66" spans="2:88" s="2" customFormat="1" ht="4.5" customHeight="1">
      <c r="B66" s="901"/>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1"/>
      <c r="CD66" s="1"/>
      <c r="CJ66" s="99"/>
    </row>
    <row r="67" spans="2:88" s="30" customFormat="1" ht="17.100000000000001" customHeight="1">
      <c r="B67" s="901"/>
      <c r="C67" s="295"/>
      <c r="D67" s="295" t="s">
        <v>271</v>
      </c>
      <c r="E67" s="295"/>
      <c r="F67" s="295"/>
      <c r="G67" s="295"/>
      <c r="H67" s="295"/>
      <c r="I67" s="295"/>
      <c r="J67" s="295"/>
      <c r="K67" s="295"/>
      <c r="L67" s="295"/>
      <c r="M67" s="295"/>
      <c r="N67" s="295"/>
      <c r="O67" s="295"/>
      <c r="P67" s="295"/>
      <c r="Q67" s="295"/>
      <c r="R67" s="295"/>
      <c r="S67" s="295"/>
      <c r="T67" s="295"/>
      <c r="U67" s="295"/>
      <c r="V67" s="297"/>
      <c r="W67" s="297"/>
      <c r="X67" s="297"/>
      <c r="Y67" s="297"/>
      <c r="Z67" s="297"/>
      <c r="AA67" s="791" t="str">
        <f>IF(V67="","","m")</f>
        <v/>
      </c>
      <c r="AB67" s="791"/>
      <c r="AC67" s="791"/>
      <c r="AD67" s="791"/>
      <c r="AE67" s="791"/>
      <c r="AF67" s="791"/>
      <c r="AG67" s="791"/>
      <c r="AH67" s="791"/>
      <c r="AI67" s="791"/>
      <c r="AJ67" s="791"/>
      <c r="AK67" s="791"/>
      <c r="AL67" s="791"/>
      <c r="AM67" s="791"/>
      <c r="AN67" s="791"/>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387"/>
      <c r="CD67" s="387"/>
      <c r="CJ67" s="426"/>
    </row>
    <row r="68" spans="2:88" s="30" customFormat="1" ht="17.100000000000001" customHeight="1">
      <c r="B68" s="901"/>
      <c r="C68" s="295"/>
      <c r="D68" s="295"/>
      <c r="E68" s="295"/>
      <c r="F68" s="77" t="s">
        <v>272</v>
      </c>
      <c r="G68" s="77"/>
      <c r="H68" s="77"/>
      <c r="I68" s="77"/>
      <c r="J68" s="77"/>
      <c r="K68" s="77"/>
      <c r="L68" s="77"/>
      <c r="M68" s="77"/>
      <c r="N68" s="77"/>
      <c r="O68" s="298"/>
      <c r="P68" s="299"/>
      <c r="Q68" s="299"/>
      <c r="R68" s="299"/>
      <c r="S68" s="299"/>
      <c r="T68" s="299"/>
      <c r="U68" s="299"/>
      <c r="V68" s="299"/>
      <c r="W68" s="297"/>
      <c r="X68" s="297"/>
      <c r="Y68" s="297"/>
      <c r="Z68" s="297"/>
      <c r="AA68" s="792"/>
      <c r="AB68" s="792"/>
      <c r="AC68" s="792"/>
      <c r="AD68" s="792"/>
      <c r="AE68" s="792"/>
      <c r="AF68" s="792"/>
      <c r="AG68" s="792"/>
      <c r="AH68" s="792"/>
      <c r="AI68" s="792"/>
      <c r="AJ68" s="792"/>
      <c r="AK68" s="792"/>
      <c r="AL68" s="792"/>
      <c r="AM68" s="792"/>
      <c r="AN68" s="792"/>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387"/>
      <c r="CD68" s="387"/>
      <c r="CJ68" s="426"/>
    </row>
    <row r="69" spans="2:88" s="30" customFormat="1" ht="17.100000000000001" customHeight="1">
      <c r="B69" s="901"/>
      <c r="C69" s="295"/>
      <c r="D69" s="295"/>
      <c r="E69" s="295"/>
      <c r="F69" s="77" t="s">
        <v>273</v>
      </c>
      <c r="G69" s="295"/>
      <c r="H69" s="295"/>
      <c r="I69" s="295"/>
      <c r="J69" s="295"/>
      <c r="K69" s="295"/>
      <c r="L69" s="295"/>
      <c r="M69" s="295"/>
      <c r="N69" s="295"/>
      <c r="O69" s="298"/>
      <c r="P69" s="299"/>
      <c r="Q69" s="295"/>
      <c r="R69" s="295"/>
      <c r="S69" s="295"/>
      <c r="T69" s="295"/>
      <c r="U69" s="295"/>
      <c r="V69" s="295"/>
      <c r="W69" s="297"/>
      <c r="X69" s="297"/>
      <c r="Y69" s="297"/>
      <c r="Z69" s="297"/>
      <c r="AA69" s="792"/>
      <c r="AB69" s="792"/>
      <c r="AC69" s="792"/>
      <c r="AD69" s="792"/>
      <c r="AE69" s="792"/>
      <c r="AF69" s="792"/>
      <c r="AG69" s="792"/>
      <c r="AH69" s="792"/>
      <c r="AI69" s="792"/>
      <c r="AJ69" s="792"/>
      <c r="AK69" s="792"/>
      <c r="AL69" s="792"/>
      <c r="AM69" s="792"/>
      <c r="AN69" s="792"/>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5"/>
      <c r="CB69" s="295"/>
      <c r="CC69" s="387"/>
      <c r="CD69" s="387"/>
      <c r="CJ69" s="426"/>
    </row>
    <row r="70" spans="2:88" s="30" customFormat="1" ht="17.100000000000001" customHeight="1">
      <c r="B70" s="901"/>
      <c r="C70" s="295"/>
      <c r="D70" s="295"/>
      <c r="E70" s="295"/>
      <c r="F70" s="77" t="s">
        <v>274</v>
      </c>
      <c r="G70" s="295"/>
      <c r="H70" s="295"/>
      <c r="I70" s="295"/>
      <c r="J70" s="295"/>
      <c r="K70" s="295"/>
      <c r="L70" s="295"/>
      <c r="M70" s="295"/>
      <c r="N70" s="295"/>
      <c r="O70" s="295"/>
      <c r="P70" s="295"/>
      <c r="Q70" s="295" t="s">
        <v>275</v>
      </c>
      <c r="R70" s="295"/>
      <c r="S70" s="295"/>
      <c r="T70" s="300"/>
      <c r="U70" s="300"/>
      <c r="V70" s="300" t="s">
        <v>84</v>
      </c>
      <c r="W70" s="790"/>
      <c r="X70" s="790"/>
      <c r="Y70" s="790"/>
      <c r="Z70" s="790"/>
      <c r="AA70" s="790"/>
      <c r="AB70" s="790"/>
      <c r="AC70" s="790"/>
      <c r="AD70" s="295" t="s">
        <v>80</v>
      </c>
      <c r="AE70" s="295"/>
      <c r="AF70" s="295"/>
      <c r="AG70" s="295"/>
      <c r="AH70" s="295"/>
      <c r="AI70" s="295"/>
      <c r="AJ70" s="295"/>
      <c r="AK70" s="295"/>
      <c r="AL70" s="295"/>
      <c r="AM70" s="295" t="s">
        <v>276</v>
      </c>
      <c r="AN70" s="295"/>
      <c r="AO70" s="295"/>
      <c r="AP70" s="300"/>
      <c r="AQ70" s="300"/>
      <c r="AR70" s="300" t="s">
        <v>84</v>
      </c>
      <c r="AS70" s="790"/>
      <c r="AT70" s="790"/>
      <c r="AU70" s="790"/>
      <c r="AV70" s="790"/>
      <c r="AW70" s="790"/>
      <c r="AX70" s="790"/>
      <c r="AY70" s="790"/>
      <c r="AZ70" s="295" t="s">
        <v>80</v>
      </c>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295"/>
      <c r="CC70" s="387"/>
      <c r="CD70" s="387"/>
      <c r="CJ70" s="426"/>
    </row>
    <row r="71" spans="2:88" s="30" customFormat="1" ht="17.100000000000001" customHeight="1">
      <c r="B71" s="901"/>
      <c r="C71" s="295"/>
      <c r="D71" s="295"/>
      <c r="E71" s="295"/>
      <c r="F71" s="77" t="s">
        <v>277</v>
      </c>
      <c r="G71" s="295"/>
      <c r="H71" s="295"/>
      <c r="I71" s="295"/>
      <c r="J71" s="295"/>
      <c r="K71" s="295"/>
      <c r="L71" s="295"/>
      <c r="M71" s="301"/>
      <c r="N71" s="301"/>
      <c r="O71" s="301"/>
      <c r="P71" s="301"/>
      <c r="Q71" s="793" t="s">
        <v>2049</v>
      </c>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301"/>
      <c r="AO71" s="301"/>
      <c r="AP71" s="900" t="s">
        <v>1606</v>
      </c>
      <c r="AQ71" s="900"/>
      <c r="AR71" s="900"/>
      <c r="AS71" s="301"/>
      <c r="AT71" s="301"/>
      <c r="AU71" s="793"/>
      <c r="AV71" s="793"/>
      <c r="AW71" s="793"/>
      <c r="AX71" s="793"/>
      <c r="AY71" s="793"/>
      <c r="AZ71" s="793"/>
      <c r="BA71" s="793"/>
      <c r="BB71" s="793"/>
      <c r="BC71" s="793"/>
      <c r="BD71" s="793"/>
      <c r="BE71" s="793"/>
      <c r="BF71" s="793"/>
      <c r="BG71" s="793"/>
      <c r="BH71" s="793"/>
      <c r="BI71" s="793"/>
      <c r="BJ71" s="793"/>
      <c r="BK71" s="793"/>
      <c r="BL71" s="793"/>
      <c r="BM71" s="793"/>
      <c r="BN71" s="793"/>
      <c r="BO71" s="295"/>
      <c r="BP71" s="295"/>
      <c r="BQ71" s="295"/>
      <c r="BR71" s="295"/>
      <c r="BS71" s="295"/>
      <c r="BT71" s="295"/>
      <c r="BU71" s="295"/>
      <c r="BV71" s="295"/>
      <c r="BW71" s="295"/>
      <c r="BX71" s="295"/>
      <c r="BY71" s="295"/>
      <c r="BZ71" s="295"/>
      <c r="CA71" s="295"/>
      <c r="CB71" s="295"/>
      <c r="CC71" s="387"/>
      <c r="CD71" s="387"/>
      <c r="CJ71" s="426"/>
    </row>
    <row r="72" spans="2:88" s="2" customFormat="1" ht="4.5" customHeight="1">
      <c r="B72" s="901"/>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1"/>
      <c r="CD72" s="1"/>
      <c r="CJ72" s="99"/>
    </row>
    <row r="73" spans="2:88" s="2" customFormat="1" ht="4.5" customHeight="1">
      <c r="B73" s="901"/>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1"/>
      <c r="CD73" s="1"/>
      <c r="CJ73" s="99"/>
    </row>
    <row r="74" spans="2:88" s="30" customFormat="1" ht="17.100000000000001" customHeight="1">
      <c r="B74" s="901"/>
      <c r="C74" s="295"/>
      <c r="D74" s="791" t="s">
        <v>278</v>
      </c>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387"/>
      <c r="CD74" s="387"/>
      <c r="CJ74" s="426"/>
    </row>
    <row r="75" spans="2:88" s="30" customFormat="1" ht="17.100000000000001" customHeight="1">
      <c r="B75" s="901"/>
      <c r="C75" s="295"/>
      <c r="D75" s="295"/>
      <c r="E75" s="295"/>
      <c r="F75" s="295"/>
      <c r="G75" s="790" t="s">
        <v>56</v>
      </c>
      <c r="H75" s="790"/>
      <c r="I75" s="790"/>
      <c r="J75" s="295" t="s">
        <v>1340</v>
      </c>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c r="CA75" s="295"/>
      <c r="CB75" s="295"/>
      <c r="CC75" s="387"/>
      <c r="CD75" s="387"/>
      <c r="CJ75" s="426"/>
    </row>
    <row r="76" spans="2:88" s="30" customFormat="1" ht="17.100000000000001" customHeight="1">
      <c r="B76" s="901"/>
      <c r="C76" s="295"/>
      <c r="D76" s="295"/>
      <c r="E76" s="295"/>
      <c r="F76" s="295"/>
      <c r="G76" s="790" t="s">
        <v>56</v>
      </c>
      <c r="H76" s="790"/>
      <c r="I76" s="790"/>
      <c r="J76" s="295" t="s">
        <v>1341</v>
      </c>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387"/>
      <c r="CD76" s="387"/>
      <c r="CJ76" s="426"/>
    </row>
    <row r="77" spans="2:88" s="2" customFormat="1" ht="4.5" customHeight="1">
      <c r="B77" s="901"/>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1"/>
      <c r="CD77" s="1"/>
      <c r="CJ77" s="99"/>
    </row>
    <row r="78" spans="2:88" s="2" customFormat="1" ht="4.5" customHeight="1">
      <c r="B78" s="901"/>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1"/>
      <c r="CD78" s="1"/>
      <c r="CJ78" s="99"/>
    </row>
    <row r="79" spans="2:88" s="30" customFormat="1" ht="17.100000000000001" customHeight="1">
      <c r="B79" s="901"/>
      <c r="C79" s="295"/>
      <c r="D79" s="295" t="s">
        <v>281</v>
      </c>
      <c r="E79" s="295"/>
      <c r="F79" s="295"/>
      <c r="G79" s="295"/>
      <c r="H79" s="295"/>
      <c r="I79" s="295"/>
      <c r="J79" s="295"/>
      <c r="K79" s="295"/>
      <c r="L79" s="295"/>
      <c r="M79" s="295"/>
      <c r="N79" s="295"/>
      <c r="O79" s="295"/>
      <c r="P79" s="295"/>
      <c r="Q79" s="295"/>
      <c r="R79" s="295"/>
      <c r="S79" s="295"/>
      <c r="T79" s="295"/>
      <c r="U79" s="297"/>
      <c r="V79" s="297"/>
      <c r="W79" s="297"/>
      <c r="X79" s="297"/>
      <c r="Y79" s="297"/>
      <c r="Z79" s="297"/>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c r="CA79" s="295"/>
      <c r="CB79" s="295"/>
      <c r="CC79" s="387"/>
      <c r="CD79" s="387"/>
      <c r="CJ79" s="426"/>
    </row>
    <row r="80" spans="2:88" s="30" customFormat="1" ht="17.100000000000001" customHeight="1">
      <c r="B80" s="901"/>
      <c r="C80" s="295"/>
      <c r="D80" s="295"/>
      <c r="E80" s="295"/>
      <c r="F80" s="295"/>
      <c r="G80" s="790" t="s">
        <v>56</v>
      </c>
      <c r="H80" s="790"/>
      <c r="I80" s="790"/>
      <c r="J80" s="295" t="s">
        <v>1342</v>
      </c>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c r="CA80" s="295"/>
      <c r="CB80" s="295"/>
      <c r="CC80" s="387" t="s">
        <v>2173</v>
      </c>
      <c r="CD80" s="387"/>
      <c r="CJ80" s="426"/>
    </row>
    <row r="81" spans="2:88" s="30" customFormat="1" ht="17.100000000000001" customHeight="1">
      <c r="B81" s="901"/>
      <c r="C81" s="295"/>
      <c r="D81" s="295"/>
      <c r="E81" s="295"/>
      <c r="F81" s="295"/>
      <c r="G81" s="790" t="s">
        <v>56</v>
      </c>
      <c r="H81" s="790"/>
      <c r="I81" s="790"/>
      <c r="J81" s="295" t="s">
        <v>1343</v>
      </c>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c r="CA81" s="295"/>
      <c r="CB81" s="295"/>
      <c r="CC81" s="387" t="s">
        <v>1899</v>
      </c>
      <c r="CD81" s="387"/>
      <c r="CJ81" s="426"/>
    </row>
    <row r="82" spans="2:88" s="30" customFormat="1" ht="17.100000000000001" customHeight="1">
      <c r="B82" s="901"/>
      <c r="C82" s="295"/>
      <c r="D82" s="295"/>
      <c r="E82" s="295"/>
      <c r="F82" s="295"/>
      <c r="G82" s="790" t="s">
        <v>56</v>
      </c>
      <c r="H82" s="790"/>
      <c r="I82" s="790"/>
      <c r="J82" s="295" t="s">
        <v>1344</v>
      </c>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c r="CA82" s="295"/>
      <c r="CB82" s="295"/>
      <c r="CC82" s="387" t="s">
        <v>1900</v>
      </c>
      <c r="CD82" s="387"/>
      <c r="CJ82" s="426"/>
    </row>
    <row r="83" spans="2:88" s="30" customFormat="1" ht="17.100000000000001" customHeight="1">
      <c r="B83" s="901"/>
      <c r="C83" s="295"/>
      <c r="D83" s="295"/>
      <c r="E83" s="295"/>
      <c r="F83" s="295"/>
      <c r="G83" s="790" t="s">
        <v>56</v>
      </c>
      <c r="H83" s="790"/>
      <c r="I83" s="790"/>
      <c r="J83" s="295" t="s">
        <v>1345</v>
      </c>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c r="CA83" s="295"/>
      <c r="CB83" s="295"/>
      <c r="CC83" s="387" t="s">
        <v>1901</v>
      </c>
      <c r="CD83" s="387"/>
      <c r="CJ83" s="426"/>
    </row>
    <row r="84" spans="2:88" s="30" customFormat="1" ht="17.100000000000001" customHeight="1">
      <c r="B84" s="901"/>
      <c r="C84" s="295"/>
      <c r="D84" s="295"/>
      <c r="E84" s="295"/>
      <c r="F84" s="295"/>
      <c r="G84" s="790" t="s">
        <v>56</v>
      </c>
      <c r="H84" s="790"/>
      <c r="I84" s="790"/>
      <c r="J84" s="295" t="s">
        <v>1346</v>
      </c>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295"/>
      <c r="BM84" s="295"/>
      <c r="BN84" s="295"/>
      <c r="BO84" s="295"/>
      <c r="BP84" s="295"/>
      <c r="BQ84" s="295"/>
      <c r="BR84" s="295"/>
      <c r="BS84" s="295"/>
      <c r="BT84" s="295"/>
      <c r="BU84" s="295"/>
      <c r="BV84" s="295"/>
      <c r="BW84" s="295"/>
      <c r="BX84" s="295"/>
      <c r="BY84" s="295"/>
      <c r="BZ84" s="295"/>
      <c r="CA84" s="295"/>
      <c r="CB84" s="295"/>
      <c r="CC84" s="387" t="s">
        <v>1902</v>
      </c>
      <c r="CD84" s="387"/>
      <c r="CJ84" s="426"/>
    </row>
    <row r="85" spans="2:88" s="2" customFormat="1" ht="4.5" customHeight="1">
      <c r="B85" s="901"/>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1"/>
      <c r="CD85" s="1"/>
      <c r="CJ85" s="99"/>
    </row>
    <row r="86" spans="2:88" s="2" customFormat="1" ht="4.5" customHeight="1">
      <c r="B86" s="901"/>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1"/>
      <c r="CD86" s="1"/>
      <c r="CJ86" s="99"/>
    </row>
    <row r="87" spans="2:88" s="30" customFormat="1" ht="17.100000000000001" customHeight="1">
      <c r="B87" s="901"/>
      <c r="C87" s="295"/>
      <c r="D87" s="295" t="s">
        <v>287</v>
      </c>
      <c r="E87" s="295"/>
      <c r="F87" s="295"/>
      <c r="G87" s="295"/>
      <c r="H87" s="295"/>
      <c r="I87" s="295"/>
      <c r="J87" s="295"/>
      <c r="K87" s="295"/>
      <c r="L87" s="295"/>
      <c r="M87" s="295"/>
      <c r="N87" s="295"/>
      <c r="O87" s="295"/>
      <c r="P87" s="295"/>
      <c r="Q87" s="295"/>
      <c r="R87" s="295"/>
      <c r="S87" s="295"/>
      <c r="T87" s="295"/>
      <c r="U87" s="297"/>
      <c r="V87" s="297"/>
      <c r="W87" s="297"/>
      <c r="X87" s="297"/>
      <c r="Y87" s="297"/>
      <c r="Z87" s="297"/>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c r="CA87" s="295"/>
      <c r="CB87" s="295"/>
      <c r="CC87" s="387"/>
      <c r="CD87" s="387"/>
      <c r="CJ87" s="426"/>
    </row>
    <row r="88" spans="2:88" s="30" customFormat="1" ht="17.100000000000001" customHeight="1">
      <c r="B88" s="901"/>
      <c r="C88" s="295"/>
      <c r="D88" s="295"/>
      <c r="E88" s="295"/>
      <c r="F88" s="295"/>
      <c r="G88" s="77" t="s">
        <v>288</v>
      </c>
      <c r="H88" s="295"/>
      <c r="I88" s="295"/>
      <c r="J88" s="295"/>
      <c r="K88" s="295"/>
      <c r="L88" s="295"/>
      <c r="M88" s="295"/>
      <c r="N88" s="295"/>
      <c r="O88" s="295"/>
      <c r="P88" s="295"/>
      <c r="Q88" s="295"/>
      <c r="R88" s="295"/>
      <c r="S88" s="295"/>
      <c r="T88" s="295"/>
      <c r="U88" s="297"/>
      <c r="V88" s="297"/>
      <c r="W88" s="297"/>
      <c r="X88" s="297"/>
      <c r="Y88" s="297"/>
      <c r="Z88" s="297"/>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387"/>
      <c r="CD88" s="387"/>
      <c r="CJ88" s="426"/>
    </row>
    <row r="89" spans="2:88" s="30" customFormat="1" ht="17.100000000000001" customHeight="1">
      <c r="B89" s="901"/>
      <c r="C89" s="295"/>
      <c r="D89" s="77"/>
      <c r="E89" s="295"/>
      <c r="F89" s="295"/>
      <c r="G89" s="295"/>
      <c r="H89" s="295"/>
      <c r="I89" s="295" t="s">
        <v>84</v>
      </c>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789"/>
      <c r="AK89" s="789"/>
      <c r="AL89" s="789"/>
      <c r="AM89" s="789"/>
      <c r="AN89" s="789"/>
      <c r="AO89" s="789"/>
      <c r="AP89" s="789"/>
      <c r="AQ89" s="789"/>
      <c r="AR89" s="789"/>
      <c r="AS89" s="789"/>
      <c r="AT89" s="789"/>
      <c r="AU89" s="789"/>
      <c r="AV89" s="789"/>
      <c r="AW89" s="789"/>
      <c r="AX89" s="789"/>
      <c r="AY89" s="789"/>
      <c r="AZ89" s="789"/>
      <c r="BA89" s="789"/>
      <c r="BB89" s="789"/>
      <c r="BC89" s="789"/>
      <c r="BD89" s="789"/>
      <c r="BE89" s="789"/>
      <c r="BF89" s="789"/>
      <c r="BG89" s="789"/>
      <c r="BH89" s="789"/>
      <c r="BI89" s="789"/>
      <c r="BJ89" s="789"/>
      <c r="BK89" s="789"/>
      <c r="BL89" s="789"/>
      <c r="BM89" s="789"/>
      <c r="BN89" s="789"/>
      <c r="BO89" s="789"/>
      <c r="BP89" s="789"/>
      <c r="BQ89" s="789"/>
      <c r="BR89" s="789"/>
      <c r="BS89" s="789"/>
      <c r="BT89" s="789"/>
      <c r="BU89" s="789"/>
      <c r="BV89" s="789"/>
      <c r="BW89" s="789"/>
      <c r="BX89" s="789"/>
      <c r="BY89" s="789"/>
      <c r="BZ89" s="789"/>
      <c r="CA89" s="789"/>
      <c r="CB89" s="295" t="s">
        <v>80</v>
      </c>
      <c r="CC89" s="387" t="s">
        <v>1903</v>
      </c>
      <c r="CD89" s="387"/>
      <c r="CJ89" s="426"/>
    </row>
    <row r="90" spans="2:88" s="30" customFormat="1" ht="17.100000000000001" customHeight="1">
      <c r="B90" s="901"/>
      <c r="C90" s="295"/>
      <c r="D90" s="295"/>
      <c r="E90" s="295"/>
      <c r="F90" s="295"/>
      <c r="G90" s="77" t="s">
        <v>290</v>
      </c>
      <c r="H90" s="295"/>
      <c r="I90" s="295"/>
      <c r="J90" s="295"/>
      <c r="K90" s="295"/>
      <c r="L90" s="295"/>
      <c r="M90" s="295"/>
      <c r="N90" s="295"/>
      <c r="O90" s="295"/>
      <c r="P90" s="295"/>
      <c r="Q90" s="295"/>
      <c r="R90" s="295"/>
      <c r="S90" s="295"/>
      <c r="T90" s="295"/>
      <c r="U90" s="297"/>
      <c r="V90" s="297"/>
      <c r="W90" s="297"/>
      <c r="X90" s="297"/>
      <c r="Y90" s="297"/>
      <c r="Z90" s="297"/>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5"/>
      <c r="CB90" s="295"/>
      <c r="CC90" s="387"/>
      <c r="CD90" s="387"/>
      <c r="CJ90" s="426"/>
    </row>
    <row r="91" spans="2:88" s="30" customFormat="1" ht="17.100000000000001" customHeight="1">
      <c r="B91" s="901"/>
      <c r="C91" s="295"/>
      <c r="D91" s="295"/>
      <c r="E91" s="295"/>
      <c r="F91" s="295"/>
      <c r="G91" s="295"/>
      <c r="H91" s="295"/>
      <c r="I91" s="790" t="s">
        <v>56</v>
      </c>
      <c r="J91" s="790"/>
      <c r="K91" s="790"/>
      <c r="L91" s="295" t="s">
        <v>1347</v>
      </c>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387"/>
      <c r="CD91" s="387"/>
      <c r="CJ91" s="426"/>
    </row>
    <row r="92" spans="2:88" s="30" customFormat="1" ht="17.100000000000001" customHeight="1">
      <c r="B92" s="901"/>
      <c r="C92" s="295"/>
      <c r="D92" s="295"/>
      <c r="E92" s="295"/>
      <c r="F92" s="295"/>
      <c r="G92" s="295"/>
      <c r="H92" s="295"/>
      <c r="I92" s="295"/>
      <c r="J92" s="295" t="s">
        <v>292</v>
      </c>
      <c r="K92" s="295"/>
      <c r="L92" s="295"/>
      <c r="M92" s="295"/>
      <c r="N92" s="295"/>
      <c r="O92" s="295"/>
      <c r="P92" s="295"/>
      <c r="Q92" s="295"/>
      <c r="R92" s="295"/>
      <c r="S92" s="295"/>
      <c r="T92" s="295"/>
      <c r="U92" s="295"/>
      <c r="V92" s="295"/>
      <c r="W92" s="789"/>
      <c r="X92" s="789"/>
      <c r="Y92" s="789"/>
      <c r="Z92" s="789"/>
      <c r="AA92" s="789"/>
      <c r="AB92" s="789"/>
      <c r="AC92" s="789"/>
      <c r="AD92" s="789"/>
      <c r="AE92" s="789"/>
      <c r="AF92" s="789"/>
      <c r="AG92" s="789"/>
      <c r="AH92" s="789"/>
      <c r="AI92" s="789"/>
      <c r="AJ92" s="789"/>
      <c r="AK92" s="789"/>
      <c r="AL92" s="789"/>
      <c r="AM92" s="789"/>
      <c r="AN92" s="789"/>
      <c r="AO92" s="789"/>
      <c r="AP92" s="789"/>
      <c r="AQ92" s="789"/>
      <c r="AR92" s="789"/>
      <c r="AS92" s="789"/>
      <c r="AT92" s="789"/>
      <c r="AU92" s="295" t="s">
        <v>80</v>
      </c>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387"/>
      <c r="CD92" s="387"/>
      <c r="CJ92" s="426"/>
    </row>
    <row r="93" spans="2:88" s="30" customFormat="1" ht="17.100000000000001" customHeight="1">
      <c r="B93" s="901"/>
      <c r="C93" s="295"/>
      <c r="D93" s="295"/>
      <c r="E93" s="295"/>
      <c r="F93" s="295"/>
      <c r="G93" s="295"/>
      <c r="H93" s="295"/>
      <c r="I93" s="790" t="s">
        <v>56</v>
      </c>
      <c r="J93" s="790"/>
      <c r="K93" s="790"/>
      <c r="L93" s="295" t="s">
        <v>1348</v>
      </c>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c r="CA93" s="295"/>
      <c r="CB93" s="295"/>
      <c r="CC93" s="387" t="s">
        <v>1939</v>
      </c>
      <c r="CD93" s="387"/>
      <c r="CJ93" s="426"/>
    </row>
    <row r="94" spans="2:88" s="2" customFormat="1" ht="4.5" customHeight="1">
      <c r="B94" s="901"/>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1"/>
      <c r="CD94" s="1"/>
      <c r="CJ94" s="99"/>
    </row>
    <row r="95" spans="2:88" s="2" customFormat="1" ht="4.5" customHeight="1">
      <c r="B95" s="901"/>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1"/>
      <c r="CD95" s="1"/>
      <c r="CJ95" s="99"/>
    </row>
    <row r="96" spans="2:88" s="30" customFormat="1" ht="17.100000000000001" customHeight="1">
      <c r="B96" s="901"/>
      <c r="C96" s="295"/>
      <c r="D96" s="295" t="s">
        <v>294</v>
      </c>
      <c r="E96" s="295"/>
      <c r="F96" s="295"/>
      <c r="G96" s="295"/>
      <c r="H96" s="295"/>
      <c r="I96" s="295"/>
      <c r="J96" s="295"/>
      <c r="K96" s="295"/>
      <c r="L96" s="295"/>
      <c r="M96" s="295"/>
      <c r="N96" s="295"/>
      <c r="O96" s="295"/>
      <c r="P96" s="295"/>
      <c r="Q96" s="295"/>
      <c r="R96" s="295"/>
      <c r="S96" s="295"/>
      <c r="T96" s="295"/>
      <c r="U96" s="297"/>
      <c r="V96" s="297"/>
      <c r="W96" s="297"/>
      <c r="X96" s="297"/>
      <c r="Y96" s="297"/>
      <c r="Z96" s="297"/>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c r="CA96" s="295"/>
      <c r="CB96" s="295"/>
      <c r="CC96" s="387"/>
      <c r="CD96" s="387"/>
      <c r="CJ96" s="426"/>
    </row>
    <row r="97" spans="2:88" s="30" customFormat="1" ht="17.100000000000001" customHeight="1">
      <c r="B97" s="901"/>
      <c r="C97" s="295"/>
      <c r="D97" s="300"/>
      <c r="E97" s="295"/>
      <c r="F97" s="295"/>
      <c r="G97" s="295"/>
      <c r="H97" s="295" t="s">
        <v>84</v>
      </c>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89"/>
      <c r="AY97" s="789"/>
      <c r="AZ97" s="789"/>
      <c r="BA97" s="295" t="s">
        <v>80</v>
      </c>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c r="CA97" s="295"/>
      <c r="CB97" s="295"/>
      <c r="CC97" s="387" t="s">
        <v>1904</v>
      </c>
      <c r="CD97" s="387"/>
      <c r="CJ97" s="426"/>
    </row>
    <row r="98" spans="2:88" s="2" customFormat="1" ht="4.5" customHeight="1">
      <c r="B98" s="901"/>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1"/>
      <c r="CD98" s="1"/>
      <c r="CJ98" s="99"/>
    </row>
    <row r="99" spans="2:88" s="2" customFormat="1" ht="4.5" customHeight="1">
      <c r="B99" s="901"/>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1"/>
      <c r="CD99" s="1"/>
      <c r="CJ99" s="99"/>
    </row>
    <row r="100" spans="2:88" s="30" customFormat="1" ht="17.100000000000001" customHeight="1">
      <c r="B100" s="901"/>
      <c r="C100" s="295"/>
      <c r="D100" s="295" t="s">
        <v>295</v>
      </c>
      <c r="E100" s="295"/>
      <c r="F100" s="295"/>
      <c r="G100" s="295"/>
      <c r="H100" s="295"/>
      <c r="I100" s="295"/>
      <c r="J100" s="295"/>
      <c r="K100" s="295"/>
      <c r="L100" s="295"/>
      <c r="M100" s="295"/>
      <c r="N100" s="295"/>
      <c r="O100" s="295"/>
      <c r="P100" s="295"/>
      <c r="Q100" s="295"/>
      <c r="R100" s="295"/>
      <c r="S100" s="295"/>
      <c r="T100" s="295"/>
      <c r="U100" s="297"/>
      <c r="V100" s="297"/>
      <c r="W100" s="297"/>
      <c r="X100" s="297"/>
      <c r="Y100" s="297"/>
      <c r="Z100" s="297"/>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387"/>
      <c r="CD100" s="387"/>
      <c r="CJ100" s="426"/>
    </row>
    <row r="101" spans="2:88" s="31" customFormat="1" ht="17.100000000000001" customHeight="1">
      <c r="B101" s="901"/>
      <c r="C101" s="303"/>
      <c r="D101" s="303"/>
      <c r="E101" s="303"/>
      <c r="F101" s="303"/>
      <c r="G101" s="788"/>
      <c r="H101" s="788"/>
      <c r="I101" s="788"/>
      <c r="J101" s="788"/>
      <c r="K101" s="788"/>
      <c r="L101" s="788"/>
      <c r="M101" s="788"/>
      <c r="N101" s="788"/>
      <c r="O101" s="788"/>
      <c r="P101" s="788"/>
      <c r="Q101" s="788"/>
      <c r="R101" s="788"/>
      <c r="S101" s="788"/>
      <c r="T101" s="788"/>
      <c r="U101" s="788"/>
      <c r="V101" s="788"/>
      <c r="W101" s="788"/>
      <c r="X101" s="788"/>
      <c r="Y101" s="788"/>
      <c r="Z101" s="788"/>
      <c r="AA101" s="788"/>
      <c r="AB101" s="788"/>
      <c r="AC101" s="788"/>
      <c r="AD101" s="788"/>
      <c r="AE101" s="788"/>
      <c r="AF101" s="788"/>
      <c r="AG101" s="788"/>
      <c r="AH101" s="788"/>
      <c r="AI101" s="788"/>
      <c r="AJ101" s="788"/>
      <c r="AK101" s="788"/>
      <c r="AL101" s="788"/>
      <c r="AM101" s="788"/>
      <c r="AN101" s="788"/>
      <c r="AO101" s="788"/>
      <c r="AP101" s="788"/>
      <c r="AQ101" s="788"/>
      <c r="AR101" s="788"/>
      <c r="AS101" s="788"/>
      <c r="AT101" s="788"/>
      <c r="AU101" s="788"/>
      <c r="AV101" s="788"/>
      <c r="AW101" s="788"/>
      <c r="AX101" s="788"/>
      <c r="AY101" s="788"/>
      <c r="AZ101" s="788"/>
      <c r="BA101" s="788"/>
      <c r="BB101" s="788"/>
      <c r="BC101" s="788"/>
      <c r="BD101" s="788"/>
      <c r="BE101" s="788"/>
      <c r="BF101" s="788"/>
      <c r="BG101" s="788"/>
      <c r="BH101" s="788"/>
      <c r="BI101" s="788"/>
      <c r="BJ101" s="788"/>
      <c r="BK101" s="788"/>
      <c r="BL101" s="788"/>
      <c r="BM101" s="788"/>
      <c r="BN101" s="788"/>
      <c r="BO101" s="788"/>
      <c r="BP101" s="788"/>
      <c r="BQ101" s="788"/>
      <c r="BR101" s="788"/>
      <c r="BS101" s="788"/>
      <c r="BT101" s="788"/>
      <c r="BU101" s="788"/>
      <c r="BV101" s="788"/>
      <c r="BW101" s="788"/>
      <c r="BX101" s="788"/>
      <c r="BY101" s="788"/>
      <c r="BZ101" s="788"/>
      <c r="CA101" s="788"/>
      <c r="CB101" s="303"/>
      <c r="CC101" s="394"/>
      <c r="CD101" s="394"/>
      <c r="CJ101" s="427"/>
    </row>
    <row r="102" spans="2:88" s="31" customFormat="1" ht="17.100000000000001" customHeight="1">
      <c r="B102" s="901"/>
      <c r="C102" s="303"/>
      <c r="D102" s="303"/>
      <c r="E102" s="303"/>
      <c r="F102" s="303"/>
      <c r="G102" s="788"/>
      <c r="H102" s="788"/>
      <c r="I102" s="788"/>
      <c r="J102" s="788"/>
      <c r="K102" s="788"/>
      <c r="L102" s="788"/>
      <c r="M102" s="788"/>
      <c r="N102" s="788"/>
      <c r="O102" s="788"/>
      <c r="P102" s="788"/>
      <c r="Q102" s="788"/>
      <c r="R102" s="788"/>
      <c r="S102" s="788"/>
      <c r="T102" s="788"/>
      <c r="U102" s="788"/>
      <c r="V102" s="788"/>
      <c r="W102" s="788"/>
      <c r="X102" s="788"/>
      <c r="Y102" s="788"/>
      <c r="Z102" s="788"/>
      <c r="AA102" s="788"/>
      <c r="AB102" s="788"/>
      <c r="AC102" s="788"/>
      <c r="AD102" s="788"/>
      <c r="AE102" s="788"/>
      <c r="AF102" s="788"/>
      <c r="AG102" s="788"/>
      <c r="AH102" s="788"/>
      <c r="AI102" s="788"/>
      <c r="AJ102" s="788"/>
      <c r="AK102" s="788"/>
      <c r="AL102" s="788"/>
      <c r="AM102" s="788"/>
      <c r="AN102" s="788"/>
      <c r="AO102" s="788"/>
      <c r="AP102" s="788"/>
      <c r="AQ102" s="788"/>
      <c r="AR102" s="788"/>
      <c r="AS102" s="788"/>
      <c r="AT102" s="788"/>
      <c r="AU102" s="788"/>
      <c r="AV102" s="788"/>
      <c r="AW102" s="788"/>
      <c r="AX102" s="788"/>
      <c r="AY102" s="788"/>
      <c r="AZ102" s="788"/>
      <c r="BA102" s="788"/>
      <c r="BB102" s="788"/>
      <c r="BC102" s="788"/>
      <c r="BD102" s="788"/>
      <c r="BE102" s="788"/>
      <c r="BF102" s="788"/>
      <c r="BG102" s="788"/>
      <c r="BH102" s="788"/>
      <c r="BI102" s="788"/>
      <c r="BJ102" s="788"/>
      <c r="BK102" s="788"/>
      <c r="BL102" s="788"/>
      <c r="BM102" s="788"/>
      <c r="BN102" s="788"/>
      <c r="BO102" s="788"/>
      <c r="BP102" s="788"/>
      <c r="BQ102" s="788"/>
      <c r="BR102" s="788"/>
      <c r="BS102" s="788"/>
      <c r="BT102" s="788"/>
      <c r="BU102" s="788"/>
      <c r="BV102" s="788"/>
      <c r="BW102" s="788"/>
      <c r="BX102" s="788"/>
      <c r="BY102" s="788"/>
      <c r="BZ102" s="788"/>
      <c r="CA102" s="788"/>
      <c r="CB102" s="303"/>
      <c r="CC102" s="394"/>
      <c r="CD102" s="394"/>
      <c r="CJ102" s="427"/>
    </row>
    <row r="103" spans="2:88" s="31" customFormat="1" ht="17.100000000000001" customHeight="1">
      <c r="B103" s="901"/>
      <c r="C103" s="303"/>
      <c r="D103" s="303"/>
      <c r="E103" s="303"/>
      <c r="F103" s="303"/>
      <c r="G103" s="788"/>
      <c r="H103" s="788"/>
      <c r="I103" s="788"/>
      <c r="J103" s="788"/>
      <c r="K103" s="788"/>
      <c r="L103" s="788"/>
      <c r="M103" s="788"/>
      <c r="N103" s="788"/>
      <c r="O103" s="788"/>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788"/>
      <c r="AY103" s="788"/>
      <c r="AZ103" s="788"/>
      <c r="BA103" s="788"/>
      <c r="BB103" s="788"/>
      <c r="BC103" s="788"/>
      <c r="BD103" s="788"/>
      <c r="BE103" s="788"/>
      <c r="BF103" s="788"/>
      <c r="BG103" s="788"/>
      <c r="BH103" s="788"/>
      <c r="BI103" s="788"/>
      <c r="BJ103" s="788"/>
      <c r="BK103" s="788"/>
      <c r="BL103" s="788"/>
      <c r="BM103" s="788"/>
      <c r="BN103" s="788"/>
      <c r="BO103" s="788"/>
      <c r="BP103" s="788"/>
      <c r="BQ103" s="788"/>
      <c r="BR103" s="788"/>
      <c r="BS103" s="788"/>
      <c r="BT103" s="788"/>
      <c r="BU103" s="788"/>
      <c r="BV103" s="788"/>
      <c r="BW103" s="788"/>
      <c r="BX103" s="788"/>
      <c r="BY103" s="788"/>
      <c r="BZ103" s="788"/>
      <c r="CA103" s="788"/>
      <c r="CB103" s="303"/>
      <c r="CC103" s="394"/>
      <c r="CD103" s="394"/>
      <c r="CJ103" s="427"/>
    </row>
    <row r="104" spans="2:88" s="1" customFormat="1" ht="17.100000000000001" customHeight="1">
      <c r="B104" s="901"/>
      <c r="C104" s="59"/>
      <c r="D104" s="59"/>
      <c r="E104" s="59"/>
      <c r="F104" s="59"/>
      <c r="G104" s="788"/>
      <c r="H104" s="788"/>
      <c r="I104" s="788"/>
      <c r="J104" s="788"/>
      <c r="K104" s="788"/>
      <c r="L104" s="788"/>
      <c r="M104" s="788"/>
      <c r="N104" s="788"/>
      <c r="O104" s="788"/>
      <c r="P104" s="788"/>
      <c r="Q104" s="788"/>
      <c r="R104" s="788"/>
      <c r="S104" s="788"/>
      <c r="T104" s="788"/>
      <c r="U104" s="788"/>
      <c r="V104" s="788"/>
      <c r="W104" s="788"/>
      <c r="X104" s="788"/>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8"/>
      <c r="AY104" s="788"/>
      <c r="AZ104" s="788"/>
      <c r="BA104" s="788"/>
      <c r="BB104" s="788"/>
      <c r="BC104" s="788"/>
      <c r="BD104" s="788"/>
      <c r="BE104" s="788"/>
      <c r="BF104" s="788"/>
      <c r="BG104" s="788"/>
      <c r="BH104" s="788"/>
      <c r="BI104" s="788"/>
      <c r="BJ104" s="788"/>
      <c r="BK104" s="788"/>
      <c r="BL104" s="788"/>
      <c r="BM104" s="788"/>
      <c r="BN104" s="788"/>
      <c r="BO104" s="788"/>
      <c r="BP104" s="788"/>
      <c r="BQ104" s="788"/>
      <c r="BR104" s="788"/>
      <c r="BS104" s="788"/>
      <c r="BT104" s="788"/>
      <c r="BU104" s="788"/>
      <c r="BV104" s="788"/>
      <c r="BW104" s="788"/>
      <c r="BX104" s="788"/>
      <c r="BY104" s="788"/>
      <c r="BZ104" s="788"/>
      <c r="CA104" s="788"/>
      <c r="CB104" s="60"/>
      <c r="CJ104" s="420"/>
    </row>
    <row r="105" spans="2:88" s="1" customFormat="1" ht="17.100000000000001" customHeight="1">
      <c r="B105" s="901"/>
      <c r="C105" s="59"/>
      <c r="D105" s="59"/>
      <c r="E105" s="59"/>
      <c r="F105" s="59"/>
      <c r="G105" s="788"/>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8"/>
      <c r="AY105" s="788"/>
      <c r="AZ105" s="788"/>
      <c r="BA105" s="788"/>
      <c r="BB105" s="788"/>
      <c r="BC105" s="788"/>
      <c r="BD105" s="788"/>
      <c r="BE105" s="788"/>
      <c r="BF105" s="788"/>
      <c r="BG105" s="788"/>
      <c r="BH105" s="788"/>
      <c r="BI105" s="788"/>
      <c r="BJ105" s="788"/>
      <c r="BK105" s="788"/>
      <c r="BL105" s="788"/>
      <c r="BM105" s="788"/>
      <c r="BN105" s="788"/>
      <c r="BO105" s="788"/>
      <c r="BP105" s="788"/>
      <c r="BQ105" s="788"/>
      <c r="BR105" s="788"/>
      <c r="BS105" s="788"/>
      <c r="BT105" s="788"/>
      <c r="BU105" s="788"/>
      <c r="BV105" s="788"/>
      <c r="BW105" s="788"/>
      <c r="BX105" s="788"/>
      <c r="BY105" s="788"/>
      <c r="BZ105" s="788"/>
      <c r="CA105" s="788"/>
      <c r="CB105" s="60"/>
      <c r="CJ105" s="420"/>
    </row>
    <row r="106" spans="2:88" s="1" customFormat="1" ht="17.100000000000001" customHeight="1">
      <c r="B106" s="901"/>
      <c r="C106" s="59"/>
      <c r="D106" s="59"/>
      <c r="E106" s="59"/>
      <c r="F106" s="59"/>
      <c r="G106" s="788"/>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8"/>
      <c r="AY106" s="788"/>
      <c r="AZ106" s="788"/>
      <c r="BA106" s="788"/>
      <c r="BB106" s="788"/>
      <c r="BC106" s="788"/>
      <c r="BD106" s="788"/>
      <c r="BE106" s="788"/>
      <c r="BF106" s="788"/>
      <c r="BG106" s="788"/>
      <c r="BH106" s="788"/>
      <c r="BI106" s="788"/>
      <c r="BJ106" s="788"/>
      <c r="BK106" s="788"/>
      <c r="BL106" s="788"/>
      <c r="BM106" s="788"/>
      <c r="BN106" s="788"/>
      <c r="BO106" s="788"/>
      <c r="BP106" s="788"/>
      <c r="BQ106" s="788"/>
      <c r="BR106" s="788"/>
      <c r="BS106" s="788"/>
      <c r="BT106" s="788"/>
      <c r="BU106" s="788"/>
      <c r="BV106" s="788"/>
      <c r="BW106" s="788"/>
      <c r="BX106" s="788"/>
      <c r="BY106" s="788"/>
      <c r="BZ106" s="788"/>
      <c r="CA106" s="788"/>
      <c r="CB106" s="60"/>
      <c r="CJ106" s="420"/>
    </row>
    <row r="107" spans="2:88" s="1" customFormat="1" ht="17.100000000000001" customHeight="1">
      <c r="B107" s="901"/>
      <c r="C107" s="59"/>
      <c r="D107" s="59"/>
      <c r="E107" s="59"/>
      <c r="F107" s="59"/>
      <c r="G107" s="788"/>
      <c r="H107" s="788"/>
      <c r="I107" s="788"/>
      <c r="J107" s="788"/>
      <c r="K107" s="788"/>
      <c r="L107" s="788"/>
      <c r="M107" s="788"/>
      <c r="N107" s="788"/>
      <c r="O107" s="788"/>
      <c r="P107" s="788"/>
      <c r="Q107" s="788"/>
      <c r="R107" s="788"/>
      <c r="S107" s="788"/>
      <c r="T107" s="788"/>
      <c r="U107" s="788"/>
      <c r="V107" s="788"/>
      <c r="W107" s="788"/>
      <c r="X107" s="788"/>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8"/>
      <c r="AY107" s="788"/>
      <c r="AZ107" s="788"/>
      <c r="BA107" s="788"/>
      <c r="BB107" s="788"/>
      <c r="BC107" s="788"/>
      <c r="BD107" s="788"/>
      <c r="BE107" s="788"/>
      <c r="BF107" s="788"/>
      <c r="BG107" s="788"/>
      <c r="BH107" s="788"/>
      <c r="BI107" s="788"/>
      <c r="BJ107" s="788"/>
      <c r="BK107" s="788"/>
      <c r="BL107" s="788"/>
      <c r="BM107" s="788"/>
      <c r="BN107" s="788"/>
      <c r="BO107" s="788"/>
      <c r="BP107" s="788"/>
      <c r="BQ107" s="788"/>
      <c r="BR107" s="788"/>
      <c r="BS107" s="788"/>
      <c r="BT107" s="788"/>
      <c r="BU107" s="788"/>
      <c r="BV107" s="788"/>
      <c r="BW107" s="788"/>
      <c r="BX107" s="788"/>
      <c r="BY107" s="788"/>
      <c r="BZ107" s="788"/>
      <c r="CA107" s="788"/>
      <c r="CB107" s="60"/>
      <c r="CJ107" s="420"/>
    </row>
    <row r="108" spans="2:88" s="1" customFormat="1" ht="17.100000000000001" customHeight="1">
      <c r="B108" s="901"/>
      <c r="C108" s="59"/>
      <c r="D108" s="59"/>
      <c r="E108" s="59"/>
      <c r="F108" s="59"/>
      <c r="G108" s="788"/>
      <c r="H108" s="788"/>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8"/>
      <c r="AY108" s="788"/>
      <c r="AZ108" s="788"/>
      <c r="BA108" s="788"/>
      <c r="BB108" s="788"/>
      <c r="BC108" s="788"/>
      <c r="BD108" s="788"/>
      <c r="BE108" s="788"/>
      <c r="BF108" s="788"/>
      <c r="BG108" s="788"/>
      <c r="BH108" s="788"/>
      <c r="BI108" s="788"/>
      <c r="BJ108" s="788"/>
      <c r="BK108" s="788"/>
      <c r="BL108" s="788"/>
      <c r="BM108" s="788"/>
      <c r="BN108" s="788"/>
      <c r="BO108" s="788"/>
      <c r="BP108" s="788"/>
      <c r="BQ108" s="788"/>
      <c r="BR108" s="788"/>
      <c r="BS108" s="788"/>
      <c r="BT108" s="788"/>
      <c r="BU108" s="788"/>
      <c r="BV108" s="788"/>
      <c r="BW108" s="788"/>
      <c r="BX108" s="788"/>
      <c r="BY108" s="788"/>
      <c r="BZ108" s="788"/>
      <c r="CA108" s="788"/>
      <c r="CB108" s="60"/>
      <c r="CJ108" s="420"/>
    </row>
    <row r="109" spans="2:88" s="1" customFormat="1" ht="17.100000000000001" customHeight="1">
      <c r="B109" s="496"/>
      <c r="C109" s="59"/>
      <c r="D109" s="59"/>
      <c r="E109" s="59"/>
      <c r="F109" s="59"/>
      <c r="G109" s="788"/>
      <c r="H109" s="788"/>
      <c r="I109" s="788"/>
      <c r="J109" s="788"/>
      <c r="K109" s="788"/>
      <c r="L109" s="788"/>
      <c r="M109" s="788"/>
      <c r="N109" s="788"/>
      <c r="O109" s="788"/>
      <c r="P109" s="788"/>
      <c r="Q109" s="788"/>
      <c r="R109" s="788"/>
      <c r="S109" s="788"/>
      <c r="T109" s="788"/>
      <c r="U109" s="788"/>
      <c r="V109" s="788"/>
      <c r="W109" s="788"/>
      <c r="X109" s="788"/>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8"/>
      <c r="BQ109" s="788"/>
      <c r="BR109" s="788"/>
      <c r="BS109" s="788"/>
      <c r="BT109" s="788"/>
      <c r="BU109" s="788"/>
      <c r="BV109" s="788"/>
      <c r="BW109" s="788"/>
      <c r="BX109" s="788"/>
      <c r="BY109" s="788"/>
      <c r="BZ109" s="788"/>
      <c r="CA109" s="788"/>
      <c r="CB109" s="60"/>
      <c r="CJ109" s="420"/>
    </row>
    <row r="110" spans="2:88" s="1" customFormat="1" ht="17.100000000000001" customHeight="1">
      <c r="B110" s="496"/>
      <c r="C110" s="59"/>
      <c r="D110" s="59"/>
      <c r="E110" s="59"/>
      <c r="F110" s="59"/>
      <c r="G110" s="788"/>
      <c r="H110" s="788"/>
      <c r="I110" s="788"/>
      <c r="J110" s="788"/>
      <c r="K110" s="788"/>
      <c r="L110" s="788"/>
      <c r="M110" s="788"/>
      <c r="N110" s="788"/>
      <c r="O110" s="788"/>
      <c r="P110" s="788"/>
      <c r="Q110" s="788"/>
      <c r="R110" s="788"/>
      <c r="S110" s="788"/>
      <c r="T110" s="788"/>
      <c r="U110" s="788"/>
      <c r="V110" s="788"/>
      <c r="W110" s="788"/>
      <c r="X110" s="788"/>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8"/>
      <c r="AY110" s="788"/>
      <c r="AZ110" s="788"/>
      <c r="BA110" s="788"/>
      <c r="BB110" s="788"/>
      <c r="BC110" s="788"/>
      <c r="BD110" s="788"/>
      <c r="BE110" s="788"/>
      <c r="BF110" s="788"/>
      <c r="BG110" s="788"/>
      <c r="BH110" s="788"/>
      <c r="BI110" s="788"/>
      <c r="BJ110" s="788"/>
      <c r="BK110" s="788"/>
      <c r="BL110" s="788"/>
      <c r="BM110" s="788"/>
      <c r="BN110" s="788"/>
      <c r="BO110" s="788"/>
      <c r="BP110" s="788"/>
      <c r="BQ110" s="788"/>
      <c r="BR110" s="788"/>
      <c r="BS110" s="788"/>
      <c r="BT110" s="788"/>
      <c r="BU110" s="788"/>
      <c r="BV110" s="788"/>
      <c r="BW110" s="788"/>
      <c r="BX110" s="788"/>
      <c r="BY110" s="788"/>
      <c r="BZ110" s="788"/>
      <c r="CA110" s="788"/>
      <c r="CB110" s="60"/>
      <c r="CJ110" s="420"/>
    </row>
    <row r="111" spans="2:88" s="1" customFormat="1" ht="17.100000000000001" customHeight="1">
      <c r="B111" s="482" t="s">
        <v>2144</v>
      </c>
      <c r="C111" s="59"/>
      <c r="D111" s="59"/>
      <c r="E111" s="59"/>
      <c r="F111" s="59"/>
      <c r="G111" s="788"/>
      <c r="H111" s="788"/>
      <c r="I111" s="788"/>
      <c r="J111" s="788"/>
      <c r="K111" s="788"/>
      <c r="L111" s="788"/>
      <c r="M111" s="788"/>
      <c r="N111" s="788"/>
      <c r="O111" s="788"/>
      <c r="P111" s="788"/>
      <c r="Q111" s="788"/>
      <c r="R111" s="788"/>
      <c r="S111" s="788"/>
      <c r="T111" s="788"/>
      <c r="U111" s="788"/>
      <c r="V111" s="788"/>
      <c r="W111" s="788"/>
      <c r="X111" s="788"/>
      <c r="Y111" s="788"/>
      <c r="Z111" s="788"/>
      <c r="AA111" s="788"/>
      <c r="AB111" s="788"/>
      <c r="AC111" s="788"/>
      <c r="AD111" s="788"/>
      <c r="AE111" s="788"/>
      <c r="AF111" s="788"/>
      <c r="AG111" s="788"/>
      <c r="AH111" s="788"/>
      <c r="AI111" s="788"/>
      <c r="AJ111" s="788"/>
      <c r="AK111" s="788"/>
      <c r="AL111" s="788"/>
      <c r="AM111" s="788"/>
      <c r="AN111" s="788"/>
      <c r="AO111" s="788"/>
      <c r="AP111" s="788"/>
      <c r="AQ111" s="788"/>
      <c r="AR111" s="788"/>
      <c r="AS111" s="788"/>
      <c r="AT111" s="788"/>
      <c r="AU111" s="788"/>
      <c r="AV111" s="788"/>
      <c r="AW111" s="788"/>
      <c r="AX111" s="788"/>
      <c r="AY111" s="788"/>
      <c r="AZ111" s="788"/>
      <c r="BA111" s="788"/>
      <c r="BB111" s="788"/>
      <c r="BC111" s="788"/>
      <c r="BD111" s="788"/>
      <c r="BE111" s="788"/>
      <c r="BF111" s="788"/>
      <c r="BG111" s="788"/>
      <c r="BH111" s="788"/>
      <c r="BI111" s="788"/>
      <c r="BJ111" s="788"/>
      <c r="BK111" s="788"/>
      <c r="BL111" s="788"/>
      <c r="BM111" s="788"/>
      <c r="BN111" s="788"/>
      <c r="BO111" s="788"/>
      <c r="BP111" s="788"/>
      <c r="BQ111" s="788"/>
      <c r="BR111" s="788"/>
      <c r="BS111" s="788"/>
      <c r="BT111" s="788"/>
      <c r="BU111" s="788"/>
      <c r="BV111" s="788"/>
      <c r="BW111" s="788"/>
      <c r="BX111" s="788"/>
      <c r="BY111" s="788"/>
      <c r="BZ111" s="788"/>
      <c r="CA111" s="788"/>
      <c r="CB111" s="60"/>
      <c r="CC111" s="461" t="s">
        <v>2144</v>
      </c>
      <c r="CJ111" s="420"/>
    </row>
    <row r="112" spans="2:88" s="2" customFormat="1" ht="15.75" customHeight="1" thickBot="1">
      <c r="B112" s="483" t="s">
        <v>2141</v>
      </c>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463" t="s">
        <v>2141</v>
      </c>
      <c r="CD112" s="1"/>
      <c r="CJ112" s="99"/>
    </row>
    <row r="113" spans="2:88" s="27" customFormat="1" ht="18" customHeight="1">
      <c r="B113" s="484" t="s">
        <v>2142</v>
      </c>
      <c r="C113" s="795" t="s">
        <v>267</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U113" s="795"/>
      <c r="BV113" s="795"/>
      <c r="BW113" s="795"/>
      <c r="BX113" s="795"/>
      <c r="BY113" s="795"/>
      <c r="BZ113" s="795"/>
      <c r="CA113" s="795"/>
      <c r="CB113" s="795"/>
      <c r="CC113" s="464" t="s">
        <v>2142</v>
      </c>
      <c r="CD113" s="388" t="s">
        <v>1831</v>
      </c>
      <c r="CJ113" s="422"/>
    </row>
    <row r="114" spans="2:88" s="30" customFormat="1" ht="15.75" customHeight="1">
      <c r="B114" s="484"/>
      <c r="C114" s="791" t="s">
        <v>268</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1"/>
      <c r="AA114" s="791"/>
      <c r="AB114" s="791"/>
      <c r="AC114" s="791"/>
      <c r="AD114" s="791"/>
      <c r="AE114" s="791"/>
      <c r="AF114" s="791"/>
      <c r="AG114" s="791"/>
      <c r="AH114" s="791"/>
      <c r="AI114" s="791"/>
      <c r="AJ114" s="791"/>
      <c r="AK114" s="791"/>
      <c r="AL114" s="791"/>
      <c r="AM114" s="791"/>
      <c r="AN114" s="791"/>
      <c r="AO114" s="791"/>
      <c r="AP114" s="791"/>
      <c r="AQ114" s="791"/>
      <c r="AR114" s="791"/>
      <c r="AS114" s="791"/>
      <c r="AT114" s="791"/>
      <c r="AU114" s="791"/>
      <c r="AV114" s="791"/>
      <c r="AW114" s="791"/>
      <c r="AX114" s="791"/>
      <c r="AY114" s="791"/>
      <c r="AZ114" s="791"/>
      <c r="BA114" s="791"/>
      <c r="BB114" s="791"/>
      <c r="BC114" s="791"/>
      <c r="BD114" s="791"/>
      <c r="BE114" s="791"/>
      <c r="BF114" s="791"/>
      <c r="BG114" s="791"/>
      <c r="BH114" s="791"/>
      <c r="BI114" s="791"/>
      <c r="BJ114" s="791"/>
      <c r="BK114" s="791"/>
      <c r="BL114" s="791"/>
      <c r="BM114" s="791"/>
      <c r="BN114" s="791"/>
      <c r="BO114" s="791"/>
      <c r="BP114" s="791"/>
      <c r="BQ114" s="791"/>
      <c r="BR114" s="791"/>
      <c r="BS114" s="791"/>
      <c r="BT114" s="791"/>
      <c r="BU114" s="791"/>
      <c r="BV114" s="791"/>
      <c r="BW114" s="791"/>
      <c r="BX114" s="791"/>
      <c r="BY114" s="791"/>
      <c r="BZ114" s="791"/>
      <c r="CA114" s="791"/>
      <c r="CB114" s="791"/>
      <c r="CC114" s="387"/>
      <c r="CD114" s="387"/>
      <c r="CJ114" s="426"/>
    </row>
    <row r="115" spans="2:88" s="2" customFormat="1" ht="2.1" customHeight="1">
      <c r="B115" s="901" t="s">
        <v>2163</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A115" s="293"/>
      <c r="CB115" s="293"/>
      <c r="CC115" s="1"/>
      <c r="CD115" s="1"/>
      <c r="CJ115" s="99"/>
    </row>
    <row r="116" spans="2:88" s="2" customFormat="1" ht="4.5" customHeight="1">
      <c r="B116" s="901"/>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1"/>
      <c r="CD116" s="1"/>
      <c r="CJ116" s="99"/>
    </row>
    <row r="117" spans="2:88" s="30" customFormat="1" ht="17.100000000000001" customHeight="1">
      <c r="B117" s="901"/>
      <c r="C117" s="295"/>
      <c r="D117" s="295" t="s">
        <v>269</v>
      </c>
      <c r="E117" s="295"/>
      <c r="F117" s="295"/>
      <c r="G117" s="295"/>
      <c r="H117" s="295"/>
      <c r="I117" s="295"/>
      <c r="J117" s="295"/>
      <c r="K117" s="295"/>
      <c r="L117" s="295"/>
      <c r="M117" s="295"/>
      <c r="N117" s="295"/>
      <c r="O117" s="295"/>
      <c r="P117" s="295"/>
      <c r="Q117" s="295"/>
      <c r="R117" s="295"/>
      <c r="S117" s="295"/>
      <c r="T117" s="295"/>
      <c r="U117" s="296"/>
      <c r="V117" s="296"/>
      <c r="W117" s="296"/>
      <c r="X117" s="296"/>
      <c r="Y117" s="296"/>
      <c r="Z117" s="296"/>
      <c r="AA117" s="790"/>
      <c r="AB117" s="790"/>
      <c r="AC117" s="790"/>
      <c r="AD117" s="790"/>
      <c r="AE117" s="790"/>
      <c r="AF117" s="790"/>
      <c r="AG117" s="790"/>
      <c r="AH117" s="790"/>
      <c r="AI117" s="790"/>
      <c r="AJ117" s="790"/>
      <c r="AK117" s="790"/>
      <c r="AL117" s="790"/>
      <c r="AM117" s="790"/>
      <c r="AN117" s="790"/>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c r="CA117" s="295"/>
      <c r="CB117" s="295"/>
      <c r="CC117" s="387" t="s">
        <v>1906</v>
      </c>
      <c r="CD117" s="387"/>
      <c r="CJ117" s="426"/>
    </row>
    <row r="118" spans="2:88" s="2" customFormat="1" ht="4.5" customHeight="1">
      <c r="B118" s="901"/>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1"/>
      <c r="CD118" s="1"/>
      <c r="CJ118" s="99"/>
    </row>
    <row r="119" spans="2:88" s="2" customFormat="1" ht="4.5" customHeight="1">
      <c r="B119" s="901"/>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A119" s="294"/>
      <c r="CB119" s="294"/>
      <c r="CC119" s="1"/>
      <c r="CD119" s="1"/>
      <c r="CJ119" s="99"/>
    </row>
    <row r="120" spans="2:88" s="30" customFormat="1" ht="17.100000000000001" customHeight="1">
      <c r="B120" s="901"/>
      <c r="C120" s="295"/>
      <c r="D120" s="295" t="s">
        <v>270</v>
      </c>
      <c r="E120" s="295"/>
      <c r="F120" s="295"/>
      <c r="G120" s="295"/>
      <c r="H120" s="295"/>
      <c r="I120" s="295"/>
      <c r="J120" s="295"/>
      <c r="K120" s="295"/>
      <c r="L120" s="295"/>
      <c r="M120" s="295"/>
      <c r="N120" s="295"/>
      <c r="O120" s="295"/>
      <c r="P120" s="295"/>
      <c r="Q120" s="295"/>
      <c r="R120" s="295"/>
      <c r="S120" s="295"/>
      <c r="T120" s="295"/>
      <c r="U120" s="296"/>
      <c r="V120" s="296"/>
      <c r="W120" s="296"/>
      <c r="X120" s="296"/>
      <c r="Y120" s="296"/>
      <c r="Z120" s="296"/>
      <c r="AA120" s="796"/>
      <c r="AB120" s="796"/>
      <c r="AC120" s="796"/>
      <c r="AD120" s="796"/>
      <c r="AE120" s="796"/>
      <c r="AF120" s="796"/>
      <c r="AG120" s="796"/>
      <c r="AH120" s="796"/>
      <c r="AI120" s="796"/>
      <c r="AJ120" s="796"/>
      <c r="AK120" s="796"/>
      <c r="AL120" s="796"/>
      <c r="AM120" s="796"/>
      <c r="AN120" s="796"/>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387"/>
      <c r="CD120" s="387"/>
      <c r="CJ120" s="426"/>
    </row>
    <row r="121" spans="2:88" s="2" customFormat="1" ht="4.5" customHeight="1">
      <c r="B121" s="901"/>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1"/>
      <c r="CD121" s="1"/>
      <c r="CJ121" s="99"/>
    </row>
    <row r="122" spans="2:88" s="2" customFormat="1" ht="4.5" customHeight="1">
      <c r="B122" s="901"/>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1"/>
      <c r="CD122" s="1"/>
      <c r="CJ122" s="99"/>
    </row>
    <row r="123" spans="2:88" s="30" customFormat="1" ht="17.100000000000001" customHeight="1">
      <c r="B123" s="901"/>
      <c r="C123" s="295"/>
      <c r="D123" s="295" t="s">
        <v>271</v>
      </c>
      <c r="E123" s="295"/>
      <c r="F123" s="295"/>
      <c r="G123" s="295"/>
      <c r="H123" s="295"/>
      <c r="I123" s="295"/>
      <c r="J123" s="295"/>
      <c r="K123" s="295"/>
      <c r="L123" s="295"/>
      <c r="M123" s="295"/>
      <c r="N123" s="295"/>
      <c r="O123" s="295"/>
      <c r="P123" s="295"/>
      <c r="Q123" s="295"/>
      <c r="R123" s="295"/>
      <c r="S123" s="295"/>
      <c r="T123" s="295"/>
      <c r="U123" s="295"/>
      <c r="V123" s="297"/>
      <c r="W123" s="297"/>
      <c r="X123" s="297"/>
      <c r="Y123" s="297"/>
      <c r="Z123" s="297"/>
      <c r="AA123" s="791" t="str">
        <f>IF(V123="","","m")</f>
        <v/>
      </c>
      <c r="AB123" s="791"/>
      <c r="AC123" s="791"/>
      <c r="AD123" s="791"/>
      <c r="AE123" s="791"/>
      <c r="AF123" s="791"/>
      <c r="AG123" s="791"/>
      <c r="AH123" s="791"/>
      <c r="AI123" s="791"/>
      <c r="AJ123" s="791"/>
      <c r="AK123" s="791"/>
      <c r="AL123" s="791"/>
      <c r="AM123" s="791"/>
      <c r="AN123" s="791"/>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c r="CA123" s="295"/>
      <c r="CB123" s="295"/>
      <c r="CC123" s="387"/>
      <c r="CD123" s="387"/>
      <c r="CJ123" s="426"/>
    </row>
    <row r="124" spans="2:88" s="30" customFormat="1" ht="17.100000000000001" customHeight="1">
      <c r="B124" s="901"/>
      <c r="C124" s="295"/>
      <c r="D124" s="295"/>
      <c r="E124" s="295"/>
      <c r="F124" s="77" t="s">
        <v>272</v>
      </c>
      <c r="G124" s="77"/>
      <c r="H124" s="77"/>
      <c r="I124" s="77"/>
      <c r="J124" s="77"/>
      <c r="K124" s="77"/>
      <c r="L124" s="77"/>
      <c r="M124" s="77"/>
      <c r="N124" s="77"/>
      <c r="O124" s="298"/>
      <c r="P124" s="299"/>
      <c r="Q124" s="299"/>
      <c r="R124" s="299"/>
      <c r="S124" s="299"/>
      <c r="T124" s="299"/>
      <c r="U124" s="299"/>
      <c r="V124" s="299"/>
      <c r="W124" s="297"/>
      <c r="X124" s="297"/>
      <c r="Y124" s="297"/>
      <c r="Z124" s="297"/>
      <c r="AA124" s="792"/>
      <c r="AB124" s="792"/>
      <c r="AC124" s="792"/>
      <c r="AD124" s="792"/>
      <c r="AE124" s="792"/>
      <c r="AF124" s="792"/>
      <c r="AG124" s="792"/>
      <c r="AH124" s="792"/>
      <c r="AI124" s="792"/>
      <c r="AJ124" s="792"/>
      <c r="AK124" s="792"/>
      <c r="AL124" s="792"/>
      <c r="AM124" s="792"/>
      <c r="AN124" s="792"/>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387"/>
      <c r="CD124" s="387"/>
      <c r="CJ124" s="426"/>
    </row>
    <row r="125" spans="2:88" s="30" customFormat="1" ht="17.100000000000001" customHeight="1">
      <c r="B125" s="901"/>
      <c r="C125" s="295"/>
      <c r="D125" s="295"/>
      <c r="E125" s="295"/>
      <c r="F125" s="77" t="s">
        <v>273</v>
      </c>
      <c r="G125" s="295"/>
      <c r="H125" s="295"/>
      <c r="I125" s="295"/>
      <c r="J125" s="295"/>
      <c r="K125" s="295"/>
      <c r="L125" s="295"/>
      <c r="M125" s="295"/>
      <c r="N125" s="295"/>
      <c r="O125" s="298"/>
      <c r="P125" s="299"/>
      <c r="Q125" s="295"/>
      <c r="R125" s="295"/>
      <c r="S125" s="295"/>
      <c r="T125" s="295"/>
      <c r="U125" s="295"/>
      <c r="V125" s="295"/>
      <c r="W125" s="297"/>
      <c r="X125" s="297"/>
      <c r="Y125" s="297"/>
      <c r="Z125" s="297"/>
      <c r="AA125" s="792"/>
      <c r="AB125" s="792"/>
      <c r="AC125" s="792"/>
      <c r="AD125" s="792"/>
      <c r="AE125" s="792"/>
      <c r="AF125" s="792"/>
      <c r="AG125" s="792"/>
      <c r="AH125" s="792"/>
      <c r="AI125" s="792"/>
      <c r="AJ125" s="792"/>
      <c r="AK125" s="792"/>
      <c r="AL125" s="792"/>
      <c r="AM125" s="792"/>
      <c r="AN125" s="792"/>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c r="CA125" s="295"/>
      <c r="CB125" s="295"/>
      <c r="CC125" s="387"/>
      <c r="CD125" s="387"/>
      <c r="CJ125" s="426"/>
    </row>
    <row r="126" spans="2:88" s="30" customFormat="1" ht="17.100000000000001" customHeight="1">
      <c r="B126" s="901"/>
      <c r="C126" s="295"/>
      <c r="D126" s="295"/>
      <c r="E126" s="295"/>
      <c r="F126" s="77" t="s">
        <v>274</v>
      </c>
      <c r="G126" s="295"/>
      <c r="H126" s="295"/>
      <c r="I126" s="295"/>
      <c r="J126" s="295"/>
      <c r="K126" s="295"/>
      <c r="L126" s="295"/>
      <c r="M126" s="295"/>
      <c r="N126" s="295"/>
      <c r="O126" s="295"/>
      <c r="P126" s="295"/>
      <c r="Q126" s="295" t="s">
        <v>275</v>
      </c>
      <c r="R126" s="295"/>
      <c r="S126" s="295"/>
      <c r="T126" s="300"/>
      <c r="U126" s="300"/>
      <c r="V126" s="300" t="s">
        <v>84</v>
      </c>
      <c r="W126" s="790"/>
      <c r="X126" s="790"/>
      <c r="Y126" s="790"/>
      <c r="Z126" s="790"/>
      <c r="AA126" s="790"/>
      <c r="AB126" s="790"/>
      <c r="AC126" s="790"/>
      <c r="AD126" s="295" t="s">
        <v>80</v>
      </c>
      <c r="AE126" s="295"/>
      <c r="AF126" s="295"/>
      <c r="AG126" s="295"/>
      <c r="AH126" s="295"/>
      <c r="AI126" s="295"/>
      <c r="AJ126" s="295"/>
      <c r="AK126" s="295"/>
      <c r="AL126" s="295"/>
      <c r="AM126" s="295" t="s">
        <v>276</v>
      </c>
      <c r="AN126" s="295"/>
      <c r="AO126" s="295"/>
      <c r="AP126" s="300"/>
      <c r="AQ126" s="300"/>
      <c r="AR126" s="300" t="s">
        <v>84</v>
      </c>
      <c r="AS126" s="790"/>
      <c r="AT126" s="790"/>
      <c r="AU126" s="790"/>
      <c r="AV126" s="790"/>
      <c r="AW126" s="790"/>
      <c r="AX126" s="790"/>
      <c r="AY126" s="790"/>
      <c r="AZ126" s="295" t="s">
        <v>80</v>
      </c>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387"/>
      <c r="CD126" s="387"/>
      <c r="CJ126" s="426"/>
    </row>
    <row r="127" spans="2:88" s="30" customFormat="1" ht="17.100000000000001" customHeight="1">
      <c r="B127" s="901"/>
      <c r="C127" s="295"/>
      <c r="D127" s="295"/>
      <c r="E127" s="295"/>
      <c r="F127" s="77" t="s">
        <v>277</v>
      </c>
      <c r="G127" s="295"/>
      <c r="H127" s="295"/>
      <c r="I127" s="295"/>
      <c r="J127" s="295"/>
      <c r="K127" s="295"/>
      <c r="L127" s="295"/>
      <c r="M127" s="301"/>
      <c r="N127" s="301"/>
      <c r="O127" s="301"/>
      <c r="P127" s="301"/>
      <c r="Q127" s="793"/>
      <c r="R127" s="793"/>
      <c r="S127" s="793"/>
      <c r="T127" s="793"/>
      <c r="U127" s="793"/>
      <c r="V127" s="793"/>
      <c r="W127" s="793"/>
      <c r="X127" s="793"/>
      <c r="Y127" s="793"/>
      <c r="Z127" s="793"/>
      <c r="AA127" s="793"/>
      <c r="AB127" s="793"/>
      <c r="AC127" s="793"/>
      <c r="AD127" s="793"/>
      <c r="AE127" s="793"/>
      <c r="AF127" s="793"/>
      <c r="AG127" s="793"/>
      <c r="AH127" s="793"/>
      <c r="AI127" s="793"/>
      <c r="AJ127" s="793"/>
      <c r="AK127" s="793"/>
      <c r="AL127" s="793"/>
      <c r="AM127" s="793"/>
      <c r="AN127" s="301"/>
      <c r="AO127" s="301"/>
      <c r="AP127" s="900" t="s">
        <v>1606</v>
      </c>
      <c r="AQ127" s="900"/>
      <c r="AR127" s="900"/>
      <c r="AS127" s="301"/>
      <c r="AT127" s="301"/>
      <c r="AU127" s="793"/>
      <c r="AV127" s="793"/>
      <c r="AW127" s="793"/>
      <c r="AX127" s="793"/>
      <c r="AY127" s="793"/>
      <c r="AZ127" s="793"/>
      <c r="BA127" s="793"/>
      <c r="BB127" s="793"/>
      <c r="BC127" s="793"/>
      <c r="BD127" s="793"/>
      <c r="BE127" s="793"/>
      <c r="BF127" s="793"/>
      <c r="BG127" s="793"/>
      <c r="BH127" s="793"/>
      <c r="BI127" s="793"/>
      <c r="BJ127" s="793"/>
      <c r="BK127" s="793"/>
      <c r="BL127" s="793"/>
      <c r="BM127" s="793"/>
      <c r="BN127" s="793"/>
      <c r="BO127" s="295"/>
      <c r="BP127" s="295"/>
      <c r="BQ127" s="295"/>
      <c r="BR127" s="295"/>
      <c r="BS127" s="295"/>
      <c r="BT127" s="295"/>
      <c r="BU127" s="295"/>
      <c r="BV127" s="295"/>
      <c r="BW127" s="295"/>
      <c r="BX127" s="295"/>
      <c r="BY127" s="295"/>
      <c r="BZ127" s="295"/>
      <c r="CA127" s="295"/>
      <c r="CB127" s="295"/>
      <c r="CC127" s="387"/>
      <c r="CD127" s="387"/>
      <c r="CJ127" s="426"/>
    </row>
    <row r="128" spans="2:88" s="2" customFormat="1" ht="4.5" customHeight="1">
      <c r="B128" s="901"/>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1"/>
      <c r="CD128" s="1"/>
      <c r="CJ128" s="99"/>
    </row>
    <row r="129" spans="2:88" s="2" customFormat="1" ht="4.5" customHeight="1">
      <c r="B129" s="901"/>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1"/>
      <c r="CD129" s="1"/>
      <c r="CJ129" s="99"/>
    </row>
    <row r="130" spans="2:88" s="30" customFormat="1" ht="17.100000000000001" customHeight="1">
      <c r="B130" s="901"/>
      <c r="C130" s="295"/>
      <c r="D130" s="791" t="s">
        <v>278</v>
      </c>
      <c r="E130" s="791"/>
      <c r="F130" s="791"/>
      <c r="G130" s="791"/>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1"/>
      <c r="AY130" s="791"/>
      <c r="AZ130" s="791"/>
      <c r="BA130" s="791"/>
      <c r="BB130" s="791"/>
      <c r="BC130" s="791"/>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c r="CA130" s="295"/>
      <c r="CB130" s="295"/>
      <c r="CC130" s="387"/>
      <c r="CD130" s="387"/>
      <c r="CJ130" s="426"/>
    </row>
    <row r="131" spans="2:88" s="30" customFormat="1" ht="17.100000000000001" customHeight="1">
      <c r="B131" s="901"/>
      <c r="C131" s="295"/>
      <c r="D131" s="295"/>
      <c r="E131" s="295"/>
      <c r="F131" s="295"/>
      <c r="G131" s="790" t="s">
        <v>56</v>
      </c>
      <c r="H131" s="790"/>
      <c r="I131" s="790"/>
      <c r="J131" s="295" t="s">
        <v>1340</v>
      </c>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5"/>
      <c r="BY131" s="295"/>
      <c r="BZ131" s="295"/>
      <c r="CA131" s="295"/>
      <c r="CB131" s="295"/>
      <c r="CC131" s="387"/>
      <c r="CD131" s="387"/>
      <c r="CJ131" s="426"/>
    </row>
    <row r="132" spans="2:88" s="30" customFormat="1" ht="17.100000000000001" customHeight="1">
      <c r="B132" s="901"/>
      <c r="C132" s="295"/>
      <c r="D132" s="295"/>
      <c r="E132" s="295"/>
      <c r="F132" s="295"/>
      <c r="G132" s="790" t="s">
        <v>56</v>
      </c>
      <c r="H132" s="790"/>
      <c r="I132" s="790"/>
      <c r="J132" s="295" t="s">
        <v>1341</v>
      </c>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5"/>
      <c r="BY132" s="295"/>
      <c r="BZ132" s="295"/>
      <c r="CA132" s="295"/>
      <c r="CB132" s="295"/>
      <c r="CC132" s="387"/>
      <c r="CD132" s="387"/>
      <c r="CJ132" s="426"/>
    </row>
    <row r="133" spans="2:88" s="2" customFormat="1" ht="4.5" customHeight="1">
      <c r="B133" s="901"/>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1"/>
      <c r="CD133" s="1"/>
      <c r="CJ133" s="99"/>
    </row>
    <row r="134" spans="2:88" s="2" customFormat="1" ht="4.5" customHeight="1">
      <c r="B134" s="901"/>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1"/>
      <c r="CD134" s="1"/>
      <c r="CJ134" s="99"/>
    </row>
    <row r="135" spans="2:88" s="30" customFormat="1" ht="17.100000000000001" customHeight="1">
      <c r="B135" s="901"/>
      <c r="C135" s="295"/>
      <c r="D135" s="295" t="s">
        <v>281</v>
      </c>
      <c r="E135" s="295"/>
      <c r="F135" s="295"/>
      <c r="G135" s="295"/>
      <c r="H135" s="295"/>
      <c r="I135" s="295"/>
      <c r="J135" s="295"/>
      <c r="K135" s="295"/>
      <c r="L135" s="295"/>
      <c r="M135" s="295"/>
      <c r="N135" s="295"/>
      <c r="O135" s="295"/>
      <c r="P135" s="295"/>
      <c r="Q135" s="295"/>
      <c r="R135" s="295"/>
      <c r="S135" s="295"/>
      <c r="T135" s="295"/>
      <c r="U135" s="297"/>
      <c r="V135" s="297"/>
      <c r="W135" s="297"/>
      <c r="X135" s="297"/>
      <c r="Y135" s="297"/>
      <c r="Z135" s="297"/>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95"/>
      <c r="BM135" s="295"/>
      <c r="BN135" s="295"/>
      <c r="BO135" s="295"/>
      <c r="BP135" s="295"/>
      <c r="BQ135" s="295"/>
      <c r="BR135" s="295"/>
      <c r="BS135" s="295"/>
      <c r="BT135" s="295"/>
      <c r="BU135" s="295"/>
      <c r="BV135" s="295"/>
      <c r="BW135" s="295"/>
      <c r="BX135" s="295"/>
      <c r="BY135" s="295"/>
      <c r="BZ135" s="295"/>
      <c r="CA135" s="295"/>
      <c r="CB135" s="295"/>
      <c r="CC135" s="387"/>
      <c r="CD135" s="387"/>
      <c r="CJ135" s="426"/>
    </row>
    <row r="136" spans="2:88" s="30" customFormat="1" ht="17.100000000000001" customHeight="1">
      <c r="B136" s="901"/>
      <c r="C136" s="295"/>
      <c r="D136" s="295"/>
      <c r="E136" s="295"/>
      <c r="F136" s="295"/>
      <c r="G136" s="790" t="s">
        <v>56</v>
      </c>
      <c r="H136" s="790"/>
      <c r="I136" s="790"/>
      <c r="J136" s="295" t="s">
        <v>1342</v>
      </c>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c r="CA136" s="295"/>
      <c r="CB136" s="295"/>
      <c r="CC136" s="387" t="s">
        <v>2173</v>
      </c>
      <c r="CD136" s="387"/>
      <c r="CJ136" s="426"/>
    </row>
    <row r="137" spans="2:88" s="30" customFormat="1" ht="17.100000000000001" customHeight="1">
      <c r="B137" s="901"/>
      <c r="C137" s="295"/>
      <c r="D137" s="295"/>
      <c r="E137" s="295"/>
      <c r="F137" s="295"/>
      <c r="G137" s="790" t="s">
        <v>56</v>
      </c>
      <c r="H137" s="790"/>
      <c r="I137" s="790"/>
      <c r="J137" s="295" t="s">
        <v>1343</v>
      </c>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5"/>
      <c r="BY137" s="295"/>
      <c r="BZ137" s="295"/>
      <c r="CA137" s="295"/>
      <c r="CB137" s="295"/>
      <c r="CC137" s="387" t="s">
        <v>1899</v>
      </c>
      <c r="CD137" s="387"/>
      <c r="CJ137" s="426"/>
    </row>
    <row r="138" spans="2:88" s="30" customFormat="1" ht="17.100000000000001" customHeight="1">
      <c r="B138" s="901"/>
      <c r="C138" s="295"/>
      <c r="D138" s="295"/>
      <c r="E138" s="295"/>
      <c r="F138" s="295"/>
      <c r="G138" s="790" t="s">
        <v>56</v>
      </c>
      <c r="H138" s="790"/>
      <c r="I138" s="790"/>
      <c r="J138" s="295" t="s">
        <v>1344</v>
      </c>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c r="CA138" s="295"/>
      <c r="CB138" s="295"/>
      <c r="CC138" s="387" t="s">
        <v>1900</v>
      </c>
      <c r="CD138" s="387"/>
      <c r="CJ138" s="426"/>
    </row>
    <row r="139" spans="2:88" s="30" customFormat="1" ht="17.100000000000001" customHeight="1">
      <c r="B139" s="901"/>
      <c r="C139" s="295"/>
      <c r="D139" s="295"/>
      <c r="E139" s="295"/>
      <c r="F139" s="295"/>
      <c r="G139" s="790" t="s">
        <v>56</v>
      </c>
      <c r="H139" s="790"/>
      <c r="I139" s="790"/>
      <c r="J139" s="295" t="s">
        <v>1345</v>
      </c>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c r="CA139" s="295"/>
      <c r="CB139" s="295"/>
      <c r="CC139" s="387" t="s">
        <v>1901</v>
      </c>
      <c r="CD139" s="387"/>
      <c r="CJ139" s="426"/>
    </row>
    <row r="140" spans="2:88" s="30" customFormat="1" ht="17.100000000000001" customHeight="1">
      <c r="B140" s="901"/>
      <c r="C140" s="295"/>
      <c r="D140" s="295"/>
      <c r="E140" s="295"/>
      <c r="F140" s="295"/>
      <c r="G140" s="790" t="s">
        <v>56</v>
      </c>
      <c r="H140" s="790"/>
      <c r="I140" s="790"/>
      <c r="J140" s="295" t="s">
        <v>1346</v>
      </c>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295"/>
      <c r="BM140" s="295"/>
      <c r="BN140" s="295"/>
      <c r="BO140" s="295"/>
      <c r="BP140" s="295"/>
      <c r="BQ140" s="295"/>
      <c r="BR140" s="295"/>
      <c r="BS140" s="295"/>
      <c r="BT140" s="295"/>
      <c r="BU140" s="295"/>
      <c r="BV140" s="295"/>
      <c r="BW140" s="295"/>
      <c r="BX140" s="295"/>
      <c r="BY140" s="295"/>
      <c r="BZ140" s="295"/>
      <c r="CA140" s="295"/>
      <c r="CB140" s="295"/>
      <c r="CC140" s="387" t="s">
        <v>1902</v>
      </c>
      <c r="CD140" s="387"/>
      <c r="CJ140" s="426"/>
    </row>
    <row r="141" spans="2:88" s="2" customFormat="1" ht="4.5" customHeight="1">
      <c r="B141" s="901"/>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A141" s="293"/>
      <c r="CB141" s="293"/>
      <c r="CC141" s="1"/>
      <c r="CD141" s="1"/>
      <c r="CJ141" s="99"/>
    </row>
    <row r="142" spans="2:88" s="2" customFormat="1" ht="4.5" customHeight="1">
      <c r="B142" s="901"/>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A142" s="294"/>
      <c r="CB142" s="294"/>
      <c r="CC142" s="1"/>
      <c r="CD142" s="1"/>
      <c r="CJ142" s="99"/>
    </row>
    <row r="143" spans="2:88" s="30" customFormat="1" ht="17.100000000000001" customHeight="1">
      <c r="B143" s="901"/>
      <c r="C143" s="295"/>
      <c r="D143" s="295" t="s">
        <v>287</v>
      </c>
      <c r="E143" s="295"/>
      <c r="F143" s="295"/>
      <c r="G143" s="295"/>
      <c r="H143" s="295"/>
      <c r="I143" s="295"/>
      <c r="J143" s="295"/>
      <c r="K143" s="295"/>
      <c r="L143" s="295"/>
      <c r="M143" s="295"/>
      <c r="N143" s="295"/>
      <c r="O143" s="295"/>
      <c r="P143" s="295"/>
      <c r="Q143" s="295"/>
      <c r="R143" s="295"/>
      <c r="S143" s="295"/>
      <c r="T143" s="295"/>
      <c r="U143" s="297"/>
      <c r="V143" s="297"/>
      <c r="W143" s="297"/>
      <c r="X143" s="297"/>
      <c r="Y143" s="297"/>
      <c r="Z143" s="297"/>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c r="BK143" s="295"/>
      <c r="BL143" s="295"/>
      <c r="BM143" s="295"/>
      <c r="BN143" s="295"/>
      <c r="BO143" s="295"/>
      <c r="BP143" s="295"/>
      <c r="BQ143" s="295"/>
      <c r="BR143" s="295"/>
      <c r="BS143" s="295"/>
      <c r="BT143" s="295"/>
      <c r="BU143" s="295"/>
      <c r="BV143" s="295"/>
      <c r="BW143" s="295"/>
      <c r="BX143" s="295"/>
      <c r="BY143" s="295"/>
      <c r="BZ143" s="295"/>
      <c r="CA143" s="295"/>
      <c r="CB143" s="295"/>
      <c r="CC143" s="387"/>
      <c r="CD143" s="387"/>
      <c r="CJ143" s="426"/>
    </row>
    <row r="144" spans="2:88" s="30" customFormat="1" ht="17.100000000000001" customHeight="1">
      <c r="B144" s="901"/>
      <c r="C144" s="295"/>
      <c r="D144" s="295"/>
      <c r="E144" s="295"/>
      <c r="F144" s="295"/>
      <c r="G144" s="77" t="s">
        <v>288</v>
      </c>
      <c r="H144" s="295"/>
      <c r="I144" s="295"/>
      <c r="J144" s="295"/>
      <c r="K144" s="295"/>
      <c r="L144" s="295"/>
      <c r="M144" s="295"/>
      <c r="N144" s="295"/>
      <c r="O144" s="295"/>
      <c r="P144" s="295"/>
      <c r="Q144" s="295"/>
      <c r="R144" s="295"/>
      <c r="S144" s="295"/>
      <c r="T144" s="295"/>
      <c r="U144" s="297"/>
      <c r="V144" s="297"/>
      <c r="W144" s="297"/>
      <c r="X144" s="297"/>
      <c r="Y144" s="297"/>
      <c r="Z144" s="297"/>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295"/>
      <c r="BZ144" s="295"/>
      <c r="CA144" s="295"/>
      <c r="CB144" s="295"/>
      <c r="CC144" s="387"/>
      <c r="CD144" s="387"/>
      <c r="CJ144" s="426"/>
    </row>
    <row r="145" spans="2:88" s="30" customFormat="1" ht="17.100000000000001" customHeight="1">
      <c r="B145" s="901"/>
      <c r="C145" s="295"/>
      <c r="D145" s="77"/>
      <c r="E145" s="295"/>
      <c r="F145" s="295"/>
      <c r="G145" s="295"/>
      <c r="H145" s="295"/>
      <c r="I145" s="295" t="s">
        <v>84</v>
      </c>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c r="AJ145" s="789"/>
      <c r="AK145" s="789"/>
      <c r="AL145" s="789"/>
      <c r="AM145" s="789"/>
      <c r="AN145" s="789"/>
      <c r="AO145" s="789"/>
      <c r="AP145" s="789"/>
      <c r="AQ145" s="789"/>
      <c r="AR145" s="789"/>
      <c r="AS145" s="789"/>
      <c r="AT145" s="789"/>
      <c r="AU145" s="789"/>
      <c r="AV145" s="789"/>
      <c r="AW145" s="789"/>
      <c r="AX145" s="789"/>
      <c r="AY145" s="789"/>
      <c r="AZ145" s="789"/>
      <c r="BA145" s="789"/>
      <c r="BB145" s="789"/>
      <c r="BC145" s="789"/>
      <c r="BD145" s="789"/>
      <c r="BE145" s="789"/>
      <c r="BF145" s="789"/>
      <c r="BG145" s="789"/>
      <c r="BH145" s="789"/>
      <c r="BI145" s="789"/>
      <c r="BJ145" s="789"/>
      <c r="BK145" s="789"/>
      <c r="BL145" s="789"/>
      <c r="BM145" s="789"/>
      <c r="BN145" s="789"/>
      <c r="BO145" s="789"/>
      <c r="BP145" s="789"/>
      <c r="BQ145" s="789"/>
      <c r="BR145" s="789"/>
      <c r="BS145" s="789"/>
      <c r="BT145" s="789"/>
      <c r="BU145" s="789"/>
      <c r="BV145" s="789"/>
      <c r="BW145" s="789"/>
      <c r="BX145" s="789"/>
      <c r="BY145" s="789"/>
      <c r="BZ145" s="789"/>
      <c r="CA145" s="789"/>
      <c r="CB145" s="295" t="s">
        <v>80</v>
      </c>
      <c r="CC145" s="387" t="s">
        <v>1903</v>
      </c>
      <c r="CD145" s="387"/>
      <c r="CJ145" s="426"/>
    </row>
    <row r="146" spans="2:88" s="30" customFormat="1" ht="17.100000000000001" customHeight="1">
      <c r="B146" s="901"/>
      <c r="C146" s="295"/>
      <c r="D146" s="295"/>
      <c r="E146" s="295"/>
      <c r="F146" s="295"/>
      <c r="G146" s="77" t="s">
        <v>290</v>
      </c>
      <c r="H146" s="295"/>
      <c r="I146" s="295"/>
      <c r="J146" s="295"/>
      <c r="K146" s="295"/>
      <c r="L146" s="295"/>
      <c r="M146" s="295"/>
      <c r="N146" s="295"/>
      <c r="O146" s="295"/>
      <c r="P146" s="295"/>
      <c r="Q146" s="295"/>
      <c r="R146" s="295"/>
      <c r="S146" s="295"/>
      <c r="T146" s="295"/>
      <c r="U146" s="297"/>
      <c r="V146" s="297"/>
      <c r="W146" s="297"/>
      <c r="X146" s="297"/>
      <c r="Y146" s="297"/>
      <c r="Z146" s="297"/>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c r="CA146" s="295"/>
      <c r="CB146" s="295"/>
      <c r="CC146" s="387"/>
      <c r="CD146" s="387"/>
      <c r="CJ146" s="426"/>
    </row>
    <row r="147" spans="2:88" s="30" customFormat="1" ht="17.100000000000001" customHeight="1">
      <c r="B147" s="901"/>
      <c r="C147" s="295"/>
      <c r="D147" s="295"/>
      <c r="E147" s="295"/>
      <c r="F147" s="295"/>
      <c r="G147" s="295"/>
      <c r="H147" s="295"/>
      <c r="I147" s="790" t="s">
        <v>56</v>
      </c>
      <c r="J147" s="790"/>
      <c r="K147" s="790"/>
      <c r="L147" s="295" t="s">
        <v>1347</v>
      </c>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c r="CA147" s="295"/>
      <c r="CB147" s="295"/>
      <c r="CC147" s="387"/>
      <c r="CD147" s="387"/>
      <c r="CJ147" s="426"/>
    </row>
    <row r="148" spans="2:88" s="30" customFormat="1" ht="17.100000000000001" customHeight="1">
      <c r="B148" s="901"/>
      <c r="C148" s="295"/>
      <c r="D148" s="295"/>
      <c r="E148" s="295"/>
      <c r="F148" s="295"/>
      <c r="G148" s="295"/>
      <c r="H148" s="295"/>
      <c r="I148" s="295"/>
      <c r="J148" s="295" t="s">
        <v>292</v>
      </c>
      <c r="K148" s="295"/>
      <c r="L148" s="295"/>
      <c r="M148" s="295"/>
      <c r="N148" s="295"/>
      <c r="O148" s="295"/>
      <c r="P148" s="295"/>
      <c r="Q148" s="295"/>
      <c r="R148" s="295"/>
      <c r="S148" s="295"/>
      <c r="T148" s="295"/>
      <c r="U148" s="295"/>
      <c r="V148" s="295"/>
      <c r="W148" s="789"/>
      <c r="X148" s="789"/>
      <c r="Y148" s="789"/>
      <c r="Z148" s="789"/>
      <c r="AA148" s="789"/>
      <c r="AB148" s="789"/>
      <c r="AC148" s="789"/>
      <c r="AD148" s="789"/>
      <c r="AE148" s="789"/>
      <c r="AF148" s="789"/>
      <c r="AG148" s="789"/>
      <c r="AH148" s="789"/>
      <c r="AI148" s="789"/>
      <c r="AJ148" s="789"/>
      <c r="AK148" s="789"/>
      <c r="AL148" s="789"/>
      <c r="AM148" s="789"/>
      <c r="AN148" s="789"/>
      <c r="AO148" s="789"/>
      <c r="AP148" s="789"/>
      <c r="AQ148" s="789"/>
      <c r="AR148" s="789"/>
      <c r="AS148" s="789"/>
      <c r="AT148" s="789"/>
      <c r="AU148" s="295" t="s">
        <v>80</v>
      </c>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c r="CA148" s="295"/>
      <c r="CB148" s="295"/>
      <c r="CC148" s="387"/>
      <c r="CD148" s="387"/>
      <c r="CJ148" s="426"/>
    </row>
    <row r="149" spans="2:88" s="30" customFormat="1" ht="17.100000000000001" customHeight="1">
      <c r="B149" s="901"/>
      <c r="C149" s="295"/>
      <c r="D149" s="295"/>
      <c r="E149" s="295"/>
      <c r="F149" s="295"/>
      <c r="G149" s="295"/>
      <c r="H149" s="295"/>
      <c r="I149" s="790" t="s">
        <v>56</v>
      </c>
      <c r="J149" s="790"/>
      <c r="K149" s="790"/>
      <c r="L149" s="295" t="s">
        <v>1348</v>
      </c>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c r="CA149" s="295"/>
      <c r="CB149" s="295"/>
      <c r="CC149" s="387" t="s">
        <v>1939</v>
      </c>
      <c r="CD149" s="387"/>
      <c r="CJ149" s="426"/>
    </row>
    <row r="150" spans="2:88" s="2" customFormat="1" ht="4.5" customHeight="1">
      <c r="B150" s="901"/>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1"/>
      <c r="CD150" s="1"/>
      <c r="CJ150" s="99"/>
    </row>
    <row r="151" spans="2:88" s="2" customFormat="1" ht="4.5" customHeight="1">
      <c r="B151" s="901"/>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A151" s="294"/>
      <c r="CB151" s="294"/>
      <c r="CC151" s="1"/>
      <c r="CD151" s="1"/>
      <c r="CJ151" s="99"/>
    </row>
    <row r="152" spans="2:88" s="30" customFormat="1" ht="17.100000000000001" customHeight="1">
      <c r="B152" s="901"/>
      <c r="C152" s="295"/>
      <c r="D152" s="295" t="s">
        <v>294</v>
      </c>
      <c r="E152" s="295"/>
      <c r="F152" s="295"/>
      <c r="G152" s="295"/>
      <c r="H152" s="295"/>
      <c r="I152" s="295"/>
      <c r="J152" s="295"/>
      <c r="K152" s="295"/>
      <c r="L152" s="295"/>
      <c r="M152" s="295"/>
      <c r="N152" s="295"/>
      <c r="O152" s="295"/>
      <c r="P152" s="295"/>
      <c r="Q152" s="295"/>
      <c r="R152" s="295"/>
      <c r="S152" s="295"/>
      <c r="T152" s="295"/>
      <c r="U152" s="297"/>
      <c r="V152" s="297"/>
      <c r="W152" s="297"/>
      <c r="X152" s="297"/>
      <c r="Y152" s="297"/>
      <c r="Z152" s="297"/>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c r="BK152" s="295"/>
      <c r="BL152" s="295"/>
      <c r="BM152" s="295"/>
      <c r="BN152" s="295"/>
      <c r="BO152" s="295"/>
      <c r="BP152" s="295"/>
      <c r="BQ152" s="295"/>
      <c r="BR152" s="295"/>
      <c r="BS152" s="295"/>
      <c r="BT152" s="295"/>
      <c r="BU152" s="295"/>
      <c r="BV152" s="295"/>
      <c r="BW152" s="295"/>
      <c r="BX152" s="295"/>
      <c r="BY152" s="295"/>
      <c r="BZ152" s="295"/>
      <c r="CA152" s="295"/>
      <c r="CB152" s="295"/>
      <c r="CC152" s="387"/>
      <c r="CD152" s="387"/>
      <c r="CJ152" s="426"/>
    </row>
    <row r="153" spans="2:88" s="30" customFormat="1" ht="17.100000000000001" customHeight="1">
      <c r="B153" s="901"/>
      <c r="C153" s="295"/>
      <c r="D153" s="300"/>
      <c r="E153" s="295"/>
      <c r="F153" s="295"/>
      <c r="G153" s="295"/>
      <c r="H153" s="295" t="s">
        <v>84</v>
      </c>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789"/>
      <c r="AL153" s="789"/>
      <c r="AM153" s="789"/>
      <c r="AN153" s="789"/>
      <c r="AO153" s="789"/>
      <c r="AP153" s="789"/>
      <c r="AQ153" s="789"/>
      <c r="AR153" s="789"/>
      <c r="AS153" s="789"/>
      <c r="AT153" s="789"/>
      <c r="AU153" s="789"/>
      <c r="AV153" s="789"/>
      <c r="AW153" s="789"/>
      <c r="AX153" s="789"/>
      <c r="AY153" s="789"/>
      <c r="AZ153" s="789"/>
      <c r="BA153" s="295" t="s">
        <v>80</v>
      </c>
      <c r="BB153" s="295"/>
      <c r="BC153" s="295"/>
      <c r="BD153" s="295"/>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5"/>
      <c r="BZ153" s="295"/>
      <c r="CA153" s="295"/>
      <c r="CB153" s="295"/>
      <c r="CC153" s="387" t="s">
        <v>1904</v>
      </c>
      <c r="CD153" s="387"/>
      <c r="CJ153" s="426"/>
    </row>
    <row r="154" spans="2:88" s="2" customFormat="1" ht="4.5" customHeight="1">
      <c r="B154" s="901"/>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1"/>
      <c r="CD154" s="1"/>
      <c r="CJ154" s="99"/>
    </row>
    <row r="155" spans="2:88" s="2" customFormat="1" ht="4.5" customHeight="1">
      <c r="B155" s="901"/>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A155" s="294"/>
      <c r="CB155" s="294"/>
      <c r="CC155" s="1"/>
      <c r="CD155" s="1"/>
      <c r="CJ155" s="99"/>
    </row>
    <row r="156" spans="2:88" s="30" customFormat="1" ht="17.100000000000001" customHeight="1">
      <c r="B156" s="901"/>
      <c r="C156" s="295"/>
      <c r="D156" s="295" t="s">
        <v>295</v>
      </c>
      <c r="E156" s="295"/>
      <c r="F156" s="295"/>
      <c r="G156" s="295"/>
      <c r="H156" s="295"/>
      <c r="I156" s="295"/>
      <c r="J156" s="295"/>
      <c r="K156" s="295"/>
      <c r="L156" s="295"/>
      <c r="M156" s="295"/>
      <c r="N156" s="295"/>
      <c r="O156" s="295"/>
      <c r="P156" s="295"/>
      <c r="Q156" s="295"/>
      <c r="R156" s="295"/>
      <c r="S156" s="295"/>
      <c r="T156" s="295"/>
      <c r="U156" s="297"/>
      <c r="V156" s="297"/>
      <c r="W156" s="297"/>
      <c r="X156" s="297"/>
      <c r="Y156" s="297"/>
      <c r="Z156" s="297"/>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c r="CA156" s="295"/>
      <c r="CB156" s="295"/>
      <c r="CC156" s="387"/>
      <c r="CD156" s="387"/>
      <c r="CJ156" s="426"/>
    </row>
    <row r="157" spans="2:88" s="31" customFormat="1" ht="17.100000000000001" customHeight="1">
      <c r="B157" s="901"/>
      <c r="C157" s="303"/>
      <c r="D157" s="303"/>
      <c r="E157" s="303"/>
      <c r="F157" s="303"/>
      <c r="G157" s="788"/>
      <c r="H157" s="788"/>
      <c r="I157" s="788"/>
      <c r="J157" s="788"/>
      <c r="K157" s="788"/>
      <c r="L157" s="788"/>
      <c r="M157" s="788"/>
      <c r="N157" s="788"/>
      <c r="O157" s="788"/>
      <c r="P157" s="788"/>
      <c r="Q157" s="788"/>
      <c r="R157" s="788"/>
      <c r="S157" s="788"/>
      <c r="T157" s="788"/>
      <c r="U157" s="788"/>
      <c r="V157" s="788"/>
      <c r="W157" s="788"/>
      <c r="X157" s="788"/>
      <c r="Y157" s="788"/>
      <c r="Z157" s="788"/>
      <c r="AA157" s="788"/>
      <c r="AB157" s="788"/>
      <c r="AC157" s="788"/>
      <c r="AD157" s="788"/>
      <c r="AE157" s="788"/>
      <c r="AF157" s="788"/>
      <c r="AG157" s="788"/>
      <c r="AH157" s="788"/>
      <c r="AI157" s="788"/>
      <c r="AJ157" s="788"/>
      <c r="AK157" s="788"/>
      <c r="AL157" s="788"/>
      <c r="AM157" s="788"/>
      <c r="AN157" s="788"/>
      <c r="AO157" s="788"/>
      <c r="AP157" s="788"/>
      <c r="AQ157" s="788"/>
      <c r="AR157" s="788"/>
      <c r="AS157" s="788"/>
      <c r="AT157" s="788"/>
      <c r="AU157" s="788"/>
      <c r="AV157" s="788"/>
      <c r="AW157" s="788"/>
      <c r="AX157" s="788"/>
      <c r="AY157" s="788"/>
      <c r="AZ157" s="788"/>
      <c r="BA157" s="788"/>
      <c r="BB157" s="788"/>
      <c r="BC157" s="788"/>
      <c r="BD157" s="788"/>
      <c r="BE157" s="788"/>
      <c r="BF157" s="788"/>
      <c r="BG157" s="788"/>
      <c r="BH157" s="788"/>
      <c r="BI157" s="788"/>
      <c r="BJ157" s="788"/>
      <c r="BK157" s="788"/>
      <c r="BL157" s="788"/>
      <c r="BM157" s="788"/>
      <c r="BN157" s="788"/>
      <c r="BO157" s="788"/>
      <c r="BP157" s="788"/>
      <c r="BQ157" s="788"/>
      <c r="BR157" s="788"/>
      <c r="BS157" s="788"/>
      <c r="BT157" s="788"/>
      <c r="BU157" s="788"/>
      <c r="BV157" s="788"/>
      <c r="BW157" s="788"/>
      <c r="BX157" s="788"/>
      <c r="BY157" s="788"/>
      <c r="BZ157" s="788"/>
      <c r="CA157" s="788"/>
      <c r="CB157" s="303"/>
      <c r="CC157" s="394"/>
      <c r="CD157" s="394"/>
      <c r="CJ157" s="427"/>
    </row>
    <row r="158" spans="2:88" s="31" customFormat="1" ht="17.100000000000001" customHeight="1">
      <c r="B158" s="901"/>
      <c r="C158" s="303"/>
      <c r="D158" s="303"/>
      <c r="E158" s="303"/>
      <c r="F158" s="303"/>
      <c r="G158" s="788"/>
      <c r="H158" s="788"/>
      <c r="I158" s="788"/>
      <c r="J158" s="788"/>
      <c r="K158" s="788"/>
      <c r="L158" s="788"/>
      <c r="M158" s="788"/>
      <c r="N158" s="788"/>
      <c r="O158" s="788"/>
      <c r="P158" s="788"/>
      <c r="Q158" s="788"/>
      <c r="R158" s="788"/>
      <c r="S158" s="788"/>
      <c r="T158" s="788"/>
      <c r="U158" s="788"/>
      <c r="V158" s="788"/>
      <c r="W158" s="788"/>
      <c r="X158" s="788"/>
      <c r="Y158" s="788"/>
      <c r="Z158" s="788"/>
      <c r="AA158" s="788"/>
      <c r="AB158" s="788"/>
      <c r="AC158" s="788"/>
      <c r="AD158" s="788"/>
      <c r="AE158" s="788"/>
      <c r="AF158" s="788"/>
      <c r="AG158" s="788"/>
      <c r="AH158" s="788"/>
      <c r="AI158" s="788"/>
      <c r="AJ158" s="788"/>
      <c r="AK158" s="788"/>
      <c r="AL158" s="788"/>
      <c r="AM158" s="788"/>
      <c r="AN158" s="788"/>
      <c r="AO158" s="788"/>
      <c r="AP158" s="788"/>
      <c r="AQ158" s="788"/>
      <c r="AR158" s="788"/>
      <c r="AS158" s="788"/>
      <c r="AT158" s="788"/>
      <c r="AU158" s="788"/>
      <c r="AV158" s="788"/>
      <c r="AW158" s="788"/>
      <c r="AX158" s="788"/>
      <c r="AY158" s="788"/>
      <c r="AZ158" s="788"/>
      <c r="BA158" s="788"/>
      <c r="BB158" s="788"/>
      <c r="BC158" s="788"/>
      <c r="BD158" s="788"/>
      <c r="BE158" s="788"/>
      <c r="BF158" s="788"/>
      <c r="BG158" s="788"/>
      <c r="BH158" s="788"/>
      <c r="BI158" s="788"/>
      <c r="BJ158" s="788"/>
      <c r="BK158" s="788"/>
      <c r="BL158" s="788"/>
      <c r="BM158" s="788"/>
      <c r="BN158" s="788"/>
      <c r="BO158" s="788"/>
      <c r="BP158" s="788"/>
      <c r="BQ158" s="788"/>
      <c r="BR158" s="788"/>
      <c r="BS158" s="788"/>
      <c r="BT158" s="788"/>
      <c r="BU158" s="788"/>
      <c r="BV158" s="788"/>
      <c r="BW158" s="788"/>
      <c r="BX158" s="788"/>
      <c r="BY158" s="788"/>
      <c r="BZ158" s="788"/>
      <c r="CA158" s="788"/>
      <c r="CB158" s="303"/>
      <c r="CC158" s="394"/>
      <c r="CD158" s="394"/>
      <c r="CJ158" s="427"/>
    </row>
    <row r="159" spans="2:88" s="31" customFormat="1" ht="17.100000000000001" customHeight="1">
      <c r="B159" s="901"/>
      <c r="C159" s="303"/>
      <c r="D159" s="303"/>
      <c r="E159" s="303"/>
      <c r="F159" s="303"/>
      <c r="G159" s="788"/>
      <c r="H159" s="788"/>
      <c r="I159" s="788"/>
      <c r="J159" s="788"/>
      <c r="K159" s="788"/>
      <c r="L159" s="788"/>
      <c r="M159" s="788"/>
      <c r="N159" s="788"/>
      <c r="O159" s="788"/>
      <c r="P159" s="788"/>
      <c r="Q159" s="788"/>
      <c r="R159" s="788"/>
      <c r="S159" s="788"/>
      <c r="T159" s="788"/>
      <c r="U159" s="788"/>
      <c r="V159" s="788"/>
      <c r="W159" s="788"/>
      <c r="X159" s="788"/>
      <c r="Y159" s="788"/>
      <c r="Z159" s="788"/>
      <c r="AA159" s="788"/>
      <c r="AB159" s="788"/>
      <c r="AC159" s="788"/>
      <c r="AD159" s="788"/>
      <c r="AE159" s="788"/>
      <c r="AF159" s="788"/>
      <c r="AG159" s="788"/>
      <c r="AH159" s="788"/>
      <c r="AI159" s="788"/>
      <c r="AJ159" s="788"/>
      <c r="AK159" s="788"/>
      <c r="AL159" s="788"/>
      <c r="AM159" s="788"/>
      <c r="AN159" s="788"/>
      <c r="AO159" s="788"/>
      <c r="AP159" s="788"/>
      <c r="AQ159" s="788"/>
      <c r="AR159" s="788"/>
      <c r="AS159" s="788"/>
      <c r="AT159" s="788"/>
      <c r="AU159" s="788"/>
      <c r="AV159" s="788"/>
      <c r="AW159" s="788"/>
      <c r="AX159" s="788"/>
      <c r="AY159" s="788"/>
      <c r="AZ159" s="788"/>
      <c r="BA159" s="788"/>
      <c r="BB159" s="788"/>
      <c r="BC159" s="788"/>
      <c r="BD159" s="788"/>
      <c r="BE159" s="788"/>
      <c r="BF159" s="788"/>
      <c r="BG159" s="788"/>
      <c r="BH159" s="788"/>
      <c r="BI159" s="788"/>
      <c r="BJ159" s="788"/>
      <c r="BK159" s="788"/>
      <c r="BL159" s="788"/>
      <c r="BM159" s="788"/>
      <c r="BN159" s="788"/>
      <c r="BO159" s="788"/>
      <c r="BP159" s="788"/>
      <c r="BQ159" s="788"/>
      <c r="BR159" s="788"/>
      <c r="BS159" s="788"/>
      <c r="BT159" s="788"/>
      <c r="BU159" s="788"/>
      <c r="BV159" s="788"/>
      <c r="BW159" s="788"/>
      <c r="BX159" s="788"/>
      <c r="BY159" s="788"/>
      <c r="BZ159" s="788"/>
      <c r="CA159" s="788"/>
      <c r="CB159" s="303"/>
      <c r="CC159" s="394"/>
      <c r="CD159" s="394"/>
      <c r="CJ159" s="427"/>
    </row>
    <row r="160" spans="2:88" s="1" customFormat="1" ht="17.100000000000001" customHeight="1">
      <c r="B160" s="901"/>
      <c r="C160" s="59"/>
      <c r="D160" s="59"/>
      <c r="E160" s="59"/>
      <c r="F160" s="59"/>
      <c r="G160" s="788"/>
      <c r="H160" s="788"/>
      <c r="I160" s="788"/>
      <c r="J160" s="788"/>
      <c r="K160" s="788"/>
      <c r="L160" s="788"/>
      <c r="M160" s="788"/>
      <c r="N160" s="788"/>
      <c r="O160" s="788"/>
      <c r="P160" s="788"/>
      <c r="Q160" s="788"/>
      <c r="R160" s="788"/>
      <c r="S160" s="788"/>
      <c r="T160" s="788"/>
      <c r="U160" s="788"/>
      <c r="V160" s="788"/>
      <c r="W160" s="788"/>
      <c r="X160" s="788"/>
      <c r="Y160" s="788"/>
      <c r="Z160" s="788"/>
      <c r="AA160" s="788"/>
      <c r="AB160" s="788"/>
      <c r="AC160" s="788"/>
      <c r="AD160" s="788"/>
      <c r="AE160" s="788"/>
      <c r="AF160" s="788"/>
      <c r="AG160" s="788"/>
      <c r="AH160" s="788"/>
      <c r="AI160" s="788"/>
      <c r="AJ160" s="788"/>
      <c r="AK160" s="788"/>
      <c r="AL160" s="788"/>
      <c r="AM160" s="788"/>
      <c r="AN160" s="788"/>
      <c r="AO160" s="788"/>
      <c r="AP160" s="788"/>
      <c r="AQ160" s="788"/>
      <c r="AR160" s="788"/>
      <c r="AS160" s="788"/>
      <c r="AT160" s="788"/>
      <c r="AU160" s="788"/>
      <c r="AV160" s="788"/>
      <c r="AW160" s="788"/>
      <c r="AX160" s="788"/>
      <c r="AY160" s="788"/>
      <c r="AZ160" s="788"/>
      <c r="BA160" s="788"/>
      <c r="BB160" s="788"/>
      <c r="BC160" s="788"/>
      <c r="BD160" s="788"/>
      <c r="BE160" s="788"/>
      <c r="BF160" s="788"/>
      <c r="BG160" s="788"/>
      <c r="BH160" s="788"/>
      <c r="BI160" s="788"/>
      <c r="BJ160" s="788"/>
      <c r="BK160" s="788"/>
      <c r="BL160" s="788"/>
      <c r="BM160" s="788"/>
      <c r="BN160" s="788"/>
      <c r="BO160" s="788"/>
      <c r="BP160" s="788"/>
      <c r="BQ160" s="788"/>
      <c r="BR160" s="788"/>
      <c r="BS160" s="788"/>
      <c r="BT160" s="788"/>
      <c r="BU160" s="788"/>
      <c r="BV160" s="788"/>
      <c r="BW160" s="788"/>
      <c r="BX160" s="788"/>
      <c r="BY160" s="788"/>
      <c r="BZ160" s="788"/>
      <c r="CA160" s="788"/>
      <c r="CB160" s="60"/>
      <c r="CJ160" s="420"/>
    </row>
    <row r="161" spans="2:88" s="1" customFormat="1" ht="17.100000000000001" customHeight="1">
      <c r="B161" s="901"/>
      <c r="C161" s="59"/>
      <c r="D161" s="59"/>
      <c r="E161" s="59"/>
      <c r="F161" s="59"/>
      <c r="G161" s="788"/>
      <c r="H161" s="788"/>
      <c r="I161" s="788"/>
      <c r="J161" s="788"/>
      <c r="K161" s="788"/>
      <c r="L161" s="788"/>
      <c r="M161" s="788"/>
      <c r="N161" s="788"/>
      <c r="O161" s="788"/>
      <c r="P161" s="788"/>
      <c r="Q161" s="788"/>
      <c r="R161" s="788"/>
      <c r="S161" s="788"/>
      <c r="T161" s="788"/>
      <c r="U161" s="788"/>
      <c r="V161" s="788"/>
      <c r="W161" s="788"/>
      <c r="X161" s="788"/>
      <c r="Y161" s="788"/>
      <c r="Z161" s="788"/>
      <c r="AA161" s="788"/>
      <c r="AB161" s="788"/>
      <c r="AC161" s="788"/>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88"/>
      <c r="AY161" s="788"/>
      <c r="AZ161" s="788"/>
      <c r="BA161" s="788"/>
      <c r="BB161" s="788"/>
      <c r="BC161" s="788"/>
      <c r="BD161" s="788"/>
      <c r="BE161" s="788"/>
      <c r="BF161" s="788"/>
      <c r="BG161" s="788"/>
      <c r="BH161" s="788"/>
      <c r="BI161" s="788"/>
      <c r="BJ161" s="788"/>
      <c r="BK161" s="788"/>
      <c r="BL161" s="788"/>
      <c r="BM161" s="788"/>
      <c r="BN161" s="788"/>
      <c r="BO161" s="788"/>
      <c r="BP161" s="788"/>
      <c r="BQ161" s="788"/>
      <c r="BR161" s="788"/>
      <c r="BS161" s="788"/>
      <c r="BT161" s="788"/>
      <c r="BU161" s="788"/>
      <c r="BV161" s="788"/>
      <c r="BW161" s="788"/>
      <c r="BX161" s="788"/>
      <c r="BY161" s="788"/>
      <c r="BZ161" s="788"/>
      <c r="CA161" s="788"/>
      <c r="CB161" s="60"/>
      <c r="CJ161" s="420"/>
    </row>
    <row r="162" spans="2:88" s="1" customFormat="1" ht="17.100000000000001" customHeight="1">
      <c r="B162" s="901"/>
      <c r="C162" s="59"/>
      <c r="D162" s="59"/>
      <c r="E162" s="59"/>
      <c r="F162" s="59"/>
      <c r="G162" s="788"/>
      <c r="H162" s="788"/>
      <c r="I162" s="788"/>
      <c r="J162" s="788"/>
      <c r="K162" s="788"/>
      <c r="L162" s="788"/>
      <c r="M162" s="788"/>
      <c r="N162" s="788"/>
      <c r="O162" s="788"/>
      <c r="P162" s="788"/>
      <c r="Q162" s="788"/>
      <c r="R162" s="788"/>
      <c r="S162" s="788"/>
      <c r="T162" s="788"/>
      <c r="U162" s="788"/>
      <c r="V162" s="788"/>
      <c r="W162" s="788"/>
      <c r="X162" s="788"/>
      <c r="Y162" s="788"/>
      <c r="Z162" s="788"/>
      <c r="AA162" s="788"/>
      <c r="AB162" s="788"/>
      <c r="AC162" s="788"/>
      <c r="AD162" s="788"/>
      <c r="AE162" s="788"/>
      <c r="AF162" s="788"/>
      <c r="AG162" s="788"/>
      <c r="AH162" s="788"/>
      <c r="AI162" s="788"/>
      <c r="AJ162" s="788"/>
      <c r="AK162" s="788"/>
      <c r="AL162" s="788"/>
      <c r="AM162" s="788"/>
      <c r="AN162" s="788"/>
      <c r="AO162" s="788"/>
      <c r="AP162" s="788"/>
      <c r="AQ162" s="788"/>
      <c r="AR162" s="788"/>
      <c r="AS162" s="788"/>
      <c r="AT162" s="788"/>
      <c r="AU162" s="788"/>
      <c r="AV162" s="788"/>
      <c r="AW162" s="788"/>
      <c r="AX162" s="788"/>
      <c r="AY162" s="788"/>
      <c r="AZ162" s="788"/>
      <c r="BA162" s="788"/>
      <c r="BB162" s="788"/>
      <c r="BC162" s="788"/>
      <c r="BD162" s="788"/>
      <c r="BE162" s="788"/>
      <c r="BF162" s="788"/>
      <c r="BG162" s="788"/>
      <c r="BH162" s="788"/>
      <c r="BI162" s="788"/>
      <c r="BJ162" s="788"/>
      <c r="BK162" s="788"/>
      <c r="BL162" s="788"/>
      <c r="BM162" s="788"/>
      <c r="BN162" s="788"/>
      <c r="BO162" s="788"/>
      <c r="BP162" s="788"/>
      <c r="BQ162" s="788"/>
      <c r="BR162" s="788"/>
      <c r="BS162" s="788"/>
      <c r="BT162" s="788"/>
      <c r="BU162" s="788"/>
      <c r="BV162" s="788"/>
      <c r="BW162" s="788"/>
      <c r="BX162" s="788"/>
      <c r="BY162" s="788"/>
      <c r="BZ162" s="788"/>
      <c r="CA162" s="788"/>
      <c r="CB162" s="60"/>
      <c r="CJ162" s="420"/>
    </row>
    <row r="163" spans="2:88" s="1" customFormat="1" ht="17.100000000000001" customHeight="1">
      <c r="B163" s="901"/>
      <c r="C163" s="59"/>
      <c r="D163" s="59"/>
      <c r="E163" s="59"/>
      <c r="F163" s="59"/>
      <c r="G163" s="788"/>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8"/>
      <c r="AY163" s="788"/>
      <c r="AZ163" s="788"/>
      <c r="BA163" s="788"/>
      <c r="BB163" s="788"/>
      <c r="BC163" s="788"/>
      <c r="BD163" s="788"/>
      <c r="BE163" s="788"/>
      <c r="BF163" s="788"/>
      <c r="BG163" s="788"/>
      <c r="BH163" s="788"/>
      <c r="BI163" s="788"/>
      <c r="BJ163" s="788"/>
      <c r="BK163" s="788"/>
      <c r="BL163" s="788"/>
      <c r="BM163" s="788"/>
      <c r="BN163" s="788"/>
      <c r="BO163" s="788"/>
      <c r="BP163" s="788"/>
      <c r="BQ163" s="788"/>
      <c r="BR163" s="788"/>
      <c r="BS163" s="788"/>
      <c r="BT163" s="788"/>
      <c r="BU163" s="788"/>
      <c r="BV163" s="788"/>
      <c r="BW163" s="788"/>
      <c r="BX163" s="788"/>
      <c r="BY163" s="788"/>
      <c r="BZ163" s="788"/>
      <c r="CA163" s="788"/>
      <c r="CB163" s="60"/>
      <c r="CJ163" s="420"/>
    </row>
    <row r="164" spans="2:88" s="1" customFormat="1" ht="17.100000000000001" customHeight="1">
      <c r="B164" s="901"/>
      <c r="C164" s="59"/>
      <c r="D164" s="59"/>
      <c r="E164" s="59"/>
      <c r="F164" s="59"/>
      <c r="G164" s="788"/>
      <c r="H164" s="788"/>
      <c r="I164" s="788"/>
      <c r="J164" s="788"/>
      <c r="K164" s="788"/>
      <c r="L164" s="788"/>
      <c r="M164" s="788"/>
      <c r="N164" s="788"/>
      <c r="O164" s="788"/>
      <c r="P164" s="788"/>
      <c r="Q164" s="788"/>
      <c r="R164" s="788"/>
      <c r="S164" s="788"/>
      <c r="T164" s="788"/>
      <c r="U164" s="788"/>
      <c r="V164" s="788"/>
      <c r="W164" s="788"/>
      <c r="X164" s="788"/>
      <c r="Y164" s="788"/>
      <c r="Z164" s="788"/>
      <c r="AA164" s="788"/>
      <c r="AB164" s="788"/>
      <c r="AC164" s="788"/>
      <c r="AD164" s="788"/>
      <c r="AE164" s="788"/>
      <c r="AF164" s="788"/>
      <c r="AG164" s="788"/>
      <c r="AH164" s="788"/>
      <c r="AI164" s="788"/>
      <c r="AJ164" s="788"/>
      <c r="AK164" s="788"/>
      <c r="AL164" s="788"/>
      <c r="AM164" s="788"/>
      <c r="AN164" s="788"/>
      <c r="AO164" s="788"/>
      <c r="AP164" s="788"/>
      <c r="AQ164" s="788"/>
      <c r="AR164" s="788"/>
      <c r="AS164" s="788"/>
      <c r="AT164" s="788"/>
      <c r="AU164" s="788"/>
      <c r="AV164" s="788"/>
      <c r="AW164" s="788"/>
      <c r="AX164" s="788"/>
      <c r="AY164" s="788"/>
      <c r="AZ164" s="788"/>
      <c r="BA164" s="788"/>
      <c r="BB164" s="788"/>
      <c r="BC164" s="788"/>
      <c r="BD164" s="788"/>
      <c r="BE164" s="788"/>
      <c r="BF164" s="788"/>
      <c r="BG164" s="788"/>
      <c r="BH164" s="788"/>
      <c r="BI164" s="788"/>
      <c r="BJ164" s="788"/>
      <c r="BK164" s="788"/>
      <c r="BL164" s="788"/>
      <c r="BM164" s="788"/>
      <c r="BN164" s="788"/>
      <c r="BO164" s="788"/>
      <c r="BP164" s="788"/>
      <c r="BQ164" s="788"/>
      <c r="BR164" s="788"/>
      <c r="BS164" s="788"/>
      <c r="BT164" s="788"/>
      <c r="BU164" s="788"/>
      <c r="BV164" s="788"/>
      <c r="BW164" s="788"/>
      <c r="BX164" s="788"/>
      <c r="BY164" s="788"/>
      <c r="BZ164" s="788"/>
      <c r="CA164" s="788"/>
      <c r="CB164" s="60"/>
      <c r="CJ164" s="420"/>
    </row>
    <row r="165" spans="2:88" s="1" customFormat="1" ht="17.100000000000001" customHeight="1">
      <c r="B165" s="901"/>
      <c r="C165" s="59"/>
      <c r="D165" s="59"/>
      <c r="E165" s="59"/>
      <c r="F165" s="59"/>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8"/>
      <c r="AY165" s="788"/>
      <c r="AZ165" s="788"/>
      <c r="BA165" s="788"/>
      <c r="BB165" s="788"/>
      <c r="BC165" s="788"/>
      <c r="BD165" s="788"/>
      <c r="BE165" s="788"/>
      <c r="BF165" s="788"/>
      <c r="BG165" s="788"/>
      <c r="BH165" s="788"/>
      <c r="BI165" s="788"/>
      <c r="BJ165" s="788"/>
      <c r="BK165" s="788"/>
      <c r="BL165" s="788"/>
      <c r="BM165" s="788"/>
      <c r="BN165" s="788"/>
      <c r="BO165" s="788"/>
      <c r="BP165" s="788"/>
      <c r="BQ165" s="788"/>
      <c r="BR165" s="788"/>
      <c r="BS165" s="788"/>
      <c r="BT165" s="788"/>
      <c r="BU165" s="788"/>
      <c r="BV165" s="788"/>
      <c r="BW165" s="788"/>
      <c r="BX165" s="788"/>
      <c r="BY165" s="788"/>
      <c r="BZ165" s="788"/>
      <c r="CA165" s="788"/>
      <c r="CB165" s="60"/>
      <c r="CJ165" s="420"/>
    </row>
    <row r="166" spans="2:88" s="1" customFormat="1" ht="17.100000000000001" customHeight="1">
      <c r="B166" s="496"/>
      <c r="C166" s="59"/>
      <c r="D166" s="59"/>
      <c r="E166" s="59"/>
      <c r="F166" s="59"/>
      <c r="G166" s="788"/>
      <c r="H166" s="788"/>
      <c r="I166" s="788"/>
      <c r="J166" s="788"/>
      <c r="K166" s="788"/>
      <c r="L166" s="788"/>
      <c r="M166" s="788"/>
      <c r="N166" s="788"/>
      <c r="O166" s="788"/>
      <c r="P166" s="788"/>
      <c r="Q166" s="788"/>
      <c r="R166" s="788"/>
      <c r="S166" s="788"/>
      <c r="T166" s="788"/>
      <c r="U166" s="788"/>
      <c r="V166" s="788"/>
      <c r="W166" s="788"/>
      <c r="X166" s="788"/>
      <c r="Y166" s="788"/>
      <c r="Z166" s="788"/>
      <c r="AA166" s="788"/>
      <c r="AB166" s="788"/>
      <c r="AC166" s="788"/>
      <c r="AD166" s="788"/>
      <c r="AE166" s="788"/>
      <c r="AF166" s="788"/>
      <c r="AG166" s="788"/>
      <c r="AH166" s="788"/>
      <c r="AI166" s="788"/>
      <c r="AJ166" s="788"/>
      <c r="AK166" s="788"/>
      <c r="AL166" s="788"/>
      <c r="AM166" s="788"/>
      <c r="AN166" s="788"/>
      <c r="AO166" s="788"/>
      <c r="AP166" s="788"/>
      <c r="AQ166" s="788"/>
      <c r="AR166" s="788"/>
      <c r="AS166" s="788"/>
      <c r="AT166" s="788"/>
      <c r="AU166" s="788"/>
      <c r="AV166" s="788"/>
      <c r="AW166" s="788"/>
      <c r="AX166" s="788"/>
      <c r="AY166" s="788"/>
      <c r="AZ166" s="788"/>
      <c r="BA166" s="788"/>
      <c r="BB166" s="788"/>
      <c r="BC166" s="788"/>
      <c r="BD166" s="788"/>
      <c r="BE166" s="788"/>
      <c r="BF166" s="788"/>
      <c r="BG166" s="788"/>
      <c r="BH166" s="788"/>
      <c r="BI166" s="788"/>
      <c r="BJ166" s="788"/>
      <c r="BK166" s="788"/>
      <c r="BL166" s="788"/>
      <c r="BM166" s="788"/>
      <c r="BN166" s="788"/>
      <c r="BO166" s="788"/>
      <c r="BP166" s="788"/>
      <c r="BQ166" s="788"/>
      <c r="BR166" s="788"/>
      <c r="BS166" s="788"/>
      <c r="BT166" s="788"/>
      <c r="BU166" s="788"/>
      <c r="BV166" s="788"/>
      <c r="BW166" s="788"/>
      <c r="BX166" s="788"/>
      <c r="BY166" s="788"/>
      <c r="BZ166" s="788"/>
      <c r="CA166" s="788"/>
      <c r="CB166" s="60"/>
      <c r="CJ166" s="420"/>
    </row>
    <row r="167" spans="2:88" s="1" customFormat="1" ht="17.100000000000001" customHeight="1">
      <c r="B167" s="482" t="s">
        <v>2144</v>
      </c>
      <c r="C167" s="59"/>
      <c r="D167" s="59"/>
      <c r="E167" s="59"/>
      <c r="F167" s="59"/>
      <c r="G167" s="788"/>
      <c r="H167" s="788"/>
      <c r="I167" s="788"/>
      <c r="J167" s="788"/>
      <c r="K167" s="788"/>
      <c r="L167" s="788"/>
      <c r="M167" s="788"/>
      <c r="N167" s="788"/>
      <c r="O167" s="788"/>
      <c r="P167" s="788"/>
      <c r="Q167" s="788"/>
      <c r="R167" s="788"/>
      <c r="S167" s="788"/>
      <c r="T167" s="788"/>
      <c r="U167" s="788"/>
      <c r="V167" s="788"/>
      <c r="W167" s="788"/>
      <c r="X167" s="788"/>
      <c r="Y167" s="788"/>
      <c r="Z167" s="788"/>
      <c r="AA167" s="788"/>
      <c r="AB167" s="788"/>
      <c r="AC167" s="788"/>
      <c r="AD167" s="788"/>
      <c r="AE167" s="788"/>
      <c r="AF167" s="788"/>
      <c r="AG167" s="788"/>
      <c r="AH167" s="788"/>
      <c r="AI167" s="788"/>
      <c r="AJ167" s="788"/>
      <c r="AK167" s="788"/>
      <c r="AL167" s="788"/>
      <c r="AM167" s="788"/>
      <c r="AN167" s="788"/>
      <c r="AO167" s="788"/>
      <c r="AP167" s="788"/>
      <c r="AQ167" s="788"/>
      <c r="AR167" s="788"/>
      <c r="AS167" s="788"/>
      <c r="AT167" s="788"/>
      <c r="AU167" s="788"/>
      <c r="AV167" s="788"/>
      <c r="AW167" s="788"/>
      <c r="AX167" s="788"/>
      <c r="AY167" s="788"/>
      <c r="AZ167" s="788"/>
      <c r="BA167" s="788"/>
      <c r="BB167" s="788"/>
      <c r="BC167" s="788"/>
      <c r="BD167" s="788"/>
      <c r="BE167" s="788"/>
      <c r="BF167" s="788"/>
      <c r="BG167" s="788"/>
      <c r="BH167" s="788"/>
      <c r="BI167" s="788"/>
      <c r="BJ167" s="788"/>
      <c r="BK167" s="788"/>
      <c r="BL167" s="788"/>
      <c r="BM167" s="788"/>
      <c r="BN167" s="788"/>
      <c r="BO167" s="788"/>
      <c r="BP167" s="788"/>
      <c r="BQ167" s="788"/>
      <c r="BR167" s="788"/>
      <c r="BS167" s="788"/>
      <c r="BT167" s="788"/>
      <c r="BU167" s="788"/>
      <c r="BV167" s="788"/>
      <c r="BW167" s="788"/>
      <c r="BX167" s="788"/>
      <c r="BY167" s="788"/>
      <c r="BZ167" s="788"/>
      <c r="CA167" s="788"/>
      <c r="CB167" s="60"/>
      <c r="CC167" s="461" t="s">
        <v>2144</v>
      </c>
      <c r="CJ167" s="420"/>
    </row>
    <row r="168" spans="2:88" s="2" customFormat="1" ht="15.75" customHeight="1" thickBot="1">
      <c r="B168" s="483" t="s">
        <v>2141</v>
      </c>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463" t="s">
        <v>2141</v>
      </c>
      <c r="CD168" s="1"/>
      <c r="CJ168" s="99"/>
    </row>
    <row r="169" spans="2:88" s="27" customFormat="1" ht="18" customHeight="1">
      <c r="B169" s="484" t="s">
        <v>2142</v>
      </c>
      <c r="C169" s="795" t="s">
        <v>267</v>
      </c>
      <c r="D169" s="795"/>
      <c r="E169" s="795"/>
      <c r="F169" s="795"/>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c r="BA169" s="795"/>
      <c r="BB169" s="795"/>
      <c r="BC169" s="795"/>
      <c r="BD169" s="795"/>
      <c r="BE169" s="795"/>
      <c r="BF169" s="795"/>
      <c r="BG169" s="795"/>
      <c r="BH169" s="795"/>
      <c r="BI169" s="795"/>
      <c r="BJ169" s="795"/>
      <c r="BK169" s="795"/>
      <c r="BL169" s="795"/>
      <c r="BM169" s="795"/>
      <c r="BN169" s="795"/>
      <c r="BO169" s="795"/>
      <c r="BP169" s="795"/>
      <c r="BQ169" s="795"/>
      <c r="BR169" s="795"/>
      <c r="BS169" s="795"/>
      <c r="BT169" s="795"/>
      <c r="BU169" s="795"/>
      <c r="BV169" s="795"/>
      <c r="BW169" s="795"/>
      <c r="BX169" s="795"/>
      <c r="BY169" s="795"/>
      <c r="BZ169" s="795"/>
      <c r="CA169" s="795"/>
      <c r="CB169" s="795"/>
      <c r="CC169" s="464" t="s">
        <v>2142</v>
      </c>
      <c r="CD169" s="388" t="s">
        <v>1832</v>
      </c>
      <c r="CJ169" s="422"/>
    </row>
    <row r="170" spans="2:88" s="30" customFormat="1" ht="15.75" customHeight="1">
      <c r="B170" s="497"/>
      <c r="C170" s="791" t="s">
        <v>268</v>
      </c>
      <c r="D170" s="791"/>
      <c r="E170" s="791"/>
      <c r="F170" s="791"/>
      <c r="G170" s="791"/>
      <c r="H170" s="791"/>
      <c r="I170" s="791"/>
      <c r="J170" s="791"/>
      <c r="K170" s="791"/>
      <c r="L170" s="791"/>
      <c r="M170" s="791"/>
      <c r="N170" s="791"/>
      <c r="O170" s="791"/>
      <c r="P170" s="791"/>
      <c r="Q170" s="791"/>
      <c r="R170" s="791"/>
      <c r="S170" s="791"/>
      <c r="T170" s="791"/>
      <c r="U170" s="791"/>
      <c r="V170" s="791"/>
      <c r="W170" s="791"/>
      <c r="X170" s="791"/>
      <c r="Y170" s="791"/>
      <c r="Z170" s="791"/>
      <c r="AA170" s="791"/>
      <c r="AB170" s="791"/>
      <c r="AC170" s="791"/>
      <c r="AD170" s="791"/>
      <c r="AE170" s="791"/>
      <c r="AF170" s="791"/>
      <c r="AG170" s="791"/>
      <c r="AH170" s="791"/>
      <c r="AI170" s="791"/>
      <c r="AJ170" s="791"/>
      <c r="AK170" s="791"/>
      <c r="AL170" s="791"/>
      <c r="AM170" s="791"/>
      <c r="AN170" s="791"/>
      <c r="AO170" s="791"/>
      <c r="AP170" s="791"/>
      <c r="AQ170" s="791"/>
      <c r="AR170" s="791"/>
      <c r="AS170" s="791"/>
      <c r="AT170" s="791"/>
      <c r="AU170" s="791"/>
      <c r="AV170" s="791"/>
      <c r="AW170" s="791"/>
      <c r="AX170" s="791"/>
      <c r="AY170" s="791"/>
      <c r="AZ170" s="791"/>
      <c r="BA170" s="791"/>
      <c r="BB170" s="791"/>
      <c r="BC170" s="791"/>
      <c r="BD170" s="791"/>
      <c r="BE170" s="791"/>
      <c r="BF170" s="791"/>
      <c r="BG170" s="791"/>
      <c r="BH170" s="791"/>
      <c r="BI170" s="791"/>
      <c r="BJ170" s="791"/>
      <c r="BK170" s="791"/>
      <c r="BL170" s="791"/>
      <c r="BM170" s="791"/>
      <c r="BN170" s="791"/>
      <c r="BO170" s="791"/>
      <c r="BP170" s="791"/>
      <c r="BQ170" s="791"/>
      <c r="BR170" s="791"/>
      <c r="BS170" s="791"/>
      <c r="BT170" s="791"/>
      <c r="BU170" s="791"/>
      <c r="BV170" s="791"/>
      <c r="BW170" s="791"/>
      <c r="BX170" s="791"/>
      <c r="BY170" s="791"/>
      <c r="BZ170" s="791"/>
      <c r="CA170" s="791"/>
      <c r="CB170" s="791"/>
      <c r="CD170" s="387"/>
      <c r="CJ170" s="426"/>
    </row>
    <row r="171" spans="2:88" s="2" customFormat="1" ht="2.1" customHeight="1">
      <c r="B171" s="496"/>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293"/>
      <c r="BT171" s="293"/>
      <c r="BU171" s="293"/>
      <c r="BV171" s="293"/>
      <c r="BW171" s="293"/>
      <c r="BX171" s="293"/>
      <c r="BY171" s="293"/>
      <c r="BZ171" s="293"/>
      <c r="CA171" s="293"/>
      <c r="CB171" s="293"/>
      <c r="CC171" s="1"/>
      <c r="CD171" s="1"/>
      <c r="CJ171" s="99"/>
    </row>
    <row r="172" spans="2:88" s="2" customFormat="1" ht="4.5" customHeight="1">
      <c r="B172" s="901" t="s">
        <v>2164</v>
      </c>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1"/>
      <c r="CD172" s="1"/>
      <c r="CJ172" s="99"/>
    </row>
    <row r="173" spans="2:88" s="30" customFormat="1" ht="17.100000000000001" customHeight="1">
      <c r="B173" s="901"/>
      <c r="C173" s="295"/>
      <c r="D173" s="295" t="s">
        <v>269</v>
      </c>
      <c r="E173" s="295"/>
      <c r="F173" s="295"/>
      <c r="G173" s="295"/>
      <c r="H173" s="295"/>
      <c r="I173" s="295"/>
      <c r="J173" s="295"/>
      <c r="K173" s="295"/>
      <c r="L173" s="295"/>
      <c r="M173" s="295"/>
      <c r="N173" s="295"/>
      <c r="O173" s="295"/>
      <c r="P173" s="295"/>
      <c r="Q173" s="295"/>
      <c r="R173" s="295"/>
      <c r="S173" s="295"/>
      <c r="T173" s="295"/>
      <c r="U173" s="296"/>
      <c r="V173" s="296"/>
      <c r="W173" s="296"/>
      <c r="X173" s="296"/>
      <c r="Y173" s="296"/>
      <c r="Z173" s="296"/>
      <c r="AA173" s="790"/>
      <c r="AB173" s="790"/>
      <c r="AC173" s="790"/>
      <c r="AD173" s="790"/>
      <c r="AE173" s="790"/>
      <c r="AF173" s="790"/>
      <c r="AG173" s="790"/>
      <c r="AH173" s="790"/>
      <c r="AI173" s="790"/>
      <c r="AJ173" s="790"/>
      <c r="AK173" s="790"/>
      <c r="AL173" s="790"/>
      <c r="AM173" s="790"/>
      <c r="AN173" s="790"/>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c r="CA173" s="295"/>
      <c r="CB173" s="295"/>
      <c r="CC173" s="387" t="s">
        <v>1906</v>
      </c>
      <c r="CD173" s="387"/>
      <c r="CJ173" s="426"/>
    </row>
    <row r="174" spans="2:88" s="2" customFormat="1" ht="4.5" customHeight="1">
      <c r="B174" s="901"/>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1"/>
      <c r="CD174" s="1"/>
      <c r="CJ174" s="99"/>
    </row>
    <row r="175" spans="2:88" s="2" customFormat="1" ht="4.5" customHeight="1">
      <c r="B175" s="901"/>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1"/>
      <c r="CD175" s="1"/>
      <c r="CJ175" s="99"/>
    </row>
    <row r="176" spans="2:88" s="30" customFormat="1" ht="17.100000000000001" customHeight="1">
      <c r="B176" s="901"/>
      <c r="C176" s="295"/>
      <c r="D176" s="295" t="s">
        <v>270</v>
      </c>
      <c r="E176" s="295"/>
      <c r="F176" s="295"/>
      <c r="G176" s="295"/>
      <c r="H176" s="295"/>
      <c r="I176" s="295"/>
      <c r="J176" s="295"/>
      <c r="K176" s="295"/>
      <c r="L176" s="295"/>
      <c r="M176" s="295"/>
      <c r="N176" s="295"/>
      <c r="O176" s="295"/>
      <c r="P176" s="295"/>
      <c r="Q176" s="295"/>
      <c r="R176" s="295"/>
      <c r="S176" s="295"/>
      <c r="T176" s="295"/>
      <c r="U176" s="296"/>
      <c r="V176" s="296"/>
      <c r="W176" s="296"/>
      <c r="X176" s="296"/>
      <c r="Y176" s="296"/>
      <c r="Z176" s="296"/>
      <c r="AA176" s="796"/>
      <c r="AB176" s="796"/>
      <c r="AC176" s="796"/>
      <c r="AD176" s="796"/>
      <c r="AE176" s="796"/>
      <c r="AF176" s="796"/>
      <c r="AG176" s="796"/>
      <c r="AH176" s="796"/>
      <c r="AI176" s="796"/>
      <c r="AJ176" s="796"/>
      <c r="AK176" s="796"/>
      <c r="AL176" s="796"/>
      <c r="AM176" s="796"/>
      <c r="AN176" s="796"/>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c r="CA176" s="295"/>
      <c r="CB176" s="295"/>
      <c r="CC176" s="387" t="s">
        <v>1905</v>
      </c>
      <c r="CD176" s="387"/>
      <c r="CJ176" s="426"/>
    </row>
    <row r="177" spans="2:88" s="2" customFormat="1" ht="4.5" customHeight="1">
      <c r="B177" s="901"/>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1"/>
      <c r="CD177" s="1"/>
      <c r="CJ177" s="99"/>
    </row>
    <row r="178" spans="2:88" s="2" customFormat="1" ht="4.5" customHeight="1">
      <c r="B178" s="901"/>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1"/>
      <c r="CD178" s="1"/>
      <c r="CJ178" s="99"/>
    </row>
    <row r="179" spans="2:88" s="30" customFormat="1" ht="17.100000000000001" customHeight="1">
      <c r="B179" s="901"/>
      <c r="C179" s="295"/>
      <c r="D179" s="295" t="s">
        <v>271</v>
      </c>
      <c r="E179" s="295"/>
      <c r="F179" s="295"/>
      <c r="G179" s="295"/>
      <c r="H179" s="295"/>
      <c r="I179" s="295"/>
      <c r="J179" s="295"/>
      <c r="K179" s="295"/>
      <c r="L179" s="295"/>
      <c r="M179" s="295"/>
      <c r="N179" s="295"/>
      <c r="O179" s="295"/>
      <c r="P179" s="295"/>
      <c r="Q179" s="295"/>
      <c r="R179" s="295"/>
      <c r="S179" s="295"/>
      <c r="T179" s="295"/>
      <c r="U179" s="295"/>
      <c r="V179" s="297"/>
      <c r="W179" s="297"/>
      <c r="X179" s="297"/>
      <c r="Y179" s="297"/>
      <c r="Z179" s="297"/>
      <c r="AA179" s="791" t="str">
        <f>IF(V179="","","m")</f>
        <v/>
      </c>
      <c r="AB179" s="791"/>
      <c r="AC179" s="791"/>
      <c r="AD179" s="791"/>
      <c r="AE179" s="791"/>
      <c r="AF179" s="791"/>
      <c r="AG179" s="791"/>
      <c r="AH179" s="791"/>
      <c r="AI179" s="791"/>
      <c r="AJ179" s="791"/>
      <c r="AK179" s="791"/>
      <c r="AL179" s="791"/>
      <c r="AM179" s="791"/>
      <c r="AN179" s="791"/>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c r="CA179" s="295"/>
      <c r="CB179" s="295"/>
      <c r="CC179" s="387"/>
      <c r="CD179" s="387"/>
      <c r="CJ179" s="426"/>
    </row>
    <row r="180" spans="2:88" s="30" customFormat="1" ht="17.100000000000001" customHeight="1">
      <c r="B180" s="901"/>
      <c r="C180" s="295"/>
      <c r="D180" s="295"/>
      <c r="E180" s="295"/>
      <c r="F180" s="77" t="s">
        <v>272</v>
      </c>
      <c r="G180" s="77"/>
      <c r="H180" s="77"/>
      <c r="I180" s="77"/>
      <c r="J180" s="77"/>
      <c r="K180" s="77"/>
      <c r="L180" s="77"/>
      <c r="M180" s="77"/>
      <c r="N180" s="77"/>
      <c r="O180" s="298"/>
      <c r="P180" s="299"/>
      <c r="Q180" s="299"/>
      <c r="R180" s="299"/>
      <c r="S180" s="299"/>
      <c r="T180" s="299"/>
      <c r="U180" s="299"/>
      <c r="V180" s="299"/>
      <c r="W180" s="297"/>
      <c r="X180" s="297"/>
      <c r="Y180" s="297"/>
      <c r="Z180" s="297"/>
      <c r="AA180" s="792"/>
      <c r="AB180" s="792"/>
      <c r="AC180" s="792"/>
      <c r="AD180" s="792"/>
      <c r="AE180" s="792"/>
      <c r="AF180" s="792"/>
      <c r="AG180" s="792"/>
      <c r="AH180" s="792"/>
      <c r="AI180" s="792"/>
      <c r="AJ180" s="792"/>
      <c r="AK180" s="792"/>
      <c r="AL180" s="792"/>
      <c r="AM180" s="792"/>
      <c r="AN180" s="792"/>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c r="BO180" s="295"/>
      <c r="BP180" s="295"/>
      <c r="BQ180" s="295"/>
      <c r="BR180" s="295"/>
      <c r="BS180" s="295"/>
      <c r="BT180" s="295"/>
      <c r="BU180" s="295"/>
      <c r="BV180" s="295"/>
      <c r="BW180" s="295"/>
      <c r="BX180" s="295"/>
      <c r="BY180" s="295"/>
      <c r="BZ180" s="295"/>
      <c r="CA180" s="295"/>
      <c r="CB180" s="295"/>
      <c r="CC180" s="387"/>
      <c r="CD180" s="387"/>
      <c r="CJ180" s="426"/>
    </row>
    <row r="181" spans="2:88" s="30" customFormat="1" ht="17.100000000000001" customHeight="1">
      <c r="B181" s="901"/>
      <c r="C181" s="295"/>
      <c r="D181" s="295"/>
      <c r="E181" s="295"/>
      <c r="F181" s="77" t="s">
        <v>273</v>
      </c>
      <c r="G181" s="295"/>
      <c r="H181" s="295"/>
      <c r="I181" s="295"/>
      <c r="J181" s="295"/>
      <c r="K181" s="295"/>
      <c r="L181" s="295"/>
      <c r="M181" s="295"/>
      <c r="N181" s="295"/>
      <c r="O181" s="298"/>
      <c r="P181" s="299"/>
      <c r="Q181" s="295"/>
      <c r="R181" s="295"/>
      <c r="S181" s="295"/>
      <c r="T181" s="295"/>
      <c r="U181" s="295"/>
      <c r="V181" s="295"/>
      <c r="W181" s="297"/>
      <c r="X181" s="297"/>
      <c r="Y181" s="297"/>
      <c r="Z181" s="297"/>
      <c r="AA181" s="792"/>
      <c r="AB181" s="792"/>
      <c r="AC181" s="792"/>
      <c r="AD181" s="792"/>
      <c r="AE181" s="792"/>
      <c r="AF181" s="792"/>
      <c r="AG181" s="792"/>
      <c r="AH181" s="792"/>
      <c r="AI181" s="792"/>
      <c r="AJ181" s="792"/>
      <c r="AK181" s="792"/>
      <c r="AL181" s="792"/>
      <c r="AM181" s="792"/>
      <c r="AN181" s="792"/>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c r="CA181" s="295"/>
      <c r="CB181" s="295"/>
      <c r="CC181" s="387"/>
      <c r="CD181" s="387"/>
      <c r="CJ181" s="426"/>
    </row>
    <row r="182" spans="2:88" s="30" customFormat="1" ht="17.100000000000001" customHeight="1">
      <c r="B182" s="901"/>
      <c r="C182" s="295"/>
      <c r="D182" s="295"/>
      <c r="E182" s="295"/>
      <c r="F182" s="77" t="s">
        <v>274</v>
      </c>
      <c r="G182" s="295"/>
      <c r="H182" s="295"/>
      <c r="I182" s="295"/>
      <c r="J182" s="295"/>
      <c r="K182" s="295"/>
      <c r="L182" s="295"/>
      <c r="M182" s="295"/>
      <c r="N182" s="295"/>
      <c r="O182" s="295"/>
      <c r="P182" s="295"/>
      <c r="Q182" s="295" t="s">
        <v>275</v>
      </c>
      <c r="R182" s="295"/>
      <c r="S182" s="295"/>
      <c r="T182" s="300"/>
      <c r="U182" s="300"/>
      <c r="V182" s="300" t="s">
        <v>84</v>
      </c>
      <c r="W182" s="790"/>
      <c r="X182" s="790"/>
      <c r="Y182" s="790"/>
      <c r="Z182" s="790"/>
      <c r="AA182" s="790"/>
      <c r="AB182" s="790"/>
      <c r="AC182" s="790"/>
      <c r="AD182" s="295" t="s">
        <v>80</v>
      </c>
      <c r="AE182" s="295"/>
      <c r="AF182" s="295"/>
      <c r="AG182" s="295"/>
      <c r="AH182" s="295"/>
      <c r="AI182" s="295"/>
      <c r="AJ182" s="295"/>
      <c r="AK182" s="295"/>
      <c r="AL182" s="295"/>
      <c r="AM182" s="295" t="s">
        <v>276</v>
      </c>
      <c r="AN182" s="295"/>
      <c r="AO182" s="295"/>
      <c r="AP182" s="300"/>
      <c r="AQ182" s="300"/>
      <c r="AR182" s="300" t="s">
        <v>84</v>
      </c>
      <c r="AS182" s="790"/>
      <c r="AT182" s="790"/>
      <c r="AU182" s="790"/>
      <c r="AV182" s="790"/>
      <c r="AW182" s="790"/>
      <c r="AX182" s="790"/>
      <c r="AY182" s="790"/>
      <c r="AZ182" s="295" t="s">
        <v>80</v>
      </c>
      <c r="BA182" s="295"/>
      <c r="BB182" s="295"/>
      <c r="BC182" s="295"/>
      <c r="BD182" s="295"/>
      <c r="BE182" s="295"/>
      <c r="BF182" s="295"/>
      <c r="BG182" s="295"/>
      <c r="BH182" s="295"/>
      <c r="BI182" s="295"/>
      <c r="BJ182" s="295"/>
      <c r="BK182" s="295"/>
      <c r="BL182" s="295"/>
      <c r="BM182" s="295"/>
      <c r="BN182" s="295"/>
      <c r="BO182" s="295"/>
      <c r="BP182" s="295"/>
      <c r="BQ182" s="295"/>
      <c r="BR182" s="295"/>
      <c r="BS182" s="295"/>
      <c r="BT182" s="295"/>
      <c r="BU182" s="295"/>
      <c r="BV182" s="295"/>
      <c r="BW182" s="295"/>
      <c r="BX182" s="295"/>
      <c r="BY182" s="295"/>
      <c r="BZ182" s="295"/>
      <c r="CA182" s="295"/>
      <c r="CB182" s="295"/>
      <c r="CC182" s="387"/>
      <c r="CD182" s="387"/>
      <c r="CJ182" s="426"/>
    </row>
    <row r="183" spans="2:88" s="30" customFormat="1" ht="17.100000000000001" customHeight="1">
      <c r="B183" s="901"/>
      <c r="C183" s="295"/>
      <c r="D183" s="295"/>
      <c r="E183" s="295"/>
      <c r="F183" s="77" t="s">
        <v>277</v>
      </c>
      <c r="G183" s="295"/>
      <c r="H183" s="295"/>
      <c r="I183" s="295"/>
      <c r="J183" s="295"/>
      <c r="K183" s="295"/>
      <c r="L183" s="295"/>
      <c r="M183" s="301"/>
      <c r="N183" s="301"/>
      <c r="O183" s="301"/>
      <c r="P183" s="301"/>
      <c r="Q183" s="793"/>
      <c r="R183" s="793"/>
      <c r="S183" s="793"/>
      <c r="T183" s="793"/>
      <c r="U183" s="793"/>
      <c r="V183" s="793"/>
      <c r="W183" s="793"/>
      <c r="X183" s="793"/>
      <c r="Y183" s="793"/>
      <c r="Z183" s="793"/>
      <c r="AA183" s="793"/>
      <c r="AB183" s="793"/>
      <c r="AC183" s="793"/>
      <c r="AD183" s="793"/>
      <c r="AE183" s="793"/>
      <c r="AF183" s="793"/>
      <c r="AG183" s="793"/>
      <c r="AH183" s="793"/>
      <c r="AI183" s="793"/>
      <c r="AJ183" s="793"/>
      <c r="AK183" s="793"/>
      <c r="AL183" s="793"/>
      <c r="AM183" s="793"/>
      <c r="AN183" s="301"/>
      <c r="AO183" s="301"/>
      <c r="AP183" s="900" t="s">
        <v>1606</v>
      </c>
      <c r="AQ183" s="900"/>
      <c r="AR183" s="900"/>
      <c r="AS183" s="301"/>
      <c r="AT183" s="301"/>
      <c r="AU183" s="793"/>
      <c r="AV183" s="793"/>
      <c r="AW183" s="793"/>
      <c r="AX183" s="793"/>
      <c r="AY183" s="793"/>
      <c r="AZ183" s="793"/>
      <c r="BA183" s="793"/>
      <c r="BB183" s="793"/>
      <c r="BC183" s="793"/>
      <c r="BD183" s="793"/>
      <c r="BE183" s="793"/>
      <c r="BF183" s="793"/>
      <c r="BG183" s="793"/>
      <c r="BH183" s="793"/>
      <c r="BI183" s="793"/>
      <c r="BJ183" s="793"/>
      <c r="BK183" s="793"/>
      <c r="BL183" s="793"/>
      <c r="BM183" s="793"/>
      <c r="BN183" s="793"/>
      <c r="BO183" s="295"/>
      <c r="BP183" s="295"/>
      <c r="BQ183" s="295"/>
      <c r="BR183" s="295"/>
      <c r="BS183" s="295"/>
      <c r="BT183" s="295"/>
      <c r="BU183" s="295"/>
      <c r="BV183" s="295"/>
      <c r="BW183" s="295"/>
      <c r="BX183" s="295"/>
      <c r="BY183" s="295"/>
      <c r="BZ183" s="295"/>
      <c r="CA183" s="295"/>
      <c r="CB183" s="295"/>
      <c r="CC183" s="387"/>
      <c r="CD183" s="387"/>
      <c r="CJ183" s="426"/>
    </row>
    <row r="184" spans="2:88" s="2" customFormat="1" ht="4.5" customHeight="1">
      <c r="B184" s="901"/>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293"/>
      <c r="BT184" s="293"/>
      <c r="BU184" s="293"/>
      <c r="BV184" s="293"/>
      <c r="BW184" s="293"/>
      <c r="BX184" s="293"/>
      <c r="BY184" s="293"/>
      <c r="BZ184" s="293"/>
      <c r="CA184" s="293"/>
      <c r="CB184" s="293"/>
      <c r="CC184" s="1"/>
      <c r="CD184" s="1"/>
      <c r="CJ184" s="99"/>
    </row>
    <row r="185" spans="2:88" s="2" customFormat="1" ht="4.5" customHeight="1">
      <c r="B185" s="901"/>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1"/>
      <c r="CD185" s="1"/>
      <c r="CJ185" s="99"/>
    </row>
    <row r="186" spans="2:88" s="30" customFormat="1" ht="17.100000000000001" customHeight="1">
      <c r="B186" s="901"/>
      <c r="C186" s="295"/>
      <c r="D186" s="791" t="s">
        <v>278</v>
      </c>
      <c r="E186" s="791"/>
      <c r="F186" s="791"/>
      <c r="G186" s="791"/>
      <c r="H186" s="791"/>
      <c r="I186" s="791"/>
      <c r="J186" s="791"/>
      <c r="K186" s="791"/>
      <c r="L186" s="791"/>
      <c r="M186" s="791"/>
      <c r="N186" s="791"/>
      <c r="O186" s="791"/>
      <c r="P186" s="791"/>
      <c r="Q186" s="791"/>
      <c r="R186" s="791"/>
      <c r="S186" s="791"/>
      <c r="T186" s="791"/>
      <c r="U186" s="791"/>
      <c r="V186" s="791"/>
      <c r="W186" s="791"/>
      <c r="X186" s="791"/>
      <c r="Y186" s="791"/>
      <c r="Z186" s="791"/>
      <c r="AA186" s="791"/>
      <c r="AB186" s="791"/>
      <c r="AC186" s="791"/>
      <c r="AD186" s="791"/>
      <c r="AE186" s="791"/>
      <c r="AF186" s="791"/>
      <c r="AG186" s="791"/>
      <c r="AH186" s="791"/>
      <c r="AI186" s="791"/>
      <c r="AJ186" s="791"/>
      <c r="AK186" s="791"/>
      <c r="AL186" s="791"/>
      <c r="AM186" s="791"/>
      <c r="AN186" s="791"/>
      <c r="AO186" s="791"/>
      <c r="AP186" s="791"/>
      <c r="AQ186" s="791"/>
      <c r="AR186" s="791"/>
      <c r="AS186" s="791"/>
      <c r="AT186" s="791"/>
      <c r="AU186" s="791"/>
      <c r="AV186" s="791"/>
      <c r="AW186" s="791"/>
      <c r="AX186" s="791"/>
      <c r="AY186" s="791"/>
      <c r="AZ186" s="791"/>
      <c r="BA186" s="791"/>
      <c r="BB186" s="791"/>
      <c r="BC186" s="791"/>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c r="CA186" s="295"/>
      <c r="CB186" s="295"/>
      <c r="CC186" s="387"/>
      <c r="CD186" s="387"/>
      <c r="CJ186" s="426"/>
    </row>
    <row r="187" spans="2:88" s="30" customFormat="1" ht="17.100000000000001" customHeight="1">
      <c r="B187" s="901"/>
      <c r="C187" s="295"/>
      <c r="D187" s="295"/>
      <c r="E187" s="295"/>
      <c r="F187" s="295"/>
      <c r="G187" s="790" t="s">
        <v>56</v>
      </c>
      <c r="H187" s="790"/>
      <c r="I187" s="790"/>
      <c r="J187" s="295" t="s">
        <v>1340</v>
      </c>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c r="CA187" s="295"/>
      <c r="CB187" s="295"/>
      <c r="CC187" s="387"/>
      <c r="CD187" s="387"/>
      <c r="CJ187" s="426"/>
    </row>
    <row r="188" spans="2:88" s="30" customFormat="1" ht="17.100000000000001" customHeight="1">
      <c r="B188" s="901"/>
      <c r="C188" s="295"/>
      <c r="D188" s="295"/>
      <c r="E188" s="295"/>
      <c r="F188" s="295"/>
      <c r="G188" s="790" t="s">
        <v>56</v>
      </c>
      <c r="H188" s="790"/>
      <c r="I188" s="790"/>
      <c r="J188" s="295" t="s">
        <v>1341</v>
      </c>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c r="CA188" s="295"/>
      <c r="CB188" s="295"/>
      <c r="CC188" s="387"/>
      <c r="CD188" s="387"/>
      <c r="CJ188" s="426"/>
    </row>
    <row r="189" spans="2:88" s="2" customFormat="1" ht="4.5" customHeight="1">
      <c r="B189" s="901"/>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A189" s="293"/>
      <c r="CB189" s="293"/>
      <c r="CC189" s="1"/>
      <c r="CD189" s="1"/>
      <c r="CJ189" s="99"/>
    </row>
    <row r="190" spans="2:88" s="2" customFormat="1" ht="4.5" customHeight="1">
      <c r="B190" s="901"/>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1"/>
      <c r="CD190" s="1"/>
      <c r="CJ190" s="99"/>
    </row>
    <row r="191" spans="2:88" s="30" customFormat="1" ht="17.100000000000001" customHeight="1">
      <c r="B191" s="901"/>
      <c r="C191" s="295"/>
      <c r="D191" s="295" t="s">
        <v>281</v>
      </c>
      <c r="E191" s="295"/>
      <c r="F191" s="295"/>
      <c r="G191" s="295"/>
      <c r="H191" s="295"/>
      <c r="I191" s="295"/>
      <c r="J191" s="295"/>
      <c r="K191" s="295"/>
      <c r="L191" s="295"/>
      <c r="M191" s="295"/>
      <c r="N191" s="295"/>
      <c r="O191" s="295"/>
      <c r="P191" s="295"/>
      <c r="Q191" s="295"/>
      <c r="R191" s="295"/>
      <c r="S191" s="295"/>
      <c r="T191" s="295"/>
      <c r="U191" s="297"/>
      <c r="V191" s="297"/>
      <c r="W191" s="297"/>
      <c r="X191" s="297"/>
      <c r="Y191" s="297"/>
      <c r="Z191" s="297"/>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c r="CA191" s="295"/>
      <c r="CB191" s="295"/>
      <c r="CC191" s="387"/>
      <c r="CD191" s="387"/>
      <c r="CJ191" s="426"/>
    </row>
    <row r="192" spans="2:88" s="30" customFormat="1" ht="17.100000000000001" customHeight="1">
      <c r="B192" s="901"/>
      <c r="C192" s="295"/>
      <c r="D192" s="295"/>
      <c r="E192" s="295"/>
      <c r="F192" s="295"/>
      <c r="G192" s="790" t="s">
        <v>56</v>
      </c>
      <c r="H192" s="790"/>
      <c r="I192" s="790"/>
      <c r="J192" s="295" t="s">
        <v>1342</v>
      </c>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c r="CA192" s="295"/>
      <c r="CB192" s="295"/>
      <c r="CC192" s="387" t="s">
        <v>2173</v>
      </c>
      <c r="CD192" s="387"/>
      <c r="CJ192" s="426"/>
    </row>
    <row r="193" spans="2:88" s="30" customFormat="1" ht="17.100000000000001" customHeight="1">
      <c r="B193" s="901"/>
      <c r="C193" s="295"/>
      <c r="D193" s="295"/>
      <c r="E193" s="295"/>
      <c r="F193" s="295"/>
      <c r="G193" s="790" t="s">
        <v>56</v>
      </c>
      <c r="H193" s="790"/>
      <c r="I193" s="790"/>
      <c r="J193" s="295" t="s">
        <v>1343</v>
      </c>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c r="CA193" s="295"/>
      <c r="CB193" s="295"/>
      <c r="CC193" s="387" t="s">
        <v>1899</v>
      </c>
      <c r="CD193" s="387"/>
      <c r="CJ193" s="426"/>
    </row>
    <row r="194" spans="2:88" s="30" customFormat="1" ht="17.100000000000001" customHeight="1">
      <c r="B194" s="901"/>
      <c r="C194" s="295"/>
      <c r="D194" s="295"/>
      <c r="E194" s="295"/>
      <c r="F194" s="295"/>
      <c r="G194" s="790" t="s">
        <v>56</v>
      </c>
      <c r="H194" s="790"/>
      <c r="I194" s="790"/>
      <c r="J194" s="295" t="s">
        <v>1344</v>
      </c>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c r="CA194" s="295"/>
      <c r="CB194" s="295"/>
      <c r="CC194" s="387" t="s">
        <v>1900</v>
      </c>
      <c r="CD194" s="387"/>
      <c r="CJ194" s="426"/>
    </row>
    <row r="195" spans="2:88" s="30" customFormat="1" ht="17.100000000000001" customHeight="1">
      <c r="B195" s="901"/>
      <c r="C195" s="295"/>
      <c r="D195" s="295"/>
      <c r="E195" s="295"/>
      <c r="F195" s="295"/>
      <c r="G195" s="790" t="s">
        <v>56</v>
      </c>
      <c r="H195" s="790"/>
      <c r="I195" s="790"/>
      <c r="J195" s="295" t="s">
        <v>1345</v>
      </c>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c r="BA195" s="295"/>
      <c r="BB195" s="295"/>
      <c r="BC195" s="295"/>
      <c r="BD195" s="295"/>
      <c r="BE195" s="295"/>
      <c r="BF195" s="295"/>
      <c r="BG195" s="295"/>
      <c r="BH195" s="295"/>
      <c r="BI195" s="295"/>
      <c r="BJ195" s="295"/>
      <c r="BK195" s="295"/>
      <c r="BL195" s="295"/>
      <c r="BM195" s="295"/>
      <c r="BN195" s="295"/>
      <c r="BO195" s="295"/>
      <c r="BP195" s="295"/>
      <c r="BQ195" s="295"/>
      <c r="BR195" s="295"/>
      <c r="BS195" s="295"/>
      <c r="BT195" s="295"/>
      <c r="BU195" s="295"/>
      <c r="BV195" s="295"/>
      <c r="BW195" s="295"/>
      <c r="BX195" s="295"/>
      <c r="BY195" s="295"/>
      <c r="BZ195" s="295"/>
      <c r="CA195" s="295"/>
      <c r="CB195" s="295"/>
      <c r="CC195" s="387" t="s">
        <v>1901</v>
      </c>
      <c r="CD195" s="387"/>
      <c r="CJ195" s="426"/>
    </row>
    <row r="196" spans="2:88" s="30" customFormat="1" ht="17.100000000000001" customHeight="1">
      <c r="B196" s="901"/>
      <c r="C196" s="295"/>
      <c r="D196" s="295"/>
      <c r="E196" s="295"/>
      <c r="F196" s="295"/>
      <c r="G196" s="790" t="s">
        <v>56</v>
      </c>
      <c r="H196" s="790"/>
      <c r="I196" s="790"/>
      <c r="J196" s="295" t="s">
        <v>1346</v>
      </c>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295"/>
      <c r="BM196" s="295"/>
      <c r="BN196" s="295"/>
      <c r="BO196" s="295"/>
      <c r="BP196" s="295"/>
      <c r="BQ196" s="295"/>
      <c r="BR196" s="295"/>
      <c r="BS196" s="295"/>
      <c r="BT196" s="295"/>
      <c r="BU196" s="295"/>
      <c r="BV196" s="295"/>
      <c r="BW196" s="295"/>
      <c r="BX196" s="295"/>
      <c r="BY196" s="295"/>
      <c r="BZ196" s="295"/>
      <c r="CA196" s="295"/>
      <c r="CB196" s="295"/>
      <c r="CC196" s="387" t="s">
        <v>1902</v>
      </c>
      <c r="CD196" s="387"/>
      <c r="CJ196" s="426"/>
    </row>
    <row r="197" spans="2:88" s="2" customFormat="1" ht="4.5" customHeight="1">
      <c r="B197" s="901"/>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1"/>
      <c r="CD197" s="1"/>
      <c r="CJ197" s="99"/>
    </row>
    <row r="198" spans="2:88" s="2" customFormat="1" ht="4.5" customHeight="1">
      <c r="B198" s="901"/>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1"/>
      <c r="CD198" s="1"/>
      <c r="CJ198" s="99"/>
    </row>
    <row r="199" spans="2:88" s="30" customFormat="1" ht="17.100000000000001" customHeight="1">
      <c r="B199" s="901"/>
      <c r="C199" s="295"/>
      <c r="D199" s="295" t="s">
        <v>287</v>
      </c>
      <c r="E199" s="295"/>
      <c r="F199" s="295"/>
      <c r="G199" s="295"/>
      <c r="H199" s="295"/>
      <c r="I199" s="295"/>
      <c r="J199" s="295"/>
      <c r="K199" s="295"/>
      <c r="L199" s="295"/>
      <c r="M199" s="295"/>
      <c r="N199" s="295"/>
      <c r="O199" s="295"/>
      <c r="P199" s="295"/>
      <c r="Q199" s="295"/>
      <c r="R199" s="295"/>
      <c r="S199" s="295"/>
      <c r="T199" s="295"/>
      <c r="U199" s="297"/>
      <c r="V199" s="297"/>
      <c r="W199" s="297"/>
      <c r="X199" s="297"/>
      <c r="Y199" s="297"/>
      <c r="Z199" s="297"/>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c r="CA199" s="295"/>
      <c r="CB199" s="295"/>
      <c r="CC199" s="387"/>
      <c r="CD199" s="387"/>
      <c r="CJ199" s="426"/>
    </row>
    <row r="200" spans="2:88" s="30" customFormat="1" ht="17.100000000000001" customHeight="1">
      <c r="B200" s="901"/>
      <c r="C200" s="295"/>
      <c r="D200" s="295"/>
      <c r="E200" s="295"/>
      <c r="F200" s="295"/>
      <c r="G200" s="77" t="s">
        <v>288</v>
      </c>
      <c r="H200" s="295"/>
      <c r="I200" s="295"/>
      <c r="J200" s="295"/>
      <c r="K200" s="295"/>
      <c r="L200" s="295"/>
      <c r="M200" s="295"/>
      <c r="N200" s="295"/>
      <c r="O200" s="295"/>
      <c r="P200" s="295"/>
      <c r="Q200" s="295"/>
      <c r="R200" s="295"/>
      <c r="S200" s="295"/>
      <c r="T200" s="295"/>
      <c r="U200" s="297"/>
      <c r="V200" s="297"/>
      <c r="W200" s="297"/>
      <c r="X200" s="297"/>
      <c r="Y200" s="297"/>
      <c r="Z200" s="297"/>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c r="CA200" s="295"/>
      <c r="CB200" s="295"/>
      <c r="CC200" s="387"/>
      <c r="CD200" s="387"/>
      <c r="CJ200" s="426"/>
    </row>
    <row r="201" spans="2:88" s="30" customFormat="1" ht="17.100000000000001" customHeight="1">
      <c r="B201" s="901"/>
      <c r="C201" s="295"/>
      <c r="D201" s="77"/>
      <c r="E201" s="295"/>
      <c r="F201" s="295"/>
      <c r="G201" s="295"/>
      <c r="H201" s="295"/>
      <c r="I201" s="295" t="s">
        <v>84</v>
      </c>
      <c r="J201" s="789"/>
      <c r="K201" s="789"/>
      <c r="L201" s="789"/>
      <c r="M201" s="789"/>
      <c r="N201" s="789"/>
      <c r="O201" s="789"/>
      <c r="P201" s="789"/>
      <c r="Q201" s="789"/>
      <c r="R201" s="789"/>
      <c r="S201" s="789"/>
      <c r="T201" s="789"/>
      <c r="U201" s="789"/>
      <c r="V201" s="789"/>
      <c r="W201" s="789"/>
      <c r="X201" s="789"/>
      <c r="Y201" s="789"/>
      <c r="Z201" s="789"/>
      <c r="AA201" s="789"/>
      <c r="AB201" s="789"/>
      <c r="AC201" s="789"/>
      <c r="AD201" s="789"/>
      <c r="AE201" s="789"/>
      <c r="AF201" s="789"/>
      <c r="AG201" s="789"/>
      <c r="AH201" s="789"/>
      <c r="AI201" s="789"/>
      <c r="AJ201" s="789"/>
      <c r="AK201" s="789"/>
      <c r="AL201" s="789"/>
      <c r="AM201" s="789"/>
      <c r="AN201" s="789"/>
      <c r="AO201" s="789"/>
      <c r="AP201" s="789"/>
      <c r="AQ201" s="789"/>
      <c r="AR201" s="789"/>
      <c r="AS201" s="789"/>
      <c r="AT201" s="789"/>
      <c r="AU201" s="789"/>
      <c r="AV201" s="789"/>
      <c r="AW201" s="789"/>
      <c r="AX201" s="789"/>
      <c r="AY201" s="789"/>
      <c r="AZ201" s="789"/>
      <c r="BA201" s="789"/>
      <c r="BB201" s="789"/>
      <c r="BC201" s="789"/>
      <c r="BD201" s="789"/>
      <c r="BE201" s="789"/>
      <c r="BF201" s="789"/>
      <c r="BG201" s="789"/>
      <c r="BH201" s="789"/>
      <c r="BI201" s="789"/>
      <c r="BJ201" s="789"/>
      <c r="BK201" s="789"/>
      <c r="BL201" s="789"/>
      <c r="BM201" s="789"/>
      <c r="BN201" s="789"/>
      <c r="BO201" s="789"/>
      <c r="BP201" s="789"/>
      <c r="BQ201" s="789"/>
      <c r="BR201" s="789"/>
      <c r="BS201" s="789"/>
      <c r="BT201" s="789"/>
      <c r="BU201" s="789"/>
      <c r="BV201" s="789"/>
      <c r="BW201" s="789"/>
      <c r="BX201" s="789"/>
      <c r="BY201" s="789"/>
      <c r="BZ201" s="789"/>
      <c r="CA201" s="789"/>
      <c r="CB201" s="295" t="s">
        <v>80</v>
      </c>
      <c r="CC201" s="387" t="s">
        <v>1903</v>
      </c>
      <c r="CD201" s="387"/>
      <c r="CJ201" s="426"/>
    </row>
    <row r="202" spans="2:88" s="30" customFormat="1" ht="17.100000000000001" customHeight="1">
      <c r="B202" s="901"/>
      <c r="C202" s="295"/>
      <c r="D202" s="295"/>
      <c r="E202" s="295"/>
      <c r="F202" s="295"/>
      <c r="G202" s="77" t="s">
        <v>290</v>
      </c>
      <c r="H202" s="295"/>
      <c r="I202" s="295"/>
      <c r="J202" s="295"/>
      <c r="K202" s="295"/>
      <c r="L202" s="295"/>
      <c r="M202" s="295"/>
      <c r="N202" s="295"/>
      <c r="O202" s="295"/>
      <c r="P202" s="295"/>
      <c r="Q202" s="295"/>
      <c r="R202" s="295"/>
      <c r="S202" s="295"/>
      <c r="T202" s="295"/>
      <c r="U202" s="297"/>
      <c r="V202" s="297"/>
      <c r="W202" s="297"/>
      <c r="X202" s="297"/>
      <c r="Y202" s="297"/>
      <c r="Z202" s="297"/>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c r="CA202" s="295"/>
      <c r="CB202" s="295"/>
      <c r="CC202" s="387"/>
      <c r="CD202" s="387"/>
      <c r="CJ202" s="426"/>
    </row>
    <row r="203" spans="2:88" s="30" customFormat="1" ht="17.100000000000001" customHeight="1">
      <c r="B203" s="901"/>
      <c r="C203" s="295"/>
      <c r="D203" s="295"/>
      <c r="E203" s="295"/>
      <c r="F203" s="295"/>
      <c r="G203" s="295"/>
      <c r="H203" s="295"/>
      <c r="I203" s="790" t="s">
        <v>56</v>
      </c>
      <c r="J203" s="790"/>
      <c r="K203" s="790"/>
      <c r="L203" s="295" t="s">
        <v>1347</v>
      </c>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c r="CA203" s="295"/>
      <c r="CB203" s="295"/>
      <c r="CC203" s="387"/>
      <c r="CD203" s="387"/>
      <c r="CJ203" s="426"/>
    </row>
    <row r="204" spans="2:88" s="30" customFormat="1" ht="17.100000000000001" customHeight="1">
      <c r="B204" s="901"/>
      <c r="C204" s="295"/>
      <c r="D204" s="295"/>
      <c r="E204" s="295"/>
      <c r="F204" s="295"/>
      <c r="G204" s="295"/>
      <c r="H204" s="295"/>
      <c r="I204" s="295"/>
      <c r="J204" s="295" t="s">
        <v>292</v>
      </c>
      <c r="K204" s="295"/>
      <c r="L204" s="295"/>
      <c r="M204" s="295"/>
      <c r="N204" s="295"/>
      <c r="O204" s="295"/>
      <c r="P204" s="295"/>
      <c r="Q204" s="295"/>
      <c r="R204" s="295"/>
      <c r="S204" s="295"/>
      <c r="T204" s="295"/>
      <c r="U204" s="295"/>
      <c r="V204" s="295"/>
      <c r="W204" s="789"/>
      <c r="X204" s="789"/>
      <c r="Y204" s="789"/>
      <c r="Z204" s="789"/>
      <c r="AA204" s="789"/>
      <c r="AB204" s="789"/>
      <c r="AC204" s="789"/>
      <c r="AD204" s="789"/>
      <c r="AE204" s="789"/>
      <c r="AF204" s="789"/>
      <c r="AG204" s="789"/>
      <c r="AH204" s="789"/>
      <c r="AI204" s="789"/>
      <c r="AJ204" s="789"/>
      <c r="AK204" s="789"/>
      <c r="AL204" s="789"/>
      <c r="AM204" s="789"/>
      <c r="AN204" s="789"/>
      <c r="AO204" s="789"/>
      <c r="AP204" s="789"/>
      <c r="AQ204" s="789"/>
      <c r="AR204" s="789"/>
      <c r="AS204" s="789"/>
      <c r="AT204" s="789"/>
      <c r="AU204" s="295" t="s">
        <v>80</v>
      </c>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c r="CA204" s="295"/>
      <c r="CB204" s="295"/>
      <c r="CC204" s="387"/>
      <c r="CD204" s="387"/>
      <c r="CJ204" s="426"/>
    </row>
    <row r="205" spans="2:88" s="30" customFormat="1" ht="17.100000000000001" customHeight="1">
      <c r="B205" s="901"/>
      <c r="C205" s="295"/>
      <c r="D205" s="295"/>
      <c r="E205" s="295"/>
      <c r="F205" s="295"/>
      <c r="G205" s="295"/>
      <c r="H205" s="295"/>
      <c r="I205" s="790" t="s">
        <v>56</v>
      </c>
      <c r="J205" s="790"/>
      <c r="K205" s="790"/>
      <c r="L205" s="295" t="s">
        <v>1348</v>
      </c>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387" t="s">
        <v>1939</v>
      </c>
      <c r="CD205" s="387"/>
      <c r="CJ205" s="426"/>
    </row>
    <row r="206" spans="2:88" s="2" customFormat="1" ht="4.5" customHeight="1">
      <c r="B206" s="901"/>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293"/>
      <c r="BT206" s="293"/>
      <c r="BU206" s="293"/>
      <c r="BV206" s="293"/>
      <c r="BW206" s="293"/>
      <c r="BX206" s="293"/>
      <c r="BY206" s="293"/>
      <c r="BZ206" s="293"/>
      <c r="CA206" s="293"/>
      <c r="CB206" s="293"/>
      <c r="CC206" s="1"/>
      <c r="CD206" s="1"/>
      <c r="CJ206" s="99"/>
    </row>
    <row r="207" spans="2:88" s="2" customFormat="1" ht="4.5" customHeight="1">
      <c r="B207" s="901"/>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1"/>
      <c r="CD207" s="1"/>
      <c r="CJ207" s="99"/>
    </row>
    <row r="208" spans="2:88" s="30" customFormat="1" ht="17.100000000000001" customHeight="1">
      <c r="B208" s="901"/>
      <c r="C208" s="295"/>
      <c r="D208" s="295" t="s">
        <v>294</v>
      </c>
      <c r="E208" s="295"/>
      <c r="F208" s="295"/>
      <c r="G208" s="295"/>
      <c r="H208" s="295"/>
      <c r="I208" s="295"/>
      <c r="J208" s="295"/>
      <c r="K208" s="295"/>
      <c r="L208" s="295"/>
      <c r="M208" s="295"/>
      <c r="N208" s="295"/>
      <c r="O208" s="295"/>
      <c r="P208" s="295"/>
      <c r="Q208" s="295"/>
      <c r="R208" s="295"/>
      <c r="S208" s="295"/>
      <c r="T208" s="295"/>
      <c r="U208" s="297"/>
      <c r="V208" s="297"/>
      <c r="W208" s="297"/>
      <c r="X208" s="297"/>
      <c r="Y208" s="297"/>
      <c r="Z208" s="297"/>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c r="CA208" s="295"/>
      <c r="CB208" s="295"/>
      <c r="CC208" s="387"/>
      <c r="CD208" s="387"/>
      <c r="CJ208" s="426"/>
    </row>
    <row r="209" spans="2:88" s="30" customFormat="1" ht="17.100000000000001" customHeight="1">
      <c r="B209" s="901"/>
      <c r="C209" s="295"/>
      <c r="D209" s="300"/>
      <c r="E209" s="295"/>
      <c r="F209" s="295"/>
      <c r="G209" s="295"/>
      <c r="H209" s="295" t="s">
        <v>84</v>
      </c>
      <c r="I209" s="789"/>
      <c r="J209" s="789"/>
      <c r="K209" s="789"/>
      <c r="L209" s="789"/>
      <c r="M209" s="789"/>
      <c r="N209" s="789"/>
      <c r="O209" s="789"/>
      <c r="P209" s="789"/>
      <c r="Q209" s="789"/>
      <c r="R209" s="789"/>
      <c r="S209" s="789"/>
      <c r="T209" s="789"/>
      <c r="U209" s="789"/>
      <c r="V209" s="789"/>
      <c r="W209" s="789"/>
      <c r="X209" s="789"/>
      <c r="Y209" s="789"/>
      <c r="Z209" s="789"/>
      <c r="AA209" s="789"/>
      <c r="AB209" s="789"/>
      <c r="AC209" s="789"/>
      <c r="AD209" s="789"/>
      <c r="AE209" s="789"/>
      <c r="AF209" s="789"/>
      <c r="AG209" s="789"/>
      <c r="AH209" s="789"/>
      <c r="AI209" s="789"/>
      <c r="AJ209" s="789"/>
      <c r="AK209" s="789"/>
      <c r="AL209" s="789"/>
      <c r="AM209" s="789"/>
      <c r="AN209" s="789"/>
      <c r="AO209" s="789"/>
      <c r="AP209" s="789"/>
      <c r="AQ209" s="789"/>
      <c r="AR209" s="789"/>
      <c r="AS209" s="789"/>
      <c r="AT209" s="789"/>
      <c r="AU209" s="789"/>
      <c r="AV209" s="789"/>
      <c r="AW209" s="789"/>
      <c r="AX209" s="789"/>
      <c r="AY209" s="789"/>
      <c r="AZ209" s="789"/>
      <c r="BA209" s="295" t="s">
        <v>80</v>
      </c>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c r="CA209" s="295"/>
      <c r="CB209" s="295"/>
      <c r="CC209" s="387" t="s">
        <v>1904</v>
      </c>
      <c r="CD209" s="387"/>
      <c r="CJ209" s="426"/>
    </row>
    <row r="210" spans="2:88" s="2" customFormat="1" ht="4.5" customHeight="1">
      <c r="B210" s="901"/>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293"/>
      <c r="BT210" s="293"/>
      <c r="BU210" s="293"/>
      <c r="BV210" s="293"/>
      <c r="BW210" s="293"/>
      <c r="BX210" s="293"/>
      <c r="BY210" s="293"/>
      <c r="BZ210" s="293"/>
      <c r="CA210" s="293"/>
      <c r="CB210" s="293"/>
      <c r="CC210" s="1"/>
      <c r="CD210" s="1"/>
      <c r="CJ210" s="99"/>
    </row>
    <row r="211" spans="2:88" s="2" customFormat="1" ht="4.5" customHeight="1">
      <c r="B211" s="901"/>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1"/>
      <c r="CD211" s="1"/>
      <c r="CJ211" s="99"/>
    </row>
    <row r="212" spans="2:88" s="30" customFormat="1" ht="17.100000000000001" customHeight="1">
      <c r="B212" s="901"/>
      <c r="C212" s="295"/>
      <c r="D212" s="295" t="s">
        <v>295</v>
      </c>
      <c r="E212" s="295"/>
      <c r="F212" s="295"/>
      <c r="G212" s="295"/>
      <c r="H212" s="295"/>
      <c r="I212" s="295"/>
      <c r="J212" s="295"/>
      <c r="K212" s="295"/>
      <c r="L212" s="295"/>
      <c r="M212" s="295"/>
      <c r="N212" s="295"/>
      <c r="O212" s="295"/>
      <c r="P212" s="295"/>
      <c r="Q212" s="295"/>
      <c r="R212" s="295"/>
      <c r="S212" s="295"/>
      <c r="T212" s="295"/>
      <c r="U212" s="297"/>
      <c r="V212" s="297"/>
      <c r="W212" s="297"/>
      <c r="X212" s="297"/>
      <c r="Y212" s="297"/>
      <c r="Z212" s="297"/>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387"/>
      <c r="CD212" s="387"/>
      <c r="CJ212" s="426"/>
    </row>
    <row r="213" spans="2:88" s="31" customFormat="1" ht="17.100000000000001" customHeight="1">
      <c r="B213" s="901"/>
      <c r="C213" s="303"/>
      <c r="D213" s="303"/>
      <c r="E213" s="303"/>
      <c r="F213" s="303"/>
      <c r="G213" s="788"/>
      <c r="H213" s="788"/>
      <c r="I213" s="788"/>
      <c r="J213" s="788"/>
      <c r="K213" s="788"/>
      <c r="L213" s="788"/>
      <c r="M213" s="788"/>
      <c r="N213" s="788"/>
      <c r="O213" s="788"/>
      <c r="P213" s="788"/>
      <c r="Q213" s="788"/>
      <c r="R213" s="788"/>
      <c r="S213" s="788"/>
      <c r="T213" s="788"/>
      <c r="U213" s="788"/>
      <c r="V213" s="788"/>
      <c r="W213" s="788"/>
      <c r="X213" s="788"/>
      <c r="Y213" s="788"/>
      <c r="Z213" s="788"/>
      <c r="AA213" s="788"/>
      <c r="AB213" s="788"/>
      <c r="AC213" s="788"/>
      <c r="AD213" s="788"/>
      <c r="AE213" s="788"/>
      <c r="AF213" s="788"/>
      <c r="AG213" s="788"/>
      <c r="AH213" s="788"/>
      <c r="AI213" s="788"/>
      <c r="AJ213" s="788"/>
      <c r="AK213" s="788"/>
      <c r="AL213" s="788"/>
      <c r="AM213" s="788"/>
      <c r="AN213" s="788"/>
      <c r="AO213" s="788"/>
      <c r="AP213" s="788"/>
      <c r="AQ213" s="788"/>
      <c r="AR213" s="788"/>
      <c r="AS213" s="788"/>
      <c r="AT213" s="788"/>
      <c r="AU213" s="788"/>
      <c r="AV213" s="788"/>
      <c r="AW213" s="788"/>
      <c r="AX213" s="788"/>
      <c r="AY213" s="788"/>
      <c r="AZ213" s="788"/>
      <c r="BA213" s="788"/>
      <c r="BB213" s="788"/>
      <c r="BC213" s="788"/>
      <c r="BD213" s="788"/>
      <c r="BE213" s="788"/>
      <c r="BF213" s="788"/>
      <c r="BG213" s="788"/>
      <c r="BH213" s="788"/>
      <c r="BI213" s="788"/>
      <c r="BJ213" s="788"/>
      <c r="BK213" s="788"/>
      <c r="BL213" s="788"/>
      <c r="BM213" s="788"/>
      <c r="BN213" s="788"/>
      <c r="BO213" s="788"/>
      <c r="BP213" s="788"/>
      <c r="BQ213" s="788"/>
      <c r="BR213" s="788"/>
      <c r="BS213" s="788"/>
      <c r="BT213" s="788"/>
      <c r="BU213" s="788"/>
      <c r="BV213" s="788"/>
      <c r="BW213" s="788"/>
      <c r="BX213" s="788"/>
      <c r="BY213" s="788"/>
      <c r="BZ213" s="788"/>
      <c r="CA213" s="788"/>
      <c r="CB213" s="303"/>
      <c r="CC213" s="394"/>
      <c r="CD213" s="394"/>
      <c r="CJ213" s="427"/>
    </row>
    <row r="214" spans="2:88" s="31" customFormat="1" ht="17.100000000000001" customHeight="1">
      <c r="B214" s="901"/>
      <c r="C214" s="303"/>
      <c r="D214" s="303"/>
      <c r="E214" s="303"/>
      <c r="F214" s="303"/>
      <c r="G214" s="788"/>
      <c r="H214" s="788"/>
      <c r="I214" s="788"/>
      <c r="J214" s="788"/>
      <c r="K214" s="788"/>
      <c r="L214" s="788"/>
      <c r="M214" s="788"/>
      <c r="N214" s="788"/>
      <c r="O214" s="788"/>
      <c r="P214" s="788"/>
      <c r="Q214" s="788"/>
      <c r="R214" s="788"/>
      <c r="S214" s="788"/>
      <c r="T214" s="788"/>
      <c r="U214" s="788"/>
      <c r="V214" s="788"/>
      <c r="W214" s="788"/>
      <c r="X214" s="788"/>
      <c r="Y214" s="788"/>
      <c r="Z214" s="788"/>
      <c r="AA214" s="788"/>
      <c r="AB214" s="788"/>
      <c r="AC214" s="788"/>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88"/>
      <c r="AY214" s="788"/>
      <c r="AZ214" s="788"/>
      <c r="BA214" s="788"/>
      <c r="BB214" s="788"/>
      <c r="BC214" s="788"/>
      <c r="BD214" s="788"/>
      <c r="BE214" s="788"/>
      <c r="BF214" s="788"/>
      <c r="BG214" s="788"/>
      <c r="BH214" s="788"/>
      <c r="BI214" s="788"/>
      <c r="BJ214" s="788"/>
      <c r="BK214" s="788"/>
      <c r="BL214" s="788"/>
      <c r="BM214" s="788"/>
      <c r="BN214" s="788"/>
      <c r="BO214" s="788"/>
      <c r="BP214" s="788"/>
      <c r="BQ214" s="788"/>
      <c r="BR214" s="788"/>
      <c r="BS214" s="788"/>
      <c r="BT214" s="788"/>
      <c r="BU214" s="788"/>
      <c r="BV214" s="788"/>
      <c r="BW214" s="788"/>
      <c r="BX214" s="788"/>
      <c r="BY214" s="788"/>
      <c r="BZ214" s="788"/>
      <c r="CA214" s="788"/>
      <c r="CB214" s="303"/>
      <c r="CC214" s="394"/>
      <c r="CD214" s="394"/>
      <c r="CJ214" s="427"/>
    </row>
    <row r="215" spans="2:88" s="31" customFormat="1" ht="17.100000000000001" customHeight="1">
      <c r="B215" s="901"/>
      <c r="C215" s="303"/>
      <c r="D215" s="303"/>
      <c r="E215" s="303"/>
      <c r="F215" s="303"/>
      <c r="G215" s="788"/>
      <c r="H215" s="788"/>
      <c r="I215" s="788"/>
      <c r="J215" s="788"/>
      <c r="K215" s="788"/>
      <c r="L215" s="788"/>
      <c r="M215" s="788"/>
      <c r="N215" s="788"/>
      <c r="O215" s="788"/>
      <c r="P215" s="788"/>
      <c r="Q215" s="788"/>
      <c r="R215" s="788"/>
      <c r="S215" s="788"/>
      <c r="T215" s="788"/>
      <c r="U215" s="788"/>
      <c r="V215" s="788"/>
      <c r="W215" s="788"/>
      <c r="X215" s="788"/>
      <c r="Y215" s="788"/>
      <c r="Z215" s="788"/>
      <c r="AA215" s="788"/>
      <c r="AB215" s="788"/>
      <c r="AC215" s="788"/>
      <c r="AD215" s="788"/>
      <c r="AE215" s="788"/>
      <c r="AF215" s="788"/>
      <c r="AG215" s="788"/>
      <c r="AH215" s="788"/>
      <c r="AI215" s="788"/>
      <c r="AJ215" s="788"/>
      <c r="AK215" s="788"/>
      <c r="AL215" s="788"/>
      <c r="AM215" s="788"/>
      <c r="AN215" s="788"/>
      <c r="AO215" s="788"/>
      <c r="AP215" s="788"/>
      <c r="AQ215" s="788"/>
      <c r="AR215" s="788"/>
      <c r="AS215" s="788"/>
      <c r="AT215" s="788"/>
      <c r="AU215" s="788"/>
      <c r="AV215" s="788"/>
      <c r="AW215" s="788"/>
      <c r="AX215" s="788"/>
      <c r="AY215" s="788"/>
      <c r="AZ215" s="788"/>
      <c r="BA215" s="788"/>
      <c r="BB215" s="788"/>
      <c r="BC215" s="788"/>
      <c r="BD215" s="788"/>
      <c r="BE215" s="788"/>
      <c r="BF215" s="788"/>
      <c r="BG215" s="788"/>
      <c r="BH215" s="788"/>
      <c r="BI215" s="788"/>
      <c r="BJ215" s="788"/>
      <c r="BK215" s="788"/>
      <c r="BL215" s="788"/>
      <c r="BM215" s="788"/>
      <c r="BN215" s="788"/>
      <c r="BO215" s="788"/>
      <c r="BP215" s="788"/>
      <c r="BQ215" s="788"/>
      <c r="BR215" s="788"/>
      <c r="BS215" s="788"/>
      <c r="BT215" s="788"/>
      <c r="BU215" s="788"/>
      <c r="BV215" s="788"/>
      <c r="BW215" s="788"/>
      <c r="BX215" s="788"/>
      <c r="BY215" s="788"/>
      <c r="BZ215" s="788"/>
      <c r="CA215" s="788"/>
      <c r="CB215" s="303"/>
      <c r="CC215" s="394"/>
      <c r="CD215" s="394"/>
      <c r="CJ215" s="427"/>
    </row>
    <row r="216" spans="2:88" s="1" customFormat="1" ht="17.100000000000001" customHeight="1">
      <c r="B216" s="901"/>
      <c r="C216" s="59"/>
      <c r="D216" s="59"/>
      <c r="E216" s="59"/>
      <c r="F216" s="59"/>
      <c r="G216" s="788"/>
      <c r="H216" s="788"/>
      <c r="I216" s="788"/>
      <c r="J216" s="788"/>
      <c r="K216" s="788"/>
      <c r="L216" s="788"/>
      <c r="M216" s="788"/>
      <c r="N216" s="788"/>
      <c r="O216" s="788"/>
      <c r="P216" s="788"/>
      <c r="Q216" s="788"/>
      <c r="R216" s="788"/>
      <c r="S216" s="788"/>
      <c r="T216" s="788"/>
      <c r="U216" s="788"/>
      <c r="V216" s="788"/>
      <c r="W216" s="788"/>
      <c r="X216" s="788"/>
      <c r="Y216" s="788"/>
      <c r="Z216" s="788"/>
      <c r="AA216" s="788"/>
      <c r="AB216" s="788"/>
      <c r="AC216" s="788"/>
      <c r="AD216" s="788"/>
      <c r="AE216" s="788"/>
      <c r="AF216" s="788"/>
      <c r="AG216" s="788"/>
      <c r="AH216" s="788"/>
      <c r="AI216" s="788"/>
      <c r="AJ216" s="788"/>
      <c r="AK216" s="788"/>
      <c r="AL216" s="788"/>
      <c r="AM216" s="788"/>
      <c r="AN216" s="788"/>
      <c r="AO216" s="788"/>
      <c r="AP216" s="788"/>
      <c r="AQ216" s="788"/>
      <c r="AR216" s="788"/>
      <c r="AS216" s="788"/>
      <c r="AT216" s="788"/>
      <c r="AU216" s="788"/>
      <c r="AV216" s="788"/>
      <c r="AW216" s="788"/>
      <c r="AX216" s="788"/>
      <c r="AY216" s="788"/>
      <c r="AZ216" s="788"/>
      <c r="BA216" s="788"/>
      <c r="BB216" s="788"/>
      <c r="BC216" s="788"/>
      <c r="BD216" s="788"/>
      <c r="BE216" s="788"/>
      <c r="BF216" s="788"/>
      <c r="BG216" s="788"/>
      <c r="BH216" s="788"/>
      <c r="BI216" s="788"/>
      <c r="BJ216" s="788"/>
      <c r="BK216" s="788"/>
      <c r="BL216" s="788"/>
      <c r="BM216" s="788"/>
      <c r="BN216" s="788"/>
      <c r="BO216" s="788"/>
      <c r="BP216" s="788"/>
      <c r="BQ216" s="788"/>
      <c r="BR216" s="788"/>
      <c r="BS216" s="788"/>
      <c r="BT216" s="788"/>
      <c r="BU216" s="788"/>
      <c r="BV216" s="788"/>
      <c r="BW216" s="788"/>
      <c r="BX216" s="788"/>
      <c r="BY216" s="788"/>
      <c r="BZ216" s="788"/>
      <c r="CA216" s="788"/>
      <c r="CB216" s="60"/>
      <c r="CJ216" s="420"/>
    </row>
    <row r="217" spans="2:88" s="1" customFormat="1" ht="17.100000000000001" customHeight="1">
      <c r="B217" s="901"/>
      <c r="C217" s="59"/>
      <c r="D217" s="59"/>
      <c r="E217" s="59"/>
      <c r="F217" s="59"/>
      <c r="G217" s="788"/>
      <c r="H217" s="788"/>
      <c r="I217" s="788"/>
      <c r="J217" s="788"/>
      <c r="K217" s="788"/>
      <c r="L217" s="788"/>
      <c r="M217" s="788"/>
      <c r="N217" s="788"/>
      <c r="O217" s="788"/>
      <c r="P217" s="788"/>
      <c r="Q217" s="788"/>
      <c r="R217" s="788"/>
      <c r="S217" s="788"/>
      <c r="T217" s="788"/>
      <c r="U217" s="788"/>
      <c r="V217" s="788"/>
      <c r="W217" s="788"/>
      <c r="X217" s="788"/>
      <c r="Y217" s="788"/>
      <c r="Z217" s="788"/>
      <c r="AA217" s="788"/>
      <c r="AB217" s="788"/>
      <c r="AC217" s="788"/>
      <c r="AD217" s="788"/>
      <c r="AE217" s="788"/>
      <c r="AF217" s="788"/>
      <c r="AG217" s="788"/>
      <c r="AH217" s="788"/>
      <c r="AI217" s="788"/>
      <c r="AJ217" s="788"/>
      <c r="AK217" s="788"/>
      <c r="AL217" s="788"/>
      <c r="AM217" s="788"/>
      <c r="AN217" s="788"/>
      <c r="AO217" s="788"/>
      <c r="AP217" s="788"/>
      <c r="AQ217" s="788"/>
      <c r="AR217" s="788"/>
      <c r="AS217" s="788"/>
      <c r="AT217" s="788"/>
      <c r="AU217" s="788"/>
      <c r="AV217" s="788"/>
      <c r="AW217" s="788"/>
      <c r="AX217" s="788"/>
      <c r="AY217" s="788"/>
      <c r="AZ217" s="788"/>
      <c r="BA217" s="788"/>
      <c r="BB217" s="788"/>
      <c r="BC217" s="788"/>
      <c r="BD217" s="788"/>
      <c r="BE217" s="788"/>
      <c r="BF217" s="788"/>
      <c r="BG217" s="788"/>
      <c r="BH217" s="788"/>
      <c r="BI217" s="788"/>
      <c r="BJ217" s="788"/>
      <c r="BK217" s="788"/>
      <c r="BL217" s="788"/>
      <c r="BM217" s="788"/>
      <c r="BN217" s="788"/>
      <c r="BO217" s="788"/>
      <c r="BP217" s="788"/>
      <c r="BQ217" s="788"/>
      <c r="BR217" s="788"/>
      <c r="BS217" s="788"/>
      <c r="BT217" s="788"/>
      <c r="BU217" s="788"/>
      <c r="BV217" s="788"/>
      <c r="BW217" s="788"/>
      <c r="BX217" s="788"/>
      <c r="BY217" s="788"/>
      <c r="BZ217" s="788"/>
      <c r="CA217" s="788"/>
      <c r="CB217" s="60"/>
      <c r="CJ217" s="420"/>
    </row>
    <row r="218" spans="2:88" s="1" customFormat="1" ht="17.100000000000001" customHeight="1">
      <c r="B218" s="901"/>
      <c r="C218" s="59"/>
      <c r="D218" s="59"/>
      <c r="E218" s="59"/>
      <c r="F218" s="59"/>
      <c r="G218" s="788"/>
      <c r="H218" s="788"/>
      <c r="I218" s="788"/>
      <c r="J218" s="788"/>
      <c r="K218" s="788"/>
      <c r="L218" s="788"/>
      <c r="M218" s="788"/>
      <c r="N218" s="788"/>
      <c r="O218" s="788"/>
      <c r="P218" s="788"/>
      <c r="Q218" s="788"/>
      <c r="R218" s="788"/>
      <c r="S218" s="788"/>
      <c r="T218" s="788"/>
      <c r="U218" s="788"/>
      <c r="V218" s="788"/>
      <c r="W218" s="788"/>
      <c r="X218" s="788"/>
      <c r="Y218" s="788"/>
      <c r="Z218" s="788"/>
      <c r="AA218" s="788"/>
      <c r="AB218" s="788"/>
      <c r="AC218" s="788"/>
      <c r="AD218" s="788"/>
      <c r="AE218" s="788"/>
      <c r="AF218" s="788"/>
      <c r="AG218" s="788"/>
      <c r="AH218" s="788"/>
      <c r="AI218" s="788"/>
      <c r="AJ218" s="788"/>
      <c r="AK218" s="788"/>
      <c r="AL218" s="788"/>
      <c r="AM218" s="788"/>
      <c r="AN218" s="788"/>
      <c r="AO218" s="788"/>
      <c r="AP218" s="788"/>
      <c r="AQ218" s="788"/>
      <c r="AR218" s="788"/>
      <c r="AS218" s="788"/>
      <c r="AT218" s="788"/>
      <c r="AU218" s="788"/>
      <c r="AV218" s="788"/>
      <c r="AW218" s="788"/>
      <c r="AX218" s="788"/>
      <c r="AY218" s="788"/>
      <c r="AZ218" s="788"/>
      <c r="BA218" s="788"/>
      <c r="BB218" s="788"/>
      <c r="BC218" s="788"/>
      <c r="BD218" s="788"/>
      <c r="BE218" s="788"/>
      <c r="BF218" s="788"/>
      <c r="BG218" s="788"/>
      <c r="BH218" s="788"/>
      <c r="BI218" s="788"/>
      <c r="BJ218" s="788"/>
      <c r="BK218" s="788"/>
      <c r="BL218" s="788"/>
      <c r="BM218" s="788"/>
      <c r="BN218" s="788"/>
      <c r="BO218" s="788"/>
      <c r="BP218" s="788"/>
      <c r="BQ218" s="788"/>
      <c r="BR218" s="788"/>
      <c r="BS218" s="788"/>
      <c r="BT218" s="788"/>
      <c r="BU218" s="788"/>
      <c r="BV218" s="788"/>
      <c r="BW218" s="788"/>
      <c r="BX218" s="788"/>
      <c r="BY218" s="788"/>
      <c r="BZ218" s="788"/>
      <c r="CA218" s="788"/>
      <c r="CB218" s="60"/>
      <c r="CJ218" s="420"/>
    </row>
    <row r="219" spans="2:88" s="1" customFormat="1" ht="17.100000000000001" customHeight="1">
      <c r="B219" s="901"/>
      <c r="C219" s="59"/>
      <c r="D219" s="59"/>
      <c r="E219" s="59"/>
      <c r="F219" s="59"/>
      <c r="G219" s="788"/>
      <c r="H219" s="788"/>
      <c r="I219" s="788"/>
      <c r="J219" s="788"/>
      <c r="K219" s="788"/>
      <c r="L219" s="788"/>
      <c r="M219" s="788"/>
      <c r="N219" s="788"/>
      <c r="O219" s="788"/>
      <c r="P219" s="788"/>
      <c r="Q219" s="788"/>
      <c r="R219" s="788"/>
      <c r="S219" s="788"/>
      <c r="T219" s="788"/>
      <c r="U219" s="788"/>
      <c r="V219" s="788"/>
      <c r="W219" s="788"/>
      <c r="X219" s="788"/>
      <c r="Y219" s="788"/>
      <c r="Z219" s="788"/>
      <c r="AA219" s="788"/>
      <c r="AB219" s="788"/>
      <c r="AC219" s="788"/>
      <c r="AD219" s="788"/>
      <c r="AE219" s="788"/>
      <c r="AF219" s="788"/>
      <c r="AG219" s="788"/>
      <c r="AH219" s="788"/>
      <c r="AI219" s="788"/>
      <c r="AJ219" s="788"/>
      <c r="AK219" s="788"/>
      <c r="AL219" s="788"/>
      <c r="AM219" s="788"/>
      <c r="AN219" s="788"/>
      <c r="AO219" s="788"/>
      <c r="AP219" s="788"/>
      <c r="AQ219" s="788"/>
      <c r="AR219" s="788"/>
      <c r="AS219" s="788"/>
      <c r="AT219" s="788"/>
      <c r="AU219" s="788"/>
      <c r="AV219" s="788"/>
      <c r="AW219" s="788"/>
      <c r="AX219" s="788"/>
      <c r="AY219" s="788"/>
      <c r="AZ219" s="788"/>
      <c r="BA219" s="788"/>
      <c r="BB219" s="788"/>
      <c r="BC219" s="788"/>
      <c r="BD219" s="788"/>
      <c r="BE219" s="788"/>
      <c r="BF219" s="788"/>
      <c r="BG219" s="788"/>
      <c r="BH219" s="788"/>
      <c r="BI219" s="788"/>
      <c r="BJ219" s="788"/>
      <c r="BK219" s="788"/>
      <c r="BL219" s="788"/>
      <c r="BM219" s="788"/>
      <c r="BN219" s="788"/>
      <c r="BO219" s="788"/>
      <c r="BP219" s="788"/>
      <c r="BQ219" s="788"/>
      <c r="BR219" s="788"/>
      <c r="BS219" s="788"/>
      <c r="BT219" s="788"/>
      <c r="BU219" s="788"/>
      <c r="BV219" s="788"/>
      <c r="BW219" s="788"/>
      <c r="BX219" s="788"/>
      <c r="BY219" s="788"/>
      <c r="BZ219" s="788"/>
      <c r="CA219" s="788"/>
      <c r="CB219" s="60"/>
      <c r="CJ219" s="420"/>
    </row>
    <row r="220" spans="2:88" s="1" customFormat="1" ht="17.100000000000001" customHeight="1">
      <c r="B220" s="901"/>
      <c r="C220" s="59"/>
      <c r="D220" s="59"/>
      <c r="E220" s="59"/>
      <c r="F220" s="59"/>
      <c r="G220" s="788"/>
      <c r="H220" s="788"/>
      <c r="I220" s="788"/>
      <c r="J220" s="788"/>
      <c r="K220" s="788"/>
      <c r="L220" s="788"/>
      <c r="M220" s="788"/>
      <c r="N220" s="788"/>
      <c r="O220" s="788"/>
      <c r="P220" s="788"/>
      <c r="Q220" s="788"/>
      <c r="R220" s="788"/>
      <c r="S220" s="788"/>
      <c r="T220" s="788"/>
      <c r="U220" s="788"/>
      <c r="V220" s="788"/>
      <c r="W220" s="788"/>
      <c r="X220" s="788"/>
      <c r="Y220" s="788"/>
      <c r="Z220" s="788"/>
      <c r="AA220" s="788"/>
      <c r="AB220" s="788"/>
      <c r="AC220" s="788"/>
      <c r="AD220" s="788"/>
      <c r="AE220" s="788"/>
      <c r="AF220" s="788"/>
      <c r="AG220" s="788"/>
      <c r="AH220" s="788"/>
      <c r="AI220" s="788"/>
      <c r="AJ220" s="788"/>
      <c r="AK220" s="788"/>
      <c r="AL220" s="788"/>
      <c r="AM220" s="788"/>
      <c r="AN220" s="788"/>
      <c r="AO220" s="788"/>
      <c r="AP220" s="788"/>
      <c r="AQ220" s="788"/>
      <c r="AR220" s="788"/>
      <c r="AS220" s="788"/>
      <c r="AT220" s="788"/>
      <c r="AU220" s="788"/>
      <c r="AV220" s="788"/>
      <c r="AW220" s="788"/>
      <c r="AX220" s="788"/>
      <c r="AY220" s="788"/>
      <c r="AZ220" s="788"/>
      <c r="BA220" s="788"/>
      <c r="BB220" s="788"/>
      <c r="BC220" s="788"/>
      <c r="BD220" s="788"/>
      <c r="BE220" s="788"/>
      <c r="BF220" s="788"/>
      <c r="BG220" s="788"/>
      <c r="BH220" s="788"/>
      <c r="BI220" s="788"/>
      <c r="BJ220" s="788"/>
      <c r="BK220" s="788"/>
      <c r="BL220" s="788"/>
      <c r="BM220" s="788"/>
      <c r="BN220" s="788"/>
      <c r="BO220" s="788"/>
      <c r="BP220" s="788"/>
      <c r="BQ220" s="788"/>
      <c r="BR220" s="788"/>
      <c r="BS220" s="788"/>
      <c r="BT220" s="788"/>
      <c r="BU220" s="788"/>
      <c r="BV220" s="788"/>
      <c r="BW220" s="788"/>
      <c r="BX220" s="788"/>
      <c r="BY220" s="788"/>
      <c r="BZ220" s="788"/>
      <c r="CA220" s="788"/>
      <c r="CB220" s="60"/>
      <c r="CJ220" s="420"/>
    </row>
    <row r="221" spans="2:88" s="1" customFormat="1" ht="17.100000000000001" customHeight="1">
      <c r="B221" s="901"/>
      <c r="C221" s="59"/>
      <c r="D221" s="59"/>
      <c r="E221" s="59"/>
      <c r="F221" s="59"/>
      <c r="G221" s="788"/>
      <c r="H221" s="788"/>
      <c r="I221" s="788"/>
      <c r="J221" s="788"/>
      <c r="K221" s="788"/>
      <c r="L221" s="788"/>
      <c r="M221" s="788"/>
      <c r="N221" s="788"/>
      <c r="O221" s="788"/>
      <c r="P221" s="788"/>
      <c r="Q221" s="788"/>
      <c r="R221" s="788"/>
      <c r="S221" s="788"/>
      <c r="T221" s="788"/>
      <c r="U221" s="788"/>
      <c r="V221" s="788"/>
      <c r="W221" s="788"/>
      <c r="X221" s="788"/>
      <c r="Y221" s="788"/>
      <c r="Z221" s="788"/>
      <c r="AA221" s="788"/>
      <c r="AB221" s="788"/>
      <c r="AC221" s="788"/>
      <c r="AD221" s="788"/>
      <c r="AE221" s="788"/>
      <c r="AF221" s="788"/>
      <c r="AG221" s="788"/>
      <c r="AH221" s="788"/>
      <c r="AI221" s="788"/>
      <c r="AJ221" s="788"/>
      <c r="AK221" s="788"/>
      <c r="AL221" s="788"/>
      <c r="AM221" s="788"/>
      <c r="AN221" s="788"/>
      <c r="AO221" s="788"/>
      <c r="AP221" s="788"/>
      <c r="AQ221" s="788"/>
      <c r="AR221" s="788"/>
      <c r="AS221" s="788"/>
      <c r="AT221" s="788"/>
      <c r="AU221" s="788"/>
      <c r="AV221" s="788"/>
      <c r="AW221" s="788"/>
      <c r="AX221" s="788"/>
      <c r="AY221" s="788"/>
      <c r="AZ221" s="788"/>
      <c r="BA221" s="788"/>
      <c r="BB221" s="788"/>
      <c r="BC221" s="788"/>
      <c r="BD221" s="788"/>
      <c r="BE221" s="788"/>
      <c r="BF221" s="788"/>
      <c r="BG221" s="788"/>
      <c r="BH221" s="788"/>
      <c r="BI221" s="788"/>
      <c r="BJ221" s="788"/>
      <c r="BK221" s="788"/>
      <c r="BL221" s="788"/>
      <c r="BM221" s="788"/>
      <c r="BN221" s="788"/>
      <c r="BO221" s="788"/>
      <c r="BP221" s="788"/>
      <c r="BQ221" s="788"/>
      <c r="BR221" s="788"/>
      <c r="BS221" s="788"/>
      <c r="BT221" s="788"/>
      <c r="BU221" s="788"/>
      <c r="BV221" s="788"/>
      <c r="BW221" s="788"/>
      <c r="BX221" s="788"/>
      <c r="BY221" s="788"/>
      <c r="BZ221" s="788"/>
      <c r="CA221" s="788"/>
      <c r="CB221" s="60"/>
      <c r="CJ221" s="420"/>
    </row>
    <row r="222" spans="2:88" s="1" customFormat="1" ht="17.100000000000001" customHeight="1">
      <c r="B222" s="901"/>
      <c r="C222" s="59"/>
      <c r="D222" s="59"/>
      <c r="E222" s="59"/>
      <c r="F222" s="59"/>
      <c r="G222" s="788"/>
      <c r="H222" s="788"/>
      <c r="I222" s="788"/>
      <c r="J222" s="788"/>
      <c r="K222" s="788"/>
      <c r="L222" s="788"/>
      <c r="M222" s="788"/>
      <c r="N222" s="788"/>
      <c r="O222" s="788"/>
      <c r="P222" s="788"/>
      <c r="Q222" s="788"/>
      <c r="R222" s="788"/>
      <c r="S222" s="788"/>
      <c r="T222" s="788"/>
      <c r="U222" s="788"/>
      <c r="V222" s="788"/>
      <c r="W222" s="788"/>
      <c r="X222" s="788"/>
      <c r="Y222" s="788"/>
      <c r="Z222" s="788"/>
      <c r="AA222" s="788"/>
      <c r="AB222" s="788"/>
      <c r="AC222" s="788"/>
      <c r="AD222" s="788"/>
      <c r="AE222" s="788"/>
      <c r="AF222" s="788"/>
      <c r="AG222" s="788"/>
      <c r="AH222" s="788"/>
      <c r="AI222" s="788"/>
      <c r="AJ222" s="788"/>
      <c r="AK222" s="788"/>
      <c r="AL222" s="788"/>
      <c r="AM222" s="788"/>
      <c r="AN222" s="788"/>
      <c r="AO222" s="788"/>
      <c r="AP222" s="788"/>
      <c r="AQ222" s="788"/>
      <c r="AR222" s="788"/>
      <c r="AS222" s="788"/>
      <c r="AT222" s="788"/>
      <c r="AU222" s="788"/>
      <c r="AV222" s="788"/>
      <c r="AW222" s="788"/>
      <c r="AX222" s="788"/>
      <c r="AY222" s="788"/>
      <c r="AZ222" s="788"/>
      <c r="BA222" s="788"/>
      <c r="BB222" s="788"/>
      <c r="BC222" s="788"/>
      <c r="BD222" s="788"/>
      <c r="BE222" s="788"/>
      <c r="BF222" s="788"/>
      <c r="BG222" s="788"/>
      <c r="BH222" s="788"/>
      <c r="BI222" s="788"/>
      <c r="BJ222" s="788"/>
      <c r="BK222" s="788"/>
      <c r="BL222" s="788"/>
      <c r="BM222" s="788"/>
      <c r="BN222" s="788"/>
      <c r="BO222" s="788"/>
      <c r="BP222" s="788"/>
      <c r="BQ222" s="788"/>
      <c r="BR222" s="788"/>
      <c r="BS222" s="788"/>
      <c r="BT222" s="788"/>
      <c r="BU222" s="788"/>
      <c r="BV222" s="788"/>
      <c r="BW222" s="788"/>
      <c r="BX222" s="788"/>
      <c r="BY222" s="788"/>
      <c r="BZ222" s="788"/>
      <c r="CA222" s="788"/>
      <c r="CB222" s="60"/>
      <c r="CJ222" s="420"/>
    </row>
    <row r="223" spans="2:88" s="1" customFormat="1" ht="17.100000000000001" customHeight="1">
      <c r="B223" s="482" t="s">
        <v>2144</v>
      </c>
      <c r="C223" s="59"/>
      <c r="D223" s="59"/>
      <c r="E223" s="59"/>
      <c r="F223" s="59"/>
      <c r="G223" s="788"/>
      <c r="H223" s="788"/>
      <c r="I223" s="788"/>
      <c r="J223" s="788"/>
      <c r="K223" s="788"/>
      <c r="L223" s="788"/>
      <c r="M223" s="788"/>
      <c r="N223" s="788"/>
      <c r="O223" s="788"/>
      <c r="P223" s="788"/>
      <c r="Q223" s="788"/>
      <c r="R223" s="788"/>
      <c r="S223" s="788"/>
      <c r="T223" s="788"/>
      <c r="U223" s="788"/>
      <c r="V223" s="788"/>
      <c r="W223" s="788"/>
      <c r="X223" s="788"/>
      <c r="Y223" s="788"/>
      <c r="Z223" s="788"/>
      <c r="AA223" s="788"/>
      <c r="AB223" s="788"/>
      <c r="AC223" s="788"/>
      <c r="AD223" s="788"/>
      <c r="AE223" s="788"/>
      <c r="AF223" s="788"/>
      <c r="AG223" s="788"/>
      <c r="AH223" s="788"/>
      <c r="AI223" s="788"/>
      <c r="AJ223" s="788"/>
      <c r="AK223" s="788"/>
      <c r="AL223" s="788"/>
      <c r="AM223" s="788"/>
      <c r="AN223" s="788"/>
      <c r="AO223" s="788"/>
      <c r="AP223" s="788"/>
      <c r="AQ223" s="788"/>
      <c r="AR223" s="788"/>
      <c r="AS223" s="788"/>
      <c r="AT223" s="788"/>
      <c r="AU223" s="788"/>
      <c r="AV223" s="788"/>
      <c r="AW223" s="788"/>
      <c r="AX223" s="788"/>
      <c r="AY223" s="788"/>
      <c r="AZ223" s="788"/>
      <c r="BA223" s="788"/>
      <c r="BB223" s="788"/>
      <c r="BC223" s="788"/>
      <c r="BD223" s="788"/>
      <c r="BE223" s="788"/>
      <c r="BF223" s="788"/>
      <c r="BG223" s="788"/>
      <c r="BH223" s="788"/>
      <c r="BI223" s="788"/>
      <c r="BJ223" s="788"/>
      <c r="BK223" s="788"/>
      <c r="BL223" s="788"/>
      <c r="BM223" s="788"/>
      <c r="BN223" s="788"/>
      <c r="BO223" s="788"/>
      <c r="BP223" s="788"/>
      <c r="BQ223" s="788"/>
      <c r="BR223" s="788"/>
      <c r="BS223" s="788"/>
      <c r="BT223" s="788"/>
      <c r="BU223" s="788"/>
      <c r="BV223" s="788"/>
      <c r="BW223" s="788"/>
      <c r="BX223" s="788"/>
      <c r="BY223" s="788"/>
      <c r="BZ223" s="788"/>
      <c r="CA223" s="788"/>
      <c r="CB223" s="60"/>
      <c r="CC223" s="461" t="s">
        <v>2144</v>
      </c>
      <c r="CJ223" s="420"/>
    </row>
    <row r="224" spans="2:88" s="2" customFormat="1" ht="15.75" customHeight="1" thickBot="1">
      <c r="B224" s="483" t="s">
        <v>2141</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463" t="s">
        <v>2141</v>
      </c>
      <c r="CD224" s="1"/>
      <c r="CJ224" s="99"/>
    </row>
    <row r="225" spans="2:88" s="27" customFormat="1" ht="18" customHeight="1">
      <c r="B225" s="484" t="s">
        <v>2142</v>
      </c>
      <c r="C225" s="795" t="s">
        <v>267</v>
      </c>
      <c r="D225" s="795"/>
      <c r="E225" s="795"/>
      <c r="F225" s="795"/>
      <c r="G225" s="795"/>
      <c r="H225" s="795"/>
      <c r="I225" s="795"/>
      <c r="J225" s="795"/>
      <c r="K225" s="795"/>
      <c r="L225" s="795"/>
      <c r="M225" s="795"/>
      <c r="N225" s="795"/>
      <c r="O225" s="795"/>
      <c r="P225" s="795"/>
      <c r="Q225" s="795"/>
      <c r="R225" s="795"/>
      <c r="S225" s="795"/>
      <c r="T225" s="795"/>
      <c r="U225" s="795"/>
      <c r="V225" s="795"/>
      <c r="W225" s="795"/>
      <c r="X225" s="795"/>
      <c r="Y225" s="795"/>
      <c r="Z225" s="795"/>
      <c r="AA225" s="795"/>
      <c r="AB225" s="795"/>
      <c r="AC225" s="795"/>
      <c r="AD225" s="795"/>
      <c r="AE225" s="795"/>
      <c r="AF225" s="795"/>
      <c r="AG225" s="795"/>
      <c r="AH225" s="795"/>
      <c r="AI225" s="795"/>
      <c r="AJ225" s="795"/>
      <c r="AK225" s="795"/>
      <c r="AL225" s="795"/>
      <c r="AM225" s="795"/>
      <c r="AN225" s="795"/>
      <c r="AO225" s="795"/>
      <c r="AP225" s="795"/>
      <c r="AQ225" s="795"/>
      <c r="AR225" s="795"/>
      <c r="AS225" s="795"/>
      <c r="AT225" s="795"/>
      <c r="AU225" s="795"/>
      <c r="AV225" s="795"/>
      <c r="AW225" s="795"/>
      <c r="AX225" s="795"/>
      <c r="AY225" s="795"/>
      <c r="AZ225" s="795"/>
      <c r="BA225" s="795"/>
      <c r="BB225" s="795"/>
      <c r="BC225" s="795"/>
      <c r="BD225" s="795"/>
      <c r="BE225" s="795"/>
      <c r="BF225" s="795"/>
      <c r="BG225" s="795"/>
      <c r="BH225" s="795"/>
      <c r="BI225" s="795"/>
      <c r="BJ225" s="795"/>
      <c r="BK225" s="795"/>
      <c r="BL225" s="795"/>
      <c r="BM225" s="795"/>
      <c r="BN225" s="795"/>
      <c r="BO225" s="795"/>
      <c r="BP225" s="795"/>
      <c r="BQ225" s="795"/>
      <c r="BR225" s="795"/>
      <c r="BS225" s="795"/>
      <c r="BT225" s="795"/>
      <c r="BU225" s="795"/>
      <c r="BV225" s="795"/>
      <c r="BW225" s="795"/>
      <c r="BX225" s="795"/>
      <c r="BY225" s="795"/>
      <c r="BZ225" s="795"/>
      <c r="CA225" s="795"/>
      <c r="CB225" s="795"/>
      <c r="CC225" s="464" t="s">
        <v>2142</v>
      </c>
      <c r="CD225" s="388" t="s">
        <v>1833</v>
      </c>
      <c r="CJ225" s="422"/>
    </row>
    <row r="226" spans="2:88" s="30" customFormat="1" ht="15.75" customHeight="1">
      <c r="B226" s="496"/>
      <c r="C226" s="791" t="s">
        <v>268</v>
      </c>
      <c r="D226" s="791"/>
      <c r="E226" s="791"/>
      <c r="F226" s="791"/>
      <c r="G226" s="791"/>
      <c r="H226" s="791"/>
      <c r="I226" s="791"/>
      <c r="J226" s="791"/>
      <c r="K226" s="791"/>
      <c r="L226" s="791"/>
      <c r="M226" s="791"/>
      <c r="N226" s="791"/>
      <c r="O226" s="791"/>
      <c r="P226" s="791"/>
      <c r="Q226" s="791"/>
      <c r="R226" s="791"/>
      <c r="S226" s="791"/>
      <c r="T226" s="791"/>
      <c r="U226" s="791"/>
      <c r="V226" s="791"/>
      <c r="W226" s="791"/>
      <c r="X226" s="791"/>
      <c r="Y226" s="791"/>
      <c r="Z226" s="791"/>
      <c r="AA226" s="791"/>
      <c r="AB226" s="791"/>
      <c r="AC226" s="791"/>
      <c r="AD226" s="791"/>
      <c r="AE226" s="791"/>
      <c r="AF226" s="791"/>
      <c r="AG226" s="791"/>
      <c r="AH226" s="791"/>
      <c r="AI226" s="791"/>
      <c r="AJ226" s="791"/>
      <c r="AK226" s="791"/>
      <c r="AL226" s="791"/>
      <c r="AM226" s="791"/>
      <c r="AN226" s="791"/>
      <c r="AO226" s="791"/>
      <c r="AP226" s="791"/>
      <c r="AQ226" s="791"/>
      <c r="AR226" s="791"/>
      <c r="AS226" s="791"/>
      <c r="AT226" s="791"/>
      <c r="AU226" s="791"/>
      <c r="AV226" s="791"/>
      <c r="AW226" s="791"/>
      <c r="AX226" s="791"/>
      <c r="AY226" s="791"/>
      <c r="AZ226" s="791"/>
      <c r="BA226" s="791"/>
      <c r="BB226" s="791"/>
      <c r="BC226" s="791"/>
      <c r="BD226" s="791"/>
      <c r="BE226" s="791"/>
      <c r="BF226" s="791"/>
      <c r="BG226" s="791"/>
      <c r="BH226" s="791"/>
      <c r="BI226" s="791"/>
      <c r="BJ226" s="791"/>
      <c r="BK226" s="791"/>
      <c r="BL226" s="791"/>
      <c r="BM226" s="791"/>
      <c r="BN226" s="791"/>
      <c r="BO226" s="791"/>
      <c r="BP226" s="791"/>
      <c r="BQ226" s="791"/>
      <c r="BR226" s="791"/>
      <c r="BS226" s="791"/>
      <c r="BT226" s="791"/>
      <c r="BU226" s="791"/>
      <c r="BV226" s="791"/>
      <c r="BW226" s="791"/>
      <c r="BX226" s="791"/>
      <c r="BY226" s="791"/>
      <c r="BZ226" s="791"/>
      <c r="CA226" s="791"/>
      <c r="CB226" s="791"/>
      <c r="CC226" s="387"/>
      <c r="CD226" s="387"/>
      <c r="CJ226" s="426"/>
    </row>
    <row r="227" spans="2:88" s="2" customFormat="1" ht="2.1" customHeight="1">
      <c r="B227" s="496"/>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1"/>
      <c r="CD227" s="1"/>
      <c r="CJ227" s="99"/>
    </row>
    <row r="228" spans="2:88" s="2" customFormat="1" ht="4.5" customHeight="1">
      <c r="B228" s="901" t="s">
        <v>2165</v>
      </c>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c r="BJ228" s="294"/>
      <c r="BK228" s="294"/>
      <c r="BL228" s="294"/>
      <c r="BM228" s="294"/>
      <c r="BN228" s="294"/>
      <c r="BO228" s="294"/>
      <c r="BP228" s="294"/>
      <c r="BQ228" s="294"/>
      <c r="BR228" s="294"/>
      <c r="BS228" s="294"/>
      <c r="BT228" s="294"/>
      <c r="BU228" s="294"/>
      <c r="BV228" s="294"/>
      <c r="BW228" s="294"/>
      <c r="BX228" s="294"/>
      <c r="BY228" s="294"/>
      <c r="BZ228" s="294"/>
      <c r="CA228" s="294"/>
      <c r="CB228" s="294"/>
      <c r="CC228" s="1"/>
      <c r="CD228" s="1"/>
      <c r="CJ228" s="99"/>
    </row>
    <row r="229" spans="2:88" s="30" customFormat="1" ht="17.100000000000001" customHeight="1">
      <c r="B229" s="901"/>
      <c r="C229" s="295"/>
      <c r="D229" s="295" t="s">
        <v>269</v>
      </c>
      <c r="E229" s="295"/>
      <c r="F229" s="295"/>
      <c r="G229" s="295"/>
      <c r="H229" s="295"/>
      <c r="I229" s="295"/>
      <c r="J229" s="295"/>
      <c r="K229" s="295"/>
      <c r="L229" s="295"/>
      <c r="M229" s="295"/>
      <c r="N229" s="295"/>
      <c r="O229" s="295"/>
      <c r="P229" s="295"/>
      <c r="Q229" s="295"/>
      <c r="R229" s="295"/>
      <c r="S229" s="295"/>
      <c r="T229" s="295"/>
      <c r="U229" s="296"/>
      <c r="V229" s="296"/>
      <c r="W229" s="296"/>
      <c r="X229" s="296"/>
      <c r="Y229" s="296"/>
      <c r="Z229" s="296"/>
      <c r="AA229" s="790"/>
      <c r="AB229" s="790"/>
      <c r="AC229" s="790"/>
      <c r="AD229" s="790"/>
      <c r="AE229" s="790"/>
      <c r="AF229" s="790"/>
      <c r="AG229" s="790"/>
      <c r="AH229" s="790"/>
      <c r="AI229" s="790"/>
      <c r="AJ229" s="790"/>
      <c r="AK229" s="790"/>
      <c r="AL229" s="790"/>
      <c r="AM229" s="790"/>
      <c r="AN229" s="790"/>
      <c r="AO229" s="295"/>
      <c r="AP229" s="295"/>
      <c r="AQ229" s="295"/>
      <c r="AR229" s="295"/>
      <c r="AS229" s="295"/>
      <c r="AT229" s="295"/>
      <c r="AU229" s="295"/>
      <c r="AV229" s="295"/>
      <c r="AW229" s="295"/>
      <c r="AX229" s="295"/>
      <c r="AY229" s="295"/>
      <c r="AZ229" s="295"/>
      <c r="BA229" s="295"/>
      <c r="BB229" s="295"/>
      <c r="BC229" s="295"/>
      <c r="BD229" s="295"/>
      <c r="BE229" s="295"/>
      <c r="BF229" s="295"/>
      <c r="BG229" s="295"/>
      <c r="BH229" s="295"/>
      <c r="BI229" s="295"/>
      <c r="BJ229" s="295"/>
      <c r="BK229" s="295"/>
      <c r="BL229" s="295"/>
      <c r="BM229" s="295"/>
      <c r="BN229" s="295"/>
      <c r="BO229" s="295"/>
      <c r="BP229" s="295"/>
      <c r="BQ229" s="295"/>
      <c r="BR229" s="295"/>
      <c r="BS229" s="295"/>
      <c r="BT229" s="295"/>
      <c r="BU229" s="295"/>
      <c r="BV229" s="295"/>
      <c r="BW229" s="295"/>
      <c r="BX229" s="295"/>
      <c r="BY229" s="295"/>
      <c r="BZ229" s="295"/>
      <c r="CA229" s="295"/>
      <c r="CB229" s="295"/>
      <c r="CC229" s="387" t="s">
        <v>1906</v>
      </c>
      <c r="CD229" s="387"/>
      <c r="CJ229" s="426"/>
    </row>
    <row r="230" spans="2:88" s="2" customFormat="1" ht="4.5" customHeight="1">
      <c r="B230" s="901"/>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c r="AI230" s="293"/>
      <c r="AJ230" s="293"/>
      <c r="AK230" s="293"/>
      <c r="AL230" s="293"/>
      <c r="AM230" s="293"/>
      <c r="AN230" s="293"/>
      <c r="AO230" s="293"/>
      <c r="AP230" s="293"/>
      <c r="AQ230" s="293"/>
      <c r="AR230" s="293"/>
      <c r="AS230" s="293"/>
      <c r="AT230" s="293"/>
      <c r="AU230" s="293"/>
      <c r="AV230" s="293"/>
      <c r="AW230" s="293"/>
      <c r="AX230" s="293"/>
      <c r="AY230" s="293"/>
      <c r="AZ230" s="293"/>
      <c r="BA230" s="293"/>
      <c r="BB230" s="293"/>
      <c r="BC230" s="293"/>
      <c r="BD230" s="293"/>
      <c r="BE230" s="293"/>
      <c r="BF230" s="293"/>
      <c r="BG230" s="293"/>
      <c r="BH230" s="293"/>
      <c r="BI230" s="293"/>
      <c r="BJ230" s="293"/>
      <c r="BK230" s="293"/>
      <c r="BL230" s="293"/>
      <c r="BM230" s="293"/>
      <c r="BN230" s="293"/>
      <c r="BO230" s="293"/>
      <c r="BP230" s="293"/>
      <c r="BQ230" s="293"/>
      <c r="BR230" s="293"/>
      <c r="BS230" s="293"/>
      <c r="BT230" s="293"/>
      <c r="BU230" s="293"/>
      <c r="BV230" s="293"/>
      <c r="BW230" s="293"/>
      <c r="BX230" s="293"/>
      <c r="BY230" s="293"/>
      <c r="BZ230" s="293"/>
      <c r="CA230" s="293"/>
      <c r="CB230" s="293"/>
      <c r="CC230" s="1"/>
      <c r="CD230" s="1"/>
      <c r="CJ230" s="99"/>
    </row>
    <row r="231" spans="2:88" s="2" customFormat="1" ht="4.5" customHeight="1">
      <c r="B231" s="901"/>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c r="BJ231" s="294"/>
      <c r="BK231" s="294"/>
      <c r="BL231" s="294"/>
      <c r="BM231" s="294"/>
      <c r="BN231" s="294"/>
      <c r="BO231" s="294"/>
      <c r="BP231" s="294"/>
      <c r="BQ231" s="294"/>
      <c r="BR231" s="294"/>
      <c r="BS231" s="294"/>
      <c r="BT231" s="294"/>
      <c r="BU231" s="294"/>
      <c r="BV231" s="294"/>
      <c r="BW231" s="294"/>
      <c r="BX231" s="294"/>
      <c r="BY231" s="294"/>
      <c r="BZ231" s="294"/>
      <c r="CA231" s="294"/>
      <c r="CB231" s="294"/>
      <c r="CC231" s="1"/>
      <c r="CD231" s="1"/>
      <c r="CJ231" s="99"/>
    </row>
    <row r="232" spans="2:88" s="30" customFormat="1" ht="17.100000000000001" customHeight="1">
      <c r="B232" s="901"/>
      <c r="C232" s="295"/>
      <c r="D232" s="295" t="s">
        <v>270</v>
      </c>
      <c r="E232" s="295"/>
      <c r="F232" s="295"/>
      <c r="G232" s="295"/>
      <c r="H232" s="295"/>
      <c r="I232" s="295"/>
      <c r="J232" s="295"/>
      <c r="K232" s="295"/>
      <c r="L232" s="295"/>
      <c r="M232" s="295"/>
      <c r="N232" s="295"/>
      <c r="O232" s="295"/>
      <c r="P232" s="295"/>
      <c r="Q232" s="295"/>
      <c r="R232" s="295"/>
      <c r="S232" s="295"/>
      <c r="T232" s="295"/>
      <c r="U232" s="296"/>
      <c r="V232" s="296"/>
      <c r="W232" s="296"/>
      <c r="X232" s="296"/>
      <c r="Y232" s="296"/>
      <c r="Z232" s="296"/>
      <c r="AA232" s="796"/>
      <c r="AB232" s="796"/>
      <c r="AC232" s="796"/>
      <c r="AD232" s="796"/>
      <c r="AE232" s="796"/>
      <c r="AF232" s="796"/>
      <c r="AG232" s="796"/>
      <c r="AH232" s="796"/>
      <c r="AI232" s="796"/>
      <c r="AJ232" s="796"/>
      <c r="AK232" s="796"/>
      <c r="AL232" s="796"/>
      <c r="AM232" s="796"/>
      <c r="AN232" s="796"/>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295"/>
      <c r="BX232" s="295"/>
      <c r="BY232" s="295"/>
      <c r="BZ232" s="295"/>
      <c r="CA232" s="295"/>
      <c r="CB232" s="295"/>
      <c r="CC232" s="387" t="s">
        <v>1905</v>
      </c>
      <c r="CD232" s="387"/>
      <c r="CJ232" s="426"/>
    </row>
    <row r="233" spans="2:88" s="2" customFormat="1" ht="4.5" customHeight="1">
      <c r="B233" s="901"/>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c r="AM233" s="293"/>
      <c r="AN233" s="293"/>
      <c r="AO233" s="293"/>
      <c r="AP233" s="293"/>
      <c r="AQ233" s="293"/>
      <c r="AR233" s="293"/>
      <c r="AS233" s="293"/>
      <c r="AT233" s="293"/>
      <c r="AU233" s="293"/>
      <c r="AV233" s="293"/>
      <c r="AW233" s="293"/>
      <c r="AX233" s="293"/>
      <c r="AY233" s="293"/>
      <c r="AZ233" s="293"/>
      <c r="BA233" s="293"/>
      <c r="BB233" s="293"/>
      <c r="BC233" s="293"/>
      <c r="BD233" s="293"/>
      <c r="BE233" s="293"/>
      <c r="BF233" s="293"/>
      <c r="BG233" s="293"/>
      <c r="BH233" s="293"/>
      <c r="BI233" s="293"/>
      <c r="BJ233" s="293"/>
      <c r="BK233" s="293"/>
      <c r="BL233" s="293"/>
      <c r="BM233" s="293"/>
      <c r="BN233" s="293"/>
      <c r="BO233" s="293"/>
      <c r="BP233" s="293"/>
      <c r="BQ233" s="293"/>
      <c r="BR233" s="293"/>
      <c r="BS233" s="293"/>
      <c r="BT233" s="293"/>
      <c r="BU233" s="293"/>
      <c r="BV233" s="293"/>
      <c r="BW233" s="293"/>
      <c r="BX233" s="293"/>
      <c r="BY233" s="293"/>
      <c r="BZ233" s="293"/>
      <c r="CA233" s="293"/>
      <c r="CB233" s="293"/>
      <c r="CC233" s="1"/>
      <c r="CD233" s="1"/>
      <c r="CJ233" s="99"/>
    </row>
    <row r="234" spans="2:88" s="2" customFormat="1" ht="4.5" customHeight="1">
      <c r="B234" s="901"/>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c r="BJ234" s="294"/>
      <c r="BK234" s="294"/>
      <c r="BL234" s="294"/>
      <c r="BM234" s="294"/>
      <c r="BN234" s="294"/>
      <c r="BO234" s="294"/>
      <c r="BP234" s="294"/>
      <c r="BQ234" s="294"/>
      <c r="BR234" s="294"/>
      <c r="BS234" s="294"/>
      <c r="BT234" s="294"/>
      <c r="BU234" s="294"/>
      <c r="BV234" s="294"/>
      <c r="BW234" s="294"/>
      <c r="BX234" s="294"/>
      <c r="BY234" s="294"/>
      <c r="BZ234" s="294"/>
      <c r="CA234" s="294"/>
      <c r="CB234" s="294"/>
      <c r="CC234" s="1"/>
      <c r="CD234" s="1"/>
      <c r="CJ234" s="99"/>
    </row>
    <row r="235" spans="2:88" s="30" customFormat="1" ht="17.100000000000001" customHeight="1">
      <c r="B235" s="901"/>
      <c r="C235" s="295"/>
      <c r="D235" s="295" t="s">
        <v>271</v>
      </c>
      <c r="E235" s="295"/>
      <c r="F235" s="295"/>
      <c r="G235" s="295"/>
      <c r="H235" s="295"/>
      <c r="I235" s="295"/>
      <c r="J235" s="295"/>
      <c r="K235" s="295"/>
      <c r="L235" s="295"/>
      <c r="M235" s="295"/>
      <c r="N235" s="295"/>
      <c r="O235" s="295"/>
      <c r="P235" s="295"/>
      <c r="Q235" s="295"/>
      <c r="R235" s="295"/>
      <c r="S235" s="295"/>
      <c r="T235" s="295"/>
      <c r="U235" s="295"/>
      <c r="V235" s="297"/>
      <c r="W235" s="297"/>
      <c r="X235" s="297"/>
      <c r="Y235" s="297"/>
      <c r="Z235" s="297"/>
      <c r="AA235" s="791" t="str">
        <f>IF(V235="","","m")</f>
        <v/>
      </c>
      <c r="AB235" s="791"/>
      <c r="AC235" s="791"/>
      <c r="AD235" s="791"/>
      <c r="AE235" s="791"/>
      <c r="AF235" s="791"/>
      <c r="AG235" s="791"/>
      <c r="AH235" s="791"/>
      <c r="AI235" s="791"/>
      <c r="AJ235" s="791"/>
      <c r="AK235" s="791"/>
      <c r="AL235" s="791"/>
      <c r="AM235" s="791"/>
      <c r="AN235" s="791"/>
      <c r="AO235" s="295"/>
      <c r="AP235" s="295"/>
      <c r="AQ235" s="295"/>
      <c r="AR235" s="295"/>
      <c r="AS235" s="295"/>
      <c r="AT235" s="295"/>
      <c r="AU235" s="295"/>
      <c r="AV235" s="295"/>
      <c r="AW235" s="295"/>
      <c r="AX235" s="295"/>
      <c r="AY235" s="295"/>
      <c r="AZ235" s="295"/>
      <c r="BA235" s="295"/>
      <c r="BB235" s="295"/>
      <c r="BC235" s="295"/>
      <c r="BD235" s="295"/>
      <c r="BE235" s="295"/>
      <c r="BF235" s="295"/>
      <c r="BG235" s="295"/>
      <c r="BH235" s="295"/>
      <c r="BI235" s="295"/>
      <c r="BJ235" s="295"/>
      <c r="BK235" s="295"/>
      <c r="BL235" s="295"/>
      <c r="BM235" s="295"/>
      <c r="BN235" s="295"/>
      <c r="BO235" s="295"/>
      <c r="BP235" s="295"/>
      <c r="BQ235" s="295"/>
      <c r="BR235" s="295"/>
      <c r="BS235" s="295"/>
      <c r="BT235" s="295"/>
      <c r="BU235" s="295"/>
      <c r="BV235" s="295"/>
      <c r="BW235" s="295"/>
      <c r="BX235" s="295"/>
      <c r="BY235" s="295"/>
      <c r="BZ235" s="295"/>
      <c r="CA235" s="295"/>
      <c r="CB235" s="295"/>
      <c r="CC235" s="387"/>
      <c r="CD235" s="387"/>
      <c r="CJ235" s="426"/>
    </row>
    <row r="236" spans="2:88" s="30" customFormat="1" ht="17.100000000000001" customHeight="1">
      <c r="B236" s="901"/>
      <c r="C236" s="295"/>
      <c r="D236" s="295"/>
      <c r="E236" s="295"/>
      <c r="F236" s="77" t="s">
        <v>272</v>
      </c>
      <c r="G236" s="77"/>
      <c r="H236" s="77"/>
      <c r="I236" s="77"/>
      <c r="J236" s="77"/>
      <c r="K236" s="77"/>
      <c r="L236" s="77"/>
      <c r="M236" s="77"/>
      <c r="N236" s="77"/>
      <c r="O236" s="298"/>
      <c r="P236" s="299"/>
      <c r="Q236" s="299"/>
      <c r="R236" s="299"/>
      <c r="S236" s="299"/>
      <c r="T236" s="299"/>
      <c r="U236" s="299"/>
      <c r="V236" s="299"/>
      <c r="W236" s="297"/>
      <c r="X236" s="297"/>
      <c r="Y236" s="297"/>
      <c r="Z236" s="297"/>
      <c r="AA236" s="792"/>
      <c r="AB236" s="792"/>
      <c r="AC236" s="792"/>
      <c r="AD236" s="792"/>
      <c r="AE236" s="792"/>
      <c r="AF236" s="792"/>
      <c r="AG236" s="792"/>
      <c r="AH236" s="792"/>
      <c r="AI236" s="792"/>
      <c r="AJ236" s="792"/>
      <c r="AK236" s="792"/>
      <c r="AL236" s="792"/>
      <c r="AM236" s="792"/>
      <c r="AN236" s="792"/>
      <c r="AO236" s="295"/>
      <c r="AP236" s="295"/>
      <c r="AQ236" s="295"/>
      <c r="AR236" s="295"/>
      <c r="AS236" s="295"/>
      <c r="AT236" s="295"/>
      <c r="AU236" s="295"/>
      <c r="AV236" s="295"/>
      <c r="AW236" s="295"/>
      <c r="AX236" s="295"/>
      <c r="AY236" s="295"/>
      <c r="AZ236" s="295"/>
      <c r="BA236" s="295"/>
      <c r="BB236" s="295"/>
      <c r="BC236" s="295"/>
      <c r="BD236" s="295"/>
      <c r="BE236" s="295"/>
      <c r="BF236" s="295"/>
      <c r="BG236" s="295"/>
      <c r="BH236" s="295"/>
      <c r="BI236" s="295"/>
      <c r="BJ236" s="295"/>
      <c r="BK236" s="295"/>
      <c r="BL236" s="295"/>
      <c r="BM236" s="295"/>
      <c r="BN236" s="295"/>
      <c r="BO236" s="295"/>
      <c r="BP236" s="295"/>
      <c r="BQ236" s="295"/>
      <c r="BR236" s="295"/>
      <c r="BS236" s="295"/>
      <c r="BT236" s="295"/>
      <c r="BU236" s="295"/>
      <c r="BV236" s="295"/>
      <c r="BW236" s="295"/>
      <c r="BX236" s="295"/>
      <c r="BY236" s="295"/>
      <c r="BZ236" s="295"/>
      <c r="CA236" s="295"/>
      <c r="CB236" s="295"/>
      <c r="CC236" s="387"/>
      <c r="CD236" s="387"/>
      <c r="CJ236" s="426"/>
    </row>
    <row r="237" spans="2:88" s="30" customFormat="1" ht="17.100000000000001" customHeight="1">
      <c r="B237" s="901"/>
      <c r="C237" s="295"/>
      <c r="D237" s="295"/>
      <c r="E237" s="295"/>
      <c r="F237" s="77" t="s">
        <v>273</v>
      </c>
      <c r="G237" s="295"/>
      <c r="H237" s="295"/>
      <c r="I237" s="295"/>
      <c r="J237" s="295"/>
      <c r="K237" s="295"/>
      <c r="L237" s="295"/>
      <c r="M237" s="295"/>
      <c r="N237" s="295"/>
      <c r="O237" s="298"/>
      <c r="P237" s="299"/>
      <c r="Q237" s="295"/>
      <c r="R237" s="295"/>
      <c r="S237" s="295"/>
      <c r="T237" s="295"/>
      <c r="U237" s="295"/>
      <c r="V237" s="295"/>
      <c r="W237" s="297"/>
      <c r="X237" s="297"/>
      <c r="Y237" s="297"/>
      <c r="Z237" s="297"/>
      <c r="AA237" s="792"/>
      <c r="AB237" s="792"/>
      <c r="AC237" s="792"/>
      <c r="AD237" s="792"/>
      <c r="AE237" s="792"/>
      <c r="AF237" s="792"/>
      <c r="AG237" s="792"/>
      <c r="AH237" s="792"/>
      <c r="AI237" s="792"/>
      <c r="AJ237" s="792"/>
      <c r="AK237" s="792"/>
      <c r="AL237" s="792"/>
      <c r="AM237" s="792"/>
      <c r="AN237" s="792"/>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387"/>
      <c r="CD237" s="387"/>
      <c r="CJ237" s="426"/>
    </row>
    <row r="238" spans="2:88" s="30" customFormat="1" ht="17.100000000000001" customHeight="1">
      <c r="B238" s="901"/>
      <c r="C238" s="295"/>
      <c r="D238" s="295"/>
      <c r="E238" s="295"/>
      <c r="F238" s="77" t="s">
        <v>274</v>
      </c>
      <c r="G238" s="295"/>
      <c r="H238" s="295"/>
      <c r="I238" s="295"/>
      <c r="J238" s="295"/>
      <c r="K238" s="295"/>
      <c r="L238" s="295"/>
      <c r="M238" s="295"/>
      <c r="N238" s="295"/>
      <c r="O238" s="295"/>
      <c r="P238" s="295"/>
      <c r="Q238" s="295" t="s">
        <v>275</v>
      </c>
      <c r="R238" s="295"/>
      <c r="S238" s="295"/>
      <c r="T238" s="300"/>
      <c r="U238" s="300"/>
      <c r="V238" s="300" t="s">
        <v>84</v>
      </c>
      <c r="W238" s="790"/>
      <c r="X238" s="790"/>
      <c r="Y238" s="790"/>
      <c r="Z238" s="790"/>
      <c r="AA238" s="790"/>
      <c r="AB238" s="790"/>
      <c r="AC238" s="790"/>
      <c r="AD238" s="295" t="s">
        <v>80</v>
      </c>
      <c r="AE238" s="295"/>
      <c r="AF238" s="295"/>
      <c r="AG238" s="295"/>
      <c r="AH238" s="295"/>
      <c r="AI238" s="295"/>
      <c r="AJ238" s="295"/>
      <c r="AK238" s="295"/>
      <c r="AL238" s="295"/>
      <c r="AM238" s="295" t="s">
        <v>276</v>
      </c>
      <c r="AN238" s="295"/>
      <c r="AO238" s="295"/>
      <c r="AP238" s="300"/>
      <c r="AQ238" s="300"/>
      <c r="AR238" s="300" t="s">
        <v>84</v>
      </c>
      <c r="AS238" s="790"/>
      <c r="AT238" s="790"/>
      <c r="AU238" s="790"/>
      <c r="AV238" s="790"/>
      <c r="AW238" s="790"/>
      <c r="AX238" s="790"/>
      <c r="AY238" s="790"/>
      <c r="AZ238" s="295" t="s">
        <v>80</v>
      </c>
      <c r="BA238" s="295"/>
      <c r="BB238" s="295"/>
      <c r="BC238" s="295"/>
      <c r="BD238" s="295"/>
      <c r="BE238" s="295"/>
      <c r="BF238" s="295"/>
      <c r="BG238" s="295"/>
      <c r="BH238" s="295"/>
      <c r="BI238" s="295"/>
      <c r="BJ238" s="295"/>
      <c r="BK238" s="295"/>
      <c r="BL238" s="295"/>
      <c r="BM238" s="295"/>
      <c r="BN238" s="295"/>
      <c r="BO238" s="295"/>
      <c r="BP238" s="295"/>
      <c r="BQ238" s="295"/>
      <c r="BR238" s="295"/>
      <c r="BS238" s="295"/>
      <c r="BT238" s="295"/>
      <c r="BU238" s="295"/>
      <c r="BV238" s="295"/>
      <c r="BW238" s="295"/>
      <c r="BX238" s="295"/>
      <c r="BY238" s="295"/>
      <c r="BZ238" s="295"/>
      <c r="CA238" s="295"/>
      <c r="CB238" s="295"/>
      <c r="CC238" s="387"/>
      <c r="CD238" s="387"/>
      <c r="CJ238" s="426"/>
    </row>
    <row r="239" spans="2:88" s="30" customFormat="1" ht="17.100000000000001" customHeight="1">
      <c r="B239" s="901"/>
      <c r="C239" s="295"/>
      <c r="D239" s="295"/>
      <c r="E239" s="295"/>
      <c r="F239" s="77" t="s">
        <v>277</v>
      </c>
      <c r="G239" s="295"/>
      <c r="H239" s="295"/>
      <c r="I239" s="295"/>
      <c r="J239" s="295"/>
      <c r="K239" s="295"/>
      <c r="L239" s="295"/>
      <c r="M239" s="301"/>
      <c r="N239" s="301"/>
      <c r="O239" s="301"/>
      <c r="P239" s="301"/>
      <c r="Q239" s="793"/>
      <c r="R239" s="793"/>
      <c r="S239" s="793"/>
      <c r="T239" s="793"/>
      <c r="U239" s="793"/>
      <c r="V239" s="793"/>
      <c r="W239" s="793"/>
      <c r="X239" s="793"/>
      <c r="Y239" s="793"/>
      <c r="Z239" s="793"/>
      <c r="AA239" s="793"/>
      <c r="AB239" s="793"/>
      <c r="AC239" s="793"/>
      <c r="AD239" s="793"/>
      <c r="AE239" s="793"/>
      <c r="AF239" s="793"/>
      <c r="AG239" s="793"/>
      <c r="AH239" s="793"/>
      <c r="AI239" s="793"/>
      <c r="AJ239" s="793"/>
      <c r="AK239" s="793"/>
      <c r="AL239" s="793"/>
      <c r="AM239" s="793"/>
      <c r="AN239" s="301"/>
      <c r="AO239" s="301"/>
      <c r="AP239" s="900" t="s">
        <v>1606</v>
      </c>
      <c r="AQ239" s="900"/>
      <c r="AR239" s="900"/>
      <c r="AS239" s="301"/>
      <c r="AT239" s="301"/>
      <c r="AU239" s="793"/>
      <c r="AV239" s="793"/>
      <c r="AW239" s="793"/>
      <c r="AX239" s="793"/>
      <c r="AY239" s="793"/>
      <c r="AZ239" s="793"/>
      <c r="BA239" s="793"/>
      <c r="BB239" s="793"/>
      <c r="BC239" s="793"/>
      <c r="BD239" s="793"/>
      <c r="BE239" s="793"/>
      <c r="BF239" s="793"/>
      <c r="BG239" s="793"/>
      <c r="BH239" s="793"/>
      <c r="BI239" s="793"/>
      <c r="BJ239" s="793"/>
      <c r="BK239" s="793"/>
      <c r="BL239" s="793"/>
      <c r="BM239" s="793"/>
      <c r="BN239" s="793"/>
      <c r="BO239" s="295"/>
      <c r="BP239" s="295"/>
      <c r="BQ239" s="295"/>
      <c r="BR239" s="295"/>
      <c r="BS239" s="295"/>
      <c r="BT239" s="295"/>
      <c r="BU239" s="295"/>
      <c r="BV239" s="295"/>
      <c r="BW239" s="295"/>
      <c r="BX239" s="295"/>
      <c r="BY239" s="295"/>
      <c r="BZ239" s="295"/>
      <c r="CA239" s="295"/>
      <c r="CB239" s="295"/>
      <c r="CC239" s="387"/>
      <c r="CD239" s="387"/>
      <c r="CJ239" s="426"/>
    </row>
    <row r="240" spans="2:88" s="2" customFormat="1" ht="4.5" customHeight="1">
      <c r="B240" s="901"/>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c r="BD240" s="293"/>
      <c r="BE240" s="293"/>
      <c r="BF240" s="293"/>
      <c r="BG240" s="293"/>
      <c r="BH240" s="293"/>
      <c r="BI240" s="293"/>
      <c r="BJ240" s="293"/>
      <c r="BK240" s="293"/>
      <c r="BL240" s="293"/>
      <c r="BM240" s="293"/>
      <c r="BN240" s="293"/>
      <c r="BO240" s="293"/>
      <c r="BP240" s="293"/>
      <c r="BQ240" s="293"/>
      <c r="BR240" s="293"/>
      <c r="BS240" s="293"/>
      <c r="BT240" s="293"/>
      <c r="BU240" s="293"/>
      <c r="BV240" s="293"/>
      <c r="BW240" s="293"/>
      <c r="BX240" s="293"/>
      <c r="BY240" s="293"/>
      <c r="BZ240" s="293"/>
      <c r="CA240" s="293"/>
      <c r="CB240" s="293"/>
      <c r="CC240" s="1"/>
      <c r="CD240" s="1"/>
      <c r="CJ240" s="99"/>
    </row>
    <row r="241" spans="2:88" s="2" customFormat="1" ht="4.5" customHeight="1">
      <c r="B241" s="901"/>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c r="BJ241" s="294"/>
      <c r="BK241" s="294"/>
      <c r="BL241" s="294"/>
      <c r="BM241" s="294"/>
      <c r="BN241" s="294"/>
      <c r="BO241" s="294"/>
      <c r="BP241" s="294"/>
      <c r="BQ241" s="294"/>
      <c r="BR241" s="294"/>
      <c r="BS241" s="294"/>
      <c r="BT241" s="294"/>
      <c r="BU241" s="294"/>
      <c r="BV241" s="294"/>
      <c r="BW241" s="294"/>
      <c r="BX241" s="294"/>
      <c r="BY241" s="294"/>
      <c r="BZ241" s="294"/>
      <c r="CA241" s="294"/>
      <c r="CB241" s="294"/>
      <c r="CC241" s="1"/>
      <c r="CD241" s="1"/>
      <c r="CJ241" s="99"/>
    </row>
    <row r="242" spans="2:88" s="30" customFormat="1" ht="17.100000000000001" customHeight="1">
      <c r="B242" s="901"/>
      <c r="C242" s="295"/>
      <c r="D242" s="791" t="s">
        <v>278</v>
      </c>
      <c r="E242" s="791"/>
      <c r="F242" s="791"/>
      <c r="G242" s="791"/>
      <c r="H242" s="791"/>
      <c r="I242" s="791"/>
      <c r="J242" s="791"/>
      <c r="K242" s="791"/>
      <c r="L242" s="791"/>
      <c r="M242" s="791"/>
      <c r="N242" s="791"/>
      <c r="O242" s="791"/>
      <c r="P242" s="791"/>
      <c r="Q242" s="791"/>
      <c r="R242" s="791"/>
      <c r="S242" s="791"/>
      <c r="T242" s="791"/>
      <c r="U242" s="791"/>
      <c r="V242" s="791"/>
      <c r="W242" s="791"/>
      <c r="X242" s="791"/>
      <c r="Y242" s="791"/>
      <c r="Z242" s="791"/>
      <c r="AA242" s="791"/>
      <c r="AB242" s="791"/>
      <c r="AC242" s="791"/>
      <c r="AD242" s="791"/>
      <c r="AE242" s="791"/>
      <c r="AF242" s="791"/>
      <c r="AG242" s="791"/>
      <c r="AH242" s="791"/>
      <c r="AI242" s="791"/>
      <c r="AJ242" s="791"/>
      <c r="AK242" s="791"/>
      <c r="AL242" s="791"/>
      <c r="AM242" s="791"/>
      <c r="AN242" s="791"/>
      <c r="AO242" s="791"/>
      <c r="AP242" s="791"/>
      <c r="AQ242" s="791"/>
      <c r="AR242" s="791"/>
      <c r="AS242" s="791"/>
      <c r="AT242" s="791"/>
      <c r="AU242" s="791"/>
      <c r="AV242" s="791"/>
      <c r="AW242" s="791"/>
      <c r="AX242" s="791"/>
      <c r="AY242" s="791"/>
      <c r="AZ242" s="791"/>
      <c r="BA242" s="791"/>
      <c r="BB242" s="791"/>
      <c r="BC242" s="791"/>
      <c r="BD242" s="295"/>
      <c r="BE242" s="295"/>
      <c r="BF242" s="295"/>
      <c r="BG242" s="295"/>
      <c r="BH242" s="295"/>
      <c r="BI242" s="295"/>
      <c r="BJ242" s="295"/>
      <c r="BK242" s="295"/>
      <c r="BL242" s="295"/>
      <c r="BM242" s="295"/>
      <c r="BN242" s="295"/>
      <c r="BO242" s="295"/>
      <c r="BP242" s="295"/>
      <c r="BQ242" s="295"/>
      <c r="BR242" s="295"/>
      <c r="BS242" s="295"/>
      <c r="BT242" s="295"/>
      <c r="BU242" s="295"/>
      <c r="BV242" s="295"/>
      <c r="BW242" s="295"/>
      <c r="BX242" s="295"/>
      <c r="BY242" s="295"/>
      <c r="BZ242" s="295"/>
      <c r="CA242" s="295"/>
      <c r="CB242" s="295"/>
      <c r="CC242" s="387"/>
      <c r="CD242" s="387"/>
      <c r="CJ242" s="426"/>
    </row>
    <row r="243" spans="2:88" s="30" customFormat="1" ht="17.100000000000001" customHeight="1">
      <c r="B243" s="901"/>
      <c r="C243" s="295"/>
      <c r="D243" s="295"/>
      <c r="E243" s="295"/>
      <c r="F243" s="295"/>
      <c r="G243" s="790" t="s">
        <v>56</v>
      </c>
      <c r="H243" s="790"/>
      <c r="I243" s="790"/>
      <c r="J243" s="295" t="s">
        <v>1340</v>
      </c>
      <c r="K243" s="295"/>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s="295"/>
      <c r="AJ243" s="295"/>
      <c r="AK243" s="295"/>
      <c r="AL243" s="295"/>
      <c r="AM243" s="295"/>
      <c r="AN243" s="295"/>
      <c r="AO243" s="295"/>
      <c r="AP243" s="295"/>
      <c r="AQ243" s="295"/>
      <c r="AR243" s="295"/>
      <c r="AS243" s="295"/>
      <c r="AT243" s="295"/>
      <c r="AU243" s="295"/>
      <c r="AV243" s="295"/>
      <c r="AW243" s="295"/>
      <c r="AX243" s="295"/>
      <c r="AY243" s="295"/>
      <c r="AZ243" s="295"/>
      <c r="BA243" s="295"/>
      <c r="BB243" s="295"/>
      <c r="BC243" s="295"/>
      <c r="BD243" s="295"/>
      <c r="BE243" s="295"/>
      <c r="BF243" s="295"/>
      <c r="BG243" s="295"/>
      <c r="BH243" s="295"/>
      <c r="BI243" s="295"/>
      <c r="BJ243" s="295"/>
      <c r="BK243" s="295"/>
      <c r="BL243" s="295"/>
      <c r="BM243" s="295"/>
      <c r="BN243" s="295"/>
      <c r="BO243" s="295"/>
      <c r="BP243" s="295"/>
      <c r="BQ243" s="295"/>
      <c r="BR243" s="295"/>
      <c r="BS243" s="295"/>
      <c r="BT243" s="295"/>
      <c r="BU243" s="295"/>
      <c r="BV243" s="295"/>
      <c r="BW243" s="295"/>
      <c r="BX243" s="295"/>
      <c r="BY243" s="295"/>
      <c r="BZ243" s="295"/>
      <c r="CA243" s="295"/>
      <c r="CB243" s="295"/>
      <c r="CC243" s="387"/>
      <c r="CD243" s="387"/>
      <c r="CJ243" s="426"/>
    </row>
    <row r="244" spans="2:88" s="30" customFormat="1" ht="17.100000000000001" customHeight="1">
      <c r="B244" s="901"/>
      <c r="C244" s="295"/>
      <c r="D244" s="295"/>
      <c r="E244" s="295"/>
      <c r="F244" s="295"/>
      <c r="G244" s="790" t="s">
        <v>56</v>
      </c>
      <c r="H244" s="790"/>
      <c r="I244" s="790"/>
      <c r="J244" s="295" t="s">
        <v>1341</v>
      </c>
      <c r="K244" s="295"/>
      <c r="L244" s="295"/>
      <c r="M244" s="295"/>
      <c r="N244" s="295"/>
      <c r="O244" s="295"/>
      <c r="P244" s="295"/>
      <c r="Q244" s="295"/>
      <c r="R244" s="295"/>
      <c r="S244" s="295"/>
      <c r="T244" s="295"/>
      <c r="U244" s="295"/>
      <c r="V244" s="295"/>
      <c r="W244" s="295"/>
      <c r="X244" s="295"/>
      <c r="Y244" s="295"/>
      <c r="Z244" s="295"/>
      <c r="AA244" s="295"/>
      <c r="AB244" s="295"/>
      <c r="AC244" s="295"/>
      <c r="AD244" s="295"/>
      <c r="AE244" s="295"/>
      <c r="AF244" s="295"/>
      <c r="AG244" s="295"/>
      <c r="AH244" s="295"/>
      <c r="AI244" s="295"/>
      <c r="AJ244" s="295"/>
      <c r="AK244" s="295"/>
      <c r="AL244" s="295"/>
      <c r="AM244" s="295"/>
      <c r="AN244" s="295"/>
      <c r="AO244" s="295"/>
      <c r="AP244" s="295"/>
      <c r="AQ244" s="295"/>
      <c r="AR244" s="295"/>
      <c r="AS244" s="295"/>
      <c r="AT244" s="295"/>
      <c r="AU244" s="295"/>
      <c r="AV244" s="295"/>
      <c r="AW244" s="295"/>
      <c r="AX244" s="295"/>
      <c r="AY244" s="295"/>
      <c r="AZ244" s="295"/>
      <c r="BA244" s="295"/>
      <c r="BB244" s="295"/>
      <c r="BC244" s="295"/>
      <c r="BD244" s="295"/>
      <c r="BE244" s="295"/>
      <c r="BF244" s="295"/>
      <c r="BG244" s="295"/>
      <c r="BH244" s="295"/>
      <c r="BI244" s="295"/>
      <c r="BJ244" s="295"/>
      <c r="BK244" s="295"/>
      <c r="BL244" s="295"/>
      <c r="BM244" s="295"/>
      <c r="BN244" s="295"/>
      <c r="BO244" s="295"/>
      <c r="BP244" s="295"/>
      <c r="BQ244" s="295"/>
      <c r="BR244" s="295"/>
      <c r="BS244" s="295"/>
      <c r="BT244" s="295"/>
      <c r="BU244" s="295"/>
      <c r="BV244" s="295"/>
      <c r="BW244" s="295"/>
      <c r="BX244" s="295"/>
      <c r="BY244" s="295"/>
      <c r="BZ244" s="295"/>
      <c r="CA244" s="295"/>
      <c r="CB244" s="295"/>
      <c r="CC244" s="387"/>
      <c r="CD244" s="387"/>
      <c r="CJ244" s="426"/>
    </row>
    <row r="245" spans="2:88" s="2" customFormat="1" ht="4.5" customHeight="1">
      <c r="B245" s="901"/>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c r="BD245" s="293"/>
      <c r="BE245" s="293"/>
      <c r="BF245" s="293"/>
      <c r="BG245" s="293"/>
      <c r="BH245" s="293"/>
      <c r="BI245" s="293"/>
      <c r="BJ245" s="293"/>
      <c r="BK245" s="293"/>
      <c r="BL245" s="293"/>
      <c r="BM245" s="293"/>
      <c r="BN245" s="293"/>
      <c r="BO245" s="293"/>
      <c r="BP245" s="293"/>
      <c r="BQ245" s="293"/>
      <c r="BR245" s="293"/>
      <c r="BS245" s="293"/>
      <c r="BT245" s="293"/>
      <c r="BU245" s="293"/>
      <c r="BV245" s="293"/>
      <c r="BW245" s="293"/>
      <c r="BX245" s="293"/>
      <c r="BY245" s="293"/>
      <c r="BZ245" s="293"/>
      <c r="CA245" s="293"/>
      <c r="CB245" s="293"/>
      <c r="CC245" s="1"/>
      <c r="CD245" s="1"/>
      <c r="CJ245" s="99"/>
    </row>
    <row r="246" spans="2:88" s="2" customFormat="1" ht="4.5" customHeight="1">
      <c r="B246" s="901"/>
      <c r="C246" s="294"/>
      <c r="D246" s="294"/>
      <c r="E246" s="294"/>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c r="BJ246" s="294"/>
      <c r="BK246" s="294"/>
      <c r="BL246" s="294"/>
      <c r="BM246" s="294"/>
      <c r="BN246" s="294"/>
      <c r="BO246" s="294"/>
      <c r="BP246" s="294"/>
      <c r="BQ246" s="294"/>
      <c r="BR246" s="294"/>
      <c r="BS246" s="294"/>
      <c r="BT246" s="294"/>
      <c r="BU246" s="294"/>
      <c r="BV246" s="294"/>
      <c r="BW246" s="294"/>
      <c r="BX246" s="294"/>
      <c r="BY246" s="294"/>
      <c r="BZ246" s="294"/>
      <c r="CA246" s="294"/>
      <c r="CB246" s="294"/>
      <c r="CC246" s="1"/>
      <c r="CD246" s="1"/>
      <c r="CJ246" s="99"/>
    </row>
    <row r="247" spans="2:88" s="30" customFormat="1" ht="17.100000000000001" customHeight="1">
      <c r="B247" s="901"/>
      <c r="C247" s="295"/>
      <c r="D247" s="295" t="s">
        <v>281</v>
      </c>
      <c r="E247" s="295"/>
      <c r="F247" s="295"/>
      <c r="G247" s="295"/>
      <c r="H247" s="295"/>
      <c r="I247" s="295"/>
      <c r="J247" s="295"/>
      <c r="K247" s="295"/>
      <c r="L247" s="295"/>
      <c r="M247" s="295"/>
      <c r="N247" s="295"/>
      <c r="O247" s="295"/>
      <c r="P247" s="295"/>
      <c r="Q247" s="295"/>
      <c r="R247" s="295"/>
      <c r="S247" s="295"/>
      <c r="T247" s="295"/>
      <c r="U247" s="297"/>
      <c r="V247" s="297"/>
      <c r="W247" s="297"/>
      <c r="X247" s="297"/>
      <c r="Y247" s="297"/>
      <c r="Z247" s="297"/>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295"/>
      <c r="AY247" s="295"/>
      <c r="AZ247" s="295"/>
      <c r="BA247" s="295"/>
      <c r="BB247" s="295"/>
      <c r="BC247" s="295"/>
      <c r="BD247" s="295"/>
      <c r="BE247" s="295"/>
      <c r="BF247" s="295"/>
      <c r="BG247" s="295"/>
      <c r="BH247" s="295"/>
      <c r="BI247" s="295"/>
      <c r="BJ247" s="295"/>
      <c r="BK247" s="295"/>
      <c r="BL247" s="295"/>
      <c r="BM247" s="295"/>
      <c r="BN247" s="295"/>
      <c r="BO247" s="295"/>
      <c r="BP247" s="295"/>
      <c r="BQ247" s="295"/>
      <c r="BR247" s="295"/>
      <c r="BS247" s="295"/>
      <c r="BT247" s="295"/>
      <c r="BU247" s="295"/>
      <c r="BV247" s="295"/>
      <c r="BW247" s="295"/>
      <c r="BX247" s="295"/>
      <c r="BY247" s="295"/>
      <c r="BZ247" s="295"/>
      <c r="CA247" s="295"/>
      <c r="CB247" s="295"/>
      <c r="CC247" s="387"/>
      <c r="CD247" s="387"/>
      <c r="CJ247" s="426"/>
    </row>
    <row r="248" spans="2:88" s="30" customFormat="1" ht="17.100000000000001" customHeight="1">
      <c r="B248" s="901"/>
      <c r="C248" s="295"/>
      <c r="D248" s="295"/>
      <c r="E248" s="295"/>
      <c r="F248" s="295"/>
      <c r="G248" s="790" t="s">
        <v>56</v>
      </c>
      <c r="H248" s="790"/>
      <c r="I248" s="790"/>
      <c r="J248" s="295" t="s">
        <v>1342</v>
      </c>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295"/>
      <c r="AY248" s="295"/>
      <c r="AZ248" s="295"/>
      <c r="BA248" s="295"/>
      <c r="BB248" s="295"/>
      <c r="BC248" s="295"/>
      <c r="BD248" s="295"/>
      <c r="BE248" s="295"/>
      <c r="BF248" s="295"/>
      <c r="BG248" s="295"/>
      <c r="BH248" s="295"/>
      <c r="BI248" s="295"/>
      <c r="BJ248" s="295"/>
      <c r="BK248" s="295"/>
      <c r="BL248" s="295"/>
      <c r="BM248" s="295"/>
      <c r="BN248" s="295"/>
      <c r="BO248" s="295"/>
      <c r="BP248" s="295"/>
      <c r="BQ248" s="295"/>
      <c r="BR248" s="295"/>
      <c r="BS248" s="295"/>
      <c r="BT248" s="295"/>
      <c r="BU248" s="295"/>
      <c r="BV248" s="295"/>
      <c r="BW248" s="295"/>
      <c r="BX248" s="295"/>
      <c r="BY248" s="295"/>
      <c r="BZ248" s="295"/>
      <c r="CA248" s="295"/>
      <c r="CB248" s="295"/>
      <c r="CC248" s="387" t="s">
        <v>2173</v>
      </c>
      <c r="CD248" s="387"/>
      <c r="CJ248" s="426"/>
    </row>
    <row r="249" spans="2:88" s="30" customFormat="1" ht="17.100000000000001" customHeight="1">
      <c r="B249" s="901"/>
      <c r="C249" s="295"/>
      <c r="D249" s="295"/>
      <c r="E249" s="295"/>
      <c r="F249" s="295"/>
      <c r="G249" s="790" t="s">
        <v>56</v>
      </c>
      <c r="H249" s="790"/>
      <c r="I249" s="790"/>
      <c r="J249" s="295" t="s">
        <v>1343</v>
      </c>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5"/>
      <c r="AY249" s="295"/>
      <c r="AZ249" s="295"/>
      <c r="BA249" s="295"/>
      <c r="BB249" s="295"/>
      <c r="BC249" s="295"/>
      <c r="BD249" s="295"/>
      <c r="BE249" s="295"/>
      <c r="BF249" s="295"/>
      <c r="BG249" s="295"/>
      <c r="BH249" s="295"/>
      <c r="BI249" s="295"/>
      <c r="BJ249" s="295"/>
      <c r="BK249" s="295"/>
      <c r="BL249" s="295"/>
      <c r="BM249" s="295"/>
      <c r="BN249" s="295"/>
      <c r="BO249" s="295"/>
      <c r="BP249" s="295"/>
      <c r="BQ249" s="295"/>
      <c r="BR249" s="295"/>
      <c r="BS249" s="295"/>
      <c r="BT249" s="295"/>
      <c r="BU249" s="295"/>
      <c r="BV249" s="295"/>
      <c r="BW249" s="295"/>
      <c r="BX249" s="295"/>
      <c r="BY249" s="295"/>
      <c r="BZ249" s="295"/>
      <c r="CA249" s="295"/>
      <c r="CB249" s="295"/>
      <c r="CC249" s="387" t="s">
        <v>1899</v>
      </c>
      <c r="CD249" s="387"/>
      <c r="CJ249" s="426"/>
    </row>
    <row r="250" spans="2:88" s="30" customFormat="1" ht="17.100000000000001" customHeight="1">
      <c r="B250" s="901"/>
      <c r="C250" s="295"/>
      <c r="D250" s="295"/>
      <c r="E250" s="295"/>
      <c r="F250" s="295"/>
      <c r="G250" s="790" t="s">
        <v>56</v>
      </c>
      <c r="H250" s="790"/>
      <c r="I250" s="790"/>
      <c r="J250" s="295" t="s">
        <v>1344</v>
      </c>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5"/>
      <c r="AY250" s="295"/>
      <c r="AZ250" s="295"/>
      <c r="BA250" s="295"/>
      <c r="BB250" s="295"/>
      <c r="BC250" s="295"/>
      <c r="BD250" s="295"/>
      <c r="BE250" s="295"/>
      <c r="BF250" s="295"/>
      <c r="BG250" s="295"/>
      <c r="BH250" s="295"/>
      <c r="BI250" s="295"/>
      <c r="BJ250" s="295"/>
      <c r="BK250" s="295"/>
      <c r="BL250" s="295"/>
      <c r="BM250" s="295"/>
      <c r="BN250" s="295"/>
      <c r="BO250" s="295"/>
      <c r="BP250" s="295"/>
      <c r="BQ250" s="295"/>
      <c r="BR250" s="295"/>
      <c r="BS250" s="295"/>
      <c r="BT250" s="295"/>
      <c r="BU250" s="295"/>
      <c r="BV250" s="295"/>
      <c r="BW250" s="295"/>
      <c r="BX250" s="295"/>
      <c r="BY250" s="295"/>
      <c r="BZ250" s="295"/>
      <c r="CA250" s="295"/>
      <c r="CB250" s="295"/>
      <c r="CC250" s="387" t="s">
        <v>1900</v>
      </c>
      <c r="CD250" s="387"/>
      <c r="CJ250" s="426"/>
    </row>
    <row r="251" spans="2:88" s="30" customFormat="1" ht="17.100000000000001" customHeight="1">
      <c r="B251" s="901"/>
      <c r="C251" s="295"/>
      <c r="D251" s="295"/>
      <c r="E251" s="295"/>
      <c r="F251" s="295"/>
      <c r="G251" s="790" t="s">
        <v>56</v>
      </c>
      <c r="H251" s="790"/>
      <c r="I251" s="790"/>
      <c r="J251" s="295" t="s">
        <v>1345</v>
      </c>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5"/>
      <c r="AY251" s="295"/>
      <c r="AZ251" s="295"/>
      <c r="BA251" s="295"/>
      <c r="BB251" s="295"/>
      <c r="BC251" s="295"/>
      <c r="BD251" s="295"/>
      <c r="BE251" s="295"/>
      <c r="BF251" s="295"/>
      <c r="BG251" s="295"/>
      <c r="BH251" s="295"/>
      <c r="BI251" s="295"/>
      <c r="BJ251" s="295"/>
      <c r="BK251" s="295"/>
      <c r="BL251" s="295"/>
      <c r="BM251" s="295"/>
      <c r="BN251" s="295"/>
      <c r="BO251" s="295"/>
      <c r="BP251" s="295"/>
      <c r="BQ251" s="295"/>
      <c r="BR251" s="295"/>
      <c r="BS251" s="295"/>
      <c r="BT251" s="295"/>
      <c r="BU251" s="295"/>
      <c r="BV251" s="295"/>
      <c r="BW251" s="295"/>
      <c r="BX251" s="295"/>
      <c r="BY251" s="295"/>
      <c r="BZ251" s="295"/>
      <c r="CA251" s="295"/>
      <c r="CB251" s="295"/>
      <c r="CC251" s="387" t="s">
        <v>1901</v>
      </c>
      <c r="CD251" s="387"/>
      <c r="CJ251" s="426"/>
    </row>
    <row r="252" spans="2:88" s="30" customFormat="1" ht="17.100000000000001" customHeight="1">
      <c r="B252" s="901"/>
      <c r="C252" s="295"/>
      <c r="D252" s="295"/>
      <c r="E252" s="295"/>
      <c r="F252" s="295"/>
      <c r="G252" s="790" t="s">
        <v>56</v>
      </c>
      <c r="H252" s="790"/>
      <c r="I252" s="790"/>
      <c r="J252" s="295" t="s">
        <v>1346</v>
      </c>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302"/>
      <c r="AJ252" s="302"/>
      <c r="AK252" s="302"/>
      <c r="AL252" s="302"/>
      <c r="AM252" s="302"/>
      <c r="AN252" s="302"/>
      <c r="AO252" s="302"/>
      <c r="AP252" s="302"/>
      <c r="AQ252" s="302"/>
      <c r="AR252" s="302"/>
      <c r="AS252" s="302"/>
      <c r="AT252" s="302"/>
      <c r="AU252" s="302"/>
      <c r="AV252" s="302"/>
      <c r="AW252" s="302"/>
      <c r="AX252" s="302"/>
      <c r="AY252" s="302"/>
      <c r="AZ252" s="302"/>
      <c r="BA252" s="302"/>
      <c r="BB252" s="302"/>
      <c r="BC252" s="302"/>
      <c r="BD252" s="302"/>
      <c r="BE252" s="302"/>
      <c r="BF252" s="302"/>
      <c r="BG252" s="302"/>
      <c r="BH252" s="302"/>
      <c r="BI252" s="302"/>
      <c r="BJ252" s="302"/>
      <c r="BK252" s="302"/>
      <c r="BL252" s="295"/>
      <c r="BM252" s="295"/>
      <c r="BN252" s="295"/>
      <c r="BO252" s="295"/>
      <c r="BP252" s="295"/>
      <c r="BQ252" s="295"/>
      <c r="BR252" s="295"/>
      <c r="BS252" s="295"/>
      <c r="BT252" s="295"/>
      <c r="BU252" s="295"/>
      <c r="BV252" s="295"/>
      <c r="BW252" s="295"/>
      <c r="BX252" s="295"/>
      <c r="BY252" s="295"/>
      <c r="BZ252" s="295"/>
      <c r="CA252" s="295"/>
      <c r="CB252" s="295"/>
      <c r="CC252" s="387" t="s">
        <v>1902</v>
      </c>
      <c r="CD252" s="387"/>
      <c r="CJ252" s="426"/>
    </row>
    <row r="253" spans="2:88" s="2" customFormat="1" ht="4.5" customHeight="1">
      <c r="B253" s="901"/>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1"/>
      <c r="CD253" s="1"/>
      <c r="CJ253" s="99"/>
    </row>
    <row r="254" spans="2:88" s="2" customFormat="1" ht="4.5" customHeight="1">
      <c r="B254" s="901"/>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4"/>
      <c r="BY254" s="294"/>
      <c r="BZ254" s="294"/>
      <c r="CA254" s="294"/>
      <c r="CB254" s="294"/>
      <c r="CC254" s="1"/>
      <c r="CD254" s="1"/>
      <c r="CJ254" s="99"/>
    </row>
    <row r="255" spans="2:88" s="30" customFormat="1" ht="17.100000000000001" customHeight="1">
      <c r="B255" s="901"/>
      <c r="C255" s="295"/>
      <c r="D255" s="295" t="s">
        <v>287</v>
      </c>
      <c r="E255" s="295"/>
      <c r="F255" s="295"/>
      <c r="G255" s="295"/>
      <c r="H255" s="295"/>
      <c r="I255" s="295"/>
      <c r="J255" s="295"/>
      <c r="K255" s="295"/>
      <c r="L255" s="295"/>
      <c r="M255" s="295"/>
      <c r="N255" s="295"/>
      <c r="O255" s="295"/>
      <c r="P255" s="295"/>
      <c r="Q255" s="295"/>
      <c r="R255" s="295"/>
      <c r="S255" s="295"/>
      <c r="T255" s="295"/>
      <c r="U255" s="297"/>
      <c r="V255" s="297"/>
      <c r="W255" s="297"/>
      <c r="X255" s="297"/>
      <c r="Y255" s="297"/>
      <c r="Z255" s="297"/>
      <c r="AA255" s="295"/>
      <c r="AB255" s="295"/>
      <c r="AC255" s="295"/>
      <c r="AD255" s="295"/>
      <c r="AE255" s="295"/>
      <c r="AF255" s="295"/>
      <c r="AG255" s="295"/>
      <c r="AH255" s="295"/>
      <c r="AI255" s="295"/>
      <c r="AJ255" s="295"/>
      <c r="AK255" s="295"/>
      <c r="AL255" s="295"/>
      <c r="AM255" s="295"/>
      <c r="AN255" s="295"/>
      <c r="AO255" s="295"/>
      <c r="AP255" s="295"/>
      <c r="AQ255" s="295"/>
      <c r="AR255" s="295"/>
      <c r="AS255" s="295"/>
      <c r="AT255" s="295"/>
      <c r="AU255" s="295"/>
      <c r="AV255" s="295"/>
      <c r="AW255" s="295"/>
      <c r="AX255" s="295"/>
      <c r="AY255" s="295"/>
      <c r="AZ255" s="295"/>
      <c r="BA255" s="295"/>
      <c r="BB255" s="295"/>
      <c r="BC255" s="295"/>
      <c r="BD255" s="295"/>
      <c r="BE255" s="295"/>
      <c r="BF255" s="295"/>
      <c r="BG255" s="295"/>
      <c r="BH255" s="295"/>
      <c r="BI255" s="295"/>
      <c r="BJ255" s="295"/>
      <c r="BK255" s="295"/>
      <c r="BL255" s="295"/>
      <c r="BM255" s="295"/>
      <c r="BN255" s="295"/>
      <c r="BO255" s="295"/>
      <c r="BP255" s="295"/>
      <c r="BQ255" s="295"/>
      <c r="BR255" s="295"/>
      <c r="BS255" s="295"/>
      <c r="BT255" s="295"/>
      <c r="BU255" s="295"/>
      <c r="BV255" s="295"/>
      <c r="BW255" s="295"/>
      <c r="BX255" s="295"/>
      <c r="BY255" s="295"/>
      <c r="BZ255" s="295"/>
      <c r="CA255" s="295"/>
      <c r="CB255" s="295"/>
      <c r="CC255" s="387"/>
      <c r="CD255" s="387"/>
      <c r="CJ255" s="426"/>
    </row>
    <row r="256" spans="2:88" s="30" customFormat="1" ht="17.100000000000001" customHeight="1">
      <c r="B256" s="901"/>
      <c r="C256" s="295"/>
      <c r="D256" s="295"/>
      <c r="E256" s="295"/>
      <c r="F256" s="295"/>
      <c r="G256" s="77" t="s">
        <v>288</v>
      </c>
      <c r="H256" s="295"/>
      <c r="I256" s="295"/>
      <c r="J256" s="295"/>
      <c r="K256" s="295"/>
      <c r="L256" s="295"/>
      <c r="M256" s="295"/>
      <c r="N256" s="295"/>
      <c r="O256" s="295"/>
      <c r="P256" s="295"/>
      <c r="Q256" s="295"/>
      <c r="R256" s="295"/>
      <c r="S256" s="295"/>
      <c r="T256" s="295"/>
      <c r="U256" s="297"/>
      <c r="V256" s="297"/>
      <c r="W256" s="297"/>
      <c r="X256" s="297"/>
      <c r="Y256" s="297"/>
      <c r="Z256" s="297"/>
      <c r="AA256" s="295"/>
      <c r="AB256" s="295"/>
      <c r="AC256" s="295"/>
      <c r="AD256" s="295"/>
      <c r="AE256" s="295"/>
      <c r="AF256" s="295"/>
      <c r="AG256" s="295"/>
      <c r="AH256" s="295"/>
      <c r="AI256" s="295"/>
      <c r="AJ256" s="295"/>
      <c r="AK256" s="295"/>
      <c r="AL256" s="295"/>
      <c r="AM256" s="295"/>
      <c r="AN256" s="295"/>
      <c r="AO256" s="295"/>
      <c r="AP256" s="295"/>
      <c r="AQ256" s="295"/>
      <c r="AR256" s="295"/>
      <c r="AS256" s="295"/>
      <c r="AT256" s="295"/>
      <c r="AU256" s="295"/>
      <c r="AV256" s="295"/>
      <c r="AW256" s="295"/>
      <c r="AX256" s="295"/>
      <c r="AY256" s="295"/>
      <c r="AZ256" s="295"/>
      <c r="BA256" s="295"/>
      <c r="BB256" s="295"/>
      <c r="BC256" s="295"/>
      <c r="BD256" s="295"/>
      <c r="BE256" s="295"/>
      <c r="BF256" s="295"/>
      <c r="BG256" s="295"/>
      <c r="BH256" s="295"/>
      <c r="BI256" s="295"/>
      <c r="BJ256" s="295"/>
      <c r="BK256" s="295"/>
      <c r="BL256" s="295"/>
      <c r="BM256" s="295"/>
      <c r="BN256" s="295"/>
      <c r="BO256" s="295"/>
      <c r="BP256" s="295"/>
      <c r="BQ256" s="295"/>
      <c r="BR256" s="295"/>
      <c r="BS256" s="295"/>
      <c r="BT256" s="295"/>
      <c r="BU256" s="295"/>
      <c r="BV256" s="295"/>
      <c r="BW256" s="295"/>
      <c r="BX256" s="295"/>
      <c r="BY256" s="295"/>
      <c r="BZ256" s="295"/>
      <c r="CA256" s="295"/>
      <c r="CB256" s="295"/>
      <c r="CC256" s="387"/>
      <c r="CD256" s="387"/>
      <c r="CJ256" s="426"/>
    </row>
    <row r="257" spans="2:88" s="30" customFormat="1" ht="17.100000000000001" customHeight="1">
      <c r="B257" s="901"/>
      <c r="C257" s="295"/>
      <c r="D257" s="77"/>
      <c r="E257" s="295"/>
      <c r="F257" s="295"/>
      <c r="G257" s="295"/>
      <c r="H257" s="295"/>
      <c r="I257" s="295" t="s">
        <v>84</v>
      </c>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89"/>
      <c r="AY257" s="789"/>
      <c r="AZ257" s="789"/>
      <c r="BA257" s="789"/>
      <c r="BB257" s="789"/>
      <c r="BC257" s="789"/>
      <c r="BD257" s="789"/>
      <c r="BE257" s="789"/>
      <c r="BF257" s="789"/>
      <c r="BG257" s="789"/>
      <c r="BH257" s="789"/>
      <c r="BI257" s="789"/>
      <c r="BJ257" s="789"/>
      <c r="BK257" s="789"/>
      <c r="BL257" s="789"/>
      <c r="BM257" s="789"/>
      <c r="BN257" s="789"/>
      <c r="BO257" s="789"/>
      <c r="BP257" s="789"/>
      <c r="BQ257" s="789"/>
      <c r="BR257" s="789"/>
      <c r="BS257" s="789"/>
      <c r="BT257" s="789"/>
      <c r="BU257" s="789"/>
      <c r="BV257" s="789"/>
      <c r="BW257" s="789"/>
      <c r="BX257" s="789"/>
      <c r="BY257" s="789"/>
      <c r="BZ257" s="789"/>
      <c r="CA257" s="789"/>
      <c r="CB257" s="295" t="s">
        <v>80</v>
      </c>
      <c r="CC257" s="387" t="s">
        <v>1903</v>
      </c>
      <c r="CD257" s="387"/>
      <c r="CJ257" s="426"/>
    </row>
    <row r="258" spans="2:88" s="30" customFormat="1" ht="17.100000000000001" customHeight="1">
      <c r="B258" s="901"/>
      <c r="C258" s="295"/>
      <c r="D258" s="295"/>
      <c r="E258" s="295"/>
      <c r="F258" s="295"/>
      <c r="G258" s="77" t="s">
        <v>290</v>
      </c>
      <c r="H258" s="295"/>
      <c r="I258" s="295"/>
      <c r="J258" s="295"/>
      <c r="K258" s="295"/>
      <c r="L258" s="295"/>
      <c r="M258" s="295"/>
      <c r="N258" s="295"/>
      <c r="O258" s="295"/>
      <c r="P258" s="295"/>
      <c r="Q258" s="295"/>
      <c r="R258" s="295"/>
      <c r="S258" s="295"/>
      <c r="T258" s="295"/>
      <c r="U258" s="297"/>
      <c r="V258" s="297"/>
      <c r="W258" s="297"/>
      <c r="X258" s="297"/>
      <c r="Y258" s="297"/>
      <c r="Z258" s="297"/>
      <c r="AA258" s="295"/>
      <c r="AB258" s="295"/>
      <c r="AC258" s="295"/>
      <c r="AD258" s="295"/>
      <c r="AE258" s="295"/>
      <c r="AF258" s="295"/>
      <c r="AG258" s="295"/>
      <c r="AH258" s="295"/>
      <c r="AI258" s="295"/>
      <c r="AJ258" s="295"/>
      <c r="AK258" s="295"/>
      <c r="AL258" s="295"/>
      <c r="AM258" s="295"/>
      <c r="AN258" s="295"/>
      <c r="AO258" s="295"/>
      <c r="AP258" s="295"/>
      <c r="AQ258" s="295"/>
      <c r="AR258" s="295"/>
      <c r="AS258" s="295"/>
      <c r="AT258" s="295"/>
      <c r="AU258" s="295"/>
      <c r="AV258" s="295"/>
      <c r="AW258" s="295"/>
      <c r="AX258" s="295"/>
      <c r="AY258" s="295"/>
      <c r="AZ258" s="295"/>
      <c r="BA258" s="295"/>
      <c r="BB258" s="295"/>
      <c r="BC258" s="295"/>
      <c r="BD258" s="295"/>
      <c r="BE258" s="295"/>
      <c r="BF258" s="295"/>
      <c r="BG258" s="295"/>
      <c r="BH258" s="295"/>
      <c r="BI258" s="295"/>
      <c r="BJ258" s="295"/>
      <c r="BK258" s="295"/>
      <c r="BL258" s="295"/>
      <c r="BM258" s="295"/>
      <c r="BN258" s="295"/>
      <c r="BO258" s="295"/>
      <c r="BP258" s="295"/>
      <c r="BQ258" s="295"/>
      <c r="BR258" s="295"/>
      <c r="BS258" s="295"/>
      <c r="BT258" s="295"/>
      <c r="BU258" s="295"/>
      <c r="BV258" s="295"/>
      <c r="BW258" s="295"/>
      <c r="BX258" s="295"/>
      <c r="BY258" s="295"/>
      <c r="BZ258" s="295"/>
      <c r="CA258" s="295"/>
      <c r="CB258" s="295"/>
      <c r="CC258" s="387"/>
      <c r="CD258" s="387"/>
      <c r="CJ258" s="426"/>
    </row>
    <row r="259" spans="2:88" s="30" customFormat="1" ht="17.100000000000001" customHeight="1">
      <c r="B259" s="901"/>
      <c r="C259" s="295"/>
      <c r="D259" s="295"/>
      <c r="E259" s="295"/>
      <c r="F259" s="295"/>
      <c r="G259" s="295"/>
      <c r="H259" s="295"/>
      <c r="I259" s="790" t="s">
        <v>56</v>
      </c>
      <c r="J259" s="790"/>
      <c r="K259" s="790"/>
      <c r="L259" s="295" t="s">
        <v>1347</v>
      </c>
      <c r="M259" s="295"/>
      <c r="N259" s="295"/>
      <c r="O259" s="295"/>
      <c r="P259" s="295"/>
      <c r="Q259" s="295"/>
      <c r="R259" s="295"/>
      <c r="S259" s="295"/>
      <c r="T259" s="295"/>
      <c r="U259" s="295"/>
      <c r="V259" s="295"/>
      <c r="W259" s="295"/>
      <c r="X259" s="295"/>
      <c r="Y259" s="295"/>
      <c r="Z259" s="295"/>
      <c r="AA259" s="295"/>
      <c r="AB259" s="295"/>
      <c r="AC259" s="295"/>
      <c r="AD259" s="295"/>
      <c r="AE259" s="295"/>
      <c r="AF259" s="295"/>
      <c r="AG259" s="295"/>
      <c r="AH259" s="295"/>
      <c r="AI259" s="295"/>
      <c r="AJ259" s="295"/>
      <c r="AK259" s="295"/>
      <c r="AL259" s="295"/>
      <c r="AM259" s="295"/>
      <c r="AN259" s="295"/>
      <c r="AO259" s="295"/>
      <c r="AP259" s="295"/>
      <c r="AQ259" s="295"/>
      <c r="AR259" s="295"/>
      <c r="AS259" s="295"/>
      <c r="AT259" s="295"/>
      <c r="AU259" s="295"/>
      <c r="AV259" s="295"/>
      <c r="AW259" s="295"/>
      <c r="AX259" s="295"/>
      <c r="AY259" s="295"/>
      <c r="AZ259" s="295"/>
      <c r="BA259" s="295"/>
      <c r="BB259" s="295"/>
      <c r="BC259" s="295"/>
      <c r="BD259" s="295"/>
      <c r="BE259" s="295"/>
      <c r="BF259" s="295"/>
      <c r="BG259" s="295"/>
      <c r="BH259" s="295"/>
      <c r="BI259" s="295"/>
      <c r="BJ259" s="295"/>
      <c r="BK259" s="295"/>
      <c r="BL259" s="295"/>
      <c r="BM259" s="295"/>
      <c r="BN259" s="295"/>
      <c r="BO259" s="295"/>
      <c r="BP259" s="295"/>
      <c r="BQ259" s="295"/>
      <c r="BR259" s="295"/>
      <c r="BS259" s="295"/>
      <c r="BT259" s="295"/>
      <c r="BU259" s="295"/>
      <c r="BV259" s="295"/>
      <c r="BW259" s="295"/>
      <c r="BX259" s="295"/>
      <c r="BY259" s="295"/>
      <c r="BZ259" s="295"/>
      <c r="CA259" s="295"/>
      <c r="CB259" s="295"/>
      <c r="CC259" s="387"/>
      <c r="CD259" s="387"/>
      <c r="CJ259" s="426"/>
    </row>
    <row r="260" spans="2:88" s="30" customFormat="1" ht="17.100000000000001" customHeight="1">
      <c r="B260" s="901"/>
      <c r="C260" s="295"/>
      <c r="D260" s="295"/>
      <c r="E260" s="295"/>
      <c r="F260" s="295"/>
      <c r="G260" s="295"/>
      <c r="H260" s="295"/>
      <c r="I260" s="295"/>
      <c r="J260" s="295" t="s">
        <v>292</v>
      </c>
      <c r="K260" s="295"/>
      <c r="L260" s="295"/>
      <c r="M260" s="295"/>
      <c r="N260" s="295"/>
      <c r="O260" s="295"/>
      <c r="P260" s="295"/>
      <c r="Q260" s="295"/>
      <c r="R260" s="295"/>
      <c r="S260" s="295"/>
      <c r="T260" s="295"/>
      <c r="U260" s="295"/>
      <c r="V260" s="295"/>
      <c r="W260" s="789"/>
      <c r="X260" s="789"/>
      <c r="Y260" s="789"/>
      <c r="Z260" s="789"/>
      <c r="AA260" s="789"/>
      <c r="AB260" s="789"/>
      <c r="AC260" s="789"/>
      <c r="AD260" s="789"/>
      <c r="AE260" s="789"/>
      <c r="AF260" s="789"/>
      <c r="AG260" s="789"/>
      <c r="AH260" s="789"/>
      <c r="AI260" s="789"/>
      <c r="AJ260" s="789"/>
      <c r="AK260" s="789"/>
      <c r="AL260" s="789"/>
      <c r="AM260" s="789"/>
      <c r="AN260" s="789"/>
      <c r="AO260" s="789"/>
      <c r="AP260" s="789"/>
      <c r="AQ260" s="789"/>
      <c r="AR260" s="789"/>
      <c r="AS260" s="789"/>
      <c r="AT260" s="789"/>
      <c r="AU260" s="295" t="s">
        <v>80</v>
      </c>
      <c r="AV260" s="295"/>
      <c r="AW260" s="295"/>
      <c r="AX260" s="295"/>
      <c r="AY260" s="295"/>
      <c r="AZ260" s="295"/>
      <c r="BA260" s="295"/>
      <c r="BB260" s="295"/>
      <c r="BC260" s="295"/>
      <c r="BD260" s="295"/>
      <c r="BE260" s="295"/>
      <c r="BF260" s="295"/>
      <c r="BG260" s="295"/>
      <c r="BH260" s="295"/>
      <c r="BI260" s="295"/>
      <c r="BJ260" s="295"/>
      <c r="BK260" s="295"/>
      <c r="BL260" s="295"/>
      <c r="BM260" s="295"/>
      <c r="BN260" s="295"/>
      <c r="BO260" s="295"/>
      <c r="BP260" s="295"/>
      <c r="BQ260" s="295"/>
      <c r="BR260" s="295"/>
      <c r="BS260" s="295"/>
      <c r="BT260" s="295"/>
      <c r="BU260" s="295"/>
      <c r="BV260" s="295"/>
      <c r="BW260" s="295"/>
      <c r="BX260" s="295"/>
      <c r="BY260" s="295"/>
      <c r="BZ260" s="295"/>
      <c r="CA260" s="295"/>
      <c r="CB260" s="295"/>
      <c r="CC260" s="387"/>
      <c r="CD260" s="387"/>
      <c r="CJ260" s="426"/>
    </row>
    <row r="261" spans="2:88" s="30" customFormat="1" ht="17.100000000000001" customHeight="1">
      <c r="B261" s="901"/>
      <c r="C261" s="295"/>
      <c r="D261" s="295"/>
      <c r="E261" s="295"/>
      <c r="F261" s="295"/>
      <c r="G261" s="295"/>
      <c r="H261" s="295"/>
      <c r="I261" s="790" t="s">
        <v>56</v>
      </c>
      <c r="J261" s="790"/>
      <c r="K261" s="790"/>
      <c r="L261" s="295" t="s">
        <v>1348</v>
      </c>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c r="AJ261" s="295"/>
      <c r="AK261" s="295"/>
      <c r="AL261" s="295"/>
      <c r="AM261" s="295"/>
      <c r="AN261" s="295"/>
      <c r="AO261" s="295"/>
      <c r="AP261" s="295"/>
      <c r="AQ261" s="295"/>
      <c r="AR261" s="295"/>
      <c r="AS261" s="295"/>
      <c r="AT261" s="295"/>
      <c r="AU261" s="295"/>
      <c r="AV261" s="295"/>
      <c r="AW261" s="295"/>
      <c r="AX261" s="295"/>
      <c r="AY261" s="295"/>
      <c r="AZ261" s="295"/>
      <c r="BA261" s="295"/>
      <c r="BB261" s="295"/>
      <c r="BC261" s="295"/>
      <c r="BD261" s="295"/>
      <c r="BE261" s="295"/>
      <c r="BF261" s="295"/>
      <c r="BG261" s="295"/>
      <c r="BH261" s="295"/>
      <c r="BI261" s="295"/>
      <c r="BJ261" s="295"/>
      <c r="BK261" s="295"/>
      <c r="BL261" s="295"/>
      <c r="BM261" s="295"/>
      <c r="BN261" s="295"/>
      <c r="BO261" s="295"/>
      <c r="BP261" s="295"/>
      <c r="BQ261" s="295"/>
      <c r="BR261" s="295"/>
      <c r="BS261" s="295"/>
      <c r="BT261" s="295"/>
      <c r="BU261" s="295"/>
      <c r="BV261" s="295"/>
      <c r="BW261" s="295"/>
      <c r="BX261" s="295"/>
      <c r="BY261" s="295"/>
      <c r="BZ261" s="295"/>
      <c r="CA261" s="295"/>
      <c r="CB261" s="295"/>
      <c r="CC261" s="387" t="s">
        <v>1939</v>
      </c>
      <c r="CD261" s="387"/>
      <c r="CJ261" s="426"/>
    </row>
    <row r="262" spans="2:88" s="2" customFormat="1" ht="4.5" customHeight="1">
      <c r="B262" s="901"/>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c r="BD262" s="293"/>
      <c r="BE262" s="293"/>
      <c r="BF262" s="293"/>
      <c r="BG262" s="293"/>
      <c r="BH262" s="293"/>
      <c r="BI262" s="293"/>
      <c r="BJ262" s="293"/>
      <c r="BK262" s="293"/>
      <c r="BL262" s="293"/>
      <c r="BM262" s="293"/>
      <c r="BN262" s="293"/>
      <c r="BO262" s="293"/>
      <c r="BP262" s="293"/>
      <c r="BQ262" s="293"/>
      <c r="BR262" s="293"/>
      <c r="BS262" s="293"/>
      <c r="BT262" s="293"/>
      <c r="BU262" s="293"/>
      <c r="BV262" s="293"/>
      <c r="BW262" s="293"/>
      <c r="BX262" s="293"/>
      <c r="BY262" s="293"/>
      <c r="BZ262" s="293"/>
      <c r="CA262" s="293"/>
      <c r="CB262" s="293"/>
      <c r="CC262" s="1"/>
      <c r="CD262" s="1"/>
      <c r="CJ262" s="99"/>
    </row>
    <row r="263" spans="2:88" s="2" customFormat="1" ht="4.5" customHeight="1">
      <c r="B263" s="901"/>
      <c r="C263" s="294"/>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c r="BJ263" s="294"/>
      <c r="BK263" s="294"/>
      <c r="BL263" s="294"/>
      <c r="BM263" s="294"/>
      <c r="BN263" s="294"/>
      <c r="BO263" s="294"/>
      <c r="BP263" s="294"/>
      <c r="BQ263" s="294"/>
      <c r="BR263" s="294"/>
      <c r="BS263" s="294"/>
      <c r="BT263" s="294"/>
      <c r="BU263" s="294"/>
      <c r="BV263" s="294"/>
      <c r="BW263" s="294"/>
      <c r="BX263" s="294"/>
      <c r="BY263" s="294"/>
      <c r="BZ263" s="294"/>
      <c r="CA263" s="294"/>
      <c r="CB263" s="294"/>
      <c r="CC263" s="1"/>
      <c r="CD263" s="1"/>
      <c r="CJ263" s="99"/>
    </row>
    <row r="264" spans="2:88" s="30" customFormat="1" ht="17.100000000000001" customHeight="1">
      <c r="B264" s="901"/>
      <c r="C264" s="295"/>
      <c r="D264" s="295" t="s">
        <v>294</v>
      </c>
      <c r="E264" s="295"/>
      <c r="F264" s="295"/>
      <c r="G264" s="295"/>
      <c r="H264" s="295"/>
      <c r="I264" s="295"/>
      <c r="J264" s="295"/>
      <c r="K264" s="295"/>
      <c r="L264" s="295"/>
      <c r="M264" s="295"/>
      <c r="N264" s="295"/>
      <c r="O264" s="295"/>
      <c r="P264" s="295"/>
      <c r="Q264" s="295"/>
      <c r="R264" s="295"/>
      <c r="S264" s="295"/>
      <c r="T264" s="295"/>
      <c r="U264" s="297"/>
      <c r="V264" s="297"/>
      <c r="W264" s="297"/>
      <c r="X264" s="297"/>
      <c r="Y264" s="297"/>
      <c r="Z264" s="297"/>
      <c r="AA264" s="295"/>
      <c r="AB264" s="295"/>
      <c r="AC264" s="295"/>
      <c r="AD264" s="295"/>
      <c r="AE264" s="295"/>
      <c r="AF264" s="295"/>
      <c r="AG264" s="295"/>
      <c r="AH264" s="295"/>
      <c r="AI264" s="295"/>
      <c r="AJ264" s="295"/>
      <c r="AK264" s="295"/>
      <c r="AL264" s="295"/>
      <c r="AM264" s="295"/>
      <c r="AN264" s="295"/>
      <c r="AO264" s="295"/>
      <c r="AP264" s="295"/>
      <c r="AQ264" s="295"/>
      <c r="AR264" s="295"/>
      <c r="AS264" s="295"/>
      <c r="AT264" s="295"/>
      <c r="AU264" s="295"/>
      <c r="AV264" s="295"/>
      <c r="AW264" s="295"/>
      <c r="AX264" s="295"/>
      <c r="AY264" s="295"/>
      <c r="AZ264" s="295"/>
      <c r="BA264" s="295"/>
      <c r="BB264" s="295"/>
      <c r="BC264" s="295"/>
      <c r="BD264" s="295"/>
      <c r="BE264" s="295"/>
      <c r="BF264" s="295"/>
      <c r="BG264" s="295"/>
      <c r="BH264" s="295"/>
      <c r="BI264" s="295"/>
      <c r="BJ264" s="295"/>
      <c r="BK264" s="295"/>
      <c r="BL264" s="295"/>
      <c r="BM264" s="295"/>
      <c r="BN264" s="295"/>
      <c r="BO264" s="295"/>
      <c r="BP264" s="295"/>
      <c r="BQ264" s="295"/>
      <c r="BR264" s="295"/>
      <c r="BS264" s="295"/>
      <c r="BT264" s="295"/>
      <c r="BU264" s="295"/>
      <c r="BV264" s="295"/>
      <c r="BW264" s="295"/>
      <c r="BX264" s="295"/>
      <c r="BY264" s="295"/>
      <c r="BZ264" s="295"/>
      <c r="CA264" s="295"/>
      <c r="CB264" s="295"/>
      <c r="CC264" s="387"/>
      <c r="CD264" s="387"/>
      <c r="CJ264" s="426"/>
    </row>
    <row r="265" spans="2:88" s="30" customFormat="1" ht="17.100000000000001" customHeight="1">
      <c r="B265" s="901"/>
      <c r="C265" s="295"/>
      <c r="D265" s="300"/>
      <c r="E265" s="295"/>
      <c r="F265" s="295"/>
      <c r="G265" s="295"/>
      <c r="H265" s="295" t="s">
        <v>84</v>
      </c>
      <c r="I265" s="789"/>
      <c r="J265" s="789"/>
      <c r="K265" s="789"/>
      <c r="L265" s="789"/>
      <c r="M265" s="789"/>
      <c r="N265" s="789"/>
      <c r="O265" s="789"/>
      <c r="P265" s="789"/>
      <c r="Q265" s="789"/>
      <c r="R265" s="789"/>
      <c r="S265" s="789"/>
      <c r="T265" s="789"/>
      <c r="U265" s="789"/>
      <c r="V265" s="789"/>
      <c r="W265" s="789"/>
      <c r="X265" s="789"/>
      <c r="Y265" s="789"/>
      <c r="Z265" s="789"/>
      <c r="AA265" s="789"/>
      <c r="AB265" s="789"/>
      <c r="AC265" s="789"/>
      <c r="AD265" s="789"/>
      <c r="AE265" s="789"/>
      <c r="AF265" s="789"/>
      <c r="AG265" s="789"/>
      <c r="AH265" s="789"/>
      <c r="AI265" s="789"/>
      <c r="AJ265" s="789"/>
      <c r="AK265" s="789"/>
      <c r="AL265" s="789"/>
      <c r="AM265" s="789"/>
      <c r="AN265" s="789"/>
      <c r="AO265" s="789"/>
      <c r="AP265" s="789"/>
      <c r="AQ265" s="789"/>
      <c r="AR265" s="789"/>
      <c r="AS265" s="789"/>
      <c r="AT265" s="789"/>
      <c r="AU265" s="789"/>
      <c r="AV265" s="789"/>
      <c r="AW265" s="789"/>
      <c r="AX265" s="789"/>
      <c r="AY265" s="789"/>
      <c r="AZ265" s="789"/>
      <c r="BA265" s="295" t="s">
        <v>80</v>
      </c>
      <c r="BB265" s="295"/>
      <c r="BC265" s="295"/>
      <c r="BD265" s="295"/>
      <c r="BE265" s="295"/>
      <c r="BF265" s="295"/>
      <c r="BG265" s="295"/>
      <c r="BH265" s="295"/>
      <c r="BI265" s="295"/>
      <c r="BJ265" s="295"/>
      <c r="BK265" s="295"/>
      <c r="BL265" s="295"/>
      <c r="BM265" s="295"/>
      <c r="BN265" s="295"/>
      <c r="BO265" s="295"/>
      <c r="BP265" s="295"/>
      <c r="BQ265" s="295"/>
      <c r="BR265" s="295"/>
      <c r="BS265" s="295"/>
      <c r="BT265" s="295"/>
      <c r="BU265" s="295"/>
      <c r="BV265" s="295"/>
      <c r="BW265" s="295"/>
      <c r="BX265" s="295"/>
      <c r="BY265" s="295"/>
      <c r="BZ265" s="295"/>
      <c r="CA265" s="295"/>
      <c r="CB265" s="295"/>
      <c r="CC265" s="387" t="s">
        <v>1904</v>
      </c>
      <c r="CD265" s="387"/>
      <c r="CJ265" s="426"/>
    </row>
    <row r="266" spans="2:88" s="2" customFormat="1" ht="4.5" customHeight="1">
      <c r="B266" s="901"/>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293"/>
      <c r="BD266" s="293"/>
      <c r="BE266" s="293"/>
      <c r="BF266" s="293"/>
      <c r="BG266" s="293"/>
      <c r="BH266" s="293"/>
      <c r="BI266" s="293"/>
      <c r="BJ266" s="293"/>
      <c r="BK266" s="293"/>
      <c r="BL266" s="293"/>
      <c r="BM266" s="293"/>
      <c r="BN266" s="293"/>
      <c r="BO266" s="293"/>
      <c r="BP266" s="293"/>
      <c r="BQ266" s="293"/>
      <c r="BR266" s="293"/>
      <c r="BS266" s="293"/>
      <c r="BT266" s="293"/>
      <c r="BU266" s="293"/>
      <c r="BV266" s="293"/>
      <c r="BW266" s="293"/>
      <c r="BX266" s="293"/>
      <c r="BY266" s="293"/>
      <c r="BZ266" s="293"/>
      <c r="CA266" s="293"/>
      <c r="CB266" s="293"/>
      <c r="CC266" s="1"/>
      <c r="CD266" s="1"/>
      <c r="CJ266" s="99"/>
    </row>
    <row r="267" spans="2:88" s="2" customFormat="1" ht="4.5" customHeight="1">
      <c r="B267" s="901"/>
      <c r="C267" s="294"/>
      <c r="D267" s="294"/>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4"/>
      <c r="BQ267" s="294"/>
      <c r="BR267" s="294"/>
      <c r="BS267" s="294"/>
      <c r="BT267" s="294"/>
      <c r="BU267" s="294"/>
      <c r="BV267" s="294"/>
      <c r="BW267" s="294"/>
      <c r="BX267" s="294"/>
      <c r="BY267" s="294"/>
      <c r="BZ267" s="294"/>
      <c r="CA267" s="294"/>
      <c r="CB267" s="294"/>
      <c r="CC267" s="1"/>
      <c r="CD267" s="1"/>
      <c r="CJ267" s="99"/>
    </row>
    <row r="268" spans="2:88" s="30" customFormat="1" ht="17.100000000000001" customHeight="1">
      <c r="B268" s="901"/>
      <c r="C268" s="295"/>
      <c r="D268" s="295" t="s">
        <v>295</v>
      </c>
      <c r="E268" s="295"/>
      <c r="F268" s="295"/>
      <c r="G268" s="295"/>
      <c r="H268" s="295"/>
      <c r="I268" s="295"/>
      <c r="J268" s="295"/>
      <c r="K268" s="295"/>
      <c r="L268" s="295"/>
      <c r="M268" s="295"/>
      <c r="N268" s="295"/>
      <c r="O268" s="295"/>
      <c r="P268" s="295"/>
      <c r="Q268" s="295"/>
      <c r="R268" s="295"/>
      <c r="S268" s="295"/>
      <c r="T268" s="295"/>
      <c r="U268" s="297"/>
      <c r="V268" s="297"/>
      <c r="W268" s="297"/>
      <c r="X268" s="297"/>
      <c r="Y268" s="297"/>
      <c r="Z268" s="297"/>
      <c r="AA268" s="295"/>
      <c r="AB268" s="295"/>
      <c r="AC268" s="295"/>
      <c r="AD268" s="295"/>
      <c r="AE268" s="295"/>
      <c r="AF268" s="295"/>
      <c r="AG268" s="295"/>
      <c r="AH268" s="295"/>
      <c r="AI268" s="295"/>
      <c r="AJ268" s="295"/>
      <c r="AK268" s="295"/>
      <c r="AL268" s="295"/>
      <c r="AM268" s="295"/>
      <c r="AN268" s="295"/>
      <c r="AO268" s="295"/>
      <c r="AP268" s="295"/>
      <c r="AQ268" s="295"/>
      <c r="AR268" s="295"/>
      <c r="AS268" s="295"/>
      <c r="AT268" s="295"/>
      <c r="AU268" s="295"/>
      <c r="AV268" s="295"/>
      <c r="AW268" s="295"/>
      <c r="AX268" s="295"/>
      <c r="AY268" s="295"/>
      <c r="AZ268" s="295"/>
      <c r="BA268" s="295"/>
      <c r="BB268" s="295"/>
      <c r="BC268" s="295"/>
      <c r="BD268" s="295"/>
      <c r="BE268" s="295"/>
      <c r="BF268" s="295"/>
      <c r="BG268" s="295"/>
      <c r="BH268" s="295"/>
      <c r="BI268" s="295"/>
      <c r="BJ268" s="295"/>
      <c r="BK268" s="295"/>
      <c r="BL268" s="295"/>
      <c r="BM268" s="295"/>
      <c r="BN268" s="295"/>
      <c r="BO268" s="295"/>
      <c r="BP268" s="295"/>
      <c r="BQ268" s="295"/>
      <c r="BR268" s="295"/>
      <c r="BS268" s="295"/>
      <c r="BT268" s="295"/>
      <c r="BU268" s="295"/>
      <c r="BV268" s="295"/>
      <c r="BW268" s="295"/>
      <c r="BX268" s="295"/>
      <c r="BY268" s="295"/>
      <c r="BZ268" s="295"/>
      <c r="CA268" s="295"/>
      <c r="CB268" s="295"/>
      <c r="CC268" s="387"/>
      <c r="CD268" s="387"/>
      <c r="CJ268" s="426"/>
    </row>
    <row r="269" spans="2:88" s="31" customFormat="1" ht="17.100000000000001" customHeight="1">
      <c r="B269" s="901"/>
      <c r="C269" s="303"/>
      <c r="D269" s="303"/>
      <c r="E269" s="303"/>
      <c r="F269" s="303"/>
      <c r="G269" s="788"/>
      <c r="H269" s="788"/>
      <c r="I269" s="788"/>
      <c r="J269" s="788"/>
      <c r="K269" s="788"/>
      <c r="L269" s="788"/>
      <c r="M269" s="788"/>
      <c r="N269" s="788"/>
      <c r="O269" s="788"/>
      <c r="P269" s="788"/>
      <c r="Q269" s="788"/>
      <c r="R269" s="788"/>
      <c r="S269" s="788"/>
      <c r="T269" s="788"/>
      <c r="U269" s="788"/>
      <c r="V269" s="788"/>
      <c r="W269" s="788"/>
      <c r="X269" s="788"/>
      <c r="Y269" s="788"/>
      <c r="Z269" s="788"/>
      <c r="AA269" s="788"/>
      <c r="AB269" s="788"/>
      <c r="AC269" s="788"/>
      <c r="AD269" s="788"/>
      <c r="AE269" s="788"/>
      <c r="AF269" s="788"/>
      <c r="AG269" s="788"/>
      <c r="AH269" s="788"/>
      <c r="AI269" s="788"/>
      <c r="AJ269" s="788"/>
      <c r="AK269" s="788"/>
      <c r="AL269" s="788"/>
      <c r="AM269" s="788"/>
      <c r="AN269" s="788"/>
      <c r="AO269" s="788"/>
      <c r="AP269" s="788"/>
      <c r="AQ269" s="788"/>
      <c r="AR269" s="788"/>
      <c r="AS269" s="788"/>
      <c r="AT269" s="788"/>
      <c r="AU269" s="788"/>
      <c r="AV269" s="788"/>
      <c r="AW269" s="788"/>
      <c r="AX269" s="788"/>
      <c r="AY269" s="788"/>
      <c r="AZ269" s="788"/>
      <c r="BA269" s="788"/>
      <c r="BB269" s="788"/>
      <c r="BC269" s="788"/>
      <c r="BD269" s="788"/>
      <c r="BE269" s="788"/>
      <c r="BF269" s="788"/>
      <c r="BG269" s="788"/>
      <c r="BH269" s="788"/>
      <c r="BI269" s="788"/>
      <c r="BJ269" s="788"/>
      <c r="BK269" s="788"/>
      <c r="BL269" s="788"/>
      <c r="BM269" s="788"/>
      <c r="BN269" s="788"/>
      <c r="BO269" s="788"/>
      <c r="BP269" s="788"/>
      <c r="BQ269" s="788"/>
      <c r="BR269" s="788"/>
      <c r="BS269" s="788"/>
      <c r="BT269" s="788"/>
      <c r="BU269" s="788"/>
      <c r="BV269" s="788"/>
      <c r="BW269" s="788"/>
      <c r="BX269" s="788"/>
      <c r="BY269" s="788"/>
      <c r="BZ269" s="788"/>
      <c r="CA269" s="788"/>
      <c r="CB269" s="303"/>
      <c r="CC269" s="394"/>
      <c r="CD269" s="394"/>
      <c r="CJ269" s="427"/>
    </row>
    <row r="270" spans="2:88" s="31" customFormat="1" ht="17.100000000000001" customHeight="1">
      <c r="B270" s="901"/>
      <c r="C270" s="303"/>
      <c r="D270" s="303"/>
      <c r="E270" s="303"/>
      <c r="F270" s="303"/>
      <c r="G270" s="788"/>
      <c r="H270" s="788"/>
      <c r="I270" s="788"/>
      <c r="J270" s="788"/>
      <c r="K270" s="788"/>
      <c r="L270" s="788"/>
      <c r="M270" s="788"/>
      <c r="N270" s="788"/>
      <c r="O270" s="788"/>
      <c r="P270" s="788"/>
      <c r="Q270" s="788"/>
      <c r="R270" s="788"/>
      <c r="S270" s="788"/>
      <c r="T270" s="788"/>
      <c r="U270" s="788"/>
      <c r="V270" s="788"/>
      <c r="W270" s="788"/>
      <c r="X270" s="788"/>
      <c r="Y270" s="788"/>
      <c r="Z270" s="788"/>
      <c r="AA270" s="788"/>
      <c r="AB270" s="788"/>
      <c r="AC270" s="788"/>
      <c r="AD270" s="788"/>
      <c r="AE270" s="788"/>
      <c r="AF270" s="788"/>
      <c r="AG270" s="788"/>
      <c r="AH270" s="788"/>
      <c r="AI270" s="788"/>
      <c r="AJ270" s="788"/>
      <c r="AK270" s="788"/>
      <c r="AL270" s="788"/>
      <c r="AM270" s="788"/>
      <c r="AN270" s="788"/>
      <c r="AO270" s="788"/>
      <c r="AP270" s="788"/>
      <c r="AQ270" s="788"/>
      <c r="AR270" s="788"/>
      <c r="AS270" s="788"/>
      <c r="AT270" s="788"/>
      <c r="AU270" s="788"/>
      <c r="AV270" s="788"/>
      <c r="AW270" s="788"/>
      <c r="AX270" s="788"/>
      <c r="AY270" s="788"/>
      <c r="AZ270" s="788"/>
      <c r="BA270" s="788"/>
      <c r="BB270" s="788"/>
      <c r="BC270" s="788"/>
      <c r="BD270" s="788"/>
      <c r="BE270" s="788"/>
      <c r="BF270" s="788"/>
      <c r="BG270" s="788"/>
      <c r="BH270" s="788"/>
      <c r="BI270" s="788"/>
      <c r="BJ270" s="788"/>
      <c r="BK270" s="788"/>
      <c r="BL270" s="788"/>
      <c r="BM270" s="788"/>
      <c r="BN270" s="788"/>
      <c r="BO270" s="788"/>
      <c r="BP270" s="788"/>
      <c r="BQ270" s="788"/>
      <c r="BR270" s="788"/>
      <c r="BS270" s="788"/>
      <c r="BT270" s="788"/>
      <c r="BU270" s="788"/>
      <c r="BV270" s="788"/>
      <c r="BW270" s="788"/>
      <c r="BX270" s="788"/>
      <c r="BY270" s="788"/>
      <c r="BZ270" s="788"/>
      <c r="CA270" s="788"/>
      <c r="CB270" s="303"/>
      <c r="CC270" s="394"/>
      <c r="CD270" s="394"/>
      <c r="CJ270" s="427"/>
    </row>
    <row r="271" spans="2:88" s="31" customFormat="1" ht="17.100000000000001" customHeight="1">
      <c r="B271" s="901"/>
      <c r="C271" s="303"/>
      <c r="D271" s="303"/>
      <c r="E271" s="303"/>
      <c r="F271" s="303"/>
      <c r="G271" s="788"/>
      <c r="H271" s="788"/>
      <c r="I271" s="788"/>
      <c r="J271" s="788"/>
      <c r="K271" s="788"/>
      <c r="L271" s="788"/>
      <c r="M271" s="788"/>
      <c r="N271" s="788"/>
      <c r="O271" s="788"/>
      <c r="P271" s="788"/>
      <c r="Q271" s="788"/>
      <c r="R271" s="788"/>
      <c r="S271" s="788"/>
      <c r="T271" s="788"/>
      <c r="U271" s="788"/>
      <c r="V271" s="788"/>
      <c r="W271" s="788"/>
      <c r="X271" s="788"/>
      <c r="Y271" s="788"/>
      <c r="Z271" s="788"/>
      <c r="AA271" s="788"/>
      <c r="AB271" s="788"/>
      <c r="AC271" s="788"/>
      <c r="AD271" s="788"/>
      <c r="AE271" s="788"/>
      <c r="AF271" s="788"/>
      <c r="AG271" s="788"/>
      <c r="AH271" s="788"/>
      <c r="AI271" s="788"/>
      <c r="AJ271" s="788"/>
      <c r="AK271" s="788"/>
      <c r="AL271" s="788"/>
      <c r="AM271" s="788"/>
      <c r="AN271" s="788"/>
      <c r="AO271" s="788"/>
      <c r="AP271" s="788"/>
      <c r="AQ271" s="788"/>
      <c r="AR271" s="788"/>
      <c r="AS271" s="788"/>
      <c r="AT271" s="788"/>
      <c r="AU271" s="788"/>
      <c r="AV271" s="788"/>
      <c r="AW271" s="788"/>
      <c r="AX271" s="788"/>
      <c r="AY271" s="788"/>
      <c r="AZ271" s="788"/>
      <c r="BA271" s="788"/>
      <c r="BB271" s="788"/>
      <c r="BC271" s="788"/>
      <c r="BD271" s="788"/>
      <c r="BE271" s="788"/>
      <c r="BF271" s="788"/>
      <c r="BG271" s="788"/>
      <c r="BH271" s="788"/>
      <c r="BI271" s="788"/>
      <c r="BJ271" s="788"/>
      <c r="BK271" s="788"/>
      <c r="BL271" s="788"/>
      <c r="BM271" s="788"/>
      <c r="BN271" s="788"/>
      <c r="BO271" s="788"/>
      <c r="BP271" s="788"/>
      <c r="BQ271" s="788"/>
      <c r="BR271" s="788"/>
      <c r="BS271" s="788"/>
      <c r="BT271" s="788"/>
      <c r="BU271" s="788"/>
      <c r="BV271" s="788"/>
      <c r="BW271" s="788"/>
      <c r="BX271" s="788"/>
      <c r="BY271" s="788"/>
      <c r="BZ271" s="788"/>
      <c r="CA271" s="788"/>
      <c r="CB271" s="303"/>
      <c r="CC271" s="394"/>
      <c r="CD271" s="394"/>
      <c r="CJ271" s="427"/>
    </row>
    <row r="272" spans="2:88" s="1" customFormat="1" ht="17.100000000000001" customHeight="1">
      <c r="B272" s="901"/>
      <c r="C272" s="59"/>
      <c r="D272" s="59"/>
      <c r="E272" s="59"/>
      <c r="F272" s="59"/>
      <c r="G272" s="788"/>
      <c r="H272" s="788"/>
      <c r="I272" s="788"/>
      <c r="J272" s="788"/>
      <c r="K272" s="788"/>
      <c r="L272" s="788"/>
      <c r="M272" s="788"/>
      <c r="N272" s="788"/>
      <c r="O272" s="788"/>
      <c r="P272" s="788"/>
      <c r="Q272" s="788"/>
      <c r="R272" s="788"/>
      <c r="S272" s="788"/>
      <c r="T272" s="788"/>
      <c r="U272" s="788"/>
      <c r="V272" s="788"/>
      <c r="W272" s="788"/>
      <c r="X272" s="788"/>
      <c r="Y272" s="788"/>
      <c r="Z272" s="788"/>
      <c r="AA272" s="788"/>
      <c r="AB272" s="788"/>
      <c r="AC272" s="788"/>
      <c r="AD272" s="788"/>
      <c r="AE272" s="788"/>
      <c r="AF272" s="788"/>
      <c r="AG272" s="788"/>
      <c r="AH272" s="788"/>
      <c r="AI272" s="788"/>
      <c r="AJ272" s="788"/>
      <c r="AK272" s="788"/>
      <c r="AL272" s="788"/>
      <c r="AM272" s="788"/>
      <c r="AN272" s="788"/>
      <c r="AO272" s="788"/>
      <c r="AP272" s="788"/>
      <c r="AQ272" s="788"/>
      <c r="AR272" s="788"/>
      <c r="AS272" s="788"/>
      <c r="AT272" s="788"/>
      <c r="AU272" s="788"/>
      <c r="AV272" s="788"/>
      <c r="AW272" s="788"/>
      <c r="AX272" s="788"/>
      <c r="AY272" s="788"/>
      <c r="AZ272" s="788"/>
      <c r="BA272" s="788"/>
      <c r="BB272" s="788"/>
      <c r="BC272" s="788"/>
      <c r="BD272" s="788"/>
      <c r="BE272" s="788"/>
      <c r="BF272" s="788"/>
      <c r="BG272" s="788"/>
      <c r="BH272" s="788"/>
      <c r="BI272" s="788"/>
      <c r="BJ272" s="788"/>
      <c r="BK272" s="788"/>
      <c r="BL272" s="788"/>
      <c r="BM272" s="788"/>
      <c r="BN272" s="788"/>
      <c r="BO272" s="788"/>
      <c r="BP272" s="788"/>
      <c r="BQ272" s="788"/>
      <c r="BR272" s="788"/>
      <c r="BS272" s="788"/>
      <c r="BT272" s="788"/>
      <c r="BU272" s="788"/>
      <c r="BV272" s="788"/>
      <c r="BW272" s="788"/>
      <c r="BX272" s="788"/>
      <c r="BY272" s="788"/>
      <c r="BZ272" s="788"/>
      <c r="CA272" s="788"/>
      <c r="CB272" s="60"/>
      <c r="CJ272" s="420"/>
    </row>
    <row r="273" spans="2:88" s="1" customFormat="1" ht="17.100000000000001" customHeight="1">
      <c r="B273" s="901"/>
      <c r="C273" s="59"/>
      <c r="D273" s="59"/>
      <c r="E273" s="59"/>
      <c r="F273" s="59"/>
      <c r="G273" s="788"/>
      <c r="H273" s="788"/>
      <c r="I273" s="788"/>
      <c r="J273" s="788"/>
      <c r="K273" s="788"/>
      <c r="L273" s="788"/>
      <c r="M273" s="788"/>
      <c r="N273" s="788"/>
      <c r="O273" s="788"/>
      <c r="P273" s="788"/>
      <c r="Q273" s="788"/>
      <c r="R273" s="788"/>
      <c r="S273" s="788"/>
      <c r="T273" s="788"/>
      <c r="U273" s="788"/>
      <c r="V273" s="788"/>
      <c r="W273" s="788"/>
      <c r="X273" s="788"/>
      <c r="Y273" s="788"/>
      <c r="Z273" s="788"/>
      <c r="AA273" s="788"/>
      <c r="AB273" s="788"/>
      <c r="AC273" s="788"/>
      <c r="AD273" s="788"/>
      <c r="AE273" s="788"/>
      <c r="AF273" s="788"/>
      <c r="AG273" s="788"/>
      <c r="AH273" s="788"/>
      <c r="AI273" s="788"/>
      <c r="AJ273" s="788"/>
      <c r="AK273" s="788"/>
      <c r="AL273" s="788"/>
      <c r="AM273" s="788"/>
      <c r="AN273" s="788"/>
      <c r="AO273" s="788"/>
      <c r="AP273" s="788"/>
      <c r="AQ273" s="788"/>
      <c r="AR273" s="788"/>
      <c r="AS273" s="788"/>
      <c r="AT273" s="788"/>
      <c r="AU273" s="788"/>
      <c r="AV273" s="788"/>
      <c r="AW273" s="788"/>
      <c r="AX273" s="788"/>
      <c r="AY273" s="788"/>
      <c r="AZ273" s="788"/>
      <c r="BA273" s="788"/>
      <c r="BB273" s="788"/>
      <c r="BC273" s="788"/>
      <c r="BD273" s="788"/>
      <c r="BE273" s="788"/>
      <c r="BF273" s="788"/>
      <c r="BG273" s="788"/>
      <c r="BH273" s="788"/>
      <c r="BI273" s="788"/>
      <c r="BJ273" s="788"/>
      <c r="BK273" s="788"/>
      <c r="BL273" s="788"/>
      <c r="BM273" s="788"/>
      <c r="BN273" s="788"/>
      <c r="BO273" s="788"/>
      <c r="BP273" s="788"/>
      <c r="BQ273" s="788"/>
      <c r="BR273" s="788"/>
      <c r="BS273" s="788"/>
      <c r="BT273" s="788"/>
      <c r="BU273" s="788"/>
      <c r="BV273" s="788"/>
      <c r="BW273" s="788"/>
      <c r="BX273" s="788"/>
      <c r="BY273" s="788"/>
      <c r="BZ273" s="788"/>
      <c r="CA273" s="788"/>
      <c r="CB273" s="60"/>
      <c r="CJ273" s="420"/>
    </row>
    <row r="274" spans="2:88" s="1" customFormat="1" ht="17.100000000000001" customHeight="1">
      <c r="B274" s="901"/>
      <c r="C274" s="59"/>
      <c r="D274" s="59"/>
      <c r="E274" s="59"/>
      <c r="F274" s="59"/>
      <c r="G274" s="788"/>
      <c r="H274" s="788"/>
      <c r="I274" s="788"/>
      <c r="J274" s="788"/>
      <c r="K274" s="788"/>
      <c r="L274" s="788"/>
      <c r="M274" s="788"/>
      <c r="N274" s="788"/>
      <c r="O274" s="788"/>
      <c r="P274" s="788"/>
      <c r="Q274" s="788"/>
      <c r="R274" s="788"/>
      <c r="S274" s="788"/>
      <c r="T274" s="788"/>
      <c r="U274" s="788"/>
      <c r="V274" s="788"/>
      <c r="W274" s="788"/>
      <c r="X274" s="788"/>
      <c r="Y274" s="788"/>
      <c r="Z274" s="788"/>
      <c r="AA274" s="788"/>
      <c r="AB274" s="788"/>
      <c r="AC274" s="788"/>
      <c r="AD274" s="788"/>
      <c r="AE274" s="788"/>
      <c r="AF274" s="788"/>
      <c r="AG274" s="788"/>
      <c r="AH274" s="788"/>
      <c r="AI274" s="788"/>
      <c r="AJ274" s="788"/>
      <c r="AK274" s="788"/>
      <c r="AL274" s="788"/>
      <c r="AM274" s="788"/>
      <c r="AN274" s="788"/>
      <c r="AO274" s="788"/>
      <c r="AP274" s="788"/>
      <c r="AQ274" s="788"/>
      <c r="AR274" s="788"/>
      <c r="AS274" s="788"/>
      <c r="AT274" s="788"/>
      <c r="AU274" s="788"/>
      <c r="AV274" s="788"/>
      <c r="AW274" s="788"/>
      <c r="AX274" s="788"/>
      <c r="AY274" s="788"/>
      <c r="AZ274" s="788"/>
      <c r="BA274" s="788"/>
      <c r="BB274" s="788"/>
      <c r="BC274" s="788"/>
      <c r="BD274" s="788"/>
      <c r="BE274" s="788"/>
      <c r="BF274" s="788"/>
      <c r="BG274" s="788"/>
      <c r="BH274" s="788"/>
      <c r="BI274" s="788"/>
      <c r="BJ274" s="788"/>
      <c r="BK274" s="788"/>
      <c r="BL274" s="788"/>
      <c r="BM274" s="788"/>
      <c r="BN274" s="788"/>
      <c r="BO274" s="788"/>
      <c r="BP274" s="788"/>
      <c r="BQ274" s="788"/>
      <c r="BR274" s="788"/>
      <c r="BS274" s="788"/>
      <c r="BT274" s="788"/>
      <c r="BU274" s="788"/>
      <c r="BV274" s="788"/>
      <c r="BW274" s="788"/>
      <c r="BX274" s="788"/>
      <c r="BY274" s="788"/>
      <c r="BZ274" s="788"/>
      <c r="CA274" s="788"/>
      <c r="CB274" s="60"/>
      <c r="CJ274" s="420"/>
    </row>
    <row r="275" spans="2:88" s="1" customFormat="1" ht="17.100000000000001" customHeight="1">
      <c r="B275" s="901"/>
      <c r="C275" s="59"/>
      <c r="D275" s="59"/>
      <c r="E275" s="59"/>
      <c r="F275" s="59"/>
      <c r="G275" s="788"/>
      <c r="H275" s="788"/>
      <c r="I275" s="788"/>
      <c r="J275" s="788"/>
      <c r="K275" s="788"/>
      <c r="L275" s="788"/>
      <c r="M275" s="788"/>
      <c r="N275" s="788"/>
      <c r="O275" s="788"/>
      <c r="P275" s="788"/>
      <c r="Q275" s="788"/>
      <c r="R275" s="788"/>
      <c r="S275" s="788"/>
      <c r="T275" s="788"/>
      <c r="U275" s="788"/>
      <c r="V275" s="788"/>
      <c r="W275" s="788"/>
      <c r="X275" s="788"/>
      <c r="Y275" s="788"/>
      <c r="Z275" s="788"/>
      <c r="AA275" s="788"/>
      <c r="AB275" s="788"/>
      <c r="AC275" s="788"/>
      <c r="AD275" s="788"/>
      <c r="AE275" s="788"/>
      <c r="AF275" s="788"/>
      <c r="AG275" s="788"/>
      <c r="AH275" s="788"/>
      <c r="AI275" s="788"/>
      <c r="AJ275" s="788"/>
      <c r="AK275" s="788"/>
      <c r="AL275" s="788"/>
      <c r="AM275" s="788"/>
      <c r="AN275" s="788"/>
      <c r="AO275" s="788"/>
      <c r="AP275" s="788"/>
      <c r="AQ275" s="788"/>
      <c r="AR275" s="788"/>
      <c r="AS275" s="788"/>
      <c r="AT275" s="788"/>
      <c r="AU275" s="788"/>
      <c r="AV275" s="788"/>
      <c r="AW275" s="788"/>
      <c r="AX275" s="788"/>
      <c r="AY275" s="788"/>
      <c r="AZ275" s="788"/>
      <c r="BA275" s="788"/>
      <c r="BB275" s="788"/>
      <c r="BC275" s="788"/>
      <c r="BD275" s="788"/>
      <c r="BE275" s="788"/>
      <c r="BF275" s="788"/>
      <c r="BG275" s="788"/>
      <c r="BH275" s="788"/>
      <c r="BI275" s="788"/>
      <c r="BJ275" s="788"/>
      <c r="BK275" s="788"/>
      <c r="BL275" s="788"/>
      <c r="BM275" s="788"/>
      <c r="BN275" s="788"/>
      <c r="BO275" s="788"/>
      <c r="BP275" s="788"/>
      <c r="BQ275" s="788"/>
      <c r="BR275" s="788"/>
      <c r="BS275" s="788"/>
      <c r="BT275" s="788"/>
      <c r="BU275" s="788"/>
      <c r="BV275" s="788"/>
      <c r="BW275" s="788"/>
      <c r="BX275" s="788"/>
      <c r="BY275" s="788"/>
      <c r="BZ275" s="788"/>
      <c r="CA275" s="788"/>
      <c r="CB275" s="60"/>
      <c r="CJ275" s="420"/>
    </row>
    <row r="276" spans="2:88" s="1" customFormat="1" ht="17.100000000000001" customHeight="1">
      <c r="B276" s="901"/>
      <c r="C276" s="59"/>
      <c r="D276" s="59"/>
      <c r="E276" s="59"/>
      <c r="F276" s="59"/>
      <c r="G276" s="788"/>
      <c r="H276" s="788"/>
      <c r="I276" s="788"/>
      <c r="J276" s="788"/>
      <c r="K276" s="788"/>
      <c r="L276" s="788"/>
      <c r="M276" s="788"/>
      <c r="N276" s="788"/>
      <c r="O276" s="788"/>
      <c r="P276" s="788"/>
      <c r="Q276" s="788"/>
      <c r="R276" s="788"/>
      <c r="S276" s="788"/>
      <c r="T276" s="788"/>
      <c r="U276" s="788"/>
      <c r="V276" s="788"/>
      <c r="W276" s="788"/>
      <c r="X276" s="788"/>
      <c r="Y276" s="788"/>
      <c r="Z276" s="788"/>
      <c r="AA276" s="788"/>
      <c r="AB276" s="788"/>
      <c r="AC276" s="788"/>
      <c r="AD276" s="788"/>
      <c r="AE276" s="788"/>
      <c r="AF276" s="788"/>
      <c r="AG276" s="788"/>
      <c r="AH276" s="788"/>
      <c r="AI276" s="788"/>
      <c r="AJ276" s="788"/>
      <c r="AK276" s="788"/>
      <c r="AL276" s="788"/>
      <c r="AM276" s="788"/>
      <c r="AN276" s="788"/>
      <c r="AO276" s="788"/>
      <c r="AP276" s="788"/>
      <c r="AQ276" s="788"/>
      <c r="AR276" s="788"/>
      <c r="AS276" s="788"/>
      <c r="AT276" s="788"/>
      <c r="AU276" s="788"/>
      <c r="AV276" s="788"/>
      <c r="AW276" s="788"/>
      <c r="AX276" s="788"/>
      <c r="AY276" s="788"/>
      <c r="AZ276" s="788"/>
      <c r="BA276" s="788"/>
      <c r="BB276" s="788"/>
      <c r="BC276" s="788"/>
      <c r="BD276" s="788"/>
      <c r="BE276" s="788"/>
      <c r="BF276" s="788"/>
      <c r="BG276" s="788"/>
      <c r="BH276" s="788"/>
      <c r="BI276" s="788"/>
      <c r="BJ276" s="788"/>
      <c r="BK276" s="788"/>
      <c r="BL276" s="788"/>
      <c r="BM276" s="788"/>
      <c r="BN276" s="788"/>
      <c r="BO276" s="788"/>
      <c r="BP276" s="788"/>
      <c r="BQ276" s="788"/>
      <c r="BR276" s="788"/>
      <c r="BS276" s="788"/>
      <c r="BT276" s="788"/>
      <c r="BU276" s="788"/>
      <c r="BV276" s="788"/>
      <c r="BW276" s="788"/>
      <c r="BX276" s="788"/>
      <c r="BY276" s="788"/>
      <c r="BZ276" s="788"/>
      <c r="CA276" s="788"/>
      <c r="CB276" s="60"/>
      <c r="CJ276" s="420"/>
    </row>
    <row r="277" spans="2:88" s="1" customFormat="1" ht="17.100000000000001" customHeight="1">
      <c r="B277" s="901"/>
      <c r="C277" s="59"/>
      <c r="D277" s="59"/>
      <c r="E277" s="59"/>
      <c r="F277" s="59"/>
      <c r="G277" s="788"/>
      <c r="H277" s="788"/>
      <c r="I277" s="788"/>
      <c r="J277" s="788"/>
      <c r="K277" s="788"/>
      <c r="L277" s="788"/>
      <c r="M277" s="788"/>
      <c r="N277" s="788"/>
      <c r="O277" s="788"/>
      <c r="P277" s="788"/>
      <c r="Q277" s="788"/>
      <c r="R277" s="788"/>
      <c r="S277" s="788"/>
      <c r="T277" s="788"/>
      <c r="U277" s="788"/>
      <c r="V277" s="788"/>
      <c r="W277" s="788"/>
      <c r="X277" s="788"/>
      <c r="Y277" s="788"/>
      <c r="Z277" s="788"/>
      <c r="AA277" s="788"/>
      <c r="AB277" s="788"/>
      <c r="AC277" s="788"/>
      <c r="AD277" s="788"/>
      <c r="AE277" s="788"/>
      <c r="AF277" s="788"/>
      <c r="AG277" s="788"/>
      <c r="AH277" s="788"/>
      <c r="AI277" s="788"/>
      <c r="AJ277" s="788"/>
      <c r="AK277" s="788"/>
      <c r="AL277" s="788"/>
      <c r="AM277" s="788"/>
      <c r="AN277" s="788"/>
      <c r="AO277" s="788"/>
      <c r="AP277" s="788"/>
      <c r="AQ277" s="788"/>
      <c r="AR277" s="788"/>
      <c r="AS277" s="788"/>
      <c r="AT277" s="788"/>
      <c r="AU277" s="788"/>
      <c r="AV277" s="788"/>
      <c r="AW277" s="788"/>
      <c r="AX277" s="788"/>
      <c r="AY277" s="788"/>
      <c r="AZ277" s="788"/>
      <c r="BA277" s="788"/>
      <c r="BB277" s="788"/>
      <c r="BC277" s="788"/>
      <c r="BD277" s="788"/>
      <c r="BE277" s="788"/>
      <c r="BF277" s="788"/>
      <c r="BG277" s="788"/>
      <c r="BH277" s="788"/>
      <c r="BI277" s="788"/>
      <c r="BJ277" s="788"/>
      <c r="BK277" s="788"/>
      <c r="BL277" s="788"/>
      <c r="BM277" s="788"/>
      <c r="BN277" s="788"/>
      <c r="BO277" s="788"/>
      <c r="BP277" s="788"/>
      <c r="BQ277" s="788"/>
      <c r="BR277" s="788"/>
      <c r="BS277" s="788"/>
      <c r="BT277" s="788"/>
      <c r="BU277" s="788"/>
      <c r="BV277" s="788"/>
      <c r="BW277" s="788"/>
      <c r="BX277" s="788"/>
      <c r="BY277" s="788"/>
      <c r="BZ277" s="788"/>
      <c r="CA277" s="788"/>
      <c r="CB277" s="60"/>
      <c r="CJ277" s="420"/>
    </row>
    <row r="278" spans="2:88" s="1" customFormat="1" ht="17.100000000000001" customHeight="1">
      <c r="B278" s="901"/>
      <c r="C278" s="59"/>
      <c r="D278" s="59"/>
      <c r="E278" s="59"/>
      <c r="F278" s="59"/>
      <c r="G278" s="788"/>
      <c r="H278" s="788"/>
      <c r="I278" s="788"/>
      <c r="J278" s="788"/>
      <c r="K278" s="788"/>
      <c r="L278" s="788"/>
      <c r="M278" s="788"/>
      <c r="N278" s="788"/>
      <c r="O278" s="788"/>
      <c r="P278" s="788"/>
      <c r="Q278" s="788"/>
      <c r="R278" s="788"/>
      <c r="S278" s="788"/>
      <c r="T278" s="788"/>
      <c r="U278" s="788"/>
      <c r="V278" s="788"/>
      <c r="W278" s="788"/>
      <c r="X278" s="788"/>
      <c r="Y278" s="788"/>
      <c r="Z278" s="788"/>
      <c r="AA278" s="788"/>
      <c r="AB278" s="788"/>
      <c r="AC278" s="788"/>
      <c r="AD278" s="788"/>
      <c r="AE278" s="788"/>
      <c r="AF278" s="788"/>
      <c r="AG278" s="788"/>
      <c r="AH278" s="788"/>
      <c r="AI278" s="788"/>
      <c r="AJ278" s="788"/>
      <c r="AK278" s="788"/>
      <c r="AL278" s="788"/>
      <c r="AM278" s="788"/>
      <c r="AN278" s="788"/>
      <c r="AO278" s="788"/>
      <c r="AP278" s="788"/>
      <c r="AQ278" s="788"/>
      <c r="AR278" s="788"/>
      <c r="AS278" s="788"/>
      <c r="AT278" s="788"/>
      <c r="AU278" s="788"/>
      <c r="AV278" s="788"/>
      <c r="AW278" s="788"/>
      <c r="AX278" s="788"/>
      <c r="AY278" s="788"/>
      <c r="AZ278" s="788"/>
      <c r="BA278" s="788"/>
      <c r="BB278" s="788"/>
      <c r="BC278" s="788"/>
      <c r="BD278" s="788"/>
      <c r="BE278" s="788"/>
      <c r="BF278" s="788"/>
      <c r="BG278" s="788"/>
      <c r="BH278" s="788"/>
      <c r="BI278" s="788"/>
      <c r="BJ278" s="788"/>
      <c r="BK278" s="788"/>
      <c r="BL278" s="788"/>
      <c r="BM278" s="788"/>
      <c r="BN278" s="788"/>
      <c r="BO278" s="788"/>
      <c r="BP278" s="788"/>
      <c r="BQ278" s="788"/>
      <c r="BR278" s="788"/>
      <c r="BS278" s="788"/>
      <c r="BT278" s="788"/>
      <c r="BU278" s="788"/>
      <c r="BV278" s="788"/>
      <c r="BW278" s="788"/>
      <c r="BX278" s="788"/>
      <c r="BY278" s="788"/>
      <c r="BZ278" s="788"/>
      <c r="CA278" s="788"/>
      <c r="CB278" s="60"/>
      <c r="CJ278" s="420"/>
    </row>
    <row r="279" spans="2:88" s="1" customFormat="1" ht="17.100000000000001" customHeight="1">
      <c r="B279" s="482" t="s">
        <v>2144</v>
      </c>
      <c r="C279" s="59"/>
      <c r="D279" s="59"/>
      <c r="E279" s="59"/>
      <c r="F279" s="59"/>
      <c r="G279" s="788"/>
      <c r="H279" s="788"/>
      <c r="I279" s="788"/>
      <c r="J279" s="788"/>
      <c r="K279" s="788"/>
      <c r="L279" s="788"/>
      <c r="M279" s="788"/>
      <c r="N279" s="788"/>
      <c r="O279" s="788"/>
      <c r="P279" s="788"/>
      <c r="Q279" s="788"/>
      <c r="R279" s="788"/>
      <c r="S279" s="788"/>
      <c r="T279" s="788"/>
      <c r="U279" s="788"/>
      <c r="V279" s="788"/>
      <c r="W279" s="788"/>
      <c r="X279" s="788"/>
      <c r="Y279" s="788"/>
      <c r="Z279" s="788"/>
      <c r="AA279" s="788"/>
      <c r="AB279" s="788"/>
      <c r="AC279" s="788"/>
      <c r="AD279" s="788"/>
      <c r="AE279" s="788"/>
      <c r="AF279" s="788"/>
      <c r="AG279" s="788"/>
      <c r="AH279" s="788"/>
      <c r="AI279" s="788"/>
      <c r="AJ279" s="788"/>
      <c r="AK279" s="788"/>
      <c r="AL279" s="788"/>
      <c r="AM279" s="788"/>
      <c r="AN279" s="788"/>
      <c r="AO279" s="788"/>
      <c r="AP279" s="788"/>
      <c r="AQ279" s="788"/>
      <c r="AR279" s="788"/>
      <c r="AS279" s="788"/>
      <c r="AT279" s="788"/>
      <c r="AU279" s="788"/>
      <c r="AV279" s="788"/>
      <c r="AW279" s="788"/>
      <c r="AX279" s="788"/>
      <c r="AY279" s="788"/>
      <c r="AZ279" s="788"/>
      <c r="BA279" s="788"/>
      <c r="BB279" s="788"/>
      <c r="BC279" s="788"/>
      <c r="BD279" s="788"/>
      <c r="BE279" s="788"/>
      <c r="BF279" s="788"/>
      <c r="BG279" s="788"/>
      <c r="BH279" s="788"/>
      <c r="BI279" s="788"/>
      <c r="BJ279" s="788"/>
      <c r="BK279" s="788"/>
      <c r="BL279" s="788"/>
      <c r="BM279" s="788"/>
      <c r="BN279" s="788"/>
      <c r="BO279" s="788"/>
      <c r="BP279" s="788"/>
      <c r="BQ279" s="788"/>
      <c r="BR279" s="788"/>
      <c r="BS279" s="788"/>
      <c r="BT279" s="788"/>
      <c r="BU279" s="788"/>
      <c r="BV279" s="788"/>
      <c r="BW279" s="788"/>
      <c r="BX279" s="788"/>
      <c r="BY279" s="788"/>
      <c r="BZ279" s="788"/>
      <c r="CA279" s="788"/>
      <c r="CB279" s="60"/>
      <c r="CC279" s="461" t="s">
        <v>2144</v>
      </c>
      <c r="CJ279" s="420"/>
    </row>
    <row r="280" spans="2:88" s="2" customFormat="1" ht="15.75" customHeight="1" thickBot="1">
      <c r="B280" s="483" t="s">
        <v>2141</v>
      </c>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463" t="s">
        <v>2141</v>
      </c>
      <c r="CD280" s="1"/>
      <c r="CJ280" s="99"/>
    </row>
    <row r="281" spans="2:88" s="27" customFormat="1" ht="18" customHeight="1">
      <c r="B281" s="484" t="s">
        <v>2142</v>
      </c>
      <c r="C281" s="795" t="s">
        <v>267</v>
      </c>
      <c r="D281" s="795"/>
      <c r="E281" s="795"/>
      <c r="F281" s="795"/>
      <c r="G281" s="795"/>
      <c r="H281" s="795"/>
      <c r="I281" s="795"/>
      <c r="J281" s="795"/>
      <c r="K281" s="795"/>
      <c r="L281" s="795"/>
      <c r="M281" s="795"/>
      <c r="N281" s="795"/>
      <c r="O281" s="795"/>
      <c r="P281" s="795"/>
      <c r="Q281" s="795"/>
      <c r="R281" s="795"/>
      <c r="S281" s="795"/>
      <c r="T281" s="795"/>
      <c r="U281" s="795"/>
      <c r="V281" s="795"/>
      <c r="W281" s="795"/>
      <c r="X281" s="795"/>
      <c r="Y281" s="795"/>
      <c r="Z281" s="795"/>
      <c r="AA281" s="795"/>
      <c r="AB281" s="795"/>
      <c r="AC281" s="795"/>
      <c r="AD281" s="795"/>
      <c r="AE281" s="795"/>
      <c r="AF281" s="795"/>
      <c r="AG281" s="795"/>
      <c r="AH281" s="795"/>
      <c r="AI281" s="795"/>
      <c r="AJ281" s="795"/>
      <c r="AK281" s="795"/>
      <c r="AL281" s="795"/>
      <c r="AM281" s="795"/>
      <c r="AN281" s="795"/>
      <c r="AO281" s="795"/>
      <c r="AP281" s="795"/>
      <c r="AQ281" s="795"/>
      <c r="AR281" s="795"/>
      <c r="AS281" s="795"/>
      <c r="AT281" s="795"/>
      <c r="AU281" s="795"/>
      <c r="AV281" s="795"/>
      <c r="AW281" s="795"/>
      <c r="AX281" s="795"/>
      <c r="AY281" s="795"/>
      <c r="AZ281" s="795"/>
      <c r="BA281" s="795"/>
      <c r="BB281" s="795"/>
      <c r="BC281" s="795"/>
      <c r="BD281" s="795"/>
      <c r="BE281" s="795"/>
      <c r="BF281" s="795"/>
      <c r="BG281" s="795"/>
      <c r="BH281" s="795"/>
      <c r="BI281" s="795"/>
      <c r="BJ281" s="795"/>
      <c r="BK281" s="795"/>
      <c r="BL281" s="795"/>
      <c r="BM281" s="795"/>
      <c r="BN281" s="795"/>
      <c r="BO281" s="795"/>
      <c r="BP281" s="795"/>
      <c r="BQ281" s="795"/>
      <c r="BR281" s="795"/>
      <c r="BS281" s="795"/>
      <c r="BT281" s="795"/>
      <c r="BU281" s="795"/>
      <c r="BV281" s="795"/>
      <c r="BW281" s="795"/>
      <c r="BX281" s="795"/>
      <c r="BY281" s="795"/>
      <c r="BZ281" s="795"/>
      <c r="CA281" s="795"/>
      <c r="CB281" s="795"/>
      <c r="CC281" s="464" t="s">
        <v>2142</v>
      </c>
      <c r="CD281" s="388" t="s">
        <v>2156</v>
      </c>
      <c r="CJ281" s="422"/>
    </row>
    <row r="282" spans="2:88" s="30" customFormat="1" ht="15.75" customHeight="1">
      <c r="B282" s="496"/>
      <c r="C282" s="791" t="s">
        <v>268</v>
      </c>
      <c r="D282" s="791"/>
      <c r="E282" s="791"/>
      <c r="F282" s="791"/>
      <c r="G282" s="791"/>
      <c r="H282" s="791"/>
      <c r="I282" s="791"/>
      <c r="J282" s="791"/>
      <c r="K282" s="791"/>
      <c r="L282" s="791"/>
      <c r="M282" s="791"/>
      <c r="N282" s="791"/>
      <c r="O282" s="791"/>
      <c r="P282" s="791"/>
      <c r="Q282" s="791"/>
      <c r="R282" s="791"/>
      <c r="S282" s="791"/>
      <c r="T282" s="791"/>
      <c r="U282" s="791"/>
      <c r="V282" s="791"/>
      <c r="W282" s="791"/>
      <c r="X282" s="791"/>
      <c r="Y282" s="791"/>
      <c r="Z282" s="791"/>
      <c r="AA282" s="791"/>
      <c r="AB282" s="791"/>
      <c r="AC282" s="791"/>
      <c r="AD282" s="791"/>
      <c r="AE282" s="791"/>
      <c r="AF282" s="791"/>
      <c r="AG282" s="791"/>
      <c r="AH282" s="791"/>
      <c r="AI282" s="791"/>
      <c r="AJ282" s="791"/>
      <c r="AK282" s="791"/>
      <c r="AL282" s="791"/>
      <c r="AM282" s="791"/>
      <c r="AN282" s="791"/>
      <c r="AO282" s="791"/>
      <c r="AP282" s="791"/>
      <c r="AQ282" s="791"/>
      <c r="AR282" s="791"/>
      <c r="AS282" s="791"/>
      <c r="AT282" s="791"/>
      <c r="AU282" s="791"/>
      <c r="AV282" s="791"/>
      <c r="AW282" s="791"/>
      <c r="AX282" s="791"/>
      <c r="AY282" s="791"/>
      <c r="AZ282" s="791"/>
      <c r="BA282" s="791"/>
      <c r="BB282" s="791"/>
      <c r="BC282" s="791"/>
      <c r="BD282" s="791"/>
      <c r="BE282" s="791"/>
      <c r="BF282" s="791"/>
      <c r="BG282" s="791"/>
      <c r="BH282" s="791"/>
      <c r="BI282" s="791"/>
      <c r="BJ282" s="791"/>
      <c r="BK282" s="791"/>
      <c r="BL282" s="791"/>
      <c r="BM282" s="791"/>
      <c r="BN282" s="791"/>
      <c r="BO282" s="791"/>
      <c r="BP282" s="791"/>
      <c r="BQ282" s="791"/>
      <c r="BR282" s="791"/>
      <c r="BS282" s="791"/>
      <c r="BT282" s="791"/>
      <c r="BU282" s="791"/>
      <c r="BV282" s="791"/>
      <c r="BW282" s="791"/>
      <c r="BX282" s="791"/>
      <c r="BY282" s="791"/>
      <c r="BZ282" s="791"/>
      <c r="CA282" s="791"/>
      <c r="CB282" s="791"/>
      <c r="CC282" s="387"/>
      <c r="CD282" s="387"/>
      <c r="CJ282" s="426"/>
    </row>
    <row r="283" spans="2:88" s="2" customFormat="1" ht="2.1" customHeight="1">
      <c r="B283" s="496"/>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293"/>
      <c r="BK283" s="293"/>
      <c r="BL283" s="293"/>
      <c r="BM283" s="293"/>
      <c r="BN283" s="293"/>
      <c r="BO283" s="293"/>
      <c r="BP283" s="293"/>
      <c r="BQ283" s="293"/>
      <c r="BR283" s="293"/>
      <c r="BS283" s="293"/>
      <c r="BT283" s="293"/>
      <c r="BU283" s="293"/>
      <c r="BV283" s="293"/>
      <c r="BW283" s="293"/>
      <c r="BX283" s="293"/>
      <c r="BY283" s="293"/>
      <c r="BZ283" s="293"/>
      <c r="CA283" s="293"/>
      <c r="CB283" s="293"/>
      <c r="CC283" s="1"/>
      <c r="CD283" s="1"/>
      <c r="CJ283" s="99"/>
    </row>
    <row r="284" spans="2:88" s="2" customFormat="1" ht="4.5" customHeight="1">
      <c r="B284" s="901" t="s">
        <v>2166</v>
      </c>
      <c r="C284" s="294"/>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c r="BJ284" s="294"/>
      <c r="BK284" s="294"/>
      <c r="BL284" s="294"/>
      <c r="BM284" s="294"/>
      <c r="BN284" s="294"/>
      <c r="BO284" s="294"/>
      <c r="BP284" s="294"/>
      <c r="BQ284" s="294"/>
      <c r="BR284" s="294"/>
      <c r="BS284" s="294"/>
      <c r="BT284" s="294"/>
      <c r="BU284" s="294"/>
      <c r="BV284" s="294"/>
      <c r="BW284" s="294"/>
      <c r="BX284" s="294"/>
      <c r="BY284" s="294"/>
      <c r="BZ284" s="294"/>
      <c r="CA284" s="294"/>
      <c r="CB284" s="294"/>
      <c r="CC284" s="1"/>
      <c r="CD284" s="1"/>
      <c r="CJ284" s="99"/>
    </row>
    <row r="285" spans="2:88" s="30" customFormat="1" ht="17.100000000000001" customHeight="1">
      <c r="B285" s="901"/>
      <c r="C285" s="295"/>
      <c r="D285" s="295" t="s">
        <v>269</v>
      </c>
      <c r="E285" s="295"/>
      <c r="F285" s="295"/>
      <c r="G285" s="295"/>
      <c r="H285" s="295"/>
      <c r="I285" s="295"/>
      <c r="J285" s="295"/>
      <c r="K285" s="295"/>
      <c r="L285" s="295"/>
      <c r="M285" s="295"/>
      <c r="N285" s="295"/>
      <c r="O285" s="295"/>
      <c r="P285" s="295"/>
      <c r="Q285" s="295"/>
      <c r="R285" s="295"/>
      <c r="S285" s="295"/>
      <c r="T285" s="295"/>
      <c r="U285" s="296"/>
      <c r="V285" s="296"/>
      <c r="W285" s="296"/>
      <c r="X285" s="296"/>
      <c r="Y285" s="296"/>
      <c r="Z285" s="296"/>
      <c r="AA285" s="790"/>
      <c r="AB285" s="790"/>
      <c r="AC285" s="790"/>
      <c r="AD285" s="790"/>
      <c r="AE285" s="790"/>
      <c r="AF285" s="790"/>
      <c r="AG285" s="790"/>
      <c r="AH285" s="790"/>
      <c r="AI285" s="790"/>
      <c r="AJ285" s="790"/>
      <c r="AK285" s="790"/>
      <c r="AL285" s="790"/>
      <c r="AM285" s="790"/>
      <c r="AN285" s="790"/>
      <c r="AO285" s="295"/>
      <c r="AP285" s="295"/>
      <c r="AQ285" s="295"/>
      <c r="AR285" s="295"/>
      <c r="AS285" s="295"/>
      <c r="AT285" s="295"/>
      <c r="AU285" s="295"/>
      <c r="AV285" s="295"/>
      <c r="AW285" s="295"/>
      <c r="AX285" s="295"/>
      <c r="AY285" s="295"/>
      <c r="AZ285" s="295"/>
      <c r="BA285" s="295"/>
      <c r="BB285" s="295"/>
      <c r="BC285" s="295"/>
      <c r="BD285" s="295"/>
      <c r="BE285" s="295"/>
      <c r="BF285" s="295"/>
      <c r="BG285" s="295"/>
      <c r="BH285" s="295"/>
      <c r="BI285" s="295"/>
      <c r="BJ285" s="295"/>
      <c r="BK285" s="295"/>
      <c r="BL285" s="295"/>
      <c r="BM285" s="295"/>
      <c r="BN285" s="295"/>
      <c r="BO285" s="295"/>
      <c r="BP285" s="295"/>
      <c r="BQ285" s="295"/>
      <c r="BR285" s="295"/>
      <c r="BS285" s="295"/>
      <c r="BT285" s="295"/>
      <c r="BU285" s="295"/>
      <c r="BV285" s="295"/>
      <c r="BW285" s="295"/>
      <c r="BX285" s="295"/>
      <c r="BY285" s="295"/>
      <c r="BZ285" s="295"/>
      <c r="CA285" s="295"/>
      <c r="CB285" s="295"/>
      <c r="CC285" s="387" t="s">
        <v>1906</v>
      </c>
      <c r="CD285" s="387"/>
      <c r="CJ285" s="426"/>
    </row>
    <row r="286" spans="2:88" s="2" customFormat="1" ht="4.5" customHeight="1">
      <c r="B286" s="901"/>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293"/>
      <c r="BK286" s="293"/>
      <c r="BL286" s="293"/>
      <c r="BM286" s="293"/>
      <c r="BN286" s="293"/>
      <c r="BO286" s="293"/>
      <c r="BP286" s="293"/>
      <c r="BQ286" s="293"/>
      <c r="BR286" s="293"/>
      <c r="BS286" s="293"/>
      <c r="BT286" s="293"/>
      <c r="BU286" s="293"/>
      <c r="BV286" s="293"/>
      <c r="BW286" s="293"/>
      <c r="BX286" s="293"/>
      <c r="BY286" s="293"/>
      <c r="BZ286" s="293"/>
      <c r="CA286" s="293"/>
      <c r="CB286" s="293"/>
      <c r="CC286" s="1"/>
      <c r="CD286" s="1"/>
      <c r="CJ286" s="99"/>
    </row>
    <row r="287" spans="2:88" s="2" customFormat="1" ht="4.5" customHeight="1">
      <c r="B287" s="901"/>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c r="BJ287" s="294"/>
      <c r="BK287" s="294"/>
      <c r="BL287" s="294"/>
      <c r="BM287" s="294"/>
      <c r="BN287" s="294"/>
      <c r="BO287" s="294"/>
      <c r="BP287" s="294"/>
      <c r="BQ287" s="294"/>
      <c r="BR287" s="294"/>
      <c r="BS287" s="294"/>
      <c r="BT287" s="294"/>
      <c r="BU287" s="294"/>
      <c r="BV287" s="294"/>
      <c r="BW287" s="294"/>
      <c r="BX287" s="294"/>
      <c r="BY287" s="294"/>
      <c r="BZ287" s="294"/>
      <c r="CA287" s="294"/>
      <c r="CB287" s="294"/>
      <c r="CC287" s="1"/>
      <c r="CD287" s="1"/>
      <c r="CJ287" s="99"/>
    </row>
    <row r="288" spans="2:88" s="30" customFormat="1" ht="17.100000000000001" customHeight="1">
      <c r="B288" s="901"/>
      <c r="C288" s="295"/>
      <c r="D288" s="295" t="s">
        <v>270</v>
      </c>
      <c r="E288" s="295"/>
      <c r="F288" s="295"/>
      <c r="G288" s="295"/>
      <c r="H288" s="295"/>
      <c r="I288" s="295"/>
      <c r="J288" s="295"/>
      <c r="K288" s="295"/>
      <c r="L288" s="295"/>
      <c r="M288" s="295"/>
      <c r="N288" s="295"/>
      <c r="O288" s="295"/>
      <c r="P288" s="295"/>
      <c r="Q288" s="295"/>
      <c r="R288" s="295"/>
      <c r="S288" s="295"/>
      <c r="T288" s="295"/>
      <c r="U288" s="296"/>
      <c r="V288" s="296"/>
      <c r="W288" s="296"/>
      <c r="X288" s="296"/>
      <c r="Y288" s="296"/>
      <c r="Z288" s="296"/>
      <c r="AA288" s="796"/>
      <c r="AB288" s="796"/>
      <c r="AC288" s="796"/>
      <c r="AD288" s="796"/>
      <c r="AE288" s="796"/>
      <c r="AF288" s="796"/>
      <c r="AG288" s="796"/>
      <c r="AH288" s="796"/>
      <c r="AI288" s="796"/>
      <c r="AJ288" s="796"/>
      <c r="AK288" s="796"/>
      <c r="AL288" s="796"/>
      <c r="AM288" s="796"/>
      <c r="AN288" s="796"/>
      <c r="AO288" s="295"/>
      <c r="AP288" s="295"/>
      <c r="AQ288" s="295"/>
      <c r="AR288" s="295"/>
      <c r="AS288" s="295"/>
      <c r="AT288" s="295"/>
      <c r="AU288" s="295"/>
      <c r="AV288" s="295"/>
      <c r="AW288" s="295"/>
      <c r="AX288" s="295"/>
      <c r="AY288" s="295"/>
      <c r="AZ288" s="295"/>
      <c r="BA288" s="295"/>
      <c r="BB288" s="295"/>
      <c r="BC288" s="295"/>
      <c r="BD288" s="295"/>
      <c r="BE288" s="295"/>
      <c r="BF288" s="295"/>
      <c r="BG288" s="295"/>
      <c r="BH288" s="295"/>
      <c r="BI288" s="295"/>
      <c r="BJ288" s="295"/>
      <c r="BK288" s="295"/>
      <c r="BL288" s="295"/>
      <c r="BM288" s="295"/>
      <c r="BN288" s="295"/>
      <c r="BO288" s="295"/>
      <c r="BP288" s="295"/>
      <c r="BQ288" s="295"/>
      <c r="BR288" s="295"/>
      <c r="BS288" s="295"/>
      <c r="BT288" s="295"/>
      <c r="BU288" s="295"/>
      <c r="BV288" s="295"/>
      <c r="BW288" s="295"/>
      <c r="BX288" s="295"/>
      <c r="BY288" s="295"/>
      <c r="BZ288" s="295"/>
      <c r="CA288" s="295"/>
      <c r="CB288" s="295"/>
      <c r="CC288" s="387" t="s">
        <v>1905</v>
      </c>
      <c r="CD288" s="387"/>
      <c r="CJ288" s="426"/>
    </row>
    <row r="289" spans="2:88" s="2" customFormat="1" ht="4.5" customHeight="1">
      <c r="B289" s="901"/>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293"/>
      <c r="BK289" s="293"/>
      <c r="BL289" s="293"/>
      <c r="BM289" s="293"/>
      <c r="BN289" s="293"/>
      <c r="BO289" s="293"/>
      <c r="BP289" s="293"/>
      <c r="BQ289" s="293"/>
      <c r="BR289" s="293"/>
      <c r="BS289" s="293"/>
      <c r="BT289" s="293"/>
      <c r="BU289" s="293"/>
      <c r="BV289" s="293"/>
      <c r="BW289" s="293"/>
      <c r="BX289" s="293"/>
      <c r="BY289" s="293"/>
      <c r="BZ289" s="293"/>
      <c r="CA289" s="293"/>
      <c r="CB289" s="293"/>
      <c r="CC289" s="1"/>
      <c r="CD289" s="1"/>
      <c r="CJ289" s="99"/>
    </row>
    <row r="290" spans="2:88" s="2" customFormat="1" ht="4.5" customHeight="1">
      <c r="B290" s="901"/>
      <c r="C290" s="294"/>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c r="BJ290" s="294"/>
      <c r="BK290" s="294"/>
      <c r="BL290" s="294"/>
      <c r="BM290" s="294"/>
      <c r="BN290" s="294"/>
      <c r="BO290" s="294"/>
      <c r="BP290" s="294"/>
      <c r="BQ290" s="294"/>
      <c r="BR290" s="294"/>
      <c r="BS290" s="294"/>
      <c r="BT290" s="294"/>
      <c r="BU290" s="294"/>
      <c r="BV290" s="294"/>
      <c r="BW290" s="294"/>
      <c r="BX290" s="294"/>
      <c r="BY290" s="294"/>
      <c r="BZ290" s="294"/>
      <c r="CA290" s="294"/>
      <c r="CB290" s="294"/>
      <c r="CC290" s="1"/>
      <c r="CD290" s="1"/>
      <c r="CJ290" s="99"/>
    </row>
    <row r="291" spans="2:88" s="30" customFormat="1" ht="17.100000000000001" customHeight="1">
      <c r="B291" s="901"/>
      <c r="C291" s="295"/>
      <c r="D291" s="295" t="s">
        <v>271</v>
      </c>
      <c r="E291" s="295"/>
      <c r="F291" s="295"/>
      <c r="G291" s="295"/>
      <c r="H291" s="295"/>
      <c r="I291" s="295"/>
      <c r="J291" s="295"/>
      <c r="K291" s="295"/>
      <c r="L291" s="295"/>
      <c r="M291" s="295"/>
      <c r="N291" s="295"/>
      <c r="O291" s="295"/>
      <c r="P291" s="295"/>
      <c r="Q291" s="295"/>
      <c r="R291" s="295"/>
      <c r="S291" s="295"/>
      <c r="T291" s="295"/>
      <c r="U291" s="295"/>
      <c r="V291" s="297"/>
      <c r="W291" s="297"/>
      <c r="X291" s="297"/>
      <c r="Y291" s="297"/>
      <c r="Z291" s="297"/>
      <c r="AA291" s="791" t="str">
        <f>IF(V291="","","m")</f>
        <v/>
      </c>
      <c r="AB291" s="791"/>
      <c r="AC291" s="791"/>
      <c r="AD291" s="791"/>
      <c r="AE291" s="791"/>
      <c r="AF291" s="791"/>
      <c r="AG291" s="791"/>
      <c r="AH291" s="791"/>
      <c r="AI291" s="791"/>
      <c r="AJ291" s="791"/>
      <c r="AK291" s="791"/>
      <c r="AL291" s="791"/>
      <c r="AM291" s="791"/>
      <c r="AN291" s="791"/>
      <c r="AO291" s="295"/>
      <c r="AP291" s="295"/>
      <c r="AQ291" s="295"/>
      <c r="AR291" s="295"/>
      <c r="AS291" s="295"/>
      <c r="AT291" s="295"/>
      <c r="AU291" s="295"/>
      <c r="AV291" s="295"/>
      <c r="AW291" s="295"/>
      <c r="AX291" s="295"/>
      <c r="AY291" s="295"/>
      <c r="AZ291" s="295"/>
      <c r="BA291" s="295"/>
      <c r="BB291" s="295"/>
      <c r="BC291" s="295"/>
      <c r="BD291" s="295"/>
      <c r="BE291" s="295"/>
      <c r="BF291" s="295"/>
      <c r="BG291" s="295"/>
      <c r="BH291" s="295"/>
      <c r="BI291" s="295"/>
      <c r="BJ291" s="295"/>
      <c r="BK291" s="295"/>
      <c r="BL291" s="295"/>
      <c r="BM291" s="295"/>
      <c r="BN291" s="295"/>
      <c r="BO291" s="295"/>
      <c r="BP291" s="295"/>
      <c r="BQ291" s="295"/>
      <c r="BR291" s="295"/>
      <c r="BS291" s="295"/>
      <c r="BT291" s="295"/>
      <c r="BU291" s="295"/>
      <c r="BV291" s="295"/>
      <c r="BW291" s="295"/>
      <c r="BX291" s="295"/>
      <c r="BY291" s="295"/>
      <c r="BZ291" s="295"/>
      <c r="CA291" s="295"/>
      <c r="CB291" s="295"/>
      <c r="CC291" s="387"/>
      <c r="CD291" s="387"/>
      <c r="CJ291" s="426"/>
    </row>
    <row r="292" spans="2:88" s="30" customFormat="1" ht="17.100000000000001" customHeight="1">
      <c r="B292" s="901"/>
      <c r="C292" s="295"/>
      <c r="D292" s="295"/>
      <c r="E292" s="295"/>
      <c r="F292" s="77" t="s">
        <v>272</v>
      </c>
      <c r="G292" s="77"/>
      <c r="H292" s="77"/>
      <c r="I292" s="77"/>
      <c r="J292" s="77"/>
      <c r="K292" s="77"/>
      <c r="L292" s="77"/>
      <c r="M292" s="77"/>
      <c r="N292" s="77"/>
      <c r="O292" s="298"/>
      <c r="P292" s="299"/>
      <c r="Q292" s="299"/>
      <c r="R292" s="299"/>
      <c r="S292" s="299"/>
      <c r="T292" s="299"/>
      <c r="U292" s="299"/>
      <c r="V292" s="299"/>
      <c r="W292" s="297"/>
      <c r="X292" s="297"/>
      <c r="Y292" s="297"/>
      <c r="Z292" s="297"/>
      <c r="AA292" s="792"/>
      <c r="AB292" s="792"/>
      <c r="AC292" s="792"/>
      <c r="AD292" s="792"/>
      <c r="AE292" s="792"/>
      <c r="AF292" s="792"/>
      <c r="AG292" s="792"/>
      <c r="AH292" s="792"/>
      <c r="AI292" s="792"/>
      <c r="AJ292" s="792"/>
      <c r="AK292" s="792"/>
      <c r="AL292" s="792"/>
      <c r="AM292" s="792"/>
      <c r="AN292" s="792"/>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c r="BS292" s="295"/>
      <c r="BT292" s="295"/>
      <c r="BU292" s="295"/>
      <c r="BV292" s="295"/>
      <c r="BW292" s="295"/>
      <c r="BX292" s="295"/>
      <c r="BY292" s="295"/>
      <c r="BZ292" s="295"/>
      <c r="CA292" s="295"/>
      <c r="CB292" s="295"/>
      <c r="CC292" s="387"/>
      <c r="CD292" s="387"/>
      <c r="CJ292" s="426"/>
    </row>
    <row r="293" spans="2:88" s="30" customFormat="1" ht="17.100000000000001" customHeight="1">
      <c r="B293" s="901"/>
      <c r="C293" s="295"/>
      <c r="D293" s="295"/>
      <c r="E293" s="295"/>
      <c r="F293" s="77" t="s">
        <v>273</v>
      </c>
      <c r="G293" s="295"/>
      <c r="H293" s="295"/>
      <c r="I293" s="295"/>
      <c r="J293" s="295"/>
      <c r="K293" s="295"/>
      <c r="L293" s="295"/>
      <c r="M293" s="295"/>
      <c r="N293" s="295"/>
      <c r="O293" s="298"/>
      <c r="P293" s="299"/>
      <c r="Q293" s="295"/>
      <c r="R293" s="295"/>
      <c r="S293" s="295"/>
      <c r="T293" s="295"/>
      <c r="U293" s="295"/>
      <c r="V293" s="295"/>
      <c r="W293" s="297"/>
      <c r="X293" s="297"/>
      <c r="Y293" s="297"/>
      <c r="Z293" s="297"/>
      <c r="AA293" s="792"/>
      <c r="AB293" s="792"/>
      <c r="AC293" s="792"/>
      <c r="AD293" s="792"/>
      <c r="AE293" s="792"/>
      <c r="AF293" s="792"/>
      <c r="AG293" s="792"/>
      <c r="AH293" s="792"/>
      <c r="AI293" s="792"/>
      <c r="AJ293" s="792"/>
      <c r="AK293" s="792"/>
      <c r="AL293" s="792"/>
      <c r="AM293" s="792"/>
      <c r="AN293" s="792"/>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c r="BS293" s="295"/>
      <c r="BT293" s="295"/>
      <c r="BU293" s="295"/>
      <c r="BV293" s="295"/>
      <c r="BW293" s="295"/>
      <c r="BX293" s="295"/>
      <c r="BY293" s="295"/>
      <c r="BZ293" s="295"/>
      <c r="CA293" s="295"/>
      <c r="CB293" s="295"/>
      <c r="CC293" s="387"/>
      <c r="CD293" s="387"/>
      <c r="CJ293" s="426"/>
    </row>
    <row r="294" spans="2:88" s="30" customFormat="1" ht="17.100000000000001" customHeight="1">
      <c r="B294" s="901"/>
      <c r="C294" s="295"/>
      <c r="D294" s="295"/>
      <c r="E294" s="295"/>
      <c r="F294" s="77" t="s">
        <v>274</v>
      </c>
      <c r="G294" s="295"/>
      <c r="H294" s="295"/>
      <c r="I294" s="295"/>
      <c r="J294" s="295"/>
      <c r="K294" s="295"/>
      <c r="L294" s="295"/>
      <c r="M294" s="295"/>
      <c r="N294" s="295"/>
      <c r="O294" s="295"/>
      <c r="P294" s="295"/>
      <c r="Q294" s="295" t="s">
        <v>275</v>
      </c>
      <c r="R294" s="295"/>
      <c r="S294" s="295"/>
      <c r="T294" s="300"/>
      <c r="U294" s="300"/>
      <c r="V294" s="300" t="s">
        <v>84</v>
      </c>
      <c r="W294" s="790"/>
      <c r="X294" s="790"/>
      <c r="Y294" s="790"/>
      <c r="Z294" s="790"/>
      <c r="AA294" s="790"/>
      <c r="AB294" s="790"/>
      <c r="AC294" s="790"/>
      <c r="AD294" s="295" t="s">
        <v>80</v>
      </c>
      <c r="AE294" s="295"/>
      <c r="AF294" s="295"/>
      <c r="AG294" s="295"/>
      <c r="AH294" s="295"/>
      <c r="AI294" s="295"/>
      <c r="AJ294" s="295"/>
      <c r="AK294" s="295"/>
      <c r="AL294" s="295"/>
      <c r="AM294" s="295" t="s">
        <v>276</v>
      </c>
      <c r="AN294" s="295"/>
      <c r="AO294" s="295"/>
      <c r="AP294" s="300"/>
      <c r="AQ294" s="300"/>
      <c r="AR294" s="300" t="s">
        <v>84</v>
      </c>
      <c r="AS294" s="790"/>
      <c r="AT294" s="790"/>
      <c r="AU294" s="790"/>
      <c r="AV294" s="790"/>
      <c r="AW294" s="790"/>
      <c r="AX294" s="790"/>
      <c r="AY294" s="790"/>
      <c r="AZ294" s="295" t="s">
        <v>80</v>
      </c>
      <c r="BA294" s="295"/>
      <c r="BB294" s="295"/>
      <c r="BC294" s="295"/>
      <c r="BD294" s="295"/>
      <c r="BE294" s="295"/>
      <c r="BF294" s="295"/>
      <c r="BG294" s="295"/>
      <c r="BH294" s="295"/>
      <c r="BI294" s="295"/>
      <c r="BJ294" s="295"/>
      <c r="BK294" s="295"/>
      <c r="BL294" s="295"/>
      <c r="BM294" s="295"/>
      <c r="BN294" s="295"/>
      <c r="BO294" s="295"/>
      <c r="BP294" s="295"/>
      <c r="BQ294" s="295"/>
      <c r="BR294" s="295"/>
      <c r="BS294" s="295"/>
      <c r="BT294" s="295"/>
      <c r="BU294" s="295"/>
      <c r="BV294" s="295"/>
      <c r="BW294" s="295"/>
      <c r="BX294" s="295"/>
      <c r="BY294" s="295"/>
      <c r="BZ294" s="295"/>
      <c r="CA294" s="295"/>
      <c r="CB294" s="295"/>
      <c r="CC294" s="387"/>
      <c r="CD294" s="387"/>
      <c r="CJ294" s="426"/>
    </row>
    <row r="295" spans="2:88" s="30" customFormat="1" ht="17.100000000000001" customHeight="1">
      <c r="B295" s="901"/>
      <c r="C295" s="295"/>
      <c r="D295" s="295"/>
      <c r="E295" s="295"/>
      <c r="F295" s="77" t="s">
        <v>277</v>
      </c>
      <c r="G295" s="295"/>
      <c r="H295" s="295"/>
      <c r="I295" s="295"/>
      <c r="J295" s="295"/>
      <c r="K295" s="295"/>
      <c r="L295" s="295"/>
      <c r="M295" s="301"/>
      <c r="N295" s="301"/>
      <c r="O295" s="301"/>
      <c r="P295" s="301"/>
      <c r="Q295" s="793"/>
      <c r="R295" s="793"/>
      <c r="S295" s="793"/>
      <c r="T295" s="793"/>
      <c r="U295" s="793"/>
      <c r="V295" s="793"/>
      <c r="W295" s="793"/>
      <c r="X295" s="793"/>
      <c r="Y295" s="793"/>
      <c r="Z295" s="793"/>
      <c r="AA295" s="793"/>
      <c r="AB295" s="793"/>
      <c r="AC295" s="793"/>
      <c r="AD295" s="793"/>
      <c r="AE295" s="793"/>
      <c r="AF295" s="793"/>
      <c r="AG295" s="793"/>
      <c r="AH295" s="793"/>
      <c r="AI295" s="793"/>
      <c r="AJ295" s="793"/>
      <c r="AK295" s="793"/>
      <c r="AL295" s="793"/>
      <c r="AM295" s="793"/>
      <c r="AN295" s="301"/>
      <c r="AO295" s="301"/>
      <c r="AP295" s="900" t="s">
        <v>1606</v>
      </c>
      <c r="AQ295" s="900"/>
      <c r="AR295" s="900"/>
      <c r="AS295" s="301"/>
      <c r="AT295" s="301"/>
      <c r="AU295" s="793"/>
      <c r="AV295" s="793"/>
      <c r="AW295" s="793"/>
      <c r="AX295" s="793"/>
      <c r="AY295" s="793"/>
      <c r="AZ295" s="793"/>
      <c r="BA295" s="793"/>
      <c r="BB295" s="793"/>
      <c r="BC295" s="793"/>
      <c r="BD295" s="793"/>
      <c r="BE295" s="793"/>
      <c r="BF295" s="793"/>
      <c r="BG295" s="793"/>
      <c r="BH295" s="793"/>
      <c r="BI295" s="793"/>
      <c r="BJ295" s="793"/>
      <c r="BK295" s="793"/>
      <c r="BL295" s="793"/>
      <c r="BM295" s="793"/>
      <c r="BN295" s="793"/>
      <c r="BO295" s="295"/>
      <c r="BP295" s="295"/>
      <c r="BQ295" s="295"/>
      <c r="BR295" s="295"/>
      <c r="BS295" s="295"/>
      <c r="BT295" s="295"/>
      <c r="BU295" s="295"/>
      <c r="BV295" s="295"/>
      <c r="BW295" s="295"/>
      <c r="BX295" s="295"/>
      <c r="BY295" s="295"/>
      <c r="BZ295" s="295"/>
      <c r="CA295" s="295"/>
      <c r="CB295" s="295"/>
      <c r="CC295" s="387"/>
      <c r="CD295" s="387"/>
      <c r="CJ295" s="426"/>
    </row>
    <row r="296" spans="2:88" s="2" customFormat="1" ht="4.5" customHeight="1">
      <c r="B296" s="901"/>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c r="BD296" s="293"/>
      <c r="BE296" s="293"/>
      <c r="BF296" s="293"/>
      <c r="BG296" s="293"/>
      <c r="BH296" s="293"/>
      <c r="BI296" s="293"/>
      <c r="BJ296" s="293"/>
      <c r="BK296" s="293"/>
      <c r="BL296" s="293"/>
      <c r="BM296" s="293"/>
      <c r="BN296" s="293"/>
      <c r="BO296" s="293"/>
      <c r="BP296" s="293"/>
      <c r="BQ296" s="293"/>
      <c r="BR296" s="293"/>
      <c r="BS296" s="293"/>
      <c r="BT296" s="293"/>
      <c r="BU296" s="293"/>
      <c r="BV296" s="293"/>
      <c r="BW296" s="293"/>
      <c r="BX296" s="293"/>
      <c r="BY296" s="293"/>
      <c r="BZ296" s="293"/>
      <c r="CA296" s="293"/>
      <c r="CB296" s="293"/>
      <c r="CC296" s="1"/>
      <c r="CD296" s="1"/>
      <c r="CJ296" s="99"/>
    </row>
    <row r="297" spans="2:88" s="2" customFormat="1" ht="4.5" customHeight="1">
      <c r="B297" s="901"/>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c r="AV297" s="294"/>
      <c r="AW297" s="294"/>
      <c r="AX297" s="294"/>
      <c r="AY297" s="294"/>
      <c r="AZ297" s="294"/>
      <c r="BA297" s="294"/>
      <c r="BB297" s="294"/>
      <c r="BC297" s="294"/>
      <c r="BD297" s="294"/>
      <c r="BE297" s="294"/>
      <c r="BF297" s="294"/>
      <c r="BG297" s="294"/>
      <c r="BH297" s="294"/>
      <c r="BI297" s="294"/>
      <c r="BJ297" s="294"/>
      <c r="BK297" s="294"/>
      <c r="BL297" s="294"/>
      <c r="BM297" s="294"/>
      <c r="BN297" s="294"/>
      <c r="BO297" s="294"/>
      <c r="BP297" s="294"/>
      <c r="BQ297" s="294"/>
      <c r="BR297" s="294"/>
      <c r="BS297" s="294"/>
      <c r="BT297" s="294"/>
      <c r="BU297" s="294"/>
      <c r="BV297" s="294"/>
      <c r="BW297" s="294"/>
      <c r="BX297" s="294"/>
      <c r="BY297" s="294"/>
      <c r="BZ297" s="294"/>
      <c r="CA297" s="294"/>
      <c r="CB297" s="294"/>
      <c r="CC297" s="1"/>
      <c r="CD297" s="1"/>
      <c r="CJ297" s="99"/>
    </row>
    <row r="298" spans="2:88" s="30" customFormat="1" ht="17.100000000000001" customHeight="1">
      <c r="B298" s="901"/>
      <c r="C298" s="295"/>
      <c r="D298" s="791" t="s">
        <v>278</v>
      </c>
      <c r="E298" s="791"/>
      <c r="F298" s="791"/>
      <c r="G298" s="791"/>
      <c r="H298" s="791"/>
      <c r="I298" s="791"/>
      <c r="J298" s="791"/>
      <c r="K298" s="791"/>
      <c r="L298" s="791"/>
      <c r="M298" s="791"/>
      <c r="N298" s="791"/>
      <c r="O298" s="791"/>
      <c r="P298" s="791"/>
      <c r="Q298" s="791"/>
      <c r="R298" s="791"/>
      <c r="S298" s="791"/>
      <c r="T298" s="791"/>
      <c r="U298" s="791"/>
      <c r="V298" s="791"/>
      <c r="W298" s="791"/>
      <c r="X298" s="791"/>
      <c r="Y298" s="791"/>
      <c r="Z298" s="791"/>
      <c r="AA298" s="791"/>
      <c r="AB298" s="791"/>
      <c r="AC298" s="791"/>
      <c r="AD298" s="791"/>
      <c r="AE298" s="791"/>
      <c r="AF298" s="791"/>
      <c r="AG298" s="791"/>
      <c r="AH298" s="791"/>
      <c r="AI298" s="791"/>
      <c r="AJ298" s="791"/>
      <c r="AK298" s="791"/>
      <c r="AL298" s="791"/>
      <c r="AM298" s="791"/>
      <c r="AN298" s="791"/>
      <c r="AO298" s="791"/>
      <c r="AP298" s="791"/>
      <c r="AQ298" s="791"/>
      <c r="AR298" s="791"/>
      <c r="AS298" s="791"/>
      <c r="AT298" s="791"/>
      <c r="AU298" s="791"/>
      <c r="AV298" s="791"/>
      <c r="AW298" s="791"/>
      <c r="AX298" s="791"/>
      <c r="AY298" s="791"/>
      <c r="AZ298" s="791"/>
      <c r="BA298" s="791"/>
      <c r="BB298" s="791"/>
      <c r="BC298" s="791"/>
      <c r="BD298" s="295"/>
      <c r="BE298" s="295"/>
      <c r="BF298" s="295"/>
      <c r="BG298" s="295"/>
      <c r="BH298" s="295"/>
      <c r="BI298" s="295"/>
      <c r="BJ298" s="295"/>
      <c r="BK298" s="295"/>
      <c r="BL298" s="295"/>
      <c r="BM298" s="295"/>
      <c r="BN298" s="295"/>
      <c r="BO298" s="295"/>
      <c r="BP298" s="295"/>
      <c r="BQ298" s="295"/>
      <c r="BR298" s="295"/>
      <c r="BS298" s="295"/>
      <c r="BT298" s="295"/>
      <c r="BU298" s="295"/>
      <c r="BV298" s="295"/>
      <c r="BW298" s="295"/>
      <c r="BX298" s="295"/>
      <c r="BY298" s="295"/>
      <c r="BZ298" s="295"/>
      <c r="CA298" s="295"/>
      <c r="CB298" s="295"/>
      <c r="CC298" s="387"/>
      <c r="CD298" s="387"/>
      <c r="CJ298" s="426"/>
    </row>
    <row r="299" spans="2:88" s="30" customFormat="1" ht="17.100000000000001" customHeight="1">
      <c r="B299" s="901"/>
      <c r="C299" s="295"/>
      <c r="D299" s="295"/>
      <c r="E299" s="295"/>
      <c r="F299" s="295"/>
      <c r="G299" s="790" t="s">
        <v>56</v>
      </c>
      <c r="H299" s="790"/>
      <c r="I299" s="790"/>
      <c r="J299" s="295" t="s">
        <v>1340</v>
      </c>
      <c r="K299" s="295"/>
      <c r="L299" s="295"/>
      <c r="M299" s="295"/>
      <c r="N299" s="295"/>
      <c r="O299" s="295"/>
      <c r="P299" s="295"/>
      <c r="Q299" s="295"/>
      <c r="R299" s="295"/>
      <c r="S299" s="295"/>
      <c r="T299" s="295"/>
      <c r="U299" s="295"/>
      <c r="V299" s="295"/>
      <c r="W299" s="295"/>
      <c r="X299" s="295"/>
      <c r="Y299" s="295"/>
      <c r="Z299" s="295"/>
      <c r="AA299" s="295"/>
      <c r="AB299" s="295"/>
      <c r="AC299" s="295"/>
      <c r="AD299" s="295"/>
      <c r="AE299" s="295"/>
      <c r="AF299" s="295"/>
      <c r="AG299" s="295"/>
      <c r="AH299" s="295"/>
      <c r="AI299" s="295"/>
      <c r="AJ299" s="295"/>
      <c r="AK299" s="295"/>
      <c r="AL299" s="295"/>
      <c r="AM299" s="295"/>
      <c r="AN299" s="295"/>
      <c r="AO299" s="295"/>
      <c r="AP299" s="295"/>
      <c r="AQ299" s="295"/>
      <c r="AR299" s="295"/>
      <c r="AS299" s="295"/>
      <c r="AT299" s="295"/>
      <c r="AU299" s="295"/>
      <c r="AV299" s="295"/>
      <c r="AW299" s="295"/>
      <c r="AX299" s="295"/>
      <c r="AY299" s="295"/>
      <c r="AZ299" s="295"/>
      <c r="BA299" s="295"/>
      <c r="BB299" s="295"/>
      <c r="BC299" s="295"/>
      <c r="BD299" s="295"/>
      <c r="BE299" s="295"/>
      <c r="BF299" s="295"/>
      <c r="BG299" s="295"/>
      <c r="BH299" s="295"/>
      <c r="BI299" s="295"/>
      <c r="BJ299" s="295"/>
      <c r="BK299" s="295"/>
      <c r="BL299" s="295"/>
      <c r="BM299" s="295"/>
      <c r="BN299" s="295"/>
      <c r="BO299" s="295"/>
      <c r="BP299" s="295"/>
      <c r="BQ299" s="295"/>
      <c r="BR299" s="295"/>
      <c r="BS299" s="295"/>
      <c r="BT299" s="295"/>
      <c r="BU299" s="295"/>
      <c r="BV299" s="295"/>
      <c r="BW299" s="295"/>
      <c r="BX299" s="295"/>
      <c r="BY299" s="295"/>
      <c r="BZ299" s="295"/>
      <c r="CA299" s="295"/>
      <c r="CB299" s="295"/>
      <c r="CC299" s="387"/>
      <c r="CD299" s="387"/>
      <c r="CJ299" s="426"/>
    </row>
    <row r="300" spans="2:88" s="30" customFormat="1" ht="17.100000000000001" customHeight="1">
      <c r="B300" s="901"/>
      <c r="C300" s="295"/>
      <c r="D300" s="295"/>
      <c r="E300" s="295"/>
      <c r="F300" s="295"/>
      <c r="G300" s="790" t="s">
        <v>56</v>
      </c>
      <c r="H300" s="790"/>
      <c r="I300" s="790"/>
      <c r="J300" s="295" t="s">
        <v>1341</v>
      </c>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295"/>
      <c r="AO300" s="295"/>
      <c r="AP300" s="295"/>
      <c r="AQ300" s="295"/>
      <c r="AR300" s="295"/>
      <c r="AS300" s="295"/>
      <c r="AT300" s="295"/>
      <c r="AU300" s="295"/>
      <c r="AV300" s="295"/>
      <c r="AW300" s="295"/>
      <c r="AX300" s="295"/>
      <c r="AY300" s="295"/>
      <c r="AZ300" s="295"/>
      <c r="BA300" s="295"/>
      <c r="BB300" s="295"/>
      <c r="BC300" s="295"/>
      <c r="BD300" s="295"/>
      <c r="BE300" s="295"/>
      <c r="BF300" s="295"/>
      <c r="BG300" s="295"/>
      <c r="BH300" s="295"/>
      <c r="BI300" s="295"/>
      <c r="BJ300" s="295"/>
      <c r="BK300" s="295"/>
      <c r="BL300" s="295"/>
      <c r="BM300" s="295"/>
      <c r="BN300" s="295"/>
      <c r="BO300" s="295"/>
      <c r="BP300" s="295"/>
      <c r="BQ300" s="295"/>
      <c r="BR300" s="295"/>
      <c r="BS300" s="295"/>
      <c r="BT300" s="295"/>
      <c r="BU300" s="295"/>
      <c r="BV300" s="295"/>
      <c r="BW300" s="295"/>
      <c r="BX300" s="295"/>
      <c r="BY300" s="295"/>
      <c r="BZ300" s="295"/>
      <c r="CA300" s="295"/>
      <c r="CB300" s="295"/>
      <c r="CC300" s="387"/>
      <c r="CD300" s="387"/>
      <c r="CJ300" s="426"/>
    </row>
    <row r="301" spans="2:88" s="2" customFormat="1" ht="4.5" customHeight="1">
      <c r="B301" s="901"/>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1"/>
      <c r="CD301" s="1"/>
      <c r="CJ301" s="99"/>
    </row>
    <row r="302" spans="2:88" s="2" customFormat="1" ht="4.5" customHeight="1">
      <c r="B302" s="901"/>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c r="BJ302" s="294"/>
      <c r="BK302" s="294"/>
      <c r="BL302" s="294"/>
      <c r="BM302" s="294"/>
      <c r="BN302" s="294"/>
      <c r="BO302" s="294"/>
      <c r="BP302" s="294"/>
      <c r="BQ302" s="294"/>
      <c r="BR302" s="294"/>
      <c r="BS302" s="294"/>
      <c r="BT302" s="294"/>
      <c r="BU302" s="294"/>
      <c r="BV302" s="294"/>
      <c r="BW302" s="294"/>
      <c r="BX302" s="294"/>
      <c r="BY302" s="294"/>
      <c r="BZ302" s="294"/>
      <c r="CA302" s="294"/>
      <c r="CB302" s="294"/>
      <c r="CC302" s="1"/>
      <c r="CD302" s="1"/>
      <c r="CJ302" s="99"/>
    </row>
    <row r="303" spans="2:88" s="30" customFormat="1" ht="17.100000000000001" customHeight="1">
      <c r="B303" s="901"/>
      <c r="C303" s="295"/>
      <c r="D303" s="295" t="s">
        <v>281</v>
      </c>
      <c r="E303" s="295"/>
      <c r="F303" s="295"/>
      <c r="G303" s="295"/>
      <c r="H303" s="295"/>
      <c r="I303" s="295"/>
      <c r="J303" s="295"/>
      <c r="K303" s="295"/>
      <c r="L303" s="295"/>
      <c r="M303" s="295"/>
      <c r="N303" s="295"/>
      <c r="O303" s="295"/>
      <c r="P303" s="295"/>
      <c r="Q303" s="295"/>
      <c r="R303" s="295"/>
      <c r="S303" s="295"/>
      <c r="T303" s="295"/>
      <c r="U303" s="297"/>
      <c r="V303" s="297"/>
      <c r="W303" s="297"/>
      <c r="X303" s="297"/>
      <c r="Y303" s="297"/>
      <c r="Z303" s="297"/>
      <c r="AA303" s="295"/>
      <c r="AB303" s="295"/>
      <c r="AC303" s="295"/>
      <c r="AD303" s="295"/>
      <c r="AE303" s="295"/>
      <c r="AF303" s="295"/>
      <c r="AG303" s="295"/>
      <c r="AH303" s="295"/>
      <c r="AI303" s="295"/>
      <c r="AJ303" s="295"/>
      <c r="AK303" s="295"/>
      <c r="AL303" s="295"/>
      <c r="AM303" s="295"/>
      <c r="AN303" s="295"/>
      <c r="AO303" s="295"/>
      <c r="AP303" s="295"/>
      <c r="AQ303" s="295"/>
      <c r="AR303" s="295"/>
      <c r="AS303" s="295"/>
      <c r="AT303" s="295"/>
      <c r="AU303" s="295"/>
      <c r="AV303" s="295"/>
      <c r="AW303" s="295"/>
      <c r="AX303" s="295"/>
      <c r="AY303" s="295"/>
      <c r="AZ303" s="295"/>
      <c r="BA303" s="295"/>
      <c r="BB303" s="295"/>
      <c r="BC303" s="295"/>
      <c r="BD303" s="295"/>
      <c r="BE303" s="295"/>
      <c r="BF303" s="295"/>
      <c r="BG303" s="295"/>
      <c r="BH303" s="295"/>
      <c r="BI303" s="295"/>
      <c r="BJ303" s="295"/>
      <c r="BK303" s="295"/>
      <c r="BL303" s="295"/>
      <c r="BM303" s="295"/>
      <c r="BN303" s="295"/>
      <c r="BO303" s="295"/>
      <c r="BP303" s="295"/>
      <c r="BQ303" s="295"/>
      <c r="BR303" s="295"/>
      <c r="BS303" s="295"/>
      <c r="BT303" s="295"/>
      <c r="BU303" s="295"/>
      <c r="BV303" s="295"/>
      <c r="BW303" s="295"/>
      <c r="BX303" s="295"/>
      <c r="BY303" s="295"/>
      <c r="BZ303" s="295"/>
      <c r="CA303" s="295"/>
      <c r="CB303" s="295"/>
      <c r="CC303" s="387"/>
      <c r="CD303" s="387"/>
      <c r="CJ303" s="426"/>
    </row>
    <row r="304" spans="2:88" s="30" customFormat="1" ht="17.100000000000001" customHeight="1">
      <c r="B304" s="901"/>
      <c r="C304" s="295"/>
      <c r="D304" s="295"/>
      <c r="E304" s="295"/>
      <c r="F304" s="295"/>
      <c r="G304" s="790" t="s">
        <v>56</v>
      </c>
      <c r="H304" s="790"/>
      <c r="I304" s="790"/>
      <c r="J304" s="295" t="s">
        <v>1342</v>
      </c>
      <c r="K304" s="295"/>
      <c r="L304" s="295"/>
      <c r="M304" s="295"/>
      <c r="N304" s="295"/>
      <c r="O304" s="295"/>
      <c r="P304" s="295"/>
      <c r="Q304" s="295"/>
      <c r="R304" s="295"/>
      <c r="S304" s="295"/>
      <c r="T304" s="295"/>
      <c r="U304" s="295"/>
      <c r="V304" s="295"/>
      <c r="W304" s="295"/>
      <c r="X304" s="295"/>
      <c r="Y304" s="295"/>
      <c r="Z304" s="295"/>
      <c r="AA304" s="295"/>
      <c r="AB304" s="295"/>
      <c r="AC304" s="295"/>
      <c r="AD304" s="295"/>
      <c r="AE304" s="295"/>
      <c r="AF304" s="295"/>
      <c r="AG304" s="295"/>
      <c r="AH304" s="295"/>
      <c r="AI304" s="295"/>
      <c r="AJ304" s="295"/>
      <c r="AK304" s="295"/>
      <c r="AL304" s="295"/>
      <c r="AM304" s="295"/>
      <c r="AN304" s="295"/>
      <c r="AO304" s="295"/>
      <c r="AP304" s="295"/>
      <c r="AQ304" s="295"/>
      <c r="AR304" s="295"/>
      <c r="AS304" s="295"/>
      <c r="AT304" s="295"/>
      <c r="AU304" s="295"/>
      <c r="AV304" s="295"/>
      <c r="AW304" s="295"/>
      <c r="AX304" s="295"/>
      <c r="AY304" s="295"/>
      <c r="AZ304" s="295"/>
      <c r="BA304" s="295"/>
      <c r="BB304" s="295"/>
      <c r="BC304" s="295"/>
      <c r="BD304" s="295"/>
      <c r="BE304" s="295"/>
      <c r="BF304" s="295"/>
      <c r="BG304" s="295"/>
      <c r="BH304" s="295"/>
      <c r="BI304" s="295"/>
      <c r="BJ304" s="295"/>
      <c r="BK304" s="295"/>
      <c r="BL304" s="295"/>
      <c r="BM304" s="295"/>
      <c r="BN304" s="295"/>
      <c r="BO304" s="295"/>
      <c r="BP304" s="295"/>
      <c r="BQ304" s="295"/>
      <c r="BR304" s="295"/>
      <c r="BS304" s="295"/>
      <c r="BT304" s="295"/>
      <c r="BU304" s="295"/>
      <c r="BV304" s="295"/>
      <c r="BW304" s="295"/>
      <c r="BX304" s="295"/>
      <c r="BY304" s="295"/>
      <c r="BZ304" s="295"/>
      <c r="CA304" s="295"/>
      <c r="CB304" s="295"/>
      <c r="CC304" s="387" t="s">
        <v>2173</v>
      </c>
      <c r="CD304" s="387"/>
      <c r="CJ304" s="426"/>
    </row>
    <row r="305" spans="2:88" s="30" customFormat="1" ht="17.100000000000001" customHeight="1">
      <c r="B305" s="901"/>
      <c r="C305" s="295"/>
      <c r="D305" s="295"/>
      <c r="E305" s="295"/>
      <c r="F305" s="295"/>
      <c r="G305" s="790" t="s">
        <v>56</v>
      </c>
      <c r="H305" s="790"/>
      <c r="I305" s="790"/>
      <c r="J305" s="295" t="s">
        <v>1343</v>
      </c>
      <c r="K305" s="295"/>
      <c r="L305" s="295"/>
      <c r="M305" s="295"/>
      <c r="N305" s="295"/>
      <c r="O305" s="295"/>
      <c r="P305" s="295"/>
      <c r="Q305" s="295"/>
      <c r="R305" s="295"/>
      <c r="S305" s="295"/>
      <c r="T305" s="295"/>
      <c r="U305" s="295"/>
      <c r="V305" s="295"/>
      <c r="W305" s="295"/>
      <c r="X305" s="295"/>
      <c r="Y305" s="295"/>
      <c r="Z305" s="295"/>
      <c r="AA305" s="295"/>
      <c r="AB305" s="295"/>
      <c r="AC305" s="295"/>
      <c r="AD305" s="295"/>
      <c r="AE305" s="295"/>
      <c r="AF305" s="295"/>
      <c r="AG305" s="295"/>
      <c r="AH305" s="295"/>
      <c r="AI305" s="295"/>
      <c r="AJ305" s="295"/>
      <c r="AK305" s="295"/>
      <c r="AL305" s="295"/>
      <c r="AM305" s="295"/>
      <c r="AN305" s="295"/>
      <c r="AO305" s="295"/>
      <c r="AP305" s="295"/>
      <c r="AQ305" s="295"/>
      <c r="AR305" s="295"/>
      <c r="AS305" s="295"/>
      <c r="AT305" s="295"/>
      <c r="AU305" s="295"/>
      <c r="AV305" s="295"/>
      <c r="AW305" s="295"/>
      <c r="AX305" s="295"/>
      <c r="AY305" s="295"/>
      <c r="AZ305" s="295"/>
      <c r="BA305" s="295"/>
      <c r="BB305" s="295"/>
      <c r="BC305" s="295"/>
      <c r="BD305" s="295"/>
      <c r="BE305" s="295"/>
      <c r="BF305" s="295"/>
      <c r="BG305" s="295"/>
      <c r="BH305" s="295"/>
      <c r="BI305" s="295"/>
      <c r="BJ305" s="295"/>
      <c r="BK305" s="295"/>
      <c r="BL305" s="295"/>
      <c r="BM305" s="295"/>
      <c r="BN305" s="295"/>
      <c r="BO305" s="295"/>
      <c r="BP305" s="295"/>
      <c r="BQ305" s="295"/>
      <c r="BR305" s="295"/>
      <c r="BS305" s="295"/>
      <c r="BT305" s="295"/>
      <c r="BU305" s="295"/>
      <c r="BV305" s="295"/>
      <c r="BW305" s="295"/>
      <c r="BX305" s="295"/>
      <c r="BY305" s="295"/>
      <c r="BZ305" s="295"/>
      <c r="CA305" s="295"/>
      <c r="CB305" s="295"/>
      <c r="CC305" s="387" t="s">
        <v>1899</v>
      </c>
      <c r="CD305" s="387"/>
      <c r="CJ305" s="426"/>
    </row>
    <row r="306" spans="2:88" s="30" customFormat="1" ht="17.100000000000001" customHeight="1">
      <c r="B306" s="901"/>
      <c r="C306" s="295"/>
      <c r="D306" s="295"/>
      <c r="E306" s="295"/>
      <c r="F306" s="295"/>
      <c r="G306" s="790" t="s">
        <v>56</v>
      </c>
      <c r="H306" s="790"/>
      <c r="I306" s="790"/>
      <c r="J306" s="295" t="s">
        <v>1344</v>
      </c>
      <c r="K306" s="295"/>
      <c r="L306" s="295"/>
      <c r="M306" s="295"/>
      <c r="N306" s="295"/>
      <c r="O306" s="295"/>
      <c r="P306" s="295"/>
      <c r="Q306" s="295"/>
      <c r="R306" s="295"/>
      <c r="S306" s="295"/>
      <c r="T306" s="295"/>
      <c r="U306" s="295"/>
      <c r="V306" s="295"/>
      <c r="W306" s="295"/>
      <c r="X306" s="295"/>
      <c r="Y306" s="295"/>
      <c r="Z306" s="295"/>
      <c r="AA306" s="295"/>
      <c r="AB306" s="295"/>
      <c r="AC306" s="295"/>
      <c r="AD306" s="295"/>
      <c r="AE306" s="295"/>
      <c r="AF306" s="295"/>
      <c r="AG306" s="295"/>
      <c r="AH306" s="295"/>
      <c r="AI306" s="295"/>
      <c r="AJ306" s="295"/>
      <c r="AK306" s="295"/>
      <c r="AL306" s="295"/>
      <c r="AM306" s="295"/>
      <c r="AN306" s="295"/>
      <c r="AO306" s="295"/>
      <c r="AP306" s="295"/>
      <c r="AQ306" s="295"/>
      <c r="AR306" s="295"/>
      <c r="AS306" s="295"/>
      <c r="AT306" s="295"/>
      <c r="AU306" s="295"/>
      <c r="AV306" s="295"/>
      <c r="AW306" s="295"/>
      <c r="AX306" s="295"/>
      <c r="AY306" s="295"/>
      <c r="AZ306" s="295"/>
      <c r="BA306" s="295"/>
      <c r="BB306" s="295"/>
      <c r="BC306" s="295"/>
      <c r="BD306" s="295"/>
      <c r="BE306" s="295"/>
      <c r="BF306" s="295"/>
      <c r="BG306" s="295"/>
      <c r="BH306" s="295"/>
      <c r="BI306" s="295"/>
      <c r="BJ306" s="295"/>
      <c r="BK306" s="295"/>
      <c r="BL306" s="295"/>
      <c r="BM306" s="295"/>
      <c r="BN306" s="295"/>
      <c r="BO306" s="295"/>
      <c r="BP306" s="295"/>
      <c r="BQ306" s="295"/>
      <c r="BR306" s="295"/>
      <c r="BS306" s="295"/>
      <c r="BT306" s="295"/>
      <c r="BU306" s="295"/>
      <c r="BV306" s="295"/>
      <c r="BW306" s="295"/>
      <c r="BX306" s="295"/>
      <c r="BY306" s="295"/>
      <c r="BZ306" s="295"/>
      <c r="CA306" s="295"/>
      <c r="CB306" s="295"/>
      <c r="CC306" s="387" t="s">
        <v>1900</v>
      </c>
      <c r="CD306" s="387"/>
      <c r="CJ306" s="426"/>
    </row>
    <row r="307" spans="2:88" s="30" customFormat="1" ht="17.100000000000001" customHeight="1">
      <c r="B307" s="901"/>
      <c r="C307" s="295"/>
      <c r="D307" s="295"/>
      <c r="E307" s="295"/>
      <c r="F307" s="295"/>
      <c r="G307" s="790" t="s">
        <v>56</v>
      </c>
      <c r="H307" s="790"/>
      <c r="I307" s="790"/>
      <c r="J307" s="295" t="s">
        <v>1345</v>
      </c>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295"/>
      <c r="AJ307" s="295"/>
      <c r="AK307" s="295"/>
      <c r="AL307" s="295"/>
      <c r="AM307" s="295"/>
      <c r="AN307" s="295"/>
      <c r="AO307" s="295"/>
      <c r="AP307" s="295"/>
      <c r="AQ307" s="295"/>
      <c r="AR307" s="295"/>
      <c r="AS307" s="295"/>
      <c r="AT307" s="295"/>
      <c r="AU307" s="295"/>
      <c r="AV307" s="295"/>
      <c r="AW307" s="295"/>
      <c r="AX307" s="295"/>
      <c r="AY307" s="295"/>
      <c r="AZ307" s="295"/>
      <c r="BA307" s="295"/>
      <c r="BB307" s="295"/>
      <c r="BC307" s="295"/>
      <c r="BD307" s="295"/>
      <c r="BE307" s="295"/>
      <c r="BF307" s="295"/>
      <c r="BG307" s="295"/>
      <c r="BH307" s="295"/>
      <c r="BI307" s="295"/>
      <c r="BJ307" s="295"/>
      <c r="BK307" s="295"/>
      <c r="BL307" s="295"/>
      <c r="BM307" s="295"/>
      <c r="BN307" s="295"/>
      <c r="BO307" s="295"/>
      <c r="BP307" s="295"/>
      <c r="BQ307" s="295"/>
      <c r="BR307" s="295"/>
      <c r="BS307" s="295"/>
      <c r="BT307" s="295"/>
      <c r="BU307" s="295"/>
      <c r="BV307" s="295"/>
      <c r="BW307" s="295"/>
      <c r="BX307" s="295"/>
      <c r="BY307" s="295"/>
      <c r="BZ307" s="295"/>
      <c r="CA307" s="295"/>
      <c r="CB307" s="295"/>
      <c r="CC307" s="387" t="s">
        <v>1901</v>
      </c>
      <c r="CD307" s="387"/>
      <c r="CJ307" s="426"/>
    </row>
    <row r="308" spans="2:88" s="30" customFormat="1" ht="17.100000000000001" customHeight="1">
      <c r="B308" s="901"/>
      <c r="C308" s="295"/>
      <c r="D308" s="295"/>
      <c r="E308" s="295"/>
      <c r="F308" s="295"/>
      <c r="G308" s="790" t="s">
        <v>56</v>
      </c>
      <c r="H308" s="790"/>
      <c r="I308" s="790"/>
      <c r="J308" s="295" t="s">
        <v>1346</v>
      </c>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2"/>
      <c r="AY308" s="302"/>
      <c r="AZ308" s="302"/>
      <c r="BA308" s="302"/>
      <c r="BB308" s="302"/>
      <c r="BC308" s="302"/>
      <c r="BD308" s="302"/>
      <c r="BE308" s="302"/>
      <c r="BF308" s="302"/>
      <c r="BG308" s="302"/>
      <c r="BH308" s="302"/>
      <c r="BI308" s="302"/>
      <c r="BJ308" s="302"/>
      <c r="BK308" s="302"/>
      <c r="BL308" s="295"/>
      <c r="BM308" s="295"/>
      <c r="BN308" s="295"/>
      <c r="BO308" s="295"/>
      <c r="BP308" s="295"/>
      <c r="BQ308" s="295"/>
      <c r="BR308" s="295"/>
      <c r="BS308" s="295"/>
      <c r="BT308" s="295"/>
      <c r="BU308" s="295"/>
      <c r="BV308" s="295"/>
      <c r="BW308" s="295"/>
      <c r="BX308" s="295"/>
      <c r="BY308" s="295"/>
      <c r="BZ308" s="295"/>
      <c r="CA308" s="295"/>
      <c r="CB308" s="295"/>
      <c r="CC308" s="387" t="s">
        <v>1902</v>
      </c>
      <c r="CD308" s="387"/>
      <c r="CJ308" s="426"/>
    </row>
    <row r="309" spans="2:88" s="2" customFormat="1" ht="4.5" customHeight="1">
      <c r="B309" s="901"/>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3"/>
      <c r="AY309" s="293"/>
      <c r="AZ309" s="293"/>
      <c r="BA309" s="293"/>
      <c r="BB309" s="293"/>
      <c r="BC309" s="293"/>
      <c r="BD309" s="293"/>
      <c r="BE309" s="293"/>
      <c r="BF309" s="293"/>
      <c r="BG309" s="293"/>
      <c r="BH309" s="293"/>
      <c r="BI309" s="293"/>
      <c r="BJ309" s="293"/>
      <c r="BK309" s="293"/>
      <c r="BL309" s="293"/>
      <c r="BM309" s="293"/>
      <c r="BN309" s="293"/>
      <c r="BO309" s="293"/>
      <c r="BP309" s="293"/>
      <c r="BQ309" s="293"/>
      <c r="BR309" s="293"/>
      <c r="BS309" s="293"/>
      <c r="BT309" s="293"/>
      <c r="BU309" s="293"/>
      <c r="BV309" s="293"/>
      <c r="BW309" s="293"/>
      <c r="BX309" s="293"/>
      <c r="BY309" s="293"/>
      <c r="BZ309" s="293"/>
      <c r="CA309" s="293"/>
      <c r="CB309" s="293"/>
      <c r="CC309" s="1"/>
      <c r="CD309" s="1"/>
      <c r="CJ309" s="99"/>
    </row>
    <row r="310" spans="2:88" s="2" customFormat="1" ht="4.5" customHeight="1">
      <c r="B310" s="901"/>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4"/>
      <c r="AY310" s="294"/>
      <c r="AZ310" s="294"/>
      <c r="BA310" s="294"/>
      <c r="BB310" s="294"/>
      <c r="BC310" s="294"/>
      <c r="BD310" s="294"/>
      <c r="BE310" s="294"/>
      <c r="BF310" s="294"/>
      <c r="BG310" s="294"/>
      <c r="BH310" s="294"/>
      <c r="BI310" s="294"/>
      <c r="BJ310" s="294"/>
      <c r="BK310" s="294"/>
      <c r="BL310" s="294"/>
      <c r="BM310" s="294"/>
      <c r="BN310" s="294"/>
      <c r="BO310" s="294"/>
      <c r="BP310" s="294"/>
      <c r="BQ310" s="294"/>
      <c r="BR310" s="294"/>
      <c r="BS310" s="294"/>
      <c r="BT310" s="294"/>
      <c r="BU310" s="294"/>
      <c r="BV310" s="294"/>
      <c r="BW310" s="294"/>
      <c r="BX310" s="294"/>
      <c r="BY310" s="294"/>
      <c r="BZ310" s="294"/>
      <c r="CA310" s="294"/>
      <c r="CB310" s="294"/>
      <c r="CC310" s="1"/>
      <c r="CD310" s="1"/>
      <c r="CJ310" s="99"/>
    </row>
    <row r="311" spans="2:88" s="30" customFormat="1" ht="17.100000000000001" customHeight="1">
      <c r="B311" s="901"/>
      <c r="C311" s="295"/>
      <c r="D311" s="295" t="s">
        <v>287</v>
      </c>
      <c r="E311" s="295"/>
      <c r="F311" s="295"/>
      <c r="G311" s="295"/>
      <c r="H311" s="295"/>
      <c r="I311" s="295"/>
      <c r="J311" s="295"/>
      <c r="K311" s="295"/>
      <c r="L311" s="295"/>
      <c r="M311" s="295"/>
      <c r="N311" s="295"/>
      <c r="O311" s="295"/>
      <c r="P311" s="295"/>
      <c r="Q311" s="295"/>
      <c r="R311" s="295"/>
      <c r="S311" s="295"/>
      <c r="T311" s="295"/>
      <c r="U311" s="297"/>
      <c r="V311" s="297"/>
      <c r="W311" s="297"/>
      <c r="X311" s="297"/>
      <c r="Y311" s="297"/>
      <c r="Z311" s="297"/>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5"/>
      <c r="AY311" s="295"/>
      <c r="AZ311" s="295"/>
      <c r="BA311" s="295"/>
      <c r="BB311" s="295"/>
      <c r="BC311" s="295"/>
      <c r="BD311" s="295"/>
      <c r="BE311" s="295"/>
      <c r="BF311" s="295"/>
      <c r="BG311" s="295"/>
      <c r="BH311" s="295"/>
      <c r="BI311" s="295"/>
      <c r="BJ311" s="295"/>
      <c r="BK311" s="295"/>
      <c r="BL311" s="295"/>
      <c r="BM311" s="295"/>
      <c r="BN311" s="295"/>
      <c r="BO311" s="295"/>
      <c r="BP311" s="295"/>
      <c r="BQ311" s="295"/>
      <c r="BR311" s="295"/>
      <c r="BS311" s="295"/>
      <c r="BT311" s="295"/>
      <c r="BU311" s="295"/>
      <c r="BV311" s="295"/>
      <c r="BW311" s="295"/>
      <c r="BX311" s="295"/>
      <c r="BY311" s="295"/>
      <c r="BZ311" s="295"/>
      <c r="CA311" s="295"/>
      <c r="CB311" s="295"/>
      <c r="CC311" s="387"/>
      <c r="CD311" s="387"/>
      <c r="CJ311" s="426"/>
    </row>
    <row r="312" spans="2:88" s="30" customFormat="1" ht="17.100000000000001" customHeight="1">
      <c r="B312" s="901"/>
      <c r="C312" s="295"/>
      <c r="D312" s="295"/>
      <c r="E312" s="295"/>
      <c r="F312" s="295"/>
      <c r="G312" s="77" t="s">
        <v>288</v>
      </c>
      <c r="H312" s="295"/>
      <c r="I312" s="295"/>
      <c r="J312" s="295"/>
      <c r="K312" s="295"/>
      <c r="L312" s="295"/>
      <c r="M312" s="295"/>
      <c r="N312" s="295"/>
      <c r="O312" s="295"/>
      <c r="P312" s="295"/>
      <c r="Q312" s="295"/>
      <c r="R312" s="295"/>
      <c r="S312" s="295"/>
      <c r="T312" s="295"/>
      <c r="U312" s="297"/>
      <c r="V312" s="297"/>
      <c r="W312" s="297"/>
      <c r="X312" s="297"/>
      <c r="Y312" s="297"/>
      <c r="Z312" s="297"/>
      <c r="AA312" s="295"/>
      <c r="AB312" s="295"/>
      <c r="AC312" s="295"/>
      <c r="AD312" s="295"/>
      <c r="AE312" s="295"/>
      <c r="AF312" s="295"/>
      <c r="AG312" s="295"/>
      <c r="AH312" s="295"/>
      <c r="AI312" s="295"/>
      <c r="AJ312" s="295"/>
      <c r="AK312" s="295"/>
      <c r="AL312" s="295"/>
      <c r="AM312" s="295"/>
      <c r="AN312" s="295"/>
      <c r="AO312" s="295"/>
      <c r="AP312" s="295"/>
      <c r="AQ312" s="295"/>
      <c r="AR312" s="295"/>
      <c r="AS312" s="295"/>
      <c r="AT312" s="295"/>
      <c r="AU312" s="295"/>
      <c r="AV312" s="295"/>
      <c r="AW312" s="295"/>
      <c r="AX312" s="295"/>
      <c r="AY312" s="295"/>
      <c r="AZ312" s="295"/>
      <c r="BA312" s="295"/>
      <c r="BB312" s="295"/>
      <c r="BC312" s="295"/>
      <c r="BD312" s="295"/>
      <c r="BE312" s="295"/>
      <c r="BF312" s="295"/>
      <c r="BG312" s="295"/>
      <c r="BH312" s="295"/>
      <c r="BI312" s="295"/>
      <c r="BJ312" s="295"/>
      <c r="BK312" s="295"/>
      <c r="BL312" s="295"/>
      <c r="BM312" s="295"/>
      <c r="BN312" s="295"/>
      <c r="BO312" s="295"/>
      <c r="BP312" s="295"/>
      <c r="BQ312" s="295"/>
      <c r="BR312" s="295"/>
      <c r="BS312" s="295"/>
      <c r="BT312" s="295"/>
      <c r="BU312" s="295"/>
      <c r="BV312" s="295"/>
      <c r="BW312" s="295"/>
      <c r="BX312" s="295"/>
      <c r="BY312" s="295"/>
      <c r="BZ312" s="295"/>
      <c r="CA312" s="295"/>
      <c r="CB312" s="295"/>
      <c r="CC312" s="387"/>
      <c r="CD312" s="387"/>
      <c r="CJ312" s="426"/>
    </row>
    <row r="313" spans="2:88" s="30" customFormat="1" ht="17.100000000000001" customHeight="1">
      <c r="B313" s="901"/>
      <c r="C313" s="295"/>
      <c r="D313" s="77"/>
      <c r="E313" s="295"/>
      <c r="F313" s="295"/>
      <c r="G313" s="295"/>
      <c r="H313" s="295"/>
      <c r="I313" s="295" t="s">
        <v>84</v>
      </c>
      <c r="J313" s="789"/>
      <c r="K313" s="789"/>
      <c r="L313" s="789"/>
      <c r="M313" s="789"/>
      <c r="N313" s="789"/>
      <c r="O313" s="789"/>
      <c r="P313" s="789"/>
      <c r="Q313" s="789"/>
      <c r="R313" s="789"/>
      <c r="S313" s="789"/>
      <c r="T313" s="789"/>
      <c r="U313" s="789"/>
      <c r="V313" s="789"/>
      <c r="W313" s="789"/>
      <c r="X313" s="789"/>
      <c r="Y313" s="789"/>
      <c r="Z313" s="789"/>
      <c r="AA313" s="789"/>
      <c r="AB313" s="789"/>
      <c r="AC313" s="789"/>
      <c r="AD313" s="789"/>
      <c r="AE313" s="789"/>
      <c r="AF313" s="789"/>
      <c r="AG313" s="789"/>
      <c r="AH313" s="789"/>
      <c r="AI313" s="789"/>
      <c r="AJ313" s="789"/>
      <c r="AK313" s="789"/>
      <c r="AL313" s="789"/>
      <c r="AM313" s="789"/>
      <c r="AN313" s="789"/>
      <c r="AO313" s="789"/>
      <c r="AP313" s="789"/>
      <c r="AQ313" s="789"/>
      <c r="AR313" s="789"/>
      <c r="AS313" s="789"/>
      <c r="AT313" s="789"/>
      <c r="AU313" s="789"/>
      <c r="AV313" s="789"/>
      <c r="AW313" s="789"/>
      <c r="AX313" s="789"/>
      <c r="AY313" s="789"/>
      <c r="AZ313" s="789"/>
      <c r="BA313" s="789"/>
      <c r="BB313" s="789"/>
      <c r="BC313" s="789"/>
      <c r="BD313" s="789"/>
      <c r="BE313" s="789"/>
      <c r="BF313" s="789"/>
      <c r="BG313" s="789"/>
      <c r="BH313" s="789"/>
      <c r="BI313" s="789"/>
      <c r="BJ313" s="789"/>
      <c r="BK313" s="789"/>
      <c r="BL313" s="789"/>
      <c r="BM313" s="789"/>
      <c r="BN313" s="789"/>
      <c r="BO313" s="789"/>
      <c r="BP313" s="789"/>
      <c r="BQ313" s="789"/>
      <c r="BR313" s="789"/>
      <c r="BS313" s="789"/>
      <c r="BT313" s="789"/>
      <c r="BU313" s="789"/>
      <c r="BV313" s="789"/>
      <c r="BW313" s="789"/>
      <c r="BX313" s="789"/>
      <c r="BY313" s="789"/>
      <c r="BZ313" s="789"/>
      <c r="CA313" s="789"/>
      <c r="CB313" s="295" t="s">
        <v>80</v>
      </c>
      <c r="CC313" s="387" t="s">
        <v>1903</v>
      </c>
      <c r="CD313" s="387"/>
      <c r="CJ313" s="426"/>
    </row>
    <row r="314" spans="2:88" s="30" customFormat="1" ht="17.100000000000001" customHeight="1">
      <c r="B314" s="901"/>
      <c r="C314" s="295"/>
      <c r="D314" s="295"/>
      <c r="E314" s="295"/>
      <c r="F314" s="295"/>
      <c r="G314" s="77" t="s">
        <v>290</v>
      </c>
      <c r="H314" s="295"/>
      <c r="I314" s="295"/>
      <c r="J314" s="295"/>
      <c r="K314" s="295"/>
      <c r="L314" s="295"/>
      <c r="M314" s="295"/>
      <c r="N314" s="295"/>
      <c r="O314" s="295"/>
      <c r="P314" s="295"/>
      <c r="Q314" s="295"/>
      <c r="R314" s="295"/>
      <c r="S314" s="295"/>
      <c r="T314" s="295"/>
      <c r="U314" s="297"/>
      <c r="V314" s="297"/>
      <c r="W314" s="297"/>
      <c r="X314" s="297"/>
      <c r="Y314" s="297"/>
      <c r="Z314" s="297"/>
      <c r="AA314" s="295"/>
      <c r="AB314" s="295"/>
      <c r="AC314" s="295"/>
      <c r="AD314" s="295"/>
      <c r="AE314" s="295"/>
      <c r="AF314" s="295"/>
      <c r="AG314" s="295"/>
      <c r="AH314" s="295"/>
      <c r="AI314" s="295"/>
      <c r="AJ314" s="295"/>
      <c r="AK314" s="295"/>
      <c r="AL314" s="295"/>
      <c r="AM314" s="295"/>
      <c r="AN314" s="295"/>
      <c r="AO314" s="295"/>
      <c r="AP314" s="295"/>
      <c r="AQ314" s="295"/>
      <c r="AR314" s="295"/>
      <c r="AS314" s="295"/>
      <c r="AT314" s="295"/>
      <c r="AU314" s="295"/>
      <c r="AV314" s="295"/>
      <c r="AW314" s="295"/>
      <c r="AX314" s="295"/>
      <c r="AY314" s="295"/>
      <c r="AZ314" s="295"/>
      <c r="BA314" s="295"/>
      <c r="BB314" s="295"/>
      <c r="BC314" s="295"/>
      <c r="BD314" s="295"/>
      <c r="BE314" s="295"/>
      <c r="BF314" s="295"/>
      <c r="BG314" s="295"/>
      <c r="BH314" s="295"/>
      <c r="BI314" s="295"/>
      <c r="BJ314" s="295"/>
      <c r="BK314" s="295"/>
      <c r="BL314" s="295"/>
      <c r="BM314" s="295"/>
      <c r="BN314" s="295"/>
      <c r="BO314" s="295"/>
      <c r="BP314" s="295"/>
      <c r="BQ314" s="295"/>
      <c r="BR314" s="295"/>
      <c r="BS314" s="295"/>
      <c r="BT314" s="295"/>
      <c r="BU314" s="295"/>
      <c r="BV314" s="295"/>
      <c r="BW314" s="295"/>
      <c r="BX314" s="295"/>
      <c r="BY314" s="295"/>
      <c r="BZ314" s="295"/>
      <c r="CA314" s="295"/>
      <c r="CB314" s="295"/>
      <c r="CC314" s="387"/>
      <c r="CD314" s="387"/>
      <c r="CJ314" s="426"/>
    </row>
    <row r="315" spans="2:88" s="30" customFormat="1" ht="17.100000000000001" customHeight="1">
      <c r="B315" s="901"/>
      <c r="C315" s="295"/>
      <c r="D315" s="295"/>
      <c r="E315" s="295"/>
      <c r="F315" s="295"/>
      <c r="G315" s="295"/>
      <c r="H315" s="295"/>
      <c r="I315" s="790" t="s">
        <v>56</v>
      </c>
      <c r="J315" s="790"/>
      <c r="K315" s="790"/>
      <c r="L315" s="295" t="s">
        <v>1347</v>
      </c>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95"/>
      <c r="AN315" s="295"/>
      <c r="AO315" s="295"/>
      <c r="AP315" s="295"/>
      <c r="AQ315" s="295"/>
      <c r="AR315" s="295"/>
      <c r="AS315" s="295"/>
      <c r="AT315" s="295"/>
      <c r="AU315" s="295"/>
      <c r="AV315" s="295"/>
      <c r="AW315" s="295"/>
      <c r="AX315" s="295"/>
      <c r="AY315" s="295"/>
      <c r="AZ315" s="295"/>
      <c r="BA315" s="295"/>
      <c r="BB315" s="295"/>
      <c r="BC315" s="295"/>
      <c r="BD315" s="295"/>
      <c r="BE315" s="295"/>
      <c r="BF315" s="295"/>
      <c r="BG315" s="295"/>
      <c r="BH315" s="295"/>
      <c r="BI315" s="295"/>
      <c r="BJ315" s="295"/>
      <c r="BK315" s="295"/>
      <c r="BL315" s="295"/>
      <c r="BM315" s="295"/>
      <c r="BN315" s="295"/>
      <c r="BO315" s="295"/>
      <c r="BP315" s="295"/>
      <c r="BQ315" s="295"/>
      <c r="BR315" s="295"/>
      <c r="BS315" s="295"/>
      <c r="BT315" s="295"/>
      <c r="BU315" s="295"/>
      <c r="BV315" s="295"/>
      <c r="BW315" s="295"/>
      <c r="BX315" s="295"/>
      <c r="BY315" s="295"/>
      <c r="BZ315" s="295"/>
      <c r="CA315" s="295"/>
      <c r="CB315" s="295"/>
      <c r="CC315" s="387"/>
      <c r="CD315" s="387"/>
      <c r="CJ315" s="426"/>
    </row>
    <row r="316" spans="2:88" s="30" customFormat="1" ht="17.100000000000001" customHeight="1">
      <c r="B316" s="901"/>
      <c r="C316" s="295"/>
      <c r="D316" s="295"/>
      <c r="E316" s="295"/>
      <c r="F316" s="295"/>
      <c r="G316" s="295"/>
      <c r="H316" s="295"/>
      <c r="I316" s="295"/>
      <c r="J316" s="295" t="s">
        <v>292</v>
      </c>
      <c r="K316" s="295"/>
      <c r="L316" s="295"/>
      <c r="M316" s="295"/>
      <c r="N316" s="295"/>
      <c r="O316" s="295"/>
      <c r="P316" s="295"/>
      <c r="Q316" s="295"/>
      <c r="R316" s="295"/>
      <c r="S316" s="295"/>
      <c r="T316" s="295"/>
      <c r="U316" s="295"/>
      <c r="V316" s="295"/>
      <c r="W316" s="789"/>
      <c r="X316" s="789"/>
      <c r="Y316" s="789"/>
      <c r="Z316" s="789"/>
      <c r="AA316" s="789"/>
      <c r="AB316" s="789"/>
      <c r="AC316" s="789"/>
      <c r="AD316" s="789"/>
      <c r="AE316" s="789"/>
      <c r="AF316" s="789"/>
      <c r="AG316" s="789"/>
      <c r="AH316" s="789"/>
      <c r="AI316" s="789"/>
      <c r="AJ316" s="789"/>
      <c r="AK316" s="789"/>
      <c r="AL316" s="789"/>
      <c r="AM316" s="789"/>
      <c r="AN316" s="789"/>
      <c r="AO316" s="789"/>
      <c r="AP316" s="789"/>
      <c r="AQ316" s="789"/>
      <c r="AR316" s="789"/>
      <c r="AS316" s="789"/>
      <c r="AT316" s="789"/>
      <c r="AU316" s="295" t="s">
        <v>80</v>
      </c>
      <c r="AV316" s="295"/>
      <c r="AW316" s="295"/>
      <c r="AX316" s="295"/>
      <c r="AY316" s="295"/>
      <c r="AZ316" s="295"/>
      <c r="BA316" s="295"/>
      <c r="BB316" s="295"/>
      <c r="BC316" s="295"/>
      <c r="BD316" s="295"/>
      <c r="BE316" s="295"/>
      <c r="BF316" s="295"/>
      <c r="BG316" s="295"/>
      <c r="BH316" s="295"/>
      <c r="BI316" s="295"/>
      <c r="BJ316" s="295"/>
      <c r="BK316" s="295"/>
      <c r="BL316" s="295"/>
      <c r="BM316" s="295"/>
      <c r="BN316" s="295"/>
      <c r="BO316" s="295"/>
      <c r="BP316" s="295"/>
      <c r="BQ316" s="295"/>
      <c r="BR316" s="295"/>
      <c r="BS316" s="295"/>
      <c r="BT316" s="295"/>
      <c r="BU316" s="295"/>
      <c r="BV316" s="295"/>
      <c r="BW316" s="295"/>
      <c r="BX316" s="295"/>
      <c r="BY316" s="295"/>
      <c r="BZ316" s="295"/>
      <c r="CA316" s="295"/>
      <c r="CB316" s="295"/>
      <c r="CC316" s="387"/>
      <c r="CD316" s="387"/>
      <c r="CJ316" s="426"/>
    </row>
    <row r="317" spans="2:88" s="30" customFormat="1" ht="17.100000000000001" customHeight="1">
      <c r="B317" s="901"/>
      <c r="C317" s="295"/>
      <c r="D317" s="295"/>
      <c r="E317" s="295"/>
      <c r="F317" s="295"/>
      <c r="G317" s="295"/>
      <c r="H317" s="295"/>
      <c r="I317" s="790" t="s">
        <v>56</v>
      </c>
      <c r="J317" s="790"/>
      <c r="K317" s="790"/>
      <c r="L317" s="295" t="s">
        <v>1348</v>
      </c>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95"/>
      <c r="AN317" s="295"/>
      <c r="AO317" s="295"/>
      <c r="AP317" s="295"/>
      <c r="AQ317" s="295"/>
      <c r="AR317" s="295"/>
      <c r="AS317" s="295"/>
      <c r="AT317" s="295"/>
      <c r="AU317" s="295"/>
      <c r="AV317" s="295"/>
      <c r="AW317" s="295"/>
      <c r="AX317" s="295"/>
      <c r="AY317" s="295"/>
      <c r="AZ317" s="295"/>
      <c r="BA317" s="295"/>
      <c r="BB317" s="295"/>
      <c r="BC317" s="295"/>
      <c r="BD317" s="295"/>
      <c r="BE317" s="295"/>
      <c r="BF317" s="295"/>
      <c r="BG317" s="295"/>
      <c r="BH317" s="295"/>
      <c r="BI317" s="295"/>
      <c r="BJ317" s="295"/>
      <c r="BK317" s="295"/>
      <c r="BL317" s="295"/>
      <c r="BM317" s="295"/>
      <c r="BN317" s="295"/>
      <c r="BO317" s="295"/>
      <c r="BP317" s="295"/>
      <c r="BQ317" s="295"/>
      <c r="BR317" s="295"/>
      <c r="BS317" s="295"/>
      <c r="BT317" s="295"/>
      <c r="BU317" s="295"/>
      <c r="BV317" s="295"/>
      <c r="BW317" s="295"/>
      <c r="BX317" s="295"/>
      <c r="BY317" s="295"/>
      <c r="BZ317" s="295"/>
      <c r="CA317" s="295"/>
      <c r="CB317" s="295"/>
      <c r="CC317" s="387" t="s">
        <v>1939</v>
      </c>
      <c r="CD317" s="387"/>
      <c r="CJ317" s="426"/>
    </row>
    <row r="318" spans="2:88" s="2" customFormat="1" ht="4.5" customHeight="1">
      <c r="B318" s="901"/>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c r="BD318" s="293"/>
      <c r="BE318" s="293"/>
      <c r="BF318" s="293"/>
      <c r="BG318" s="293"/>
      <c r="BH318" s="293"/>
      <c r="BI318" s="293"/>
      <c r="BJ318" s="293"/>
      <c r="BK318" s="293"/>
      <c r="BL318" s="293"/>
      <c r="BM318" s="293"/>
      <c r="BN318" s="293"/>
      <c r="BO318" s="293"/>
      <c r="BP318" s="293"/>
      <c r="BQ318" s="293"/>
      <c r="BR318" s="293"/>
      <c r="BS318" s="293"/>
      <c r="BT318" s="293"/>
      <c r="BU318" s="293"/>
      <c r="BV318" s="293"/>
      <c r="BW318" s="293"/>
      <c r="BX318" s="293"/>
      <c r="BY318" s="293"/>
      <c r="BZ318" s="293"/>
      <c r="CA318" s="293"/>
      <c r="CB318" s="293"/>
      <c r="CC318" s="1"/>
      <c r="CD318" s="1"/>
      <c r="CJ318" s="99"/>
    </row>
    <row r="319" spans="2:88" s="2" customFormat="1" ht="4.5" customHeight="1">
      <c r="B319" s="901"/>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c r="AS319" s="294"/>
      <c r="AT319" s="294"/>
      <c r="AU319" s="294"/>
      <c r="AV319" s="294"/>
      <c r="AW319" s="294"/>
      <c r="AX319" s="294"/>
      <c r="AY319" s="294"/>
      <c r="AZ319" s="294"/>
      <c r="BA319" s="294"/>
      <c r="BB319" s="294"/>
      <c r="BC319" s="294"/>
      <c r="BD319" s="294"/>
      <c r="BE319" s="294"/>
      <c r="BF319" s="294"/>
      <c r="BG319" s="294"/>
      <c r="BH319" s="294"/>
      <c r="BI319" s="294"/>
      <c r="BJ319" s="294"/>
      <c r="BK319" s="294"/>
      <c r="BL319" s="294"/>
      <c r="BM319" s="294"/>
      <c r="BN319" s="294"/>
      <c r="BO319" s="294"/>
      <c r="BP319" s="294"/>
      <c r="BQ319" s="294"/>
      <c r="BR319" s="294"/>
      <c r="BS319" s="294"/>
      <c r="BT319" s="294"/>
      <c r="BU319" s="294"/>
      <c r="BV319" s="294"/>
      <c r="BW319" s="294"/>
      <c r="BX319" s="294"/>
      <c r="BY319" s="294"/>
      <c r="BZ319" s="294"/>
      <c r="CA319" s="294"/>
      <c r="CB319" s="294"/>
      <c r="CC319" s="1"/>
      <c r="CD319" s="1"/>
      <c r="CJ319" s="99"/>
    </row>
    <row r="320" spans="2:88" s="30" customFormat="1" ht="17.100000000000001" customHeight="1">
      <c r="B320" s="901"/>
      <c r="C320" s="295"/>
      <c r="D320" s="295" t="s">
        <v>294</v>
      </c>
      <c r="E320" s="295"/>
      <c r="F320" s="295"/>
      <c r="G320" s="295"/>
      <c r="H320" s="295"/>
      <c r="I320" s="295"/>
      <c r="J320" s="295"/>
      <c r="K320" s="295"/>
      <c r="L320" s="295"/>
      <c r="M320" s="295"/>
      <c r="N320" s="295"/>
      <c r="O320" s="295"/>
      <c r="P320" s="295"/>
      <c r="Q320" s="295"/>
      <c r="R320" s="295"/>
      <c r="S320" s="295"/>
      <c r="T320" s="295"/>
      <c r="U320" s="297"/>
      <c r="V320" s="297"/>
      <c r="W320" s="297"/>
      <c r="X320" s="297"/>
      <c r="Y320" s="297"/>
      <c r="Z320" s="297"/>
      <c r="AA320" s="295"/>
      <c r="AB320" s="295"/>
      <c r="AC320" s="295"/>
      <c r="AD320" s="295"/>
      <c r="AE320" s="295"/>
      <c r="AF320" s="295"/>
      <c r="AG320" s="295"/>
      <c r="AH320" s="295"/>
      <c r="AI320" s="295"/>
      <c r="AJ320" s="295"/>
      <c r="AK320" s="295"/>
      <c r="AL320" s="295"/>
      <c r="AM320" s="295"/>
      <c r="AN320" s="295"/>
      <c r="AO320" s="295"/>
      <c r="AP320" s="295"/>
      <c r="AQ320" s="295"/>
      <c r="AR320" s="295"/>
      <c r="AS320" s="295"/>
      <c r="AT320" s="295"/>
      <c r="AU320" s="295"/>
      <c r="AV320" s="295"/>
      <c r="AW320" s="295"/>
      <c r="AX320" s="295"/>
      <c r="AY320" s="295"/>
      <c r="AZ320" s="295"/>
      <c r="BA320" s="295"/>
      <c r="BB320" s="295"/>
      <c r="BC320" s="295"/>
      <c r="BD320" s="295"/>
      <c r="BE320" s="295"/>
      <c r="BF320" s="295"/>
      <c r="BG320" s="295"/>
      <c r="BH320" s="295"/>
      <c r="BI320" s="295"/>
      <c r="BJ320" s="295"/>
      <c r="BK320" s="295"/>
      <c r="BL320" s="295"/>
      <c r="BM320" s="295"/>
      <c r="BN320" s="295"/>
      <c r="BO320" s="295"/>
      <c r="BP320" s="295"/>
      <c r="BQ320" s="295"/>
      <c r="BR320" s="295"/>
      <c r="BS320" s="295"/>
      <c r="BT320" s="295"/>
      <c r="BU320" s="295"/>
      <c r="BV320" s="295"/>
      <c r="BW320" s="295"/>
      <c r="BX320" s="295"/>
      <c r="BY320" s="295"/>
      <c r="BZ320" s="295"/>
      <c r="CA320" s="295"/>
      <c r="CB320" s="295"/>
      <c r="CC320" s="387"/>
      <c r="CD320" s="387"/>
      <c r="CJ320" s="426"/>
    </row>
    <row r="321" spans="2:88" s="30" customFormat="1" ht="17.100000000000001" customHeight="1">
      <c r="B321" s="901"/>
      <c r="C321" s="295"/>
      <c r="D321" s="300"/>
      <c r="E321" s="295"/>
      <c r="F321" s="295"/>
      <c r="G321" s="295"/>
      <c r="H321" s="295" t="s">
        <v>84</v>
      </c>
      <c r="I321" s="789"/>
      <c r="J321" s="789"/>
      <c r="K321" s="789"/>
      <c r="L321" s="789"/>
      <c r="M321" s="789"/>
      <c r="N321" s="789"/>
      <c r="O321" s="789"/>
      <c r="P321" s="789"/>
      <c r="Q321" s="789"/>
      <c r="R321" s="789"/>
      <c r="S321" s="789"/>
      <c r="T321" s="789"/>
      <c r="U321" s="789"/>
      <c r="V321" s="789"/>
      <c r="W321" s="789"/>
      <c r="X321" s="789"/>
      <c r="Y321" s="789"/>
      <c r="Z321" s="789"/>
      <c r="AA321" s="789"/>
      <c r="AB321" s="789"/>
      <c r="AC321" s="789"/>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89"/>
      <c r="AY321" s="789"/>
      <c r="AZ321" s="789"/>
      <c r="BA321" s="295" t="s">
        <v>80</v>
      </c>
      <c r="BB321" s="295"/>
      <c r="BC321" s="295"/>
      <c r="BD321" s="295"/>
      <c r="BE321" s="295"/>
      <c r="BF321" s="295"/>
      <c r="BG321" s="295"/>
      <c r="BH321" s="295"/>
      <c r="BI321" s="295"/>
      <c r="BJ321" s="295"/>
      <c r="BK321" s="295"/>
      <c r="BL321" s="295"/>
      <c r="BM321" s="295"/>
      <c r="BN321" s="295"/>
      <c r="BO321" s="295"/>
      <c r="BP321" s="295"/>
      <c r="BQ321" s="295"/>
      <c r="BR321" s="295"/>
      <c r="BS321" s="295"/>
      <c r="BT321" s="295"/>
      <c r="BU321" s="295"/>
      <c r="BV321" s="295"/>
      <c r="BW321" s="295"/>
      <c r="BX321" s="295"/>
      <c r="BY321" s="295"/>
      <c r="BZ321" s="295"/>
      <c r="CA321" s="295"/>
      <c r="CB321" s="295"/>
      <c r="CC321" s="387" t="s">
        <v>1904</v>
      </c>
      <c r="CD321" s="387"/>
      <c r="CJ321" s="426"/>
    </row>
    <row r="322" spans="2:88" s="2" customFormat="1" ht="4.5" customHeight="1">
      <c r="B322" s="901"/>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1"/>
      <c r="CD322" s="1"/>
      <c r="CJ322" s="99"/>
    </row>
    <row r="323" spans="2:88" s="2" customFormat="1" ht="4.5" customHeight="1">
      <c r="B323" s="901"/>
      <c r="C323" s="294"/>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c r="AS323" s="294"/>
      <c r="AT323" s="294"/>
      <c r="AU323" s="294"/>
      <c r="AV323" s="294"/>
      <c r="AW323" s="294"/>
      <c r="AX323" s="294"/>
      <c r="AY323" s="294"/>
      <c r="AZ323" s="294"/>
      <c r="BA323" s="294"/>
      <c r="BB323" s="294"/>
      <c r="BC323" s="294"/>
      <c r="BD323" s="294"/>
      <c r="BE323" s="294"/>
      <c r="BF323" s="294"/>
      <c r="BG323" s="294"/>
      <c r="BH323" s="294"/>
      <c r="BI323" s="294"/>
      <c r="BJ323" s="294"/>
      <c r="BK323" s="294"/>
      <c r="BL323" s="294"/>
      <c r="BM323" s="294"/>
      <c r="BN323" s="294"/>
      <c r="BO323" s="294"/>
      <c r="BP323" s="294"/>
      <c r="BQ323" s="294"/>
      <c r="BR323" s="294"/>
      <c r="BS323" s="294"/>
      <c r="BT323" s="294"/>
      <c r="BU323" s="294"/>
      <c r="BV323" s="294"/>
      <c r="BW323" s="294"/>
      <c r="BX323" s="294"/>
      <c r="BY323" s="294"/>
      <c r="BZ323" s="294"/>
      <c r="CA323" s="294"/>
      <c r="CB323" s="294"/>
      <c r="CC323" s="1"/>
      <c r="CD323" s="1"/>
      <c r="CJ323" s="99"/>
    </row>
    <row r="324" spans="2:88" s="30" customFormat="1" ht="17.100000000000001" customHeight="1">
      <c r="B324" s="901"/>
      <c r="C324" s="295"/>
      <c r="D324" s="295" t="s">
        <v>295</v>
      </c>
      <c r="E324" s="295"/>
      <c r="F324" s="295"/>
      <c r="G324" s="295"/>
      <c r="H324" s="295"/>
      <c r="I324" s="295"/>
      <c r="J324" s="295"/>
      <c r="K324" s="295"/>
      <c r="L324" s="295"/>
      <c r="M324" s="295"/>
      <c r="N324" s="295"/>
      <c r="O324" s="295"/>
      <c r="P324" s="295"/>
      <c r="Q324" s="295"/>
      <c r="R324" s="295"/>
      <c r="S324" s="295"/>
      <c r="T324" s="295"/>
      <c r="U324" s="297"/>
      <c r="V324" s="297"/>
      <c r="W324" s="297"/>
      <c r="X324" s="297"/>
      <c r="Y324" s="297"/>
      <c r="Z324" s="297"/>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387"/>
      <c r="CD324" s="387"/>
      <c r="CJ324" s="426"/>
    </row>
    <row r="325" spans="2:88" s="31" customFormat="1" ht="17.100000000000001" customHeight="1">
      <c r="B325" s="901"/>
      <c r="C325" s="303"/>
      <c r="D325" s="303"/>
      <c r="E325" s="303"/>
      <c r="F325" s="303"/>
      <c r="G325" s="788"/>
      <c r="H325" s="788"/>
      <c r="I325" s="788"/>
      <c r="J325" s="788"/>
      <c r="K325" s="788"/>
      <c r="L325" s="788"/>
      <c r="M325" s="788"/>
      <c r="N325" s="788"/>
      <c r="O325" s="788"/>
      <c r="P325" s="788"/>
      <c r="Q325" s="788"/>
      <c r="R325" s="788"/>
      <c r="S325" s="788"/>
      <c r="T325" s="788"/>
      <c r="U325" s="788"/>
      <c r="V325" s="788"/>
      <c r="W325" s="788"/>
      <c r="X325" s="788"/>
      <c r="Y325" s="788"/>
      <c r="Z325" s="788"/>
      <c r="AA325" s="788"/>
      <c r="AB325" s="788"/>
      <c r="AC325" s="788"/>
      <c r="AD325" s="788"/>
      <c r="AE325" s="788"/>
      <c r="AF325" s="788"/>
      <c r="AG325" s="788"/>
      <c r="AH325" s="788"/>
      <c r="AI325" s="788"/>
      <c r="AJ325" s="788"/>
      <c r="AK325" s="788"/>
      <c r="AL325" s="788"/>
      <c r="AM325" s="788"/>
      <c r="AN325" s="788"/>
      <c r="AO325" s="788"/>
      <c r="AP325" s="788"/>
      <c r="AQ325" s="788"/>
      <c r="AR325" s="788"/>
      <c r="AS325" s="788"/>
      <c r="AT325" s="788"/>
      <c r="AU325" s="788"/>
      <c r="AV325" s="788"/>
      <c r="AW325" s="788"/>
      <c r="AX325" s="788"/>
      <c r="AY325" s="788"/>
      <c r="AZ325" s="788"/>
      <c r="BA325" s="788"/>
      <c r="BB325" s="788"/>
      <c r="BC325" s="788"/>
      <c r="BD325" s="788"/>
      <c r="BE325" s="788"/>
      <c r="BF325" s="788"/>
      <c r="BG325" s="788"/>
      <c r="BH325" s="788"/>
      <c r="BI325" s="788"/>
      <c r="BJ325" s="788"/>
      <c r="BK325" s="788"/>
      <c r="BL325" s="788"/>
      <c r="BM325" s="788"/>
      <c r="BN325" s="788"/>
      <c r="BO325" s="788"/>
      <c r="BP325" s="788"/>
      <c r="BQ325" s="788"/>
      <c r="BR325" s="788"/>
      <c r="BS325" s="788"/>
      <c r="BT325" s="788"/>
      <c r="BU325" s="788"/>
      <c r="BV325" s="788"/>
      <c r="BW325" s="788"/>
      <c r="BX325" s="788"/>
      <c r="BY325" s="788"/>
      <c r="BZ325" s="788"/>
      <c r="CA325" s="788"/>
      <c r="CB325" s="303"/>
      <c r="CC325" s="394"/>
      <c r="CD325" s="394"/>
      <c r="CJ325" s="427"/>
    </row>
    <row r="326" spans="2:88" s="31" customFormat="1" ht="17.100000000000001" customHeight="1">
      <c r="B326" s="901"/>
      <c r="C326" s="303"/>
      <c r="D326" s="303"/>
      <c r="E326" s="303"/>
      <c r="F326" s="303"/>
      <c r="G326" s="788"/>
      <c r="H326" s="788"/>
      <c r="I326" s="788"/>
      <c r="J326" s="788"/>
      <c r="K326" s="788"/>
      <c r="L326" s="788"/>
      <c r="M326" s="788"/>
      <c r="N326" s="788"/>
      <c r="O326" s="788"/>
      <c r="P326" s="788"/>
      <c r="Q326" s="788"/>
      <c r="R326" s="788"/>
      <c r="S326" s="788"/>
      <c r="T326" s="788"/>
      <c r="U326" s="788"/>
      <c r="V326" s="788"/>
      <c r="W326" s="788"/>
      <c r="X326" s="788"/>
      <c r="Y326" s="788"/>
      <c r="Z326" s="788"/>
      <c r="AA326" s="788"/>
      <c r="AB326" s="788"/>
      <c r="AC326" s="788"/>
      <c r="AD326" s="788"/>
      <c r="AE326" s="788"/>
      <c r="AF326" s="788"/>
      <c r="AG326" s="788"/>
      <c r="AH326" s="788"/>
      <c r="AI326" s="788"/>
      <c r="AJ326" s="788"/>
      <c r="AK326" s="788"/>
      <c r="AL326" s="788"/>
      <c r="AM326" s="788"/>
      <c r="AN326" s="788"/>
      <c r="AO326" s="788"/>
      <c r="AP326" s="788"/>
      <c r="AQ326" s="788"/>
      <c r="AR326" s="788"/>
      <c r="AS326" s="788"/>
      <c r="AT326" s="788"/>
      <c r="AU326" s="788"/>
      <c r="AV326" s="788"/>
      <c r="AW326" s="788"/>
      <c r="AX326" s="788"/>
      <c r="AY326" s="788"/>
      <c r="AZ326" s="788"/>
      <c r="BA326" s="788"/>
      <c r="BB326" s="788"/>
      <c r="BC326" s="788"/>
      <c r="BD326" s="788"/>
      <c r="BE326" s="788"/>
      <c r="BF326" s="788"/>
      <c r="BG326" s="788"/>
      <c r="BH326" s="788"/>
      <c r="BI326" s="788"/>
      <c r="BJ326" s="788"/>
      <c r="BK326" s="788"/>
      <c r="BL326" s="788"/>
      <c r="BM326" s="788"/>
      <c r="BN326" s="788"/>
      <c r="BO326" s="788"/>
      <c r="BP326" s="788"/>
      <c r="BQ326" s="788"/>
      <c r="BR326" s="788"/>
      <c r="BS326" s="788"/>
      <c r="BT326" s="788"/>
      <c r="BU326" s="788"/>
      <c r="BV326" s="788"/>
      <c r="BW326" s="788"/>
      <c r="BX326" s="788"/>
      <c r="BY326" s="788"/>
      <c r="BZ326" s="788"/>
      <c r="CA326" s="788"/>
      <c r="CB326" s="303"/>
      <c r="CC326" s="394"/>
      <c r="CD326" s="394"/>
      <c r="CJ326" s="427"/>
    </row>
    <row r="327" spans="2:88" s="31" customFormat="1" ht="17.100000000000001" customHeight="1">
      <c r="B327" s="901"/>
      <c r="C327" s="303"/>
      <c r="D327" s="303"/>
      <c r="E327" s="303"/>
      <c r="F327" s="303"/>
      <c r="G327" s="788"/>
      <c r="H327" s="788"/>
      <c r="I327" s="788"/>
      <c r="J327" s="788"/>
      <c r="K327" s="788"/>
      <c r="L327" s="788"/>
      <c r="M327" s="788"/>
      <c r="N327" s="788"/>
      <c r="O327" s="788"/>
      <c r="P327" s="788"/>
      <c r="Q327" s="788"/>
      <c r="R327" s="788"/>
      <c r="S327" s="788"/>
      <c r="T327" s="788"/>
      <c r="U327" s="788"/>
      <c r="V327" s="788"/>
      <c r="W327" s="788"/>
      <c r="X327" s="788"/>
      <c r="Y327" s="788"/>
      <c r="Z327" s="788"/>
      <c r="AA327" s="788"/>
      <c r="AB327" s="788"/>
      <c r="AC327" s="788"/>
      <c r="AD327" s="788"/>
      <c r="AE327" s="788"/>
      <c r="AF327" s="788"/>
      <c r="AG327" s="788"/>
      <c r="AH327" s="788"/>
      <c r="AI327" s="788"/>
      <c r="AJ327" s="788"/>
      <c r="AK327" s="788"/>
      <c r="AL327" s="788"/>
      <c r="AM327" s="788"/>
      <c r="AN327" s="788"/>
      <c r="AO327" s="788"/>
      <c r="AP327" s="788"/>
      <c r="AQ327" s="788"/>
      <c r="AR327" s="788"/>
      <c r="AS327" s="788"/>
      <c r="AT327" s="788"/>
      <c r="AU327" s="788"/>
      <c r="AV327" s="788"/>
      <c r="AW327" s="788"/>
      <c r="AX327" s="788"/>
      <c r="AY327" s="788"/>
      <c r="AZ327" s="788"/>
      <c r="BA327" s="788"/>
      <c r="BB327" s="788"/>
      <c r="BC327" s="788"/>
      <c r="BD327" s="788"/>
      <c r="BE327" s="788"/>
      <c r="BF327" s="788"/>
      <c r="BG327" s="788"/>
      <c r="BH327" s="788"/>
      <c r="BI327" s="788"/>
      <c r="BJ327" s="788"/>
      <c r="BK327" s="788"/>
      <c r="BL327" s="788"/>
      <c r="BM327" s="788"/>
      <c r="BN327" s="788"/>
      <c r="BO327" s="788"/>
      <c r="BP327" s="788"/>
      <c r="BQ327" s="788"/>
      <c r="BR327" s="788"/>
      <c r="BS327" s="788"/>
      <c r="BT327" s="788"/>
      <c r="BU327" s="788"/>
      <c r="BV327" s="788"/>
      <c r="BW327" s="788"/>
      <c r="BX327" s="788"/>
      <c r="BY327" s="788"/>
      <c r="BZ327" s="788"/>
      <c r="CA327" s="788"/>
      <c r="CB327" s="303"/>
      <c r="CC327" s="394"/>
      <c r="CD327" s="394"/>
      <c r="CJ327" s="427"/>
    </row>
    <row r="328" spans="2:88" s="1" customFormat="1" ht="17.100000000000001" customHeight="1">
      <c r="B328" s="901"/>
      <c r="C328" s="59"/>
      <c r="D328" s="59"/>
      <c r="E328" s="59"/>
      <c r="F328" s="59"/>
      <c r="G328" s="788"/>
      <c r="H328" s="788"/>
      <c r="I328" s="788"/>
      <c r="J328" s="788"/>
      <c r="K328" s="788"/>
      <c r="L328" s="788"/>
      <c r="M328" s="788"/>
      <c r="N328" s="788"/>
      <c r="O328" s="788"/>
      <c r="P328" s="788"/>
      <c r="Q328" s="788"/>
      <c r="R328" s="788"/>
      <c r="S328" s="788"/>
      <c r="T328" s="788"/>
      <c r="U328" s="788"/>
      <c r="V328" s="788"/>
      <c r="W328" s="788"/>
      <c r="X328" s="788"/>
      <c r="Y328" s="788"/>
      <c r="Z328" s="788"/>
      <c r="AA328" s="788"/>
      <c r="AB328" s="788"/>
      <c r="AC328" s="788"/>
      <c r="AD328" s="788"/>
      <c r="AE328" s="788"/>
      <c r="AF328" s="788"/>
      <c r="AG328" s="788"/>
      <c r="AH328" s="788"/>
      <c r="AI328" s="788"/>
      <c r="AJ328" s="788"/>
      <c r="AK328" s="788"/>
      <c r="AL328" s="788"/>
      <c r="AM328" s="788"/>
      <c r="AN328" s="788"/>
      <c r="AO328" s="788"/>
      <c r="AP328" s="788"/>
      <c r="AQ328" s="788"/>
      <c r="AR328" s="788"/>
      <c r="AS328" s="788"/>
      <c r="AT328" s="788"/>
      <c r="AU328" s="788"/>
      <c r="AV328" s="788"/>
      <c r="AW328" s="788"/>
      <c r="AX328" s="788"/>
      <c r="AY328" s="788"/>
      <c r="AZ328" s="788"/>
      <c r="BA328" s="788"/>
      <c r="BB328" s="788"/>
      <c r="BC328" s="788"/>
      <c r="BD328" s="788"/>
      <c r="BE328" s="788"/>
      <c r="BF328" s="788"/>
      <c r="BG328" s="788"/>
      <c r="BH328" s="788"/>
      <c r="BI328" s="788"/>
      <c r="BJ328" s="788"/>
      <c r="BK328" s="788"/>
      <c r="BL328" s="788"/>
      <c r="BM328" s="788"/>
      <c r="BN328" s="788"/>
      <c r="BO328" s="788"/>
      <c r="BP328" s="788"/>
      <c r="BQ328" s="788"/>
      <c r="BR328" s="788"/>
      <c r="BS328" s="788"/>
      <c r="BT328" s="788"/>
      <c r="BU328" s="788"/>
      <c r="BV328" s="788"/>
      <c r="BW328" s="788"/>
      <c r="BX328" s="788"/>
      <c r="BY328" s="788"/>
      <c r="BZ328" s="788"/>
      <c r="CA328" s="788"/>
      <c r="CB328" s="60"/>
      <c r="CJ328" s="420"/>
    </row>
    <row r="329" spans="2:88" s="1" customFormat="1" ht="17.100000000000001" customHeight="1">
      <c r="B329" s="901"/>
      <c r="C329" s="59"/>
      <c r="D329" s="59"/>
      <c r="E329" s="59"/>
      <c r="F329" s="59"/>
      <c r="G329" s="788"/>
      <c r="H329" s="788"/>
      <c r="I329" s="788"/>
      <c r="J329" s="788"/>
      <c r="K329" s="788"/>
      <c r="L329" s="788"/>
      <c r="M329" s="788"/>
      <c r="N329" s="788"/>
      <c r="O329" s="788"/>
      <c r="P329" s="788"/>
      <c r="Q329" s="788"/>
      <c r="R329" s="788"/>
      <c r="S329" s="788"/>
      <c r="T329" s="788"/>
      <c r="U329" s="788"/>
      <c r="V329" s="788"/>
      <c r="W329" s="788"/>
      <c r="X329" s="788"/>
      <c r="Y329" s="788"/>
      <c r="Z329" s="788"/>
      <c r="AA329" s="788"/>
      <c r="AB329" s="788"/>
      <c r="AC329" s="788"/>
      <c r="AD329" s="788"/>
      <c r="AE329" s="788"/>
      <c r="AF329" s="788"/>
      <c r="AG329" s="788"/>
      <c r="AH329" s="788"/>
      <c r="AI329" s="788"/>
      <c r="AJ329" s="788"/>
      <c r="AK329" s="788"/>
      <c r="AL329" s="788"/>
      <c r="AM329" s="788"/>
      <c r="AN329" s="788"/>
      <c r="AO329" s="788"/>
      <c r="AP329" s="788"/>
      <c r="AQ329" s="788"/>
      <c r="AR329" s="788"/>
      <c r="AS329" s="788"/>
      <c r="AT329" s="788"/>
      <c r="AU329" s="788"/>
      <c r="AV329" s="788"/>
      <c r="AW329" s="788"/>
      <c r="AX329" s="788"/>
      <c r="AY329" s="788"/>
      <c r="AZ329" s="788"/>
      <c r="BA329" s="788"/>
      <c r="BB329" s="788"/>
      <c r="BC329" s="788"/>
      <c r="BD329" s="788"/>
      <c r="BE329" s="788"/>
      <c r="BF329" s="788"/>
      <c r="BG329" s="788"/>
      <c r="BH329" s="788"/>
      <c r="BI329" s="788"/>
      <c r="BJ329" s="788"/>
      <c r="BK329" s="788"/>
      <c r="BL329" s="788"/>
      <c r="BM329" s="788"/>
      <c r="BN329" s="788"/>
      <c r="BO329" s="788"/>
      <c r="BP329" s="788"/>
      <c r="BQ329" s="788"/>
      <c r="BR329" s="788"/>
      <c r="BS329" s="788"/>
      <c r="BT329" s="788"/>
      <c r="BU329" s="788"/>
      <c r="BV329" s="788"/>
      <c r="BW329" s="788"/>
      <c r="BX329" s="788"/>
      <c r="BY329" s="788"/>
      <c r="BZ329" s="788"/>
      <c r="CA329" s="788"/>
      <c r="CB329" s="60"/>
      <c r="CJ329" s="420"/>
    </row>
    <row r="330" spans="2:88" s="1" customFormat="1" ht="17.100000000000001" customHeight="1">
      <c r="B330" s="901"/>
      <c r="C330" s="59"/>
      <c r="D330" s="59"/>
      <c r="E330" s="59"/>
      <c r="F330" s="59"/>
      <c r="G330" s="788"/>
      <c r="H330" s="788"/>
      <c r="I330" s="788"/>
      <c r="J330" s="788"/>
      <c r="K330" s="788"/>
      <c r="L330" s="788"/>
      <c r="M330" s="788"/>
      <c r="N330" s="788"/>
      <c r="O330" s="788"/>
      <c r="P330" s="788"/>
      <c r="Q330" s="788"/>
      <c r="R330" s="788"/>
      <c r="S330" s="788"/>
      <c r="T330" s="788"/>
      <c r="U330" s="788"/>
      <c r="V330" s="788"/>
      <c r="W330" s="788"/>
      <c r="X330" s="788"/>
      <c r="Y330" s="788"/>
      <c r="Z330" s="788"/>
      <c r="AA330" s="788"/>
      <c r="AB330" s="788"/>
      <c r="AC330" s="788"/>
      <c r="AD330" s="788"/>
      <c r="AE330" s="788"/>
      <c r="AF330" s="788"/>
      <c r="AG330" s="788"/>
      <c r="AH330" s="788"/>
      <c r="AI330" s="788"/>
      <c r="AJ330" s="788"/>
      <c r="AK330" s="788"/>
      <c r="AL330" s="788"/>
      <c r="AM330" s="788"/>
      <c r="AN330" s="788"/>
      <c r="AO330" s="788"/>
      <c r="AP330" s="788"/>
      <c r="AQ330" s="788"/>
      <c r="AR330" s="788"/>
      <c r="AS330" s="788"/>
      <c r="AT330" s="788"/>
      <c r="AU330" s="788"/>
      <c r="AV330" s="788"/>
      <c r="AW330" s="788"/>
      <c r="AX330" s="788"/>
      <c r="AY330" s="788"/>
      <c r="AZ330" s="788"/>
      <c r="BA330" s="788"/>
      <c r="BB330" s="788"/>
      <c r="BC330" s="788"/>
      <c r="BD330" s="788"/>
      <c r="BE330" s="788"/>
      <c r="BF330" s="788"/>
      <c r="BG330" s="788"/>
      <c r="BH330" s="788"/>
      <c r="BI330" s="788"/>
      <c r="BJ330" s="788"/>
      <c r="BK330" s="788"/>
      <c r="BL330" s="788"/>
      <c r="BM330" s="788"/>
      <c r="BN330" s="788"/>
      <c r="BO330" s="788"/>
      <c r="BP330" s="788"/>
      <c r="BQ330" s="788"/>
      <c r="BR330" s="788"/>
      <c r="BS330" s="788"/>
      <c r="BT330" s="788"/>
      <c r="BU330" s="788"/>
      <c r="BV330" s="788"/>
      <c r="BW330" s="788"/>
      <c r="BX330" s="788"/>
      <c r="BY330" s="788"/>
      <c r="BZ330" s="788"/>
      <c r="CA330" s="788"/>
      <c r="CB330" s="60"/>
      <c r="CJ330" s="420"/>
    </row>
    <row r="331" spans="2:88" s="1" customFormat="1" ht="17.100000000000001" customHeight="1">
      <c r="B331" s="901"/>
      <c r="C331" s="59"/>
      <c r="D331" s="59"/>
      <c r="E331" s="59"/>
      <c r="F331" s="59"/>
      <c r="G331" s="788"/>
      <c r="H331" s="788"/>
      <c r="I331" s="788"/>
      <c r="J331" s="788"/>
      <c r="K331" s="788"/>
      <c r="L331" s="788"/>
      <c r="M331" s="788"/>
      <c r="N331" s="788"/>
      <c r="O331" s="788"/>
      <c r="P331" s="788"/>
      <c r="Q331" s="788"/>
      <c r="R331" s="788"/>
      <c r="S331" s="788"/>
      <c r="T331" s="788"/>
      <c r="U331" s="788"/>
      <c r="V331" s="788"/>
      <c r="W331" s="788"/>
      <c r="X331" s="788"/>
      <c r="Y331" s="788"/>
      <c r="Z331" s="788"/>
      <c r="AA331" s="788"/>
      <c r="AB331" s="788"/>
      <c r="AC331" s="788"/>
      <c r="AD331" s="788"/>
      <c r="AE331" s="788"/>
      <c r="AF331" s="788"/>
      <c r="AG331" s="788"/>
      <c r="AH331" s="788"/>
      <c r="AI331" s="788"/>
      <c r="AJ331" s="788"/>
      <c r="AK331" s="788"/>
      <c r="AL331" s="788"/>
      <c r="AM331" s="788"/>
      <c r="AN331" s="788"/>
      <c r="AO331" s="788"/>
      <c r="AP331" s="788"/>
      <c r="AQ331" s="788"/>
      <c r="AR331" s="788"/>
      <c r="AS331" s="788"/>
      <c r="AT331" s="788"/>
      <c r="AU331" s="788"/>
      <c r="AV331" s="788"/>
      <c r="AW331" s="788"/>
      <c r="AX331" s="788"/>
      <c r="AY331" s="788"/>
      <c r="AZ331" s="788"/>
      <c r="BA331" s="788"/>
      <c r="BB331" s="788"/>
      <c r="BC331" s="788"/>
      <c r="BD331" s="788"/>
      <c r="BE331" s="788"/>
      <c r="BF331" s="788"/>
      <c r="BG331" s="788"/>
      <c r="BH331" s="788"/>
      <c r="BI331" s="788"/>
      <c r="BJ331" s="788"/>
      <c r="BK331" s="788"/>
      <c r="BL331" s="788"/>
      <c r="BM331" s="788"/>
      <c r="BN331" s="788"/>
      <c r="BO331" s="788"/>
      <c r="BP331" s="788"/>
      <c r="BQ331" s="788"/>
      <c r="BR331" s="788"/>
      <c r="BS331" s="788"/>
      <c r="BT331" s="788"/>
      <c r="BU331" s="788"/>
      <c r="BV331" s="788"/>
      <c r="BW331" s="788"/>
      <c r="BX331" s="788"/>
      <c r="BY331" s="788"/>
      <c r="BZ331" s="788"/>
      <c r="CA331" s="788"/>
      <c r="CB331" s="60"/>
      <c r="CJ331" s="420"/>
    </row>
    <row r="332" spans="2:88" s="1" customFormat="1" ht="17.100000000000001" customHeight="1">
      <c r="B332" s="901"/>
      <c r="C332" s="59"/>
      <c r="D332" s="59"/>
      <c r="E332" s="59"/>
      <c r="F332" s="59"/>
      <c r="G332" s="788"/>
      <c r="H332" s="788"/>
      <c r="I332" s="788"/>
      <c r="J332" s="788"/>
      <c r="K332" s="788"/>
      <c r="L332" s="788"/>
      <c r="M332" s="788"/>
      <c r="N332" s="788"/>
      <c r="O332" s="788"/>
      <c r="P332" s="788"/>
      <c r="Q332" s="788"/>
      <c r="R332" s="788"/>
      <c r="S332" s="788"/>
      <c r="T332" s="788"/>
      <c r="U332" s="788"/>
      <c r="V332" s="788"/>
      <c r="W332" s="788"/>
      <c r="X332" s="788"/>
      <c r="Y332" s="788"/>
      <c r="Z332" s="788"/>
      <c r="AA332" s="788"/>
      <c r="AB332" s="788"/>
      <c r="AC332" s="788"/>
      <c r="AD332" s="788"/>
      <c r="AE332" s="788"/>
      <c r="AF332" s="788"/>
      <c r="AG332" s="788"/>
      <c r="AH332" s="788"/>
      <c r="AI332" s="788"/>
      <c r="AJ332" s="788"/>
      <c r="AK332" s="788"/>
      <c r="AL332" s="788"/>
      <c r="AM332" s="788"/>
      <c r="AN332" s="788"/>
      <c r="AO332" s="788"/>
      <c r="AP332" s="788"/>
      <c r="AQ332" s="788"/>
      <c r="AR332" s="788"/>
      <c r="AS332" s="788"/>
      <c r="AT332" s="788"/>
      <c r="AU332" s="788"/>
      <c r="AV332" s="788"/>
      <c r="AW332" s="788"/>
      <c r="AX332" s="788"/>
      <c r="AY332" s="788"/>
      <c r="AZ332" s="788"/>
      <c r="BA332" s="788"/>
      <c r="BB332" s="788"/>
      <c r="BC332" s="788"/>
      <c r="BD332" s="788"/>
      <c r="BE332" s="788"/>
      <c r="BF332" s="788"/>
      <c r="BG332" s="788"/>
      <c r="BH332" s="788"/>
      <c r="BI332" s="788"/>
      <c r="BJ332" s="788"/>
      <c r="BK332" s="788"/>
      <c r="BL332" s="788"/>
      <c r="BM332" s="788"/>
      <c r="BN332" s="788"/>
      <c r="BO332" s="788"/>
      <c r="BP332" s="788"/>
      <c r="BQ332" s="788"/>
      <c r="BR332" s="788"/>
      <c r="BS332" s="788"/>
      <c r="BT332" s="788"/>
      <c r="BU332" s="788"/>
      <c r="BV332" s="788"/>
      <c r="BW332" s="788"/>
      <c r="BX332" s="788"/>
      <c r="BY332" s="788"/>
      <c r="BZ332" s="788"/>
      <c r="CA332" s="788"/>
      <c r="CB332" s="60"/>
      <c r="CJ332" s="420"/>
    </row>
    <row r="333" spans="2:88" s="1" customFormat="1" ht="17.100000000000001" customHeight="1">
      <c r="B333" s="901"/>
      <c r="C333" s="59"/>
      <c r="D333" s="59"/>
      <c r="E333" s="59"/>
      <c r="F333" s="59"/>
      <c r="G333" s="788"/>
      <c r="H333" s="788"/>
      <c r="I333" s="788"/>
      <c r="J333" s="788"/>
      <c r="K333" s="788"/>
      <c r="L333" s="788"/>
      <c r="M333" s="788"/>
      <c r="N333" s="788"/>
      <c r="O333" s="788"/>
      <c r="P333" s="788"/>
      <c r="Q333" s="788"/>
      <c r="R333" s="788"/>
      <c r="S333" s="788"/>
      <c r="T333" s="788"/>
      <c r="U333" s="788"/>
      <c r="V333" s="788"/>
      <c r="W333" s="788"/>
      <c r="X333" s="788"/>
      <c r="Y333" s="788"/>
      <c r="Z333" s="788"/>
      <c r="AA333" s="788"/>
      <c r="AB333" s="788"/>
      <c r="AC333" s="788"/>
      <c r="AD333" s="788"/>
      <c r="AE333" s="788"/>
      <c r="AF333" s="788"/>
      <c r="AG333" s="788"/>
      <c r="AH333" s="788"/>
      <c r="AI333" s="788"/>
      <c r="AJ333" s="788"/>
      <c r="AK333" s="788"/>
      <c r="AL333" s="788"/>
      <c r="AM333" s="788"/>
      <c r="AN333" s="788"/>
      <c r="AO333" s="788"/>
      <c r="AP333" s="788"/>
      <c r="AQ333" s="788"/>
      <c r="AR333" s="788"/>
      <c r="AS333" s="788"/>
      <c r="AT333" s="788"/>
      <c r="AU333" s="788"/>
      <c r="AV333" s="788"/>
      <c r="AW333" s="788"/>
      <c r="AX333" s="788"/>
      <c r="AY333" s="788"/>
      <c r="AZ333" s="788"/>
      <c r="BA333" s="788"/>
      <c r="BB333" s="788"/>
      <c r="BC333" s="788"/>
      <c r="BD333" s="788"/>
      <c r="BE333" s="788"/>
      <c r="BF333" s="788"/>
      <c r="BG333" s="788"/>
      <c r="BH333" s="788"/>
      <c r="BI333" s="788"/>
      <c r="BJ333" s="788"/>
      <c r="BK333" s="788"/>
      <c r="BL333" s="788"/>
      <c r="BM333" s="788"/>
      <c r="BN333" s="788"/>
      <c r="BO333" s="788"/>
      <c r="BP333" s="788"/>
      <c r="BQ333" s="788"/>
      <c r="BR333" s="788"/>
      <c r="BS333" s="788"/>
      <c r="BT333" s="788"/>
      <c r="BU333" s="788"/>
      <c r="BV333" s="788"/>
      <c r="BW333" s="788"/>
      <c r="BX333" s="788"/>
      <c r="BY333" s="788"/>
      <c r="BZ333" s="788"/>
      <c r="CA333" s="788"/>
      <c r="CB333" s="60"/>
      <c r="CJ333" s="420"/>
    </row>
    <row r="334" spans="2:88" s="1" customFormat="1" ht="17.100000000000001" customHeight="1">
      <c r="B334" s="901"/>
      <c r="C334" s="59"/>
      <c r="D334" s="59"/>
      <c r="E334" s="59"/>
      <c r="F334" s="59"/>
      <c r="G334" s="788"/>
      <c r="H334" s="788"/>
      <c r="I334" s="788"/>
      <c r="J334" s="788"/>
      <c r="K334" s="788"/>
      <c r="L334" s="788"/>
      <c r="M334" s="788"/>
      <c r="N334" s="788"/>
      <c r="O334" s="788"/>
      <c r="P334" s="788"/>
      <c r="Q334" s="788"/>
      <c r="R334" s="788"/>
      <c r="S334" s="788"/>
      <c r="T334" s="788"/>
      <c r="U334" s="788"/>
      <c r="V334" s="788"/>
      <c r="W334" s="788"/>
      <c r="X334" s="788"/>
      <c r="Y334" s="788"/>
      <c r="Z334" s="788"/>
      <c r="AA334" s="788"/>
      <c r="AB334" s="788"/>
      <c r="AC334" s="788"/>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88"/>
      <c r="AY334" s="788"/>
      <c r="AZ334" s="788"/>
      <c r="BA334" s="788"/>
      <c r="BB334" s="788"/>
      <c r="BC334" s="788"/>
      <c r="BD334" s="788"/>
      <c r="BE334" s="788"/>
      <c r="BF334" s="788"/>
      <c r="BG334" s="788"/>
      <c r="BH334" s="788"/>
      <c r="BI334" s="788"/>
      <c r="BJ334" s="788"/>
      <c r="BK334" s="788"/>
      <c r="BL334" s="788"/>
      <c r="BM334" s="788"/>
      <c r="BN334" s="788"/>
      <c r="BO334" s="788"/>
      <c r="BP334" s="788"/>
      <c r="BQ334" s="788"/>
      <c r="BR334" s="788"/>
      <c r="BS334" s="788"/>
      <c r="BT334" s="788"/>
      <c r="BU334" s="788"/>
      <c r="BV334" s="788"/>
      <c r="BW334" s="788"/>
      <c r="BX334" s="788"/>
      <c r="BY334" s="788"/>
      <c r="BZ334" s="788"/>
      <c r="CA334" s="788"/>
      <c r="CB334" s="60"/>
      <c r="CJ334" s="420"/>
    </row>
    <row r="335" spans="2:88" s="1" customFormat="1" ht="17.100000000000001" customHeight="1">
      <c r="B335" s="482" t="s">
        <v>2144</v>
      </c>
      <c r="C335" s="59"/>
      <c r="D335" s="59"/>
      <c r="E335" s="59"/>
      <c r="F335" s="59"/>
      <c r="G335" s="788"/>
      <c r="H335" s="788"/>
      <c r="I335" s="788"/>
      <c r="J335" s="788"/>
      <c r="K335" s="788"/>
      <c r="L335" s="788"/>
      <c r="M335" s="788"/>
      <c r="N335" s="788"/>
      <c r="O335" s="788"/>
      <c r="P335" s="788"/>
      <c r="Q335" s="788"/>
      <c r="R335" s="788"/>
      <c r="S335" s="788"/>
      <c r="T335" s="788"/>
      <c r="U335" s="788"/>
      <c r="V335" s="788"/>
      <c r="W335" s="788"/>
      <c r="X335" s="788"/>
      <c r="Y335" s="788"/>
      <c r="Z335" s="788"/>
      <c r="AA335" s="788"/>
      <c r="AB335" s="788"/>
      <c r="AC335" s="788"/>
      <c r="AD335" s="788"/>
      <c r="AE335" s="788"/>
      <c r="AF335" s="788"/>
      <c r="AG335" s="788"/>
      <c r="AH335" s="788"/>
      <c r="AI335" s="788"/>
      <c r="AJ335" s="788"/>
      <c r="AK335" s="788"/>
      <c r="AL335" s="788"/>
      <c r="AM335" s="788"/>
      <c r="AN335" s="788"/>
      <c r="AO335" s="788"/>
      <c r="AP335" s="788"/>
      <c r="AQ335" s="788"/>
      <c r="AR335" s="788"/>
      <c r="AS335" s="788"/>
      <c r="AT335" s="788"/>
      <c r="AU335" s="788"/>
      <c r="AV335" s="788"/>
      <c r="AW335" s="788"/>
      <c r="AX335" s="788"/>
      <c r="AY335" s="788"/>
      <c r="AZ335" s="788"/>
      <c r="BA335" s="788"/>
      <c r="BB335" s="788"/>
      <c r="BC335" s="788"/>
      <c r="BD335" s="788"/>
      <c r="BE335" s="788"/>
      <c r="BF335" s="788"/>
      <c r="BG335" s="788"/>
      <c r="BH335" s="788"/>
      <c r="BI335" s="788"/>
      <c r="BJ335" s="788"/>
      <c r="BK335" s="788"/>
      <c r="BL335" s="788"/>
      <c r="BM335" s="788"/>
      <c r="BN335" s="788"/>
      <c r="BO335" s="788"/>
      <c r="BP335" s="788"/>
      <c r="BQ335" s="788"/>
      <c r="BR335" s="788"/>
      <c r="BS335" s="788"/>
      <c r="BT335" s="788"/>
      <c r="BU335" s="788"/>
      <c r="BV335" s="788"/>
      <c r="BW335" s="788"/>
      <c r="BX335" s="788"/>
      <c r="BY335" s="788"/>
      <c r="BZ335" s="788"/>
      <c r="CA335" s="788"/>
      <c r="CB335" s="60"/>
      <c r="CC335" s="461" t="s">
        <v>2144</v>
      </c>
      <c r="CJ335" s="420"/>
    </row>
    <row r="336" spans="2:88" s="2" customFormat="1" ht="15.75" customHeight="1" thickBot="1">
      <c r="B336" s="483" t="s">
        <v>2141</v>
      </c>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463" t="s">
        <v>2141</v>
      </c>
      <c r="CD336" s="1"/>
      <c r="CJ336" s="99"/>
    </row>
    <row r="337" spans="2:88" s="27" customFormat="1" ht="18" customHeight="1">
      <c r="B337" s="484" t="s">
        <v>2142</v>
      </c>
      <c r="C337" s="795" t="s">
        <v>267</v>
      </c>
      <c r="D337" s="795"/>
      <c r="E337" s="795"/>
      <c r="F337" s="795"/>
      <c r="G337" s="795"/>
      <c r="H337" s="795"/>
      <c r="I337" s="795"/>
      <c r="J337" s="795"/>
      <c r="K337" s="795"/>
      <c r="L337" s="795"/>
      <c r="M337" s="795"/>
      <c r="N337" s="795"/>
      <c r="O337" s="795"/>
      <c r="P337" s="795"/>
      <c r="Q337" s="795"/>
      <c r="R337" s="795"/>
      <c r="S337" s="795"/>
      <c r="T337" s="795"/>
      <c r="U337" s="795"/>
      <c r="V337" s="795"/>
      <c r="W337" s="795"/>
      <c r="X337" s="795"/>
      <c r="Y337" s="795"/>
      <c r="Z337" s="795"/>
      <c r="AA337" s="795"/>
      <c r="AB337" s="795"/>
      <c r="AC337" s="795"/>
      <c r="AD337" s="795"/>
      <c r="AE337" s="795"/>
      <c r="AF337" s="795"/>
      <c r="AG337" s="795"/>
      <c r="AH337" s="795"/>
      <c r="AI337" s="795"/>
      <c r="AJ337" s="795"/>
      <c r="AK337" s="795"/>
      <c r="AL337" s="795"/>
      <c r="AM337" s="795"/>
      <c r="AN337" s="795"/>
      <c r="AO337" s="795"/>
      <c r="AP337" s="795"/>
      <c r="AQ337" s="795"/>
      <c r="AR337" s="795"/>
      <c r="AS337" s="795"/>
      <c r="AT337" s="795"/>
      <c r="AU337" s="795"/>
      <c r="AV337" s="795"/>
      <c r="AW337" s="795"/>
      <c r="AX337" s="795"/>
      <c r="AY337" s="795"/>
      <c r="AZ337" s="795"/>
      <c r="BA337" s="795"/>
      <c r="BB337" s="795"/>
      <c r="BC337" s="795"/>
      <c r="BD337" s="795"/>
      <c r="BE337" s="795"/>
      <c r="BF337" s="795"/>
      <c r="BG337" s="795"/>
      <c r="BH337" s="795"/>
      <c r="BI337" s="795"/>
      <c r="BJ337" s="795"/>
      <c r="BK337" s="795"/>
      <c r="BL337" s="795"/>
      <c r="BM337" s="795"/>
      <c r="BN337" s="795"/>
      <c r="BO337" s="795"/>
      <c r="BP337" s="795"/>
      <c r="BQ337" s="795"/>
      <c r="BR337" s="795"/>
      <c r="BS337" s="795"/>
      <c r="BT337" s="795"/>
      <c r="BU337" s="795"/>
      <c r="BV337" s="795"/>
      <c r="BW337" s="795"/>
      <c r="BX337" s="795"/>
      <c r="BY337" s="795"/>
      <c r="BZ337" s="795"/>
      <c r="CA337" s="795"/>
      <c r="CB337" s="795"/>
      <c r="CC337" s="464" t="s">
        <v>2142</v>
      </c>
      <c r="CD337" s="388" t="s">
        <v>2157</v>
      </c>
      <c r="CJ337" s="422"/>
    </row>
    <row r="338" spans="2:88" s="30" customFormat="1" ht="15.75" customHeight="1">
      <c r="B338" s="496"/>
      <c r="C338" s="791" t="s">
        <v>268</v>
      </c>
      <c r="D338" s="791"/>
      <c r="E338" s="791"/>
      <c r="F338" s="791"/>
      <c r="G338" s="791"/>
      <c r="H338" s="791"/>
      <c r="I338" s="791"/>
      <c r="J338" s="791"/>
      <c r="K338" s="791"/>
      <c r="L338" s="791"/>
      <c r="M338" s="791"/>
      <c r="N338" s="791"/>
      <c r="O338" s="791"/>
      <c r="P338" s="791"/>
      <c r="Q338" s="791"/>
      <c r="R338" s="791"/>
      <c r="S338" s="791"/>
      <c r="T338" s="791"/>
      <c r="U338" s="791"/>
      <c r="V338" s="791"/>
      <c r="W338" s="791"/>
      <c r="X338" s="791"/>
      <c r="Y338" s="791"/>
      <c r="Z338" s="791"/>
      <c r="AA338" s="791"/>
      <c r="AB338" s="791"/>
      <c r="AC338" s="791"/>
      <c r="AD338" s="791"/>
      <c r="AE338" s="791"/>
      <c r="AF338" s="791"/>
      <c r="AG338" s="791"/>
      <c r="AH338" s="791"/>
      <c r="AI338" s="791"/>
      <c r="AJ338" s="791"/>
      <c r="AK338" s="791"/>
      <c r="AL338" s="791"/>
      <c r="AM338" s="791"/>
      <c r="AN338" s="791"/>
      <c r="AO338" s="791"/>
      <c r="AP338" s="791"/>
      <c r="AQ338" s="791"/>
      <c r="AR338" s="791"/>
      <c r="AS338" s="791"/>
      <c r="AT338" s="791"/>
      <c r="AU338" s="791"/>
      <c r="AV338" s="791"/>
      <c r="AW338" s="791"/>
      <c r="AX338" s="791"/>
      <c r="AY338" s="791"/>
      <c r="AZ338" s="791"/>
      <c r="BA338" s="791"/>
      <c r="BB338" s="791"/>
      <c r="BC338" s="791"/>
      <c r="BD338" s="791"/>
      <c r="BE338" s="791"/>
      <c r="BF338" s="791"/>
      <c r="BG338" s="791"/>
      <c r="BH338" s="791"/>
      <c r="BI338" s="791"/>
      <c r="BJ338" s="791"/>
      <c r="BK338" s="791"/>
      <c r="BL338" s="791"/>
      <c r="BM338" s="791"/>
      <c r="BN338" s="791"/>
      <c r="BO338" s="791"/>
      <c r="BP338" s="791"/>
      <c r="BQ338" s="791"/>
      <c r="BR338" s="791"/>
      <c r="BS338" s="791"/>
      <c r="BT338" s="791"/>
      <c r="BU338" s="791"/>
      <c r="BV338" s="791"/>
      <c r="BW338" s="791"/>
      <c r="BX338" s="791"/>
      <c r="BY338" s="791"/>
      <c r="BZ338" s="791"/>
      <c r="CA338" s="791"/>
      <c r="CB338" s="791"/>
      <c r="CC338" s="387"/>
      <c r="CD338" s="387"/>
      <c r="CJ338" s="426"/>
    </row>
    <row r="339" spans="2:88" s="2" customFormat="1" ht="2.1" customHeight="1">
      <c r="B339" s="496"/>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c r="BD339" s="293"/>
      <c r="BE339" s="293"/>
      <c r="BF339" s="293"/>
      <c r="BG339" s="293"/>
      <c r="BH339" s="293"/>
      <c r="BI339" s="293"/>
      <c r="BJ339" s="293"/>
      <c r="BK339" s="293"/>
      <c r="BL339" s="293"/>
      <c r="BM339" s="293"/>
      <c r="BN339" s="293"/>
      <c r="BO339" s="293"/>
      <c r="BP339" s="293"/>
      <c r="BQ339" s="293"/>
      <c r="BR339" s="293"/>
      <c r="BS339" s="293"/>
      <c r="BT339" s="293"/>
      <c r="BU339" s="293"/>
      <c r="BV339" s="293"/>
      <c r="BW339" s="293"/>
      <c r="BX339" s="293"/>
      <c r="BY339" s="293"/>
      <c r="BZ339" s="293"/>
      <c r="CA339" s="293"/>
      <c r="CB339" s="293"/>
      <c r="CC339" s="1"/>
      <c r="CD339" s="1"/>
      <c r="CJ339" s="99"/>
    </row>
    <row r="340" spans="2:88" s="2" customFormat="1" ht="4.5" customHeight="1">
      <c r="B340" s="901" t="s">
        <v>2167</v>
      </c>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c r="BA340" s="294"/>
      <c r="BB340" s="294"/>
      <c r="BC340" s="294"/>
      <c r="BD340" s="294"/>
      <c r="BE340" s="294"/>
      <c r="BF340" s="294"/>
      <c r="BG340" s="294"/>
      <c r="BH340" s="294"/>
      <c r="BI340" s="294"/>
      <c r="BJ340" s="294"/>
      <c r="BK340" s="294"/>
      <c r="BL340" s="294"/>
      <c r="BM340" s="294"/>
      <c r="BN340" s="294"/>
      <c r="BO340" s="294"/>
      <c r="BP340" s="294"/>
      <c r="BQ340" s="294"/>
      <c r="BR340" s="294"/>
      <c r="BS340" s="294"/>
      <c r="BT340" s="294"/>
      <c r="BU340" s="294"/>
      <c r="BV340" s="294"/>
      <c r="BW340" s="294"/>
      <c r="BX340" s="294"/>
      <c r="BY340" s="294"/>
      <c r="BZ340" s="294"/>
      <c r="CA340" s="294"/>
      <c r="CB340" s="294"/>
      <c r="CC340" s="1"/>
      <c r="CD340" s="1"/>
      <c r="CJ340" s="99"/>
    </row>
    <row r="341" spans="2:88" s="30" customFormat="1" ht="17.100000000000001" customHeight="1">
      <c r="B341" s="901"/>
      <c r="C341" s="295"/>
      <c r="D341" s="295" t="s">
        <v>269</v>
      </c>
      <c r="E341" s="295"/>
      <c r="F341" s="295"/>
      <c r="G341" s="295"/>
      <c r="H341" s="295"/>
      <c r="I341" s="295"/>
      <c r="J341" s="295"/>
      <c r="K341" s="295"/>
      <c r="L341" s="295"/>
      <c r="M341" s="295"/>
      <c r="N341" s="295"/>
      <c r="O341" s="295"/>
      <c r="P341" s="295"/>
      <c r="Q341" s="295"/>
      <c r="R341" s="295"/>
      <c r="S341" s="295"/>
      <c r="T341" s="295"/>
      <c r="U341" s="296"/>
      <c r="V341" s="296"/>
      <c r="W341" s="296"/>
      <c r="X341" s="296"/>
      <c r="Y341" s="296"/>
      <c r="Z341" s="296"/>
      <c r="AA341" s="790"/>
      <c r="AB341" s="790"/>
      <c r="AC341" s="790"/>
      <c r="AD341" s="790"/>
      <c r="AE341" s="790"/>
      <c r="AF341" s="790"/>
      <c r="AG341" s="790"/>
      <c r="AH341" s="790"/>
      <c r="AI341" s="790"/>
      <c r="AJ341" s="790"/>
      <c r="AK341" s="790"/>
      <c r="AL341" s="790"/>
      <c r="AM341" s="790"/>
      <c r="AN341" s="790"/>
      <c r="AO341" s="295"/>
      <c r="AP341" s="295"/>
      <c r="AQ341" s="295"/>
      <c r="AR341" s="295"/>
      <c r="AS341" s="295"/>
      <c r="AT341" s="295"/>
      <c r="AU341" s="295"/>
      <c r="AV341" s="295"/>
      <c r="AW341" s="295"/>
      <c r="AX341" s="295"/>
      <c r="AY341" s="295"/>
      <c r="AZ341" s="295"/>
      <c r="BA341" s="295"/>
      <c r="BB341" s="295"/>
      <c r="BC341" s="295"/>
      <c r="BD341" s="295"/>
      <c r="BE341" s="295"/>
      <c r="BF341" s="295"/>
      <c r="BG341" s="295"/>
      <c r="BH341" s="295"/>
      <c r="BI341" s="295"/>
      <c r="BJ341" s="295"/>
      <c r="BK341" s="295"/>
      <c r="BL341" s="295"/>
      <c r="BM341" s="295"/>
      <c r="BN341" s="295"/>
      <c r="BO341" s="295"/>
      <c r="BP341" s="295"/>
      <c r="BQ341" s="295"/>
      <c r="BR341" s="295"/>
      <c r="BS341" s="295"/>
      <c r="BT341" s="295"/>
      <c r="BU341" s="295"/>
      <c r="BV341" s="295"/>
      <c r="BW341" s="295"/>
      <c r="BX341" s="295"/>
      <c r="BY341" s="295"/>
      <c r="BZ341" s="295"/>
      <c r="CA341" s="295"/>
      <c r="CB341" s="295"/>
      <c r="CC341" s="387" t="s">
        <v>1906</v>
      </c>
      <c r="CD341" s="387"/>
      <c r="CJ341" s="426"/>
    </row>
    <row r="342" spans="2:88" s="2" customFormat="1" ht="4.5" customHeight="1">
      <c r="B342" s="901"/>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c r="BD342" s="293"/>
      <c r="BE342" s="293"/>
      <c r="BF342" s="293"/>
      <c r="BG342" s="293"/>
      <c r="BH342" s="293"/>
      <c r="BI342" s="293"/>
      <c r="BJ342" s="293"/>
      <c r="BK342" s="293"/>
      <c r="BL342" s="293"/>
      <c r="BM342" s="293"/>
      <c r="BN342" s="293"/>
      <c r="BO342" s="293"/>
      <c r="BP342" s="293"/>
      <c r="BQ342" s="293"/>
      <c r="BR342" s="293"/>
      <c r="BS342" s="293"/>
      <c r="BT342" s="293"/>
      <c r="BU342" s="293"/>
      <c r="BV342" s="293"/>
      <c r="BW342" s="293"/>
      <c r="BX342" s="293"/>
      <c r="BY342" s="293"/>
      <c r="BZ342" s="293"/>
      <c r="CA342" s="293"/>
      <c r="CB342" s="293"/>
      <c r="CC342" s="1"/>
      <c r="CD342" s="1"/>
      <c r="CJ342" s="99"/>
    </row>
    <row r="343" spans="2:88" s="2" customFormat="1" ht="4.5" customHeight="1">
      <c r="B343" s="901"/>
      <c r="C343" s="294"/>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c r="AS343" s="294"/>
      <c r="AT343" s="294"/>
      <c r="AU343" s="294"/>
      <c r="AV343" s="294"/>
      <c r="AW343" s="294"/>
      <c r="AX343" s="294"/>
      <c r="AY343" s="294"/>
      <c r="AZ343" s="294"/>
      <c r="BA343" s="294"/>
      <c r="BB343" s="294"/>
      <c r="BC343" s="294"/>
      <c r="BD343" s="294"/>
      <c r="BE343" s="294"/>
      <c r="BF343" s="294"/>
      <c r="BG343" s="294"/>
      <c r="BH343" s="294"/>
      <c r="BI343" s="294"/>
      <c r="BJ343" s="294"/>
      <c r="BK343" s="294"/>
      <c r="BL343" s="294"/>
      <c r="BM343" s="294"/>
      <c r="BN343" s="294"/>
      <c r="BO343" s="294"/>
      <c r="BP343" s="294"/>
      <c r="BQ343" s="294"/>
      <c r="BR343" s="294"/>
      <c r="BS343" s="294"/>
      <c r="BT343" s="294"/>
      <c r="BU343" s="294"/>
      <c r="BV343" s="294"/>
      <c r="BW343" s="294"/>
      <c r="BX343" s="294"/>
      <c r="BY343" s="294"/>
      <c r="BZ343" s="294"/>
      <c r="CA343" s="294"/>
      <c r="CB343" s="294"/>
      <c r="CC343" s="1"/>
      <c r="CD343" s="1"/>
      <c r="CJ343" s="99"/>
    </row>
    <row r="344" spans="2:88" s="30" customFormat="1" ht="17.100000000000001" customHeight="1">
      <c r="B344" s="901"/>
      <c r="C344" s="295"/>
      <c r="D344" s="295" t="s">
        <v>270</v>
      </c>
      <c r="E344" s="295"/>
      <c r="F344" s="295"/>
      <c r="G344" s="295"/>
      <c r="H344" s="295"/>
      <c r="I344" s="295"/>
      <c r="J344" s="295"/>
      <c r="K344" s="295"/>
      <c r="L344" s="295"/>
      <c r="M344" s="295"/>
      <c r="N344" s="295"/>
      <c r="O344" s="295"/>
      <c r="P344" s="295"/>
      <c r="Q344" s="295"/>
      <c r="R344" s="295"/>
      <c r="S344" s="295"/>
      <c r="T344" s="295"/>
      <c r="U344" s="296"/>
      <c r="V344" s="296"/>
      <c r="W344" s="296"/>
      <c r="X344" s="296"/>
      <c r="Y344" s="296"/>
      <c r="Z344" s="296"/>
      <c r="AA344" s="796"/>
      <c r="AB344" s="796"/>
      <c r="AC344" s="796"/>
      <c r="AD344" s="796"/>
      <c r="AE344" s="796"/>
      <c r="AF344" s="796"/>
      <c r="AG344" s="796"/>
      <c r="AH344" s="796"/>
      <c r="AI344" s="796"/>
      <c r="AJ344" s="796"/>
      <c r="AK344" s="796"/>
      <c r="AL344" s="796"/>
      <c r="AM344" s="796"/>
      <c r="AN344" s="796"/>
      <c r="AO344" s="295"/>
      <c r="AP344" s="295"/>
      <c r="AQ344" s="295"/>
      <c r="AR344" s="295"/>
      <c r="AS344" s="295"/>
      <c r="AT344" s="295"/>
      <c r="AU344" s="295"/>
      <c r="AV344" s="295"/>
      <c r="AW344" s="295"/>
      <c r="AX344" s="295"/>
      <c r="AY344" s="295"/>
      <c r="AZ344" s="295"/>
      <c r="BA344" s="295"/>
      <c r="BB344" s="295"/>
      <c r="BC344" s="295"/>
      <c r="BD344" s="295"/>
      <c r="BE344" s="295"/>
      <c r="BF344" s="295"/>
      <c r="BG344" s="295"/>
      <c r="BH344" s="295"/>
      <c r="BI344" s="295"/>
      <c r="BJ344" s="295"/>
      <c r="BK344" s="295"/>
      <c r="BL344" s="295"/>
      <c r="BM344" s="295"/>
      <c r="BN344" s="295"/>
      <c r="BO344" s="295"/>
      <c r="BP344" s="295"/>
      <c r="BQ344" s="295"/>
      <c r="BR344" s="295"/>
      <c r="BS344" s="295"/>
      <c r="BT344" s="295"/>
      <c r="BU344" s="295"/>
      <c r="BV344" s="295"/>
      <c r="BW344" s="295"/>
      <c r="BX344" s="295"/>
      <c r="BY344" s="295"/>
      <c r="BZ344" s="295"/>
      <c r="CA344" s="295"/>
      <c r="CB344" s="295"/>
      <c r="CC344" s="387" t="s">
        <v>1905</v>
      </c>
      <c r="CD344" s="387"/>
      <c r="CJ344" s="426"/>
    </row>
    <row r="345" spans="2:88" s="2" customFormat="1" ht="4.5" customHeight="1">
      <c r="B345" s="901"/>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c r="BD345" s="293"/>
      <c r="BE345" s="293"/>
      <c r="BF345" s="293"/>
      <c r="BG345" s="293"/>
      <c r="BH345" s="293"/>
      <c r="BI345" s="293"/>
      <c r="BJ345" s="293"/>
      <c r="BK345" s="293"/>
      <c r="BL345" s="293"/>
      <c r="BM345" s="293"/>
      <c r="BN345" s="293"/>
      <c r="BO345" s="293"/>
      <c r="BP345" s="293"/>
      <c r="BQ345" s="293"/>
      <c r="BR345" s="293"/>
      <c r="BS345" s="293"/>
      <c r="BT345" s="293"/>
      <c r="BU345" s="293"/>
      <c r="BV345" s="293"/>
      <c r="BW345" s="293"/>
      <c r="BX345" s="293"/>
      <c r="BY345" s="293"/>
      <c r="BZ345" s="293"/>
      <c r="CA345" s="293"/>
      <c r="CB345" s="293"/>
      <c r="CC345" s="1"/>
      <c r="CD345" s="1"/>
      <c r="CJ345" s="99"/>
    </row>
    <row r="346" spans="2:88" s="2" customFormat="1" ht="4.5" customHeight="1">
      <c r="B346" s="901"/>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c r="BA346" s="294"/>
      <c r="BB346" s="294"/>
      <c r="BC346" s="294"/>
      <c r="BD346" s="294"/>
      <c r="BE346" s="294"/>
      <c r="BF346" s="294"/>
      <c r="BG346" s="294"/>
      <c r="BH346" s="294"/>
      <c r="BI346" s="294"/>
      <c r="BJ346" s="294"/>
      <c r="BK346" s="294"/>
      <c r="BL346" s="294"/>
      <c r="BM346" s="294"/>
      <c r="BN346" s="294"/>
      <c r="BO346" s="294"/>
      <c r="BP346" s="294"/>
      <c r="BQ346" s="294"/>
      <c r="BR346" s="294"/>
      <c r="BS346" s="294"/>
      <c r="BT346" s="294"/>
      <c r="BU346" s="294"/>
      <c r="BV346" s="294"/>
      <c r="BW346" s="294"/>
      <c r="BX346" s="294"/>
      <c r="BY346" s="294"/>
      <c r="BZ346" s="294"/>
      <c r="CA346" s="294"/>
      <c r="CB346" s="294"/>
      <c r="CC346" s="1"/>
      <c r="CD346" s="1"/>
      <c r="CJ346" s="99"/>
    </row>
    <row r="347" spans="2:88" s="30" customFormat="1" ht="17.100000000000001" customHeight="1">
      <c r="B347" s="901"/>
      <c r="C347" s="295"/>
      <c r="D347" s="295" t="s">
        <v>271</v>
      </c>
      <c r="E347" s="295"/>
      <c r="F347" s="295"/>
      <c r="G347" s="295"/>
      <c r="H347" s="295"/>
      <c r="I347" s="295"/>
      <c r="J347" s="295"/>
      <c r="K347" s="295"/>
      <c r="L347" s="295"/>
      <c r="M347" s="295"/>
      <c r="N347" s="295"/>
      <c r="O347" s="295"/>
      <c r="P347" s="295"/>
      <c r="Q347" s="295"/>
      <c r="R347" s="295"/>
      <c r="S347" s="295"/>
      <c r="T347" s="295"/>
      <c r="U347" s="295"/>
      <c r="V347" s="297"/>
      <c r="W347" s="297"/>
      <c r="X347" s="297"/>
      <c r="Y347" s="297"/>
      <c r="Z347" s="297"/>
      <c r="AA347" s="791" t="str">
        <f>IF(V347="","","m")</f>
        <v/>
      </c>
      <c r="AB347" s="791"/>
      <c r="AC347" s="791"/>
      <c r="AD347" s="791"/>
      <c r="AE347" s="791"/>
      <c r="AF347" s="791"/>
      <c r="AG347" s="791"/>
      <c r="AH347" s="791"/>
      <c r="AI347" s="791"/>
      <c r="AJ347" s="791"/>
      <c r="AK347" s="791"/>
      <c r="AL347" s="791"/>
      <c r="AM347" s="791"/>
      <c r="AN347" s="791"/>
      <c r="AO347" s="295"/>
      <c r="AP347" s="295"/>
      <c r="AQ347" s="295"/>
      <c r="AR347" s="295"/>
      <c r="AS347" s="295"/>
      <c r="AT347" s="295"/>
      <c r="AU347" s="295"/>
      <c r="AV347" s="295"/>
      <c r="AW347" s="295"/>
      <c r="AX347" s="295"/>
      <c r="AY347" s="295"/>
      <c r="AZ347" s="295"/>
      <c r="BA347" s="295"/>
      <c r="BB347" s="295"/>
      <c r="BC347" s="295"/>
      <c r="BD347" s="295"/>
      <c r="BE347" s="295"/>
      <c r="BF347" s="295"/>
      <c r="BG347" s="295"/>
      <c r="BH347" s="295"/>
      <c r="BI347" s="295"/>
      <c r="BJ347" s="295"/>
      <c r="BK347" s="295"/>
      <c r="BL347" s="295"/>
      <c r="BM347" s="295"/>
      <c r="BN347" s="295"/>
      <c r="BO347" s="295"/>
      <c r="BP347" s="295"/>
      <c r="BQ347" s="295"/>
      <c r="BR347" s="295"/>
      <c r="BS347" s="295"/>
      <c r="BT347" s="295"/>
      <c r="BU347" s="295"/>
      <c r="BV347" s="295"/>
      <c r="BW347" s="295"/>
      <c r="BX347" s="295"/>
      <c r="BY347" s="295"/>
      <c r="BZ347" s="295"/>
      <c r="CA347" s="295"/>
      <c r="CB347" s="295"/>
      <c r="CC347" s="387"/>
      <c r="CD347" s="387"/>
      <c r="CJ347" s="426"/>
    </row>
    <row r="348" spans="2:88" s="30" customFormat="1" ht="17.100000000000001" customHeight="1">
      <c r="B348" s="901"/>
      <c r="C348" s="295"/>
      <c r="D348" s="295"/>
      <c r="E348" s="295"/>
      <c r="F348" s="77" t="s">
        <v>272</v>
      </c>
      <c r="G348" s="77"/>
      <c r="H348" s="77"/>
      <c r="I348" s="77"/>
      <c r="J348" s="77"/>
      <c r="K348" s="77"/>
      <c r="L348" s="77"/>
      <c r="M348" s="77"/>
      <c r="N348" s="77"/>
      <c r="O348" s="298"/>
      <c r="P348" s="299"/>
      <c r="Q348" s="299"/>
      <c r="R348" s="299"/>
      <c r="S348" s="299"/>
      <c r="T348" s="299"/>
      <c r="U348" s="299"/>
      <c r="V348" s="299"/>
      <c r="W348" s="297"/>
      <c r="X348" s="297"/>
      <c r="Y348" s="297"/>
      <c r="Z348" s="297"/>
      <c r="AA348" s="792"/>
      <c r="AB348" s="792"/>
      <c r="AC348" s="792"/>
      <c r="AD348" s="792"/>
      <c r="AE348" s="792"/>
      <c r="AF348" s="792"/>
      <c r="AG348" s="792"/>
      <c r="AH348" s="792"/>
      <c r="AI348" s="792"/>
      <c r="AJ348" s="792"/>
      <c r="AK348" s="792"/>
      <c r="AL348" s="792"/>
      <c r="AM348" s="792"/>
      <c r="AN348" s="792"/>
      <c r="AO348" s="295"/>
      <c r="AP348" s="295"/>
      <c r="AQ348" s="295"/>
      <c r="AR348" s="295"/>
      <c r="AS348" s="295"/>
      <c r="AT348" s="295"/>
      <c r="AU348" s="295"/>
      <c r="AV348" s="295"/>
      <c r="AW348" s="295"/>
      <c r="AX348" s="295"/>
      <c r="AY348" s="295"/>
      <c r="AZ348" s="295"/>
      <c r="BA348" s="295"/>
      <c r="BB348" s="295"/>
      <c r="BC348" s="295"/>
      <c r="BD348" s="295"/>
      <c r="BE348" s="295"/>
      <c r="BF348" s="295"/>
      <c r="BG348" s="295"/>
      <c r="BH348" s="295"/>
      <c r="BI348" s="295"/>
      <c r="BJ348" s="295"/>
      <c r="BK348" s="295"/>
      <c r="BL348" s="295"/>
      <c r="BM348" s="295"/>
      <c r="BN348" s="295"/>
      <c r="BO348" s="295"/>
      <c r="BP348" s="295"/>
      <c r="BQ348" s="295"/>
      <c r="BR348" s="295"/>
      <c r="BS348" s="295"/>
      <c r="BT348" s="295"/>
      <c r="BU348" s="295"/>
      <c r="BV348" s="295"/>
      <c r="BW348" s="295"/>
      <c r="BX348" s="295"/>
      <c r="BY348" s="295"/>
      <c r="BZ348" s="295"/>
      <c r="CA348" s="295"/>
      <c r="CB348" s="295"/>
      <c r="CC348" s="387"/>
      <c r="CD348" s="387"/>
      <c r="CJ348" s="426"/>
    </row>
    <row r="349" spans="2:88" s="30" customFormat="1" ht="17.100000000000001" customHeight="1">
      <c r="B349" s="901"/>
      <c r="C349" s="295"/>
      <c r="D349" s="295"/>
      <c r="E349" s="295"/>
      <c r="F349" s="77" t="s">
        <v>273</v>
      </c>
      <c r="G349" s="295"/>
      <c r="H349" s="295"/>
      <c r="I349" s="295"/>
      <c r="J349" s="295"/>
      <c r="K349" s="295"/>
      <c r="L349" s="295"/>
      <c r="M349" s="295"/>
      <c r="N349" s="295"/>
      <c r="O349" s="298"/>
      <c r="P349" s="299"/>
      <c r="Q349" s="295"/>
      <c r="R349" s="295"/>
      <c r="S349" s="295"/>
      <c r="T349" s="295"/>
      <c r="U349" s="295"/>
      <c r="V349" s="295"/>
      <c r="W349" s="297"/>
      <c r="X349" s="297"/>
      <c r="Y349" s="297"/>
      <c r="Z349" s="297"/>
      <c r="AA349" s="792"/>
      <c r="AB349" s="792"/>
      <c r="AC349" s="792"/>
      <c r="AD349" s="792"/>
      <c r="AE349" s="792"/>
      <c r="AF349" s="792"/>
      <c r="AG349" s="792"/>
      <c r="AH349" s="792"/>
      <c r="AI349" s="792"/>
      <c r="AJ349" s="792"/>
      <c r="AK349" s="792"/>
      <c r="AL349" s="792"/>
      <c r="AM349" s="792"/>
      <c r="AN349" s="792"/>
      <c r="AO349" s="295"/>
      <c r="AP349" s="295"/>
      <c r="AQ349" s="295"/>
      <c r="AR349" s="295"/>
      <c r="AS349" s="295"/>
      <c r="AT349" s="295"/>
      <c r="AU349" s="295"/>
      <c r="AV349" s="295"/>
      <c r="AW349" s="295"/>
      <c r="AX349" s="295"/>
      <c r="AY349" s="295"/>
      <c r="AZ349" s="295"/>
      <c r="BA349" s="295"/>
      <c r="BB349" s="295"/>
      <c r="BC349" s="295"/>
      <c r="BD349" s="295"/>
      <c r="BE349" s="295"/>
      <c r="BF349" s="295"/>
      <c r="BG349" s="295"/>
      <c r="BH349" s="295"/>
      <c r="BI349" s="295"/>
      <c r="BJ349" s="295"/>
      <c r="BK349" s="295"/>
      <c r="BL349" s="295"/>
      <c r="BM349" s="295"/>
      <c r="BN349" s="295"/>
      <c r="BO349" s="295"/>
      <c r="BP349" s="295"/>
      <c r="BQ349" s="295"/>
      <c r="BR349" s="295"/>
      <c r="BS349" s="295"/>
      <c r="BT349" s="295"/>
      <c r="BU349" s="295"/>
      <c r="BV349" s="295"/>
      <c r="BW349" s="295"/>
      <c r="BX349" s="295"/>
      <c r="BY349" s="295"/>
      <c r="BZ349" s="295"/>
      <c r="CA349" s="295"/>
      <c r="CB349" s="295"/>
      <c r="CC349" s="387"/>
      <c r="CD349" s="387"/>
      <c r="CJ349" s="426"/>
    </row>
    <row r="350" spans="2:88" s="30" customFormat="1" ht="17.100000000000001" customHeight="1">
      <c r="B350" s="901"/>
      <c r="C350" s="295"/>
      <c r="D350" s="295"/>
      <c r="E350" s="295"/>
      <c r="F350" s="77" t="s">
        <v>274</v>
      </c>
      <c r="G350" s="295"/>
      <c r="H350" s="295"/>
      <c r="I350" s="295"/>
      <c r="J350" s="295"/>
      <c r="K350" s="295"/>
      <c r="L350" s="295"/>
      <c r="M350" s="295"/>
      <c r="N350" s="295"/>
      <c r="O350" s="295"/>
      <c r="P350" s="295"/>
      <c r="Q350" s="295" t="s">
        <v>275</v>
      </c>
      <c r="R350" s="295"/>
      <c r="S350" s="295"/>
      <c r="T350" s="300"/>
      <c r="U350" s="300"/>
      <c r="V350" s="300" t="s">
        <v>84</v>
      </c>
      <c r="W350" s="790"/>
      <c r="X350" s="790"/>
      <c r="Y350" s="790"/>
      <c r="Z350" s="790"/>
      <c r="AA350" s="790"/>
      <c r="AB350" s="790"/>
      <c r="AC350" s="790"/>
      <c r="AD350" s="295" t="s">
        <v>80</v>
      </c>
      <c r="AE350" s="295"/>
      <c r="AF350" s="295"/>
      <c r="AG350" s="295"/>
      <c r="AH350" s="295"/>
      <c r="AI350" s="295"/>
      <c r="AJ350" s="295"/>
      <c r="AK350" s="295"/>
      <c r="AL350" s="295"/>
      <c r="AM350" s="295" t="s">
        <v>276</v>
      </c>
      <c r="AN350" s="295"/>
      <c r="AO350" s="295"/>
      <c r="AP350" s="300"/>
      <c r="AQ350" s="300"/>
      <c r="AR350" s="300" t="s">
        <v>84</v>
      </c>
      <c r="AS350" s="790"/>
      <c r="AT350" s="790"/>
      <c r="AU350" s="790"/>
      <c r="AV350" s="790"/>
      <c r="AW350" s="790"/>
      <c r="AX350" s="790"/>
      <c r="AY350" s="790"/>
      <c r="AZ350" s="295" t="s">
        <v>80</v>
      </c>
      <c r="BA350" s="295"/>
      <c r="BB350" s="295"/>
      <c r="BC350" s="295"/>
      <c r="BD350" s="295"/>
      <c r="BE350" s="295"/>
      <c r="BF350" s="295"/>
      <c r="BG350" s="295"/>
      <c r="BH350" s="295"/>
      <c r="BI350" s="295"/>
      <c r="BJ350" s="295"/>
      <c r="BK350" s="295"/>
      <c r="BL350" s="295"/>
      <c r="BM350" s="295"/>
      <c r="BN350" s="295"/>
      <c r="BO350" s="295"/>
      <c r="BP350" s="295"/>
      <c r="BQ350" s="295"/>
      <c r="BR350" s="295"/>
      <c r="BS350" s="295"/>
      <c r="BT350" s="295"/>
      <c r="BU350" s="295"/>
      <c r="BV350" s="295"/>
      <c r="BW350" s="295"/>
      <c r="BX350" s="295"/>
      <c r="BY350" s="295"/>
      <c r="BZ350" s="295"/>
      <c r="CA350" s="295"/>
      <c r="CB350" s="295"/>
      <c r="CC350" s="387"/>
      <c r="CD350" s="387"/>
      <c r="CJ350" s="426"/>
    </row>
    <row r="351" spans="2:88" s="30" customFormat="1" ht="17.100000000000001" customHeight="1">
      <c r="B351" s="901"/>
      <c r="C351" s="295"/>
      <c r="D351" s="295"/>
      <c r="E351" s="295"/>
      <c r="F351" s="77" t="s">
        <v>277</v>
      </c>
      <c r="G351" s="295"/>
      <c r="H351" s="295"/>
      <c r="I351" s="295"/>
      <c r="J351" s="295"/>
      <c r="K351" s="295"/>
      <c r="L351" s="295"/>
      <c r="M351" s="301"/>
      <c r="N351" s="301"/>
      <c r="O351" s="301"/>
      <c r="P351" s="301"/>
      <c r="Q351" s="793"/>
      <c r="R351" s="793"/>
      <c r="S351" s="793"/>
      <c r="T351" s="793"/>
      <c r="U351" s="793"/>
      <c r="V351" s="793"/>
      <c r="W351" s="793"/>
      <c r="X351" s="793"/>
      <c r="Y351" s="793"/>
      <c r="Z351" s="793"/>
      <c r="AA351" s="793"/>
      <c r="AB351" s="793"/>
      <c r="AC351" s="793"/>
      <c r="AD351" s="793"/>
      <c r="AE351" s="793"/>
      <c r="AF351" s="793"/>
      <c r="AG351" s="793"/>
      <c r="AH351" s="793"/>
      <c r="AI351" s="793"/>
      <c r="AJ351" s="793"/>
      <c r="AK351" s="793"/>
      <c r="AL351" s="793"/>
      <c r="AM351" s="793"/>
      <c r="AN351" s="301"/>
      <c r="AO351" s="301"/>
      <c r="AP351" s="900" t="s">
        <v>1606</v>
      </c>
      <c r="AQ351" s="900"/>
      <c r="AR351" s="900"/>
      <c r="AS351" s="301"/>
      <c r="AT351" s="301"/>
      <c r="AU351" s="793"/>
      <c r="AV351" s="793"/>
      <c r="AW351" s="793"/>
      <c r="AX351" s="793"/>
      <c r="AY351" s="793"/>
      <c r="AZ351" s="793"/>
      <c r="BA351" s="793"/>
      <c r="BB351" s="793"/>
      <c r="BC351" s="793"/>
      <c r="BD351" s="793"/>
      <c r="BE351" s="793"/>
      <c r="BF351" s="793"/>
      <c r="BG351" s="793"/>
      <c r="BH351" s="793"/>
      <c r="BI351" s="793"/>
      <c r="BJ351" s="793"/>
      <c r="BK351" s="793"/>
      <c r="BL351" s="793"/>
      <c r="BM351" s="793"/>
      <c r="BN351" s="793"/>
      <c r="BO351" s="295"/>
      <c r="BP351" s="295"/>
      <c r="BQ351" s="295"/>
      <c r="BR351" s="295"/>
      <c r="BS351" s="295"/>
      <c r="BT351" s="295"/>
      <c r="BU351" s="295"/>
      <c r="BV351" s="295"/>
      <c r="BW351" s="295"/>
      <c r="BX351" s="295"/>
      <c r="BY351" s="295"/>
      <c r="BZ351" s="295"/>
      <c r="CA351" s="295"/>
      <c r="CB351" s="295"/>
      <c r="CC351" s="387"/>
      <c r="CD351" s="387"/>
      <c r="CJ351" s="426"/>
    </row>
    <row r="352" spans="2:88" s="2" customFormat="1" ht="4.5" customHeight="1">
      <c r="B352" s="901"/>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1"/>
      <c r="CD352" s="1"/>
      <c r="CJ352" s="99"/>
    </row>
    <row r="353" spans="2:88" s="2" customFormat="1" ht="4.5" customHeight="1">
      <c r="B353" s="901"/>
      <c r="C353" s="294"/>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c r="BA353" s="294"/>
      <c r="BB353" s="294"/>
      <c r="BC353" s="294"/>
      <c r="BD353" s="294"/>
      <c r="BE353" s="294"/>
      <c r="BF353" s="294"/>
      <c r="BG353" s="294"/>
      <c r="BH353" s="294"/>
      <c r="BI353" s="294"/>
      <c r="BJ353" s="294"/>
      <c r="BK353" s="294"/>
      <c r="BL353" s="294"/>
      <c r="BM353" s="294"/>
      <c r="BN353" s="294"/>
      <c r="BO353" s="294"/>
      <c r="BP353" s="294"/>
      <c r="BQ353" s="294"/>
      <c r="BR353" s="294"/>
      <c r="BS353" s="294"/>
      <c r="BT353" s="294"/>
      <c r="BU353" s="294"/>
      <c r="BV353" s="294"/>
      <c r="BW353" s="294"/>
      <c r="BX353" s="294"/>
      <c r="BY353" s="294"/>
      <c r="BZ353" s="294"/>
      <c r="CA353" s="294"/>
      <c r="CB353" s="294"/>
      <c r="CC353" s="1"/>
      <c r="CD353" s="1"/>
      <c r="CJ353" s="99"/>
    </row>
    <row r="354" spans="2:88" s="30" customFormat="1" ht="17.100000000000001" customHeight="1">
      <c r="B354" s="901"/>
      <c r="C354" s="295"/>
      <c r="D354" s="791" t="s">
        <v>278</v>
      </c>
      <c r="E354" s="791"/>
      <c r="F354" s="791"/>
      <c r="G354" s="791"/>
      <c r="H354" s="791"/>
      <c r="I354" s="791"/>
      <c r="J354" s="791"/>
      <c r="K354" s="791"/>
      <c r="L354" s="791"/>
      <c r="M354" s="791"/>
      <c r="N354" s="791"/>
      <c r="O354" s="791"/>
      <c r="P354" s="791"/>
      <c r="Q354" s="791"/>
      <c r="R354" s="791"/>
      <c r="S354" s="791"/>
      <c r="T354" s="791"/>
      <c r="U354" s="791"/>
      <c r="V354" s="791"/>
      <c r="W354" s="791"/>
      <c r="X354" s="791"/>
      <c r="Y354" s="791"/>
      <c r="Z354" s="791"/>
      <c r="AA354" s="791"/>
      <c r="AB354" s="791"/>
      <c r="AC354" s="791"/>
      <c r="AD354" s="791"/>
      <c r="AE354" s="791"/>
      <c r="AF354" s="791"/>
      <c r="AG354" s="791"/>
      <c r="AH354" s="791"/>
      <c r="AI354" s="791"/>
      <c r="AJ354" s="791"/>
      <c r="AK354" s="791"/>
      <c r="AL354" s="791"/>
      <c r="AM354" s="791"/>
      <c r="AN354" s="791"/>
      <c r="AO354" s="791"/>
      <c r="AP354" s="791"/>
      <c r="AQ354" s="791"/>
      <c r="AR354" s="791"/>
      <c r="AS354" s="791"/>
      <c r="AT354" s="791"/>
      <c r="AU354" s="791"/>
      <c r="AV354" s="791"/>
      <c r="AW354" s="791"/>
      <c r="AX354" s="791"/>
      <c r="AY354" s="791"/>
      <c r="AZ354" s="791"/>
      <c r="BA354" s="791"/>
      <c r="BB354" s="791"/>
      <c r="BC354" s="791"/>
      <c r="BD354" s="295"/>
      <c r="BE354" s="295"/>
      <c r="BF354" s="295"/>
      <c r="BG354" s="295"/>
      <c r="BH354" s="295"/>
      <c r="BI354" s="295"/>
      <c r="BJ354" s="295"/>
      <c r="BK354" s="295"/>
      <c r="BL354" s="295"/>
      <c r="BM354" s="295"/>
      <c r="BN354" s="295"/>
      <c r="BO354" s="295"/>
      <c r="BP354" s="295"/>
      <c r="BQ354" s="295"/>
      <c r="BR354" s="295"/>
      <c r="BS354" s="295"/>
      <c r="BT354" s="295"/>
      <c r="BU354" s="295"/>
      <c r="BV354" s="295"/>
      <c r="BW354" s="295"/>
      <c r="BX354" s="295"/>
      <c r="BY354" s="295"/>
      <c r="BZ354" s="295"/>
      <c r="CA354" s="295"/>
      <c r="CB354" s="295"/>
      <c r="CC354" s="387"/>
      <c r="CD354" s="387"/>
      <c r="CJ354" s="426"/>
    </row>
    <row r="355" spans="2:88" s="30" customFormat="1" ht="17.100000000000001" customHeight="1">
      <c r="B355" s="901"/>
      <c r="C355" s="295"/>
      <c r="D355" s="295"/>
      <c r="E355" s="295"/>
      <c r="F355" s="295"/>
      <c r="G355" s="790" t="s">
        <v>56</v>
      </c>
      <c r="H355" s="790"/>
      <c r="I355" s="790"/>
      <c r="J355" s="295" t="s">
        <v>1340</v>
      </c>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95"/>
      <c r="AN355" s="295"/>
      <c r="AO355" s="295"/>
      <c r="AP355" s="295"/>
      <c r="AQ355" s="295"/>
      <c r="AR355" s="295"/>
      <c r="AS355" s="295"/>
      <c r="AT355" s="295"/>
      <c r="AU355" s="295"/>
      <c r="AV355" s="295"/>
      <c r="AW355" s="295"/>
      <c r="AX355" s="295"/>
      <c r="AY355" s="295"/>
      <c r="AZ355" s="295"/>
      <c r="BA355" s="295"/>
      <c r="BB355" s="295"/>
      <c r="BC355" s="295"/>
      <c r="BD355" s="295"/>
      <c r="BE355" s="295"/>
      <c r="BF355" s="295"/>
      <c r="BG355" s="295"/>
      <c r="BH355" s="295"/>
      <c r="BI355" s="295"/>
      <c r="BJ355" s="295"/>
      <c r="BK355" s="295"/>
      <c r="BL355" s="295"/>
      <c r="BM355" s="295"/>
      <c r="BN355" s="295"/>
      <c r="BO355" s="295"/>
      <c r="BP355" s="295"/>
      <c r="BQ355" s="295"/>
      <c r="BR355" s="295"/>
      <c r="BS355" s="295"/>
      <c r="BT355" s="295"/>
      <c r="BU355" s="295"/>
      <c r="BV355" s="295"/>
      <c r="BW355" s="295"/>
      <c r="BX355" s="295"/>
      <c r="BY355" s="295"/>
      <c r="BZ355" s="295"/>
      <c r="CA355" s="295"/>
      <c r="CB355" s="295"/>
      <c r="CC355" s="387"/>
      <c r="CD355" s="387"/>
      <c r="CJ355" s="426"/>
    </row>
    <row r="356" spans="2:88" s="30" customFormat="1" ht="17.100000000000001" customHeight="1">
      <c r="B356" s="901"/>
      <c r="C356" s="295"/>
      <c r="D356" s="295"/>
      <c r="E356" s="295"/>
      <c r="F356" s="295"/>
      <c r="G356" s="790" t="s">
        <v>56</v>
      </c>
      <c r="H356" s="790"/>
      <c r="I356" s="790"/>
      <c r="J356" s="295" t="s">
        <v>1341</v>
      </c>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95"/>
      <c r="AN356" s="295"/>
      <c r="AO356" s="295"/>
      <c r="AP356" s="295"/>
      <c r="AQ356" s="295"/>
      <c r="AR356" s="295"/>
      <c r="AS356" s="295"/>
      <c r="AT356" s="295"/>
      <c r="AU356" s="295"/>
      <c r="AV356" s="295"/>
      <c r="AW356" s="295"/>
      <c r="AX356" s="295"/>
      <c r="AY356" s="295"/>
      <c r="AZ356" s="295"/>
      <c r="BA356" s="295"/>
      <c r="BB356" s="295"/>
      <c r="BC356" s="295"/>
      <c r="BD356" s="295"/>
      <c r="BE356" s="295"/>
      <c r="BF356" s="295"/>
      <c r="BG356" s="295"/>
      <c r="BH356" s="295"/>
      <c r="BI356" s="295"/>
      <c r="BJ356" s="295"/>
      <c r="BK356" s="295"/>
      <c r="BL356" s="295"/>
      <c r="BM356" s="295"/>
      <c r="BN356" s="295"/>
      <c r="BO356" s="295"/>
      <c r="BP356" s="295"/>
      <c r="BQ356" s="295"/>
      <c r="BR356" s="295"/>
      <c r="BS356" s="295"/>
      <c r="BT356" s="295"/>
      <c r="BU356" s="295"/>
      <c r="BV356" s="295"/>
      <c r="BW356" s="295"/>
      <c r="BX356" s="295"/>
      <c r="BY356" s="295"/>
      <c r="BZ356" s="295"/>
      <c r="CA356" s="295"/>
      <c r="CB356" s="295"/>
      <c r="CC356" s="387"/>
      <c r="CD356" s="387"/>
      <c r="CJ356" s="426"/>
    </row>
    <row r="357" spans="2:88" s="2" customFormat="1" ht="4.5" customHeight="1">
      <c r="B357" s="901"/>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c r="AI357" s="293"/>
      <c r="AJ357" s="293"/>
      <c r="AK357" s="293"/>
      <c r="AL357" s="293"/>
      <c r="AM357" s="293"/>
      <c r="AN357" s="293"/>
      <c r="AO357" s="293"/>
      <c r="AP357" s="293"/>
      <c r="AQ357" s="293"/>
      <c r="AR357" s="293"/>
      <c r="AS357" s="293"/>
      <c r="AT357" s="293"/>
      <c r="AU357" s="293"/>
      <c r="AV357" s="293"/>
      <c r="AW357" s="293"/>
      <c r="AX357" s="293"/>
      <c r="AY357" s="293"/>
      <c r="AZ357" s="293"/>
      <c r="BA357" s="293"/>
      <c r="BB357" s="293"/>
      <c r="BC357" s="293"/>
      <c r="BD357" s="293"/>
      <c r="BE357" s="293"/>
      <c r="BF357" s="293"/>
      <c r="BG357" s="293"/>
      <c r="BH357" s="293"/>
      <c r="BI357" s="293"/>
      <c r="BJ357" s="293"/>
      <c r="BK357" s="293"/>
      <c r="BL357" s="293"/>
      <c r="BM357" s="293"/>
      <c r="BN357" s="293"/>
      <c r="BO357" s="293"/>
      <c r="BP357" s="293"/>
      <c r="BQ357" s="293"/>
      <c r="BR357" s="293"/>
      <c r="BS357" s="293"/>
      <c r="BT357" s="293"/>
      <c r="BU357" s="293"/>
      <c r="BV357" s="293"/>
      <c r="BW357" s="293"/>
      <c r="BX357" s="293"/>
      <c r="BY357" s="293"/>
      <c r="BZ357" s="293"/>
      <c r="CA357" s="293"/>
      <c r="CB357" s="293"/>
      <c r="CC357" s="1"/>
      <c r="CD357" s="1"/>
      <c r="CJ357" s="99"/>
    </row>
    <row r="358" spans="2:88" s="2" customFormat="1" ht="4.5" customHeight="1">
      <c r="B358" s="901"/>
      <c r="C358" s="294"/>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c r="AS358" s="294"/>
      <c r="AT358" s="294"/>
      <c r="AU358" s="294"/>
      <c r="AV358" s="294"/>
      <c r="AW358" s="294"/>
      <c r="AX358" s="294"/>
      <c r="AY358" s="294"/>
      <c r="AZ358" s="294"/>
      <c r="BA358" s="294"/>
      <c r="BB358" s="294"/>
      <c r="BC358" s="294"/>
      <c r="BD358" s="294"/>
      <c r="BE358" s="294"/>
      <c r="BF358" s="294"/>
      <c r="BG358" s="294"/>
      <c r="BH358" s="294"/>
      <c r="BI358" s="294"/>
      <c r="BJ358" s="294"/>
      <c r="BK358" s="294"/>
      <c r="BL358" s="294"/>
      <c r="BM358" s="294"/>
      <c r="BN358" s="294"/>
      <c r="BO358" s="294"/>
      <c r="BP358" s="294"/>
      <c r="BQ358" s="294"/>
      <c r="BR358" s="294"/>
      <c r="BS358" s="294"/>
      <c r="BT358" s="294"/>
      <c r="BU358" s="294"/>
      <c r="BV358" s="294"/>
      <c r="BW358" s="294"/>
      <c r="BX358" s="294"/>
      <c r="BY358" s="294"/>
      <c r="BZ358" s="294"/>
      <c r="CA358" s="294"/>
      <c r="CB358" s="294"/>
      <c r="CC358" s="1"/>
      <c r="CD358" s="1"/>
      <c r="CJ358" s="99"/>
    </row>
    <row r="359" spans="2:88" s="30" customFormat="1" ht="17.100000000000001" customHeight="1">
      <c r="B359" s="901"/>
      <c r="C359" s="295"/>
      <c r="D359" s="295" t="s">
        <v>281</v>
      </c>
      <c r="E359" s="295"/>
      <c r="F359" s="295"/>
      <c r="G359" s="295"/>
      <c r="H359" s="295"/>
      <c r="I359" s="295"/>
      <c r="J359" s="295"/>
      <c r="K359" s="295"/>
      <c r="L359" s="295"/>
      <c r="M359" s="295"/>
      <c r="N359" s="295"/>
      <c r="O359" s="295"/>
      <c r="P359" s="295"/>
      <c r="Q359" s="295"/>
      <c r="R359" s="295"/>
      <c r="S359" s="295"/>
      <c r="T359" s="295"/>
      <c r="U359" s="297"/>
      <c r="V359" s="297"/>
      <c r="W359" s="297"/>
      <c r="X359" s="297"/>
      <c r="Y359" s="297"/>
      <c r="Z359" s="297"/>
      <c r="AA359" s="295"/>
      <c r="AB359" s="295"/>
      <c r="AC359" s="295"/>
      <c r="AD359" s="295"/>
      <c r="AE359" s="295"/>
      <c r="AF359" s="295"/>
      <c r="AG359" s="295"/>
      <c r="AH359" s="295"/>
      <c r="AI359" s="295"/>
      <c r="AJ359" s="295"/>
      <c r="AK359" s="295"/>
      <c r="AL359" s="295"/>
      <c r="AM359" s="295"/>
      <c r="AN359" s="295"/>
      <c r="AO359" s="295"/>
      <c r="AP359" s="295"/>
      <c r="AQ359" s="295"/>
      <c r="AR359" s="295"/>
      <c r="AS359" s="295"/>
      <c r="AT359" s="295"/>
      <c r="AU359" s="295"/>
      <c r="AV359" s="295"/>
      <c r="AW359" s="295"/>
      <c r="AX359" s="295"/>
      <c r="AY359" s="295"/>
      <c r="AZ359" s="295"/>
      <c r="BA359" s="295"/>
      <c r="BB359" s="295"/>
      <c r="BC359" s="295"/>
      <c r="BD359" s="295"/>
      <c r="BE359" s="295"/>
      <c r="BF359" s="295"/>
      <c r="BG359" s="295"/>
      <c r="BH359" s="295"/>
      <c r="BI359" s="295"/>
      <c r="BJ359" s="295"/>
      <c r="BK359" s="295"/>
      <c r="BL359" s="295"/>
      <c r="BM359" s="295"/>
      <c r="BN359" s="295"/>
      <c r="BO359" s="295"/>
      <c r="BP359" s="295"/>
      <c r="BQ359" s="295"/>
      <c r="BR359" s="295"/>
      <c r="BS359" s="295"/>
      <c r="BT359" s="295"/>
      <c r="BU359" s="295"/>
      <c r="BV359" s="295"/>
      <c r="BW359" s="295"/>
      <c r="BX359" s="295"/>
      <c r="BY359" s="295"/>
      <c r="BZ359" s="295"/>
      <c r="CA359" s="295"/>
      <c r="CB359" s="295"/>
      <c r="CC359" s="387"/>
      <c r="CD359" s="387"/>
      <c r="CJ359" s="426"/>
    </row>
    <row r="360" spans="2:88" s="30" customFormat="1" ht="17.100000000000001" customHeight="1">
      <c r="B360" s="901"/>
      <c r="C360" s="295"/>
      <c r="D360" s="295"/>
      <c r="E360" s="295"/>
      <c r="F360" s="295"/>
      <c r="G360" s="790" t="s">
        <v>56</v>
      </c>
      <c r="H360" s="790"/>
      <c r="I360" s="790"/>
      <c r="J360" s="295" t="s">
        <v>1342</v>
      </c>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5"/>
      <c r="AL360" s="295"/>
      <c r="AM360" s="295"/>
      <c r="AN360" s="295"/>
      <c r="AO360" s="295"/>
      <c r="AP360" s="295"/>
      <c r="AQ360" s="295"/>
      <c r="AR360" s="295"/>
      <c r="AS360" s="295"/>
      <c r="AT360" s="295"/>
      <c r="AU360" s="295"/>
      <c r="AV360" s="295"/>
      <c r="AW360" s="295"/>
      <c r="AX360" s="295"/>
      <c r="AY360" s="295"/>
      <c r="AZ360" s="295"/>
      <c r="BA360" s="295"/>
      <c r="BB360" s="295"/>
      <c r="BC360" s="295"/>
      <c r="BD360" s="295"/>
      <c r="BE360" s="295"/>
      <c r="BF360" s="295"/>
      <c r="BG360" s="295"/>
      <c r="BH360" s="295"/>
      <c r="BI360" s="295"/>
      <c r="BJ360" s="295"/>
      <c r="BK360" s="295"/>
      <c r="BL360" s="295"/>
      <c r="BM360" s="295"/>
      <c r="BN360" s="295"/>
      <c r="BO360" s="295"/>
      <c r="BP360" s="295"/>
      <c r="BQ360" s="295"/>
      <c r="BR360" s="295"/>
      <c r="BS360" s="295"/>
      <c r="BT360" s="295"/>
      <c r="BU360" s="295"/>
      <c r="BV360" s="295"/>
      <c r="BW360" s="295"/>
      <c r="BX360" s="295"/>
      <c r="BY360" s="295"/>
      <c r="BZ360" s="295"/>
      <c r="CA360" s="295"/>
      <c r="CB360" s="295"/>
      <c r="CC360" s="387" t="s">
        <v>2173</v>
      </c>
      <c r="CD360" s="387"/>
      <c r="CJ360" s="426"/>
    </row>
    <row r="361" spans="2:88" s="30" customFormat="1" ht="17.100000000000001" customHeight="1">
      <c r="B361" s="901"/>
      <c r="C361" s="295"/>
      <c r="D361" s="295"/>
      <c r="E361" s="295"/>
      <c r="F361" s="295"/>
      <c r="G361" s="790" t="s">
        <v>56</v>
      </c>
      <c r="H361" s="790"/>
      <c r="I361" s="790"/>
      <c r="J361" s="295" t="s">
        <v>1343</v>
      </c>
      <c r="K361" s="295"/>
      <c r="L361" s="295"/>
      <c r="M361" s="295"/>
      <c r="N361" s="295"/>
      <c r="O361" s="295"/>
      <c r="P361" s="295"/>
      <c r="Q361" s="295"/>
      <c r="R361" s="295"/>
      <c r="S361" s="295"/>
      <c r="T361" s="295"/>
      <c r="U361" s="295"/>
      <c r="V361" s="295"/>
      <c r="W361" s="295"/>
      <c r="X361" s="295"/>
      <c r="Y361" s="295"/>
      <c r="Z361" s="295"/>
      <c r="AA361" s="295"/>
      <c r="AB361" s="295"/>
      <c r="AC361" s="295"/>
      <c r="AD361" s="295"/>
      <c r="AE361" s="295"/>
      <c r="AF361" s="295"/>
      <c r="AG361" s="295"/>
      <c r="AH361" s="295"/>
      <c r="AI361" s="295"/>
      <c r="AJ361" s="295"/>
      <c r="AK361" s="295"/>
      <c r="AL361" s="295"/>
      <c r="AM361" s="295"/>
      <c r="AN361" s="295"/>
      <c r="AO361" s="295"/>
      <c r="AP361" s="295"/>
      <c r="AQ361" s="295"/>
      <c r="AR361" s="295"/>
      <c r="AS361" s="295"/>
      <c r="AT361" s="295"/>
      <c r="AU361" s="295"/>
      <c r="AV361" s="295"/>
      <c r="AW361" s="295"/>
      <c r="AX361" s="295"/>
      <c r="AY361" s="295"/>
      <c r="AZ361" s="295"/>
      <c r="BA361" s="295"/>
      <c r="BB361" s="295"/>
      <c r="BC361" s="295"/>
      <c r="BD361" s="295"/>
      <c r="BE361" s="295"/>
      <c r="BF361" s="295"/>
      <c r="BG361" s="295"/>
      <c r="BH361" s="295"/>
      <c r="BI361" s="295"/>
      <c r="BJ361" s="295"/>
      <c r="BK361" s="295"/>
      <c r="BL361" s="295"/>
      <c r="BM361" s="295"/>
      <c r="BN361" s="295"/>
      <c r="BO361" s="295"/>
      <c r="BP361" s="295"/>
      <c r="BQ361" s="295"/>
      <c r="BR361" s="295"/>
      <c r="BS361" s="295"/>
      <c r="BT361" s="295"/>
      <c r="BU361" s="295"/>
      <c r="BV361" s="295"/>
      <c r="BW361" s="295"/>
      <c r="BX361" s="295"/>
      <c r="BY361" s="295"/>
      <c r="BZ361" s="295"/>
      <c r="CA361" s="295"/>
      <c r="CB361" s="295"/>
      <c r="CC361" s="387" t="s">
        <v>1899</v>
      </c>
      <c r="CD361" s="387"/>
      <c r="CJ361" s="426"/>
    </row>
    <row r="362" spans="2:88" s="30" customFormat="1" ht="17.100000000000001" customHeight="1">
      <c r="B362" s="901"/>
      <c r="C362" s="295"/>
      <c r="D362" s="295"/>
      <c r="E362" s="295"/>
      <c r="F362" s="295"/>
      <c r="G362" s="790" t="s">
        <v>56</v>
      </c>
      <c r="H362" s="790"/>
      <c r="I362" s="790"/>
      <c r="J362" s="295" t="s">
        <v>1344</v>
      </c>
      <c r="K362" s="295"/>
      <c r="L362" s="295"/>
      <c r="M362" s="295"/>
      <c r="N362" s="295"/>
      <c r="O362" s="295"/>
      <c r="P362" s="295"/>
      <c r="Q362" s="295"/>
      <c r="R362" s="295"/>
      <c r="S362" s="295"/>
      <c r="T362" s="295"/>
      <c r="U362" s="295"/>
      <c r="V362" s="295"/>
      <c r="W362" s="295"/>
      <c r="X362" s="295"/>
      <c r="Y362" s="295"/>
      <c r="Z362" s="295"/>
      <c r="AA362" s="295"/>
      <c r="AB362" s="295"/>
      <c r="AC362" s="295"/>
      <c r="AD362" s="295"/>
      <c r="AE362" s="295"/>
      <c r="AF362" s="295"/>
      <c r="AG362" s="295"/>
      <c r="AH362" s="295"/>
      <c r="AI362" s="295"/>
      <c r="AJ362" s="295"/>
      <c r="AK362" s="295"/>
      <c r="AL362" s="295"/>
      <c r="AM362" s="295"/>
      <c r="AN362" s="295"/>
      <c r="AO362" s="295"/>
      <c r="AP362" s="295"/>
      <c r="AQ362" s="295"/>
      <c r="AR362" s="295"/>
      <c r="AS362" s="295"/>
      <c r="AT362" s="295"/>
      <c r="AU362" s="295"/>
      <c r="AV362" s="295"/>
      <c r="AW362" s="295"/>
      <c r="AX362" s="295"/>
      <c r="AY362" s="295"/>
      <c r="AZ362" s="295"/>
      <c r="BA362" s="295"/>
      <c r="BB362" s="295"/>
      <c r="BC362" s="295"/>
      <c r="BD362" s="295"/>
      <c r="BE362" s="295"/>
      <c r="BF362" s="295"/>
      <c r="BG362" s="295"/>
      <c r="BH362" s="295"/>
      <c r="BI362" s="295"/>
      <c r="BJ362" s="295"/>
      <c r="BK362" s="295"/>
      <c r="BL362" s="295"/>
      <c r="BM362" s="295"/>
      <c r="BN362" s="295"/>
      <c r="BO362" s="295"/>
      <c r="BP362" s="295"/>
      <c r="BQ362" s="295"/>
      <c r="BR362" s="295"/>
      <c r="BS362" s="295"/>
      <c r="BT362" s="295"/>
      <c r="BU362" s="295"/>
      <c r="BV362" s="295"/>
      <c r="BW362" s="295"/>
      <c r="BX362" s="295"/>
      <c r="BY362" s="295"/>
      <c r="BZ362" s="295"/>
      <c r="CA362" s="295"/>
      <c r="CB362" s="295"/>
      <c r="CC362" s="387" t="s">
        <v>1900</v>
      </c>
      <c r="CD362" s="387"/>
      <c r="CJ362" s="426"/>
    </row>
    <row r="363" spans="2:88" s="30" customFormat="1" ht="17.100000000000001" customHeight="1">
      <c r="B363" s="901"/>
      <c r="C363" s="295"/>
      <c r="D363" s="295"/>
      <c r="E363" s="295"/>
      <c r="F363" s="295"/>
      <c r="G363" s="790" t="s">
        <v>56</v>
      </c>
      <c r="H363" s="790"/>
      <c r="I363" s="790"/>
      <c r="J363" s="295" t="s">
        <v>1345</v>
      </c>
      <c r="K363" s="295"/>
      <c r="L363" s="295"/>
      <c r="M363" s="295"/>
      <c r="N363" s="295"/>
      <c r="O363" s="295"/>
      <c r="P363" s="295"/>
      <c r="Q363" s="295"/>
      <c r="R363" s="295"/>
      <c r="S363" s="295"/>
      <c r="T363" s="295"/>
      <c r="U363" s="295"/>
      <c r="V363" s="295"/>
      <c r="W363" s="295"/>
      <c r="X363" s="295"/>
      <c r="Y363" s="295"/>
      <c r="Z363" s="295"/>
      <c r="AA363" s="295"/>
      <c r="AB363" s="295"/>
      <c r="AC363" s="295"/>
      <c r="AD363" s="295"/>
      <c r="AE363" s="295"/>
      <c r="AF363" s="295"/>
      <c r="AG363" s="295"/>
      <c r="AH363" s="295"/>
      <c r="AI363" s="295"/>
      <c r="AJ363" s="295"/>
      <c r="AK363" s="295"/>
      <c r="AL363" s="295"/>
      <c r="AM363" s="295"/>
      <c r="AN363" s="295"/>
      <c r="AO363" s="295"/>
      <c r="AP363" s="295"/>
      <c r="AQ363" s="295"/>
      <c r="AR363" s="295"/>
      <c r="AS363" s="295"/>
      <c r="AT363" s="295"/>
      <c r="AU363" s="295"/>
      <c r="AV363" s="295"/>
      <c r="AW363" s="295"/>
      <c r="AX363" s="295"/>
      <c r="AY363" s="295"/>
      <c r="AZ363" s="295"/>
      <c r="BA363" s="295"/>
      <c r="BB363" s="295"/>
      <c r="BC363" s="295"/>
      <c r="BD363" s="295"/>
      <c r="BE363" s="295"/>
      <c r="BF363" s="295"/>
      <c r="BG363" s="295"/>
      <c r="BH363" s="295"/>
      <c r="BI363" s="295"/>
      <c r="BJ363" s="295"/>
      <c r="BK363" s="295"/>
      <c r="BL363" s="295"/>
      <c r="BM363" s="295"/>
      <c r="BN363" s="295"/>
      <c r="BO363" s="295"/>
      <c r="BP363" s="295"/>
      <c r="BQ363" s="295"/>
      <c r="BR363" s="295"/>
      <c r="BS363" s="295"/>
      <c r="BT363" s="295"/>
      <c r="BU363" s="295"/>
      <c r="BV363" s="295"/>
      <c r="BW363" s="295"/>
      <c r="BX363" s="295"/>
      <c r="BY363" s="295"/>
      <c r="BZ363" s="295"/>
      <c r="CA363" s="295"/>
      <c r="CB363" s="295"/>
      <c r="CC363" s="387" t="s">
        <v>1901</v>
      </c>
      <c r="CD363" s="387"/>
      <c r="CJ363" s="426"/>
    </row>
    <row r="364" spans="2:88" s="30" customFormat="1" ht="17.100000000000001" customHeight="1">
      <c r="B364" s="901"/>
      <c r="C364" s="295"/>
      <c r="D364" s="295"/>
      <c r="E364" s="295"/>
      <c r="F364" s="295"/>
      <c r="G364" s="790" t="s">
        <v>56</v>
      </c>
      <c r="H364" s="790"/>
      <c r="I364" s="790"/>
      <c r="J364" s="295" t="s">
        <v>1346</v>
      </c>
      <c r="K364" s="302"/>
      <c r="L364" s="302"/>
      <c r="M364" s="302"/>
      <c r="N364" s="302"/>
      <c r="O364" s="302"/>
      <c r="P364" s="302"/>
      <c r="Q364" s="302"/>
      <c r="R364" s="302"/>
      <c r="S364" s="302"/>
      <c r="T364" s="302"/>
      <c r="U364" s="302"/>
      <c r="V364" s="302"/>
      <c r="W364" s="302"/>
      <c r="X364" s="302"/>
      <c r="Y364" s="302"/>
      <c r="Z364" s="302"/>
      <c r="AA364" s="302"/>
      <c r="AB364" s="302"/>
      <c r="AC364" s="302"/>
      <c r="AD364" s="302"/>
      <c r="AE364" s="302"/>
      <c r="AF364" s="302"/>
      <c r="AG364" s="302"/>
      <c r="AH364" s="302"/>
      <c r="AI364" s="302"/>
      <c r="AJ364" s="302"/>
      <c r="AK364" s="302"/>
      <c r="AL364" s="302"/>
      <c r="AM364" s="302"/>
      <c r="AN364" s="302"/>
      <c r="AO364" s="302"/>
      <c r="AP364" s="302"/>
      <c r="AQ364" s="302"/>
      <c r="AR364" s="302"/>
      <c r="AS364" s="302"/>
      <c r="AT364" s="302"/>
      <c r="AU364" s="302"/>
      <c r="AV364" s="302"/>
      <c r="AW364" s="302"/>
      <c r="AX364" s="302"/>
      <c r="AY364" s="302"/>
      <c r="AZ364" s="302"/>
      <c r="BA364" s="302"/>
      <c r="BB364" s="302"/>
      <c r="BC364" s="302"/>
      <c r="BD364" s="302"/>
      <c r="BE364" s="302"/>
      <c r="BF364" s="302"/>
      <c r="BG364" s="302"/>
      <c r="BH364" s="302"/>
      <c r="BI364" s="302"/>
      <c r="BJ364" s="302"/>
      <c r="BK364" s="302"/>
      <c r="BL364" s="295"/>
      <c r="BM364" s="295"/>
      <c r="BN364" s="295"/>
      <c r="BO364" s="295"/>
      <c r="BP364" s="295"/>
      <c r="BQ364" s="295"/>
      <c r="BR364" s="295"/>
      <c r="BS364" s="295"/>
      <c r="BT364" s="295"/>
      <c r="BU364" s="295"/>
      <c r="BV364" s="295"/>
      <c r="BW364" s="295"/>
      <c r="BX364" s="295"/>
      <c r="BY364" s="295"/>
      <c r="BZ364" s="295"/>
      <c r="CA364" s="295"/>
      <c r="CB364" s="295"/>
      <c r="CC364" s="387" t="s">
        <v>1902</v>
      </c>
      <c r="CD364" s="387"/>
      <c r="CJ364" s="426"/>
    </row>
    <row r="365" spans="2:88" s="2" customFormat="1" ht="4.5" customHeight="1">
      <c r="B365" s="901"/>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c r="BD365" s="293"/>
      <c r="BE365" s="293"/>
      <c r="BF365" s="293"/>
      <c r="BG365" s="293"/>
      <c r="BH365" s="293"/>
      <c r="BI365" s="293"/>
      <c r="BJ365" s="293"/>
      <c r="BK365" s="293"/>
      <c r="BL365" s="293"/>
      <c r="BM365" s="293"/>
      <c r="BN365" s="293"/>
      <c r="BO365" s="293"/>
      <c r="BP365" s="293"/>
      <c r="BQ365" s="293"/>
      <c r="BR365" s="293"/>
      <c r="BS365" s="293"/>
      <c r="BT365" s="293"/>
      <c r="BU365" s="293"/>
      <c r="BV365" s="293"/>
      <c r="BW365" s="293"/>
      <c r="BX365" s="293"/>
      <c r="BY365" s="293"/>
      <c r="BZ365" s="293"/>
      <c r="CA365" s="293"/>
      <c r="CB365" s="293"/>
      <c r="CC365" s="1"/>
      <c r="CD365" s="1"/>
      <c r="CJ365" s="99"/>
    </row>
    <row r="366" spans="2:88" s="2" customFormat="1" ht="4.5" customHeight="1">
      <c r="B366" s="901"/>
      <c r="C366" s="294"/>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c r="BA366" s="294"/>
      <c r="BB366" s="294"/>
      <c r="BC366" s="294"/>
      <c r="BD366" s="294"/>
      <c r="BE366" s="294"/>
      <c r="BF366" s="294"/>
      <c r="BG366" s="294"/>
      <c r="BH366" s="294"/>
      <c r="BI366" s="294"/>
      <c r="BJ366" s="294"/>
      <c r="BK366" s="294"/>
      <c r="BL366" s="294"/>
      <c r="BM366" s="294"/>
      <c r="BN366" s="294"/>
      <c r="BO366" s="294"/>
      <c r="BP366" s="294"/>
      <c r="BQ366" s="294"/>
      <c r="BR366" s="294"/>
      <c r="BS366" s="294"/>
      <c r="BT366" s="294"/>
      <c r="BU366" s="294"/>
      <c r="BV366" s="294"/>
      <c r="BW366" s="294"/>
      <c r="BX366" s="294"/>
      <c r="BY366" s="294"/>
      <c r="BZ366" s="294"/>
      <c r="CA366" s="294"/>
      <c r="CB366" s="294"/>
      <c r="CC366" s="1"/>
      <c r="CD366" s="1"/>
      <c r="CJ366" s="99"/>
    </row>
    <row r="367" spans="2:88" s="30" customFormat="1" ht="17.100000000000001" customHeight="1">
      <c r="B367" s="901"/>
      <c r="C367" s="295"/>
      <c r="D367" s="295" t="s">
        <v>287</v>
      </c>
      <c r="E367" s="295"/>
      <c r="F367" s="295"/>
      <c r="G367" s="295"/>
      <c r="H367" s="295"/>
      <c r="I367" s="295"/>
      <c r="J367" s="295"/>
      <c r="K367" s="295"/>
      <c r="L367" s="295"/>
      <c r="M367" s="295"/>
      <c r="N367" s="295"/>
      <c r="O367" s="295"/>
      <c r="P367" s="295"/>
      <c r="Q367" s="295"/>
      <c r="R367" s="295"/>
      <c r="S367" s="295"/>
      <c r="T367" s="295"/>
      <c r="U367" s="297"/>
      <c r="V367" s="297"/>
      <c r="W367" s="297"/>
      <c r="X367" s="297"/>
      <c r="Y367" s="297"/>
      <c r="Z367" s="297"/>
      <c r="AA367" s="295"/>
      <c r="AB367" s="295"/>
      <c r="AC367" s="295"/>
      <c r="AD367" s="295"/>
      <c r="AE367" s="295"/>
      <c r="AF367" s="295"/>
      <c r="AG367" s="295"/>
      <c r="AH367" s="295"/>
      <c r="AI367" s="295"/>
      <c r="AJ367" s="295"/>
      <c r="AK367" s="295"/>
      <c r="AL367" s="295"/>
      <c r="AM367" s="295"/>
      <c r="AN367" s="295"/>
      <c r="AO367" s="295"/>
      <c r="AP367" s="295"/>
      <c r="AQ367" s="295"/>
      <c r="AR367" s="295"/>
      <c r="AS367" s="295"/>
      <c r="AT367" s="295"/>
      <c r="AU367" s="295"/>
      <c r="AV367" s="295"/>
      <c r="AW367" s="295"/>
      <c r="AX367" s="295"/>
      <c r="AY367" s="295"/>
      <c r="AZ367" s="295"/>
      <c r="BA367" s="295"/>
      <c r="BB367" s="295"/>
      <c r="BC367" s="295"/>
      <c r="BD367" s="295"/>
      <c r="BE367" s="295"/>
      <c r="BF367" s="295"/>
      <c r="BG367" s="295"/>
      <c r="BH367" s="295"/>
      <c r="BI367" s="295"/>
      <c r="BJ367" s="295"/>
      <c r="BK367" s="295"/>
      <c r="BL367" s="295"/>
      <c r="BM367" s="295"/>
      <c r="BN367" s="295"/>
      <c r="BO367" s="295"/>
      <c r="BP367" s="295"/>
      <c r="BQ367" s="295"/>
      <c r="BR367" s="295"/>
      <c r="BS367" s="295"/>
      <c r="BT367" s="295"/>
      <c r="BU367" s="295"/>
      <c r="BV367" s="295"/>
      <c r="BW367" s="295"/>
      <c r="BX367" s="295"/>
      <c r="BY367" s="295"/>
      <c r="BZ367" s="295"/>
      <c r="CA367" s="295"/>
      <c r="CB367" s="295"/>
      <c r="CC367" s="387"/>
      <c r="CD367" s="387"/>
      <c r="CJ367" s="426"/>
    </row>
    <row r="368" spans="2:88" s="30" customFormat="1" ht="17.100000000000001" customHeight="1">
      <c r="B368" s="901"/>
      <c r="C368" s="295"/>
      <c r="D368" s="295"/>
      <c r="E368" s="295"/>
      <c r="F368" s="295"/>
      <c r="G368" s="77" t="s">
        <v>288</v>
      </c>
      <c r="H368" s="295"/>
      <c r="I368" s="295"/>
      <c r="J368" s="295"/>
      <c r="K368" s="295"/>
      <c r="L368" s="295"/>
      <c r="M368" s="295"/>
      <c r="N368" s="295"/>
      <c r="O368" s="295"/>
      <c r="P368" s="295"/>
      <c r="Q368" s="295"/>
      <c r="R368" s="295"/>
      <c r="S368" s="295"/>
      <c r="T368" s="295"/>
      <c r="U368" s="297"/>
      <c r="V368" s="297"/>
      <c r="W368" s="297"/>
      <c r="X368" s="297"/>
      <c r="Y368" s="297"/>
      <c r="Z368" s="297"/>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c r="AV368" s="295"/>
      <c r="AW368" s="295"/>
      <c r="AX368" s="295"/>
      <c r="AY368" s="295"/>
      <c r="AZ368" s="295"/>
      <c r="BA368" s="295"/>
      <c r="BB368" s="295"/>
      <c r="BC368" s="295"/>
      <c r="BD368" s="295"/>
      <c r="BE368" s="295"/>
      <c r="BF368" s="295"/>
      <c r="BG368" s="295"/>
      <c r="BH368" s="295"/>
      <c r="BI368" s="295"/>
      <c r="BJ368" s="295"/>
      <c r="BK368" s="295"/>
      <c r="BL368" s="295"/>
      <c r="BM368" s="295"/>
      <c r="BN368" s="295"/>
      <c r="BO368" s="295"/>
      <c r="BP368" s="295"/>
      <c r="BQ368" s="295"/>
      <c r="BR368" s="295"/>
      <c r="BS368" s="295"/>
      <c r="BT368" s="295"/>
      <c r="BU368" s="295"/>
      <c r="BV368" s="295"/>
      <c r="BW368" s="295"/>
      <c r="BX368" s="295"/>
      <c r="BY368" s="295"/>
      <c r="BZ368" s="295"/>
      <c r="CA368" s="295"/>
      <c r="CB368" s="295"/>
      <c r="CC368" s="387"/>
      <c r="CD368" s="387"/>
      <c r="CJ368" s="426"/>
    </row>
    <row r="369" spans="2:88" s="30" customFormat="1" ht="17.100000000000001" customHeight="1">
      <c r="B369" s="901"/>
      <c r="C369" s="295"/>
      <c r="D369" s="77"/>
      <c r="E369" s="295"/>
      <c r="F369" s="295"/>
      <c r="G369" s="295"/>
      <c r="H369" s="295"/>
      <c r="I369" s="295" t="s">
        <v>84</v>
      </c>
      <c r="J369" s="789"/>
      <c r="K369" s="789"/>
      <c r="L369" s="789"/>
      <c r="M369" s="789"/>
      <c r="N369" s="789"/>
      <c r="O369" s="789"/>
      <c r="P369" s="789"/>
      <c r="Q369" s="789"/>
      <c r="R369" s="789"/>
      <c r="S369" s="789"/>
      <c r="T369" s="789"/>
      <c r="U369" s="789"/>
      <c r="V369" s="789"/>
      <c r="W369" s="789"/>
      <c r="X369" s="789"/>
      <c r="Y369" s="789"/>
      <c r="Z369" s="789"/>
      <c r="AA369" s="789"/>
      <c r="AB369" s="789"/>
      <c r="AC369" s="789"/>
      <c r="AD369" s="789"/>
      <c r="AE369" s="789"/>
      <c r="AF369" s="789"/>
      <c r="AG369" s="789"/>
      <c r="AH369" s="789"/>
      <c r="AI369" s="789"/>
      <c r="AJ369" s="789"/>
      <c r="AK369" s="789"/>
      <c r="AL369" s="789"/>
      <c r="AM369" s="789"/>
      <c r="AN369" s="789"/>
      <c r="AO369" s="789"/>
      <c r="AP369" s="789"/>
      <c r="AQ369" s="789"/>
      <c r="AR369" s="789"/>
      <c r="AS369" s="789"/>
      <c r="AT369" s="789"/>
      <c r="AU369" s="789"/>
      <c r="AV369" s="789"/>
      <c r="AW369" s="789"/>
      <c r="AX369" s="789"/>
      <c r="AY369" s="789"/>
      <c r="AZ369" s="789"/>
      <c r="BA369" s="789"/>
      <c r="BB369" s="789"/>
      <c r="BC369" s="789"/>
      <c r="BD369" s="789"/>
      <c r="BE369" s="789"/>
      <c r="BF369" s="789"/>
      <c r="BG369" s="789"/>
      <c r="BH369" s="789"/>
      <c r="BI369" s="789"/>
      <c r="BJ369" s="789"/>
      <c r="BK369" s="789"/>
      <c r="BL369" s="789"/>
      <c r="BM369" s="789"/>
      <c r="BN369" s="789"/>
      <c r="BO369" s="789"/>
      <c r="BP369" s="789"/>
      <c r="BQ369" s="789"/>
      <c r="BR369" s="789"/>
      <c r="BS369" s="789"/>
      <c r="BT369" s="789"/>
      <c r="BU369" s="789"/>
      <c r="BV369" s="789"/>
      <c r="BW369" s="789"/>
      <c r="BX369" s="789"/>
      <c r="BY369" s="789"/>
      <c r="BZ369" s="789"/>
      <c r="CA369" s="789"/>
      <c r="CB369" s="295" t="s">
        <v>80</v>
      </c>
      <c r="CC369" s="387" t="s">
        <v>1903</v>
      </c>
      <c r="CD369" s="387"/>
      <c r="CJ369" s="426"/>
    </row>
    <row r="370" spans="2:88" s="30" customFormat="1" ht="17.100000000000001" customHeight="1">
      <c r="B370" s="901"/>
      <c r="C370" s="295"/>
      <c r="D370" s="295"/>
      <c r="E370" s="295"/>
      <c r="F370" s="295"/>
      <c r="G370" s="77" t="s">
        <v>290</v>
      </c>
      <c r="H370" s="295"/>
      <c r="I370" s="295"/>
      <c r="J370" s="295"/>
      <c r="K370" s="295"/>
      <c r="L370" s="295"/>
      <c r="M370" s="295"/>
      <c r="N370" s="295"/>
      <c r="O370" s="295"/>
      <c r="P370" s="295"/>
      <c r="Q370" s="295"/>
      <c r="R370" s="295"/>
      <c r="S370" s="295"/>
      <c r="T370" s="295"/>
      <c r="U370" s="297"/>
      <c r="V370" s="297"/>
      <c r="W370" s="297"/>
      <c r="X370" s="297"/>
      <c r="Y370" s="297"/>
      <c r="Z370" s="297"/>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5"/>
      <c r="AY370" s="295"/>
      <c r="AZ370" s="295"/>
      <c r="BA370" s="295"/>
      <c r="BB370" s="295"/>
      <c r="BC370" s="295"/>
      <c r="BD370" s="295"/>
      <c r="BE370" s="295"/>
      <c r="BF370" s="295"/>
      <c r="BG370" s="295"/>
      <c r="BH370" s="295"/>
      <c r="BI370" s="295"/>
      <c r="BJ370" s="295"/>
      <c r="BK370" s="295"/>
      <c r="BL370" s="295"/>
      <c r="BM370" s="295"/>
      <c r="BN370" s="295"/>
      <c r="BO370" s="295"/>
      <c r="BP370" s="295"/>
      <c r="BQ370" s="295"/>
      <c r="BR370" s="295"/>
      <c r="BS370" s="295"/>
      <c r="BT370" s="295"/>
      <c r="BU370" s="295"/>
      <c r="BV370" s="295"/>
      <c r="BW370" s="295"/>
      <c r="BX370" s="295"/>
      <c r="BY370" s="295"/>
      <c r="BZ370" s="295"/>
      <c r="CA370" s="295"/>
      <c r="CB370" s="295"/>
      <c r="CC370" s="387"/>
      <c r="CD370" s="387"/>
      <c r="CJ370" s="426"/>
    </row>
    <row r="371" spans="2:88" s="30" customFormat="1" ht="17.100000000000001" customHeight="1">
      <c r="B371" s="901"/>
      <c r="C371" s="295"/>
      <c r="D371" s="295"/>
      <c r="E371" s="295"/>
      <c r="F371" s="295"/>
      <c r="G371" s="295"/>
      <c r="H371" s="295"/>
      <c r="I371" s="790" t="s">
        <v>56</v>
      </c>
      <c r="J371" s="790"/>
      <c r="K371" s="790"/>
      <c r="L371" s="295" t="s">
        <v>1347</v>
      </c>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5"/>
      <c r="AY371" s="295"/>
      <c r="AZ371" s="295"/>
      <c r="BA371" s="295"/>
      <c r="BB371" s="295"/>
      <c r="BC371" s="295"/>
      <c r="BD371" s="295"/>
      <c r="BE371" s="295"/>
      <c r="BF371" s="295"/>
      <c r="BG371" s="295"/>
      <c r="BH371" s="295"/>
      <c r="BI371" s="295"/>
      <c r="BJ371" s="295"/>
      <c r="BK371" s="295"/>
      <c r="BL371" s="295"/>
      <c r="BM371" s="295"/>
      <c r="BN371" s="295"/>
      <c r="BO371" s="295"/>
      <c r="BP371" s="295"/>
      <c r="BQ371" s="295"/>
      <c r="BR371" s="295"/>
      <c r="BS371" s="295"/>
      <c r="BT371" s="295"/>
      <c r="BU371" s="295"/>
      <c r="BV371" s="295"/>
      <c r="BW371" s="295"/>
      <c r="BX371" s="295"/>
      <c r="BY371" s="295"/>
      <c r="BZ371" s="295"/>
      <c r="CA371" s="295"/>
      <c r="CB371" s="295"/>
      <c r="CC371" s="387"/>
      <c r="CD371" s="387"/>
      <c r="CJ371" s="426"/>
    </row>
    <row r="372" spans="2:88" s="30" customFormat="1" ht="17.100000000000001" customHeight="1">
      <c r="B372" s="901"/>
      <c r="C372" s="295"/>
      <c r="D372" s="295"/>
      <c r="E372" s="295"/>
      <c r="F372" s="295"/>
      <c r="G372" s="295"/>
      <c r="H372" s="295"/>
      <c r="I372" s="295"/>
      <c r="J372" s="295" t="s">
        <v>292</v>
      </c>
      <c r="K372" s="295"/>
      <c r="L372" s="295"/>
      <c r="M372" s="295"/>
      <c r="N372" s="295"/>
      <c r="O372" s="295"/>
      <c r="P372" s="295"/>
      <c r="Q372" s="295"/>
      <c r="R372" s="295"/>
      <c r="S372" s="295"/>
      <c r="T372" s="295"/>
      <c r="U372" s="295"/>
      <c r="V372" s="295"/>
      <c r="W372" s="789"/>
      <c r="X372" s="789"/>
      <c r="Y372" s="789"/>
      <c r="Z372" s="789"/>
      <c r="AA372" s="789"/>
      <c r="AB372" s="789"/>
      <c r="AC372" s="789"/>
      <c r="AD372" s="789"/>
      <c r="AE372" s="789"/>
      <c r="AF372" s="789"/>
      <c r="AG372" s="789"/>
      <c r="AH372" s="789"/>
      <c r="AI372" s="789"/>
      <c r="AJ372" s="789"/>
      <c r="AK372" s="789"/>
      <c r="AL372" s="789"/>
      <c r="AM372" s="789"/>
      <c r="AN372" s="789"/>
      <c r="AO372" s="789"/>
      <c r="AP372" s="789"/>
      <c r="AQ372" s="789"/>
      <c r="AR372" s="789"/>
      <c r="AS372" s="789"/>
      <c r="AT372" s="789"/>
      <c r="AU372" s="295" t="s">
        <v>80</v>
      </c>
      <c r="AV372" s="295"/>
      <c r="AW372" s="295"/>
      <c r="AX372" s="295"/>
      <c r="AY372" s="295"/>
      <c r="AZ372" s="295"/>
      <c r="BA372" s="295"/>
      <c r="BB372" s="295"/>
      <c r="BC372" s="295"/>
      <c r="BD372" s="295"/>
      <c r="BE372" s="295"/>
      <c r="BF372" s="295"/>
      <c r="BG372" s="295"/>
      <c r="BH372" s="295"/>
      <c r="BI372" s="295"/>
      <c r="BJ372" s="295"/>
      <c r="BK372" s="295"/>
      <c r="BL372" s="295"/>
      <c r="BM372" s="295"/>
      <c r="BN372" s="295"/>
      <c r="BO372" s="295"/>
      <c r="BP372" s="295"/>
      <c r="BQ372" s="295"/>
      <c r="BR372" s="295"/>
      <c r="BS372" s="295"/>
      <c r="BT372" s="295"/>
      <c r="BU372" s="295"/>
      <c r="BV372" s="295"/>
      <c r="BW372" s="295"/>
      <c r="BX372" s="295"/>
      <c r="BY372" s="295"/>
      <c r="BZ372" s="295"/>
      <c r="CA372" s="295"/>
      <c r="CB372" s="295"/>
      <c r="CC372" s="387"/>
      <c r="CD372" s="387"/>
      <c r="CJ372" s="426"/>
    </row>
    <row r="373" spans="2:88" s="30" customFormat="1" ht="17.100000000000001" customHeight="1">
      <c r="B373" s="901"/>
      <c r="C373" s="295"/>
      <c r="D373" s="295"/>
      <c r="E373" s="295"/>
      <c r="F373" s="295"/>
      <c r="G373" s="295"/>
      <c r="H373" s="295"/>
      <c r="I373" s="790" t="s">
        <v>56</v>
      </c>
      <c r="J373" s="790"/>
      <c r="K373" s="790"/>
      <c r="L373" s="295" t="s">
        <v>1348</v>
      </c>
      <c r="M373" s="295"/>
      <c r="N373" s="295"/>
      <c r="O373" s="295"/>
      <c r="P373" s="295"/>
      <c r="Q373" s="295"/>
      <c r="R373" s="295"/>
      <c r="S373" s="295"/>
      <c r="T373" s="295"/>
      <c r="U373" s="295"/>
      <c r="V373" s="295"/>
      <c r="W373" s="295"/>
      <c r="X373" s="295"/>
      <c r="Y373" s="295"/>
      <c r="Z373" s="295"/>
      <c r="AA373" s="295"/>
      <c r="AB373" s="295"/>
      <c r="AC373" s="295"/>
      <c r="AD373" s="295"/>
      <c r="AE373" s="295"/>
      <c r="AF373" s="295"/>
      <c r="AG373" s="295"/>
      <c r="AH373" s="295"/>
      <c r="AI373" s="295"/>
      <c r="AJ373" s="295"/>
      <c r="AK373" s="295"/>
      <c r="AL373" s="295"/>
      <c r="AM373" s="295"/>
      <c r="AN373" s="295"/>
      <c r="AO373" s="295"/>
      <c r="AP373" s="295"/>
      <c r="AQ373" s="295"/>
      <c r="AR373" s="295"/>
      <c r="AS373" s="295"/>
      <c r="AT373" s="295"/>
      <c r="AU373" s="295"/>
      <c r="AV373" s="295"/>
      <c r="AW373" s="295"/>
      <c r="AX373" s="295"/>
      <c r="AY373" s="295"/>
      <c r="AZ373" s="295"/>
      <c r="BA373" s="295"/>
      <c r="BB373" s="295"/>
      <c r="BC373" s="295"/>
      <c r="BD373" s="295"/>
      <c r="BE373" s="295"/>
      <c r="BF373" s="295"/>
      <c r="BG373" s="295"/>
      <c r="BH373" s="295"/>
      <c r="BI373" s="295"/>
      <c r="BJ373" s="295"/>
      <c r="BK373" s="295"/>
      <c r="BL373" s="295"/>
      <c r="BM373" s="295"/>
      <c r="BN373" s="295"/>
      <c r="BO373" s="295"/>
      <c r="BP373" s="295"/>
      <c r="BQ373" s="295"/>
      <c r="BR373" s="295"/>
      <c r="BS373" s="295"/>
      <c r="BT373" s="295"/>
      <c r="BU373" s="295"/>
      <c r="BV373" s="295"/>
      <c r="BW373" s="295"/>
      <c r="BX373" s="295"/>
      <c r="BY373" s="295"/>
      <c r="BZ373" s="295"/>
      <c r="CA373" s="295"/>
      <c r="CB373" s="295"/>
      <c r="CC373" s="387" t="s">
        <v>1939</v>
      </c>
      <c r="CD373" s="387"/>
      <c r="CJ373" s="426"/>
    </row>
    <row r="374" spans="2:88" s="2" customFormat="1" ht="4.5" customHeight="1">
      <c r="B374" s="901"/>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1"/>
      <c r="CD374" s="1"/>
      <c r="CJ374" s="99"/>
    </row>
    <row r="375" spans="2:88" s="2" customFormat="1" ht="4.5" customHeight="1">
      <c r="B375" s="901"/>
      <c r="C375" s="294"/>
      <c r="D375" s="294"/>
      <c r="E375" s="294"/>
      <c r="F375" s="294"/>
      <c r="G375" s="294"/>
      <c r="H375" s="294"/>
      <c r="I375" s="294"/>
      <c r="J375" s="294"/>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c r="AS375" s="294"/>
      <c r="AT375" s="294"/>
      <c r="AU375" s="294"/>
      <c r="AV375" s="294"/>
      <c r="AW375" s="294"/>
      <c r="AX375" s="294"/>
      <c r="AY375" s="294"/>
      <c r="AZ375" s="294"/>
      <c r="BA375" s="294"/>
      <c r="BB375" s="294"/>
      <c r="BC375" s="294"/>
      <c r="BD375" s="294"/>
      <c r="BE375" s="294"/>
      <c r="BF375" s="294"/>
      <c r="BG375" s="294"/>
      <c r="BH375" s="294"/>
      <c r="BI375" s="294"/>
      <c r="BJ375" s="294"/>
      <c r="BK375" s="294"/>
      <c r="BL375" s="294"/>
      <c r="BM375" s="294"/>
      <c r="BN375" s="294"/>
      <c r="BO375" s="294"/>
      <c r="BP375" s="294"/>
      <c r="BQ375" s="294"/>
      <c r="BR375" s="294"/>
      <c r="BS375" s="294"/>
      <c r="BT375" s="294"/>
      <c r="BU375" s="294"/>
      <c r="BV375" s="294"/>
      <c r="BW375" s="294"/>
      <c r="BX375" s="294"/>
      <c r="BY375" s="294"/>
      <c r="BZ375" s="294"/>
      <c r="CA375" s="294"/>
      <c r="CB375" s="294"/>
      <c r="CC375" s="1"/>
      <c r="CD375" s="1"/>
      <c r="CJ375" s="99"/>
    </row>
    <row r="376" spans="2:88" s="30" customFormat="1" ht="17.100000000000001" customHeight="1">
      <c r="B376" s="901"/>
      <c r="C376" s="295"/>
      <c r="D376" s="295" t="s">
        <v>294</v>
      </c>
      <c r="E376" s="295"/>
      <c r="F376" s="295"/>
      <c r="G376" s="295"/>
      <c r="H376" s="295"/>
      <c r="I376" s="295"/>
      <c r="J376" s="295"/>
      <c r="K376" s="295"/>
      <c r="L376" s="295"/>
      <c r="M376" s="295"/>
      <c r="N376" s="295"/>
      <c r="O376" s="295"/>
      <c r="P376" s="295"/>
      <c r="Q376" s="295"/>
      <c r="R376" s="295"/>
      <c r="S376" s="295"/>
      <c r="T376" s="295"/>
      <c r="U376" s="297"/>
      <c r="V376" s="297"/>
      <c r="W376" s="297"/>
      <c r="X376" s="297"/>
      <c r="Y376" s="297"/>
      <c r="Z376" s="297"/>
      <c r="AA376" s="295"/>
      <c r="AB376" s="295"/>
      <c r="AC376" s="295"/>
      <c r="AD376" s="295"/>
      <c r="AE376" s="295"/>
      <c r="AF376" s="295"/>
      <c r="AG376" s="295"/>
      <c r="AH376" s="295"/>
      <c r="AI376" s="295"/>
      <c r="AJ376" s="295"/>
      <c r="AK376" s="295"/>
      <c r="AL376" s="295"/>
      <c r="AM376" s="295"/>
      <c r="AN376" s="295"/>
      <c r="AO376" s="295"/>
      <c r="AP376" s="295"/>
      <c r="AQ376" s="295"/>
      <c r="AR376" s="295"/>
      <c r="AS376" s="295"/>
      <c r="AT376" s="295"/>
      <c r="AU376" s="295"/>
      <c r="AV376" s="295"/>
      <c r="AW376" s="295"/>
      <c r="AX376" s="295"/>
      <c r="AY376" s="295"/>
      <c r="AZ376" s="295"/>
      <c r="BA376" s="295"/>
      <c r="BB376" s="295"/>
      <c r="BC376" s="295"/>
      <c r="BD376" s="295"/>
      <c r="BE376" s="295"/>
      <c r="BF376" s="295"/>
      <c r="BG376" s="295"/>
      <c r="BH376" s="295"/>
      <c r="BI376" s="295"/>
      <c r="BJ376" s="295"/>
      <c r="BK376" s="295"/>
      <c r="BL376" s="295"/>
      <c r="BM376" s="295"/>
      <c r="BN376" s="295"/>
      <c r="BO376" s="295"/>
      <c r="BP376" s="295"/>
      <c r="BQ376" s="295"/>
      <c r="BR376" s="295"/>
      <c r="BS376" s="295"/>
      <c r="BT376" s="295"/>
      <c r="BU376" s="295"/>
      <c r="BV376" s="295"/>
      <c r="BW376" s="295"/>
      <c r="BX376" s="295"/>
      <c r="BY376" s="295"/>
      <c r="BZ376" s="295"/>
      <c r="CA376" s="295"/>
      <c r="CB376" s="295"/>
      <c r="CC376" s="387"/>
      <c r="CD376" s="387"/>
      <c r="CJ376" s="426"/>
    </row>
    <row r="377" spans="2:88" s="30" customFormat="1" ht="17.100000000000001" customHeight="1">
      <c r="B377" s="901"/>
      <c r="C377" s="295"/>
      <c r="D377" s="300"/>
      <c r="E377" s="295"/>
      <c r="F377" s="295"/>
      <c r="G377" s="295"/>
      <c r="H377" s="295" t="s">
        <v>84</v>
      </c>
      <c r="I377" s="789"/>
      <c r="J377" s="789"/>
      <c r="K377" s="789"/>
      <c r="L377" s="789"/>
      <c r="M377" s="789"/>
      <c r="N377" s="789"/>
      <c r="O377" s="789"/>
      <c r="P377" s="789"/>
      <c r="Q377" s="789"/>
      <c r="R377" s="789"/>
      <c r="S377" s="789"/>
      <c r="T377" s="789"/>
      <c r="U377" s="789"/>
      <c r="V377" s="789"/>
      <c r="W377" s="789"/>
      <c r="X377" s="789"/>
      <c r="Y377" s="789"/>
      <c r="Z377" s="789"/>
      <c r="AA377" s="789"/>
      <c r="AB377" s="789"/>
      <c r="AC377" s="789"/>
      <c r="AD377" s="789"/>
      <c r="AE377" s="789"/>
      <c r="AF377" s="789"/>
      <c r="AG377" s="789"/>
      <c r="AH377" s="789"/>
      <c r="AI377" s="789"/>
      <c r="AJ377" s="789"/>
      <c r="AK377" s="789"/>
      <c r="AL377" s="789"/>
      <c r="AM377" s="789"/>
      <c r="AN377" s="789"/>
      <c r="AO377" s="789"/>
      <c r="AP377" s="789"/>
      <c r="AQ377" s="789"/>
      <c r="AR377" s="789"/>
      <c r="AS377" s="789"/>
      <c r="AT377" s="789"/>
      <c r="AU377" s="789"/>
      <c r="AV377" s="789"/>
      <c r="AW377" s="789"/>
      <c r="AX377" s="789"/>
      <c r="AY377" s="789"/>
      <c r="AZ377" s="789"/>
      <c r="BA377" s="295" t="s">
        <v>80</v>
      </c>
      <c r="BB377" s="295"/>
      <c r="BC377" s="295"/>
      <c r="BD377" s="295"/>
      <c r="BE377" s="295"/>
      <c r="BF377" s="295"/>
      <c r="BG377" s="295"/>
      <c r="BH377" s="295"/>
      <c r="BI377" s="295"/>
      <c r="BJ377" s="295"/>
      <c r="BK377" s="295"/>
      <c r="BL377" s="295"/>
      <c r="BM377" s="295"/>
      <c r="BN377" s="295"/>
      <c r="BO377" s="295"/>
      <c r="BP377" s="295"/>
      <c r="BQ377" s="295"/>
      <c r="BR377" s="295"/>
      <c r="BS377" s="295"/>
      <c r="BT377" s="295"/>
      <c r="BU377" s="295"/>
      <c r="BV377" s="295"/>
      <c r="BW377" s="295"/>
      <c r="BX377" s="295"/>
      <c r="BY377" s="295"/>
      <c r="BZ377" s="295"/>
      <c r="CA377" s="295"/>
      <c r="CB377" s="295"/>
      <c r="CC377" s="387" t="s">
        <v>1904</v>
      </c>
      <c r="CD377" s="387"/>
      <c r="CJ377" s="426"/>
    </row>
    <row r="378" spans="2:88" s="2" customFormat="1" ht="4.5" customHeight="1">
      <c r="B378" s="901"/>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1"/>
      <c r="CD378" s="1"/>
      <c r="CJ378" s="99"/>
    </row>
    <row r="379" spans="2:88" s="2" customFormat="1" ht="4.5" customHeight="1">
      <c r="B379" s="901"/>
      <c r="C379" s="294"/>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c r="AS379" s="294"/>
      <c r="AT379" s="294"/>
      <c r="AU379" s="294"/>
      <c r="AV379" s="294"/>
      <c r="AW379" s="294"/>
      <c r="AX379" s="294"/>
      <c r="AY379" s="294"/>
      <c r="AZ379" s="294"/>
      <c r="BA379" s="294"/>
      <c r="BB379" s="294"/>
      <c r="BC379" s="294"/>
      <c r="BD379" s="294"/>
      <c r="BE379" s="294"/>
      <c r="BF379" s="294"/>
      <c r="BG379" s="294"/>
      <c r="BH379" s="294"/>
      <c r="BI379" s="294"/>
      <c r="BJ379" s="294"/>
      <c r="BK379" s="294"/>
      <c r="BL379" s="294"/>
      <c r="BM379" s="294"/>
      <c r="BN379" s="294"/>
      <c r="BO379" s="294"/>
      <c r="BP379" s="294"/>
      <c r="BQ379" s="294"/>
      <c r="BR379" s="294"/>
      <c r="BS379" s="294"/>
      <c r="BT379" s="294"/>
      <c r="BU379" s="294"/>
      <c r="BV379" s="294"/>
      <c r="BW379" s="294"/>
      <c r="BX379" s="294"/>
      <c r="BY379" s="294"/>
      <c r="BZ379" s="294"/>
      <c r="CA379" s="294"/>
      <c r="CB379" s="294"/>
      <c r="CC379" s="1"/>
      <c r="CD379" s="1"/>
      <c r="CJ379" s="99"/>
    </row>
    <row r="380" spans="2:88" s="30" customFormat="1" ht="17.100000000000001" customHeight="1">
      <c r="B380" s="901"/>
      <c r="C380" s="295"/>
      <c r="D380" s="295" t="s">
        <v>295</v>
      </c>
      <c r="E380" s="295"/>
      <c r="F380" s="295"/>
      <c r="G380" s="295"/>
      <c r="H380" s="295"/>
      <c r="I380" s="295"/>
      <c r="J380" s="295"/>
      <c r="K380" s="295"/>
      <c r="L380" s="295"/>
      <c r="M380" s="295"/>
      <c r="N380" s="295"/>
      <c r="O380" s="295"/>
      <c r="P380" s="295"/>
      <c r="Q380" s="295"/>
      <c r="R380" s="295"/>
      <c r="S380" s="295"/>
      <c r="T380" s="295"/>
      <c r="U380" s="297"/>
      <c r="V380" s="297"/>
      <c r="W380" s="297"/>
      <c r="X380" s="297"/>
      <c r="Y380" s="297"/>
      <c r="Z380" s="297"/>
      <c r="AA380" s="295"/>
      <c r="AB380" s="295"/>
      <c r="AC380" s="295"/>
      <c r="AD380" s="295"/>
      <c r="AE380" s="295"/>
      <c r="AF380" s="295"/>
      <c r="AG380" s="295"/>
      <c r="AH380" s="295"/>
      <c r="AI380" s="295"/>
      <c r="AJ380" s="295"/>
      <c r="AK380" s="295"/>
      <c r="AL380" s="295"/>
      <c r="AM380" s="295"/>
      <c r="AN380" s="295"/>
      <c r="AO380" s="295"/>
      <c r="AP380" s="295"/>
      <c r="AQ380" s="295"/>
      <c r="AR380" s="295"/>
      <c r="AS380" s="295"/>
      <c r="AT380" s="295"/>
      <c r="AU380" s="295"/>
      <c r="AV380" s="295"/>
      <c r="AW380" s="295"/>
      <c r="AX380" s="295"/>
      <c r="AY380" s="295"/>
      <c r="AZ380" s="295"/>
      <c r="BA380" s="295"/>
      <c r="BB380" s="295"/>
      <c r="BC380" s="295"/>
      <c r="BD380" s="295"/>
      <c r="BE380" s="295"/>
      <c r="BF380" s="295"/>
      <c r="BG380" s="295"/>
      <c r="BH380" s="295"/>
      <c r="BI380" s="295"/>
      <c r="BJ380" s="295"/>
      <c r="BK380" s="295"/>
      <c r="BL380" s="295"/>
      <c r="BM380" s="295"/>
      <c r="BN380" s="295"/>
      <c r="BO380" s="295"/>
      <c r="BP380" s="295"/>
      <c r="BQ380" s="295"/>
      <c r="BR380" s="295"/>
      <c r="BS380" s="295"/>
      <c r="BT380" s="295"/>
      <c r="BU380" s="295"/>
      <c r="BV380" s="295"/>
      <c r="BW380" s="295"/>
      <c r="BX380" s="295"/>
      <c r="BY380" s="295"/>
      <c r="BZ380" s="295"/>
      <c r="CA380" s="295"/>
      <c r="CB380" s="295"/>
      <c r="CC380" s="387"/>
      <c r="CD380" s="387"/>
      <c r="CJ380" s="426"/>
    </row>
    <row r="381" spans="2:88" s="31" customFormat="1" ht="17.100000000000001" customHeight="1">
      <c r="B381" s="901"/>
      <c r="C381" s="303"/>
      <c r="D381" s="303"/>
      <c r="E381" s="303"/>
      <c r="F381" s="303"/>
      <c r="G381" s="788"/>
      <c r="H381" s="788"/>
      <c r="I381" s="788"/>
      <c r="J381" s="788"/>
      <c r="K381" s="788"/>
      <c r="L381" s="788"/>
      <c r="M381" s="788"/>
      <c r="N381" s="788"/>
      <c r="O381" s="788"/>
      <c r="P381" s="788"/>
      <c r="Q381" s="788"/>
      <c r="R381" s="788"/>
      <c r="S381" s="788"/>
      <c r="T381" s="788"/>
      <c r="U381" s="788"/>
      <c r="V381" s="788"/>
      <c r="W381" s="788"/>
      <c r="X381" s="788"/>
      <c r="Y381" s="788"/>
      <c r="Z381" s="788"/>
      <c r="AA381" s="788"/>
      <c r="AB381" s="788"/>
      <c r="AC381" s="788"/>
      <c r="AD381" s="788"/>
      <c r="AE381" s="788"/>
      <c r="AF381" s="788"/>
      <c r="AG381" s="788"/>
      <c r="AH381" s="788"/>
      <c r="AI381" s="788"/>
      <c r="AJ381" s="788"/>
      <c r="AK381" s="788"/>
      <c r="AL381" s="788"/>
      <c r="AM381" s="788"/>
      <c r="AN381" s="788"/>
      <c r="AO381" s="788"/>
      <c r="AP381" s="788"/>
      <c r="AQ381" s="788"/>
      <c r="AR381" s="788"/>
      <c r="AS381" s="788"/>
      <c r="AT381" s="788"/>
      <c r="AU381" s="788"/>
      <c r="AV381" s="788"/>
      <c r="AW381" s="788"/>
      <c r="AX381" s="788"/>
      <c r="AY381" s="788"/>
      <c r="AZ381" s="788"/>
      <c r="BA381" s="788"/>
      <c r="BB381" s="788"/>
      <c r="BC381" s="788"/>
      <c r="BD381" s="788"/>
      <c r="BE381" s="788"/>
      <c r="BF381" s="788"/>
      <c r="BG381" s="788"/>
      <c r="BH381" s="788"/>
      <c r="BI381" s="788"/>
      <c r="BJ381" s="788"/>
      <c r="BK381" s="788"/>
      <c r="BL381" s="788"/>
      <c r="BM381" s="788"/>
      <c r="BN381" s="788"/>
      <c r="BO381" s="788"/>
      <c r="BP381" s="788"/>
      <c r="BQ381" s="788"/>
      <c r="BR381" s="788"/>
      <c r="BS381" s="788"/>
      <c r="BT381" s="788"/>
      <c r="BU381" s="788"/>
      <c r="BV381" s="788"/>
      <c r="BW381" s="788"/>
      <c r="BX381" s="788"/>
      <c r="BY381" s="788"/>
      <c r="BZ381" s="788"/>
      <c r="CA381" s="788"/>
      <c r="CB381" s="303"/>
      <c r="CC381" s="394"/>
      <c r="CD381" s="394"/>
      <c r="CJ381" s="427"/>
    </row>
    <row r="382" spans="2:88" s="31" customFormat="1" ht="17.100000000000001" customHeight="1">
      <c r="B382" s="901"/>
      <c r="C382" s="303"/>
      <c r="D382" s="303"/>
      <c r="E382" s="303"/>
      <c r="F382" s="303"/>
      <c r="G382" s="788"/>
      <c r="H382" s="788"/>
      <c r="I382" s="788"/>
      <c r="J382" s="788"/>
      <c r="K382" s="788"/>
      <c r="L382" s="788"/>
      <c r="M382" s="788"/>
      <c r="N382" s="788"/>
      <c r="O382" s="788"/>
      <c r="P382" s="788"/>
      <c r="Q382" s="788"/>
      <c r="R382" s="788"/>
      <c r="S382" s="788"/>
      <c r="T382" s="788"/>
      <c r="U382" s="788"/>
      <c r="V382" s="788"/>
      <c r="W382" s="788"/>
      <c r="X382" s="788"/>
      <c r="Y382" s="788"/>
      <c r="Z382" s="788"/>
      <c r="AA382" s="788"/>
      <c r="AB382" s="788"/>
      <c r="AC382" s="788"/>
      <c r="AD382" s="788"/>
      <c r="AE382" s="788"/>
      <c r="AF382" s="788"/>
      <c r="AG382" s="788"/>
      <c r="AH382" s="788"/>
      <c r="AI382" s="788"/>
      <c r="AJ382" s="788"/>
      <c r="AK382" s="788"/>
      <c r="AL382" s="788"/>
      <c r="AM382" s="788"/>
      <c r="AN382" s="788"/>
      <c r="AO382" s="788"/>
      <c r="AP382" s="788"/>
      <c r="AQ382" s="788"/>
      <c r="AR382" s="788"/>
      <c r="AS382" s="788"/>
      <c r="AT382" s="788"/>
      <c r="AU382" s="788"/>
      <c r="AV382" s="788"/>
      <c r="AW382" s="788"/>
      <c r="AX382" s="788"/>
      <c r="AY382" s="788"/>
      <c r="AZ382" s="788"/>
      <c r="BA382" s="788"/>
      <c r="BB382" s="788"/>
      <c r="BC382" s="788"/>
      <c r="BD382" s="788"/>
      <c r="BE382" s="788"/>
      <c r="BF382" s="788"/>
      <c r="BG382" s="788"/>
      <c r="BH382" s="788"/>
      <c r="BI382" s="788"/>
      <c r="BJ382" s="788"/>
      <c r="BK382" s="788"/>
      <c r="BL382" s="788"/>
      <c r="BM382" s="788"/>
      <c r="BN382" s="788"/>
      <c r="BO382" s="788"/>
      <c r="BP382" s="788"/>
      <c r="BQ382" s="788"/>
      <c r="BR382" s="788"/>
      <c r="BS382" s="788"/>
      <c r="BT382" s="788"/>
      <c r="BU382" s="788"/>
      <c r="BV382" s="788"/>
      <c r="BW382" s="788"/>
      <c r="BX382" s="788"/>
      <c r="BY382" s="788"/>
      <c r="BZ382" s="788"/>
      <c r="CA382" s="788"/>
      <c r="CB382" s="303"/>
      <c r="CC382" s="394"/>
      <c r="CD382" s="394"/>
      <c r="CJ382" s="427"/>
    </row>
    <row r="383" spans="2:88" s="31" customFormat="1" ht="17.100000000000001" customHeight="1">
      <c r="B383" s="901"/>
      <c r="C383" s="303"/>
      <c r="D383" s="303"/>
      <c r="E383" s="303"/>
      <c r="F383" s="303"/>
      <c r="G383" s="788"/>
      <c r="H383" s="788"/>
      <c r="I383" s="788"/>
      <c r="J383" s="788"/>
      <c r="K383" s="788"/>
      <c r="L383" s="788"/>
      <c r="M383" s="788"/>
      <c r="N383" s="788"/>
      <c r="O383" s="788"/>
      <c r="P383" s="788"/>
      <c r="Q383" s="788"/>
      <c r="R383" s="788"/>
      <c r="S383" s="788"/>
      <c r="T383" s="788"/>
      <c r="U383" s="788"/>
      <c r="V383" s="788"/>
      <c r="W383" s="788"/>
      <c r="X383" s="788"/>
      <c r="Y383" s="788"/>
      <c r="Z383" s="788"/>
      <c r="AA383" s="788"/>
      <c r="AB383" s="788"/>
      <c r="AC383" s="788"/>
      <c r="AD383" s="788"/>
      <c r="AE383" s="788"/>
      <c r="AF383" s="788"/>
      <c r="AG383" s="788"/>
      <c r="AH383" s="788"/>
      <c r="AI383" s="788"/>
      <c r="AJ383" s="788"/>
      <c r="AK383" s="788"/>
      <c r="AL383" s="788"/>
      <c r="AM383" s="788"/>
      <c r="AN383" s="788"/>
      <c r="AO383" s="788"/>
      <c r="AP383" s="788"/>
      <c r="AQ383" s="788"/>
      <c r="AR383" s="788"/>
      <c r="AS383" s="788"/>
      <c r="AT383" s="788"/>
      <c r="AU383" s="788"/>
      <c r="AV383" s="788"/>
      <c r="AW383" s="788"/>
      <c r="AX383" s="788"/>
      <c r="AY383" s="788"/>
      <c r="AZ383" s="788"/>
      <c r="BA383" s="788"/>
      <c r="BB383" s="788"/>
      <c r="BC383" s="788"/>
      <c r="BD383" s="788"/>
      <c r="BE383" s="788"/>
      <c r="BF383" s="788"/>
      <c r="BG383" s="788"/>
      <c r="BH383" s="788"/>
      <c r="BI383" s="788"/>
      <c r="BJ383" s="788"/>
      <c r="BK383" s="788"/>
      <c r="BL383" s="788"/>
      <c r="BM383" s="788"/>
      <c r="BN383" s="788"/>
      <c r="BO383" s="788"/>
      <c r="BP383" s="788"/>
      <c r="BQ383" s="788"/>
      <c r="BR383" s="788"/>
      <c r="BS383" s="788"/>
      <c r="BT383" s="788"/>
      <c r="BU383" s="788"/>
      <c r="BV383" s="788"/>
      <c r="BW383" s="788"/>
      <c r="BX383" s="788"/>
      <c r="BY383" s="788"/>
      <c r="BZ383" s="788"/>
      <c r="CA383" s="788"/>
      <c r="CB383" s="303"/>
      <c r="CC383" s="394"/>
      <c r="CD383" s="394"/>
      <c r="CJ383" s="427"/>
    </row>
    <row r="384" spans="2:88" s="1" customFormat="1" ht="17.100000000000001" customHeight="1">
      <c r="B384" s="901"/>
      <c r="C384" s="59"/>
      <c r="D384" s="59"/>
      <c r="E384" s="59"/>
      <c r="F384" s="59"/>
      <c r="G384" s="788"/>
      <c r="H384" s="788"/>
      <c r="I384" s="788"/>
      <c r="J384" s="788"/>
      <c r="K384" s="788"/>
      <c r="L384" s="788"/>
      <c r="M384" s="788"/>
      <c r="N384" s="788"/>
      <c r="O384" s="788"/>
      <c r="P384" s="788"/>
      <c r="Q384" s="788"/>
      <c r="R384" s="788"/>
      <c r="S384" s="788"/>
      <c r="T384" s="788"/>
      <c r="U384" s="788"/>
      <c r="V384" s="788"/>
      <c r="W384" s="788"/>
      <c r="X384" s="788"/>
      <c r="Y384" s="788"/>
      <c r="Z384" s="788"/>
      <c r="AA384" s="788"/>
      <c r="AB384" s="788"/>
      <c r="AC384" s="788"/>
      <c r="AD384" s="788"/>
      <c r="AE384" s="788"/>
      <c r="AF384" s="788"/>
      <c r="AG384" s="788"/>
      <c r="AH384" s="788"/>
      <c r="AI384" s="788"/>
      <c r="AJ384" s="788"/>
      <c r="AK384" s="788"/>
      <c r="AL384" s="788"/>
      <c r="AM384" s="788"/>
      <c r="AN384" s="788"/>
      <c r="AO384" s="788"/>
      <c r="AP384" s="788"/>
      <c r="AQ384" s="788"/>
      <c r="AR384" s="788"/>
      <c r="AS384" s="788"/>
      <c r="AT384" s="788"/>
      <c r="AU384" s="788"/>
      <c r="AV384" s="788"/>
      <c r="AW384" s="788"/>
      <c r="AX384" s="788"/>
      <c r="AY384" s="788"/>
      <c r="AZ384" s="788"/>
      <c r="BA384" s="788"/>
      <c r="BB384" s="788"/>
      <c r="BC384" s="788"/>
      <c r="BD384" s="788"/>
      <c r="BE384" s="788"/>
      <c r="BF384" s="788"/>
      <c r="BG384" s="788"/>
      <c r="BH384" s="788"/>
      <c r="BI384" s="788"/>
      <c r="BJ384" s="788"/>
      <c r="BK384" s="788"/>
      <c r="BL384" s="788"/>
      <c r="BM384" s="788"/>
      <c r="BN384" s="788"/>
      <c r="BO384" s="788"/>
      <c r="BP384" s="788"/>
      <c r="BQ384" s="788"/>
      <c r="BR384" s="788"/>
      <c r="BS384" s="788"/>
      <c r="BT384" s="788"/>
      <c r="BU384" s="788"/>
      <c r="BV384" s="788"/>
      <c r="BW384" s="788"/>
      <c r="BX384" s="788"/>
      <c r="BY384" s="788"/>
      <c r="BZ384" s="788"/>
      <c r="CA384" s="788"/>
      <c r="CB384" s="60"/>
      <c r="CJ384" s="420"/>
    </row>
    <row r="385" spans="2:88" s="1" customFormat="1" ht="17.100000000000001" customHeight="1">
      <c r="B385" s="901"/>
      <c r="C385" s="59"/>
      <c r="D385" s="59"/>
      <c r="E385" s="59"/>
      <c r="F385" s="59"/>
      <c r="G385" s="788"/>
      <c r="H385" s="788"/>
      <c r="I385" s="788"/>
      <c r="J385" s="788"/>
      <c r="K385" s="788"/>
      <c r="L385" s="788"/>
      <c r="M385" s="788"/>
      <c r="N385" s="788"/>
      <c r="O385" s="788"/>
      <c r="P385" s="788"/>
      <c r="Q385" s="788"/>
      <c r="R385" s="788"/>
      <c r="S385" s="788"/>
      <c r="T385" s="788"/>
      <c r="U385" s="788"/>
      <c r="V385" s="788"/>
      <c r="W385" s="788"/>
      <c r="X385" s="788"/>
      <c r="Y385" s="788"/>
      <c r="Z385" s="788"/>
      <c r="AA385" s="788"/>
      <c r="AB385" s="788"/>
      <c r="AC385" s="788"/>
      <c r="AD385" s="788"/>
      <c r="AE385" s="788"/>
      <c r="AF385" s="788"/>
      <c r="AG385" s="788"/>
      <c r="AH385" s="788"/>
      <c r="AI385" s="788"/>
      <c r="AJ385" s="788"/>
      <c r="AK385" s="788"/>
      <c r="AL385" s="788"/>
      <c r="AM385" s="788"/>
      <c r="AN385" s="788"/>
      <c r="AO385" s="788"/>
      <c r="AP385" s="788"/>
      <c r="AQ385" s="788"/>
      <c r="AR385" s="788"/>
      <c r="AS385" s="788"/>
      <c r="AT385" s="788"/>
      <c r="AU385" s="788"/>
      <c r="AV385" s="788"/>
      <c r="AW385" s="788"/>
      <c r="AX385" s="788"/>
      <c r="AY385" s="788"/>
      <c r="AZ385" s="788"/>
      <c r="BA385" s="788"/>
      <c r="BB385" s="788"/>
      <c r="BC385" s="788"/>
      <c r="BD385" s="788"/>
      <c r="BE385" s="788"/>
      <c r="BF385" s="788"/>
      <c r="BG385" s="788"/>
      <c r="BH385" s="788"/>
      <c r="BI385" s="788"/>
      <c r="BJ385" s="788"/>
      <c r="BK385" s="788"/>
      <c r="BL385" s="788"/>
      <c r="BM385" s="788"/>
      <c r="BN385" s="788"/>
      <c r="BO385" s="788"/>
      <c r="BP385" s="788"/>
      <c r="BQ385" s="788"/>
      <c r="BR385" s="788"/>
      <c r="BS385" s="788"/>
      <c r="BT385" s="788"/>
      <c r="BU385" s="788"/>
      <c r="BV385" s="788"/>
      <c r="BW385" s="788"/>
      <c r="BX385" s="788"/>
      <c r="BY385" s="788"/>
      <c r="BZ385" s="788"/>
      <c r="CA385" s="788"/>
      <c r="CB385" s="60"/>
      <c r="CJ385" s="420"/>
    </row>
    <row r="386" spans="2:88" s="1" customFormat="1" ht="17.100000000000001" customHeight="1">
      <c r="B386" s="901"/>
      <c r="C386" s="59"/>
      <c r="D386" s="59"/>
      <c r="E386" s="59"/>
      <c r="F386" s="59"/>
      <c r="G386" s="788"/>
      <c r="H386" s="788"/>
      <c r="I386" s="788"/>
      <c r="J386" s="788"/>
      <c r="K386" s="788"/>
      <c r="L386" s="788"/>
      <c r="M386" s="788"/>
      <c r="N386" s="788"/>
      <c r="O386" s="788"/>
      <c r="P386" s="788"/>
      <c r="Q386" s="788"/>
      <c r="R386" s="788"/>
      <c r="S386" s="788"/>
      <c r="T386" s="788"/>
      <c r="U386" s="788"/>
      <c r="V386" s="788"/>
      <c r="W386" s="788"/>
      <c r="X386" s="788"/>
      <c r="Y386" s="788"/>
      <c r="Z386" s="788"/>
      <c r="AA386" s="788"/>
      <c r="AB386" s="788"/>
      <c r="AC386" s="788"/>
      <c r="AD386" s="788"/>
      <c r="AE386" s="788"/>
      <c r="AF386" s="788"/>
      <c r="AG386" s="788"/>
      <c r="AH386" s="788"/>
      <c r="AI386" s="788"/>
      <c r="AJ386" s="788"/>
      <c r="AK386" s="788"/>
      <c r="AL386" s="788"/>
      <c r="AM386" s="788"/>
      <c r="AN386" s="788"/>
      <c r="AO386" s="788"/>
      <c r="AP386" s="788"/>
      <c r="AQ386" s="788"/>
      <c r="AR386" s="788"/>
      <c r="AS386" s="788"/>
      <c r="AT386" s="788"/>
      <c r="AU386" s="788"/>
      <c r="AV386" s="788"/>
      <c r="AW386" s="788"/>
      <c r="AX386" s="788"/>
      <c r="AY386" s="788"/>
      <c r="AZ386" s="788"/>
      <c r="BA386" s="788"/>
      <c r="BB386" s="788"/>
      <c r="BC386" s="788"/>
      <c r="BD386" s="788"/>
      <c r="BE386" s="788"/>
      <c r="BF386" s="788"/>
      <c r="BG386" s="788"/>
      <c r="BH386" s="788"/>
      <c r="BI386" s="788"/>
      <c r="BJ386" s="788"/>
      <c r="BK386" s="788"/>
      <c r="BL386" s="788"/>
      <c r="BM386" s="788"/>
      <c r="BN386" s="788"/>
      <c r="BO386" s="788"/>
      <c r="BP386" s="788"/>
      <c r="BQ386" s="788"/>
      <c r="BR386" s="788"/>
      <c r="BS386" s="788"/>
      <c r="BT386" s="788"/>
      <c r="BU386" s="788"/>
      <c r="BV386" s="788"/>
      <c r="BW386" s="788"/>
      <c r="BX386" s="788"/>
      <c r="BY386" s="788"/>
      <c r="BZ386" s="788"/>
      <c r="CA386" s="788"/>
      <c r="CB386" s="60"/>
      <c r="CJ386" s="420"/>
    </row>
    <row r="387" spans="2:88" s="1" customFormat="1" ht="17.100000000000001" customHeight="1">
      <c r="B387" s="901"/>
      <c r="C387" s="59"/>
      <c r="D387" s="59"/>
      <c r="E387" s="59"/>
      <c r="F387" s="59"/>
      <c r="G387" s="788"/>
      <c r="H387" s="788"/>
      <c r="I387" s="788"/>
      <c r="J387" s="788"/>
      <c r="K387" s="788"/>
      <c r="L387" s="788"/>
      <c r="M387" s="788"/>
      <c r="N387" s="788"/>
      <c r="O387" s="788"/>
      <c r="P387" s="788"/>
      <c r="Q387" s="788"/>
      <c r="R387" s="788"/>
      <c r="S387" s="788"/>
      <c r="T387" s="788"/>
      <c r="U387" s="788"/>
      <c r="V387" s="788"/>
      <c r="W387" s="788"/>
      <c r="X387" s="788"/>
      <c r="Y387" s="788"/>
      <c r="Z387" s="788"/>
      <c r="AA387" s="788"/>
      <c r="AB387" s="788"/>
      <c r="AC387" s="788"/>
      <c r="AD387" s="788"/>
      <c r="AE387" s="788"/>
      <c r="AF387" s="788"/>
      <c r="AG387" s="788"/>
      <c r="AH387" s="788"/>
      <c r="AI387" s="788"/>
      <c r="AJ387" s="788"/>
      <c r="AK387" s="788"/>
      <c r="AL387" s="788"/>
      <c r="AM387" s="788"/>
      <c r="AN387" s="788"/>
      <c r="AO387" s="788"/>
      <c r="AP387" s="788"/>
      <c r="AQ387" s="788"/>
      <c r="AR387" s="788"/>
      <c r="AS387" s="788"/>
      <c r="AT387" s="788"/>
      <c r="AU387" s="788"/>
      <c r="AV387" s="788"/>
      <c r="AW387" s="788"/>
      <c r="AX387" s="788"/>
      <c r="AY387" s="788"/>
      <c r="AZ387" s="788"/>
      <c r="BA387" s="788"/>
      <c r="BB387" s="788"/>
      <c r="BC387" s="788"/>
      <c r="BD387" s="788"/>
      <c r="BE387" s="788"/>
      <c r="BF387" s="788"/>
      <c r="BG387" s="788"/>
      <c r="BH387" s="788"/>
      <c r="BI387" s="788"/>
      <c r="BJ387" s="788"/>
      <c r="BK387" s="788"/>
      <c r="BL387" s="788"/>
      <c r="BM387" s="788"/>
      <c r="BN387" s="788"/>
      <c r="BO387" s="788"/>
      <c r="BP387" s="788"/>
      <c r="BQ387" s="788"/>
      <c r="BR387" s="788"/>
      <c r="BS387" s="788"/>
      <c r="BT387" s="788"/>
      <c r="BU387" s="788"/>
      <c r="BV387" s="788"/>
      <c r="BW387" s="788"/>
      <c r="BX387" s="788"/>
      <c r="BY387" s="788"/>
      <c r="BZ387" s="788"/>
      <c r="CA387" s="788"/>
      <c r="CB387" s="60"/>
      <c r="CJ387" s="420"/>
    </row>
    <row r="388" spans="2:88" s="1" customFormat="1" ht="17.100000000000001" customHeight="1">
      <c r="B388" s="901"/>
      <c r="C388" s="59"/>
      <c r="D388" s="59"/>
      <c r="E388" s="59"/>
      <c r="F388" s="59"/>
      <c r="G388" s="788"/>
      <c r="H388" s="788"/>
      <c r="I388" s="788"/>
      <c r="J388" s="788"/>
      <c r="K388" s="788"/>
      <c r="L388" s="788"/>
      <c r="M388" s="788"/>
      <c r="N388" s="788"/>
      <c r="O388" s="788"/>
      <c r="P388" s="788"/>
      <c r="Q388" s="788"/>
      <c r="R388" s="788"/>
      <c r="S388" s="788"/>
      <c r="T388" s="788"/>
      <c r="U388" s="788"/>
      <c r="V388" s="788"/>
      <c r="W388" s="788"/>
      <c r="X388" s="788"/>
      <c r="Y388" s="788"/>
      <c r="Z388" s="788"/>
      <c r="AA388" s="788"/>
      <c r="AB388" s="788"/>
      <c r="AC388" s="788"/>
      <c r="AD388" s="788"/>
      <c r="AE388" s="788"/>
      <c r="AF388" s="788"/>
      <c r="AG388" s="788"/>
      <c r="AH388" s="788"/>
      <c r="AI388" s="788"/>
      <c r="AJ388" s="788"/>
      <c r="AK388" s="788"/>
      <c r="AL388" s="788"/>
      <c r="AM388" s="788"/>
      <c r="AN388" s="788"/>
      <c r="AO388" s="788"/>
      <c r="AP388" s="788"/>
      <c r="AQ388" s="788"/>
      <c r="AR388" s="788"/>
      <c r="AS388" s="788"/>
      <c r="AT388" s="788"/>
      <c r="AU388" s="788"/>
      <c r="AV388" s="788"/>
      <c r="AW388" s="788"/>
      <c r="AX388" s="788"/>
      <c r="AY388" s="788"/>
      <c r="AZ388" s="788"/>
      <c r="BA388" s="788"/>
      <c r="BB388" s="788"/>
      <c r="BC388" s="788"/>
      <c r="BD388" s="788"/>
      <c r="BE388" s="788"/>
      <c r="BF388" s="788"/>
      <c r="BG388" s="788"/>
      <c r="BH388" s="788"/>
      <c r="BI388" s="788"/>
      <c r="BJ388" s="788"/>
      <c r="BK388" s="788"/>
      <c r="BL388" s="788"/>
      <c r="BM388" s="788"/>
      <c r="BN388" s="788"/>
      <c r="BO388" s="788"/>
      <c r="BP388" s="788"/>
      <c r="BQ388" s="788"/>
      <c r="BR388" s="788"/>
      <c r="BS388" s="788"/>
      <c r="BT388" s="788"/>
      <c r="BU388" s="788"/>
      <c r="BV388" s="788"/>
      <c r="BW388" s="788"/>
      <c r="BX388" s="788"/>
      <c r="BY388" s="788"/>
      <c r="BZ388" s="788"/>
      <c r="CA388" s="788"/>
      <c r="CB388" s="60"/>
      <c r="CJ388" s="420"/>
    </row>
    <row r="389" spans="2:88" s="1" customFormat="1" ht="17.100000000000001" customHeight="1">
      <c r="B389" s="901"/>
      <c r="C389" s="59"/>
      <c r="D389" s="59"/>
      <c r="E389" s="59"/>
      <c r="F389" s="59"/>
      <c r="G389" s="788"/>
      <c r="H389" s="788"/>
      <c r="I389" s="788"/>
      <c r="J389" s="788"/>
      <c r="K389" s="788"/>
      <c r="L389" s="788"/>
      <c r="M389" s="788"/>
      <c r="N389" s="788"/>
      <c r="O389" s="788"/>
      <c r="P389" s="788"/>
      <c r="Q389" s="788"/>
      <c r="R389" s="788"/>
      <c r="S389" s="788"/>
      <c r="T389" s="788"/>
      <c r="U389" s="788"/>
      <c r="V389" s="788"/>
      <c r="W389" s="788"/>
      <c r="X389" s="788"/>
      <c r="Y389" s="788"/>
      <c r="Z389" s="788"/>
      <c r="AA389" s="788"/>
      <c r="AB389" s="788"/>
      <c r="AC389" s="788"/>
      <c r="AD389" s="788"/>
      <c r="AE389" s="788"/>
      <c r="AF389" s="788"/>
      <c r="AG389" s="788"/>
      <c r="AH389" s="788"/>
      <c r="AI389" s="788"/>
      <c r="AJ389" s="788"/>
      <c r="AK389" s="788"/>
      <c r="AL389" s="788"/>
      <c r="AM389" s="788"/>
      <c r="AN389" s="788"/>
      <c r="AO389" s="788"/>
      <c r="AP389" s="788"/>
      <c r="AQ389" s="788"/>
      <c r="AR389" s="788"/>
      <c r="AS389" s="788"/>
      <c r="AT389" s="788"/>
      <c r="AU389" s="788"/>
      <c r="AV389" s="788"/>
      <c r="AW389" s="788"/>
      <c r="AX389" s="788"/>
      <c r="AY389" s="788"/>
      <c r="AZ389" s="788"/>
      <c r="BA389" s="788"/>
      <c r="BB389" s="788"/>
      <c r="BC389" s="788"/>
      <c r="BD389" s="788"/>
      <c r="BE389" s="788"/>
      <c r="BF389" s="788"/>
      <c r="BG389" s="788"/>
      <c r="BH389" s="788"/>
      <c r="BI389" s="788"/>
      <c r="BJ389" s="788"/>
      <c r="BK389" s="788"/>
      <c r="BL389" s="788"/>
      <c r="BM389" s="788"/>
      <c r="BN389" s="788"/>
      <c r="BO389" s="788"/>
      <c r="BP389" s="788"/>
      <c r="BQ389" s="788"/>
      <c r="BR389" s="788"/>
      <c r="BS389" s="788"/>
      <c r="BT389" s="788"/>
      <c r="BU389" s="788"/>
      <c r="BV389" s="788"/>
      <c r="BW389" s="788"/>
      <c r="BX389" s="788"/>
      <c r="BY389" s="788"/>
      <c r="BZ389" s="788"/>
      <c r="CA389" s="788"/>
      <c r="CB389" s="60"/>
      <c r="CJ389" s="420"/>
    </row>
    <row r="390" spans="2:88" s="1" customFormat="1" ht="17.100000000000001" customHeight="1">
      <c r="B390" s="901"/>
      <c r="C390" s="59"/>
      <c r="D390" s="59"/>
      <c r="E390" s="59"/>
      <c r="F390" s="59"/>
      <c r="G390" s="788"/>
      <c r="H390" s="788"/>
      <c r="I390" s="788"/>
      <c r="J390" s="788"/>
      <c r="K390" s="788"/>
      <c r="L390" s="788"/>
      <c r="M390" s="788"/>
      <c r="N390" s="788"/>
      <c r="O390" s="788"/>
      <c r="P390" s="788"/>
      <c r="Q390" s="788"/>
      <c r="R390" s="788"/>
      <c r="S390" s="788"/>
      <c r="T390" s="788"/>
      <c r="U390" s="788"/>
      <c r="V390" s="788"/>
      <c r="W390" s="788"/>
      <c r="X390" s="788"/>
      <c r="Y390" s="788"/>
      <c r="Z390" s="788"/>
      <c r="AA390" s="788"/>
      <c r="AB390" s="788"/>
      <c r="AC390" s="788"/>
      <c r="AD390" s="788"/>
      <c r="AE390" s="788"/>
      <c r="AF390" s="788"/>
      <c r="AG390" s="788"/>
      <c r="AH390" s="788"/>
      <c r="AI390" s="788"/>
      <c r="AJ390" s="788"/>
      <c r="AK390" s="788"/>
      <c r="AL390" s="788"/>
      <c r="AM390" s="788"/>
      <c r="AN390" s="788"/>
      <c r="AO390" s="788"/>
      <c r="AP390" s="788"/>
      <c r="AQ390" s="788"/>
      <c r="AR390" s="788"/>
      <c r="AS390" s="788"/>
      <c r="AT390" s="788"/>
      <c r="AU390" s="788"/>
      <c r="AV390" s="788"/>
      <c r="AW390" s="788"/>
      <c r="AX390" s="788"/>
      <c r="AY390" s="788"/>
      <c r="AZ390" s="788"/>
      <c r="BA390" s="788"/>
      <c r="BB390" s="788"/>
      <c r="BC390" s="788"/>
      <c r="BD390" s="788"/>
      <c r="BE390" s="788"/>
      <c r="BF390" s="788"/>
      <c r="BG390" s="788"/>
      <c r="BH390" s="788"/>
      <c r="BI390" s="788"/>
      <c r="BJ390" s="788"/>
      <c r="BK390" s="788"/>
      <c r="BL390" s="788"/>
      <c r="BM390" s="788"/>
      <c r="BN390" s="788"/>
      <c r="BO390" s="788"/>
      <c r="BP390" s="788"/>
      <c r="BQ390" s="788"/>
      <c r="BR390" s="788"/>
      <c r="BS390" s="788"/>
      <c r="BT390" s="788"/>
      <c r="BU390" s="788"/>
      <c r="BV390" s="788"/>
      <c r="BW390" s="788"/>
      <c r="BX390" s="788"/>
      <c r="BY390" s="788"/>
      <c r="BZ390" s="788"/>
      <c r="CA390" s="788"/>
      <c r="CB390" s="60"/>
      <c r="CJ390" s="420"/>
    </row>
    <row r="391" spans="2:88" s="1" customFormat="1" ht="17.100000000000001" customHeight="1">
      <c r="B391" s="482" t="s">
        <v>2144</v>
      </c>
      <c r="C391" s="59"/>
      <c r="D391" s="59"/>
      <c r="E391" s="59"/>
      <c r="F391" s="59"/>
      <c r="G391" s="788"/>
      <c r="H391" s="788"/>
      <c r="I391" s="788"/>
      <c r="J391" s="788"/>
      <c r="K391" s="788"/>
      <c r="L391" s="788"/>
      <c r="M391" s="788"/>
      <c r="N391" s="788"/>
      <c r="O391" s="788"/>
      <c r="P391" s="788"/>
      <c r="Q391" s="788"/>
      <c r="R391" s="788"/>
      <c r="S391" s="788"/>
      <c r="T391" s="788"/>
      <c r="U391" s="788"/>
      <c r="V391" s="788"/>
      <c r="W391" s="788"/>
      <c r="X391" s="788"/>
      <c r="Y391" s="788"/>
      <c r="Z391" s="788"/>
      <c r="AA391" s="788"/>
      <c r="AB391" s="788"/>
      <c r="AC391" s="788"/>
      <c r="AD391" s="788"/>
      <c r="AE391" s="788"/>
      <c r="AF391" s="788"/>
      <c r="AG391" s="788"/>
      <c r="AH391" s="788"/>
      <c r="AI391" s="788"/>
      <c r="AJ391" s="788"/>
      <c r="AK391" s="788"/>
      <c r="AL391" s="788"/>
      <c r="AM391" s="788"/>
      <c r="AN391" s="788"/>
      <c r="AO391" s="788"/>
      <c r="AP391" s="788"/>
      <c r="AQ391" s="788"/>
      <c r="AR391" s="788"/>
      <c r="AS391" s="788"/>
      <c r="AT391" s="788"/>
      <c r="AU391" s="788"/>
      <c r="AV391" s="788"/>
      <c r="AW391" s="788"/>
      <c r="AX391" s="788"/>
      <c r="AY391" s="788"/>
      <c r="AZ391" s="788"/>
      <c r="BA391" s="788"/>
      <c r="BB391" s="788"/>
      <c r="BC391" s="788"/>
      <c r="BD391" s="788"/>
      <c r="BE391" s="788"/>
      <c r="BF391" s="788"/>
      <c r="BG391" s="788"/>
      <c r="BH391" s="788"/>
      <c r="BI391" s="788"/>
      <c r="BJ391" s="788"/>
      <c r="BK391" s="788"/>
      <c r="BL391" s="788"/>
      <c r="BM391" s="788"/>
      <c r="BN391" s="788"/>
      <c r="BO391" s="788"/>
      <c r="BP391" s="788"/>
      <c r="BQ391" s="788"/>
      <c r="BR391" s="788"/>
      <c r="BS391" s="788"/>
      <c r="BT391" s="788"/>
      <c r="BU391" s="788"/>
      <c r="BV391" s="788"/>
      <c r="BW391" s="788"/>
      <c r="BX391" s="788"/>
      <c r="BY391" s="788"/>
      <c r="BZ391" s="788"/>
      <c r="CA391" s="788"/>
      <c r="CB391" s="60"/>
      <c r="CC391" s="461" t="s">
        <v>2144</v>
      </c>
      <c r="CJ391" s="420"/>
    </row>
    <row r="392" spans="2:88" s="2" customFormat="1" ht="15.75" customHeight="1" thickBot="1">
      <c r="B392" s="483" t="s">
        <v>2141</v>
      </c>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463" t="s">
        <v>2141</v>
      </c>
      <c r="CD392" s="1"/>
      <c r="CJ392" s="99"/>
    </row>
    <row r="393" spans="2:88" s="27" customFormat="1" ht="18" customHeight="1">
      <c r="B393" s="484" t="s">
        <v>2142</v>
      </c>
      <c r="C393" s="795" t="s">
        <v>267</v>
      </c>
      <c r="D393" s="795"/>
      <c r="E393" s="795"/>
      <c r="F393" s="795"/>
      <c r="G393" s="795"/>
      <c r="H393" s="795"/>
      <c r="I393" s="795"/>
      <c r="J393" s="795"/>
      <c r="K393" s="795"/>
      <c r="L393" s="795"/>
      <c r="M393" s="795"/>
      <c r="N393" s="795"/>
      <c r="O393" s="795"/>
      <c r="P393" s="795"/>
      <c r="Q393" s="795"/>
      <c r="R393" s="795"/>
      <c r="S393" s="795"/>
      <c r="T393" s="795"/>
      <c r="U393" s="795"/>
      <c r="V393" s="795"/>
      <c r="W393" s="795"/>
      <c r="X393" s="795"/>
      <c r="Y393" s="795"/>
      <c r="Z393" s="795"/>
      <c r="AA393" s="795"/>
      <c r="AB393" s="795"/>
      <c r="AC393" s="795"/>
      <c r="AD393" s="795"/>
      <c r="AE393" s="795"/>
      <c r="AF393" s="795"/>
      <c r="AG393" s="795"/>
      <c r="AH393" s="795"/>
      <c r="AI393" s="795"/>
      <c r="AJ393" s="795"/>
      <c r="AK393" s="795"/>
      <c r="AL393" s="795"/>
      <c r="AM393" s="795"/>
      <c r="AN393" s="795"/>
      <c r="AO393" s="795"/>
      <c r="AP393" s="795"/>
      <c r="AQ393" s="795"/>
      <c r="AR393" s="795"/>
      <c r="AS393" s="795"/>
      <c r="AT393" s="795"/>
      <c r="AU393" s="795"/>
      <c r="AV393" s="795"/>
      <c r="AW393" s="795"/>
      <c r="AX393" s="795"/>
      <c r="AY393" s="795"/>
      <c r="AZ393" s="795"/>
      <c r="BA393" s="795"/>
      <c r="BB393" s="795"/>
      <c r="BC393" s="795"/>
      <c r="BD393" s="795"/>
      <c r="BE393" s="795"/>
      <c r="BF393" s="795"/>
      <c r="BG393" s="795"/>
      <c r="BH393" s="795"/>
      <c r="BI393" s="795"/>
      <c r="BJ393" s="795"/>
      <c r="BK393" s="795"/>
      <c r="BL393" s="795"/>
      <c r="BM393" s="795"/>
      <c r="BN393" s="795"/>
      <c r="BO393" s="795"/>
      <c r="BP393" s="795"/>
      <c r="BQ393" s="795"/>
      <c r="BR393" s="795"/>
      <c r="BS393" s="795"/>
      <c r="BT393" s="795"/>
      <c r="BU393" s="795"/>
      <c r="BV393" s="795"/>
      <c r="BW393" s="795"/>
      <c r="BX393" s="795"/>
      <c r="BY393" s="795"/>
      <c r="BZ393" s="795"/>
      <c r="CA393" s="795"/>
      <c r="CB393" s="795"/>
      <c r="CC393" s="464" t="s">
        <v>2142</v>
      </c>
      <c r="CD393" s="388" t="s">
        <v>2158</v>
      </c>
      <c r="CJ393" s="422"/>
    </row>
    <row r="394" spans="2:88" s="30" customFormat="1" ht="15.75" customHeight="1">
      <c r="B394" s="496"/>
      <c r="C394" s="791" t="s">
        <v>268</v>
      </c>
      <c r="D394" s="791"/>
      <c r="E394" s="791"/>
      <c r="F394" s="791"/>
      <c r="G394" s="791"/>
      <c r="H394" s="791"/>
      <c r="I394" s="791"/>
      <c r="J394" s="791"/>
      <c r="K394" s="791"/>
      <c r="L394" s="791"/>
      <c r="M394" s="791"/>
      <c r="N394" s="791"/>
      <c r="O394" s="791"/>
      <c r="P394" s="791"/>
      <c r="Q394" s="791"/>
      <c r="R394" s="791"/>
      <c r="S394" s="791"/>
      <c r="T394" s="791"/>
      <c r="U394" s="791"/>
      <c r="V394" s="791"/>
      <c r="W394" s="791"/>
      <c r="X394" s="791"/>
      <c r="Y394" s="791"/>
      <c r="Z394" s="791"/>
      <c r="AA394" s="791"/>
      <c r="AB394" s="791"/>
      <c r="AC394" s="791"/>
      <c r="AD394" s="791"/>
      <c r="AE394" s="791"/>
      <c r="AF394" s="791"/>
      <c r="AG394" s="791"/>
      <c r="AH394" s="791"/>
      <c r="AI394" s="791"/>
      <c r="AJ394" s="791"/>
      <c r="AK394" s="791"/>
      <c r="AL394" s="791"/>
      <c r="AM394" s="791"/>
      <c r="AN394" s="791"/>
      <c r="AO394" s="791"/>
      <c r="AP394" s="791"/>
      <c r="AQ394" s="791"/>
      <c r="AR394" s="791"/>
      <c r="AS394" s="791"/>
      <c r="AT394" s="791"/>
      <c r="AU394" s="791"/>
      <c r="AV394" s="791"/>
      <c r="AW394" s="791"/>
      <c r="AX394" s="791"/>
      <c r="AY394" s="791"/>
      <c r="AZ394" s="791"/>
      <c r="BA394" s="791"/>
      <c r="BB394" s="791"/>
      <c r="BC394" s="791"/>
      <c r="BD394" s="791"/>
      <c r="BE394" s="791"/>
      <c r="BF394" s="791"/>
      <c r="BG394" s="791"/>
      <c r="BH394" s="791"/>
      <c r="BI394" s="791"/>
      <c r="BJ394" s="791"/>
      <c r="BK394" s="791"/>
      <c r="BL394" s="791"/>
      <c r="BM394" s="791"/>
      <c r="BN394" s="791"/>
      <c r="BO394" s="791"/>
      <c r="BP394" s="791"/>
      <c r="BQ394" s="791"/>
      <c r="BR394" s="791"/>
      <c r="BS394" s="791"/>
      <c r="BT394" s="791"/>
      <c r="BU394" s="791"/>
      <c r="BV394" s="791"/>
      <c r="BW394" s="791"/>
      <c r="BX394" s="791"/>
      <c r="BY394" s="791"/>
      <c r="BZ394" s="791"/>
      <c r="CA394" s="791"/>
      <c r="CB394" s="791"/>
      <c r="CC394" s="387"/>
      <c r="CD394" s="387"/>
      <c r="CJ394" s="426"/>
    </row>
    <row r="395" spans="2:88" s="2" customFormat="1" ht="2.1" customHeight="1">
      <c r="B395" s="496"/>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c r="BD395" s="293"/>
      <c r="BE395" s="293"/>
      <c r="BF395" s="293"/>
      <c r="BG395" s="293"/>
      <c r="BH395" s="293"/>
      <c r="BI395" s="293"/>
      <c r="BJ395" s="293"/>
      <c r="BK395" s="293"/>
      <c r="BL395" s="293"/>
      <c r="BM395" s="293"/>
      <c r="BN395" s="293"/>
      <c r="BO395" s="293"/>
      <c r="BP395" s="293"/>
      <c r="BQ395" s="293"/>
      <c r="BR395" s="293"/>
      <c r="BS395" s="293"/>
      <c r="BT395" s="293"/>
      <c r="BU395" s="293"/>
      <c r="BV395" s="293"/>
      <c r="BW395" s="293"/>
      <c r="BX395" s="293"/>
      <c r="BY395" s="293"/>
      <c r="BZ395" s="293"/>
      <c r="CA395" s="293"/>
      <c r="CB395" s="293"/>
      <c r="CC395" s="1"/>
      <c r="CD395" s="1"/>
      <c r="CJ395" s="99"/>
    </row>
    <row r="396" spans="2:88" s="2" customFormat="1" ht="4.5" customHeight="1">
      <c r="B396" s="901" t="s">
        <v>2168</v>
      </c>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c r="AS396" s="294"/>
      <c r="AT396" s="294"/>
      <c r="AU396" s="294"/>
      <c r="AV396" s="294"/>
      <c r="AW396" s="294"/>
      <c r="AX396" s="294"/>
      <c r="AY396" s="294"/>
      <c r="AZ396" s="294"/>
      <c r="BA396" s="294"/>
      <c r="BB396" s="294"/>
      <c r="BC396" s="294"/>
      <c r="BD396" s="294"/>
      <c r="BE396" s="294"/>
      <c r="BF396" s="294"/>
      <c r="BG396" s="294"/>
      <c r="BH396" s="294"/>
      <c r="BI396" s="294"/>
      <c r="BJ396" s="294"/>
      <c r="BK396" s="294"/>
      <c r="BL396" s="294"/>
      <c r="BM396" s="294"/>
      <c r="BN396" s="294"/>
      <c r="BO396" s="294"/>
      <c r="BP396" s="294"/>
      <c r="BQ396" s="294"/>
      <c r="BR396" s="294"/>
      <c r="BS396" s="294"/>
      <c r="BT396" s="294"/>
      <c r="BU396" s="294"/>
      <c r="BV396" s="294"/>
      <c r="BW396" s="294"/>
      <c r="BX396" s="294"/>
      <c r="BY396" s="294"/>
      <c r="BZ396" s="294"/>
      <c r="CA396" s="294"/>
      <c r="CB396" s="294"/>
      <c r="CC396" s="1"/>
      <c r="CD396" s="1"/>
      <c r="CJ396" s="99"/>
    </row>
    <row r="397" spans="2:88" s="30" customFormat="1" ht="17.100000000000001" customHeight="1">
      <c r="B397" s="901"/>
      <c r="C397" s="295"/>
      <c r="D397" s="295" t="s">
        <v>269</v>
      </c>
      <c r="E397" s="295"/>
      <c r="F397" s="295"/>
      <c r="G397" s="295"/>
      <c r="H397" s="295"/>
      <c r="I397" s="295"/>
      <c r="J397" s="295"/>
      <c r="K397" s="295"/>
      <c r="L397" s="295"/>
      <c r="M397" s="295"/>
      <c r="N397" s="295"/>
      <c r="O397" s="295"/>
      <c r="P397" s="295"/>
      <c r="Q397" s="295"/>
      <c r="R397" s="295"/>
      <c r="S397" s="295"/>
      <c r="T397" s="295"/>
      <c r="U397" s="296"/>
      <c r="V397" s="296"/>
      <c r="W397" s="296"/>
      <c r="X397" s="296"/>
      <c r="Y397" s="296"/>
      <c r="Z397" s="296"/>
      <c r="AA397" s="790"/>
      <c r="AB397" s="790"/>
      <c r="AC397" s="790"/>
      <c r="AD397" s="790"/>
      <c r="AE397" s="790"/>
      <c r="AF397" s="790"/>
      <c r="AG397" s="790"/>
      <c r="AH397" s="790"/>
      <c r="AI397" s="790"/>
      <c r="AJ397" s="790"/>
      <c r="AK397" s="790"/>
      <c r="AL397" s="790"/>
      <c r="AM397" s="790"/>
      <c r="AN397" s="790"/>
      <c r="AO397" s="295"/>
      <c r="AP397" s="295"/>
      <c r="AQ397" s="295"/>
      <c r="AR397" s="295"/>
      <c r="AS397" s="295"/>
      <c r="AT397" s="295"/>
      <c r="AU397" s="295"/>
      <c r="AV397" s="295"/>
      <c r="AW397" s="295"/>
      <c r="AX397" s="295"/>
      <c r="AY397" s="295"/>
      <c r="AZ397" s="295"/>
      <c r="BA397" s="295"/>
      <c r="BB397" s="295"/>
      <c r="BC397" s="295"/>
      <c r="BD397" s="295"/>
      <c r="BE397" s="295"/>
      <c r="BF397" s="295"/>
      <c r="BG397" s="295"/>
      <c r="BH397" s="295"/>
      <c r="BI397" s="295"/>
      <c r="BJ397" s="295"/>
      <c r="BK397" s="295"/>
      <c r="BL397" s="295"/>
      <c r="BM397" s="295"/>
      <c r="BN397" s="295"/>
      <c r="BO397" s="295"/>
      <c r="BP397" s="295"/>
      <c r="BQ397" s="295"/>
      <c r="BR397" s="295"/>
      <c r="BS397" s="295"/>
      <c r="BT397" s="295"/>
      <c r="BU397" s="295"/>
      <c r="BV397" s="295"/>
      <c r="BW397" s="295"/>
      <c r="BX397" s="295"/>
      <c r="BY397" s="295"/>
      <c r="BZ397" s="295"/>
      <c r="CA397" s="295"/>
      <c r="CB397" s="295"/>
      <c r="CC397" s="387" t="s">
        <v>1906</v>
      </c>
      <c r="CD397" s="387"/>
      <c r="CJ397" s="426"/>
    </row>
    <row r="398" spans="2:88" s="2" customFormat="1" ht="4.5" customHeight="1">
      <c r="B398" s="901"/>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1"/>
      <c r="CD398" s="1"/>
      <c r="CJ398" s="99"/>
    </row>
    <row r="399" spans="2:88" s="2" customFormat="1" ht="4.5" customHeight="1">
      <c r="B399" s="901"/>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c r="AS399" s="294"/>
      <c r="AT399" s="294"/>
      <c r="AU399" s="294"/>
      <c r="AV399" s="294"/>
      <c r="AW399" s="294"/>
      <c r="AX399" s="294"/>
      <c r="AY399" s="294"/>
      <c r="AZ399" s="294"/>
      <c r="BA399" s="294"/>
      <c r="BB399" s="294"/>
      <c r="BC399" s="294"/>
      <c r="BD399" s="294"/>
      <c r="BE399" s="294"/>
      <c r="BF399" s="294"/>
      <c r="BG399" s="294"/>
      <c r="BH399" s="294"/>
      <c r="BI399" s="294"/>
      <c r="BJ399" s="294"/>
      <c r="BK399" s="294"/>
      <c r="BL399" s="294"/>
      <c r="BM399" s="294"/>
      <c r="BN399" s="294"/>
      <c r="BO399" s="294"/>
      <c r="BP399" s="294"/>
      <c r="BQ399" s="294"/>
      <c r="BR399" s="294"/>
      <c r="BS399" s="294"/>
      <c r="BT399" s="294"/>
      <c r="BU399" s="294"/>
      <c r="BV399" s="294"/>
      <c r="BW399" s="294"/>
      <c r="BX399" s="294"/>
      <c r="BY399" s="294"/>
      <c r="BZ399" s="294"/>
      <c r="CA399" s="294"/>
      <c r="CB399" s="294"/>
      <c r="CC399" s="1"/>
      <c r="CD399" s="1"/>
      <c r="CJ399" s="99"/>
    </row>
    <row r="400" spans="2:88" s="30" customFormat="1" ht="17.100000000000001" customHeight="1">
      <c r="B400" s="901"/>
      <c r="C400" s="295"/>
      <c r="D400" s="295" t="s">
        <v>270</v>
      </c>
      <c r="E400" s="295"/>
      <c r="F400" s="295"/>
      <c r="G400" s="295"/>
      <c r="H400" s="295"/>
      <c r="I400" s="295"/>
      <c r="J400" s="295"/>
      <c r="K400" s="295"/>
      <c r="L400" s="295"/>
      <c r="M400" s="295"/>
      <c r="N400" s="295"/>
      <c r="O400" s="295"/>
      <c r="P400" s="295"/>
      <c r="Q400" s="295"/>
      <c r="R400" s="295"/>
      <c r="S400" s="295"/>
      <c r="T400" s="295"/>
      <c r="U400" s="296"/>
      <c r="V400" s="296"/>
      <c r="W400" s="296"/>
      <c r="X400" s="296"/>
      <c r="Y400" s="296"/>
      <c r="Z400" s="296"/>
      <c r="AA400" s="796"/>
      <c r="AB400" s="796"/>
      <c r="AC400" s="796"/>
      <c r="AD400" s="796"/>
      <c r="AE400" s="796"/>
      <c r="AF400" s="796"/>
      <c r="AG400" s="796"/>
      <c r="AH400" s="796"/>
      <c r="AI400" s="796"/>
      <c r="AJ400" s="796"/>
      <c r="AK400" s="796"/>
      <c r="AL400" s="796"/>
      <c r="AM400" s="796"/>
      <c r="AN400" s="796"/>
      <c r="AO400" s="295"/>
      <c r="AP400" s="295"/>
      <c r="AQ400" s="295"/>
      <c r="AR400" s="295"/>
      <c r="AS400" s="295"/>
      <c r="AT400" s="295"/>
      <c r="AU400" s="295"/>
      <c r="AV400" s="295"/>
      <c r="AW400" s="295"/>
      <c r="AX400" s="295"/>
      <c r="AY400" s="295"/>
      <c r="AZ400" s="295"/>
      <c r="BA400" s="295"/>
      <c r="BB400" s="295"/>
      <c r="BC400" s="295"/>
      <c r="BD400" s="295"/>
      <c r="BE400" s="295"/>
      <c r="BF400" s="295"/>
      <c r="BG400" s="295"/>
      <c r="BH400" s="295"/>
      <c r="BI400" s="295"/>
      <c r="BJ400" s="295"/>
      <c r="BK400" s="295"/>
      <c r="BL400" s="295"/>
      <c r="BM400" s="295"/>
      <c r="BN400" s="295"/>
      <c r="BO400" s="295"/>
      <c r="BP400" s="295"/>
      <c r="BQ400" s="295"/>
      <c r="BR400" s="295"/>
      <c r="BS400" s="295"/>
      <c r="BT400" s="295"/>
      <c r="BU400" s="295"/>
      <c r="BV400" s="295"/>
      <c r="BW400" s="295"/>
      <c r="BX400" s="295"/>
      <c r="BY400" s="295"/>
      <c r="BZ400" s="295"/>
      <c r="CA400" s="295"/>
      <c r="CB400" s="295"/>
      <c r="CC400" s="387" t="s">
        <v>1905</v>
      </c>
      <c r="CD400" s="387"/>
      <c r="CJ400" s="426"/>
    </row>
    <row r="401" spans="2:88" s="2" customFormat="1" ht="4.5" customHeight="1">
      <c r="B401" s="901"/>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1"/>
      <c r="CD401" s="1"/>
      <c r="CJ401" s="99"/>
    </row>
    <row r="402" spans="2:88" s="2" customFormat="1" ht="4.5" customHeight="1">
      <c r="B402" s="901"/>
      <c r="C402" s="294"/>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c r="AS402" s="294"/>
      <c r="AT402" s="294"/>
      <c r="AU402" s="294"/>
      <c r="AV402" s="294"/>
      <c r="AW402" s="294"/>
      <c r="AX402" s="294"/>
      <c r="AY402" s="294"/>
      <c r="AZ402" s="294"/>
      <c r="BA402" s="294"/>
      <c r="BB402" s="294"/>
      <c r="BC402" s="294"/>
      <c r="BD402" s="294"/>
      <c r="BE402" s="294"/>
      <c r="BF402" s="294"/>
      <c r="BG402" s="294"/>
      <c r="BH402" s="294"/>
      <c r="BI402" s="294"/>
      <c r="BJ402" s="294"/>
      <c r="BK402" s="294"/>
      <c r="BL402" s="294"/>
      <c r="BM402" s="294"/>
      <c r="BN402" s="294"/>
      <c r="BO402" s="294"/>
      <c r="BP402" s="294"/>
      <c r="BQ402" s="294"/>
      <c r="BR402" s="294"/>
      <c r="BS402" s="294"/>
      <c r="BT402" s="294"/>
      <c r="BU402" s="294"/>
      <c r="BV402" s="294"/>
      <c r="BW402" s="294"/>
      <c r="BX402" s="294"/>
      <c r="BY402" s="294"/>
      <c r="BZ402" s="294"/>
      <c r="CA402" s="294"/>
      <c r="CB402" s="294"/>
      <c r="CC402" s="1"/>
      <c r="CD402" s="1"/>
      <c r="CJ402" s="99"/>
    </row>
    <row r="403" spans="2:88" s="30" customFormat="1" ht="17.100000000000001" customHeight="1">
      <c r="B403" s="901"/>
      <c r="C403" s="295"/>
      <c r="D403" s="295" t="s">
        <v>271</v>
      </c>
      <c r="E403" s="295"/>
      <c r="F403" s="295"/>
      <c r="G403" s="295"/>
      <c r="H403" s="295"/>
      <c r="I403" s="295"/>
      <c r="J403" s="295"/>
      <c r="K403" s="295"/>
      <c r="L403" s="295"/>
      <c r="M403" s="295"/>
      <c r="N403" s="295"/>
      <c r="O403" s="295"/>
      <c r="P403" s="295"/>
      <c r="Q403" s="295"/>
      <c r="R403" s="295"/>
      <c r="S403" s="295"/>
      <c r="T403" s="295"/>
      <c r="U403" s="295"/>
      <c r="V403" s="297"/>
      <c r="W403" s="297"/>
      <c r="X403" s="297"/>
      <c r="Y403" s="297"/>
      <c r="Z403" s="297"/>
      <c r="AA403" s="791" t="str">
        <f>IF(V403="","","m")</f>
        <v/>
      </c>
      <c r="AB403" s="791"/>
      <c r="AC403" s="791"/>
      <c r="AD403" s="791"/>
      <c r="AE403" s="791"/>
      <c r="AF403" s="791"/>
      <c r="AG403" s="791"/>
      <c r="AH403" s="791"/>
      <c r="AI403" s="791"/>
      <c r="AJ403" s="791"/>
      <c r="AK403" s="791"/>
      <c r="AL403" s="791"/>
      <c r="AM403" s="791"/>
      <c r="AN403" s="791"/>
      <c r="AO403" s="295"/>
      <c r="AP403" s="295"/>
      <c r="AQ403" s="295"/>
      <c r="AR403" s="295"/>
      <c r="AS403" s="295"/>
      <c r="AT403" s="295"/>
      <c r="AU403" s="295"/>
      <c r="AV403" s="295"/>
      <c r="AW403" s="295"/>
      <c r="AX403" s="295"/>
      <c r="AY403" s="295"/>
      <c r="AZ403" s="295"/>
      <c r="BA403" s="295"/>
      <c r="BB403" s="295"/>
      <c r="BC403" s="295"/>
      <c r="BD403" s="295"/>
      <c r="BE403" s="295"/>
      <c r="BF403" s="295"/>
      <c r="BG403" s="295"/>
      <c r="BH403" s="295"/>
      <c r="BI403" s="295"/>
      <c r="BJ403" s="295"/>
      <c r="BK403" s="295"/>
      <c r="BL403" s="295"/>
      <c r="BM403" s="295"/>
      <c r="BN403" s="295"/>
      <c r="BO403" s="295"/>
      <c r="BP403" s="295"/>
      <c r="BQ403" s="295"/>
      <c r="BR403" s="295"/>
      <c r="BS403" s="295"/>
      <c r="BT403" s="295"/>
      <c r="BU403" s="295"/>
      <c r="BV403" s="295"/>
      <c r="BW403" s="295"/>
      <c r="BX403" s="295"/>
      <c r="BY403" s="295"/>
      <c r="BZ403" s="295"/>
      <c r="CA403" s="295"/>
      <c r="CB403" s="295"/>
      <c r="CC403" s="387"/>
      <c r="CD403" s="387"/>
      <c r="CJ403" s="426"/>
    </row>
    <row r="404" spans="2:88" s="30" customFormat="1" ht="17.100000000000001" customHeight="1">
      <c r="B404" s="901"/>
      <c r="C404" s="295"/>
      <c r="D404" s="295"/>
      <c r="E404" s="295"/>
      <c r="F404" s="77" t="s">
        <v>272</v>
      </c>
      <c r="G404" s="77"/>
      <c r="H404" s="77"/>
      <c r="I404" s="77"/>
      <c r="J404" s="77"/>
      <c r="K404" s="77"/>
      <c r="L404" s="77"/>
      <c r="M404" s="77"/>
      <c r="N404" s="77"/>
      <c r="O404" s="298"/>
      <c r="P404" s="299"/>
      <c r="Q404" s="299"/>
      <c r="R404" s="299"/>
      <c r="S404" s="299"/>
      <c r="T404" s="299"/>
      <c r="U404" s="299"/>
      <c r="V404" s="299"/>
      <c r="W404" s="297"/>
      <c r="X404" s="297"/>
      <c r="Y404" s="297"/>
      <c r="Z404" s="297"/>
      <c r="AA404" s="792"/>
      <c r="AB404" s="792"/>
      <c r="AC404" s="792"/>
      <c r="AD404" s="792"/>
      <c r="AE404" s="792"/>
      <c r="AF404" s="792"/>
      <c r="AG404" s="792"/>
      <c r="AH404" s="792"/>
      <c r="AI404" s="792"/>
      <c r="AJ404" s="792"/>
      <c r="AK404" s="792"/>
      <c r="AL404" s="792"/>
      <c r="AM404" s="792"/>
      <c r="AN404" s="792"/>
      <c r="AO404" s="295"/>
      <c r="AP404" s="295"/>
      <c r="AQ404" s="295"/>
      <c r="AR404" s="295"/>
      <c r="AS404" s="295"/>
      <c r="AT404" s="295"/>
      <c r="AU404" s="295"/>
      <c r="AV404" s="295"/>
      <c r="AW404" s="295"/>
      <c r="AX404" s="295"/>
      <c r="AY404" s="295"/>
      <c r="AZ404" s="295"/>
      <c r="BA404" s="295"/>
      <c r="BB404" s="295"/>
      <c r="BC404" s="295"/>
      <c r="BD404" s="295"/>
      <c r="BE404" s="295"/>
      <c r="BF404" s="295"/>
      <c r="BG404" s="295"/>
      <c r="BH404" s="295"/>
      <c r="BI404" s="295"/>
      <c r="BJ404" s="295"/>
      <c r="BK404" s="295"/>
      <c r="BL404" s="295"/>
      <c r="BM404" s="295"/>
      <c r="BN404" s="295"/>
      <c r="BO404" s="295"/>
      <c r="BP404" s="295"/>
      <c r="BQ404" s="295"/>
      <c r="BR404" s="295"/>
      <c r="BS404" s="295"/>
      <c r="BT404" s="295"/>
      <c r="BU404" s="295"/>
      <c r="BV404" s="295"/>
      <c r="BW404" s="295"/>
      <c r="BX404" s="295"/>
      <c r="BY404" s="295"/>
      <c r="BZ404" s="295"/>
      <c r="CA404" s="295"/>
      <c r="CB404" s="295"/>
      <c r="CC404" s="387"/>
      <c r="CD404" s="387"/>
      <c r="CJ404" s="426"/>
    </row>
    <row r="405" spans="2:88" s="30" customFormat="1" ht="17.100000000000001" customHeight="1">
      <c r="B405" s="901"/>
      <c r="C405" s="295"/>
      <c r="D405" s="295"/>
      <c r="E405" s="295"/>
      <c r="F405" s="77" t="s">
        <v>273</v>
      </c>
      <c r="G405" s="295"/>
      <c r="H405" s="295"/>
      <c r="I405" s="295"/>
      <c r="J405" s="295"/>
      <c r="K405" s="295"/>
      <c r="L405" s="295"/>
      <c r="M405" s="295"/>
      <c r="N405" s="295"/>
      <c r="O405" s="298"/>
      <c r="P405" s="299"/>
      <c r="Q405" s="295"/>
      <c r="R405" s="295"/>
      <c r="S405" s="295"/>
      <c r="T405" s="295"/>
      <c r="U405" s="295"/>
      <c r="V405" s="295"/>
      <c r="W405" s="297"/>
      <c r="X405" s="297"/>
      <c r="Y405" s="297"/>
      <c r="Z405" s="297"/>
      <c r="AA405" s="792"/>
      <c r="AB405" s="792"/>
      <c r="AC405" s="792"/>
      <c r="AD405" s="792"/>
      <c r="AE405" s="792"/>
      <c r="AF405" s="792"/>
      <c r="AG405" s="792"/>
      <c r="AH405" s="792"/>
      <c r="AI405" s="792"/>
      <c r="AJ405" s="792"/>
      <c r="AK405" s="792"/>
      <c r="AL405" s="792"/>
      <c r="AM405" s="792"/>
      <c r="AN405" s="792"/>
      <c r="AO405" s="295"/>
      <c r="AP405" s="295"/>
      <c r="AQ405" s="295"/>
      <c r="AR405" s="295"/>
      <c r="AS405" s="295"/>
      <c r="AT405" s="295"/>
      <c r="AU405" s="295"/>
      <c r="AV405" s="295"/>
      <c r="AW405" s="295"/>
      <c r="AX405" s="295"/>
      <c r="AY405" s="295"/>
      <c r="AZ405" s="295"/>
      <c r="BA405" s="295"/>
      <c r="BB405" s="295"/>
      <c r="BC405" s="295"/>
      <c r="BD405" s="295"/>
      <c r="BE405" s="295"/>
      <c r="BF405" s="295"/>
      <c r="BG405" s="295"/>
      <c r="BH405" s="295"/>
      <c r="BI405" s="295"/>
      <c r="BJ405" s="295"/>
      <c r="BK405" s="295"/>
      <c r="BL405" s="295"/>
      <c r="BM405" s="295"/>
      <c r="BN405" s="295"/>
      <c r="BO405" s="295"/>
      <c r="BP405" s="295"/>
      <c r="BQ405" s="295"/>
      <c r="BR405" s="295"/>
      <c r="BS405" s="295"/>
      <c r="BT405" s="295"/>
      <c r="BU405" s="295"/>
      <c r="BV405" s="295"/>
      <c r="BW405" s="295"/>
      <c r="BX405" s="295"/>
      <c r="BY405" s="295"/>
      <c r="BZ405" s="295"/>
      <c r="CA405" s="295"/>
      <c r="CB405" s="295"/>
      <c r="CC405" s="387"/>
      <c r="CD405" s="387"/>
      <c r="CJ405" s="426"/>
    </row>
    <row r="406" spans="2:88" s="30" customFormat="1" ht="17.100000000000001" customHeight="1">
      <c r="B406" s="901"/>
      <c r="C406" s="295"/>
      <c r="D406" s="295"/>
      <c r="E406" s="295"/>
      <c r="F406" s="77" t="s">
        <v>274</v>
      </c>
      <c r="G406" s="295"/>
      <c r="H406" s="295"/>
      <c r="I406" s="295"/>
      <c r="J406" s="295"/>
      <c r="K406" s="295"/>
      <c r="L406" s="295"/>
      <c r="M406" s="295"/>
      <c r="N406" s="295"/>
      <c r="O406" s="295"/>
      <c r="P406" s="295"/>
      <c r="Q406" s="295" t="s">
        <v>275</v>
      </c>
      <c r="R406" s="295"/>
      <c r="S406" s="295"/>
      <c r="T406" s="300"/>
      <c r="U406" s="300"/>
      <c r="V406" s="300" t="s">
        <v>84</v>
      </c>
      <c r="W406" s="790"/>
      <c r="X406" s="790"/>
      <c r="Y406" s="790"/>
      <c r="Z406" s="790"/>
      <c r="AA406" s="790"/>
      <c r="AB406" s="790"/>
      <c r="AC406" s="790"/>
      <c r="AD406" s="295" t="s">
        <v>80</v>
      </c>
      <c r="AE406" s="295"/>
      <c r="AF406" s="295"/>
      <c r="AG406" s="295"/>
      <c r="AH406" s="295"/>
      <c r="AI406" s="295"/>
      <c r="AJ406" s="295"/>
      <c r="AK406" s="295"/>
      <c r="AL406" s="295"/>
      <c r="AM406" s="295" t="s">
        <v>276</v>
      </c>
      <c r="AN406" s="295"/>
      <c r="AO406" s="295"/>
      <c r="AP406" s="300"/>
      <c r="AQ406" s="300"/>
      <c r="AR406" s="300" t="s">
        <v>84</v>
      </c>
      <c r="AS406" s="790"/>
      <c r="AT406" s="790"/>
      <c r="AU406" s="790"/>
      <c r="AV406" s="790"/>
      <c r="AW406" s="790"/>
      <c r="AX406" s="790"/>
      <c r="AY406" s="790"/>
      <c r="AZ406" s="295" t="s">
        <v>80</v>
      </c>
      <c r="BA406" s="295"/>
      <c r="BB406" s="295"/>
      <c r="BC406" s="295"/>
      <c r="BD406" s="295"/>
      <c r="BE406" s="295"/>
      <c r="BF406" s="295"/>
      <c r="BG406" s="295"/>
      <c r="BH406" s="295"/>
      <c r="BI406" s="295"/>
      <c r="BJ406" s="295"/>
      <c r="BK406" s="295"/>
      <c r="BL406" s="295"/>
      <c r="BM406" s="295"/>
      <c r="BN406" s="295"/>
      <c r="BO406" s="295"/>
      <c r="BP406" s="295"/>
      <c r="BQ406" s="295"/>
      <c r="BR406" s="295"/>
      <c r="BS406" s="295"/>
      <c r="BT406" s="295"/>
      <c r="BU406" s="295"/>
      <c r="BV406" s="295"/>
      <c r="BW406" s="295"/>
      <c r="BX406" s="295"/>
      <c r="BY406" s="295"/>
      <c r="BZ406" s="295"/>
      <c r="CA406" s="295"/>
      <c r="CB406" s="295"/>
      <c r="CC406" s="387"/>
      <c r="CD406" s="387"/>
      <c r="CJ406" s="426"/>
    </row>
    <row r="407" spans="2:88" s="30" customFormat="1" ht="17.100000000000001" customHeight="1">
      <c r="B407" s="901"/>
      <c r="C407" s="295"/>
      <c r="D407" s="295"/>
      <c r="E407" s="295"/>
      <c r="F407" s="77" t="s">
        <v>277</v>
      </c>
      <c r="G407" s="295"/>
      <c r="H407" s="295"/>
      <c r="I407" s="295"/>
      <c r="J407" s="295"/>
      <c r="K407" s="295"/>
      <c r="L407" s="295"/>
      <c r="M407" s="301"/>
      <c r="N407" s="301"/>
      <c r="O407" s="301"/>
      <c r="P407" s="301"/>
      <c r="Q407" s="793"/>
      <c r="R407" s="793"/>
      <c r="S407" s="793"/>
      <c r="T407" s="793"/>
      <c r="U407" s="793"/>
      <c r="V407" s="793"/>
      <c r="W407" s="793"/>
      <c r="X407" s="793"/>
      <c r="Y407" s="793"/>
      <c r="Z407" s="793"/>
      <c r="AA407" s="793"/>
      <c r="AB407" s="793"/>
      <c r="AC407" s="793"/>
      <c r="AD407" s="793"/>
      <c r="AE407" s="793"/>
      <c r="AF407" s="793"/>
      <c r="AG407" s="793"/>
      <c r="AH407" s="793"/>
      <c r="AI407" s="793"/>
      <c r="AJ407" s="793"/>
      <c r="AK407" s="793"/>
      <c r="AL407" s="793"/>
      <c r="AM407" s="793"/>
      <c r="AN407" s="301"/>
      <c r="AO407" s="301"/>
      <c r="AP407" s="900" t="s">
        <v>1606</v>
      </c>
      <c r="AQ407" s="900"/>
      <c r="AR407" s="900"/>
      <c r="AS407" s="301"/>
      <c r="AT407" s="301"/>
      <c r="AU407" s="793"/>
      <c r="AV407" s="793"/>
      <c r="AW407" s="793"/>
      <c r="AX407" s="793"/>
      <c r="AY407" s="793"/>
      <c r="AZ407" s="793"/>
      <c r="BA407" s="793"/>
      <c r="BB407" s="793"/>
      <c r="BC407" s="793"/>
      <c r="BD407" s="793"/>
      <c r="BE407" s="793"/>
      <c r="BF407" s="793"/>
      <c r="BG407" s="793"/>
      <c r="BH407" s="793"/>
      <c r="BI407" s="793"/>
      <c r="BJ407" s="793"/>
      <c r="BK407" s="793"/>
      <c r="BL407" s="793"/>
      <c r="BM407" s="793"/>
      <c r="BN407" s="793"/>
      <c r="BO407" s="295"/>
      <c r="BP407" s="295"/>
      <c r="BQ407" s="295"/>
      <c r="BR407" s="295"/>
      <c r="BS407" s="295"/>
      <c r="BT407" s="295"/>
      <c r="BU407" s="295"/>
      <c r="BV407" s="295"/>
      <c r="BW407" s="295"/>
      <c r="BX407" s="295"/>
      <c r="BY407" s="295"/>
      <c r="BZ407" s="295"/>
      <c r="CA407" s="295"/>
      <c r="CB407" s="295"/>
      <c r="CC407" s="387"/>
      <c r="CD407" s="387"/>
      <c r="CJ407" s="426"/>
    </row>
    <row r="408" spans="2:88" s="2" customFormat="1" ht="4.5" customHeight="1">
      <c r="B408" s="901"/>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c r="AI408" s="293"/>
      <c r="AJ408" s="293"/>
      <c r="AK408" s="293"/>
      <c r="AL408" s="293"/>
      <c r="AM408" s="293"/>
      <c r="AN408" s="293"/>
      <c r="AO408" s="293"/>
      <c r="AP408" s="293"/>
      <c r="AQ408" s="293"/>
      <c r="AR408" s="293"/>
      <c r="AS408" s="293"/>
      <c r="AT408" s="293"/>
      <c r="AU408" s="293"/>
      <c r="AV408" s="293"/>
      <c r="AW408" s="293"/>
      <c r="AX408" s="293"/>
      <c r="AY408" s="293"/>
      <c r="AZ408" s="293"/>
      <c r="BA408" s="293"/>
      <c r="BB408" s="293"/>
      <c r="BC408" s="293"/>
      <c r="BD408" s="293"/>
      <c r="BE408" s="293"/>
      <c r="BF408" s="293"/>
      <c r="BG408" s="293"/>
      <c r="BH408" s="293"/>
      <c r="BI408" s="293"/>
      <c r="BJ408" s="293"/>
      <c r="BK408" s="293"/>
      <c r="BL408" s="293"/>
      <c r="BM408" s="293"/>
      <c r="BN408" s="293"/>
      <c r="BO408" s="293"/>
      <c r="BP408" s="293"/>
      <c r="BQ408" s="293"/>
      <c r="BR408" s="293"/>
      <c r="BS408" s="293"/>
      <c r="BT408" s="293"/>
      <c r="BU408" s="293"/>
      <c r="BV408" s="293"/>
      <c r="BW408" s="293"/>
      <c r="BX408" s="293"/>
      <c r="BY408" s="293"/>
      <c r="BZ408" s="293"/>
      <c r="CA408" s="293"/>
      <c r="CB408" s="293"/>
      <c r="CC408" s="1"/>
      <c r="CD408" s="1"/>
      <c r="CJ408" s="99"/>
    </row>
    <row r="409" spans="2:88" s="2" customFormat="1" ht="4.5" customHeight="1">
      <c r="B409" s="901"/>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c r="AS409" s="294"/>
      <c r="AT409" s="294"/>
      <c r="AU409" s="294"/>
      <c r="AV409" s="294"/>
      <c r="AW409" s="294"/>
      <c r="AX409" s="294"/>
      <c r="AY409" s="294"/>
      <c r="AZ409" s="294"/>
      <c r="BA409" s="294"/>
      <c r="BB409" s="294"/>
      <c r="BC409" s="294"/>
      <c r="BD409" s="294"/>
      <c r="BE409" s="294"/>
      <c r="BF409" s="294"/>
      <c r="BG409" s="294"/>
      <c r="BH409" s="294"/>
      <c r="BI409" s="294"/>
      <c r="BJ409" s="294"/>
      <c r="BK409" s="294"/>
      <c r="BL409" s="294"/>
      <c r="BM409" s="294"/>
      <c r="BN409" s="294"/>
      <c r="BO409" s="294"/>
      <c r="BP409" s="294"/>
      <c r="BQ409" s="294"/>
      <c r="BR409" s="294"/>
      <c r="BS409" s="294"/>
      <c r="BT409" s="294"/>
      <c r="BU409" s="294"/>
      <c r="BV409" s="294"/>
      <c r="BW409" s="294"/>
      <c r="BX409" s="294"/>
      <c r="BY409" s="294"/>
      <c r="BZ409" s="294"/>
      <c r="CA409" s="294"/>
      <c r="CB409" s="294"/>
      <c r="CC409" s="1"/>
      <c r="CD409" s="1"/>
      <c r="CJ409" s="99"/>
    </row>
    <row r="410" spans="2:88" s="30" customFormat="1" ht="17.100000000000001" customHeight="1">
      <c r="B410" s="901"/>
      <c r="C410" s="295"/>
      <c r="D410" s="791" t="s">
        <v>278</v>
      </c>
      <c r="E410" s="791"/>
      <c r="F410" s="791"/>
      <c r="G410" s="791"/>
      <c r="H410" s="791"/>
      <c r="I410" s="791"/>
      <c r="J410" s="791"/>
      <c r="K410" s="791"/>
      <c r="L410" s="791"/>
      <c r="M410" s="791"/>
      <c r="N410" s="791"/>
      <c r="O410" s="791"/>
      <c r="P410" s="791"/>
      <c r="Q410" s="791"/>
      <c r="R410" s="791"/>
      <c r="S410" s="791"/>
      <c r="T410" s="791"/>
      <c r="U410" s="791"/>
      <c r="V410" s="791"/>
      <c r="W410" s="791"/>
      <c r="X410" s="791"/>
      <c r="Y410" s="791"/>
      <c r="Z410" s="791"/>
      <c r="AA410" s="791"/>
      <c r="AB410" s="791"/>
      <c r="AC410" s="791"/>
      <c r="AD410" s="791"/>
      <c r="AE410" s="791"/>
      <c r="AF410" s="791"/>
      <c r="AG410" s="791"/>
      <c r="AH410" s="791"/>
      <c r="AI410" s="791"/>
      <c r="AJ410" s="791"/>
      <c r="AK410" s="791"/>
      <c r="AL410" s="791"/>
      <c r="AM410" s="791"/>
      <c r="AN410" s="791"/>
      <c r="AO410" s="791"/>
      <c r="AP410" s="791"/>
      <c r="AQ410" s="791"/>
      <c r="AR410" s="791"/>
      <c r="AS410" s="791"/>
      <c r="AT410" s="791"/>
      <c r="AU410" s="791"/>
      <c r="AV410" s="791"/>
      <c r="AW410" s="791"/>
      <c r="AX410" s="791"/>
      <c r="AY410" s="791"/>
      <c r="AZ410" s="791"/>
      <c r="BA410" s="791"/>
      <c r="BB410" s="791"/>
      <c r="BC410" s="791"/>
      <c r="BD410" s="295"/>
      <c r="BE410" s="295"/>
      <c r="BF410" s="295"/>
      <c r="BG410" s="295"/>
      <c r="BH410" s="295"/>
      <c r="BI410" s="295"/>
      <c r="BJ410" s="295"/>
      <c r="BK410" s="295"/>
      <c r="BL410" s="295"/>
      <c r="BM410" s="295"/>
      <c r="BN410" s="295"/>
      <c r="BO410" s="295"/>
      <c r="BP410" s="295"/>
      <c r="BQ410" s="295"/>
      <c r="BR410" s="295"/>
      <c r="BS410" s="295"/>
      <c r="BT410" s="295"/>
      <c r="BU410" s="295"/>
      <c r="BV410" s="295"/>
      <c r="BW410" s="295"/>
      <c r="BX410" s="295"/>
      <c r="BY410" s="295"/>
      <c r="BZ410" s="295"/>
      <c r="CA410" s="295"/>
      <c r="CB410" s="295"/>
      <c r="CC410" s="387"/>
      <c r="CD410" s="387"/>
      <c r="CJ410" s="426"/>
    </row>
    <row r="411" spans="2:88" s="30" customFormat="1" ht="17.100000000000001" customHeight="1">
      <c r="B411" s="901"/>
      <c r="C411" s="295"/>
      <c r="D411" s="295"/>
      <c r="E411" s="295"/>
      <c r="F411" s="295"/>
      <c r="G411" s="790" t="s">
        <v>56</v>
      </c>
      <c r="H411" s="790"/>
      <c r="I411" s="790"/>
      <c r="J411" s="295" t="s">
        <v>1340</v>
      </c>
      <c r="K411" s="295"/>
      <c r="L411" s="295"/>
      <c r="M411" s="295"/>
      <c r="N411" s="295"/>
      <c r="O411" s="295"/>
      <c r="P411" s="295"/>
      <c r="Q411" s="295"/>
      <c r="R411" s="295"/>
      <c r="S411" s="295"/>
      <c r="T411" s="295"/>
      <c r="U411" s="295"/>
      <c r="V411" s="295"/>
      <c r="W411" s="295"/>
      <c r="X411" s="295"/>
      <c r="Y411" s="295"/>
      <c r="Z411" s="295"/>
      <c r="AA411" s="295"/>
      <c r="AB411" s="295"/>
      <c r="AC411" s="295"/>
      <c r="AD411" s="295"/>
      <c r="AE411" s="295"/>
      <c r="AF411" s="295"/>
      <c r="AG411" s="295"/>
      <c r="AH411" s="295"/>
      <c r="AI411" s="295"/>
      <c r="AJ411" s="295"/>
      <c r="AK411" s="295"/>
      <c r="AL411" s="295"/>
      <c r="AM411" s="295"/>
      <c r="AN411" s="295"/>
      <c r="AO411" s="295"/>
      <c r="AP411" s="295"/>
      <c r="AQ411" s="295"/>
      <c r="AR411" s="295"/>
      <c r="AS411" s="295"/>
      <c r="AT411" s="295"/>
      <c r="AU411" s="295"/>
      <c r="AV411" s="295"/>
      <c r="AW411" s="295"/>
      <c r="AX411" s="295"/>
      <c r="AY411" s="295"/>
      <c r="AZ411" s="295"/>
      <c r="BA411" s="295"/>
      <c r="BB411" s="295"/>
      <c r="BC411" s="295"/>
      <c r="BD411" s="295"/>
      <c r="BE411" s="295"/>
      <c r="BF411" s="295"/>
      <c r="BG411" s="295"/>
      <c r="BH411" s="295"/>
      <c r="BI411" s="295"/>
      <c r="BJ411" s="295"/>
      <c r="BK411" s="295"/>
      <c r="BL411" s="295"/>
      <c r="BM411" s="295"/>
      <c r="BN411" s="295"/>
      <c r="BO411" s="295"/>
      <c r="BP411" s="295"/>
      <c r="BQ411" s="295"/>
      <c r="BR411" s="295"/>
      <c r="BS411" s="295"/>
      <c r="BT411" s="295"/>
      <c r="BU411" s="295"/>
      <c r="BV411" s="295"/>
      <c r="BW411" s="295"/>
      <c r="BX411" s="295"/>
      <c r="BY411" s="295"/>
      <c r="BZ411" s="295"/>
      <c r="CA411" s="295"/>
      <c r="CB411" s="295"/>
      <c r="CC411" s="387"/>
      <c r="CD411" s="387"/>
      <c r="CJ411" s="426"/>
    </row>
    <row r="412" spans="2:88" s="30" customFormat="1" ht="17.100000000000001" customHeight="1">
      <c r="B412" s="901"/>
      <c r="C412" s="295"/>
      <c r="D412" s="295"/>
      <c r="E412" s="295"/>
      <c r="F412" s="295"/>
      <c r="G412" s="790" t="s">
        <v>56</v>
      </c>
      <c r="H412" s="790"/>
      <c r="I412" s="790"/>
      <c r="J412" s="295" t="s">
        <v>1341</v>
      </c>
      <c r="K412" s="295"/>
      <c r="L412" s="295"/>
      <c r="M412" s="295"/>
      <c r="N412" s="295"/>
      <c r="O412" s="295"/>
      <c r="P412" s="295"/>
      <c r="Q412" s="295"/>
      <c r="R412" s="295"/>
      <c r="S412" s="295"/>
      <c r="T412" s="295"/>
      <c r="U412" s="295"/>
      <c r="V412" s="295"/>
      <c r="W412" s="295"/>
      <c r="X412" s="295"/>
      <c r="Y412" s="295"/>
      <c r="Z412" s="295"/>
      <c r="AA412" s="295"/>
      <c r="AB412" s="295"/>
      <c r="AC412" s="295"/>
      <c r="AD412" s="295"/>
      <c r="AE412" s="295"/>
      <c r="AF412" s="295"/>
      <c r="AG412" s="295"/>
      <c r="AH412" s="295"/>
      <c r="AI412" s="295"/>
      <c r="AJ412" s="295"/>
      <c r="AK412" s="295"/>
      <c r="AL412" s="295"/>
      <c r="AM412" s="295"/>
      <c r="AN412" s="295"/>
      <c r="AO412" s="295"/>
      <c r="AP412" s="295"/>
      <c r="AQ412" s="295"/>
      <c r="AR412" s="295"/>
      <c r="AS412" s="295"/>
      <c r="AT412" s="295"/>
      <c r="AU412" s="295"/>
      <c r="AV412" s="295"/>
      <c r="AW412" s="295"/>
      <c r="AX412" s="295"/>
      <c r="AY412" s="295"/>
      <c r="AZ412" s="295"/>
      <c r="BA412" s="295"/>
      <c r="BB412" s="295"/>
      <c r="BC412" s="295"/>
      <c r="BD412" s="295"/>
      <c r="BE412" s="295"/>
      <c r="BF412" s="295"/>
      <c r="BG412" s="295"/>
      <c r="BH412" s="295"/>
      <c r="BI412" s="295"/>
      <c r="BJ412" s="295"/>
      <c r="BK412" s="295"/>
      <c r="BL412" s="295"/>
      <c r="BM412" s="295"/>
      <c r="BN412" s="295"/>
      <c r="BO412" s="295"/>
      <c r="BP412" s="295"/>
      <c r="BQ412" s="295"/>
      <c r="BR412" s="295"/>
      <c r="BS412" s="295"/>
      <c r="BT412" s="295"/>
      <c r="BU412" s="295"/>
      <c r="BV412" s="295"/>
      <c r="BW412" s="295"/>
      <c r="BX412" s="295"/>
      <c r="BY412" s="295"/>
      <c r="BZ412" s="295"/>
      <c r="CA412" s="295"/>
      <c r="CB412" s="295"/>
      <c r="CC412" s="387"/>
      <c r="CD412" s="387"/>
      <c r="CJ412" s="426"/>
    </row>
    <row r="413" spans="2:88" s="2" customFormat="1" ht="4.5" customHeight="1">
      <c r="B413" s="901"/>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c r="BD413" s="293"/>
      <c r="BE413" s="293"/>
      <c r="BF413" s="293"/>
      <c r="BG413" s="293"/>
      <c r="BH413" s="293"/>
      <c r="BI413" s="293"/>
      <c r="BJ413" s="293"/>
      <c r="BK413" s="293"/>
      <c r="BL413" s="293"/>
      <c r="BM413" s="293"/>
      <c r="BN413" s="293"/>
      <c r="BO413" s="293"/>
      <c r="BP413" s="293"/>
      <c r="BQ413" s="293"/>
      <c r="BR413" s="293"/>
      <c r="BS413" s="293"/>
      <c r="BT413" s="293"/>
      <c r="BU413" s="293"/>
      <c r="BV413" s="293"/>
      <c r="BW413" s="293"/>
      <c r="BX413" s="293"/>
      <c r="BY413" s="293"/>
      <c r="BZ413" s="293"/>
      <c r="CA413" s="293"/>
      <c r="CB413" s="293"/>
      <c r="CC413" s="1"/>
      <c r="CD413" s="1"/>
      <c r="CJ413" s="99"/>
    </row>
    <row r="414" spans="2:88" s="2" customFormat="1" ht="4.5" customHeight="1">
      <c r="B414" s="901"/>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c r="BA414" s="294"/>
      <c r="BB414" s="294"/>
      <c r="BC414" s="294"/>
      <c r="BD414" s="294"/>
      <c r="BE414" s="294"/>
      <c r="BF414" s="294"/>
      <c r="BG414" s="294"/>
      <c r="BH414" s="294"/>
      <c r="BI414" s="294"/>
      <c r="BJ414" s="294"/>
      <c r="BK414" s="294"/>
      <c r="BL414" s="294"/>
      <c r="BM414" s="294"/>
      <c r="BN414" s="294"/>
      <c r="BO414" s="294"/>
      <c r="BP414" s="294"/>
      <c r="BQ414" s="294"/>
      <c r="BR414" s="294"/>
      <c r="BS414" s="294"/>
      <c r="BT414" s="294"/>
      <c r="BU414" s="294"/>
      <c r="BV414" s="294"/>
      <c r="BW414" s="294"/>
      <c r="BX414" s="294"/>
      <c r="BY414" s="294"/>
      <c r="BZ414" s="294"/>
      <c r="CA414" s="294"/>
      <c r="CB414" s="294"/>
      <c r="CC414" s="1"/>
      <c r="CD414" s="1"/>
      <c r="CJ414" s="99"/>
    </row>
    <row r="415" spans="2:88" s="30" customFormat="1" ht="17.100000000000001" customHeight="1">
      <c r="B415" s="901"/>
      <c r="C415" s="295"/>
      <c r="D415" s="295" t="s">
        <v>281</v>
      </c>
      <c r="E415" s="295"/>
      <c r="F415" s="295"/>
      <c r="G415" s="295"/>
      <c r="H415" s="295"/>
      <c r="I415" s="295"/>
      <c r="J415" s="295"/>
      <c r="K415" s="295"/>
      <c r="L415" s="295"/>
      <c r="M415" s="295"/>
      <c r="N415" s="295"/>
      <c r="O415" s="295"/>
      <c r="P415" s="295"/>
      <c r="Q415" s="295"/>
      <c r="R415" s="295"/>
      <c r="S415" s="295"/>
      <c r="T415" s="295"/>
      <c r="U415" s="297"/>
      <c r="V415" s="297"/>
      <c r="W415" s="297"/>
      <c r="X415" s="297"/>
      <c r="Y415" s="297"/>
      <c r="Z415" s="297"/>
      <c r="AA415" s="295"/>
      <c r="AB415" s="295"/>
      <c r="AC415" s="295"/>
      <c r="AD415" s="295"/>
      <c r="AE415" s="295"/>
      <c r="AF415" s="295"/>
      <c r="AG415" s="295"/>
      <c r="AH415" s="295"/>
      <c r="AI415" s="295"/>
      <c r="AJ415" s="295"/>
      <c r="AK415" s="295"/>
      <c r="AL415" s="295"/>
      <c r="AM415" s="295"/>
      <c r="AN415" s="295"/>
      <c r="AO415" s="295"/>
      <c r="AP415" s="295"/>
      <c r="AQ415" s="295"/>
      <c r="AR415" s="295"/>
      <c r="AS415" s="295"/>
      <c r="AT415" s="295"/>
      <c r="AU415" s="295"/>
      <c r="AV415" s="295"/>
      <c r="AW415" s="295"/>
      <c r="AX415" s="295"/>
      <c r="AY415" s="295"/>
      <c r="AZ415" s="295"/>
      <c r="BA415" s="295"/>
      <c r="BB415" s="295"/>
      <c r="BC415" s="295"/>
      <c r="BD415" s="295"/>
      <c r="BE415" s="295"/>
      <c r="BF415" s="295"/>
      <c r="BG415" s="295"/>
      <c r="BH415" s="295"/>
      <c r="BI415" s="295"/>
      <c r="BJ415" s="295"/>
      <c r="BK415" s="295"/>
      <c r="BL415" s="295"/>
      <c r="BM415" s="295"/>
      <c r="BN415" s="295"/>
      <c r="BO415" s="295"/>
      <c r="BP415" s="295"/>
      <c r="BQ415" s="295"/>
      <c r="BR415" s="295"/>
      <c r="BS415" s="295"/>
      <c r="BT415" s="295"/>
      <c r="BU415" s="295"/>
      <c r="BV415" s="295"/>
      <c r="BW415" s="295"/>
      <c r="BX415" s="295"/>
      <c r="BY415" s="295"/>
      <c r="BZ415" s="295"/>
      <c r="CA415" s="295"/>
      <c r="CB415" s="295"/>
      <c r="CC415" s="387"/>
      <c r="CD415" s="387"/>
      <c r="CJ415" s="426"/>
    </row>
    <row r="416" spans="2:88" s="30" customFormat="1" ht="17.100000000000001" customHeight="1">
      <c r="B416" s="901"/>
      <c r="C416" s="295"/>
      <c r="D416" s="295"/>
      <c r="E416" s="295"/>
      <c r="F416" s="295"/>
      <c r="G416" s="790" t="s">
        <v>56</v>
      </c>
      <c r="H416" s="790"/>
      <c r="I416" s="790"/>
      <c r="J416" s="295" t="s">
        <v>1342</v>
      </c>
      <c r="K416" s="295"/>
      <c r="L416" s="295"/>
      <c r="M416" s="295"/>
      <c r="N416" s="295"/>
      <c r="O416" s="295"/>
      <c r="P416" s="295"/>
      <c r="Q416" s="295"/>
      <c r="R416" s="295"/>
      <c r="S416" s="295"/>
      <c r="T416" s="295"/>
      <c r="U416" s="295"/>
      <c r="V416" s="295"/>
      <c r="W416" s="295"/>
      <c r="X416" s="295"/>
      <c r="Y416" s="295"/>
      <c r="Z416" s="295"/>
      <c r="AA416" s="295"/>
      <c r="AB416" s="295"/>
      <c r="AC416" s="295"/>
      <c r="AD416" s="295"/>
      <c r="AE416" s="295"/>
      <c r="AF416" s="295"/>
      <c r="AG416" s="295"/>
      <c r="AH416" s="295"/>
      <c r="AI416" s="295"/>
      <c r="AJ416" s="295"/>
      <c r="AK416" s="295"/>
      <c r="AL416" s="295"/>
      <c r="AM416" s="295"/>
      <c r="AN416" s="295"/>
      <c r="AO416" s="295"/>
      <c r="AP416" s="295"/>
      <c r="AQ416" s="295"/>
      <c r="AR416" s="295"/>
      <c r="AS416" s="295"/>
      <c r="AT416" s="295"/>
      <c r="AU416" s="295"/>
      <c r="AV416" s="295"/>
      <c r="AW416" s="295"/>
      <c r="AX416" s="295"/>
      <c r="AY416" s="295"/>
      <c r="AZ416" s="295"/>
      <c r="BA416" s="295"/>
      <c r="BB416" s="295"/>
      <c r="BC416" s="295"/>
      <c r="BD416" s="295"/>
      <c r="BE416" s="295"/>
      <c r="BF416" s="295"/>
      <c r="BG416" s="295"/>
      <c r="BH416" s="295"/>
      <c r="BI416" s="295"/>
      <c r="BJ416" s="295"/>
      <c r="BK416" s="295"/>
      <c r="BL416" s="295"/>
      <c r="BM416" s="295"/>
      <c r="BN416" s="295"/>
      <c r="BO416" s="295"/>
      <c r="BP416" s="295"/>
      <c r="BQ416" s="295"/>
      <c r="BR416" s="295"/>
      <c r="BS416" s="295"/>
      <c r="BT416" s="295"/>
      <c r="BU416" s="295"/>
      <c r="BV416" s="295"/>
      <c r="BW416" s="295"/>
      <c r="BX416" s="295"/>
      <c r="BY416" s="295"/>
      <c r="BZ416" s="295"/>
      <c r="CA416" s="295"/>
      <c r="CB416" s="295"/>
      <c r="CC416" s="387" t="s">
        <v>2173</v>
      </c>
      <c r="CD416" s="387"/>
      <c r="CJ416" s="426"/>
    </row>
    <row r="417" spans="2:88" s="30" customFormat="1" ht="17.100000000000001" customHeight="1">
      <c r="B417" s="901"/>
      <c r="C417" s="295"/>
      <c r="D417" s="295"/>
      <c r="E417" s="295"/>
      <c r="F417" s="295"/>
      <c r="G417" s="790" t="s">
        <v>56</v>
      </c>
      <c r="H417" s="790"/>
      <c r="I417" s="790"/>
      <c r="J417" s="295" t="s">
        <v>1343</v>
      </c>
      <c r="K417" s="295"/>
      <c r="L417" s="295"/>
      <c r="M417" s="295"/>
      <c r="N417" s="295"/>
      <c r="O417" s="295"/>
      <c r="P417" s="295"/>
      <c r="Q417" s="295"/>
      <c r="R417" s="295"/>
      <c r="S417" s="295"/>
      <c r="T417" s="295"/>
      <c r="U417" s="295"/>
      <c r="V417" s="295"/>
      <c r="W417" s="295"/>
      <c r="X417" s="295"/>
      <c r="Y417" s="295"/>
      <c r="Z417" s="295"/>
      <c r="AA417" s="295"/>
      <c r="AB417" s="295"/>
      <c r="AC417" s="295"/>
      <c r="AD417" s="295"/>
      <c r="AE417" s="295"/>
      <c r="AF417" s="295"/>
      <c r="AG417" s="295"/>
      <c r="AH417" s="295"/>
      <c r="AI417" s="295"/>
      <c r="AJ417" s="295"/>
      <c r="AK417" s="295"/>
      <c r="AL417" s="295"/>
      <c r="AM417" s="295"/>
      <c r="AN417" s="295"/>
      <c r="AO417" s="295"/>
      <c r="AP417" s="295"/>
      <c r="AQ417" s="295"/>
      <c r="AR417" s="295"/>
      <c r="AS417" s="295"/>
      <c r="AT417" s="295"/>
      <c r="AU417" s="295"/>
      <c r="AV417" s="295"/>
      <c r="AW417" s="295"/>
      <c r="AX417" s="295"/>
      <c r="AY417" s="295"/>
      <c r="AZ417" s="295"/>
      <c r="BA417" s="295"/>
      <c r="BB417" s="295"/>
      <c r="BC417" s="295"/>
      <c r="BD417" s="295"/>
      <c r="BE417" s="295"/>
      <c r="BF417" s="295"/>
      <c r="BG417" s="295"/>
      <c r="BH417" s="295"/>
      <c r="BI417" s="295"/>
      <c r="BJ417" s="295"/>
      <c r="BK417" s="295"/>
      <c r="BL417" s="295"/>
      <c r="BM417" s="295"/>
      <c r="BN417" s="295"/>
      <c r="BO417" s="295"/>
      <c r="BP417" s="295"/>
      <c r="BQ417" s="295"/>
      <c r="BR417" s="295"/>
      <c r="BS417" s="295"/>
      <c r="BT417" s="295"/>
      <c r="BU417" s="295"/>
      <c r="BV417" s="295"/>
      <c r="BW417" s="295"/>
      <c r="BX417" s="295"/>
      <c r="BY417" s="295"/>
      <c r="BZ417" s="295"/>
      <c r="CA417" s="295"/>
      <c r="CB417" s="295"/>
      <c r="CC417" s="387" t="s">
        <v>1899</v>
      </c>
      <c r="CD417" s="387"/>
      <c r="CJ417" s="426"/>
    </row>
    <row r="418" spans="2:88" s="30" customFormat="1" ht="17.100000000000001" customHeight="1">
      <c r="B418" s="901"/>
      <c r="C418" s="295"/>
      <c r="D418" s="295"/>
      <c r="E418" s="295"/>
      <c r="F418" s="295"/>
      <c r="G418" s="790" t="s">
        <v>56</v>
      </c>
      <c r="H418" s="790"/>
      <c r="I418" s="790"/>
      <c r="J418" s="295" t="s">
        <v>1344</v>
      </c>
      <c r="K418" s="295"/>
      <c r="L418" s="295"/>
      <c r="M418" s="295"/>
      <c r="N418" s="295"/>
      <c r="O418" s="295"/>
      <c r="P418" s="295"/>
      <c r="Q418" s="295"/>
      <c r="R418" s="295"/>
      <c r="S418" s="295"/>
      <c r="T418" s="295"/>
      <c r="U418" s="295"/>
      <c r="V418" s="295"/>
      <c r="W418" s="295"/>
      <c r="X418" s="295"/>
      <c r="Y418" s="295"/>
      <c r="Z418" s="295"/>
      <c r="AA418" s="295"/>
      <c r="AB418" s="295"/>
      <c r="AC418" s="295"/>
      <c r="AD418" s="295"/>
      <c r="AE418" s="295"/>
      <c r="AF418" s="295"/>
      <c r="AG418" s="295"/>
      <c r="AH418" s="295"/>
      <c r="AI418" s="295"/>
      <c r="AJ418" s="295"/>
      <c r="AK418" s="295"/>
      <c r="AL418" s="295"/>
      <c r="AM418" s="295"/>
      <c r="AN418" s="295"/>
      <c r="AO418" s="295"/>
      <c r="AP418" s="295"/>
      <c r="AQ418" s="295"/>
      <c r="AR418" s="295"/>
      <c r="AS418" s="295"/>
      <c r="AT418" s="295"/>
      <c r="AU418" s="295"/>
      <c r="AV418" s="295"/>
      <c r="AW418" s="295"/>
      <c r="AX418" s="295"/>
      <c r="AY418" s="295"/>
      <c r="AZ418" s="295"/>
      <c r="BA418" s="295"/>
      <c r="BB418" s="295"/>
      <c r="BC418" s="295"/>
      <c r="BD418" s="295"/>
      <c r="BE418" s="295"/>
      <c r="BF418" s="295"/>
      <c r="BG418" s="295"/>
      <c r="BH418" s="295"/>
      <c r="BI418" s="295"/>
      <c r="BJ418" s="295"/>
      <c r="BK418" s="295"/>
      <c r="BL418" s="295"/>
      <c r="BM418" s="295"/>
      <c r="BN418" s="295"/>
      <c r="BO418" s="295"/>
      <c r="BP418" s="295"/>
      <c r="BQ418" s="295"/>
      <c r="BR418" s="295"/>
      <c r="BS418" s="295"/>
      <c r="BT418" s="295"/>
      <c r="BU418" s="295"/>
      <c r="BV418" s="295"/>
      <c r="BW418" s="295"/>
      <c r="BX418" s="295"/>
      <c r="BY418" s="295"/>
      <c r="BZ418" s="295"/>
      <c r="CA418" s="295"/>
      <c r="CB418" s="295"/>
      <c r="CC418" s="387" t="s">
        <v>1900</v>
      </c>
      <c r="CD418" s="387"/>
      <c r="CJ418" s="426"/>
    </row>
    <row r="419" spans="2:88" s="30" customFormat="1" ht="17.100000000000001" customHeight="1">
      <c r="B419" s="901"/>
      <c r="C419" s="295"/>
      <c r="D419" s="295"/>
      <c r="E419" s="295"/>
      <c r="F419" s="295"/>
      <c r="G419" s="790" t="s">
        <v>56</v>
      </c>
      <c r="H419" s="790"/>
      <c r="I419" s="790"/>
      <c r="J419" s="295" t="s">
        <v>1345</v>
      </c>
      <c r="K419" s="295"/>
      <c r="L419" s="295"/>
      <c r="M419" s="295"/>
      <c r="N419" s="295"/>
      <c r="O419" s="295"/>
      <c r="P419" s="295"/>
      <c r="Q419" s="295"/>
      <c r="R419" s="295"/>
      <c r="S419" s="295"/>
      <c r="T419" s="295"/>
      <c r="U419" s="295"/>
      <c r="V419" s="295"/>
      <c r="W419" s="295"/>
      <c r="X419" s="295"/>
      <c r="Y419" s="295"/>
      <c r="Z419" s="295"/>
      <c r="AA419" s="295"/>
      <c r="AB419" s="295"/>
      <c r="AC419" s="295"/>
      <c r="AD419" s="295"/>
      <c r="AE419" s="295"/>
      <c r="AF419" s="295"/>
      <c r="AG419" s="295"/>
      <c r="AH419" s="295"/>
      <c r="AI419" s="295"/>
      <c r="AJ419" s="295"/>
      <c r="AK419" s="295"/>
      <c r="AL419" s="295"/>
      <c r="AM419" s="295"/>
      <c r="AN419" s="295"/>
      <c r="AO419" s="295"/>
      <c r="AP419" s="295"/>
      <c r="AQ419" s="295"/>
      <c r="AR419" s="295"/>
      <c r="AS419" s="295"/>
      <c r="AT419" s="295"/>
      <c r="AU419" s="295"/>
      <c r="AV419" s="295"/>
      <c r="AW419" s="295"/>
      <c r="AX419" s="295"/>
      <c r="AY419" s="295"/>
      <c r="AZ419" s="295"/>
      <c r="BA419" s="295"/>
      <c r="BB419" s="295"/>
      <c r="BC419" s="295"/>
      <c r="BD419" s="295"/>
      <c r="BE419" s="295"/>
      <c r="BF419" s="295"/>
      <c r="BG419" s="295"/>
      <c r="BH419" s="295"/>
      <c r="BI419" s="295"/>
      <c r="BJ419" s="295"/>
      <c r="BK419" s="295"/>
      <c r="BL419" s="295"/>
      <c r="BM419" s="295"/>
      <c r="BN419" s="295"/>
      <c r="BO419" s="295"/>
      <c r="BP419" s="295"/>
      <c r="BQ419" s="295"/>
      <c r="BR419" s="295"/>
      <c r="BS419" s="295"/>
      <c r="BT419" s="295"/>
      <c r="BU419" s="295"/>
      <c r="BV419" s="295"/>
      <c r="BW419" s="295"/>
      <c r="BX419" s="295"/>
      <c r="BY419" s="295"/>
      <c r="BZ419" s="295"/>
      <c r="CA419" s="295"/>
      <c r="CB419" s="295"/>
      <c r="CC419" s="387" t="s">
        <v>1901</v>
      </c>
      <c r="CD419" s="387"/>
      <c r="CJ419" s="426"/>
    </row>
    <row r="420" spans="2:88" s="30" customFormat="1" ht="17.100000000000001" customHeight="1">
      <c r="B420" s="901"/>
      <c r="C420" s="295"/>
      <c r="D420" s="295"/>
      <c r="E420" s="295"/>
      <c r="F420" s="295"/>
      <c r="G420" s="790" t="s">
        <v>56</v>
      </c>
      <c r="H420" s="790"/>
      <c r="I420" s="790"/>
      <c r="J420" s="295" t="s">
        <v>1346</v>
      </c>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c r="AI420" s="302"/>
      <c r="AJ420" s="302"/>
      <c r="AK420" s="302"/>
      <c r="AL420" s="302"/>
      <c r="AM420" s="302"/>
      <c r="AN420" s="302"/>
      <c r="AO420" s="302"/>
      <c r="AP420" s="302"/>
      <c r="AQ420" s="302"/>
      <c r="AR420" s="302"/>
      <c r="AS420" s="302"/>
      <c r="AT420" s="302"/>
      <c r="AU420" s="302"/>
      <c r="AV420" s="302"/>
      <c r="AW420" s="302"/>
      <c r="AX420" s="302"/>
      <c r="AY420" s="302"/>
      <c r="AZ420" s="302"/>
      <c r="BA420" s="302"/>
      <c r="BB420" s="302"/>
      <c r="BC420" s="302"/>
      <c r="BD420" s="302"/>
      <c r="BE420" s="302"/>
      <c r="BF420" s="302"/>
      <c r="BG420" s="302"/>
      <c r="BH420" s="302"/>
      <c r="BI420" s="302"/>
      <c r="BJ420" s="302"/>
      <c r="BK420" s="302"/>
      <c r="BL420" s="295"/>
      <c r="BM420" s="295"/>
      <c r="BN420" s="295"/>
      <c r="BO420" s="295"/>
      <c r="BP420" s="295"/>
      <c r="BQ420" s="295"/>
      <c r="BR420" s="295"/>
      <c r="BS420" s="295"/>
      <c r="BT420" s="295"/>
      <c r="BU420" s="295"/>
      <c r="BV420" s="295"/>
      <c r="BW420" s="295"/>
      <c r="BX420" s="295"/>
      <c r="BY420" s="295"/>
      <c r="BZ420" s="295"/>
      <c r="CA420" s="295"/>
      <c r="CB420" s="295"/>
      <c r="CC420" s="387" t="s">
        <v>1902</v>
      </c>
      <c r="CD420" s="387"/>
      <c r="CJ420" s="426"/>
    </row>
    <row r="421" spans="2:88" s="2" customFormat="1" ht="4.5" customHeight="1">
      <c r="B421" s="901"/>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c r="BD421" s="293"/>
      <c r="BE421" s="293"/>
      <c r="BF421" s="293"/>
      <c r="BG421" s="293"/>
      <c r="BH421" s="293"/>
      <c r="BI421" s="293"/>
      <c r="BJ421" s="293"/>
      <c r="BK421" s="293"/>
      <c r="BL421" s="293"/>
      <c r="BM421" s="293"/>
      <c r="BN421" s="293"/>
      <c r="BO421" s="293"/>
      <c r="BP421" s="293"/>
      <c r="BQ421" s="293"/>
      <c r="BR421" s="293"/>
      <c r="BS421" s="293"/>
      <c r="BT421" s="293"/>
      <c r="BU421" s="293"/>
      <c r="BV421" s="293"/>
      <c r="BW421" s="293"/>
      <c r="BX421" s="293"/>
      <c r="BY421" s="293"/>
      <c r="BZ421" s="293"/>
      <c r="CA421" s="293"/>
      <c r="CB421" s="293"/>
      <c r="CC421" s="1"/>
      <c r="CD421" s="1"/>
      <c r="CJ421" s="99"/>
    </row>
    <row r="422" spans="2:88" s="2" customFormat="1" ht="4.5" customHeight="1">
      <c r="B422" s="901"/>
      <c r="C422" s="294"/>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c r="AS422" s="294"/>
      <c r="AT422" s="294"/>
      <c r="AU422" s="294"/>
      <c r="AV422" s="294"/>
      <c r="AW422" s="294"/>
      <c r="AX422" s="294"/>
      <c r="AY422" s="294"/>
      <c r="AZ422" s="294"/>
      <c r="BA422" s="294"/>
      <c r="BB422" s="294"/>
      <c r="BC422" s="294"/>
      <c r="BD422" s="294"/>
      <c r="BE422" s="294"/>
      <c r="BF422" s="294"/>
      <c r="BG422" s="294"/>
      <c r="BH422" s="294"/>
      <c r="BI422" s="294"/>
      <c r="BJ422" s="294"/>
      <c r="BK422" s="294"/>
      <c r="BL422" s="294"/>
      <c r="BM422" s="294"/>
      <c r="BN422" s="294"/>
      <c r="BO422" s="294"/>
      <c r="BP422" s="294"/>
      <c r="BQ422" s="294"/>
      <c r="BR422" s="294"/>
      <c r="BS422" s="294"/>
      <c r="BT422" s="294"/>
      <c r="BU422" s="294"/>
      <c r="BV422" s="294"/>
      <c r="BW422" s="294"/>
      <c r="BX422" s="294"/>
      <c r="BY422" s="294"/>
      <c r="BZ422" s="294"/>
      <c r="CA422" s="294"/>
      <c r="CB422" s="294"/>
      <c r="CC422" s="1"/>
      <c r="CD422" s="1"/>
      <c r="CJ422" s="99"/>
    </row>
    <row r="423" spans="2:88" s="30" customFormat="1" ht="17.100000000000001" customHeight="1">
      <c r="B423" s="901"/>
      <c r="C423" s="295"/>
      <c r="D423" s="295" t="s">
        <v>287</v>
      </c>
      <c r="E423" s="295"/>
      <c r="F423" s="295"/>
      <c r="G423" s="295"/>
      <c r="H423" s="295"/>
      <c r="I423" s="295"/>
      <c r="J423" s="295"/>
      <c r="K423" s="295"/>
      <c r="L423" s="295"/>
      <c r="M423" s="295"/>
      <c r="N423" s="295"/>
      <c r="O423" s="295"/>
      <c r="P423" s="295"/>
      <c r="Q423" s="295"/>
      <c r="R423" s="295"/>
      <c r="S423" s="295"/>
      <c r="T423" s="295"/>
      <c r="U423" s="297"/>
      <c r="V423" s="297"/>
      <c r="W423" s="297"/>
      <c r="X423" s="297"/>
      <c r="Y423" s="297"/>
      <c r="Z423" s="297"/>
      <c r="AA423" s="295"/>
      <c r="AB423" s="295"/>
      <c r="AC423" s="295"/>
      <c r="AD423" s="295"/>
      <c r="AE423" s="295"/>
      <c r="AF423" s="295"/>
      <c r="AG423" s="295"/>
      <c r="AH423" s="295"/>
      <c r="AI423" s="295"/>
      <c r="AJ423" s="295"/>
      <c r="AK423" s="295"/>
      <c r="AL423" s="295"/>
      <c r="AM423" s="295"/>
      <c r="AN423" s="295"/>
      <c r="AO423" s="295"/>
      <c r="AP423" s="295"/>
      <c r="AQ423" s="295"/>
      <c r="AR423" s="295"/>
      <c r="AS423" s="295"/>
      <c r="AT423" s="295"/>
      <c r="AU423" s="295"/>
      <c r="AV423" s="295"/>
      <c r="AW423" s="295"/>
      <c r="AX423" s="295"/>
      <c r="AY423" s="295"/>
      <c r="AZ423" s="295"/>
      <c r="BA423" s="295"/>
      <c r="BB423" s="295"/>
      <c r="BC423" s="295"/>
      <c r="BD423" s="295"/>
      <c r="BE423" s="295"/>
      <c r="BF423" s="295"/>
      <c r="BG423" s="295"/>
      <c r="BH423" s="295"/>
      <c r="BI423" s="295"/>
      <c r="BJ423" s="295"/>
      <c r="BK423" s="295"/>
      <c r="BL423" s="295"/>
      <c r="BM423" s="295"/>
      <c r="BN423" s="295"/>
      <c r="BO423" s="295"/>
      <c r="BP423" s="295"/>
      <c r="BQ423" s="295"/>
      <c r="BR423" s="295"/>
      <c r="BS423" s="295"/>
      <c r="BT423" s="295"/>
      <c r="BU423" s="295"/>
      <c r="BV423" s="295"/>
      <c r="BW423" s="295"/>
      <c r="BX423" s="295"/>
      <c r="BY423" s="295"/>
      <c r="BZ423" s="295"/>
      <c r="CA423" s="295"/>
      <c r="CB423" s="295"/>
      <c r="CC423" s="387"/>
      <c r="CD423" s="387"/>
      <c r="CJ423" s="426"/>
    </row>
    <row r="424" spans="2:88" s="30" customFormat="1" ht="17.100000000000001" customHeight="1">
      <c r="B424" s="901"/>
      <c r="C424" s="295"/>
      <c r="D424" s="295"/>
      <c r="E424" s="295"/>
      <c r="F424" s="295"/>
      <c r="G424" s="77" t="s">
        <v>288</v>
      </c>
      <c r="H424" s="295"/>
      <c r="I424" s="295"/>
      <c r="J424" s="295"/>
      <c r="K424" s="295"/>
      <c r="L424" s="295"/>
      <c r="M424" s="295"/>
      <c r="N424" s="295"/>
      <c r="O424" s="295"/>
      <c r="P424" s="295"/>
      <c r="Q424" s="295"/>
      <c r="R424" s="295"/>
      <c r="S424" s="295"/>
      <c r="T424" s="295"/>
      <c r="U424" s="297"/>
      <c r="V424" s="297"/>
      <c r="W424" s="297"/>
      <c r="X424" s="297"/>
      <c r="Y424" s="297"/>
      <c r="Z424" s="297"/>
      <c r="AA424" s="295"/>
      <c r="AB424" s="295"/>
      <c r="AC424" s="295"/>
      <c r="AD424" s="295"/>
      <c r="AE424" s="295"/>
      <c r="AF424" s="295"/>
      <c r="AG424" s="295"/>
      <c r="AH424" s="295"/>
      <c r="AI424" s="295"/>
      <c r="AJ424" s="295"/>
      <c r="AK424" s="295"/>
      <c r="AL424" s="295"/>
      <c r="AM424" s="295"/>
      <c r="AN424" s="295"/>
      <c r="AO424" s="295"/>
      <c r="AP424" s="295"/>
      <c r="AQ424" s="295"/>
      <c r="AR424" s="295"/>
      <c r="AS424" s="295"/>
      <c r="AT424" s="295"/>
      <c r="AU424" s="295"/>
      <c r="AV424" s="295"/>
      <c r="AW424" s="295"/>
      <c r="AX424" s="295"/>
      <c r="AY424" s="295"/>
      <c r="AZ424" s="295"/>
      <c r="BA424" s="295"/>
      <c r="BB424" s="295"/>
      <c r="BC424" s="295"/>
      <c r="BD424" s="295"/>
      <c r="BE424" s="295"/>
      <c r="BF424" s="295"/>
      <c r="BG424" s="295"/>
      <c r="BH424" s="295"/>
      <c r="BI424" s="295"/>
      <c r="BJ424" s="295"/>
      <c r="BK424" s="295"/>
      <c r="BL424" s="295"/>
      <c r="BM424" s="295"/>
      <c r="BN424" s="295"/>
      <c r="BO424" s="295"/>
      <c r="BP424" s="295"/>
      <c r="BQ424" s="295"/>
      <c r="BR424" s="295"/>
      <c r="BS424" s="295"/>
      <c r="BT424" s="295"/>
      <c r="BU424" s="295"/>
      <c r="BV424" s="295"/>
      <c r="BW424" s="295"/>
      <c r="BX424" s="295"/>
      <c r="BY424" s="295"/>
      <c r="BZ424" s="295"/>
      <c r="CA424" s="295"/>
      <c r="CB424" s="295"/>
      <c r="CC424" s="387"/>
      <c r="CD424" s="387"/>
      <c r="CJ424" s="426"/>
    </row>
    <row r="425" spans="2:88" s="30" customFormat="1" ht="17.100000000000001" customHeight="1">
      <c r="B425" s="901"/>
      <c r="C425" s="295"/>
      <c r="D425" s="77"/>
      <c r="E425" s="295"/>
      <c r="F425" s="295"/>
      <c r="G425" s="295"/>
      <c r="H425" s="295"/>
      <c r="I425" s="295" t="s">
        <v>84</v>
      </c>
      <c r="J425" s="789"/>
      <c r="K425" s="789"/>
      <c r="L425" s="789"/>
      <c r="M425" s="789"/>
      <c r="N425" s="789"/>
      <c r="O425" s="789"/>
      <c r="P425" s="789"/>
      <c r="Q425" s="789"/>
      <c r="R425" s="789"/>
      <c r="S425" s="789"/>
      <c r="T425" s="789"/>
      <c r="U425" s="789"/>
      <c r="V425" s="789"/>
      <c r="W425" s="789"/>
      <c r="X425" s="789"/>
      <c r="Y425" s="789"/>
      <c r="Z425" s="789"/>
      <c r="AA425" s="789"/>
      <c r="AB425" s="789"/>
      <c r="AC425" s="789"/>
      <c r="AD425" s="789"/>
      <c r="AE425" s="789"/>
      <c r="AF425" s="789"/>
      <c r="AG425" s="789"/>
      <c r="AH425" s="789"/>
      <c r="AI425" s="789"/>
      <c r="AJ425" s="789"/>
      <c r="AK425" s="789"/>
      <c r="AL425" s="789"/>
      <c r="AM425" s="789"/>
      <c r="AN425" s="789"/>
      <c r="AO425" s="789"/>
      <c r="AP425" s="789"/>
      <c r="AQ425" s="789"/>
      <c r="AR425" s="789"/>
      <c r="AS425" s="789"/>
      <c r="AT425" s="789"/>
      <c r="AU425" s="789"/>
      <c r="AV425" s="789"/>
      <c r="AW425" s="789"/>
      <c r="AX425" s="789"/>
      <c r="AY425" s="789"/>
      <c r="AZ425" s="789"/>
      <c r="BA425" s="789"/>
      <c r="BB425" s="789"/>
      <c r="BC425" s="789"/>
      <c r="BD425" s="789"/>
      <c r="BE425" s="789"/>
      <c r="BF425" s="789"/>
      <c r="BG425" s="789"/>
      <c r="BH425" s="789"/>
      <c r="BI425" s="789"/>
      <c r="BJ425" s="789"/>
      <c r="BK425" s="789"/>
      <c r="BL425" s="789"/>
      <c r="BM425" s="789"/>
      <c r="BN425" s="789"/>
      <c r="BO425" s="789"/>
      <c r="BP425" s="789"/>
      <c r="BQ425" s="789"/>
      <c r="BR425" s="789"/>
      <c r="BS425" s="789"/>
      <c r="BT425" s="789"/>
      <c r="BU425" s="789"/>
      <c r="BV425" s="789"/>
      <c r="BW425" s="789"/>
      <c r="BX425" s="789"/>
      <c r="BY425" s="789"/>
      <c r="BZ425" s="789"/>
      <c r="CA425" s="789"/>
      <c r="CB425" s="295" t="s">
        <v>80</v>
      </c>
      <c r="CC425" s="387" t="s">
        <v>1903</v>
      </c>
      <c r="CD425" s="387"/>
      <c r="CJ425" s="426"/>
    </row>
    <row r="426" spans="2:88" s="30" customFormat="1" ht="17.100000000000001" customHeight="1">
      <c r="B426" s="901"/>
      <c r="C426" s="295"/>
      <c r="D426" s="295"/>
      <c r="E426" s="295"/>
      <c r="F426" s="295"/>
      <c r="G426" s="77" t="s">
        <v>290</v>
      </c>
      <c r="H426" s="295"/>
      <c r="I426" s="295"/>
      <c r="J426" s="295"/>
      <c r="K426" s="295"/>
      <c r="L426" s="295"/>
      <c r="M426" s="295"/>
      <c r="N426" s="295"/>
      <c r="O426" s="295"/>
      <c r="P426" s="295"/>
      <c r="Q426" s="295"/>
      <c r="R426" s="295"/>
      <c r="S426" s="295"/>
      <c r="T426" s="295"/>
      <c r="U426" s="297"/>
      <c r="V426" s="297"/>
      <c r="W426" s="297"/>
      <c r="X426" s="297"/>
      <c r="Y426" s="297"/>
      <c r="Z426" s="297"/>
      <c r="AA426" s="295"/>
      <c r="AB426" s="295"/>
      <c r="AC426" s="295"/>
      <c r="AD426" s="295"/>
      <c r="AE426" s="295"/>
      <c r="AF426" s="295"/>
      <c r="AG426" s="295"/>
      <c r="AH426" s="295"/>
      <c r="AI426" s="295"/>
      <c r="AJ426" s="295"/>
      <c r="AK426" s="295"/>
      <c r="AL426" s="295"/>
      <c r="AM426" s="295"/>
      <c r="AN426" s="295"/>
      <c r="AO426" s="295"/>
      <c r="AP426" s="295"/>
      <c r="AQ426" s="295"/>
      <c r="AR426" s="295"/>
      <c r="AS426" s="295"/>
      <c r="AT426" s="295"/>
      <c r="AU426" s="295"/>
      <c r="AV426" s="295"/>
      <c r="AW426" s="295"/>
      <c r="AX426" s="295"/>
      <c r="AY426" s="295"/>
      <c r="AZ426" s="295"/>
      <c r="BA426" s="295"/>
      <c r="BB426" s="295"/>
      <c r="BC426" s="295"/>
      <c r="BD426" s="295"/>
      <c r="BE426" s="295"/>
      <c r="BF426" s="295"/>
      <c r="BG426" s="295"/>
      <c r="BH426" s="295"/>
      <c r="BI426" s="295"/>
      <c r="BJ426" s="295"/>
      <c r="BK426" s="295"/>
      <c r="BL426" s="295"/>
      <c r="BM426" s="295"/>
      <c r="BN426" s="295"/>
      <c r="BO426" s="295"/>
      <c r="BP426" s="295"/>
      <c r="BQ426" s="295"/>
      <c r="BR426" s="295"/>
      <c r="BS426" s="295"/>
      <c r="BT426" s="295"/>
      <c r="BU426" s="295"/>
      <c r="BV426" s="295"/>
      <c r="BW426" s="295"/>
      <c r="BX426" s="295"/>
      <c r="BY426" s="295"/>
      <c r="BZ426" s="295"/>
      <c r="CA426" s="295"/>
      <c r="CB426" s="295"/>
      <c r="CC426" s="387"/>
      <c r="CD426" s="387"/>
      <c r="CJ426" s="426"/>
    </row>
    <row r="427" spans="2:88" s="30" customFormat="1" ht="17.100000000000001" customHeight="1">
      <c r="B427" s="901"/>
      <c r="C427" s="295"/>
      <c r="D427" s="295"/>
      <c r="E427" s="295"/>
      <c r="F427" s="295"/>
      <c r="G427" s="295"/>
      <c r="H427" s="295"/>
      <c r="I427" s="790" t="s">
        <v>56</v>
      </c>
      <c r="J427" s="790"/>
      <c r="K427" s="790"/>
      <c r="L427" s="295" t="s">
        <v>1347</v>
      </c>
      <c r="M427" s="295"/>
      <c r="N427" s="295"/>
      <c r="O427" s="295"/>
      <c r="P427" s="295"/>
      <c r="Q427" s="295"/>
      <c r="R427" s="295"/>
      <c r="S427" s="295"/>
      <c r="T427" s="295"/>
      <c r="U427" s="295"/>
      <c r="V427" s="295"/>
      <c r="W427" s="295"/>
      <c r="X427" s="295"/>
      <c r="Y427" s="295"/>
      <c r="Z427" s="295"/>
      <c r="AA427" s="295"/>
      <c r="AB427" s="295"/>
      <c r="AC427" s="295"/>
      <c r="AD427" s="295"/>
      <c r="AE427" s="295"/>
      <c r="AF427" s="295"/>
      <c r="AG427" s="295"/>
      <c r="AH427" s="295"/>
      <c r="AI427" s="295"/>
      <c r="AJ427" s="295"/>
      <c r="AK427" s="295"/>
      <c r="AL427" s="295"/>
      <c r="AM427" s="295"/>
      <c r="AN427" s="295"/>
      <c r="AO427" s="295"/>
      <c r="AP427" s="295"/>
      <c r="AQ427" s="295"/>
      <c r="AR427" s="295"/>
      <c r="AS427" s="295"/>
      <c r="AT427" s="295"/>
      <c r="AU427" s="295"/>
      <c r="AV427" s="295"/>
      <c r="AW427" s="295"/>
      <c r="AX427" s="295"/>
      <c r="AY427" s="295"/>
      <c r="AZ427" s="295"/>
      <c r="BA427" s="295"/>
      <c r="BB427" s="295"/>
      <c r="BC427" s="295"/>
      <c r="BD427" s="295"/>
      <c r="BE427" s="295"/>
      <c r="BF427" s="295"/>
      <c r="BG427" s="295"/>
      <c r="BH427" s="295"/>
      <c r="BI427" s="295"/>
      <c r="BJ427" s="295"/>
      <c r="BK427" s="295"/>
      <c r="BL427" s="295"/>
      <c r="BM427" s="295"/>
      <c r="BN427" s="295"/>
      <c r="BO427" s="295"/>
      <c r="BP427" s="295"/>
      <c r="BQ427" s="295"/>
      <c r="BR427" s="295"/>
      <c r="BS427" s="295"/>
      <c r="BT427" s="295"/>
      <c r="BU427" s="295"/>
      <c r="BV427" s="295"/>
      <c r="BW427" s="295"/>
      <c r="BX427" s="295"/>
      <c r="BY427" s="295"/>
      <c r="BZ427" s="295"/>
      <c r="CA427" s="295"/>
      <c r="CB427" s="295"/>
      <c r="CC427" s="387"/>
      <c r="CD427" s="387"/>
      <c r="CJ427" s="426"/>
    </row>
    <row r="428" spans="2:88" s="30" customFormat="1" ht="17.100000000000001" customHeight="1">
      <c r="B428" s="901"/>
      <c r="C428" s="295"/>
      <c r="D428" s="295"/>
      <c r="E428" s="295"/>
      <c r="F428" s="295"/>
      <c r="G428" s="295"/>
      <c r="H428" s="295"/>
      <c r="I428" s="295"/>
      <c r="J428" s="295" t="s">
        <v>292</v>
      </c>
      <c r="K428" s="295"/>
      <c r="L428" s="295"/>
      <c r="M428" s="295"/>
      <c r="N428" s="295"/>
      <c r="O428" s="295"/>
      <c r="P428" s="295"/>
      <c r="Q428" s="295"/>
      <c r="R428" s="295"/>
      <c r="S428" s="295"/>
      <c r="T428" s="295"/>
      <c r="U428" s="295"/>
      <c r="V428" s="295"/>
      <c r="W428" s="789"/>
      <c r="X428" s="789"/>
      <c r="Y428" s="789"/>
      <c r="Z428" s="789"/>
      <c r="AA428" s="789"/>
      <c r="AB428" s="789"/>
      <c r="AC428" s="789"/>
      <c r="AD428" s="789"/>
      <c r="AE428" s="789"/>
      <c r="AF428" s="789"/>
      <c r="AG428" s="789"/>
      <c r="AH428" s="789"/>
      <c r="AI428" s="789"/>
      <c r="AJ428" s="789"/>
      <c r="AK428" s="789"/>
      <c r="AL428" s="789"/>
      <c r="AM428" s="789"/>
      <c r="AN428" s="789"/>
      <c r="AO428" s="789"/>
      <c r="AP428" s="789"/>
      <c r="AQ428" s="789"/>
      <c r="AR428" s="789"/>
      <c r="AS428" s="789"/>
      <c r="AT428" s="789"/>
      <c r="AU428" s="295" t="s">
        <v>80</v>
      </c>
      <c r="AV428" s="295"/>
      <c r="AW428" s="295"/>
      <c r="AX428" s="295"/>
      <c r="AY428" s="295"/>
      <c r="AZ428" s="295"/>
      <c r="BA428" s="295"/>
      <c r="BB428" s="295"/>
      <c r="BC428" s="295"/>
      <c r="BD428" s="295"/>
      <c r="BE428" s="295"/>
      <c r="BF428" s="295"/>
      <c r="BG428" s="295"/>
      <c r="BH428" s="295"/>
      <c r="BI428" s="295"/>
      <c r="BJ428" s="295"/>
      <c r="BK428" s="295"/>
      <c r="BL428" s="295"/>
      <c r="BM428" s="295"/>
      <c r="BN428" s="295"/>
      <c r="BO428" s="295"/>
      <c r="BP428" s="295"/>
      <c r="BQ428" s="295"/>
      <c r="BR428" s="295"/>
      <c r="BS428" s="295"/>
      <c r="BT428" s="295"/>
      <c r="BU428" s="295"/>
      <c r="BV428" s="295"/>
      <c r="BW428" s="295"/>
      <c r="BX428" s="295"/>
      <c r="BY428" s="295"/>
      <c r="BZ428" s="295"/>
      <c r="CA428" s="295"/>
      <c r="CB428" s="295"/>
      <c r="CC428" s="387"/>
      <c r="CD428" s="387"/>
      <c r="CJ428" s="426"/>
    </row>
    <row r="429" spans="2:88" s="30" customFormat="1" ht="17.100000000000001" customHeight="1">
      <c r="B429" s="901"/>
      <c r="C429" s="295"/>
      <c r="D429" s="295"/>
      <c r="E429" s="295"/>
      <c r="F429" s="295"/>
      <c r="G429" s="295"/>
      <c r="H429" s="295"/>
      <c r="I429" s="790" t="s">
        <v>56</v>
      </c>
      <c r="J429" s="790"/>
      <c r="K429" s="790"/>
      <c r="L429" s="295" t="s">
        <v>1348</v>
      </c>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295"/>
      <c r="AY429" s="295"/>
      <c r="AZ429" s="295"/>
      <c r="BA429" s="295"/>
      <c r="BB429" s="295"/>
      <c r="BC429" s="295"/>
      <c r="BD429" s="295"/>
      <c r="BE429" s="295"/>
      <c r="BF429" s="295"/>
      <c r="BG429" s="295"/>
      <c r="BH429" s="295"/>
      <c r="BI429" s="295"/>
      <c r="BJ429" s="295"/>
      <c r="BK429" s="295"/>
      <c r="BL429" s="295"/>
      <c r="BM429" s="295"/>
      <c r="BN429" s="295"/>
      <c r="BO429" s="295"/>
      <c r="BP429" s="295"/>
      <c r="BQ429" s="295"/>
      <c r="BR429" s="295"/>
      <c r="BS429" s="295"/>
      <c r="BT429" s="295"/>
      <c r="BU429" s="295"/>
      <c r="BV429" s="295"/>
      <c r="BW429" s="295"/>
      <c r="BX429" s="295"/>
      <c r="BY429" s="295"/>
      <c r="BZ429" s="295"/>
      <c r="CA429" s="295"/>
      <c r="CB429" s="295"/>
      <c r="CC429" s="387" t="s">
        <v>1939</v>
      </c>
      <c r="CD429" s="387"/>
      <c r="CJ429" s="426"/>
    </row>
    <row r="430" spans="2:88" s="2" customFormat="1" ht="4.5" customHeight="1">
      <c r="B430" s="901"/>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293"/>
      <c r="AY430" s="293"/>
      <c r="AZ430" s="293"/>
      <c r="BA430" s="293"/>
      <c r="BB430" s="293"/>
      <c r="BC430" s="293"/>
      <c r="BD430" s="293"/>
      <c r="BE430" s="293"/>
      <c r="BF430" s="293"/>
      <c r="BG430" s="293"/>
      <c r="BH430" s="293"/>
      <c r="BI430" s="293"/>
      <c r="BJ430" s="293"/>
      <c r="BK430" s="293"/>
      <c r="BL430" s="293"/>
      <c r="BM430" s="293"/>
      <c r="BN430" s="293"/>
      <c r="BO430" s="293"/>
      <c r="BP430" s="293"/>
      <c r="BQ430" s="293"/>
      <c r="BR430" s="293"/>
      <c r="BS430" s="293"/>
      <c r="BT430" s="293"/>
      <c r="BU430" s="293"/>
      <c r="BV430" s="293"/>
      <c r="BW430" s="293"/>
      <c r="BX430" s="293"/>
      <c r="BY430" s="293"/>
      <c r="BZ430" s="293"/>
      <c r="CA430" s="293"/>
      <c r="CB430" s="293"/>
      <c r="CC430" s="1"/>
      <c r="CD430" s="1"/>
      <c r="CJ430" s="99"/>
    </row>
    <row r="431" spans="2:88" s="2" customFormat="1" ht="4.5" customHeight="1">
      <c r="B431" s="901"/>
      <c r="C431" s="294"/>
      <c r="D431" s="294"/>
      <c r="E431" s="294"/>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c r="AS431" s="294"/>
      <c r="AT431" s="294"/>
      <c r="AU431" s="294"/>
      <c r="AV431" s="294"/>
      <c r="AW431" s="294"/>
      <c r="AX431" s="294"/>
      <c r="AY431" s="294"/>
      <c r="AZ431" s="294"/>
      <c r="BA431" s="294"/>
      <c r="BB431" s="294"/>
      <c r="BC431" s="294"/>
      <c r="BD431" s="294"/>
      <c r="BE431" s="294"/>
      <c r="BF431" s="294"/>
      <c r="BG431" s="294"/>
      <c r="BH431" s="294"/>
      <c r="BI431" s="294"/>
      <c r="BJ431" s="294"/>
      <c r="BK431" s="294"/>
      <c r="BL431" s="294"/>
      <c r="BM431" s="294"/>
      <c r="BN431" s="294"/>
      <c r="BO431" s="294"/>
      <c r="BP431" s="294"/>
      <c r="BQ431" s="294"/>
      <c r="BR431" s="294"/>
      <c r="BS431" s="294"/>
      <c r="BT431" s="294"/>
      <c r="BU431" s="294"/>
      <c r="BV431" s="294"/>
      <c r="BW431" s="294"/>
      <c r="BX431" s="294"/>
      <c r="BY431" s="294"/>
      <c r="BZ431" s="294"/>
      <c r="CA431" s="294"/>
      <c r="CB431" s="294"/>
      <c r="CC431" s="1"/>
      <c r="CD431" s="1"/>
      <c r="CJ431" s="99"/>
    </row>
    <row r="432" spans="2:88" s="30" customFormat="1" ht="17.100000000000001" customHeight="1">
      <c r="B432" s="901"/>
      <c r="C432" s="295"/>
      <c r="D432" s="295" t="s">
        <v>294</v>
      </c>
      <c r="E432" s="295"/>
      <c r="F432" s="295"/>
      <c r="G432" s="295"/>
      <c r="H432" s="295"/>
      <c r="I432" s="295"/>
      <c r="J432" s="295"/>
      <c r="K432" s="295"/>
      <c r="L432" s="295"/>
      <c r="M432" s="295"/>
      <c r="N432" s="295"/>
      <c r="O432" s="295"/>
      <c r="P432" s="295"/>
      <c r="Q432" s="295"/>
      <c r="R432" s="295"/>
      <c r="S432" s="295"/>
      <c r="T432" s="295"/>
      <c r="U432" s="297"/>
      <c r="V432" s="297"/>
      <c r="W432" s="297"/>
      <c r="X432" s="297"/>
      <c r="Y432" s="297"/>
      <c r="Z432" s="297"/>
      <c r="AA432" s="295"/>
      <c r="AB432" s="295"/>
      <c r="AC432" s="295"/>
      <c r="AD432" s="295"/>
      <c r="AE432" s="295"/>
      <c r="AF432" s="295"/>
      <c r="AG432" s="295"/>
      <c r="AH432" s="295"/>
      <c r="AI432" s="295"/>
      <c r="AJ432" s="295"/>
      <c r="AK432" s="295"/>
      <c r="AL432" s="295"/>
      <c r="AM432" s="295"/>
      <c r="AN432" s="295"/>
      <c r="AO432" s="295"/>
      <c r="AP432" s="295"/>
      <c r="AQ432" s="295"/>
      <c r="AR432" s="295"/>
      <c r="AS432" s="295"/>
      <c r="AT432" s="295"/>
      <c r="AU432" s="295"/>
      <c r="AV432" s="295"/>
      <c r="AW432" s="295"/>
      <c r="AX432" s="295"/>
      <c r="AY432" s="295"/>
      <c r="AZ432" s="295"/>
      <c r="BA432" s="295"/>
      <c r="BB432" s="295"/>
      <c r="BC432" s="295"/>
      <c r="BD432" s="295"/>
      <c r="BE432" s="295"/>
      <c r="BF432" s="295"/>
      <c r="BG432" s="295"/>
      <c r="BH432" s="295"/>
      <c r="BI432" s="295"/>
      <c r="BJ432" s="295"/>
      <c r="BK432" s="295"/>
      <c r="BL432" s="295"/>
      <c r="BM432" s="295"/>
      <c r="BN432" s="295"/>
      <c r="BO432" s="295"/>
      <c r="BP432" s="295"/>
      <c r="BQ432" s="295"/>
      <c r="BR432" s="295"/>
      <c r="BS432" s="295"/>
      <c r="BT432" s="295"/>
      <c r="BU432" s="295"/>
      <c r="BV432" s="295"/>
      <c r="BW432" s="295"/>
      <c r="BX432" s="295"/>
      <c r="BY432" s="295"/>
      <c r="BZ432" s="295"/>
      <c r="CA432" s="295"/>
      <c r="CB432" s="295"/>
      <c r="CC432" s="387"/>
      <c r="CD432" s="387"/>
      <c r="CJ432" s="426"/>
    </row>
    <row r="433" spans="2:88" s="30" customFormat="1" ht="17.100000000000001" customHeight="1">
      <c r="B433" s="901"/>
      <c r="C433" s="295"/>
      <c r="D433" s="300"/>
      <c r="E433" s="295"/>
      <c r="F433" s="295"/>
      <c r="G433" s="295"/>
      <c r="H433" s="295" t="s">
        <v>84</v>
      </c>
      <c r="I433" s="789"/>
      <c r="J433" s="789"/>
      <c r="K433" s="789"/>
      <c r="L433" s="789"/>
      <c r="M433" s="789"/>
      <c r="N433" s="789"/>
      <c r="O433" s="789"/>
      <c r="P433" s="789"/>
      <c r="Q433" s="789"/>
      <c r="R433" s="789"/>
      <c r="S433" s="789"/>
      <c r="T433" s="789"/>
      <c r="U433" s="789"/>
      <c r="V433" s="789"/>
      <c r="W433" s="789"/>
      <c r="X433" s="789"/>
      <c r="Y433" s="789"/>
      <c r="Z433" s="789"/>
      <c r="AA433" s="789"/>
      <c r="AB433" s="789"/>
      <c r="AC433" s="789"/>
      <c r="AD433" s="789"/>
      <c r="AE433" s="789"/>
      <c r="AF433" s="789"/>
      <c r="AG433" s="789"/>
      <c r="AH433" s="789"/>
      <c r="AI433" s="789"/>
      <c r="AJ433" s="789"/>
      <c r="AK433" s="789"/>
      <c r="AL433" s="789"/>
      <c r="AM433" s="789"/>
      <c r="AN433" s="789"/>
      <c r="AO433" s="789"/>
      <c r="AP433" s="789"/>
      <c r="AQ433" s="789"/>
      <c r="AR433" s="789"/>
      <c r="AS433" s="789"/>
      <c r="AT433" s="789"/>
      <c r="AU433" s="789"/>
      <c r="AV433" s="789"/>
      <c r="AW433" s="789"/>
      <c r="AX433" s="789"/>
      <c r="AY433" s="789"/>
      <c r="AZ433" s="789"/>
      <c r="BA433" s="295" t="s">
        <v>80</v>
      </c>
      <c r="BB433" s="295"/>
      <c r="BC433" s="295"/>
      <c r="BD433" s="295"/>
      <c r="BE433" s="295"/>
      <c r="BF433" s="295"/>
      <c r="BG433" s="295"/>
      <c r="BH433" s="295"/>
      <c r="BI433" s="295"/>
      <c r="BJ433" s="295"/>
      <c r="BK433" s="295"/>
      <c r="BL433" s="295"/>
      <c r="BM433" s="295"/>
      <c r="BN433" s="295"/>
      <c r="BO433" s="295"/>
      <c r="BP433" s="295"/>
      <c r="BQ433" s="295"/>
      <c r="BR433" s="295"/>
      <c r="BS433" s="295"/>
      <c r="BT433" s="295"/>
      <c r="BU433" s="295"/>
      <c r="BV433" s="295"/>
      <c r="BW433" s="295"/>
      <c r="BX433" s="295"/>
      <c r="BY433" s="295"/>
      <c r="BZ433" s="295"/>
      <c r="CA433" s="295"/>
      <c r="CB433" s="295"/>
      <c r="CC433" s="387" t="s">
        <v>1904</v>
      </c>
      <c r="CD433" s="387"/>
      <c r="CJ433" s="426"/>
    </row>
    <row r="434" spans="2:88" s="2" customFormat="1" ht="4.5" customHeight="1">
      <c r="B434" s="901"/>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c r="AI434" s="293"/>
      <c r="AJ434" s="293"/>
      <c r="AK434" s="293"/>
      <c r="AL434" s="293"/>
      <c r="AM434" s="293"/>
      <c r="AN434" s="293"/>
      <c r="AO434" s="293"/>
      <c r="AP434" s="293"/>
      <c r="AQ434" s="293"/>
      <c r="AR434" s="293"/>
      <c r="AS434" s="293"/>
      <c r="AT434" s="293"/>
      <c r="AU434" s="293"/>
      <c r="AV434" s="293"/>
      <c r="AW434" s="293"/>
      <c r="AX434" s="293"/>
      <c r="AY434" s="293"/>
      <c r="AZ434" s="293"/>
      <c r="BA434" s="293"/>
      <c r="BB434" s="293"/>
      <c r="BC434" s="293"/>
      <c r="BD434" s="293"/>
      <c r="BE434" s="293"/>
      <c r="BF434" s="293"/>
      <c r="BG434" s="293"/>
      <c r="BH434" s="293"/>
      <c r="BI434" s="293"/>
      <c r="BJ434" s="293"/>
      <c r="BK434" s="293"/>
      <c r="BL434" s="293"/>
      <c r="BM434" s="293"/>
      <c r="BN434" s="293"/>
      <c r="BO434" s="293"/>
      <c r="BP434" s="293"/>
      <c r="BQ434" s="293"/>
      <c r="BR434" s="293"/>
      <c r="BS434" s="293"/>
      <c r="BT434" s="293"/>
      <c r="BU434" s="293"/>
      <c r="BV434" s="293"/>
      <c r="BW434" s="293"/>
      <c r="BX434" s="293"/>
      <c r="BY434" s="293"/>
      <c r="BZ434" s="293"/>
      <c r="CA434" s="293"/>
      <c r="CB434" s="293"/>
      <c r="CC434" s="1"/>
      <c r="CD434" s="1"/>
      <c r="CJ434" s="99"/>
    </row>
    <row r="435" spans="2:88" s="2" customFormat="1" ht="4.5" customHeight="1">
      <c r="B435" s="901"/>
      <c r="C435" s="294"/>
      <c r="D435" s="294"/>
      <c r="E435" s="294"/>
      <c r="F435" s="294"/>
      <c r="G435" s="294"/>
      <c r="H435" s="294"/>
      <c r="I435" s="294"/>
      <c r="J435" s="294"/>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c r="AS435" s="294"/>
      <c r="AT435" s="294"/>
      <c r="AU435" s="294"/>
      <c r="AV435" s="294"/>
      <c r="AW435" s="294"/>
      <c r="AX435" s="294"/>
      <c r="AY435" s="294"/>
      <c r="AZ435" s="294"/>
      <c r="BA435" s="294"/>
      <c r="BB435" s="294"/>
      <c r="BC435" s="294"/>
      <c r="BD435" s="294"/>
      <c r="BE435" s="294"/>
      <c r="BF435" s="294"/>
      <c r="BG435" s="294"/>
      <c r="BH435" s="294"/>
      <c r="BI435" s="294"/>
      <c r="BJ435" s="294"/>
      <c r="BK435" s="294"/>
      <c r="BL435" s="294"/>
      <c r="BM435" s="294"/>
      <c r="BN435" s="294"/>
      <c r="BO435" s="294"/>
      <c r="BP435" s="294"/>
      <c r="BQ435" s="294"/>
      <c r="BR435" s="294"/>
      <c r="BS435" s="294"/>
      <c r="BT435" s="294"/>
      <c r="BU435" s="294"/>
      <c r="BV435" s="294"/>
      <c r="BW435" s="294"/>
      <c r="BX435" s="294"/>
      <c r="BY435" s="294"/>
      <c r="BZ435" s="294"/>
      <c r="CA435" s="294"/>
      <c r="CB435" s="294"/>
      <c r="CC435" s="1"/>
      <c r="CD435" s="1"/>
      <c r="CJ435" s="99"/>
    </row>
    <row r="436" spans="2:88" s="30" customFormat="1" ht="17.100000000000001" customHeight="1">
      <c r="B436" s="901"/>
      <c r="C436" s="295"/>
      <c r="D436" s="295" t="s">
        <v>295</v>
      </c>
      <c r="E436" s="295"/>
      <c r="F436" s="295"/>
      <c r="G436" s="295"/>
      <c r="H436" s="295"/>
      <c r="I436" s="295"/>
      <c r="J436" s="295"/>
      <c r="K436" s="295"/>
      <c r="L436" s="295"/>
      <c r="M436" s="295"/>
      <c r="N436" s="295"/>
      <c r="O436" s="295"/>
      <c r="P436" s="295"/>
      <c r="Q436" s="295"/>
      <c r="R436" s="295"/>
      <c r="S436" s="295"/>
      <c r="T436" s="295"/>
      <c r="U436" s="297"/>
      <c r="V436" s="297"/>
      <c r="W436" s="297"/>
      <c r="X436" s="297"/>
      <c r="Y436" s="297"/>
      <c r="Z436" s="297"/>
      <c r="AA436" s="295"/>
      <c r="AB436" s="295"/>
      <c r="AC436" s="295"/>
      <c r="AD436" s="295"/>
      <c r="AE436" s="295"/>
      <c r="AF436" s="295"/>
      <c r="AG436" s="295"/>
      <c r="AH436" s="295"/>
      <c r="AI436" s="295"/>
      <c r="AJ436" s="295"/>
      <c r="AK436" s="295"/>
      <c r="AL436" s="295"/>
      <c r="AM436" s="295"/>
      <c r="AN436" s="295"/>
      <c r="AO436" s="295"/>
      <c r="AP436" s="295"/>
      <c r="AQ436" s="295"/>
      <c r="AR436" s="295"/>
      <c r="AS436" s="295"/>
      <c r="AT436" s="295"/>
      <c r="AU436" s="295"/>
      <c r="AV436" s="295"/>
      <c r="AW436" s="295"/>
      <c r="AX436" s="295"/>
      <c r="AY436" s="295"/>
      <c r="AZ436" s="295"/>
      <c r="BA436" s="295"/>
      <c r="BB436" s="295"/>
      <c r="BC436" s="295"/>
      <c r="BD436" s="295"/>
      <c r="BE436" s="295"/>
      <c r="BF436" s="295"/>
      <c r="BG436" s="295"/>
      <c r="BH436" s="295"/>
      <c r="BI436" s="295"/>
      <c r="BJ436" s="295"/>
      <c r="BK436" s="295"/>
      <c r="BL436" s="295"/>
      <c r="BM436" s="295"/>
      <c r="BN436" s="295"/>
      <c r="BO436" s="295"/>
      <c r="BP436" s="295"/>
      <c r="BQ436" s="295"/>
      <c r="BR436" s="295"/>
      <c r="BS436" s="295"/>
      <c r="BT436" s="295"/>
      <c r="BU436" s="295"/>
      <c r="BV436" s="295"/>
      <c r="BW436" s="295"/>
      <c r="BX436" s="295"/>
      <c r="BY436" s="295"/>
      <c r="BZ436" s="295"/>
      <c r="CA436" s="295"/>
      <c r="CB436" s="295"/>
      <c r="CC436" s="387"/>
      <c r="CD436" s="387"/>
      <c r="CJ436" s="426"/>
    </row>
    <row r="437" spans="2:88" s="31" customFormat="1" ht="17.100000000000001" customHeight="1">
      <c r="B437" s="901"/>
      <c r="C437" s="303"/>
      <c r="D437" s="303"/>
      <c r="E437" s="303"/>
      <c r="F437" s="303"/>
      <c r="G437" s="788"/>
      <c r="H437" s="788"/>
      <c r="I437" s="788"/>
      <c r="J437" s="788"/>
      <c r="K437" s="788"/>
      <c r="L437" s="788"/>
      <c r="M437" s="788"/>
      <c r="N437" s="788"/>
      <c r="O437" s="788"/>
      <c r="P437" s="788"/>
      <c r="Q437" s="788"/>
      <c r="R437" s="788"/>
      <c r="S437" s="788"/>
      <c r="T437" s="788"/>
      <c r="U437" s="788"/>
      <c r="V437" s="788"/>
      <c r="W437" s="788"/>
      <c r="X437" s="788"/>
      <c r="Y437" s="788"/>
      <c r="Z437" s="788"/>
      <c r="AA437" s="788"/>
      <c r="AB437" s="788"/>
      <c r="AC437" s="788"/>
      <c r="AD437" s="788"/>
      <c r="AE437" s="788"/>
      <c r="AF437" s="788"/>
      <c r="AG437" s="788"/>
      <c r="AH437" s="788"/>
      <c r="AI437" s="788"/>
      <c r="AJ437" s="788"/>
      <c r="AK437" s="788"/>
      <c r="AL437" s="788"/>
      <c r="AM437" s="788"/>
      <c r="AN437" s="788"/>
      <c r="AO437" s="788"/>
      <c r="AP437" s="788"/>
      <c r="AQ437" s="788"/>
      <c r="AR437" s="788"/>
      <c r="AS437" s="788"/>
      <c r="AT437" s="788"/>
      <c r="AU437" s="788"/>
      <c r="AV437" s="788"/>
      <c r="AW437" s="788"/>
      <c r="AX437" s="788"/>
      <c r="AY437" s="788"/>
      <c r="AZ437" s="788"/>
      <c r="BA437" s="788"/>
      <c r="BB437" s="788"/>
      <c r="BC437" s="788"/>
      <c r="BD437" s="788"/>
      <c r="BE437" s="788"/>
      <c r="BF437" s="788"/>
      <c r="BG437" s="788"/>
      <c r="BH437" s="788"/>
      <c r="BI437" s="788"/>
      <c r="BJ437" s="788"/>
      <c r="BK437" s="788"/>
      <c r="BL437" s="788"/>
      <c r="BM437" s="788"/>
      <c r="BN437" s="788"/>
      <c r="BO437" s="788"/>
      <c r="BP437" s="788"/>
      <c r="BQ437" s="788"/>
      <c r="BR437" s="788"/>
      <c r="BS437" s="788"/>
      <c r="BT437" s="788"/>
      <c r="BU437" s="788"/>
      <c r="BV437" s="788"/>
      <c r="BW437" s="788"/>
      <c r="BX437" s="788"/>
      <c r="BY437" s="788"/>
      <c r="BZ437" s="788"/>
      <c r="CA437" s="788"/>
      <c r="CB437" s="303"/>
      <c r="CC437" s="394"/>
      <c r="CD437" s="394"/>
      <c r="CJ437" s="427"/>
    </row>
    <row r="438" spans="2:88" s="31" customFormat="1" ht="17.100000000000001" customHeight="1">
      <c r="B438" s="901"/>
      <c r="C438" s="303"/>
      <c r="D438" s="303"/>
      <c r="E438" s="303"/>
      <c r="F438" s="303"/>
      <c r="G438" s="788"/>
      <c r="H438" s="788"/>
      <c r="I438" s="788"/>
      <c r="J438" s="788"/>
      <c r="K438" s="788"/>
      <c r="L438" s="788"/>
      <c r="M438" s="788"/>
      <c r="N438" s="788"/>
      <c r="O438" s="788"/>
      <c r="P438" s="788"/>
      <c r="Q438" s="788"/>
      <c r="R438" s="788"/>
      <c r="S438" s="788"/>
      <c r="T438" s="788"/>
      <c r="U438" s="788"/>
      <c r="V438" s="788"/>
      <c r="W438" s="788"/>
      <c r="X438" s="788"/>
      <c r="Y438" s="788"/>
      <c r="Z438" s="788"/>
      <c r="AA438" s="788"/>
      <c r="AB438" s="788"/>
      <c r="AC438" s="788"/>
      <c r="AD438" s="788"/>
      <c r="AE438" s="788"/>
      <c r="AF438" s="788"/>
      <c r="AG438" s="788"/>
      <c r="AH438" s="788"/>
      <c r="AI438" s="788"/>
      <c r="AJ438" s="788"/>
      <c r="AK438" s="788"/>
      <c r="AL438" s="788"/>
      <c r="AM438" s="788"/>
      <c r="AN438" s="788"/>
      <c r="AO438" s="788"/>
      <c r="AP438" s="788"/>
      <c r="AQ438" s="788"/>
      <c r="AR438" s="788"/>
      <c r="AS438" s="788"/>
      <c r="AT438" s="788"/>
      <c r="AU438" s="788"/>
      <c r="AV438" s="788"/>
      <c r="AW438" s="788"/>
      <c r="AX438" s="788"/>
      <c r="AY438" s="788"/>
      <c r="AZ438" s="788"/>
      <c r="BA438" s="788"/>
      <c r="BB438" s="788"/>
      <c r="BC438" s="788"/>
      <c r="BD438" s="788"/>
      <c r="BE438" s="788"/>
      <c r="BF438" s="788"/>
      <c r="BG438" s="788"/>
      <c r="BH438" s="788"/>
      <c r="BI438" s="788"/>
      <c r="BJ438" s="788"/>
      <c r="BK438" s="788"/>
      <c r="BL438" s="788"/>
      <c r="BM438" s="788"/>
      <c r="BN438" s="788"/>
      <c r="BO438" s="788"/>
      <c r="BP438" s="788"/>
      <c r="BQ438" s="788"/>
      <c r="BR438" s="788"/>
      <c r="BS438" s="788"/>
      <c r="BT438" s="788"/>
      <c r="BU438" s="788"/>
      <c r="BV438" s="788"/>
      <c r="BW438" s="788"/>
      <c r="BX438" s="788"/>
      <c r="BY438" s="788"/>
      <c r="BZ438" s="788"/>
      <c r="CA438" s="788"/>
      <c r="CB438" s="303"/>
      <c r="CC438" s="394"/>
      <c r="CD438" s="394"/>
      <c r="CJ438" s="427"/>
    </row>
    <row r="439" spans="2:88" s="31" customFormat="1" ht="17.100000000000001" customHeight="1">
      <c r="B439" s="901"/>
      <c r="C439" s="303"/>
      <c r="D439" s="303"/>
      <c r="E439" s="303"/>
      <c r="F439" s="303"/>
      <c r="G439" s="788"/>
      <c r="H439" s="788"/>
      <c r="I439" s="788"/>
      <c r="J439" s="788"/>
      <c r="K439" s="788"/>
      <c r="L439" s="788"/>
      <c r="M439" s="788"/>
      <c r="N439" s="788"/>
      <c r="O439" s="788"/>
      <c r="P439" s="788"/>
      <c r="Q439" s="788"/>
      <c r="R439" s="788"/>
      <c r="S439" s="788"/>
      <c r="T439" s="788"/>
      <c r="U439" s="788"/>
      <c r="V439" s="788"/>
      <c r="W439" s="788"/>
      <c r="X439" s="788"/>
      <c r="Y439" s="788"/>
      <c r="Z439" s="788"/>
      <c r="AA439" s="788"/>
      <c r="AB439" s="788"/>
      <c r="AC439" s="788"/>
      <c r="AD439" s="788"/>
      <c r="AE439" s="788"/>
      <c r="AF439" s="788"/>
      <c r="AG439" s="788"/>
      <c r="AH439" s="788"/>
      <c r="AI439" s="788"/>
      <c r="AJ439" s="788"/>
      <c r="AK439" s="788"/>
      <c r="AL439" s="788"/>
      <c r="AM439" s="788"/>
      <c r="AN439" s="788"/>
      <c r="AO439" s="788"/>
      <c r="AP439" s="788"/>
      <c r="AQ439" s="788"/>
      <c r="AR439" s="788"/>
      <c r="AS439" s="788"/>
      <c r="AT439" s="788"/>
      <c r="AU439" s="788"/>
      <c r="AV439" s="788"/>
      <c r="AW439" s="788"/>
      <c r="AX439" s="788"/>
      <c r="AY439" s="788"/>
      <c r="AZ439" s="788"/>
      <c r="BA439" s="788"/>
      <c r="BB439" s="788"/>
      <c r="BC439" s="788"/>
      <c r="BD439" s="788"/>
      <c r="BE439" s="788"/>
      <c r="BF439" s="788"/>
      <c r="BG439" s="788"/>
      <c r="BH439" s="788"/>
      <c r="BI439" s="788"/>
      <c r="BJ439" s="788"/>
      <c r="BK439" s="788"/>
      <c r="BL439" s="788"/>
      <c r="BM439" s="788"/>
      <c r="BN439" s="788"/>
      <c r="BO439" s="788"/>
      <c r="BP439" s="788"/>
      <c r="BQ439" s="788"/>
      <c r="BR439" s="788"/>
      <c r="BS439" s="788"/>
      <c r="BT439" s="788"/>
      <c r="BU439" s="788"/>
      <c r="BV439" s="788"/>
      <c r="BW439" s="788"/>
      <c r="BX439" s="788"/>
      <c r="BY439" s="788"/>
      <c r="BZ439" s="788"/>
      <c r="CA439" s="788"/>
      <c r="CB439" s="303"/>
      <c r="CC439" s="394"/>
      <c r="CD439" s="394"/>
      <c r="CJ439" s="427"/>
    </row>
    <row r="440" spans="2:88" s="1" customFormat="1" ht="17.100000000000001" customHeight="1">
      <c r="B440" s="901"/>
      <c r="C440" s="59"/>
      <c r="D440" s="59"/>
      <c r="E440" s="59"/>
      <c r="F440" s="59"/>
      <c r="G440" s="788"/>
      <c r="H440" s="788"/>
      <c r="I440" s="788"/>
      <c r="J440" s="788"/>
      <c r="K440" s="788"/>
      <c r="L440" s="788"/>
      <c r="M440" s="788"/>
      <c r="N440" s="788"/>
      <c r="O440" s="788"/>
      <c r="P440" s="788"/>
      <c r="Q440" s="788"/>
      <c r="R440" s="788"/>
      <c r="S440" s="788"/>
      <c r="T440" s="788"/>
      <c r="U440" s="788"/>
      <c r="V440" s="788"/>
      <c r="W440" s="788"/>
      <c r="X440" s="788"/>
      <c r="Y440" s="788"/>
      <c r="Z440" s="788"/>
      <c r="AA440" s="788"/>
      <c r="AB440" s="788"/>
      <c r="AC440" s="788"/>
      <c r="AD440" s="788"/>
      <c r="AE440" s="788"/>
      <c r="AF440" s="788"/>
      <c r="AG440" s="788"/>
      <c r="AH440" s="788"/>
      <c r="AI440" s="788"/>
      <c r="AJ440" s="788"/>
      <c r="AK440" s="788"/>
      <c r="AL440" s="788"/>
      <c r="AM440" s="788"/>
      <c r="AN440" s="788"/>
      <c r="AO440" s="788"/>
      <c r="AP440" s="788"/>
      <c r="AQ440" s="788"/>
      <c r="AR440" s="788"/>
      <c r="AS440" s="788"/>
      <c r="AT440" s="788"/>
      <c r="AU440" s="788"/>
      <c r="AV440" s="788"/>
      <c r="AW440" s="788"/>
      <c r="AX440" s="788"/>
      <c r="AY440" s="788"/>
      <c r="AZ440" s="788"/>
      <c r="BA440" s="788"/>
      <c r="BB440" s="788"/>
      <c r="BC440" s="788"/>
      <c r="BD440" s="788"/>
      <c r="BE440" s="788"/>
      <c r="BF440" s="788"/>
      <c r="BG440" s="788"/>
      <c r="BH440" s="788"/>
      <c r="BI440" s="788"/>
      <c r="BJ440" s="788"/>
      <c r="BK440" s="788"/>
      <c r="BL440" s="788"/>
      <c r="BM440" s="788"/>
      <c r="BN440" s="788"/>
      <c r="BO440" s="788"/>
      <c r="BP440" s="788"/>
      <c r="BQ440" s="788"/>
      <c r="BR440" s="788"/>
      <c r="BS440" s="788"/>
      <c r="BT440" s="788"/>
      <c r="BU440" s="788"/>
      <c r="BV440" s="788"/>
      <c r="BW440" s="788"/>
      <c r="BX440" s="788"/>
      <c r="BY440" s="788"/>
      <c r="BZ440" s="788"/>
      <c r="CA440" s="788"/>
      <c r="CB440" s="60"/>
      <c r="CJ440" s="420"/>
    </row>
    <row r="441" spans="2:88" s="1" customFormat="1" ht="17.100000000000001" customHeight="1">
      <c r="B441" s="901"/>
      <c r="C441" s="59"/>
      <c r="D441" s="59"/>
      <c r="E441" s="59"/>
      <c r="F441" s="59"/>
      <c r="G441" s="788"/>
      <c r="H441" s="788"/>
      <c r="I441" s="788"/>
      <c r="J441" s="788"/>
      <c r="K441" s="788"/>
      <c r="L441" s="788"/>
      <c r="M441" s="788"/>
      <c r="N441" s="788"/>
      <c r="O441" s="788"/>
      <c r="P441" s="788"/>
      <c r="Q441" s="788"/>
      <c r="R441" s="788"/>
      <c r="S441" s="788"/>
      <c r="T441" s="788"/>
      <c r="U441" s="788"/>
      <c r="V441" s="788"/>
      <c r="W441" s="788"/>
      <c r="X441" s="788"/>
      <c r="Y441" s="788"/>
      <c r="Z441" s="788"/>
      <c r="AA441" s="788"/>
      <c r="AB441" s="788"/>
      <c r="AC441" s="788"/>
      <c r="AD441" s="788"/>
      <c r="AE441" s="788"/>
      <c r="AF441" s="788"/>
      <c r="AG441" s="788"/>
      <c r="AH441" s="788"/>
      <c r="AI441" s="788"/>
      <c r="AJ441" s="788"/>
      <c r="AK441" s="788"/>
      <c r="AL441" s="788"/>
      <c r="AM441" s="788"/>
      <c r="AN441" s="788"/>
      <c r="AO441" s="788"/>
      <c r="AP441" s="788"/>
      <c r="AQ441" s="788"/>
      <c r="AR441" s="788"/>
      <c r="AS441" s="788"/>
      <c r="AT441" s="788"/>
      <c r="AU441" s="788"/>
      <c r="AV441" s="788"/>
      <c r="AW441" s="788"/>
      <c r="AX441" s="788"/>
      <c r="AY441" s="788"/>
      <c r="AZ441" s="788"/>
      <c r="BA441" s="788"/>
      <c r="BB441" s="788"/>
      <c r="BC441" s="788"/>
      <c r="BD441" s="788"/>
      <c r="BE441" s="788"/>
      <c r="BF441" s="788"/>
      <c r="BG441" s="788"/>
      <c r="BH441" s="788"/>
      <c r="BI441" s="788"/>
      <c r="BJ441" s="788"/>
      <c r="BK441" s="788"/>
      <c r="BL441" s="788"/>
      <c r="BM441" s="788"/>
      <c r="BN441" s="788"/>
      <c r="BO441" s="788"/>
      <c r="BP441" s="788"/>
      <c r="BQ441" s="788"/>
      <c r="BR441" s="788"/>
      <c r="BS441" s="788"/>
      <c r="BT441" s="788"/>
      <c r="BU441" s="788"/>
      <c r="BV441" s="788"/>
      <c r="BW441" s="788"/>
      <c r="BX441" s="788"/>
      <c r="BY441" s="788"/>
      <c r="BZ441" s="788"/>
      <c r="CA441" s="788"/>
      <c r="CB441" s="60"/>
      <c r="CJ441" s="420"/>
    </row>
    <row r="442" spans="2:88" s="1" customFormat="1" ht="17.100000000000001" customHeight="1">
      <c r="B442" s="901"/>
      <c r="C442" s="59"/>
      <c r="D442" s="59"/>
      <c r="E442" s="59"/>
      <c r="F442" s="59"/>
      <c r="G442" s="788"/>
      <c r="H442" s="788"/>
      <c r="I442" s="788"/>
      <c r="J442" s="788"/>
      <c r="K442" s="788"/>
      <c r="L442" s="788"/>
      <c r="M442" s="788"/>
      <c r="N442" s="788"/>
      <c r="O442" s="788"/>
      <c r="P442" s="788"/>
      <c r="Q442" s="788"/>
      <c r="R442" s="788"/>
      <c r="S442" s="788"/>
      <c r="T442" s="788"/>
      <c r="U442" s="788"/>
      <c r="V442" s="788"/>
      <c r="W442" s="788"/>
      <c r="X442" s="788"/>
      <c r="Y442" s="788"/>
      <c r="Z442" s="788"/>
      <c r="AA442" s="788"/>
      <c r="AB442" s="788"/>
      <c r="AC442" s="788"/>
      <c r="AD442" s="788"/>
      <c r="AE442" s="788"/>
      <c r="AF442" s="788"/>
      <c r="AG442" s="788"/>
      <c r="AH442" s="788"/>
      <c r="AI442" s="788"/>
      <c r="AJ442" s="788"/>
      <c r="AK442" s="788"/>
      <c r="AL442" s="788"/>
      <c r="AM442" s="788"/>
      <c r="AN442" s="788"/>
      <c r="AO442" s="788"/>
      <c r="AP442" s="788"/>
      <c r="AQ442" s="788"/>
      <c r="AR442" s="788"/>
      <c r="AS442" s="788"/>
      <c r="AT442" s="788"/>
      <c r="AU442" s="788"/>
      <c r="AV442" s="788"/>
      <c r="AW442" s="788"/>
      <c r="AX442" s="788"/>
      <c r="AY442" s="788"/>
      <c r="AZ442" s="788"/>
      <c r="BA442" s="788"/>
      <c r="BB442" s="788"/>
      <c r="BC442" s="788"/>
      <c r="BD442" s="788"/>
      <c r="BE442" s="788"/>
      <c r="BF442" s="788"/>
      <c r="BG442" s="788"/>
      <c r="BH442" s="788"/>
      <c r="BI442" s="788"/>
      <c r="BJ442" s="788"/>
      <c r="BK442" s="788"/>
      <c r="BL442" s="788"/>
      <c r="BM442" s="788"/>
      <c r="BN442" s="788"/>
      <c r="BO442" s="788"/>
      <c r="BP442" s="788"/>
      <c r="BQ442" s="788"/>
      <c r="BR442" s="788"/>
      <c r="BS442" s="788"/>
      <c r="BT442" s="788"/>
      <c r="BU442" s="788"/>
      <c r="BV442" s="788"/>
      <c r="BW442" s="788"/>
      <c r="BX442" s="788"/>
      <c r="BY442" s="788"/>
      <c r="BZ442" s="788"/>
      <c r="CA442" s="788"/>
      <c r="CB442" s="60"/>
      <c r="CJ442" s="420"/>
    </row>
    <row r="443" spans="2:88" s="1" customFormat="1" ht="17.100000000000001" customHeight="1">
      <c r="B443" s="901"/>
      <c r="C443" s="59"/>
      <c r="D443" s="59"/>
      <c r="E443" s="59"/>
      <c r="F443" s="59"/>
      <c r="G443" s="788"/>
      <c r="H443" s="788"/>
      <c r="I443" s="788"/>
      <c r="J443" s="788"/>
      <c r="K443" s="788"/>
      <c r="L443" s="788"/>
      <c r="M443" s="788"/>
      <c r="N443" s="788"/>
      <c r="O443" s="788"/>
      <c r="P443" s="788"/>
      <c r="Q443" s="788"/>
      <c r="R443" s="788"/>
      <c r="S443" s="788"/>
      <c r="T443" s="788"/>
      <c r="U443" s="788"/>
      <c r="V443" s="788"/>
      <c r="W443" s="788"/>
      <c r="X443" s="788"/>
      <c r="Y443" s="788"/>
      <c r="Z443" s="788"/>
      <c r="AA443" s="788"/>
      <c r="AB443" s="788"/>
      <c r="AC443" s="788"/>
      <c r="AD443" s="788"/>
      <c r="AE443" s="788"/>
      <c r="AF443" s="788"/>
      <c r="AG443" s="788"/>
      <c r="AH443" s="788"/>
      <c r="AI443" s="788"/>
      <c r="AJ443" s="788"/>
      <c r="AK443" s="788"/>
      <c r="AL443" s="788"/>
      <c r="AM443" s="788"/>
      <c r="AN443" s="788"/>
      <c r="AO443" s="788"/>
      <c r="AP443" s="788"/>
      <c r="AQ443" s="788"/>
      <c r="AR443" s="788"/>
      <c r="AS443" s="788"/>
      <c r="AT443" s="788"/>
      <c r="AU443" s="788"/>
      <c r="AV443" s="788"/>
      <c r="AW443" s="788"/>
      <c r="AX443" s="788"/>
      <c r="AY443" s="788"/>
      <c r="AZ443" s="788"/>
      <c r="BA443" s="788"/>
      <c r="BB443" s="788"/>
      <c r="BC443" s="788"/>
      <c r="BD443" s="788"/>
      <c r="BE443" s="788"/>
      <c r="BF443" s="788"/>
      <c r="BG443" s="788"/>
      <c r="BH443" s="788"/>
      <c r="BI443" s="788"/>
      <c r="BJ443" s="788"/>
      <c r="BK443" s="788"/>
      <c r="BL443" s="788"/>
      <c r="BM443" s="788"/>
      <c r="BN443" s="788"/>
      <c r="BO443" s="788"/>
      <c r="BP443" s="788"/>
      <c r="BQ443" s="788"/>
      <c r="BR443" s="788"/>
      <c r="BS443" s="788"/>
      <c r="BT443" s="788"/>
      <c r="BU443" s="788"/>
      <c r="BV443" s="788"/>
      <c r="BW443" s="788"/>
      <c r="BX443" s="788"/>
      <c r="BY443" s="788"/>
      <c r="BZ443" s="788"/>
      <c r="CA443" s="788"/>
      <c r="CB443" s="60"/>
      <c r="CJ443" s="420"/>
    </row>
    <row r="444" spans="2:88" s="1" customFormat="1" ht="17.100000000000001" customHeight="1">
      <c r="B444" s="901"/>
      <c r="C444" s="59"/>
      <c r="D444" s="59"/>
      <c r="E444" s="59"/>
      <c r="F444" s="59"/>
      <c r="G444" s="788"/>
      <c r="H444" s="788"/>
      <c r="I444" s="788"/>
      <c r="J444" s="788"/>
      <c r="K444" s="788"/>
      <c r="L444" s="788"/>
      <c r="M444" s="788"/>
      <c r="N444" s="788"/>
      <c r="O444" s="788"/>
      <c r="P444" s="788"/>
      <c r="Q444" s="788"/>
      <c r="R444" s="788"/>
      <c r="S444" s="788"/>
      <c r="T444" s="788"/>
      <c r="U444" s="788"/>
      <c r="V444" s="788"/>
      <c r="W444" s="788"/>
      <c r="X444" s="788"/>
      <c r="Y444" s="788"/>
      <c r="Z444" s="788"/>
      <c r="AA444" s="788"/>
      <c r="AB444" s="788"/>
      <c r="AC444" s="788"/>
      <c r="AD444" s="788"/>
      <c r="AE444" s="788"/>
      <c r="AF444" s="788"/>
      <c r="AG444" s="788"/>
      <c r="AH444" s="788"/>
      <c r="AI444" s="788"/>
      <c r="AJ444" s="788"/>
      <c r="AK444" s="788"/>
      <c r="AL444" s="788"/>
      <c r="AM444" s="788"/>
      <c r="AN444" s="788"/>
      <c r="AO444" s="788"/>
      <c r="AP444" s="788"/>
      <c r="AQ444" s="788"/>
      <c r="AR444" s="788"/>
      <c r="AS444" s="788"/>
      <c r="AT444" s="788"/>
      <c r="AU444" s="788"/>
      <c r="AV444" s="788"/>
      <c r="AW444" s="788"/>
      <c r="AX444" s="788"/>
      <c r="AY444" s="788"/>
      <c r="AZ444" s="788"/>
      <c r="BA444" s="788"/>
      <c r="BB444" s="788"/>
      <c r="BC444" s="788"/>
      <c r="BD444" s="788"/>
      <c r="BE444" s="788"/>
      <c r="BF444" s="788"/>
      <c r="BG444" s="788"/>
      <c r="BH444" s="788"/>
      <c r="BI444" s="788"/>
      <c r="BJ444" s="788"/>
      <c r="BK444" s="788"/>
      <c r="BL444" s="788"/>
      <c r="BM444" s="788"/>
      <c r="BN444" s="788"/>
      <c r="BO444" s="788"/>
      <c r="BP444" s="788"/>
      <c r="BQ444" s="788"/>
      <c r="BR444" s="788"/>
      <c r="BS444" s="788"/>
      <c r="BT444" s="788"/>
      <c r="BU444" s="788"/>
      <c r="BV444" s="788"/>
      <c r="BW444" s="788"/>
      <c r="BX444" s="788"/>
      <c r="BY444" s="788"/>
      <c r="BZ444" s="788"/>
      <c r="CA444" s="788"/>
      <c r="CB444" s="60"/>
      <c r="CJ444" s="420"/>
    </row>
    <row r="445" spans="2:88" s="1" customFormat="1" ht="17.100000000000001" customHeight="1">
      <c r="B445" s="901"/>
      <c r="C445" s="59"/>
      <c r="D445" s="59"/>
      <c r="E445" s="59"/>
      <c r="F445" s="59"/>
      <c r="G445" s="788"/>
      <c r="H445" s="788"/>
      <c r="I445" s="788"/>
      <c r="J445" s="788"/>
      <c r="K445" s="788"/>
      <c r="L445" s="788"/>
      <c r="M445" s="788"/>
      <c r="N445" s="788"/>
      <c r="O445" s="788"/>
      <c r="P445" s="788"/>
      <c r="Q445" s="788"/>
      <c r="R445" s="788"/>
      <c r="S445" s="788"/>
      <c r="T445" s="788"/>
      <c r="U445" s="788"/>
      <c r="V445" s="788"/>
      <c r="W445" s="788"/>
      <c r="X445" s="788"/>
      <c r="Y445" s="788"/>
      <c r="Z445" s="788"/>
      <c r="AA445" s="788"/>
      <c r="AB445" s="788"/>
      <c r="AC445" s="788"/>
      <c r="AD445" s="788"/>
      <c r="AE445" s="788"/>
      <c r="AF445" s="788"/>
      <c r="AG445" s="788"/>
      <c r="AH445" s="788"/>
      <c r="AI445" s="788"/>
      <c r="AJ445" s="788"/>
      <c r="AK445" s="788"/>
      <c r="AL445" s="788"/>
      <c r="AM445" s="788"/>
      <c r="AN445" s="788"/>
      <c r="AO445" s="788"/>
      <c r="AP445" s="788"/>
      <c r="AQ445" s="788"/>
      <c r="AR445" s="788"/>
      <c r="AS445" s="788"/>
      <c r="AT445" s="788"/>
      <c r="AU445" s="788"/>
      <c r="AV445" s="788"/>
      <c r="AW445" s="788"/>
      <c r="AX445" s="788"/>
      <c r="AY445" s="788"/>
      <c r="AZ445" s="788"/>
      <c r="BA445" s="788"/>
      <c r="BB445" s="788"/>
      <c r="BC445" s="788"/>
      <c r="BD445" s="788"/>
      <c r="BE445" s="788"/>
      <c r="BF445" s="788"/>
      <c r="BG445" s="788"/>
      <c r="BH445" s="788"/>
      <c r="BI445" s="788"/>
      <c r="BJ445" s="788"/>
      <c r="BK445" s="788"/>
      <c r="BL445" s="788"/>
      <c r="BM445" s="788"/>
      <c r="BN445" s="788"/>
      <c r="BO445" s="788"/>
      <c r="BP445" s="788"/>
      <c r="BQ445" s="788"/>
      <c r="BR445" s="788"/>
      <c r="BS445" s="788"/>
      <c r="BT445" s="788"/>
      <c r="BU445" s="788"/>
      <c r="BV445" s="788"/>
      <c r="BW445" s="788"/>
      <c r="BX445" s="788"/>
      <c r="BY445" s="788"/>
      <c r="BZ445" s="788"/>
      <c r="CA445" s="788"/>
      <c r="CB445" s="60"/>
      <c r="CJ445" s="420"/>
    </row>
    <row r="446" spans="2:88" s="1" customFormat="1" ht="17.100000000000001" customHeight="1">
      <c r="B446" s="901"/>
      <c r="C446" s="59"/>
      <c r="D446" s="59"/>
      <c r="E446" s="59"/>
      <c r="F446" s="59"/>
      <c r="G446" s="788"/>
      <c r="H446" s="788"/>
      <c r="I446" s="788"/>
      <c r="J446" s="788"/>
      <c r="K446" s="788"/>
      <c r="L446" s="788"/>
      <c r="M446" s="788"/>
      <c r="N446" s="788"/>
      <c r="O446" s="788"/>
      <c r="P446" s="788"/>
      <c r="Q446" s="788"/>
      <c r="R446" s="788"/>
      <c r="S446" s="788"/>
      <c r="T446" s="788"/>
      <c r="U446" s="788"/>
      <c r="V446" s="788"/>
      <c r="W446" s="788"/>
      <c r="X446" s="788"/>
      <c r="Y446" s="788"/>
      <c r="Z446" s="788"/>
      <c r="AA446" s="788"/>
      <c r="AB446" s="788"/>
      <c r="AC446" s="788"/>
      <c r="AD446" s="788"/>
      <c r="AE446" s="788"/>
      <c r="AF446" s="788"/>
      <c r="AG446" s="788"/>
      <c r="AH446" s="788"/>
      <c r="AI446" s="788"/>
      <c r="AJ446" s="788"/>
      <c r="AK446" s="788"/>
      <c r="AL446" s="788"/>
      <c r="AM446" s="788"/>
      <c r="AN446" s="788"/>
      <c r="AO446" s="788"/>
      <c r="AP446" s="788"/>
      <c r="AQ446" s="788"/>
      <c r="AR446" s="788"/>
      <c r="AS446" s="788"/>
      <c r="AT446" s="788"/>
      <c r="AU446" s="788"/>
      <c r="AV446" s="788"/>
      <c r="AW446" s="788"/>
      <c r="AX446" s="788"/>
      <c r="AY446" s="788"/>
      <c r="AZ446" s="788"/>
      <c r="BA446" s="788"/>
      <c r="BB446" s="788"/>
      <c r="BC446" s="788"/>
      <c r="BD446" s="788"/>
      <c r="BE446" s="788"/>
      <c r="BF446" s="788"/>
      <c r="BG446" s="788"/>
      <c r="BH446" s="788"/>
      <c r="BI446" s="788"/>
      <c r="BJ446" s="788"/>
      <c r="BK446" s="788"/>
      <c r="BL446" s="788"/>
      <c r="BM446" s="788"/>
      <c r="BN446" s="788"/>
      <c r="BO446" s="788"/>
      <c r="BP446" s="788"/>
      <c r="BQ446" s="788"/>
      <c r="BR446" s="788"/>
      <c r="BS446" s="788"/>
      <c r="BT446" s="788"/>
      <c r="BU446" s="788"/>
      <c r="BV446" s="788"/>
      <c r="BW446" s="788"/>
      <c r="BX446" s="788"/>
      <c r="BY446" s="788"/>
      <c r="BZ446" s="788"/>
      <c r="CA446" s="788"/>
      <c r="CB446" s="60"/>
      <c r="CJ446" s="420"/>
    </row>
    <row r="447" spans="2:88" s="1" customFormat="1" ht="17.100000000000001" customHeight="1">
      <c r="B447" s="482" t="s">
        <v>2144</v>
      </c>
      <c r="C447" s="59"/>
      <c r="D447" s="59"/>
      <c r="E447" s="59"/>
      <c r="F447" s="59"/>
      <c r="G447" s="788"/>
      <c r="H447" s="788"/>
      <c r="I447" s="788"/>
      <c r="J447" s="788"/>
      <c r="K447" s="788"/>
      <c r="L447" s="788"/>
      <c r="M447" s="788"/>
      <c r="N447" s="788"/>
      <c r="O447" s="788"/>
      <c r="P447" s="788"/>
      <c r="Q447" s="788"/>
      <c r="R447" s="788"/>
      <c r="S447" s="788"/>
      <c r="T447" s="788"/>
      <c r="U447" s="788"/>
      <c r="V447" s="788"/>
      <c r="W447" s="788"/>
      <c r="X447" s="788"/>
      <c r="Y447" s="788"/>
      <c r="Z447" s="788"/>
      <c r="AA447" s="788"/>
      <c r="AB447" s="788"/>
      <c r="AC447" s="788"/>
      <c r="AD447" s="788"/>
      <c r="AE447" s="788"/>
      <c r="AF447" s="788"/>
      <c r="AG447" s="788"/>
      <c r="AH447" s="788"/>
      <c r="AI447" s="788"/>
      <c r="AJ447" s="788"/>
      <c r="AK447" s="788"/>
      <c r="AL447" s="788"/>
      <c r="AM447" s="788"/>
      <c r="AN447" s="788"/>
      <c r="AO447" s="788"/>
      <c r="AP447" s="788"/>
      <c r="AQ447" s="788"/>
      <c r="AR447" s="788"/>
      <c r="AS447" s="788"/>
      <c r="AT447" s="788"/>
      <c r="AU447" s="788"/>
      <c r="AV447" s="788"/>
      <c r="AW447" s="788"/>
      <c r="AX447" s="788"/>
      <c r="AY447" s="788"/>
      <c r="AZ447" s="788"/>
      <c r="BA447" s="788"/>
      <c r="BB447" s="788"/>
      <c r="BC447" s="788"/>
      <c r="BD447" s="788"/>
      <c r="BE447" s="788"/>
      <c r="BF447" s="788"/>
      <c r="BG447" s="788"/>
      <c r="BH447" s="788"/>
      <c r="BI447" s="788"/>
      <c r="BJ447" s="788"/>
      <c r="BK447" s="788"/>
      <c r="BL447" s="788"/>
      <c r="BM447" s="788"/>
      <c r="BN447" s="788"/>
      <c r="BO447" s="788"/>
      <c r="BP447" s="788"/>
      <c r="BQ447" s="788"/>
      <c r="BR447" s="788"/>
      <c r="BS447" s="788"/>
      <c r="BT447" s="788"/>
      <c r="BU447" s="788"/>
      <c r="BV447" s="788"/>
      <c r="BW447" s="788"/>
      <c r="BX447" s="788"/>
      <c r="BY447" s="788"/>
      <c r="BZ447" s="788"/>
      <c r="CA447" s="788"/>
      <c r="CB447" s="60"/>
      <c r="CC447" s="461" t="s">
        <v>2144</v>
      </c>
      <c r="CJ447" s="420"/>
    </row>
    <row r="448" spans="2:88" s="2" customFormat="1" ht="15.75" customHeight="1" thickBot="1">
      <c r="B448" s="483" t="s">
        <v>2141</v>
      </c>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77"/>
      <c r="AV448" s="77"/>
      <c r="AW448" s="77"/>
      <c r="AX448" s="77"/>
      <c r="AY448" s="77"/>
      <c r="AZ448" s="77"/>
      <c r="BA448" s="77"/>
      <c r="BB448" s="77"/>
      <c r="BC448" s="77"/>
      <c r="BD448" s="77"/>
      <c r="BE448" s="77"/>
      <c r="BF448" s="77"/>
      <c r="BG448" s="77"/>
      <c r="BH448" s="77"/>
      <c r="BI448" s="77"/>
      <c r="BJ448" s="77"/>
      <c r="BK448" s="77"/>
      <c r="BL448" s="77"/>
      <c r="BM448" s="77"/>
      <c r="BN448" s="77"/>
      <c r="BO448" s="77"/>
      <c r="BP448" s="77"/>
      <c r="BQ448" s="77"/>
      <c r="BR448" s="77"/>
      <c r="BS448" s="77"/>
      <c r="BT448" s="77"/>
      <c r="BU448" s="77"/>
      <c r="BV448" s="77"/>
      <c r="BW448" s="77"/>
      <c r="BX448" s="77"/>
      <c r="BY448" s="77"/>
      <c r="BZ448" s="77"/>
      <c r="CA448" s="77"/>
      <c r="CB448" s="77"/>
      <c r="CC448" s="463" t="s">
        <v>2141</v>
      </c>
      <c r="CD448" s="1"/>
      <c r="CJ448" s="99"/>
    </row>
    <row r="449" spans="2:88" s="27" customFormat="1" ht="18" customHeight="1">
      <c r="B449" s="484" t="s">
        <v>2142</v>
      </c>
      <c r="C449" s="795" t="s">
        <v>267</v>
      </c>
      <c r="D449" s="795"/>
      <c r="E449" s="795"/>
      <c r="F449" s="795"/>
      <c r="G449" s="795"/>
      <c r="H449" s="795"/>
      <c r="I449" s="795"/>
      <c r="J449" s="795"/>
      <c r="K449" s="795"/>
      <c r="L449" s="795"/>
      <c r="M449" s="795"/>
      <c r="N449" s="795"/>
      <c r="O449" s="795"/>
      <c r="P449" s="795"/>
      <c r="Q449" s="795"/>
      <c r="R449" s="795"/>
      <c r="S449" s="795"/>
      <c r="T449" s="795"/>
      <c r="U449" s="795"/>
      <c r="V449" s="795"/>
      <c r="W449" s="795"/>
      <c r="X449" s="795"/>
      <c r="Y449" s="795"/>
      <c r="Z449" s="795"/>
      <c r="AA449" s="795"/>
      <c r="AB449" s="795"/>
      <c r="AC449" s="795"/>
      <c r="AD449" s="795"/>
      <c r="AE449" s="795"/>
      <c r="AF449" s="795"/>
      <c r="AG449" s="795"/>
      <c r="AH449" s="795"/>
      <c r="AI449" s="795"/>
      <c r="AJ449" s="795"/>
      <c r="AK449" s="795"/>
      <c r="AL449" s="795"/>
      <c r="AM449" s="795"/>
      <c r="AN449" s="795"/>
      <c r="AO449" s="795"/>
      <c r="AP449" s="795"/>
      <c r="AQ449" s="795"/>
      <c r="AR449" s="795"/>
      <c r="AS449" s="795"/>
      <c r="AT449" s="795"/>
      <c r="AU449" s="795"/>
      <c r="AV449" s="795"/>
      <c r="AW449" s="795"/>
      <c r="AX449" s="795"/>
      <c r="AY449" s="795"/>
      <c r="AZ449" s="795"/>
      <c r="BA449" s="795"/>
      <c r="BB449" s="795"/>
      <c r="BC449" s="795"/>
      <c r="BD449" s="795"/>
      <c r="BE449" s="795"/>
      <c r="BF449" s="795"/>
      <c r="BG449" s="795"/>
      <c r="BH449" s="795"/>
      <c r="BI449" s="795"/>
      <c r="BJ449" s="795"/>
      <c r="BK449" s="795"/>
      <c r="BL449" s="795"/>
      <c r="BM449" s="795"/>
      <c r="BN449" s="795"/>
      <c r="BO449" s="795"/>
      <c r="BP449" s="795"/>
      <c r="BQ449" s="795"/>
      <c r="BR449" s="795"/>
      <c r="BS449" s="795"/>
      <c r="BT449" s="795"/>
      <c r="BU449" s="795"/>
      <c r="BV449" s="795"/>
      <c r="BW449" s="795"/>
      <c r="BX449" s="795"/>
      <c r="BY449" s="795"/>
      <c r="BZ449" s="795"/>
      <c r="CA449" s="795"/>
      <c r="CB449" s="795"/>
      <c r="CC449" s="464" t="s">
        <v>2142</v>
      </c>
      <c r="CD449" s="388" t="s">
        <v>2159</v>
      </c>
      <c r="CJ449" s="422"/>
    </row>
    <row r="450" spans="2:88" s="30" customFormat="1" ht="15.75" customHeight="1">
      <c r="B450" s="496"/>
      <c r="C450" s="791" t="s">
        <v>268</v>
      </c>
      <c r="D450" s="791"/>
      <c r="E450" s="791"/>
      <c r="F450" s="791"/>
      <c r="G450" s="791"/>
      <c r="H450" s="791"/>
      <c r="I450" s="791"/>
      <c r="J450" s="791"/>
      <c r="K450" s="791"/>
      <c r="L450" s="791"/>
      <c r="M450" s="791"/>
      <c r="N450" s="791"/>
      <c r="O450" s="791"/>
      <c r="P450" s="791"/>
      <c r="Q450" s="791"/>
      <c r="R450" s="791"/>
      <c r="S450" s="791"/>
      <c r="T450" s="791"/>
      <c r="U450" s="791"/>
      <c r="V450" s="791"/>
      <c r="W450" s="791"/>
      <c r="X450" s="791"/>
      <c r="Y450" s="791"/>
      <c r="Z450" s="791"/>
      <c r="AA450" s="791"/>
      <c r="AB450" s="791"/>
      <c r="AC450" s="791"/>
      <c r="AD450" s="791"/>
      <c r="AE450" s="791"/>
      <c r="AF450" s="791"/>
      <c r="AG450" s="791"/>
      <c r="AH450" s="791"/>
      <c r="AI450" s="791"/>
      <c r="AJ450" s="791"/>
      <c r="AK450" s="791"/>
      <c r="AL450" s="791"/>
      <c r="AM450" s="791"/>
      <c r="AN450" s="791"/>
      <c r="AO450" s="791"/>
      <c r="AP450" s="791"/>
      <c r="AQ450" s="791"/>
      <c r="AR450" s="791"/>
      <c r="AS450" s="791"/>
      <c r="AT450" s="791"/>
      <c r="AU450" s="791"/>
      <c r="AV450" s="791"/>
      <c r="AW450" s="791"/>
      <c r="AX450" s="791"/>
      <c r="AY450" s="791"/>
      <c r="AZ450" s="791"/>
      <c r="BA450" s="791"/>
      <c r="BB450" s="791"/>
      <c r="BC450" s="791"/>
      <c r="BD450" s="791"/>
      <c r="BE450" s="791"/>
      <c r="BF450" s="791"/>
      <c r="BG450" s="791"/>
      <c r="BH450" s="791"/>
      <c r="BI450" s="791"/>
      <c r="BJ450" s="791"/>
      <c r="BK450" s="791"/>
      <c r="BL450" s="791"/>
      <c r="BM450" s="791"/>
      <c r="BN450" s="791"/>
      <c r="BO450" s="791"/>
      <c r="BP450" s="791"/>
      <c r="BQ450" s="791"/>
      <c r="BR450" s="791"/>
      <c r="BS450" s="791"/>
      <c r="BT450" s="791"/>
      <c r="BU450" s="791"/>
      <c r="BV450" s="791"/>
      <c r="BW450" s="791"/>
      <c r="BX450" s="791"/>
      <c r="BY450" s="791"/>
      <c r="BZ450" s="791"/>
      <c r="CA450" s="791"/>
      <c r="CB450" s="791"/>
      <c r="CC450" s="387"/>
      <c r="CD450" s="387"/>
      <c r="CJ450" s="426"/>
    </row>
    <row r="451" spans="2:88" s="2" customFormat="1" ht="2.1" customHeight="1">
      <c r="B451" s="496"/>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1"/>
      <c r="CD451" s="1"/>
      <c r="CJ451" s="99"/>
    </row>
    <row r="452" spans="2:88" s="2" customFormat="1" ht="4.5" customHeight="1">
      <c r="B452" s="901" t="s">
        <v>2169</v>
      </c>
      <c r="C452" s="294"/>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c r="AS452" s="294"/>
      <c r="AT452" s="294"/>
      <c r="AU452" s="294"/>
      <c r="AV452" s="294"/>
      <c r="AW452" s="294"/>
      <c r="AX452" s="294"/>
      <c r="AY452" s="294"/>
      <c r="AZ452" s="294"/>
      <c r="BA452" s="294"/>
      <c r="BB452" s="294"/>
      <c r="BC452" s="294"/>
      <c r="BD452" s="294"/>
      <c r="BE452" s="294"/>
      <c r="BF452" s="294"/>
      <c r="BG452" s="294"/>
      <c r="BH452" s="294"/>
      <c r="BI452" s="294"/>
      <c r="BJ452" s="294"/>
      <c r="BK452" s="294"/>
      <c r="BL452" s="294"/>
      <c r="BM452" s="294"/>
      <c r="BN452" s="294"/>
      <c r="BO452" s="294"/>
      <c r="BP452" s="294"/>
      <c r="BQ452" s="294"/>
      <c r="BR452" s="294"/>
      <c r="BS452" s="294"/>
      <c r="BT452" s="294"/>
      <c r="BU452" s="294"/>
      <c r="BV452" s="294"/>
      <c r="BW452" s="294"/>
      <c r="BX452" s="294"/>
      <c r="BY452" s="294"/>
      <c r="BZ452" s="294"/>
      <c r="CA452" s="294"/>
      <c r="CB452" s="294"/>
      <c r="CC452" s="1"/>
      <c r="CD452" s="1"/>
      <c r="CJ452" s="99"/>
    </row>
    <row r="453" spans="2:88" s="30" customFormat="1" ht="17.100000000000001" customHeight="1">
      <c r="B453" s="901"/>
      <c r="C453" s="295"/>
      <c r="D453" s="295" t="s">
        <v>269</v>
      </c>
      <c r="E453" s="295"/>
      <c r="F453" s="295"/>
      <c r="G453" s="295"/>
      <c r="H453" s="295"/>
      <c r="I453" s="295"/>
      <c r="J453" s="295"/>
      <c r="K453" s="295"/>
      <c r="L453" s="295"/>
      <c r="M453" s="295"/>
      <c r="N453" s="295"/>
      <c r="O453" s="295"/>
      <c r="P453" s="295"/>
      <c r="Q453" s="295"/>
      <c r="R453" s="295"/>
      <c r="S453" s="295"/>
      <c r="T453" s="295"/>
      <c r="U453" s="296"/>
      <c r="V453" s="296"/>
      <c r="W453" s="296"/>
      <c r="X453" s="296"/>
      <c r="Y453" s="296"/>
      <c r="Z453" s="296"/>
      <c r="AA453" s="790"/>
      <c r="AB453" s="790"/>
      <c r="AC453" s="790"/>
      <c r="AD453" s="790"/>
      <c r="AE453" s="790"/>
      <c r="AF453" s="790"/>
      <c r="AG453" s="790"/>
      <c r="AH453" s="790"/>
      <c r="AI453" s="790"/>
      <c r="AJ453" s="790"/>
      <c r="AK453" s="790"/>
      <c r="AL453" s="790"/>
      <c r="AM453" s="790"/>
      <c r="AN453" s="790"/>
      <c r="AO453" s="295"/>
      <c r="AP453" s="295"/>
      <c r="AQ453" s="295"/>
      <c r="AR453" s="295"/>
      <c r="AS453" s="295"/>
      <c r="AT453" s="295"/>
      <c r="AU453" s="295"/>
      <c r="AV453" s="295"/>
      <c r="AW453" s="295"/>
      <c r="AX453" s="295"/>
      <c r="AY453" s="295"/>
      <c r="AZ453" s="295"/>
      <c r="BA453" s="295"/>
      <c r="BB453" s="295"/>
      <c r="BC453" s="295"/>
      <c r="BD453" s="295"/>
      <c r="BE453" s="295"/>
      <c r="BF453" s="295"/>
      <c r="BG453" s="295"/>
      <c r="BH453" s="295"/>
      <c r="BI453" s="295"/>
      <c r="BJ453" s="295"/>
      <c r="BK453" s="295"/>
      <c r="BL453" s="295"/>
      <c r="BM453" s="295"/>
      <c r="BN453" s="295"/>
      <c r="BO453" s="295"/>
      <c r="BP453" s="295"/>
      <c r="BQ453" s="295"/>
      <c r="BR453" s="295"/>
      <c r="BS453" s="295"/>
      <c r="BT453" s="295"/>
      <c r="BU453" s="295"/>
      <c r="BV453" s="295"/>
      <c r="BW453" s="295"/>
      <c r="BX453" s="295"/>
      <c r="BY453" s="295"/>
      <c r="BZ453" s="295"/>
      <c r="CA453" s="295"/>
      <c r="CB453" s="295"/>
      <c r="CC453" s="387" t="s">
        <v>1906</v>
      </c>
      <c r="CD453" s="387"/>
      <c r="CJ453" s="426"/>
    </row>
    <row r="454" spans="2:88" s="2" customFormat="1" ht="4.5" customHeight="1">
      <c r="B454" s="901"/>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1"/>
      <c r="CD454" s="1"/>
      <c r="CJ454" s="99"/>
    </row>
    <row r="455" spans="2:88" s="2" customFormat="1" ht="4.5" customHeight="1">
      <c r="B455" s="901"/>
      <c r="C455" s="294"/>
      <c r="D455" s="294"/>
      <c r="E455" s="294"/>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c r="AS455" s="294"/>
      <c r="AT455" s="294"/>
      <c r="AU455" s="294"/>
      <c r="AV455" s="294"/>
      <c r="AW455" s="294"/>
      <c r="AX455" s="294"/>
      <c r="AY455" s="294"/>
      <c r="AZ455" s="294"/>
      <c r="BA455" s="294"/>
      <c r="BB455" s="294"/>
      <c r="BC455" s="294"/>
      <c r="BD455" s="294"/>
      <c r="BE455" s="294"/>
      <c r="BF455" s="294"/>
      <c r="BG455" s="294"/>
      <c r="BH455" s="294"/>
      <c r="BI455" s="294"/>
      <c r="BJ455" s="294"/>
      <c r="BK455" s="294"/>
      <c r="BL455" s="294"/>
      <c r="BM455" s="294"/>
      <c r="BN455" s="294"/>
      <c r="BO455" s="294"/>
      <c r="BP455" s="294"/>
      <c r="BQ455" s="294"/>
      <c r="BR455" s="294"/>
      <c r="BS455" s="294"/>
      <c r="BT455" s="294"/>
      <c r="BU455" s="294"/>
      <c r="BV455" s="294"/>
      <c r="BW455" s="294"/>
      <c r="BX455" s="294"/>
      <c r="BY455" s="294"/>
      <c r="BZ455" s="294"/>
      <c r="CA455" s="294"/>
      <c r="CB455" s="294"/>
      <c r="CC455" s="1"/>
      <c r="CD455" s="1"/>
      <c r="CJ455" s="99"/>
    </row>
    <row r="456" spans="2:88" s="30" customFormat="1" ht="17.100000000000001" customHeight="1">
      <c r="B456" s="901"/>
      <c r="C456" s="295"/>
      <c r="D456" s="295" t="s">
        <v>270</v>
      </c>
      <c r="E456" s="295"/>
      <c r="F456" s="295"/>
      <c r="G456" s="295"/>
      <c r="H456" s="295"/>
      <c r="I456" s="295"/>
      <c r="J456" s="295"/>
      <c r="K456" s="295"/>
      <c r="L456" s="295"/>
      <c r="M456" s="295"/>
      <c r="N456" s="295"/>
      <c r="O456" s="295"/>
      <c r="P456" s="295"/>
      <c r="Q456" s="295"/>
      <c r="R456" s="295"/>
      <c r="S456" s="295"/>
      <c r="T456" s="295"/>
      <c r="U456" s="296"/>
      <c r="V456" s="296"/>
      <c r="W456" s="296"/>
      <c r="X456" s="296"/>
      <c r="Y456" s="296"/>
      <c r="Z456" s="296"/>
      <c r="AA456" s="796"/>
      <c r="AB456" s="796"/>
      <c r="AC456" s="796"/>
      <c r="AD456" s="796"/>
      <c r="AE456" s="796"/>
      <c r="AF456" s="796"/>
      <c r="AG456" s="796"/>
      <c r="AH456" s="796"/>
      <c r="AI456" s="796"/>
      <c r="AJ456" s="796"/>
      <c r="AK456" s="796"/>
      <c r="AL456" s="796"/>
      <c r="AM456" s="796"/>
      <c r="AN456" s="796"/>
      <c r="AO456" s="295"/>
      <c r="AP456" s="295"/>
      <c r="AQ456" s="295"/>
      <c r="AR456" s="295"/>
      <c r="AS456" s="295"/>
      <c r="AT456" s="295"/>
      <c r="AU456" s="295"/>
      <c r="AV456" s="295"/>
      <c r="AW456" s="295"/>
      <c r="AX456" s="295"/>
      <c r="AY456" s="295"/>
      <c r="AZ456" s="295"/>
      <c r="BA456" s="295"/>
      <c r="BB456" s="295"/>
      <c r="BC456" s="295"/>
      <c r="BD456" s="295"/>
      <c r="BE456" s="295"/>
      <c r="BF456" s="295"/>
      <c r="BG456" s="295"/>
      <c r="BH456" s="295"/>
      <c r="BI456" s="295"/>
      <c r="BJ456" s="295"/>
      <c r="BK456" s="295"/>
      <c r="BL456" s="295"/>
      <c r="BM456" s="295"/>
      <c r="BN456" s="295"/>
      <c r="BO456" s="295"/>
      <c r="BP456" s="295"/>
      <c r="BQ456" s="295"/>
      <c r="BR456" s="295"/>
      <c r="BS456" s="295"/>
      <c r="BT456" s="295"/>
      <c r="BU456" s="295"/>
      <c r="BV456" s="295"/>
      <c r="BW456" s="295"/>
      <c r="BX456" s="295"/>
      <c r="BY456" s="295"/>
      <c r="BZ456" s="295"/>
      <c r="CA456" s="295"/>
      <c r="CB456" s="295"/>
      <c r="CC456" s="387" t="s">
        <v>1905</v>
      </c>
      <c r="CD456" s="387"/>
      <c r="CJ456" s="426"/>
    </row>
    <row r="457" spans="2:88" s="2" customFormat="1" ht="4.5" customHeight="1">
      <c r="B457" s="901"/>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c r="AI457" s="293"/>
      <c r="AJ457" s="293"/>
      <c r="AK457" s="293"/>
      <c r="AL457" s="293"/>
      <c r="AM457" s="293"/>
      <c r="AN457" s="293"/>
      <c r="AO457" s="293"/>
      <c r="AP457" s="293"/>
      <c r="AQ457" s="293"/>
      <c r="AR457" s="293"/>
      <c r="AS457" s="293"/>
      <c r="AT457" s="293"/>
      <c r="AU457" s="293"/>
      <c r="AV457" s="293"/>
      <c r="AW457" s="293"/>
      <c r="AX457" s="293"/>
      <c r="AY457" s="293"/>
      <c r="AZ457" s="293"/>
      <c r="BA457" s="293"/>
      <c r="BB457" s="293"/>
      <c r="BC457" s="293"/>
      <c r="BD457" s="293"/>
      <c r="BE457" s="293"/>
      <c r="BF457" s="293"/>
      <c r="BG457" s="293"/>
      <c r="BH457" s="293"/>
      <c r="BI457" s="293"/>
      <c r="BJ457" s="293"/>
      <c r="BK457" s="293"/>
      <c r="BL457" s="293"/>
      <c r="BM457" s="293"/>
      <c r="BN457" s="293"/>
      <c r="BO457" s="293"/>
      <c r="BP457" s="293"/>
      <c r="BQ457" s="293"/>
      <c r="BR457" s="293"/>
      <c r="BS457" s="293"/>
      <c r="BT457" s="293"/>
      <c r="BU457" s="293"/>
      <c r="BV457" s="293"/>
      <c r="BW457" s="293"/>
      <c r="BX457" s="293"/>
      <c r="BY457" s="293"/>
      <c r="BZ457" s="293"/>
      <c r="CA457" s="293"/>
      <c r="CB457" s="293"/>
      <c r="CC457" s="1"/>
      <c r="CD457" s="1"/>
      <c r="CJ457" s="99"/>
    </row>
    <row r="458" spans="2:88" s="2" customFormat="1" ht="4.5" customHeight="1">
      <c r="B458" s="901"/>
      <c r="C458" s="294"/>
      <c r="D458" s="294"/>
      <c r="E458" s="294"/>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c r="BD458" s="294"/>
      <c r="BE458" s="294"/>
      <c r="BF458" s="294"/>
      <c r="BG458" s="294"/>
      <c r="BH458" s="294"/>
      <c r="BI458" s="294"/>
      <c r="BJ458" s="294"/>
      <c r="BK458" s="294"/>
      <c r="BL458" s="294"/>
      <c r="BM458" s="294"/>
      <c r="BN458" s="294"/>
      <c r="BO458" s="294"/>
      <c r="BP458" s="294"/>
      <c r="BQ458" s="294"/>
      <c r="BR458" s="294"/>
      <c r="BS458" s="294"/>
      <c r="BT458" s="294"/>
      <c r="BU458" s="294"/>
      <c r="BV458" s="294"/>
      <c r="BW458" s="294"/>
      <c r="BX458" s="294"/>
      <c r="BY458" s="294"/>
      <c r="BZ458" s="294"/>
      <c r="CA458" s="294"/>
      <c r="CB458" s="294"/>
      <c r="CC458" s="1"/>
      <c r="CD458" s="1"/>
      <c r="CJ458" s="99"/>
    </row>
    <row r="459" spans="2:88" s="30" customFormat="1" ht="17.100000000000001" customHeight="1">
      <c r="B459" s="901"/>
      <c r="C459" s="295"/>
      <c r="D459" s="295" t="s">
        <v>271</v>
      </c>
      <c r="E459" s="295"/>
      <c r="F459" s="295"/>
      <c r="G459" s="295"/>
      <c r="H459" s="295"/>
      <c r="I459" s="295"/>
      <c r="J459" s="295"/>
      <c r="K459" s="295"/>
      <c r="L459" s="295"/>
      <c r="M459" s="295"/>
      <c r="N459" s="295"/>
      <c r="O459" s="295"/>
      <c r="P459" s="295"/>
      <c r="Q459" s="295"/>
      <c r="R459" s="295"/>
      <c r="S459" s="295"/>
      <c r="T459" s="295"/>
      <c r="U459" s="295"/>
      <c r="V459" s="297"/>
      <c r="W459" s="297"/>
      <c r="X459" s="297"/>
      <c r="Y459" s="297"/>
      <c r="Z459" s="297"/>
      <c r="AA459" s="791" t="str">
        <f>IF(V459="","","m")</f>
        <v/>
      </c>
      <c r="AB459" s="791"/>
      <c r="AC459" s="791"/>
      <c r="AD459" s="791"/>
      <c r="AE459" s="791"/>
      <c r="AF459" s="791"/>
      <c r="AG459" s="791"/>
      <c r="AH459" s="791"/>
      <c r="AI459" s="791"/>
      <c r="AJ459" s="791"/>
      <c r="AK459" s="791"/>
      <c r="AL459" s="791"/>
      <c r="AM459" s="791"/>
      <c r="AN459" s="791"/>
      <c r="AO459" s="295"/>
      <c r="AP459" s="295"/>
      <c r="AQ459" s="295"/>
      <c r="AR459" s="295"/>
      <c r="AS459" s="295"/>
      <c r="AT459" s="295"/>
      <c r="AU459" s="295"/>
      <c r="AV459" s="295"/>
      <c r="AW459" s="295"/>
      <c r="AX459" s="295"/>
      <c r="AY459" s="295"/>
      <c r="AZ459" s="295"/>
      <c r="BA459" s="295"/>
      <c r="BB459" s="295"/>
      <c r="BC459" s="295"/>
      <c r="BD459" s="295"/>
      <c r="BE459" s="295"/>
      <c r="BF459" s="295"/>
      <c r="BG459" s="295"/>
      <c r="BH459" s="295"/>
      <c r="BI459" s="295"/>
      <c r="BJ459" s="295"/>
      <c r="BK459" s="295"/>
      <c r="BL459" s="295"/>
      <c r="BM459" s="295"/>
      <c r="BN459" s="295"/>
      <c r="BO459" s="295"/>
      <c r="BP459" s="295"/>
      <c r="BQ459" s="295"/>
      <c r="BR459" s="295"/>
      <c r="BS459" s="295"/>
      <c r="BT459" s="295"/>
      <c r="BU459" s="295"/>
      <c r="BV459" s="295"/>
      <c r="BW459" s="295"/>
      <c r="BX459" s="295"/>
      <c r="BY459" s="295"/>
      <c r="BZ459" s="295"/>
      <c r="CA459" s="295"/>
      <c r="CB459" s="295"/>
      <c r="CC459" s="387"/>
      <c r="CD459" s="387"/>
      <c r="CJ459" s="426"/>
    </row>
    <row r="460" spans="2:88" s="30" customFormat="1" ht="17.100000000000001" customHeight="1">
      <c r="B460" s="901"/>
      <c r="C460" s="295"/>
      <c r="D460" s="295"/>
      <c r="E460" s="295"/>
      <c r="F460" s="77" t="s">
        <v>272</v>
      </c>
      <c r="G460" s="77"/>
      <c r="H460" s="77"/>
      <c r="I460" s="77"/>
      <c r="J460" s="77"/>
      <c r="K460" s="77"/>
      <c r="L460" s="77"/>
      <c r="M460" s="77"/>
      <c r="N460" s="77"/>
      <c r="O460" s="298"/>
      <c r="P460" s="299"/>
      <c r="Q460" s="299"/>
      <c r="R460" s="299"/>
      <c r="S460" s="299"/>
      <c r="T460" s="299"/>
      <c r="U460" s="299"/>
      <c r="V460" s="299"/>
      <c r="W460" s="297"/>
      <c r="X460" s="297"/>
      <c r="Y460" s="297"/>
      <c r="Z460" s="297"/>
      <c r="AA460" s="792"/>
      <c r="AB460" s="792"/>
      <c r="AC460" s="792"/>
      <c r="AD460" s="792"/>
      <c r="AE460" s="792"/>
      <c r="AF460" s="792"/>
      <c r="AG460" s="792"/>
      <c r="AH460" s="792"/>
      <c r="AI460" s="792"/>
      <c r="AJ460" s="792"/>
      <c r="AK460" s="792"/>
      <c r="AL460" s="792"/>
      <c r="AM460" s="792"/>
      <c r="AN460" s="792"/>
      <c r="AO460" s="295"/>
      <c r="AP460" s="295"/>
      <c r="AQ460" s="295"/>
      <c r="AR460" s="295"/>
      <c r="AS460" s="295"/>
      <c r="AT460" s="295"/>
      <c r="AU460" s="295"/>
      <c r="AV460" s="295"/>
      <c r="AW460" s="295"/>
      <c r="AX460" s="295"/>
      <c r="AY460" s="295"/>
      <c r="AZ460" s="295"/>
      <c r="BA460" s="295"/>
      <c r="BB460" s="295"/>
      <c r="BC460" s="295"/>
      <c r="BD460" s="295"/>
      <c r="BE460" s="295"/>
      <c r="BF460" s="295"/>
      <c r="BG460" s="295"/>
      <c r="BH460" s="295"/>
      <c r="BI460" s="295"/>
      <c r="BJ460" s="295"/>
      <c r="BK460" s="295"/>
      <c r="BL460" s="295"/>
      <c r="BM460" s="295"/>
      <c r="BN460" s="295"/>
      <c r="BO460" s="295"/>
      <c r="BP460" s="295"/>
      <c r="BQ460" s="295"/>
      <c r="BR460" s="295"/>
      <c r="BS460" s="295"/>
      <c r="BT460" s="295"/>
      <c r="BU460" s="295"/>
      <c r="BV460" s="295"/>
      <c r="BW460" s="295"/>
      <c r="BX460" s="295"/>
      <c r="BY460" s="295"/>
      <c r="BZ460" s="295"/>
      <c r="CA460" s="295"/>
      <c r="CB460" s="295"/>
      <c r="CC460" s="387"/>
      <c r="CD460" s="387"/>
      <c r="CJ460" s="426"/>
    </row>
    <row r="461" spans="2:88" s="30" customFormat="1" ht="17.100000000000001" customHeight="1">
      <c r="B461" s="901"/>
      <c r="C461" s="295"/>
      <c r="D461" s="295"/>
      <c r="E461" s="295"/>
      <c r="F461" s="77" t="s">
        <v>273</v>
      </c>
      <c r="G461" s="295"/>
      <c r="H461" s="295"/>
      <c r="I461" s="295"/>
      <c r="J461" s="295"/>
      <c r="K461" s="295"/>
      <c r="L461" s="295"/>
      <c r="M461" s="295"/>
      <c r="N461" s="295"/>
      <c r="O461" s="298"/>
      <c r="P461" s="299"/>
      <c r="Q461" s="295"/>
      <c r="R461" s="295"/>
      <c r="S461" s="295"/>
      <c r="T461" s="295"/>
      <c r="U461" s="295"/>
      <c r="V461" s="295"/>
      <c r="W461" s="297"/>
      <c r="X461" s="297"/>
      <c r="Y461" s="297"/>
      <c r="Z461" s="297"/>
      <c r="AA461" s="792"/>
      <c r="AB461" s="792"/>
      <c r="AC461" s="792"/>
      <c r="AD461" s="792"/>
      <c r="AE461" s="792"/>
      <c r="AF461" s="792"/>
      <c r="AG461" s="792"/>
      <c r="AH461" s="792"/>
      <c r="AI461" s="792"/>
      <c r="AJ461" s="792"/>
      <c r="AK461" s="792"/>
      <c r="AL461" s="792"/>
      <c r="AM461" s="792"/>
      <c r="AN461" s="792"/>
      <c r="AO461" s="295"/>
      <c r="AP461" s="295"/>
      <c r="AQ461" s="295"/>
      <c r="AR461" s="295"/>
      <c r="AS461" s="295"/>
      <c r="AT461" s="295"/>
      <c r="AU461" s="295"/>
      <c r="AV461" s="295"/>
      <c r="AW461" s="295"/>
      <c r="AX461" s="295"/>
      <c r="AY461" s="295"/>
      <c r="AZ461" s="295"/>
      <c r="BA461" s="295"/>
      <c r="BB461" s="295"/>
      <c r="BC461" s="295"/>
      <c r="BD461" s="295"/>
      <c r="BE461" s="295"/>
      <c r="BF461" s="295"/>
      <c r="BG461" s="295"/>
      <c r="BH461" s="295"/>
      <c r="BI461" s="295"/>
      <c r="BJ461" s="295"/>
      <c r="BK461" s="295"/>
      <c r="BL461" s="295"/>
      <c r="BM461" s="295"/>
      <c r="BN461" s="295"/>
      <c r="BO461" s="295"/>
      <c r="BP461" s="295"/>
      <c r="BQ461" s="295"/>
      <c r="BR461" s="295"/>
      <c r="BS461" s="295"/>
      <c r="BT461" s="295"/>
      <c r="BU461" s="295"/>
      <c r="BV461" s="295"/>
      <c r="BW461" s="295"/>
      <c r="BX461" s="295"/>
      <c r="BY461" s="295"/>
      <c r="BZ461" s="295"/>
      <c r="CA461" s="295"/>
      <c r="CB461" s="295"/>
      <c r="CC461" s="387"/>
      <c r="CD461" s="387"/>
      <c r="CJ461" s="426"/>
    </row>
    <row r="462" spans="2:88" s="30" customFormat="1" ht="17.100000000000001" customHeight="1">
      <c r="B462" s="901"/>
      <c r="C462" s="295"/>
      <c r="D462" s="295"/>
      <c r="E462" s="295"/>
      <c r="F462" s="77" t="s">
        <v>274</v>
      </c>
      <c r="G462" s="295"/>
      <c r="H462" s="295"/>
      <c r="I462" s="295"/>
      <c r="J462" s="295"/>
      <c r="K462" s="295"/>
      <c r="L462" s="295"/>
      <c r="M462" s="295"/>
      <c r="N462" s="295"/>
      <c r="O462" s="295"/>
      <c r="P462" s="295"/>
      <c r="Q462" s="295" t="s">
        <v>275</v>
      </c>
      <c r="R462" s="295"/>
      <c r="S462" s="295"/>
      <c r="T462" s="300"/>
      <c r="U462" s="300"/>
      <c r="V462" s="300" t="s">
        <v>84</v>
      </c>
      <c r="W462" s="790"/>
      <c r="X462" s="790"/>
      <c r="Y462" s="790"/>
      <c r="Z462" s="790"/>
      <c r="AA462" s="790"/>
      <c r="AB462" s="790"/>
      <c r="AC462" s="790"/>
      <c r="AD462" s="295" t="s">
        <v>80</v>
      </c>
      <c r="AE462" s="295"/>
      <c r="AF462" s="295"/>
      <c r="AG462" s="295"/>
      <c r="AH462" s="295"/>
      <c r="AI462" s="295"/>
      <c r="AJ462" s="295"/>
      <c r="AK462" s="295"/>
      <c r="AL462" s="295"/>
      <c r="AM462" s="295" t="s">
        <v>276</v>
      </c>
      <c r="AN462" s="295"/>
      <c r="AO462" s="295"/>
      <c r="AP462" s="300"/>
      <c r="AQ462" s="300"/>
      <c r="AR462" s="300" t="s">
        <v>84</v>
      </c>
      <c r="AS462" s="790"/>
      <c r="AT462" s="790"/>
      <c r="AU462" s="790"/>
      <c r="AV462" s="790"/>
      <c r="AW462" s="790"/>
      <c r="AX462" s="790"/>
      <c r="AY462" s="790"/>
      <c r="AZ462" s="295" t="s">
        <v>80</v>
      </c>
      <c r="BA462" s="295"/>
      <c r="BB462" s="295"/>
      <c r="BC462" s="295"/>
      <c r="BD462" s="295"/>
      <c r="BE462" s="295"/>
      <c r="BF462" s="295"/>
      <c r="BG462" s="295"/>
      <c r="BH462" s="295"/>
      <c r="BI462" s="295"/>
      <c r="BJ462" s="295"/>
      <c r="BK462" s="295"/>
      <c r="BL462" s="295"/>
      <c r="BM462" s="295"/>
      <c r="BN462" s="295"/>
      <c r="BO462" s="295"/>
      <c r="BP462" s="295"/>
      <c r="BQ462" s="295"/>
      <c r="BR462" s="295"/>
      <c r="BS462" s="295"/>
      <c r="BT462" s="295"/>
      <c r="BU462" s="295"/>
      <c r="BV462" s="295"/>
      <c r="BW462" s="295"/>
      <c r="BX462" s="295"/>
      <c r="BY462" s="295"/>
      <c r="BZ462" s="295"/>
      <c r="CA462" s="295"/>
      <c r="CB462" s="295"/>
      <c r="CC462" s="387"/>
      <c r="CD462" s="387"/>
      <c r="CJ462" s="426"/>
    </row>
    <row r="463" spans="2:88" s="30" customFormat="1" ht="17.100000000000001" customHeight="1">
      <c r="B463" s="901"/>
      <c r="C463" s="295"/>
      <c r="D463" s="295"/>
      <c r="E463" s="295"/>
      <c r="F463" s="77" t="s">
        <v>277</v>
      </c>
      <c r="G463" s="295"/>
      <c r="H463" s="295"/>
      <c r="I463" s="295"/>
      <c r="J463" s="295"/>
      <c r="K463" s="295"/>
      <c r="L463" s="295"/>
      <c r="M463" s="301"/>
      <c r="N463" s="301"/>
      <c r="O463" s="301"/>
      <c r="P463" s="301"/>
      <c r="Q463" s="793"/>
      <c r="R463" s="793"/>
      <c r="S463" s="793"/>
      <c r="T463" s="793"/>
      <c r="U463" s="793"/>
      <c r="V463" s="793"/>
      <c r="W463" s="793"/>
      <c r="X463" s="793"/>
      <c r="Y463" s="793"/>
      <c r="Z463" s="793"/>
      <c r="AA463" s="793"/>
      <c r="AB463" s="793"/>
      <c r="AC463" s="793"/>
      <c r="AD463" s="793"/>
      <c r="AE463" s="793"/>
      <c r="AF463" s="793"/>
      <c r="AG463" s="793"/>
      <c r="AH463" s="793"/>
      <c r="AI463" s="793"/>
      <c r="AJ463" s="793"/>
      <c r="AK463" s="793"/>
      <c r="AL463" s="793"/>
      <c r="AM463" s="793"/>
      <c r="AN463" s="301"/>
      <c r="AO463" s="301"/>
      <c r="AP463" s="900" t="s">
        <v>1606</v>
      </c>
      <c r="AQ463" s="900"/>
      <c r="AR463" s="900"/>
      <c r="AS463" s="301"/>
      <c r="AT463" s="301"/>
      <c r="AU463" s="793"/>
      <c r="AV463" s="793"/>
      <c r="AW463" s="793"/>
      <c r="AX463" s="793"/>
      <c r="AY463" s="793"/>
      <c r="AZ463" s="793"/>
      <c r="BA463" s="793"/>
      <c r="BB463" s="793"/>
      <c r="BC463" s="793"/>
      <c r="BD463" s="793"/>
      <c r="BE463" s="793"/>
      <c r="BF463" s="793"/>
      <c r="BG463" s="793"/>
      <c r="BH463" s="793"/>
      <c r="BI463" s="793"/>
      <c r="BJ463" s="793"/>
      <c r="BK463" s="793"/>
      <c r="BL463" s="793"/>
      <c r="BM463" s="793"/>
      <c r="BN463" s="793"/>
      <c r="BO463" s="295"/>
      <c r="BP463" s="295"/>
      <c r="BQ463" s="295"/>
      <c r="BR463" s="295"/>
      <c r="BS463" s="295"/>
      <c r="BT463" s="295"/>
      <c r="BU463" s="295"/>
      <c r="BV463" s="295"/>
      <c r="BW463" s="295"/>
      <c r="BX463" s="295"/>
      <c r="BY463" s="295"/>
      <c r="BZ463" s="295"/>
      <c r="CA463" s="295"/>
      <c r="CB463" s="295"/>
      <c r="CC463" s="387"/>
      <c r="CD463" s="387"/>
      <c r="CJ463" s="426"/>
    </row>
    <row r="464" spans="2:88" s="2" customFormat="1" ht="4.5" customHeight="1">
      <c r="B464" s="901"/>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c r="BD464" s="293"/>
      <c r="BE464" s="293"/>
      <c r="BF464" s="293"/>
      <c r="BG464" s="293"/>
      <c r="BH464" s="293"/>
      <c r="BI464" s="293"/>
      <c r="BJ464" s="293"/>
      <c r="BK464" s="293"/>
      <c r="BL464" s="293"/>
      <c r="BM464" s="293"/>
      <c r="BN464" s="293"/>
      <c r="BO464" s="293"/>
      <c r="BP464" s="293"/>
      <c r="BQ464" s="293"/>
      <c r="BR464" s="293"/>
      <c r="BS464" s="293"/>
      <c r="BT464" s="293"/>
      <c r="BU464" s="293"/>
      <c r="BV464" s="293"/>
      <c r="BW464" s="293"/>
      <c r="BX464" s="293"/>
      <c r="BY464" s="293"/>
      <c r="BZ464" s="293"/>
      <c r="CA464" s="293"/>
      <c r="CB464" s="293"/>
      <c r="CC464" s="1"/>
      <c r="CD464" s="1"/>
      <c r="CJ464" s="99"/>
    </row>
    <row r="465" spans="2:88" s="2" customFormat="1" ht="4.5" customHeight="1">
      <c r="B465" s="901"/>
      <c r="C465" s="294"/>
      <c r="D465" s="294"/>
      <c r="E465" s="294"/>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c r="BA465" s="294"/>
      <c r="BB465" s="294"/>
      <c r="BC465" s="294"/>
      <c r="BD465" s="294"/>
      <c r="BE465" s="294"/>
      <c r="BF465" s="294"/>
      <c r="BG465" s="294"/>
      <c r="BH465" s="294"/>
      <c r="BI465" s="294"/>
      <c r="BJ465" s="294"/>
      <c r="BK465" s="294"/>
      <c r="BL465" s="294"/>
      <c r="BM465" s="294"/>
      <c r="BN465" s="294"/>
      <c r="BO465" s="294"/>
      <c r="BP465" s="294"/>
      <c r="BQ465" s="294"/>
      <c r="BR465" s="294"/>
      <c r="BS465" s="294"/>
      <c r="BT465" s="294"/>
      <c r="BU465" s="294"/>
      <c r="BV465" s="294"/>
      <c r="BW465" s="294"/>
      <c r="BX465" s="294"/>
      <c r="BY465" s="294"/>
      <c r="BZ465" s="294"/>
      <c r="CA465" s="294"/>
      <c r="CB465" s="294"/>
      <c r="CC465" s="1"/>
      <c r="CD465" s="1"/>
      <c r="CJ465" s="99"/>
    </row>
    <row r="466" spans="2:88" s="30" customFormat="1" ht="17.100000000000001" customHeight="1">
      <c r="B466" s="901"/>
      <c r="C466" s="295"/>
      <c r="D466" s="791" t="s">
        <v>278</v>
      </c>
      <c r="E466" s="791"/>
      <c r="F466" s="791"/>
      <c r="G466" s="791"/>
      <c r="H466" s="791"/>
      <c r="I466" s="791"/>
      <c r="J466" s="791"/>
      <c r="K466" s="791"/>
      <c r="L466" s="791"/>
      <c r="M466" s="791"/>
      <c r="N466" s="791"/>
      <c r="O466" s="791"/>
      <c r="P466" s="791"/>
      <c r="Q466" s="791"/>
      <c r="R466" s="791"/>
      <c r="S466" s="791"/>
      <c r="T466" s="791"/>
      <c r="U466" s="791"/>
      <c r="V466" s="791"/>
      <c r="W466" s="791"/>
      <c r="X466" s="791"/>
      <c r="Y466" s="791"/>
      <c r="Z466" s="791"/>
      <c r="AA466" s="791"/>
      <c r="AB466" s="791"/>
      <c r="AC466" s="791"/>
      <c r="AD466" s="791"/>
      <c r="AE466" s="791"/>
      <c r="AF466" s="791"/>
      <c r="AG466" s="791"/>
      <c r="AH466" s="791"/>
      <c r="AI466" s="791"/>
      <c r="AJ466" s="791"/>
      <c r="AK466" s="791"/>
      <c r="AL466" s="791"/>
      <c r="AM466" s="791"/>
      <c r="AN466" s="791"/>
      <c r="AO466" s="791"/>
      <c r="AP466" s="791"/>
      <c r="AQ466" s="791"/>
      <c r="AR466" s="791"/>
      <c r="AS466" s="791"/>
      <c r="AT466" s="791"/>
      <c r="AU466" s="791"/>
      <c r="AV466" s="791"/>
      <c r="AW466" s="791"/>
      <c r="AX466" s="791"/>
      <c r="AY466" s="791"/>
      <c r="AZ466" s="791"/>
      <c r="BA466" s="791"/>
      <c r="BB466" s="791"/>
      <c r="BC466" s="791"/>
      <c r="BD466" s="295"/>
      <c r="BE466" s="295"/>
      <c r="BF466" s="295"/>
      <c r="BG466" s="295"/>
      <c r="BH466" s="295"/>
      <c r="BI466" s="295"/>
      <c r="BJ466" s="295"/>
      <c r="BK466" s="295"/>
      <c r="BL466" s="295"/>
      <c r="BM466" s="295"/>
      <c r="BN466" s="295"/>
      <c r="BO466" s="295"/>
      <c r="BP466" s="295"/>
      <c r="BQ466" s="295"/>
      <c r="BR466" s="295"/>
      <c r="BS466" s="295"/>
      <c r="BT466" s="295"/>
      <c r="BU466" s="295"/>
      <c r="BV466" s="295"/>
      <c r="BW466" s="295"/>
      <c r="BX466" s="295"/>
      <c r="BY466" s="295"/>
      <c r="BZ466" s="295"/>
      <c r="CA466" s="295"/>
      <c r="CB466" s="295"/>
      <c r="CC466" s="387"/>
      <c r="CD466" s="387"/>
      <c r="CJ466" s="426"/>
    </row>
    <row r="467" spans="2:88" s="30" customFormat="1" ht="17.100000000000001" customHeight="1">
      <c r="B467" s="901"/>
      <c r="C467" s="295"/>
      <c r="D467" s="295"/>
      <c r="E467" s="295"/>
      <c r="F467" s="295"/>
      <c r="G467" s="790" t="s">
        <v>56</v>
      </c>
      <c r="H467" s="790"/>
      <c r="I467" s="790"/>
      <c r="J467" s="295" t="s">
        <v>1340</v>
      </c>
      <c r="K467" s="295"/>
      <c r="L467" s="295"/>
      <c r="M467" s="295"/>
      <c r="N467" s="295"/>
      <c r="O467" s="295"/>
      <c r="P467" s="295"/>
      <c r="Q467" s="295"/>
      <c r="R467" s="295"/>
      <c r="S467" s="295"/>
      <c r="T467" s="295"/>
      <c r="U467" s="295"/>
      <c r="V467" s="295"/>
      <c r="W467" s="295"/>
      <c r="X467" s="295"/>
      <c r="Y467" s="295"/>
      <c r="Z467" s="295"/>
      <c r="AA467" s="295"/>
      <c r="AB467" s="295"/>
      <c r="AC467" s="295"/>
      <c r="AD467" s="295"/>
      <c r="AE467" s="295"/>
      <c r="AF467" s="295"/>
      <c r="AG467" s="295"/>
      <c r="AH467" s="295"/>
      <c r="AI467" s="295"/>
      <c r="AJ467" s="295"/>
      <c r="AK467" s="295"/>
      <c r="AL467" s="295"/>
      <c r="AM467" s="295"/>
      <c r="AN467" s="295"/>
      <c r="AO467" s="295"/>
      <c r="AP467" s="295"/>
      <c r="AQ467" s="295"/>
      <c r="AR467" s="295"/>
      <c r="AS467" s="295"/>
      <c r="AT467" s="295"/>
      <c r="AU467" s="295"/>
      <c r="AV467" s="295"/>
      <c r="AW467" s="295"/>
      <c r="AX467" s="295"/>
      <c r="AY467" s="295"/>
      <c r="AZ467" s="295"/>
      <c r="BA467" s="295"/>
      <c r="BB467" s="295"/>
      <c r="BC467" s="295"/>
      <c r="BD467" s="295"/>
      <c r="BE467" s="295"/>
      <c r="BF467" s="295"/>
      <c r="BG467" s="295"/>
      <c r="BH467" s="295"/>
      <c r="BI467" s="295"/>
      <c r="BJ467" s="295"/>
      <c r="BK467" s="295"/>
      <c r="BL467" s="295"/>
      <c r="BM467" s="295"/>
      <c r="BN467" s="295"/>
      <c r="BO467" s="295"/>
      <c r="BP467" s="295"/>
      <c r="BQ467" s="295"/>
      <c r="BR467" s="295"/>
      <c r="BS467" s="295"/>
      <c r="BT467" s="295"/>
      <c r="BU467" s="295"/>
      <c r="BV467" s="295"/>
      <c r="BW467" s="295"/>
      <c r="BX467" s="295"/>
      <c r="BY467" s="295"/>
      <c r="BZ467" s="295"/>
      <c r="CA467" s="295"/>
      <c r="CB467" s="295"/>
      <c r="CC467" s="387"/>
      <c r="CD467" s="387"/>
      <c r="CJ467" s="426"/>
    </row>
    <row r="468" spans="2:88" s="30" customFormat="1" ht="17.100000000000001" customHeight="1">
      <c r="B468" s="901"/>
      <c r="C468" s="295"/>
      <c r="D468" s="295"/>
      <c r="E468" s="295"/>
      <c r="F468" s="295"/>
      <c r="G468" s="790" t="s">
        <v>56</v>
      </c>
      <c r="H468" s="790"/>
      <c r="I468" s="790"/>
      <c r="J468" s="295" t="s">
        <v>1341</v>
      </c>
      <c r="K468" s="295"/>
      <c r="L468" s="295"/>
      <c r="M468" s="295"/>
      <c r="N468" s="295"/>
      <c r="O468" s="295"/>
      <c r="P468" s="295"/>
      <c r="Q468" s="295"/>
      <c r="R468" s="295"/>
      <c r="S468" s="295"/>
      <c r="T468" s="295"/>
      <c r="U468" s="295"/>
      <c r="V468" s="295"/>
      <c r="W468" s="295"/>
      <c r="X468" s="295"/>
      <c r="Y468" s="295"/>
      <c r="Z468" s="295"/>
      <c r="AA468" s="295"/>
      <c r="AB468" s="295"/>
      <c r="AC468" s="295"/>
      <c r="AD468" s="295"/>
      <c r="AE468" s="295"/>
      <c r="AF468" s="295"/>
      <c r="AG468" s="295"/>
      <c r="AH468" s="295"/>
      <c r="AI468" s="295"/>
      <c r="AJ468" s="295"/>
      <c r="AK468" s="295"/>
      <c r="AL468" s="295"/>
      <c r="AM468" s="295"/>
      <c r="AN468" s="295"/>
      <c r="AO468" s="295"/>
      <c r="AP468" s="295"/>
      <c r="AQ468" s="295"/>
      <c r="AR468" s="295"/>
      <c r="AS468" s="295"/>
      <c r="AT468" s="295"/>
      <c r="AU468" s="295"/>
      <c r="AV468" s="295"/>
      <c r="AW468" s="295"/>
      <c r="AX468" s="295"/>
      <c r="AY468" s="295"/>
      <c r="AZ468" s="295"/>
      <c r="BA468" s="295"/>
      <c r="BB468" s="295"/>
      <c r="BC468" s="295"/>
      <c r="BD468" s="295"/>
      <c r="BE468" s="295"/>
      <c r="BF468" s="295"/>
      <c r="BG468" s="295"/>
      <c r="BH468" s="295"/>
      <c r="BI468" s="295"/>
      <c r="BJ468" s="295"/>
      <c r="BK468" s="295"/>
      <c r="BL468" s="295"/>
      <c r="BM468" s="295"/>
      <c r="BN468" s="295"/>
      <c r="BO468" s="295"/>
      <c r="BP468" s="295"/>
      <c r="BQ468" s="295"/>
      <c r="BR468" s="295"/>
      <c r="BS468" s="295"/>
      <c r="BT468" s="295"/>
      <c r="BU468" s="295"/>
      <c r="BV468" s="295"/>
      <c r="BW468" s="295"/>
      <c r="BX468" s="295"/>
      <c r="BY468" s="295"/>
      <c r="BZ468" s="295"/>
      <c r="CA468" s="295"/>
      <c r="CB468" s="295"/>
      <c r="CC468" s="387"/>
      <c r="CD468" s="387"/>
      <c r="CJ468" s="426"/>
    </row>
    <row r="469" spans="2:88" s="2" customFormat="1" ht="4.5" customHeight="1">
      <c r="B469" s="901"/>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c r="BD469" s="293"/>
      <c r="BE469" s="293"/>
      <c r="BF469" s="293"/>
      <c r="BG469" s="293"/>
      <c r="BH469" s="293"/>
      <c r="BI469" s="293"/>
      <c r="BJ469" s="293"/>
      <c r="BK469" s="293"/>
      <c r="BL469" s="293"/>
      <c r="BM469" s="293"/>
      <c r="BN469" s="293"/>
      <c r="BO469" s="293"/>
      <c r="BP469" s="293"/>
      <c r="BQ469" s="293"/>
      <c r="BR469" s="293"/>
      <c r="BS469" s="293"/>
      <c r="BT469" s="293"/>
      <c r="BU469" s="293"/>
      <c r="BV469" s="293"/>
      <c r="BW469" s="293"/>
      <c r="BX469" s="293"/>
      <c r="BY469" s="293"/>
      <c r="BZ469" s="293"/>
      <c r="CA469" s="293"/>
      <c r="CB469" s="293"/>
      <c r="CC469" s="1"/>
      <c r="CD469" s="1"/>
      <c r="CJ469" s="99"/>
    </row>
    <row r="470" spans="2:88" s="2" customFormat="1" ht="4.5" customHeight="1">
      <c r="B470" s="901"/>
      <c r="C470" s="294"/>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c r="AS470" s="294"/>
      <c r="AT470" s="294"/>
      <c r="AU470" s="294"/>
      <c r="AV470" s="294"/>
      <c r="AW470" s="294"/>
      <c r="AX470" s="294"/>
      <c r="AY470" s="294"/>
      <c r="AZ470" s="294"/>
      <c r="BA470" s="294"/>
      <c r="BB470" s="294"/>
      <c r="BC470" s="294"/>
      <c r="BD470" s="294"/>
      <c r="BE470" s="294"/>
      <c r="BF470" s="294"/>
      <c r="BG470" s="294"/>
      <c r="BH470" s="294"/>
      <c r="BI470" s="294"/>
      <c r="BJ470" s="294"/>
      <c r="BK470" s="294"/>
      <c r="BL470" s="294"/>
      <c r="BM470" s="294"/>
      <c r="BN470" s="294"/>
      <c r="BO470" s="294"/>
      <c r="BP470" s="294"/>
      <c r="BQ470" s="294"/>
      <c r="BR470" s="294"/>
      <c r="BS470" s="294"/>
      <c r="BT470" s="294"/>
      <c r="BU470" s="294"/>
      <c r="BV470" s="294"/>
      <c r="BW470" s="294"/>
      <c r="BX470" s="294"/>
      <c r="BY470" s="294"/>
      <c r="BZ470" s="294"/>
      <c r="CA470" s="294"/>
      <c r="CB470" s="294"/>
      <c r="CC470" s="1"/>
      <c r="CD470" s="1"/>
      <c r="CJ470" s="99"/>
    </row>
    <row r="471" spans="2:88" s="30" customFormat="1" ht="17.100000000000001" customHeight="1">
      <c r="B471" s="901"/>
      <c r="C471" s="295"/>
      <c r="D471" s="295" t="s">
        <v>281</v>
      </c>
      <c r="E471" s="295"/>
      <c r="F471" s="295"/>
      <c r="G471" s="295"/>
      <c r="H471" s="295"/>
      <c r="I471" s="295"/>
      <c r="J471" s="295"/>
      <c r="K471" s="295"/>
      <c r="L471" s="295"/>
      <c r="M471" s="295"/>
      <c r="N471" s="295"/>
      <c r="O471" s="295"/>
      <c r="P471" s="295"/>
      <c r="Q471" s="295"/>
      <c r="R471" s="295"/>
      <c r="S471" s="295"/>
      <c r="T471" s="295"/>
      <c r="U471" s="297"/>
      <c r="V471" s="297"/>
      <c r="W471" s="297"/>
      <c r="X471" s="297"/>
      <c r="Y471" s="297"/>
      <c r="Z471" s="297"/>
      <c r="AA471" s="295"/>
      <c r="AB471" s="295"/>
      <c r="AC471" s="295"/>
      <c r="AD471" s="295"/>
      <c r="AE471" s="295"/>
      <c r="AF471" s="295"/>
      <c r="AG471" s="295"/>
      <c r="AH471" s="295"/>
      <c r="AI471" s="295"/>
      <c r="AJ471" s="295"/>
      <c r="AK471" s="295"/>
      <c r="AL471" s="295"/>
      <c r="AM471" s="295"/>
      <c r="AN471" s="295"/>
      <c r="AO471" s="295"/>
      <c r="AP471" s="295"/>
      <c r="AQ471" s="295"/>
      <c r="AR471" s="295"/>
      <c r="AS471" s="295"/>
      <c r="AT471" s="295"/>
      <c r="AU471" s="295"/>
      <c r="AV471" s="295"/>
      <c r="AW471" s="295"/>
      <c r="AX471" s="295"/>
      <c r="AY471" s="295"/>
      <c r="AZ471" s="295"/>
      <c r="BA471" s="295"/>
      <c r="BB471" s="295"/>
      <c r="BC471" s="295"/>
      <c r="BD471" s="295"/>
      <c r="BE471" s="295"/>
      <c r="BF471" s="295"/>
      <c r="BG471" s="295"/>
      <c r="BH471" s="295"/>
      <c r="BI471" s="295"/>
      <c r="BJ471" s="295"/>
      <c r="BK471" s="295"/>
      <c r="BL471" s="295"/>
      <c r="BM471" s="295"/>
      <c r="BN471" s="295"/>
      <c r="BO471" s="295"/>
      <c r="BP471" s="295"/>
      <c r="BQ471" s="295"/>
      <c r="BR471" s="295"/>
      <c r="BS471" s="295"/>
      <c r="BT471" s="295"/>
      <c r="BU471" s="295"/>
      <c r="BV471" s="295"/>
      <c r="BW471" s="295"/>
      <c r="BX471" s="295"/>
      <c r="BY471" s="295"/>
      <c r="BZ471" s="295"/>
      <c r="CA471" s="295"/>
      <c r="CB471" s="295"/>
      <c r="CC471" s="387"/>
      <c r="CD471" s="387"/>
      <c r="CJ471" s="426"/>
    </row>
    <row r="472" spans="2:88" s="30" customFormat="1" ht="17.100000000000001" customHeight="1">
      <c r="B472" s="901"/>
      <c r="C472" s="295"/>
      <c r="D472" s="295"/>
      <c r="E472" s="295"/>
      <c r="F472" s="295"/>
      <c r="G472" s="790" t="s">
        <v>56</v>
      </c>
      <c r="H472" s="790"/>
      <c r="I472" s="790"/>
      <c r="J472" s="295" t="s">
        <v>1342</v>
      </c>
      <c r="K472" s="295"/>
      <c r="L472" s="295"/>
      <c r="M472" s="295"/>
      <c r="N472" s="295"/>
      <c r="O472" s="295"/>
      <c r="P472" s="295"/>
      <c r="Q472" s="295"/>
      <c r="R472" s="295"/>
      <c r="S472" s="295"/>
      <c r="T472" s="295"/>
      <c r="U472" s="295"/>
      <c r="V472" s="295"/>
      <c r="W472" s="295"/>
      <c r="X472" s="295"/>
      <c r="Y472" s="295"/>
      <c r="Z472" s="295"/>
      <c r="AA472" s="295"/>
      <c r="AB472" s="295"/>
      <c r="AC472" s="295"/>
      <c r="AD472" s="295"/>
      <c r="AE472" s="295"/>
      <c r="AF472" s="295"/>
      <c r="AG472" s="295"/>
      <c r="AH472" s="295"/>
      <c r="AI472" s="295"/>
      <c r="AJ472" s="295"/>
      <c r="AK472" s="295"/>
      <c r="AL472" s="295"/>
      <c r="AM472" s="295"/>
      <c r="AN472" s="295"/>
      <c r="AO472" s="295"/>
      <c r="AP472" s="295"/>
      <c r="AQ472" s="295"/>
      <c r="AR472" s="295"/>
      <c r="AS472" s="295"/>
      <c r="AT472" s="295"/>
      <c r="AU472" s="295"/>
      <c r="AV472" s="295"/>
      <c r="AW472" s="295"/>
      <c r="AX472" s="295"/>
      <c r="AY472" s="295"/>
      <c r="AZ472" s="295"/>
      <c r="BA472" s="295"/>
      <c r="BB472" s="295"/>
      <c r="BC472" s="295"/>
      <c r="BD472" s="295"/>
      <c r="BE472" s="295"/>
      <c r="BF472" s="295"/>
      <c r="BG472" s="295"/>
      <c r="BH472" s="295"/>
      <c r="BI472" s="295"/>
      <c r="BJ472" s="295"/>
      <c r="BK472" s="295"/>
      <c r="BL472" s="295"/>
      <c r="BM472" s="295"/>
      <c r="BN472" s="295"/>
      <c r="BO472" s="295"/>
      <c r="BP472" s="295"/>
      <c r="BQ472" s="295"/>
      <c r="BR472" s="295"/>
      <c r="BS472" s="295"/>
      <c r="BT472" s="295"/>
      <c r="BU472" s="295"/>
      <c r="BV472" s="295"/>
      <c r="BW472" s="295"/>
      <c r="BX472" s="295"/>
      <c r="BY472" s="295"/>
      <c r="BZ472" s="295"/>
      <c r="CA472" s="295"/>
      <c r="CB472" s="295"/>
      <c r="CC472" s="387" t="s">
        <v>2173</v>
      </c>
      <c r="CD472" s="387"/>
      <c r="CJ472" s="426"/>
    </row>
    <row r="473" spans="2:88" s="30" customFormat="1" ht="17.100000000000001" customHeight="1">
      <c r="B473" s="901"/>
      <c r="C473" s="295"/>
      <c r="D473" s="295"/>
      <c r="E473" s="295"/>
      <c r="F473" s="295"/>
      <c r="G473" s="790" t="s">
        <v>56</v>
      </c>
      <c r="H473" s="790"/>
      <c r="I473" s="790"/>
      <c r="J473" s="295" t="s">
        <v>1343</v>
      </c>
      <c r="K473" s="295"/>
      <c r="L473" s="295"/>
      <c r="M473" s="295"/>
      <c r="N473" s="295"/>
      <c r="O473" s="295"/>
      <c r="P473" s="295"/>
      <c r="Q473" s="295"/>
      <c r="R473" s="295"/>
      <c r="S473" s="295"/>
      <c r="T473" s="295"/>
      <c r="U473" s="295"/>
      <c r="V473" s="295"/>
      <c r="W473" s="295"/>
      <c r="X473" s="295"/>
      <c r="Y473" s="295"/>
      <c r="Z473" s="295"/>
      <c r="AA473" s="295"/>
      <c r="AB473" s="295"/>
      <c r="AC473" s="295"/>
      <c r="AD473" s="295"/>
      <c r="AE473" s="295"/>
      <c r="AF473" s="295"/>
      <c r="AG473" s="295"/>
      <c r="AH473" s="295"/>
      <c r="AI473" s="295"/>
      <c r="AJ473" s="295"/>
      <c r="AK473" s="295"/>
      <c r="AL473" s="295"/>
      <c r="AM473" s="295"/>
      <c r="AN473" s="295"/>
      <c r="AO473" s="295"/>
      <c r="AP473" s="295"/>
      <c r="AQ473" s="295"/>
      <c r="AR473" s="295"/>
      <c r="AS473" s="295"/>
      <c r="AT473" s="295"/>
      <c r="AU473" s="295"/>
      <c r="AV473" s="295"/>
      <c r="AW473" s="295"/>
      <c r="AX473" s="295"/>
      <c r="AY473" s="295"/>
      <c r="AZ473" s="295"/>
      <c r="BA473" s="295"/>
      <c r="BB473" s="295"/>
      <c r="BC473" s="295"/>
      <c r="BD473" s="295"/>
      <c r="BE473" s="295"/>
      <c r="BF473" s="295"/>
      <c r="BG473" s="295"/>
      <c r="BH473" s="295"/>
      <c r="BI473" s="295"/>
      <c r="BJ473" s="295"/>
      <c r="BK473" s="295"/>
      <c r="BL473" s="295"/>
      <c r="BM473" s="295"/>
      <c r="BN473" s="295"/>
      <c r="BO473" s="295"/>
      <c r="BP473" s="295"/>
      <c r="BQ473" s="295"/>
      <c r="BR473" s="295"/>
      <c r="BS473" s="295"/>
      <c r="BT473" s="295"/>
      <c r="BU473" s="295"/>
      <c r="BV473" s="295"/>
      <c r="BW473" s="295"/>
      <c r="BX473" s="295"/>
      <c r="BY473" s="295"/>
      <c r="BZ473" s="295"/>
      <c r="CA473" s="295"/>
      <c r="CB473" s="295"/>
      <c r="CC473" s="387" t="s">
        <v>1899</v>
      </c>
      <c r="CD473" s="387"/>
      <c r="CJ473" s="426"/>
    </row>
    <row r="474" spans="2:88" s="30" customFormat="1" ht="17.100000000000001" customHeight="1">
      <c r="B474" s="901"/>
      <c r="C474" s="295"/>
      <c r="D474" s="295"/>
      <c r="E474" s="295"/>
      <c r="F474" s="295"/>
      <c r="G474" s="790" t="s">
        <v>56</v>
      </c>
      <c r="H474" s="790"/>
      <c r="I474" s="790"/>
      <c r="J474" s="295" t="s">
        <v>1344</v>
      </c>
      <c r="K474" s="295"/>
      <c r="L474" s="295"/>
      <c r="M474" s="295"/>
      <c r="N474" s="295"/>
      <c r="O474" s="295"/>
      <c r="P474" s="295"/>
      <c r="Q474" s="295"/>
      <c r="R474" s="295"/>
      <c r="S474" s="295"/>
      <c r="T474" s="295"/>
      <c r="U474" s="295"/>
      <c r="V474" s="295"/>
      <c r="W474" s="295"/>
      <c r="X474" s="295"/>
      <c r="Y474" s="295"/>
      <c r="Z474" s="295"/>
      <c r="AA474" s="295"/>
      <c r="AB474" s="295"/>
      <c r="AC474" s="295"/>
      <c r="AD474" s="295"/>
      <c r="AE474" s="295"/>
      <c r="AF474" s="295"/>
      <c r="AG474" s="295"/>
      <c r="AH474" s="295"/>
      <c r="AI474" s="295"/>
      <c r="AJ474" s="295"/>
      <c r="AK474" s="295"/>
      <c r="AL474" s="295"/>
      <c r="AM474" s="295"/>
      <c r="AN474" s="295"/>
      <c r="AO474" s="295"/>
      <c r="AP474" s="295"/>
      <c r="AQ474" s="295"/>
      <c r="AR474" s="295"/>
      <c r="AS474" s="295"/>
      <c r="AT474" s="295"/>
      <c r="AU474" s="295"/>
      <c r="AV474" s="295"/>
      <c r="AW474" s="295"/>
      <c r="AX474" s="295"/>
      <c r="AY474" s="295"/>
      <c r="AZ474" s="295"/>
      <c r="BA474" s="295"/>
      <c r="BB474" s="295"/>
      <c r="BC474" s="295"/>
      <c r="BD474" s="295"/>
      <c r="BE474" s="295"/>
      <c r="BF474" s="295"/>
      <c r="BG474" s="295"/>
      <c r="BH474" s="295"/>
      <c r="BI474" s="295"/>
      <c r="BJ474" s="295"/>
      <c r="BK474" s="295"/>
      <c r="BL474" s="295"/>
      <c r="BM474" s="295"/>
      <c r="BN474" s="295"/>
      <c r="BO474" s="295"/>
      <c r="BP474" s="295"/>
      <c r="BQ474" s="295"/>
      <c r="BR474" s="295"/>
      <c r="BS474" s="295"/>
      <c r="BT474" s="295"/>
      <c r="BU474" s="295"/>
      <c r="BV474" s="295"/>
      <c r="BW474" s="295"/>
      <c r="BX474" s="295"/>
      <c r="BY474" s="295"/>
      <c r="BZ474" s="295"/>
      <c r="CA474" s="295"/>
      <c r="CB474" s="295"/>
      <c r="CC474" s="387" t="s">
        <v>1900</v>
      </c>
      <c r="CD474" s="387"/>
      <c r="CJ474" s="426"/>
    </row>
    <row r="475" spans="2:88" s="30" customFormat="1" ht="17.100000000000001" customHeight="1">
      <c r="B475" s="901"/>
      <c r="C475" s="295"/>
      <c r="D475" s="295"/>
      <c r="E475" s="295"/>
      <c r="F475" s="295"/>
      <c r="G475" s="790" t="s">
        <v>56</v>
      </c>
      <c r="H475" s="790"/>
      <c r="I475" s="790"/>
      <c r="J475" s="295" t="s">
        <v>1345</v>
      </c>
      <c r="K475" s="295"/>
      <c r="L475" s="295"/>
      <c r="M475" s="295"/>
      <c r="N475" s="295"/>
      <c r="O475" s="295"/>
      <c r="P475" s="295"/>
      <c r="Q475" s="295"/>
      <c r="R475" s="295"/>
      <c r="S475" s="295"/>
      <c r="T475" s="295"/>
      <c r="U475" s="295"/>
      <c r="V475" s="295"/>
      <c r="W475" s="295"/>
      <c r="X475" s="295"/>
      <c r="Y475" s="295"/>
      <c r="Z475" s="295"/>
      <c r="AA475" s="295"/>
      <c r="AB475" s="295"/>
      <c r="AC475" s="295"/>
      <c r="AD475" s="295"/>
      <c r="AE475" s="295"/>
      <c r="AF475" s="295"/>
      <c r="AG475" s="295"/>
      <c r="AH475" s="295"/>
      <c r="AI475" s="295"/>
      <c r="AJ475" s="295"/>
      <c r="AK475" s="295"/>
      <c r="AL475" s="295"/>
      <c r="AM475" s="295"/>
      <c r="AN475" s="295"/>
      <c r="AO475" s="295"/>
      <c r="AP475" s="295"/>
      <c r="AQ475" s="295"/>
      <c r="AR475" s="295"/>
      <c r="AS475" s="295"/>
      <c r="AT475" s="295"/>
      <c r="AU475" s="295"/>
      <c r="AV475" s="295"/>
      <c r="AW475" s="295"/>
      <c r="AX475" s="295"/>
      <c r="AY475" s="295"/>
      <c r="AZ475" s="295"/>
      <c r="BA475" s="295"/>
      <c r="BB475" s="295"/>
      <c r="BC475" s="295"/>
      <c r="BD475" s="295"/>
      <c r="BE475" s="295"/>
      <c r="BF475" s="295"/>
      <c r="BG475" s="295"/>
      <c r="BH475" s="295"/>
      <c r="BI475" s="295"/>
      <c r="BJ475" s="295"/>
      <c r="BK475" s="295"/>
      <c r="BL475" s="295"/>
      <c r="BM475" s="295"/>
      <c r="BN475" s="295"/>
      <c r="BO475" s="295"/>
      <c r="BP475" s="295"/>
      <c r="BQ475" s="295"/>
      <c r="BR475" s="295"/>
      <c r="BS475" s="295"/>
      <c r="BT475" s="295"/>
      <c r="BU475" s="295"/>
      <c r="BV475" s="295"/>
      <c r="BW475" s="295"/>
      <c r="BX475" s="295"/>
      <c r="BY475" s="295"/>
      <c r="BZ475" s="295"/>
      <c r="CA475" s="295"/>
      <c r="CB475" s="295"/>
      <c r="CC475" s="387" t="s">
        <v>1901</v>
      </c>
      <c r="CD475" s="387"/>
      <c r="CJ475" s="426"/>
    </row>
    <row r="476" spans="2:88" s="30" customFormat="1" ht="17.100000000000001" customHeight="1">
      <c r="B476" s="901"/>
      <c r="C476" s="295"/>
      <c r="D476" s="295"/>
      <c r="E476" s="295"/>
      <c r="F476" s="295"/>
      <c r="G476" s="790" t="s">
        <v>56</v>
      </c>
      <c r="H476" s="790"/>
      <c r="I476" s="790"/>
      <c r="J476" s="295" t="s">
        <v>1346</v>
      </c>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c r="AI476" s="302"/>
      <c r="AJ476" s="302"/>
      <c r="AK476" s="302"/>
      <c r="AL476" s="302"/>
      <c r="AM476" s="302"/>
      <c r="AN476" s="302"/>
      <c r="AO476" s="302"/>
      <c r="AP476" s="302"/>
      <c r="AQ476" s="302"/>
      <c r="AR476" s="302"/>
      <c r="AS476" s="302"/>
      <c r="AT476" s="302"/>
      <c r="AU476" s="302"/>
      <c r="AV476" s="302"/>
      <c r="AW476" s="302"/>
      <c r="AX476" s="302"/>
      <c r="AY476" s="302"/>
      <c r="AZ476" s="302"/>
      <c r="BA476" s="302"/>
      <c r="BB476" s="302"/>
      <c r="BC476" s="302"/>
      <c r="BD476" s="302"/>
      <c r="BE476" s="302"/>
      <c r="BF476" s="302"/>
      <c r="BG476" s="302"/>
      <c r="BH476" s="302"/>
      <c r="BI476" s="302"/>
      <c r="BJ476" s="302"/>
      <c r="BK476" s="302"/>
      <c r="BL476" s="295"/>
      <c r="BM476" s="295"/>
      <c r="BN476" s="295"/>
      <c r="BO476" s="295"/>
      <c r="BP476" s="295"/>
      <c r="BQ476" s="295"/>
      <c r="BR476" s="295"/>
      <c r="BS476" s="295"/>
      <c r="BT476" s="295"/>
      <c r="BU476" s="295"/>
      <c r="BV476" s="295"/>
      <c r="BW476" s="295"/>
      <c r="BX476" s="295"/>
      <c r="BY476" s="295"/>
      <c r="BZ476" s="295"/>
      <c r="CA476" s="295"/>
      <c r="CB476" s="295"/>
      <c r="CC476" s="387" t="s">
        <v>1902</v>
      </c>
      <c r="CD476" s="387"/>
      <c r="CJ476" s="426"/>
    </row>
    <row r="477" spans="2:88" s="2" customFormat="1" ht="4.5" customHeight="1">
      <c r="B477" s="901"/>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1"/>
      <c r="CD477" s="1"/>
      <c r="CJ477" s="99"/>
    </row>
    <row r="478" spans="2:88" s="2" customFormat="1" ht="4.5" customHeight="1">
      <c r="B478" s="901"/>
      <c r="C478" s="294"/>
      <c r="D478" s="294"/>
      <c r="E478" s="294"/>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c r="AS478" s="294"/>
      <c r="AT478" s="294"/>
      <c r="AU478" s="294"/>
      <c r="AV478" s="294"/>
      <c r="AW478" s="294"/>
      <c r="AX478" s="294"/>
      <c r="AY478" s="294"/>
      <c r="AZ478" s="294"/>
      <c r="BA478" s="294"/>
      <c r="BB478" s="294"/>
      <c r="BC478" s="294"/>
      <c r="BD478" s="294"/>
      <c r="BE478" s="294"/>
      <c r="BF478" s="294"/>
      <c r="BG478" s="294"/>
      <c r="BH478" s="294"/>
      <c r="BI478" s="294"/>
      <c r="BJ478" s="294"/>
      <c r="BK478" s="294"/>
      <c r="BL478" s="294"/>
      <c r="BM478" s="294"/>
      <c r="BN478" s="294"/>
      <c r="BO478" s="294"/>
      <c r="BP478" s="294"/>
      <c r="BQ478" s="294"/>
      <c r="BR478" s="294"/>
      <c r="BS478" s="294"/>
      <c r="BT478" s="294"/>
      <c r="BU478" s="294"/>
      <c r="BV478" s="294"/>
      <c r="BW478" s="294"/>
      <c r="BX478" s="294"/>
      <c r="BY478" s="294"/>
      <c r="BZ478" s="294"/>
      <c r="CA478" s="294"/>
      <c r="CB478" s="294"/>
      <c r="CC478" s="1"/>
      <c r="CD478" s="1"/>
      <c r="CJ478" s="99"/>
    </row>
    <row r="479" spans="2:88" s="30" customFormat="1" ht="17.100000000000001" customHeight="1">
      <c r="B479" s="901"/>
      <c r="C479" s="295"/>
      <c r="D479" s="295" t="s">
        <v>287</v>
      </c>
      <c r="E479" s="295"/>
      <c r="F479" s="295"/>
      <c r="G479" s="295"/>
      <c r="H479" s="295"/>
      <c r="I479" s="295"/>
      <c r="J479" s="295"/>
      <c r="K479" s="295"/>
      <c r="L479" s="295"/>
      <c r="M479" s="295"/>
      <c r="N479" s="295"/>
      <c r="O479" s="295"/>
      <c r="P479" s="295"/>
      <c r="Q479" s="295"/>
      <c r="R479" s="295"/>
      <c r="S479" s="295"/>
      <c r="T479" s="295"/>
      <c r="U479" s="297"/>
      <c r="V479" s="297"/>
      <c r="W479" s="297"/>
      <c r="X479" s="297"/>
      <c r="Y479" s="297"/>
      <c r="Z479" s="297"/>
      <c r="AA479" s="295"/>
      <c r="AB479" s="295"/>
      <c r="AC479" s="295"/>
      <c r="AD479" s="295"/>
      <c r="AE479" s="295"/>
      <c r="AF479" s="295"/>
      <c r="AG479" s="295"/>
      <c r="AH479" s="295"/>
      <c r="AI479" s="295"/>
      <c r="AJ479" s="295"/>
      <c r="AK479" s="295"/>
      <c r="AL479" s="295"/>
      <c r="AM479" s="295"/>
      <c r="AN479" s="295"/>
      <c r="AO479" s="295"/>
      <c r="AP479" s="295"/>
      <c r="AQ479" s="295"/>
      <c r="AR479" s="295"/>
      <c r="AS479" s="295"/>
      <c r="AT479" s="295"/>
      <c r="AU479" s="295"/>
      <c r="AV479" s="295"/>
      <c r="AW479" s="295"/>
      <c r="AX479" s="295"/>
      <c r="AY479" s="295"/>
      <c r="AZ479" s="295"/>
      <c r="BA479" s="295"/>
      <c r="BB479" s="295"/>
      <c r="BC479" s="295"/>
      <c r="BD479" s="295"/>
      <c r="BE479" s="295"/>
      <c r="BF479" s="295"/>
      <c r="BG479" s="295"/>
      <c r="BH479" s="295"/>
      <c r="BI479" s="295"/>
      <c r="BJ479" s="295"/>
      <c r="BK479" s="295"/>
      <c r="BL479" s="295"/>
      <c r="BM479" s="295"/>
      <c r="BN479" s="295"/>
      <c r="BO479" s="295"/>
      <c r="BP479" s="295"/>
      <c r="BQ479" s="295"/>
      <c r="BR479" s="295"/>
      <c r="BS479" s="295"/>
      <c r="BT479" s="295"/>
      <c r="BU479" s="295"/>
      <c r="BV479" s="295"/>
      <c r="BW479" s="295"/>
      <c r="BX479" s="295"/>
      <c r="BY479" s="295"/>
      <c r="BZ479" s="295"/>
      <c r="CA479" s="295"/>
      <c r="CB479" s="295"/>
      <c r="CC479" s="387"/>
      <c r="CD479" s="387"/>
      <c r="CJ479" s="426"/>
    </row>
    <row r="480" spans="2:88" s="30" customFormat="1" ht="17.100000000000001" customHeight="1">
      <c r="B480" s="901"/>
      <c r="C480" s="295"/>
      <c r="D480" s="295"/>
      <c r="E480" s="295"/>
      <c r="F480" s="295"/>
      <c r="G480" s="77" t="s">
        <v>288</v>
      </c>
      <c r="H480" s="295"/>
      <c r="I480" s="295"/>
      <c r="J480" s="295"/>
      <c r="K480" s="295"/>
      <c r="L480" s="295"/>
      <c r="M480" s="295"/>
      <c r="N480" s="295"/>
      <c r="O480" s="295"/>
      <c r="P480" s="295"/>
      <c r="Q480" s="295"/>
      <c r="R480" s="295"/>
      <c r="S480" s="295"/>
      <c r="T480" s="295"/>
      <c r="U480" s="297"/>
      <c r="V480" s="297"/>
      <c r="W480" s="297"/>
      <c r="X480" s="297"/>
      <c r="Y480" s="297"/>
      <c r="Z480" s="297"/>
      <c r="AA480" s="295"/>
      <c r="AB480" s="295"/>
      <c r="AC480" s="295"/>
      <c r="AD480" s="295"/>
      <c r="AE480" s="295"/>
      <c r="AF480" s="295"/>
      <c r="AG480" s="295"/>
      <c r="AH480" s="295"/>
      <c r="AI480" s="295"/>
      <c r="AJ480" s="295"/>
      <c r="AK480" s="295"/>
      <c r="AL480" s="295"/>
      <c r="AM480" s="295"/>
      <c r="AN480" s="295"/>
      <c r="AO480" s="295"/>
      <c r="AP480" s="295"/>
      <c r="AQ480" s="295"/>
      <c r="AR480" s="295"/>
      <c r="AS480" s="295"/>
      <c r="AT480" s="295"/>
      <c r="AU480" s="295"/>
      <c r="AV480" s="295"/>
      <c r="AW480" s="295"/>
      <c r="AX480" s="295"/>
      <c r="AY480" s="295"/>
      <c r="AZ480" s="295"/>
      <c r="BA480" s="295"/>
      <c r="BB480" s="295"/>
      <c r="BC480" s="295"/>
      <c r="BD480" s="295"/>
      <c r="BE480" s="295"/>
      <c r="BF480" s="295"/>
      <c r="BG480" s="295"/>
      <c r="BH480" s="295"/>
      <c r="BI480" s="295"/>
      <c r="BJ480" s="295"/>
      <c r="BK480" s="295"/>
      <c r="BL480" s="295"/>
      <c r="BM480" s="295"/>
      <c r="BN480" s="295"/>
      <c r="BO480" s="295"/>
      <c r="BP480" s="295"/>
      <c r="BQ480" s="295"/>
      <c r="BR480" s="295"/>
      <c r="BS480" s="295"/>
      <c r="BT480" s="295"/>
      <c r="BU480" s="295"/>
      <c r="BV480" s="295"/>
      <c r="BW480" s="295"/>
      <c r="BX480" s="295"/>
      <c r="BY480" s="295"/>
      <c r="BZ480" s="295"/>
      <c r="CA480" s="295"/>
      <c r="CB480" s="295"/>
      <c r="CC480" s="387"/>
      <c r="CD480" s="387"/>
      <c r="CJ480" s="426"/>
    </row>
    <row r="481" spans="2:88" s="30" customFormat="1" ht="17.100000000000001" customHeight="1">
      <c r="B481" s="901"/>
      <c r="C481" s="295"/>
      <c r="D481" s="77"/>
      <c r="E481" s="295"/>
      <c r="F481" s="295"/>
      <c r="G481" s="295"/>
      <c r="H481" s="295"/>
      <c r="I481" s="295" t="s">
        <v>84</v>
      </c>
      <c r="J481" s="789"/>
      <c r="K481" s="789"/>
      <c r="L481" s="789"/>
      <c r="M481" s="789"/>
      <c r="N481" s="789"/>
      <c r="O481" s="789"/>
      <c r="P481" s="789"/>
      <c r="Q481" s="789"/>
      <c r="R481" s="789"/>
      <c r="S481" s="789"/>
      <c r="T481" s="789"/>
      <c r="U481" s="789"/>
      <c r="V481" s="789"/>
      <c r="W481" s="789"/>
      <c r="X481" s="789"/>
      <c r="Y481" s="789"/>
      <c r="Z481" s="789"/>
      <c r="AA481" s="789"/>
      <c r="AB481" s="789"/>
      <c r="AC481" s="789"/>
      <c r="AD481" s="789"/>
      <c r="AE481" s="789"/>
      <c r="AF481" s="789"/>
      <c r="AG481" s="789"/>
      <c r="AH481" s="789"/>
      <c r="AI481" s="789"/>
      <c r="AJ481" s="789"/>
      <c r="AK481" s="789"/>
      <c r="AL481" s="789"/>
      <c r="AM481" s="789"/>
      <c r="AN481" s="789"/>
      <c r="AO481" s="789"/>
      <c r="AP481" s="789"/>
      <c r="AQ481" s="789"/>
      <c r="AR481" s="789"/>
      <c r="AS481" s="789"/>
      <c r="AT481" s="789"/>
      <c r="AU481" s="789"/>
      <c r="AV481" s="789"/>
      <c r="AW481" s="789"/>
      <c r="AX481" s="789"/>
      <c r="AY481" s="789"/>
      <c r="AZ481" s="789"/>
      <c r="BA481" s="789"/>
      <c r="BB481" s="789"/>
      <c r="BC481" s="789"/>
      <c r="BD481" s="789"/>
      <c r="BE481" s="789"/>
      <c r="BF481" s="789"/>
      <c r="BG481" s="789"/>
      <c r="BH481" s="789"/>
      <c r="BI481" s="789"/>
      <c r="BJ481" s="789"/>
      <c r="BK481" s="789"/>
      <c r="BL481" s="789"/>
      <c r="BM481" s="789"/>
      <c r="BN481" s="789"/>
      <c r="BO481" s="789"/>
      <c r="BP481" s="789"/>
      <c r="BQ481" s="789"/>
      <c r="BR481" s="789"/>
      <c r="BS481" s="789"/>
      <c r="BT481" s="789"/>
      <c r="BU481" s="789"/>
      <c r="BV481" s="789"/>
      <c r="BW481" s="789"/>
      <c r="BX481" s="789"/>
      <c r="BY481" s="789"/>
      <c r="BZ481" s="789"/>
      <c r="CA481" s="789"/>
      <c r="CB481" s="295" t="s">
        <v>80</v>
      </c>
      <c r="CC481" s="387" t="s">
        <v>1903</v>
      </c>
      <c r="CD481" s="387"/>
      <c r="CJ481" s="426"/>
    </row>
    <row r="482" spans="2:88" s="30" customFormat="1" ht="17.100000000000001" customHeight="1">
      <c r="B482" s="901"/>
      <c r="C482" s="295"/>
      <c r="D482" s="295"/>
      <c r="E482" s="295"/>
      <c r="F482" s="295"/>
      <c r="G482" s="77" t="s">
        <v>290</v>
      </c>
      <c r="H482" s="295"/>
      <c r="I482" s="295"/>
      <c r="J482" s="295"/>
      <c r="K482" s="295"/>
      <c r="L482" s="295"/>
      <c r="M482" s="295"/>
      <c r="N482" s="295"/>
      <c r="O482" s="295"/>
      <c r="P482" s="295"/>
      <c r="Q482" s="295"/>
      <c r="R482" s="295"/>
      <c r="S482" s="295"/>
      <c r="T482" s="295"/>
      <c r="U482" s="297"/>
      <c r="V482" s="297"/>
      <c r="W482" s="297"/>
      <c r="X482" s="297"/>
      <c r="Y482" s="297"/>
      <c r="Z482" s="297"/>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c r="AV482" s="295"/>
      <c r="AW482" s="295"/>
      <c r="AX482" s="295"/>
      <c r="AY482" s="295"/>
      <c r="AZ482" s="295"/>
      <c r="BA482" s="295"/>
      <c r="BB482" s="295"/>
      <c r="BC482" s="295"/>
      <c r="BD482" s="295"/>
      <c r="BE482" s="295"/>
      <c r="BF482" s="295"/>
      <c r="BG482" s="295"/>
      <c r="BH482" s="295"/>
      <c r="BI482" s="295"/>
      <c r="BJ482" s="295"/>
      <c r="BK482" s="295"/>
      <c r="BL482" s="295"/>
      <c r="BM482" s="295"/>
      <c r="BN482" s="295"/>
      <c r="BO482" s="295"/>
      <c r="BP482" s="295"/>
      <c r="BQ482" s="295"/>
      <c r="BR482" s="295"/>
      <c r="BS482" s="295"/>
      <c r="BT482" s="295"/>
      <c r="BU482" s="295"/>
      <c r="BV482" s="295"/>
      <c r="BW482" s="295"/>
      <c r="BX482" s="295"/>
      <c r="BY482" s="295"/>
      <c r="BZ482" s="295"/>
      <c r="CA482" s="295"/>
      <c r="CB482" s="295"/>
      <c r="CC482" s="387"/>
      <c r="CD482" s="387"/>
      <c r="CJ482" s="426"/>
    </row>
    <row r="483" spans="2:88" s="30" customFormat="1" ht="17.100000000000001" customHeight="1">
      <c r="B483" s="901"/>
      <c r="C483" s="295"/>
      <c r="D483" s="295"/>
      <c r="E483" s="295"/>
      <c r="F483" s="295"/>
      <c r="G483" s="295"/>
      <c r="H483" s="295"/>
      <c r="I483" s="790" t="s">
        <v>56</v>
      </c>
      <c r="J483" s="790"/>
      <c r="K483" s="790"/>
      <c r="L483" s="295" t="s">
        <v>1347</v>
      </c>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295"/>
      <c r="AY483" s="295"/>
      <c r="AZ483" s="295"/>
      <c r="BA483" s="295"/>
      <c r="BB483" s="295"/>
      <c r="BC483" s="295"/>
      <c r="BD483" s="295"/>
      <c r="BE483" s="295"/>
      <c r="BF483" s="295"/>
      <c r="BG483" s="295"/>
      <c r="BH483" s="295"/>
      <c r="BI483" s="295"/>
      <c r="BJ483" s="295"/>
      <c r="BK483" s="295"/>
      <c r="BL483" s="295"/>
      <c r="BM483" s="295"/>
      <c r="BN483" s="295"/>
      <c r="BO483" s="295"/>
      <c r="BP483" s="295"/>
      <c r="BQ483" s="295"/>
      <c r="BR483" s="295"/>
      <c r="BS483" s="295"/>
      <c r="BT483" s="295"/>
      <c r="BU483" s="295"/>
      <c r="BV483" s="295"/>
      <c r="BW483" s="295"/>
      <c r="BX483" s="295"/>
      <c r="BY483" s="295"/>
      <c r="BZ483" s="295"/>
      <c r="CA483" s="295"/>
      <c r="CB483" s="295"/>
      <c r="CC483" s="387"/>
      <c r="CD483" s="387"/>
      <c r="CJ483" s="426"/>
    </row>
    <row r="484" spans="2:88" s="30" customFormat="1" ht="17.100000000000001" customHeight="1">
      <c r="B484" s="901"/>
      <c r="C484" s="295"/>
      <c r="D484" s="295"/>
      <c r="E484" s="295"/>
      <c r="F484" s="295"/>
      <c r="G484" s="295"/>
      <c r="H484" s="295"/>
      <c r="I484" s="295"/>
      <c r="J484" s="295" t="s">
        <v>292</v>
      </c>
      <c r="K484" s="295"/>
      <c r="L484" s="295"/>
      <c r="M484" s="295"/>
      <c r="N484" s="295"/>
      <c r="O484" s="295"/>
      <c r="P484" s="295"/>
      <c r="Q484" s="295"/>
      <c r="R484" s="295"/>
      <c r="S484" s="295"/>
      <c r="T484" s="295"/>
      <c r="U484" s="295"/>
      <c r="V484" s="295"/>
      <c r="W484" s="789"/>
      <c r="X484" s="789"/>
      <c r="Y484" s="789"/>
      <c r="Z484" s="789"/>
      <c r="AA484" s="789"/>
      <c r="AB484" s="789"/>
      <c r="AC484" s="789"/>
      <c r="AD484" s="789"/>
      <c r="AE484" s="789"/>
      <c r="AF484" s="789"/>
      <c r="AG484" s="789"/>
      <c r="AH484" s="789"/>
      <c r="AI484" s="789"/>
      <c r="AJ484" s="789"/>
      <c r="AK484" s="789"/>
      <c r="AL484" s="789"/>
      <c r="AM484" s="789"/>
      <c r="AN484" s="789"/>
      <c r="AO484" s="789"/>
      <c r="AP484" s="789"/>
      <c r="AQ484" s="789"/>
      <c r="AR484" s="789"/>
      <c r="AS484" s="789"/>
      <c r="AT484" s="789"/>
      <c r="AU484" s="295" t="s">
        <v>80</v>
      </c>
      <c r="AV484" s="295"/>
      <c r="AW484" s="295"/>
      <c r="AX484" s="295"/>
      <c r="AY484" s="295"/>
      <c r="AZ484" s="295"/>
      <c r="BA484" s="295"/>
      <c r="BB484" s="295"/>
      <c r="BC484" s="295"/>
      <c r="BD484" s="295"/>
      <c r="BE484" s="295"/>
      <c r="BF484" s="295"/>
      <c r="BG484" s="295"/>
      <c r="BH484" s="295"/>
      <c r="BI484" s="295"/>
      <c r="BJ484" s="295"/>
      <c r="BK484" s="295"/>
      <c r="BL484" s="295"/>
      <c r="BM484" s="295"/>
      <c r="BN484" s="295"/>
      <c r="BO484" s="295"/>
      <c r="BP484" s="295"/>
      <c r="BQ484" s="295"/>
      <c r="BR484" s="295"/>
      <c r="BS484" s="295"/>
      <c r="BT484" s="295"/>
      <c r="BU484" s="295"/>
      <c r="BV484" s="295"/>
      <c r="BW484" s="295"/>
      <c r="BX484" s="295"/>
      <c r="BY484" s="295"/>
      <c r="BZ484" s="295"/>
      <c r="CA484" s="295"/>
      <c r="CB484" s="295"/>
      <c r="CC484" s="387"/>
      <c r="CD484" s="387"/>
      <c r="CJ484" s="426"/>
    </row>
    <row r="485" spans="2:88" s="30" customFormat="1" ht="17.100000000000001" customHeight="1">
      <c r="B485" s="901"/>
      <c r="C485" s="295"/>
      <c r="D485" s="295"/>
      <c r="E485" s="295"/>
      <c r="F485" s="295"/>
      <c r="G485" s="295"/>
      <c r="H485" s="295"/>
      <c r="I485" s="790" t="s">
        <v>56</v>
      </c>
      <c r="J485" s="790"/>
      <c r="K485" s="790"/>
      <c r="L485" s="295" t="s">
        <v>1348</v>
      </c>
      <c r="M485" s="295"/>
      <c r="N485" s="295"/>
      <c r="O485" s="295"/>
      <c r="P485" s="295"/>
      <c r="Q485" s="295"/>
      <c r="R485" s="295"/>
      <c r="S485" s="295"/>
      <c r="T485" s="295"/>
      <c r="U485" s="295"/>
      <c r="V485" s="295"/>
      <c r="W485" s="295"/>
      <c r="X485" s="295"/>
      <c r="Y485" s="295"/>
      <c r="Z485" s="295"/>
      <c r="AA485" s="295"/>
      <c r="AB485" s="295"/>
      <c r="AC485" s="295"/>
      <c r="AD485" s="295"/>
      <c r="AE485" s="295"/>
      <c r="AF485" s="295"/>
      <c r="AG485" s="295"/>
      <c r="AH485" s="295"/>
      <c r="AI485" s="295"/>
      <c r="AJ485" s="295"/>
      <c r="AK485" s="295"/>
      <c r="AL485" s="295"/>
      <c r="AM485" s="295"/>
      <c r="AN485" s="295"/>
      <c r="AO485" s="295"/>
      <c r="AP485" s="295"/>
      <c r="AQ485" s="295"/>
      <c r="AR485" s="295"/>
      <c r="AS485" s="295"/>
      <c r="AT485" s="295"/>
      <c r="AU485" s="295"/>
      <c r="AV485" s="295"/>
      <c r="AW485" s="295"/>
      <c r="AX485" s="295"/>
      <c r="AY485" s="295"/>
      <c r="AZ485" s="295"/>
      <c r="BA485" s="295"/>
      <c r="BB485" s="295"/>
      <c r="BC485" s="295"/>
      <c r="BD485" s="295"/>
      <c r="BE485" s="295"/>
      <c r="BF485" s="295"/>
      <c r="BG485" s="295"/>
      <c r="BH485" s="295"/>
      <c r="BI485" s="295"/>
      <c r="BJ485" s="295"/>
      <c r="BK485" s="295"/>
      <c r="BL485" s="295"/>
      <c r="BM485" s="295"/>
      <c r="BN485" s="295"/>
      <c r="BO485" s="295"/>
      <c r="BP485" s="295"/>
      <c r="BQ485" s="295"/>
      <c r="BR485" s="295"/>
      <c r="BS485" s="295"/>
      <c r="BT485" s="295"/>
      <c r="BU485" s="295"/>
      <c r="BV485" s="295"/>
      <c r="BW485" s="295"/>
      <c r="BX485" s="295"/>
      <c r="BY485" s="295"/>
      <c r="BZ485" s="295"/>
      <c r="CA485" s="295"/>
      <c r="CB485" s="295"/>
      <c r="CC485" s="387" t="s">
        <v>1939</v>
      </c>
      <c r="CD485" s="387"/>
      <c r="CJ485" s="426"/>
    </row>
    <row r="486" spans="2:88" s="2" customFormat="1" ht="4.5" customHeight="1">
      <c r="B486" s="901"/>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c r="AI486" s="293"/>
      <c r="AJ486" s="293"/>
      <c r="AK486" s="293"/>
      <c r="AL486" s="293"/>
      <c r="AM486" s="293"/>
      <c r="AN486" s="293"/>
      <c r="AO486" s="293"/>
      <c r="AP486" s="293"/>
      <c r="AQ486" s="293"/>
      <c r="AR486" s="293"/>
      <c r="AS486" s="293"/>
      <c r="AT486" s="293"/>
      <c r="AU486" s="293"/>
      <c r="AV486" s="293"/>
      <c r="AW486" s="293"/>
      <c r="AX486" s="293"/>
      <c r="AY486" s="293"/>
      <c r="AZ486" s="293"/>
      <c r="BA486" s="293"/>
      <c r="BB486" s="293"/>
      <c r="BC486" s="293"/>
      <c r="BD486" s="293"/>
      <c r="BE486" s="293"/>
      <c r="BF486" s="293"/>
      <c r="BG486" s="293"/>
      <c r="BH486" s="293"/>
      <c r="BI486" s="293"/>
      <c r="BJ486" s="293"/>
      <c r="BK486" s="293"/>
      <c r="BL486" s="293"/>
      <c r="BM486" s="293"/>
      <c r="BN486" s="293"/>
      <c r="BO486" s="293"/>
      <c r="BP486" s="293"/>
      <c r="BQ486" s="293"/>
      <c r="BR486" s="293"/>
      <c r="BS486" s="293"/>
      <c r="BT486" s="293"/>
      <c r="BU486" s="293"/>
      <c r="BV486" s="293"/>
      <c r="BW486" s="293"/>
      <c r="BX486" s="293"/>
      <c r="BY486" s="293"/>
      <c r="BZ486" s="293"/>
      <c r="CA486" s="293"/>
      <c r="CB486" s="293"/>
      <c r="CC486" s="1"/>
      <c r="CD486" s="1"/>
      <c r="CJ486" s="99"/>
    </row>
    <row r="487" spans="2:88" s="2" customFormat="1" ht="4.5" customHeight="1">
      <c r="B487" s="901"/>
      <c r="C487" s="294"/>
      <c r="D487" s="294"/>
      <c r="E487" s="294"/>
      <c r="F487" s="294"/>
      <c r="G487" s="294"/>
      <c r="H487" s="294"/>
      <c r="I487" s="294"/>
      <c r="J487" s="294"/>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c r="AS487" s="294"/>
      <c r="AT487" s="294"/>
      <c r="AU487" s="294"/>
      <c r="AV487" s="294"/>
      <c r="AW487" s="294"/>
      <c r="AX487" s="294"/>
      <c r="AY487" s="294"/>
      <c r="AZ487" s="294"/>
      <c r="BA487" s="294"/>
      <c r="BB487" s="294"/>
      <c r="BC487" s="294"/>
      <c r="BD487" s="294"/>
      <c r="BE487" s="294"/>
      <c r="BF487" s="294"/>
      <c r="BG487" s="294"/>
      <c r="BH487" s="294"/>
      <c r="BI487" s="294"/>
      <c r="BJ487" s="294"/>
      <c r="BK487" s="294"/>
      <c r="BL487" s="294"/>
      <c r="BM487" s="294"/>
      <c r="BN487" s="294"/>
      <c r="BO487" s="294"/>
      <c r="BP487" s="294"/>
      <c r="BQ487" s="294"/>
      <c r="BR487" s="294"/>
      <c r="BS487" s="294"/>
      <c r="BT487" s="294"/>
      <c r="BU487" s="294"/>
      <c r="BV487" s="294"/>
      <c r="BW487" s="294"/>
      <c r="BX487" s="294"/>
      <c r="BY487" s="294"/>
      <c r="BZ487" s="294"/>
      <c r="CA487" s="294"/>
      <c r="CB487" s="294"/>
      <c r="CC487" s="1"/>
      <c r="CD487" s="1"/>
      <c r="CJ487" s="99"/>
    </row>
    <row r="488" spans="2:88" s="30" customFormat="1" ht="17.100000000000001" customHeight="1">
      <c r="B488" s="901"/>
      <c r="C488" s="295"/>
      <c r="D488" s="295" t="s">
        <v>294</v>
      </c>
      <c r="E488" s="295"/>
      <c r="F488" s="295"/>
      <c r="G488" s="295"/>
      <c r="H488" s="295"/>
      <c r="I488" s="295"/>
      <c r="J488" s="295"/>
      <c r="K488" s="295"/>
      <c r="L488" s="295"/>
      <c r="M488" s="295"/>
      <c r="N488" s="295"/>
      <c r="O488" s="295"/>
      <c r="P488" s="295"/>
      <c r="Q488" s="295"/>
      <c r="R488" s="295"/>
      <c r="S488" s="295"/>
      <c r="T488" s="295"/>
      <c r="U488" s="297"/>
      <c r="V488" s="297"/>
      <c r="W488" s="297"/>
      <c r="X488" s="297"/>
      <c r="Y488" s="297"/>
      <c r="Z488" s="297"/>
      <c r="AA488" s="295"/>
      <c r="AB488" s="295"/>
      <c r="AC488" s="295"/>
      <c r="AD488" s="295"/>
      <c r="AE488" s="295"/>
      <c r="AF488" s="295"/>
      <c r="AG488" s="295"/>
      <c r="AH488" s="295"/>
      <c r="AI488" s="295"/>
      <c r="AJ488" s="295"/>
      <c r="AK488" s="295"/>
      <c r="AL488" s="295"/>
      <c r="AM488" s="295"/>
      <c r="AN488" s="295"/>
      <c r="AO488" s="295"/>
      <c r="AP488" s="295"/>
      <c r="AQ488" s="295"/>
      <c r="AR488" s="295"/>
      <c r="AS488" s="295"/>
      <c r="AT488" s="295"/>
      <c r="AU488" s="295"/>
      <c r="AV488" s="295"/>
      <c r="AW488" s="295"/>
      <c r="AX488" s="295"/>
      <c r="AY488" s="295"/>
      <c r="AZ488" s="295"/>
      <c r="BA488" s="295"/>
      <c r="BB488" s="295"/>
      <c r="BC488" s="295"/>
      <c r="BD488" s="295"/>
      <c r="BE488" s="295"/>
      <c r="BF488" s="295"/>
      <c r="BG488" s="295"/>
      <c r="BH488" s="295"/>
      <c r="BI488" s="295"/>
      <c r="BJ488" s="295"/>
      <c r="BK488" s="295"/>
      <c r="BL488" s="295"/>
      <c r="BM488" s="295"/>
      <c r="BN488" s="295"/>
      <c r="BO488" s="295"/>
      <c r="BP488" s="295"/>
      <c r="BQ488" s="295"/>
      <c r="BR488" s="295"/>
      <c r="BS488" s="295"/>
      <c r="BT488" s="295"/>
      <c r="BU488" s="295"/>
      <c r="BV488" s="295"/>
      <c r="BW488" s="295"/>
      <c r="BX488" s="295"/>
      <c r="BY488" s="295"/>
      <c r="BZ488" s="295"/>
      <c r="CA488" s="295"/>
      <c r="CB488" s="295"/>
      <c r="CC488" s="387"/>
      <c r="CD488" s="387"/>
      <c r="CJ488" s="426"/>
    </row>
    <row r="489" spans="2:88" s="30" customFormat="1" ht="17.100000000000001" customHeight="1">
      <c r="B489" s="901"/>
      <c r="C489" s="295"/>
      <c r="D489" s="300"/>
      <c r="E489" s="295"/>
      <c r="F489" s="295"/>
      <c r="G489" s="295"/>
      <c r="H489" s="295" t="s">
        <v>84</v>
      </c>
      <c r="I489" s="789"/>
      <c r="J489" s="789"/>
      <c r="K489" s="789"/>
      <c r="L489" s="789"/>
      <c r="M489" s="789"/>
      <c r="N489" s="789"/>
      <c r="O489" s="789"/>
      <c r="P489" s="789"/>
      <c r="Q489" s="789"/>
      <c r="R489" s="789"/>
      <c r="S489" s="789"/>
      <c r="T489" s="789"/>
      <c r="U489" s="789"/>
      <c r="V489" s="789"/>
      <c r="W489" s="789"/>
      <c r="X489" s="789"/>
      <c r="Y489" s="789"/>
      <c r="Z489" s="789"/>
      <c r="AA489" s="789"/>
      <c r="AB489" s="789"/>
      <c r="AC489" s="789"/>
      <c r="AD489" s="789"/>
      <c r="AE489" s="789"/>
      <c r="AF489" s="789"/>
      <c r="AG489" s="789"/>
      <c r="AH489" s="789"/>
      <c r="AI489" s="789"/>
      <c r="AJ489" s="789"/>
      <c r="AK489" s="789"/>
      <c r="AL489" s="789"/>
      <c r="AM489" s="789"/>
      <c r="AN489" s="789"/>
      <c r="AO489" s="789"/>
      <c r="AP489" s="789"/>
      <c r="AQ489" s="789"/>
      <c r="AR489" s="789"/>
      <c r="AS489" s="789"/>
      <c r="AT489" s="789"/>
      <c r="AU489" s="789"/>
      <c r="AV489" s="789"/>
      <c r="AW489" s="789"/>
      <c r="AX489" s="789"/>
      <c r="AY489" s="789"/>
      <c r="AZ489" s="789"/>
      <c r="BA489" s="295" t="s">
        <v>80</v>
      </c>
      <c r="BB489" s="295"/>
      <c r="BC489" s="295"/>
      <c r="BD489" s="295"/>
      <c r="BE489" s="295"/>
      <c r="BF489" s="295"/>
      <c r="BG489" s="295"/>
      <c r="BH489" s="295"/>
      <c r="BI489" s="295"/>
      <c r="BJ489" s="295"/>
      <c r="BK489" s="295"/>
      <c r="BL489" s="295"/>
      <c r="BM489" s="295"/>
      <c r="BN489" s="295"/>
      <c r="BO489" s="295"/>
      <c r="BP489" s="295"/>
      <c r="BQ489" s="295"/>
      <c r="BR489" s="295"/>
      <c r="BS489" s="295"/>
      <c r="BT489" s="295"/>
      <c r="BU489" s="295"/>
      <c r="BV489" s="295"/>
      <c r="BW489" s="295"/>
      <c r="BX489" s="295"/>
      <c r="BY489" s="295"/>
      <c r="BZ489" s="295"/>
      <c r="CA489" s="295"/>
      <c r="CB489" s="295"/>
      <c r="CC489" s="387" t="s">
        <v>1904</v>
      </c>
      <c r="CD489" s="387"/>
      <c r="CJ489" s="426"/>
    </row>
    <row r="490" spans="2:88" s="2" customFormat="1" ht="4.5" customHeight="1">
      <c r="B490" s="901"/>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c r="BD490" s="293"/>
      <c r="BE490" s="293"/>
      <c r="BF490" s="293"/>
      <c r="BG490" s="293"/>
      <c r="BH490" s="293"/>
      <c r="BI490" s="293"/>
      <c r="BJ490" s="293"/>
      <c r="BK490" s="293"/>
      <c r="BL490" s="293"/>
      <c r="BM490" s="293"/>
      <c r="BN490" s="293"/>
      <c r="BO490" s="293"/>
      <c r="BP490" s="293"/>
      <c r="BQ490" s="293"/>
      <c r="BR490" s="293"/>
      <c r="BS490" s="293"/>
      <c r="BT490" s="293"/>
      <c r="BU490" s="293"/>
      <c r="BV490" s="293"/>
      <c r="BW490" s="293"/>
      <c r="BX490" s="293"/>
      <c r="BY490" s="293"/>
      <c r="BZ490" s="293"/>
      <c r="CA490" s="293"/>
      <c r="CB490" s="293"/>
      <c r="CC490" s="1"/>
      <c r="CD490" s="1"/>
      <c r="CJ490" s="99"/>
    </row>
    <row r="491" spans="2:88" s="2" customFormat="1" ht="4.5" customHeight="1">
      <c r="B491" s="901"/>
      <c r="C491" s="294"/>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c r="BJ491" s="294"/>
      <c r="BK491" s="294"/>
      <c r="BL491" s="294"/>
      <c r="BM491" s="294"/>
      <c r="BN491" s="294"/>
      <c r="BO491" s="294"/>
      <c r="BP491" s="294"/>
      <c r="BQ491" s="294"/>
      <c r="BR491" s="294"/>
      <c r="BS491" s="294"/>
      <c r="BT491" s="294"/>
      <c r="BU491" s="294"/>
      <c r="BV491" s="294"/>
      <c r="BW491" s="294"/>
      <c r="BX491" s="294"/>
      <c r="BY491" s="294"/>
      <c r="BZ491" s="294"/>
      <c r="CA491" s="294"/>
      <c r="CB491" s="294"/>
      <c r="CC491" s="1"/>
      <c r="CD491" s="1"/>
      <c r="CJ491" s="99"/>
    </row>
    <row r="492" spans="2:88" s="30" customFormat="1" ht="17.100000000000001" customHeight="1">
      <c r="B492" s="901"/>
      <c r="C492" s="295"/>
      <c r="D492" s="295" t="s">
        <v>295</v>
      </c>
      <c r="E492" s="295"/>
      <c r="F492" s="295"/>
      <c r="G492" s="295"/>
      <c r="H492" s="295"/>
      <c r="I492" s="295"/>
      <c r="J492" s="295"/>
      <c r="K492" s="295"/>
      <c r="L492" s="295"/>
      <c r="M492" s="295"/>
      <c r="N492" s="295"/>
      <c r="O492" s="295"/>
      <c r="P492" s="295"/>
      <c r="Q492" s="295"/>
      <c r="R492" s="295"/>
      <c r="S492" s="295"/>
      <c r="T492" s="295"/>
      <c r="U492" s="297"/>
      <c r="V492" s="297"/>
      <c r="W492" s="297"/>
      <c r="X492" s="297"/>
      <c r="Y492" s="297"/>
      <c r="Z492" s="297"/>
      <c r="AA492" s="295"/>
      <c r="AB492" s="295"/>
      <c r="AC492" s="295"/>
      <c r="AD492" s="295"/>
      <c r="AE492" s="295"/>
      <c r="AF492" s="295"/>
      <c r="AG492" s="295"/>
      <c r="AH492" s="295"/>
      <c r="AI492" s="295"/>
      <c r="AJ492" s="295"/>
      <c r="AK492" s="295"/>
      <c r="AL492" s="295"/>
      <c r="AM492" s="295"/>
      <c r="AN492" s="295"/>
      <c r="AO492" s="295"/>
      <c r="AP492" s="295"/>
      <c r="AQ492" s="295"/>
      <c r="AR492" s="295"/>
      <c r="AS492" s="295"/>
      <c r="AT492" s="295"/>
      <c r="AU492" s="295"/>
      <c r="AV492" s="295"/>
      <c r="AW492" s="295"/>
      <c r="AX492" s="295"/>
      <c r="AY492" s="295"/>
      <c r="AZ492" s="295"/>
      <c r="BA492" s="295"/>
      <c r="BB492" s="295"/>
      <c r="BC492" s="295"/>
      <c r="BD492" s="295"/>
      <c r="BE492" s="295"/>
      <c r="BF492" s="295"/>
      <c r="BG492" s="295"/>
      <c r="BH492" s="295"/>
      <c r="BI492" s="295"/>
      <c r="BJ492" s="295"/>
      <c r="BK492" s="295"/>
      <c r="BL492" s="295"/>
      <c r="BM492" s="295"/>
      <c r="BN492" s="295"/>
      <c r="BO492" s="295"/>
      <c r="BP492" s="295"/>
      <c r="BQ492" s="295"/>
      <c r="BR492" s="295"/>
      <c r="BS492" s="295"/>
      <c r="BT492" s="295"/>
      <c r="BU492" s="295"/>
      <c r="BV492" s="295"/>
      <c r="BW492" s="295"/>
      <c r="BX492" s="295"/>
      <c r="BY492" s="295"/>
      <c r="BZ492" s="295"/>
      <c r="CA492" s="295"/>
      <c r="CB492" s="295"/>
      <c r="CC492" s="387"/>
      <c r="CD492" s="387"/>
      <c r="CJ492" s="426"/>
    </row>
    <row r="493" spans="2:88" s="31" customFormat="1" ht="17.100000000000001" customHeight="1">
      <c r="B493" s="901"/>
      <c r="C493" s="303"/>
      <c r="D493" s="303"/>
      <c r="E493" s="303"/>
      <c r="F493" s="303"/>
      <c r="G493" s="788"/>
      <c r="H493" s="788"/>
      <c r="I493" s="788"/>
      <c r="J493" s="788"/>
      <c r="K493" s="788"/>
      <c r="L493" s="788"/>
      <c r="M493" s="788"/>
      <c r="N493" s="788"/>
      <c r="O493" s="788"/>
      <c r="P493" s="788"/>
      <c r="Q493" s="788"/>
      <c r="R493" s="788"/>
      <c r="S493" s="788"/>
      <c r="T493" s="788"/>
      <c r="U493" s="788"/>
      <c r="V493" s="788"/>
      <c r="W493" s="788"/>
      <c r="X493" s="788"/>
      <c r="Y493" s="788"/>
      <c r="Z493" s="788"/>
      <c r="AA493" s="788"/>
      <c r="AB493" s="788"/>
      <c r="AC493" s="788"/>
      <c r="AD493" s="788"/>
      <c r="AE493" s="788"/>
      <c r="AF493" s="788"/>
      <c r="AG493" s="788"/>
      <c r="AH493" s="788"/>
      <c r="AI493" s="788"/>
      <c r="AJ493" s="788"/>
      <c r="AK493" s="788"/>
      <c r="AL493" s="788"/>
      <c r="AM493" s="788"/>
      <c r="AN493" s="788"/>
      <c r="AO493" s="788"/>
      <c r="AP493" s="788"/>
      <c r="AQ493" s="788"/>
      <c r="AR493" s="788"/>
      <c r="AS493" s="788"/>
      <c r="AT493" s="788"/>
      <c r="AU493" s="788"/>
      <c r="AV493" s="788"/>
      <c r="AW493" s="788"/>
      <c r="AX493" s="788"/>
      <c r="AY493" s="788"/>
      <c r="AZ493" s="788"/>
      <c r="BA493" s="788"/>
      <c r="BB493" s="788"/>
      <c r="BC493" s="788"/>
      <c r="BD493" s="788"/>
      <c r="BE493" s="788"/>
      <c r="BF493" s="788"/>
      <c r="BG493" s="788"/>
      <c r="BH493" s="788"/>
      <c r="BI493" s="788"/>
      <c r="BJ493" s="788"/>
      <c r="BK493" s="788"/>
      <c r="BL493" s="788"/>
      <c r="BM493" s="788"/>
      <c r="BN493" s="788"/>
      <c r="BO493" s="788"/>
      <c r="BP493" s="788"/>
      <c r="BQ493" s="788"/>
      <c r="BR493" s="788"/>
      <c r="BS493" s="788"/>
      <c r="BT493" s="788"/>
      <c r="BU493" s="788"/>
      <c r="BV493" s="788"/>
      <c r="BW493" s="788"/>
      <c r="BX493" s="788"/>
      <c r="BY493" s="788"/>
      <c r="BZ493" s="788"/>
      <c r="CA493" s="788"/>
      <c r="CB493" s="303"/>
      <c r="CC493" s="394"/>
      <c r="CD493" s="394"/>
      <c r="CJ493" s="427"/>
    </row>
    <row r="494" spans="2:88" s="31" customFormat="1" ht="17.100000000000001" customHeight="1">
      <c r="B494" s="901"/>
      <c r="C494" s="303"/>
      <c r="D494" s="303"/>
      <c r="E494" s="303"/>
      <c r="F494" s="303"/>
      <c r="G494" s="788"/>
      <c r="H494" s="788"/>
      <c r="I494" s="788"/>
      <c r="J494" s="788"/>
      <c r="K494" s="788"/>
      <c r="L494" s="788"/>
      <c r="M494" s="788"/>
      <c r="N494" s="788"/>
      <c r="O494" s="788"/>
      <c r="P494" s="788"/>
      <c r="Q494" s="788"/>
      <c r="R494" s="788"/>
      <c r="S494" s="788"/>
      <c r="T494" s="788"/>
      <c r="U494" s="788"/>
      <c r="V494" s="788"/>
      <c r="W494" s="788"/>
      <c r="X494" s="788"/>
      <c r="Y494" s="788"/>
      <c r="Z494" s="788"/>
      <c r="AA494" s="788"/>
      <c r="AB494" s="788"/>
      <c r="AC494" s="788"/>
      <c r="AD494" s="788"/>
      <c r="AE494" s="788"/>
      <c r="AF494" s="788"/>
      <c r="AG494" s="788"/>
      <c r="AH494" s="788"/>
      <c r="AI494" s="788"/>
      <c r="AJ494" s="788"/>
      <c r="AK494" s="788"/>
      <c r="AL494" s="788"/>
      <c r="AM494" s="788"/>
      <c r="AN494" s="788"/>
      <c r="AO494" s="788"/>
      <c r="AP494" s="788"/>
      <c r="AQ494" s="788"/>
      <c r="AR494" s="788"/>
      <c r="AS494" s="788"/>
      <c r="AT494" s="788"/>
      <c r="AU494" s="788"/>
      <c r="AV494" s="788"/>
      <c r="AW494" s="788"/>
      <c r="AX494" s="788"/>
      <c r="AY494" s="788"/>
      <c r="AZ494" s="788"/>
      <c r="BA494" s="788"/>
      <c r="BB494" s="788"/>
      <c r="BC494" s="788"/>
      <c r="BD494" s="788"/>
      <c r="BE494" s="788"/>
      <c r="BF494" s="788"/>
      <c r="BG494" s="788"/>
      <c r="BH494" s="788"/>
      <c r="BI494" s="788"/>
      <c r="BJ494" s="788"/>
      <c r="BK494" s="788"/>
      <c r="BL494" s="788"/>
      <c r="BM494" s="788"/>
      <c r="BN494" s="788"/>
      <c r="BO494" s="788"/>
      <c r="BP494" s="788"/>
      <c r="BQ494" s="788"/>
      <c r="BR494" s="788"/>
      <c r="BS494" s="788"/>
      <c r="BT494" s="788"/>
      <c r="BU494" s="788"/>
      <c r="BV494" s="788"/>
      <c r="BW494" s="788"/>
      <c r="BX494" s="788"/>
      <c r="BY494" s="788"/>
      <c r="BZ494" s="788"/>
      <c r="CA494" s="788"/>
      <c r="CB494" s="303"/>
      <c r="CC494" s="394"/>
      <c r="CD494" s="394"/>
      <c r="CJ494" s="427"/>
    </row>
    <row r="495" spans="2:88" s="31" customFormat="1" ht="17.100000000000001" customHeight="1">
      <c r="B495" s="901"/>
      <c r="C495" s="303"/>
      <c r="D495" s="303"/>
      <c r="E495" s="303"/>
      <c r="F495" s="303"/>
      <c r="G495" s="788"/>
      <c r="H495" s="788"/>
      <c r="I495" s="788"/>
      <c r="J495" s="788"/>
      <c r="K495" s="788"/>
      <c r="L495" s="788"/>
      <c r="M495" s="788"/>
      <c r="N495" s="788"/>
      <c r="O495" s="788"/>
      <c r="P495" s="788"/>
      <c r="Q495" s="788"/>
      <c r="R495" s="788"/>
      <c r="S495" s="788"/>
      <c r="T495" s="788"/>
      <c r="U495" s="788"/>
      <c r="V495" s="788"/>
      <c r="W495" s="788"/>
      <c r="X495" s="788"/>
      <c r="Y495" s="788"/>
      <c r="Z495" s="788"/>
      <c r="AA495" s="788"/>
      <c r="AB495" s="788"/>
      <c r="AC495" s="788"/>
      <c r="AD495" s="788"/>
      <c r="AE495" s="788"/>
      <c r="AF495" s="788"/>
      <c r="AG495" s="788"/>
      <c r="AH495" s="788"/>
      <c r="AI495" s="788"/>
      <c r="AJ495" s="788"/>
      <c r="AK495" s="788"/>
      <c r="AL495" s="788"/>
      <c r="AM495" s="788"/>
      <c r="AN495" s="788"/>
      <c r="AO495" s="788"/>
      <c r="AP495" s="788"/>
      <c r="AQ495" s="788"/>
      <c r="AR495" s="788"/>
      <c r="AS495" s="788"/>
      <c r="AT495" s="788"/>
      <c r="AU495" s="788"/>
      <c r="AV495" s="788"/>
      <c r="AW495" s="788"/>
      <c r="AX495" s="788"/>
      <c r="AY495" s="788"/>
      <c r="AZ495" s="788"/>
      <c r="BA495" s="788"/>
      <c r="BB495" s="788"/>
      <c r="BC495" s="788"/>
      <c r="BD495" s="788"/>
      <c r="BE495" s="788"/>
      <c r="BF495" s="788"/>
      <c r="BG495" s="788"/>
      <c r="BH495" s="788"/>
      <c r="BI495" s="788"/>
      <c r="BJ495" s="788"/>
      <c r="BK495" s="788"/>
      <c r="BL495" s="788"/>
      <c r="BM495" s="788"/>
      <c r="BN495" s="788"/>
      <c r="BO495" s="788"/>
      <c r="BP495" s="788"/>
      <c r="BQ495" s="788"/>
      <c r="BR495" s="788"/>
      <c r="BS495" s="788"/>
      <c r="BT495" s="788"/>
      <c r="BU495" s="788"/>
      <c r="BV495" s="788"/>
      <c r="BW495" s="788"/>
      <c r="BX495" s="788"/>
      <c r="BY495" s="788"/>
      <c r="BZ495" s="788"/>
      <c r="CA495" s="788"/>
      <c r="CB495" s="303"/>
      <c r="CC495" s="394"/>
      <c r="CD495" s="394"/>
      <c r="CJ495" s="427"/>
    </row>
    <row r="496" spans="2:88" s="1" customFormat="1" ht="17.100000000000001" customHeight="1">
      <c r="B496" s="901"/>
      <c r="C496" s="59"/>
      <c r="D496" s="59"/>
      <c r="E496" s="59"/>
      <c r="F496" s="59"/>
      <c r="G496" s="788"/>
      <c r="H496" s="788"/>
      <c r="I496" s="788"/>
      <c r="J496" s="788"/>
      <c r="K496" s="788"/>
      <c r="L496" s="788"/>
      <c r="M496" s="788"/>
      <c r="N496" s="788"/>
      <c r="O496" s="788"/>
      <c r="P496" s="788"/>
      <c r="Q496" s="788"/>
      <c r="R496" s="788"/>
      <c r="S496" s="788"/>
      <c r="T496" s="788"/>
      <c r="U496" s="788"/>
      <c r="V496" s="788"/>
      <c r="W496" s="788"/>
      <c r="X496" s="788"/>
      <c r="Y496" s="788"/>
      <c r="Z496" s="788"/>
      <c r="AA496" s="788"/>
      <c r="AB496" s="788"/>
      <c r="AC496" s="788"/>
      <c r="AD496" s="788"/>
      <c r="AE496" s="788"/>
      <c r="AF496" s="788"/>
      <c r="AG496" s="788"/>
      <c r="AH496" s="788"/>
      <c r="AI496" s="788"/>
      <c r="AJ496" s="788"/>
      <c r="AK496" s="788"/>
      <c r="AL496" s="788"/>
      <c r="AM496" s="788"/>
      <c r="AN496" s="788"/>
      <c r="AO496" s="788"/>
      <c r="AP496" s="788"/>
      <c r="AQ496" s="788"/>
      <c r="AR496" s="788"/>
      <c r="AS496" s="788"/>
      <c r="AT496" s="788"/>
      <c r="AU496" s="788"/>
      <c r="AV496" s="788"/>
      <c r="AW496" s="788"/>
      <c r="AX496" s="788"/>
      <c r="AY496" s="788"/>
      <c r="AZ496" s="788"/>
      <c r="BA496" s="788"/>
      <c r="BB496" s="788"/>
      <c r="BC496" s="788"/>
      <c r="BD496" s="788"/>
      <c r="BE496" s="788"/>
      <c r="BF496" s="788"/>
      <c r="BG496" s="788"/>
      <c r="BH496" s="788"/>
      <c r="BI496" s="788"/>
      <c r="BJ496" s="788"/>
      <c r="BK496" s="788"/>
      <c r="BL496" s="788"/>
      <c r="BM496" s="788"/>
      <c r="BN496" s="788"/>
      <c r="BO496" s="788"/>
      <c r="BP496" s="788"/>
      <c r="BQ496" s="788"/>
      <c r="BR496" s="788"/>
      <c r="BS496" s="788"/>
      <c r="BT496" s="788"/>
      <c r="BU496" s="788"/>
      <c r="BV496" s="788"/>
      <c r="BW496" s="788"/>
      <c r="BX496" s="788"/>
      <c r="BY496" s="788"/>
      <c r="BZ496" s="788"/>
      <c r="CA496" s="788"/>
      <c r="CB496" s="60"/>
      <c r="CJ496" s="420"/>
    </row>
    <row r="497" spans="2:88" s="1" customFormat="1" ht="17.100000000000001" customHeight="1">
      <c r="B497" s="901"/>
      <c r="C497" s="59"/>
      <c r="D497" s="59"/>
      <c r="E497" s="59"/>
      <c r="F497" s="59"/>
      <c r="G497" s="788"/>
      <c r="H497" s="788"/>
      <c r="I497" s="788"/>
      <c r="J497" s="788"/>
      <c r="K497" s="788"/>
      <c r="L497" s="788"/>
      <c r="M497" s="788"/>
      <c r="N497" s="788"/>
      <c r="O497" s="788"/>
      <c r="P497" s="788"/>
      <c r="Q497" s="788"/>
      <c r="R497" s="788"/>
      <c r="S497" s="788"/>
      <c r="T497" s="788"/>
      <c r="U497" s="788"/>
      <c r="V497" s="788"/>
      <c r="W497" s="788"/>
      <c r="X497" s="788"/>
      <c r="Y497" s="788"/>
      <c r="Z497" s="788"/>
      <c r="AA497" s="788"/>
      <c r="AB497" s="788"/>
      <c r="AC497" s="788"/>
      <c r="AD497" s="788"/>
      <c r="AE497" s="788"/>
      <c r="AF497" s="788"/>
      <c r="AG497" s="788"/>
      <c r="AH497" s="788"/>
      <c r="AI497" s="788"/>
      <c r="AJ497" s="788"/>
      <c r="AK497" s="788"/>
      <c r="AL497" s="788"/>
      <c r="AM497" s="788"/>
      <c r="AN497" s="788"/>
      <c r="AO497" s="788"/>
      <c r="AP497" s="788"/>
      <c r="AQ497" s="788"/>
      <c r="AR497" s="788"/>
      <c r="AS497" s="788"/>
      <c r="AT497" s="788"/>
      <c r="AU497" s="788"/>
      <c r="AV497" s="788"/>
      <c r="AW497" s="788"/>
      <c r="AX497" s="788"/>
      <c r="AY497" s="788"/>
      <c r="AZ497" s="788"/>
      <c r="BA497" s="788"/>
      <c r="BB497" s="788"/>
      <c r="BC497" s="788"/>
      <c r="BD497" s="788"/>
      <c r="BE497" s="788"/>
      <c r="BF497" s="788"/>
      <c r="BG497" s="788"/>
      <c r="BH497" s="788"/>
      <c r="BI497" s="788"/>
      <c r="BJ497" s="788"/>
      <c r="BK497" s="788"/>
      <c r="BL497" s="788"/>
      <c r="BM497" s="788"/>
      <c r="BN497" s="788"/>
      <c r="BO497" s="788"/>
      <c r="BP497" s="788"/>
      <c r="BQ497" s="788"/>
      <c r="BR497" s="788"/>
      <c r="BS497" s="788"/>
      <c r="BT497" s="788"/>
      <c r="BU497" s="788"/>
      <c r="BV497" s="788"/>
      <c r="BW497" s="788"/>
      <c r="BX497" s="788"/>
      <c r="BY497" s="788"/>
      <c r="BZ497" s="788"/>
      <c r="CA497" s="788"/>
      <c r="CB497" s="60"/>
      <c r="CJ497" s="420"/>
    </row>
    <row r="498" spans="2:88" s="1" customFormat="1" ht="17.100000000000001" customHeight="1">
      <c r="B498" s="901"/>
      <c r="C498" s="59"/>
      <c r="D498" s="59"/>
      <c r="E498" s="59"/>
      <c r="F498" s="59"/>
      <c r="G498" s="788"/>
      <c r="H498" s="788"/>
      <c r="I498" s="788"/>
      <c r="J498" s="788"/>
      <c r="K498" s="788"/>
      <c r="L498" s="788"/>
      <c r="M498" s="788"/>
      <c r="N498" s="788"/>
      <c r="O498" s="788"/>
      <c r="P498" s="788"/>
      <c r="Q498" s="788"/>
      <c r="R498" s="788"/>
      <c r="S498" s="788"/>
      <c r="T498" s="788"/>
      <c r="U498" s="788"/>
      <c r="V498" s="788"/>
      <c r="W498" s="788"/>
      <c r="X498" s="788"/>
      <c r="Y498" s="788"/>
      <c r="Z498" s="788"/>
      <c r="AA498" s="788"/>
      <c r="AB498" s="788"/>
      <c r="AC498" s="788"/>
      <c r="AD498" s="788"/>
      <c r="AE498" s="788"/>
      <c r="AF498" s="788"/>
      <c r="AG498" s="788"/>
      <c r="AH498" s="788"/>
      <c r="AI498" s="788"/>
      <c r="AJ498" s="788"/>
      <c r="AK498" s="788"/>
      <c r="AL498" s="788"/>
      <c r="AM498" s="788"/>
      <c r="AN498" s="788"/>
      <c r="AO498" s="788"/>
      <c r="AP498" s="788"/>
      <c r="AQ498" s="788"/>
      <c r="AR498" s="788"/>
      <c r="AS498" s="788"/>
      <c r="AT498" s="788"/>
      <c r="AU498" s="788"/>
      <c r="AV498" s="788"/>
      <c r="AW498" s="788"/>
      <c r="AX498" s="788"/>
      <c r="AY498" s="788"/>
      <c r="AZ498" s="788"/>
      <c r="BA498" s="788"/>
      <c r="BB498" s="788"/>
      <c r="BC498" s="788"/>
      <c r="BD498" s="788"/>
      <c r="BE498" s="788"/>
      <c r="BF498" s="788"/>
      <c r="BG498" s="788"/>
      <c r="BH498" s="788"/>
      <c r="BI498" s="788"/>
      <c r="BJ498" s="788"/>
      <c r="BK498" s="788"/>
      <c r="BL498" s="788"/>
      <c r="BM498" s="788"/>
      <c r="BN498" s="788"/>
      <c r="BO498" s="788"/>
      <c r="BP498" s="788"/>
      <c r="BQ498" s="788"/>
      <c r="BR498" s="788"/>
      <c r="BS498" s="788"/>
      <c r="BT498" s="788"/>
      <c r="BU498" s="788"/>
      <c r="BV498" s="788"/>
      <c r="BW498" s="788"/>
      <c r="BX498" s="788"/>
      <c r="BY498" s="788"/>
      <c r="BZ498" s="788"/>
      <c r="CA498" s="788"/>
      <c r="CB498" s="60"/>
      <c r="CJ498" s="420"/>
    </row>
    <row r="499" spans="2:88" s="1" customFormat="1" ht="17.100000000000001" customHeight="1">
      <c r="B499" s="901"/>
      <c r="C499" s="59"/>
      <c r="D499" s="59"/>
      <c r="E499" s="59"/>
      <c r="F499" s="59"/>
      <c r="G499" s="788"/>
      <c r="H499" s="788"/>
      <c r="I499" s="788"/>
      <c r="J499" s="788"/>
      <c r="K499" s="788"/>
      <c r="L499" s="788"/>
      <c r="M499" s="788"/>
      <c r="N499" s="788"/>
      <c r="O499" s="788"/>
      <c r="P499" s="788"/>
      <c r="Q499" s="788"/>
      <c r="R499" s="788"/>
      <c r="S499" s="788"/>
      <c r="T499" s="788"/>
      <c r="U499" s="788"/>
      <c r="V499" s="788"/>
      <c r="W499" s="788"/>
      <c r="X499" s="788"/>
      <c r="Y499" s="788"/>
      <c r="Z499" s="788"/>
      <c r="AA499" s="788"/>
      <c r="AB499" s="788"/>
      <c r="AC499" s="788"/>
      <c r="AD499" s="788"/>
      <c r="AE499" s="788"/>
      <c r="AF499" s="788"/>
      <c r="AG499" s="788"/>
      <c r="AH499" s="788"/>
      <c r="AI499" s="788"/>
      <c r="AJ499" s="788"/>
      <c r="AK499" s="788"/>
      <c r="AL499" s="788"/>
      <c r="AM499" s="788"/>
      <c r="AN499" s="788"/>
      <c r="AO499" s="788"/>
      <c r="AP499" s="788"/>
      <c r="AQ499" s="788"/>
      <c r="AR499" s="788"/>
      <c r="AS499" s="788"/>
      <c r="AT499" s="788"/>
      <c r="AU499" s="788"/>
      <c r="AV499" s="788"/>
      <c r="AW499" s="788"/>
      <c r="AX499" s="788"/>
      <c r="AY499" s="788"/>
      <c r="AZ499" s="788"/>
      <c r="BA499" s="788"/>
      <c r="BB499" s="788"/>
      <c r="BC499" s="788"/>
      <c r="BD499" s="788"/>
      <c r="BE499" s="788"/>
      <c r="BF499" s="788"/>
      <c r="BG499" s="788"/>
      <c r="BH499" s="788"/>
      <c r="BI499" s="788"/>
      <c r="BJ499" s="788"/>
      <c r="BK499" s="788"/>
      <c r="BL499" s="788"/>
      <c r="BM499" s="788"/>
      <c r="BN499" s="788"/>
      <c r="BO499" s="788"/>
      <c r="BP499" s="788"/>
      <c r="BQ499" s="788"/>
      <c r="BR499" s="788"/>
      <c r="BS499" s="788"/>
      <c r="BT499" s="788"/>
      <c r="BU499" s="788"/>
      <c r="BV499" s="788"/>
      <c r="BW499" s="788"/>
      <c r="BX499" s="788"/>
      <c r="BY499" s="788"/>
      <c r="BZ499" s="788"/>
      <c r="CA499" s="788"/>
      <c r="CB499" s="60"/>
      <c r="CJ499" s="420"/>
    </row>
    <row r="500" spans="2:88" s="1" customFormat="1" ht="17.100000000000001" customHeight="1">
      <c r="B500" s="901"/>
      <c r="C500" s="59"/>
      <c r="D500" s="59"/>
      <c r="E500" s="59"/>
      <c r="F500" s="59"/>
      <c r="G500" s="788"/>
      <c r="H500" s="788"/>
      <c r="I500" s="788"/>
      <c r="J500" s="788"/>
      <c r="K500" s="788"/>
      <c r="L500" s="788"/>
      <c r="M500" s="788"/>
      <c r="N500" s="788"/>
      <c r="O500" s="788"/>
      <c r="P500" s="788"/>
      <c r="Q500" s="788"/>
      <c r="R500" s="788"/>
      <c r="S500" s="788"/>
      <c r="T500" s="788"/>
      <c r="U500" s="788"/>
      <c r="V500" s="788"/>
      <c r="W500" s="788"/>
      <c r="X500" s="788"/>
      <c r="Y500" s="788"/>
      <c r="Z500" s="788"/>
      <c r="AA500" s="788"/>
      <c r="AB500" s="788"/>
      <c r="AC500" s="788"/>
      <c r="AD500" s="788"/>
      <c r="AE500" s="788"/>
      <c r="AF500" s="788"/>
      <c r="AG500" s="788"/>
      <c r="AH500" s="788"/>
      <c r="AI500" s="788"/>
      <c r="AJ500" s="788"/>
      <c r="AK500" s="788"/>
      <c r="AL500" s="788"/>
      <c r="AM500" s="788"/>
      <c r="AN500" s="788"/>
      <c r="AO500" s="788"/>
      <c r="AP500" s="788"/>
      <c r="AQ500" s="788"/>
      <c r="AR500" s="788"/>
      <c r="AS500" s="788"/>
      <c r="AT500" s="788"/>
      <c r="AU500" s="788"/>
      <c r="AV500" s="788"/>
      <c r="AW500" s="788"/>
      <c r="AX500" s="788"/>
      <c r="AY500" s="788"/>
      <c r="AZ500" s="788"/>
      <c r="BA500" s="788"/>
      <c r="BB500" s="788"/>
      <c r="BC500" s="788"/>
      <c r="BD500" s="788"/>
      <c r="BE500" s="788"/>
      <c r="BF500" s="788"/>
      <c r="BG500" s="788"/>
      <c r="BH500" s="788"/>
      <c r="BI500" s="788"/>
      <c r="BJ500" s="788"/>
      <c r="BK500" s="788"/>
      <c r="BL500" s="788"/>
      <c r="BM500" s="788"/>
      <c r="BN500" s="788"/>
      <c r="BO500" s="788"/>
      <c r="BP500" s="788"/>
      <c r="BQ500" s="788"/>
      <c r="BR500" s="788"/>
      <c r="BS500" s="788"/>
      <c r="BT500" s="788"/>
      <c r="BU500" s="788"/>
      <c r="BV500" s="788"/>
      <c r="BW500" s="788"/>
      <c r="BX500" s="788"/>
      <c r="BY500" s="788"/>
      <c r="BZ500" s="788"/>
      <c r="CA500" s="788"/>
      <c r="CB500" s="60"/>
      <c r="CJ500" s="420"/>
    </row>
    <row r="501" spans="2:88" s="1" customFormat="1" ht="17.100000000000001" customHeight="1">
      <c r="B501" s="901"/>
      <c r="C501" s="59"/>
      <c r="D501" s="59"/>
      <c r="E501" s="59"/>
      <c r="F501" s="59"/>
      <c r="G501" s="788"/>
      <c r="H501" s="788"/>
      <c r="I501" s="788"/>
      <c r="J501" s="788"/>
      <c r="K501" s="788"/>
      <c r="L501" s="788"/>
      <c r="M501" s="788"/>
      <c r="N501" s="788"/>
      <c r="O501" s="788"/>
      <c r="P501" s="788"/>
      <c r="Q501" s="788"/>
      <c r="R501" s="788"/>
      <c r="S501" s="788"/>
      <c r="T501" s="788"/>
      <c r="U501" s="788"/>
      <c r="V501" s="788"/>
      <c r="W501" s="788"/>
      <c r="X501" s="788"/>
      <c r="Y501" s="788"/>
      <c r="Z501" s="788"/>
      <c r="AA501" s="788"/>
      <c r="AB501" s="788"/>
      <c r="AC501" s="788"/>
      <c r="AD501" s="788"/>
      <c r="AE501" s="788"/>
      <c r="AF501" s="788"/>
      <c r="AG501" s="788"/>
      <c r="AH501" s="788"/>
      <c r="AI501" s="788"/>
      <c r="AJ501" s="788"/>
      <c r="AK501" s="788"/>
      <c r="AL501" s="788"/>
      <c r="AM501" s="788"/>
      <c r="AN501" s="788"/>
      <c r="AO501" s="788"/>
      <c r="AP501" s="788"/>
      <c r="AQ501" s="788"/>
      <c r="AR501" s="788"/>
      <c r="AS501" s="788"/>
      <c r="AT501" s="788"/>
      <c r="AU501" s="788"/>
      <c r="AV501" s="788"/>
      <c r="AW501" s="788"/>
      <c r="AX501" s="788"/>
      <c r="AY501" s="788"/>
      <c r="AZ501" s="788"/>
      <c r="BA501" s="788"/>
      <c r="BB501" s="788"/>
      <c r="BC501" s="788"/>
      <c r="BD501" s="788"/>
      <c r="BE501" s="788"/>
      <c r="BF501" s="788"/>
      <c r="BG501" s="788"/>
      <c r="BH501" s="788"/>
      <c r="BI501" s="788"/>
      <c r="BJ501" s="788"/>
      <c r="BK501" s="788"/>
      <c r="BL501" s="788"/>
      <c r="BM501" s="788"/>
      <c r="BN501" s="788"/>
      <c r="BO501" s="788"/>
      <c r="BP501" s="788"/>
      <c r="BQ501" s="788"/>
      <c r="BR501" s="788"/>
      <c r="BS501" s="788"/>
      <c r="BT501" s="788"/>
      <c r="BU501" s="788"/>
      <c r="BV501" s="788"/>
      <c r="BW501" s="788"/>
      <c r="BX501" s="788"/>
      <c r="BY501" s="788"/>
      <c r="BZ501" s="788"/>
      <c r="CA501" s="788"/>
      <c r="CB501" s="60"/>
      <c r="CJ501" s="420"/>
    </row>
    <row r="502" spans="2:88" s="1" customFormat="1" ht="17.100000000000001" customHeight="1">
      <c r="B502" s="901"/>
      <c r="C502" s="59"/>
      <c r="D502" s="59"/>
      <c r="E502" s="59"/>
      <c r="F502" s="59"/>
      <c r="G502" s="788"/>
      <c r="H502" s="788"/>
      <c r="I502" s="788"/>
      <c r="J502" s="788"/>
      <c r="K502" s="788"/>
      <c r="L502" s="788"/>
      <c r="M502" s="788"/>
      <c r="N502" s="788"/>
      <c r="O502" s="788"/>
      <c r="P502" s="788"/>
      <c r="Q502" s="788"/>
      <c r="R502" s="788"/>
      <c r="S502" s="788"/>
      <c r="T502" s="788"/>
      <c r="U502" s="788"/>
      <c r="V502" s="788"/>
      <c r="W502" s="788"/>
      <c r="X502" s="788"/>
      <c r="Y502" s="788"/>
      <c r="Z502" s="788"/>
      <c r="AA502" s="788"/>
      <c r="AB502" s="788"/>
      <c r="AC502" s="788"/>
      <c r="AD502" s="788"/>
      <c r="AE502" s="788"/>
      <c r="AF502" s="788"/>
      <c r="AG502" s="788"/>
      <c r="AH502" s="788"/>
      <c r="AI502" s="788"/>
      <c r="AJ502" s="788"/>
      <c r="AK502" s="788"/>
      <c r="AL502" s="788"/>
      <c r="AM502" s="788"/>
      <c r="AN502" s="788"/>
      <c r="AO502" s="788"/>
      <c r="AP502" s="788"/>
      <c r="AQ502" s="788"/>
      <c r="AR502" s="788"/>
      <c r="AS502" s="788"/>
      <c r="AT502" s="788"/>
      <c r="AU502" s="788"/>
      <c r="AV502" s="788"/>
      <c r="AW502" s="788"/>
      <c r="AX502" s="788"/>
      <c r="AY502" s="788"/>
      <c r="AZ502" s="788"/>
      <c r="BA502" s="788"/>
      <c r="BB502" s="788"/>
      <c r="BC502" s="788"/>
      <c r="BD502" s="788"/>
      <c r="BE502" s="788"/>
      <c r="BF502" s="788"/>
      <c r="BG502" s="788"/>
      <c r="BH502" s="788"/>
      <c r="BI502" s="788"/>
      <c r="BJ502" s="788"/>
      <c r="BK502" s="788"/>
      <c r="BL502" s="788"/>
      <c r="BM502" s="788"/>
      <c r="BN502" s="788"/>
      <c r="BO502" s="788"/>
      <c r="BP502" s="788"/>
      <c r="BQ502" s="788"/>
      <c r="BR502" s="788"/>
      <c r="BS502" s="788"/>
      <c r="BT502" s="788"/>
      <c r="BU502" s="788"/>
      <c r="BV502" s="788"/>
      <c r="BW502" s="788"/>
      <c r="BX502" s="788"/>
      <c r="BY502" s="788"/>
      <c r="BZ502" s="788"/>
      <c r="CA502" s="788"/>
      <c r="CB502" s="60"/>
      <c r="CJ502" s="420"/>
    </row>
    <row r="503" spans="2:88" s="1" customFormat="1" ht="17.100000000000001" customHeight="1">
      <c r="B503" s="482" t="s">
        <v>2144</v>
      </c>
      <c r="C503" s="59"/>
      <c r="D503" s="59"/>
      <c r="E503" s="59"/>
      <c r="F503" s="59"/>
      <c r="G503" s="788"/>
      <c r="H503" s="788"/>
      <c r="I503" s="788"/>
      <c r="J503" s="788"/>
      <c r="K503" s="788"/>
      <c r="L503" s="788"/>
      <c r="M503" s="788"/>
      <c r="N503" s="788"/>
      <c r="O503" s="788"/>
      <c r="P503" s="788"/>
      <c r="Q503" s="788"/>
      <c r="R503" s="788"/>
      <c r="S503" s="788"/>
      <c r="T503" s="788"/>
      <c r="U503" s="788"/>
      <c r="V503" s="788"/>
      <c r="W503" s="788"/>
      <c r="X503" s="788"/>
      <c r="Y503" s="788"/>
      <c r="Z503" s="788"/>
      <c r="AA503" s="788"/>
      <c r="AB503" s="788"/>
      <c r="AC503" s="788"/>
      <c r="AD503" s="788"/>
      <c r="AE503" s="788"/>
      <c r="AF503" s="788"/>
      <c r="AG503" s="788"/>
      <c r="AH503" s="788"/>
      <c r="AI503" s="788"/>
      <c r="AJ503" s="788"/>
      <c r="AK503" s="788"/>
      <c r="AL503" s="788"/>
      <c r="AM503" s="788"/>
      <c r="AN503" s="788"/>
      <c r="AO503" s="788"/>
      <c r="AP503" s="788"/>
      <c r="AQ503" s="788"/>
      <c r="AR503" s="788"/>
      <c r="AS503" s="788"/>
      <c r="AT503" s="788"/>
      <c r="AU503" s="788"/>
      <c r="AV503" s="788"/>
      <c r="AW503" s="788"/>
      <c r="AX503" s="788"/>
      <c r="AY503" s="788"/>
      <c r="AZ503" s="788"/>
      <c r="BA503" s="788"/>
      <c r="BB503" s="788"/>
      <c r="BC503" s="788"/>
      <c r="BD503" s="788"/>
      <c r="BE503" s="788"/>
      <c r="BF503" s="788"/>
      <c r="BG503" s="788"/>
      <c r="BH503" s="788"/>
      <c r="BI503" s="788"/>
      <c r="BJ503" s="788"/>
      <c r="BK503" s="788"/>
      <c r="BL503" s="788"/>
      <c r="BM503" s="788"/>
      <c r="BN503" s="788"/>
      <c r="BO503" s="788"/>
      <c r="BP503" s="788"/>
      <c r="BQ503" s="788"/>
      <c r="BR503" s="788"/>
      <c r="BS503" s="788"/>
      <c r="BT503" s="788"/>
      <c r="BU503" s="788"/>
      <c r="BV503" s="788"/>
      <c r="BW503" s="788"/>
      <c r="BX503" s="788"/>
      <c r="BY503" s="788"/>
      <c r="BZ503" s="788"/>
      <c r="CA503" s="788"/>
      <c r="CB503" s="60"/>
      <c r="CC503" s="461" t="s">
        <v>2144</v>
      </c>
      <c r="CJ503" s="420"/>
    </row>
    <row r="504" spans="2:88" s="2" customFormat="1" ht="15.75" customHeight="1" thickBot="1">
      <c r="B504" s="483" t="s">
        <v>2141</v>
      </c>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7"/>
      <c r="AL504" s="77"/>
      <c r="AM504" s="77"/>
      <c r="AN504" s="77"/>
      <c r="AO504" s="77"/>
      <c r="AP504" s="77"/>
      <c r="AQ504" s="77"/>
      <c r="AR504" s="77"/>
      <c r="AS504" s="77"/>
      <c r="AT504" s="77"/>
      <c r="AU504" s="77"/>
      <c r="AV504" s="77"/>
      <c r="AW504" s="77"/>
      <c r="AX504" s="77"/>
      <c r="AY504" s="77"/>
      <c r="AZ504" s="77"/>
      <c r="BA504" s="77"/>
      <c r="BB504" s="77"/>
      <c r="BC504" s="77"/>
      <c r="BD504" s="77"/>
      <c r="BE504" s="77"/>
      <c r="BF504" s="77"/>
      <c r="BG504" s="77"/>
      <c r="BH504" s="77"/>
      <c r="BI504" s="77"/>
      <c r="BJ504" s="77"/>
      <c r="BK504" s="77"/>
      <c r="BL504" s="77"/>
      <c r="BM504" s="77"/>
      <c r="BN504" s="77"/>
      <c r="BO504" s="77"/>
      <c r="BP504" s="77"/>
      <c r="BQ504" s="77"/>
      <c r="BR504" s="77"/>
      <c r="BS504" s="77"/>
      <c r="BT504" s="77"/>
      <c r="BU504" s="77"/>
      <c r="BV504" s="77"/>
      <c r="BW504" s="77"/>
      <c r="BX504" s="77"/>
      <c r="BY504" s="77"/>
      <c r="BZ504" s="77"/>
      <c r="CA504" s="77"/>
      <c r="CB504" s="77"/>
      <c r="CC504" s="463" t="s">
        <v>2141</v>
      </c>
      <c r="CD504" s="1"/>
      <c r="CJ504" s="99"/>
    </row>
    <row r="505" spans="2:88" s="27" customFormat="1" ht="18" customHeight="1">
      <c r="B505" s="484" t="s">
        <v>2142</v>
      </c>
      <c r="C505" s="795" t="s">
        <v>267</v>
      </c>
      <c r="D505" s="795"/>
      <c r="E505" s="795"/>
      <c r="F505" s="795"/>
      <c r="G505" s="795"/>
      <c r="H505" s="795"/>
      <c r="I505" s="795"/>
      <c r="J505" s="795"/>
      <c r="K505" s="795"/>
      <c r="L505" s="795"/>
      <c r="M505" s="795"/>
      <c r="N505" s="795"/>
      <c r="O505" s="795"/>
      <c r="P505" s="795"/>
      <c r="Q505" s="795"/>
      <c r="R505" s="795"/>
      <c r="S505" s="795"/>
      <c r="T505" s="795"/>
      <c r="U505" s="795"/>
      <c r="V505" s="795"/>
      <c r="W505" s="795"/>
      <c r="X505" s="795"/>
      <c r="Y505" s="795"/>
      <c r="Z505" s="795"/>
      <c r="AA505" s="795"/>
      <c r="AB505" s="795"/>
      <c r="AC505" s="795"/>
      <c r="AD505" s="795"/>
      <c r="AE505" s="795"/>
      <c r="AF505" s="795"/>
      <c r="AG505" s="795"/>
      <c r="AH505" s="795"/>
      <c r="AI505" s="795"/>
      <c r="AJ505" s="795"/>
      <c r="AK505" s="795"/>
      <c r="AL505" s="795"/>
      <c r="AM505" s="795"/>
      <c r="AN505" s="795"/>
      <c r="AO505" s="795"/>
      <c r="AP505" s="795"/>
      <c r="AQ505" s="795"/>
      <c r="AR505" s="795"/>
      <c r="AS505" s="795"/>
      <c r="AT505" s="795"/>
      <c r="AU505" s="795"/>
      <c r="AV505" s="795"/>
      <c r="AW505" s="795"/>
      <c r="AX505" s="795"/>
      <c r="AY505" s="795"/>
      <c r="AZ505" s="795"/>
      <c r="BA505" s="795"/>
      <c r="BB505" s="795"/>
      <c r="BC505" s="795"/>
      <c r="BD505" s="795"/>
      <c r="BE505" s="795"/>
      <c r="BF505" s="795"/>
      <c r="BG505" s="795"/>
      <c r="BH505" s="795"/>
      <c r="BI505" s="795"/>
      <c r="BJ505" s="795"/>
      <c r="BK505" s="795"/>
      <c r="BL505" s="795"/>
      <c r="BM505" s="795"/>
      <c r="BN505" s="795"/>
      <c r="BO505" s="795"/>
      <c r="BP505" s="795"/>
      <c r="BQ505" s="795"/>
      <c r="BR505" s="795"/>
      <c r="BS505" s="795"/>
      <c r="BT505" s="795"/>
      <c r="BU505" s="795"/>
      <c r="BV505" s="795"/>
      <c r="BW505" s="795"/>
      <c r="BX505" s="795"/>
      <c r="BY505" s="795"/>
      <c r="BZ505" s="795"/>
      <c r="CA505" s="795"/>
      <c r="CB505" s="795"/>
      <c r="CC505" s="464" t="s">
        <v>2142</v>
      </c>
      <c r="CD505" s="388" t="s">
        <v>2160</v>
      </c>
      <c r="CJ505" s="422"/>
    </row>
    <row r="506" spans="2:88" s="30" customFormat="1" ht="15.75" customHeight="1">
      <c r="B506" s="496"/>
      <c r="C506" s="791" t="s">
        <v>268</v>
      </c>
      <c r="D506" s="791"/>
      <c r="E506" s="791"/>
      <c r="F506" s="791"/>
      <c r="G506" s="791"/>
      <c r="H506" s="791"/>
      <c r="I506" s="791"/>
      <c r="J506" s="791"/>
      <c r="K506" s="791"/>
      <c r="L506" s="791"/>
      <c r="M506" s="791"/>
      <c r="N506" s="791"/>
      <c r="O506" s="791"/>
      <c r="P506" s="791"/>
      <c r="Q506" s="791"/>
      <c r="R506" s="791"/>
      <c r="S506" s="791"/>
      <c r="T506" s="791"/>
      <c r="U506" s="791"/>
      <c r="V506" s="791"/>
      <c r="W506" s="791"/>
      <c r="X506" s="791"/>
      <c r="Y506" s="791"/>
      <c r="Z506" s="791"/>
      <c r="AA506" s="791"/>
      <c r="AB506" s="791"/>
      <c r="AC506" s="791"/>
      <c r="AD506" s="791"/>
      <c r="AE506" s="791"/>
      <c r="AF506" s="791"/>
      <c r="AG506" s="791"/>
      <c r="AH506" s="791"/>
      <c r="AI506" s="791"/>
      <c r="AJ506" s="791"/>
      <c r="AK506" s="791"/>
      <c r="AL506" s="791"/>
      <c r="AM506" s="791"/>
      <c r="AN506" s="791"/>
      <c r="AO506" s="791"/>
      <c r="AP506" s="791"/>
      <c r="AQ506" s="791"/>
      <c r="AR506" s="791"/>
      <c r="AS506" s="791"/>
      <c r="AT506" s="791"/>
      <c r="AU506" s="791"/>
      <c r="AV506" s="791"/>
      <c r="AW506" s="791"/>
      <c r="AX506" s="791"/>
      <c r="AY506" s="791"/>
      <c r="AZ506" s="791"/>
      <c r="BA506" s="791"/>
      <c r="BB506" s="791"/>
      <c r="BC506" s="791"/>
      <c r="BD506" s="791"/>
      <c r="BE506" s="791"/>
      <c r="BF506" s="791"/>
      <c r="BG506" s="791"/>
      <c r="BH506" s="791"/>
      <c r="BI506" s="791"/>
      <c r="BJ506" s="791"/>
      <c r="BK506" s="791"/>
      <c r="BL506" s="791"/>
      <c r="BM506" s="791"/>
      <c r="BN506" s="791"/>
      <c r="BO506" s="791"/>
      <c r="BP506" s="791"/>
      <c r="BQ506" s="791"/>
      <c r="BR506" s="791"/>
      <c r="BS506" s="791"/>
      <c r="BT506" s="791"/>
      <c r="BU506" s="791"/>
      <c r="BV506" s="791"/>
      <c r="BW506" s="791"/>
      <c r="BX506" s="791"/>
      <c r="BY506" s="791"/>
      <c r="BZ506" s="791"/>
      <c r="CA506" s="791"/>
      <c r="CB506" s="791"/>
      <c r="CC506" s="387"/>
      <c r="CD506" s="387"/>
      <c r="CJ506" s="426"/>
    </row>
    <row r="507" spans="2:88" s="2" customFormat="1" ht="2.1" customHeight="1">
      <c r="B507" s="496"/>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c r="AI507" s="293"/>
      <c r="AJ507" s="293"/>
      <c r="AK507" s="293"/>
      <c r="AL507" s="293"/>
      <c r="AM507" s="293"/>
      <c r="AN507" s="293"/>
      <c r="AO507" s="293"/>
      <c r="AP507" s="293"/>
      <c r="AQ507" s="293"/>
      <c r="AR507" s="293"/>
      <c r="AS507" s="293"/>
      <c r="AT507" s="293"/>
      <c r="AU507" s="293"/>
      <c r="AV507" s="293"/>
      <c r="AW507" s="293"/>
      <c r="AX507" s="293"/>
      <c r="AY507" s="293"/>
      <c r="AZ507" s="293"/>
      <c r="BA507" s="293"/>
      <c r="BB507" s="293"/>
      <c r="BC507" s="293"/>
      <c r="BD507" s="293"/>
      <c r="BE507" s="293"/>
      <c r="BF507" s="293"/>
      <c r="BG507" s="293"/>
      <c r="BH507" s="293"/>
      <c r="BI507" s="293"/>
      <c r="BJ507" s="293"/>
      <c r="BK507" s="293"/>
      <c r="BL507" s="293"/>
      <c r="BM507" s="293"/>
      <c r="BN507" s="293"/>
      <c r="BO507" s="293"/>
      <c r="BP507" s="293"/>
      <c r="BQ507" s="293"/>
      <c r="BR507" s="293"/>
      <c r="BS507" s="293"/>
      <c r="BT507" s="293"/>
      <c r="BU507" s="293"/>
      <c r="BV507" s="293"/>
      <c r="BW507" s="293"/>
      <c r="BX507" s="293"/>
      <c r="BY507" s="293"/>
      <c r="BZ507" s="293"/>
      <c r="CA507" s="293"/>
      <c r="CB507" s="293"/>
      <c r="CC507" s="1"/>
      <c r="CD507" s="1"/>
      <c r="CJ507" s="99"/>
    </row>
    <row r="508" spans="2:88" s="2" customFormat="1" ht="4.5" customHeight="1">
      <c r="B508" s="901" t="s">
        <v>2170</v>
      </c>
      <c r="C508" s="294"/>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c r="AS508" s="294"/>
      <c r="AT508" s="294"/>
      <c r="AU508" s="294"/>
      <c r="AV508" s="294"/>
      <c r="AW508" s="294"/>
      <c r="AX508" s="294"/>
      <c r="AY508" s="294"/>
      <c r="AZ508" s="294"/>
      <c r="BA508" s="294"/>
      <c r="BB508" s="294"/>
      <c r="BC508" s="294"/>
      <c r="BD508" s="294"/>
      <c r="BE508" s="294"/>
      <c r="BF508" s="294"/>
      <c r="BG508" s="294"/>
      <c r="BH508" s="294"/>
      <c r="BI508" s="294"/>
      <c r="BJ508" s="294"/>
      <c r="BK508" s="294"/>
      <c r="BL508" s="294"/>
      <c r="BM508" s="294"/>
      <c r="BN508" s="294"/>
      <c r="BO508" s="294"/>
      <c r="BP508" s="294"/>
      <c r="BQ508" s="294"/>
      <c r="BR508" s="294"/>
      <c r="BS508" s="294"/>
      <c r="BT508" s="294"/>
      <c r="BU508" s="294"/>
      <c r="BV508" s="294"/>
      <c r="BW508" s="294"/>
      <c r="BX508" s="294"/>
      <c r="BY508" s="294"/>
      <c r="BZ508" s="294"/>
      <c r="CA508" s="294"/>
      <c r="CB508" s="294"/>
      <c r="CC508" s="1"/>
      <c r="CD508" s="1"/>
      <c r="CJ508" s="99"/>
    </row>
    <row r="509" spans="2:88" s="30" customFormat="1" ht="17.100000000000001" customHeight="1">
      <c r="B509" s="901"/>
      <c r="C509" s="295"/>
      <c r="D509" s="295" t="s">
        <v>269</v>
      </c>
      <c r="E509" s="295"/>
      <c r="F509" s="295"/>
      <c r="G509" s="295"/>
      <c r="H509" s="295"/>
      <c r="I509" s="295"/>
      <c r="J509" s="295"/>
      <c r="K509" s="295"/>
      <c r="L509" s="295"/>
      <c r="M509" s="295"/>
      <c r="N509" s="295"/>
      <c r="O509" s="295"/>
      <c r="P509" s="295"/>
      <c r="Q509" s="295"/>
      <c r="R509" s="295"/>
      <c r="S509" s="295"/>
      <c r="T509" s="295"/>
      <c r="U509" s="296"/>
      <c r="V509" s="296"/>
      <c r="W509" s="296"/>
      <c r="X509" s="296"/>
      <c r="Y509" s="296"/>
      <c r="Z509" s="296"/>
      <c r="AA509" s="790"/>
      <c r="AB509" s="790"/>
      <c r="AC509" s="790"/>
      <c r="AD509" s="790"/>
      <c r="AE509" s="790"/>
      <c r="AF509" s="790"/>
      <c r="AG509" s="790"/>
      <c r="AH509" s="790"/>
      <c r="AI509" s="790"/>
      <c r="AJ509" s="790"/>
      <c r="AK509" s="790"/>
      <c r="AL509" s="790"/>
      <c r="AM509" s="790"/>
      <c r="AN509" s="790"/>
      <c r="AO509" s="295"/>
      <c r="AP509" s="295"/>
      <c r="AQ509" s="295"/>
      <c r="AR509" s="295"/>
      <c r="AS509" s="295"/>
      <c r="AT509" s="295"/>
      <c r="AU509" s="295"/>
      <c r="AV509" s="295"/>
      <c r="AW509" s="295"/>
      <c r="AX509" s="295"/>
      <c r="AY509" s="295"/>
      <c r="AZ509" s="295"/>
      <c r="BA509" s="295"/>
      <c r="BB509" s="295"/>
      <c r="BC509" s="295"/>
      <c r="BD509" s="295"/>
      <c r="BE509" s="295"/>
      <c r="BF509" s="295"/>
      <c r="BG509" s="295"/>
      <c r="BH509" s="295"/>
      <c r="BI509" s="295"/>
      <c r="BJ509" s="295"/>
      <c r="BK509" s="295"/>
      <c r="BL509" s="295"/>
      <c r="BM509" s="295"/>
      <c r="BN509" s="295"/>
      <c r="BO509" s="295"/>
      <c r="BP509" s="295"/>
      <c r="BQ509" s="295"/>
      <c r="BR509" s="295"/>
      <c r="BS509" s="295"/>
      <c r="BT509" s="295"/>
      <c r="BU509" s="295"/>
      <c r="BV509" s="295"/>
      <c r="BW509" s="295"/>
      <c r="BX509" s="295"/>
      <c r="BY509" s="295"/>
      <c r="BZ509" s="295"/>
      <c r="CA509" s="295"/>
      <c r="CB509" s="295"/>
      <c r="CC509" s="387" t="s">
        <v>1906</v>
      </c>
      <c r="CD509" s="387"/>
      <c r="CJ509" s="426"/>
    </row>
    <row r="510" spans="2:88" s="2" customFormat="1" ht="4.5" customHeight="1">
      <c r="B510" s="901"/>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c r="AI510" s="293"/>
      <c r="AJ510" s="293"/>
      <c r="AK510" s="293"/>
      <c r="AL510" s="293"/>
      <c r="AM510" s="293"/>
      <c r="AN510" s="293"/>
      <c r="AO510" s="293"/>
      <c r="AP510" s="293"/>
      <c r="AQ510" s="293"/>
      <c r="AR510" s="293"/>
      <c r="AS510" s="293"/>
      <c r="AT510" s="293"/>
      <c r="AU510" s="293"/>
      <c r="AV510" s="293"/>
      <c r="AW510" s="293"/>
      <c r="AX510" s="293"/>
      <c r="AY510" s="293"/>
      <c r="AZ510" s="293"/>
      <c r="BA510" s="293"/>
      <c r="BB510" s="293"/>
      <c r="BC510" s="293"/>
      <c r="BD510" s="293"/>
      <c r="BE510" s="293"/>
      <c r="BF510" s="293"/>
      <c r="BG510" s="293"/>
      <c r="BH510" s="293"/>
      <c r="BI510" s="293"/>
      <c r="BJ510" s="293"/>
      <c r="BK510" s="293"/>
      <c r="BL510" s="293"/>
      <c r="BM510" s="293"/>
      <c r="BN510" s="293"/>
      <c r="BO510" s="293"/>
      <c r="BP510" s="293"/>
      <c r="BQ510" s="293"/>
      <c r="BR510" s="293"/>
      <c r="BS510" s="293"/>
      <c r="BT510" s="293"/>
      <c r="BU510" s="293"/>
      <c r="BV510" s="293"/>
      <c r="BW510" s="293"/>
      <c r="BX510" s="293"/>
      <c r="BY510" s="293"/>
      <c r="BZ510" s="293"/>
      <c r="CA510" s="293"/>
      <c r="CB510" s="293"/>
      <c r="CC510" s="1"/>
      <c r="CD510" s="1"/>
      <c r="CJ510" s="99"/>
    </row>
    <row r="511" spans="2:88" s="2" customFormat="1" ht="4.5" customHeight="1">
      <c r="B511" s="901"/>
      <c r="C511" s="294"/>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c r="AS511" s="294"/>
      <c r="AT511" s="294"/>
      <c r="AU511" s="294"/>
      <c r="AV511" s="294"/>
      <c r="AW511" s="294"/>
      <c r="AX511" s="294"/>
      <c r="AY511" s="294"/>
      <c r="AZ511" s="294"/>
      <c r="BA511" s="294"/>
      <c r="BB511" s="294"/>
      <c r="BC511" s="294"/>
      <c r="BD511" s="294"/>
      <c r="BE511" s="294"/>
      <c r="BF511" s="294"/>
      <c r="BG511" s="294"/>
      <c r="BH511" s="294"/>
      <c r="BI511" s="294"/>
      <c r="BJ511" s="294"/>
      <c r="BK511" s="294"/>
      <c r="BL511" s="294"/>
      <c r="BM511" s="294"/>
      <c r="BN511" s="294"/>
      <c r="BO511" s="294"/>
      <c r="BP511" s="294"/>
      <c r="BQ511" s="294"/>
      <c r="BR511" s="294"/>
      <c r="BS511" s="294"/>
      <c r="BT511" s="294"/>
      <c r="BU511" s="294"/>
      <c r="BV511" s="294"/>
      <c r="BW511" s="294"/>
      <c r="BX511" s="294"/>
      <c r="BY511" s="294"/>
      <c r="BZ511" s="294"/>
      <c r="CA511" s="294"/>
      <c r="CB511" s="294"/>
      <c r="CC511" s="1"/>
      <c r="CD511" s="1"/>
      <c r="CJ511" s="99"/>
    </row>
    <row r="512" spans="2:88" s="30" customFormat="1" ht="17.100000000000001" customHeight="1">
      <c r="B512" s="901"/>
      <c r="C512" s="295"/>
      <c r="D512" s="295" t="s">
        <v>270</v>
      </c>
      <c r="E512" s="295"/>
      <c r="F512" s="295"/>
      <c r="G512" s="295"/>
      <c r="H512" s="295"/>
      <c r="I512" s="295"/>
      <c r="J512" s="295"/>
      <c r="K512" s="295"/>
      <c r="L512" s="295"/>
      <c r="M512" s="295"/>
      <c r="N512" s="295"/>
      <c r="O512" s="295"/>
      <c r="P512" s="295"/>
      <c r="Q512" s="295"/>
      <c r="R512" s="295"/>
      <c r="S512" s="295"/>
      <c r="T512" s="295"/>
      <c r="U512" s="296"/>
      <c r="V512" s="296"/>
      <c r="W512" s="296"/>
      <c r="X512" s="296"/>
      <c r="Y512" s="296"/>
      <c r="Z512" s="296"/>
      <c r="AA512" s="796"/>
      <c r="AB512" s="796"/>
      <c r="AC512" s="796"/>
      <c r="AD512" s="796"/>
      <c r="AE512" s="796"/>
      <c r="AF512" s="796"/>
      <c r="AG512" s="796"/>
      <c r="AH512" s="796"/>
      <c r="AI512" s="796"/>
      <c r="AJ512" s="796"/>
      <c r="AK512" s="796"/>
      <c r="AL512" s="796"/>
      <c r="AM512" s="796"/>
      <c r="AN512" s="796"/>
      <c r="AO512" s="295"/>
      <c r="AP512" s="295"/>
      <c r="AQ512" s="295"/>
      <c r="AR512" s="295"/>
      <c r="AS512" s="295"/>
      <c r="AT512" s="295"/>
      <c r="AU512" s="295"/>
      <c r="AV512" s="295"/>
      <c r="AW512" s="295"/>
      <c r="AX512" s="295"/>
      <c r="AY512" s="295"/>
      <c r="AZ512" s="295"/>
      <c r="BA512" s="295"/>
      <c r="BB512" s="295"/>
      <c r="BC512" s="295"/>
      <c r="BD512" s="295"/>
      <c r="BE512" s="295"/>
      <c r="BF512" s="295"/>
      <c r="BG512" s="295"/>
      <c r="BH512" s="295"/>
      <c r="BI512" s="295"/>
      <c r="BJ512" s="295"/>
      <c r="BK512" s="295"/>
      <c r="BL512" s="295"/>
      <c r="BM512" s="295"/>
      <c r="BN512" s="295"/>
      <c r="BO512" s="295"/>
      <c r="BP512" s="295"/>
      <c r="BQ512" s="295"/>
      <c r="BR512" s="295"/>
      <c r="BS512" s="295"/>
      <c r="BT512" s="295"/>
      <c r="BU512" s="295"/>
      <c r="BV512" s="295"/>
      <c r="BW512" s="295"/>
      <c r="BX512" s="295"/>
      <c r="BY512" s="295"/>
      <c r="BZ512" s="295"/>
      <c r="CA512" s="295"/>
      <c r="CB512" s="295"/>
      <c r="CC512" s="387" t="s">
        <v>1905</v>
      </c>
      <c r="CD512" s="387"/>
      <c r="CJ512" s="426"/>
    </row>
    <row r="513" spans="2:88" s="2" customFormat="1" ht="4.5" customHeight="1">
      <c r="B513" s="901"/>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c r="BD513" s="293"/>
      <c r="BE513" s="293"/>
      <c r="BF513" s="293"/>
      <c r="BG513" s="293"/>
      <c r="BH513" s="293"/>
      <c r="BI513" s="293"/>
      <c r="BJ513" s="293"/>
      <c r="BK513" s="293"/>
      <c r="BL513" s="293"/>
      <c r="BM513" s="293"/>
      <c r="BN513" s="293"/>
      <c r="BO513" s="293"/>
      <c r="BP513" s="293"/>
      <c r="BQ513" s="293"/>
      <c r="BR513" s="293"/>
      <c r="BS513" s="293"/>
      <c r="BT513" s="293"/>
      <c r="BU513" s="293"/>
      <c r="BV513" s="293"/>
      <c r="BW513" s="293"/>
      <c r="BX513" s="293"/>
      <c r="BY513" s="293"/>
      <c r="BZ513" s="293"/>
      <c r="CA513" s="293"/>
      <c r="CB513" s="293"/>
      <c r="CC513" s="1"/>
      <c r="CD513" s="1"/>
      <c r="CJ513" s="99"/>
    </row>
    <row r="514" spans="2:88" s="2" customFormat="1" ht="4.5" customHeight="1">
      <c r="B514" s="901"/>
      <c r="C514" s="294"/>
      <c r="D514" s="294"/>
      <c r="E514" s="294"/>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c r="AS514" s="294"/>
      <c r="AT514" s="294"/>
      <c r="AU514" s="294"/>
      <c r="AV514" s="294"/>
      <c r="AW514" s="294"/>
      <c r="AX514" s="294"/>
      <c r="AY514" s="294"/>
      <c r="AZ514" s="294"/>
      <c r="BA514" s="294"/>
      <c r="BB514" s="294"/>
      <c r="BC514" s="294"/>
      <c r="BD514" s="294"/>
      <c r="BE514" s="294"/>
      <c r="BF514" s="294"/>
      <c r="BG514" s="294"/>
      <c r="BH514" s="294"/>
      <c r="BI514" s="294"/>
      <c r="BJ514" s="294"/>
      <c r="BK514" s="294"/>
      <c r="BL514" s="294"/>
      <c r="BM514" s="294"/>
      <c r="BN514" s="294"/>
      <c r="BO514" s="294"/>
      <c r="BP514" s="294"/>
      <c r="BQ514" s="294"/>
      <c r="BR514" s="294"/>
      <c r="BS514" s="294"/>
      <c r="BT514" s="294"/>
      <c r="BU514" s="294"/>
      <c r="BV514" s="294"/>
      <c r="BW514" s="294"/>
      <c r="BX514" s="294"/>
      <c r="BY514" s="294"/>
      <c r="BZ514" s="294"/>
      <c r="CA514" s="294"/>
      <c r="CB514" s="294"/>
      <c r="CC514" s="1"/>
      <c r="CD514" s="1"/>
      <c r="CJ514" s="99"/>
    </row>
    <row r="515" spans="2:88" s="30" customFormat="1" ht="17.100000000000001" customHeight="1">
      <c r="B515" s="901"/>
      <c r="C515" s="295"/>
      <c r="D515" s="295" t="s">
        <v>271</v>
      </c>
      <c r="E515" s="295"/>
      <c r="F515" s="295"/>
      <c r="G515" s="295"/>
      <c r="H515" s="295"/>
      <c r="I515" s="295"/>
      <c r="J515" s="295"/>
      <c r="K515" s="295"/>
      <c r="L515" s="295"/>
      <c r="M515" s="295"/>
      <c r="N515" s="295"/>
      <c r="O515" s="295"/>
      <c r="P515" s="295"/>
      <c r="Q515" s="295"/>
      <c r="R515" s="295"/>
      <c r="S515" s="295"/>
      <c r="T515" s="295"/>
      <c r="U515" s="295"/>
      <c r="V515" s="297"/>
      <c r="W515" s="297"/>
      <c r="X515" s="297"/>
      <c r="Y515" s="297"/>
      <c r="Z515" s="297"/>
      <c r="AA515" s="791" t="str">
        <f>IF(V515="","","m")</f>
        <v/>
      </c>
      <c r="AB515" s="791"/>
      <c r="AC515" s="791"/>
      <c r="AD515" s="791"/>
      <c r="AE515" s="791"/>
      <c r="AF515" s="791"/>
      <c r="AG515" s="791"/>
      <c r="AH515" s="791"/>
      <c r="AI515" s="791"/>
      <c r="AJ515" s="791"/>
      <c r="AK515" s="791"/>
      <c r="AL515" s="791"/>
      <c r="AM515" s="791"/>
      <c r="AN515" s="791"/>
      <c r="AO515" s="295"/>
      <c r="AP515" s="295"/>
      <c r="AQ515" s="295"/>
      <c r="AR515" s="295"/>
      <c r="AS515" s="295"/>
      <c r="AT515" s="295"/>
      <c r="AU515" s="295"/>
      <c r="AV515" s="295"/>
      <c r="AW515" s="295"/>
      <c r="AX515" s="295"/>
      <c r="AY515" s="295"/>
      <c r="AZ515" s="295"/>
      <c r="BA515" s="295"/>
      <c r="BB515" s="295"/>
      <c r="BC515" s="295"/>
      <c r="BD515" s="295"/>
      <c r="BE515" s="295"/>
      <c r="BF515" s="295"/>
      <c r="BG515" s="295"/>
      <c r="BH515" s="295"/>
      <c r="BI515" s="295"/>
      <c r="BJ515" s="295"/>
      <c r="BK515" s="295"/>
      <c r="BL515" s="295"/>
      <c r="BM515" s="295"/>
      <c r="BN515" s="295"/>
      <c r="BO515" s="295"/>
      <c r="BP515" s="295"/>
      <c r="BQ515" s="295"/>
      <c r="BR515" s="295"/>
      <c r="BS515" s="295"/>
      <c r="BT515" s="295"/>
      <c r="BU515" s="295"/>
      <c r="BV515" s="295"/>
      <c r="BW515" s="295"/>
      <c r="BX515" s="295"/>
      <c r="BY515" s="295"/>
      <c r="BZ515" s="295"/>
      <c r="CA515" s="295"/>
      <c r="CB515" s="295"/>
      <c r="CC515" s="387"/>
      <c r="CD515" s="387"/>
      <c r="CJ515" s="426"/>
    </row>
    <row r="516" spans="2:88" s="30" customFormat="1" ht="17.100000000000001" customHeight="1">
      <c r="B516" s="901"/>
      <c r="C516" s="295"/>
      <c r="D516" s="295"/>
      <c r="E516" s="295"/>
      <c r="F516" s="77" t="s">
        <v>272</v>
      </c>
      <c r="G516" s="77"/>
      <c r="H516" s="77"/>
      <c r="I516" s="77"/>
      <c r="J516" s="77"/>
      <c r="K516" s="77"/>
      <c r="L516" s="77"/>
      <c r="M516" s="77"/>
      <c r="N516" s="77"/>
      <c r="O516" s="298"/>
      <c r="P516" s="299"/>
      <c r="Q516" s="299"/>
      <c r="R516" s="299"/>
      <c r="S516" s="299"/>
      <c r="T516" s="299"/>
      <c r="U516" s="299"/>
      <c r="V516" s="299"/>
      <c r="W516" s="297"/>
      <c r="X516" s="297"/>
      <c r="Y516" s="297"/>
      <c r="Z516" s="297"/>
      <c r="AA516" s="792"/>
      <c r="AB516" s="792"/>
      <c r="AC516" s="792"/>
      <c r="AD516" s="792"/>
      <c r="AE516" s="792"/>
      <c r="AF516" s="792"/>
      <c r="AG516" s="792"/>
      <c r="AH516" s="792"/>
      <c r="AI516" s="792"/>
      <c r="AJ516" s="792"/>
      <c r="AK516" s="792"/>
      <c r="AL516" s="792"/>
      <c r="AM516" s="792"/>
      <c r="AN516" s="792"/>
      <c r="AO516" s="295"/>
      <c r="AP516" s="295"/>
      <c r="AQ516" s="295"/>
      <c r="AR516" s="295"/>
      <c r="AS516" s="295"/>
      <c r="AT516" s="295"/>
      <c r="AU516" s="295"/>
      <c r="AV516" s="295"/>
      <c r="AW516" s="295"/>
      <c r="AX516" s="295"/>
      <c r="AY516" s="295"/>
      <c r="AZ516" s="295"/>
      <c r="BA516" s="295"/>
      <c r="BB516" s="295"/>
      <c r="BC516" s="295"/>
      <c r="BD516" s="295"/>
      <c r="BE516" s="295"/>
      <c r="BF516" s="295"/>
      <c r="BG516" s="295"/>
      <c r="BH516" s="295"/>
      <c r="BI516" s="295"/>
      <c r="BJ516" s="295"/>
      <c r="BK516" s="295"/>
      <c r="BL516" s="295"/>
      <c r="BM516" s="295"/>
      <c r="BN516" s="295"/>
      <c r="BO516" s="295"/>
      <c r="BP516" s="295"/>
      <c r="BQ516" s="295"/>
      <c r="BR516" s="295"/>
      <c r="BS516" s="295"/>
      <c r="BT516" s="295"/>
      <c r="BU516" s="295"/>
      <c r="BV516" s="295"/>
      <c r="BW516" s="295"/>
      <c r="BX516" s="295"/>
      <c r="BY516" s="295"/>
      <c r="BZ516" s="295"/>
      <c r="CA516" s="295"/>
      <c r="CB516" s="295"/>
      <c r="CC516" s="387"/>
      <c r="CD516" s="387"/>
      <c r="CJ516" s="426"/>
    </row>
    <row r="517" spans="2:88" s="30" customFormat="1" ht="17.100000000000001" customHeight="1">
      <c r="B517" s="901"/>
      <c r="C517" s="295"/>
      <c r="D517" s="295"/>
      <c r="E517" s="295"/>
      <c r="F517" s="77" t="s">
        <v>273</v>
      </c>
      <c r="G517" s="295"/>
      <c r="H517" s="295"/>
      <c r="I517" s="295"/>
      <c r="J517" s="295"/>
      <c r="K517" s="295"/>
      <c r="L517" s="295"/>
      <c r="M517" s="295"/>
      <c r="N517" s="295"/>
      <c r="O517" s="298"/>
      <c r="P517" s="299"/>
      <c r="Q517" s="295"/>
      <c r="R517" s="295"/>
      <c r="S517" s="295"/>
      <c r="T517" s="295"/>
      <c r="U517" s="295"/>
      <c r="V517" s="295"/>
      <c r="W517" s="297"/>
      <c r="X517" s="297"/>
      <c r="Y517" s="297"/>
      <c r="Z517" s="297"/>
      <c r="AA517" s="792"/>
      <c r="AB517" s="792"/>
      <c r="AC517" s="792"/>
      <c r="AD517" s="792"/>
      <c r="AE517" s="792"/>
      <c r="AF517" s="792"/>
      <c r="AG517" s="792"/>
      <c r="AH517" s="792"/>
      <c r="AI517" s="792"/>
      <c r="AJ517" s="792"/>
      <c r="AK517" s="792"/>
      <c r="AL517" s="792"/>
      <c r="AM517" s="792"/>
      <c r="AN517" s="792"/>
      <c r="AO517" s="295"/>
      <c r="AP517" s="295"/>
      <c r="AQ517" s="295"/>
      <c r="AR517" s="295"/>
      <c r="AS517" s="295"/>
      <c r="AT517" s="295"/>
      <c r="AU517" s="295"/>
      <c r="AV517" s="295"/>
      <c r="AW517" s="295"/>
      <c r="AX517" s="295"/>
      <c r="AY517" s="295"/>
      <c r="AZ517" s="295"/>
      <c r="BA517" s="295"/>
      <c r="BB517" s="295"/>
      <c r="BC517" s="295"/>
      <c r="BD517" s="295"/>
      <c r="BE517" s="295"/>
      <c r="BF517" s="295"/>
      <c r="BG517" s="295"/>
      <c r="BH517" s="295"/>
      <c r="BI517" s="295"/>
      <c r="BJ517" s="295"/>
      <c r="BK517" s="295"/>
      <c r="BL517" s="295"/>
      <c r="BM517" s="295"/>
      <c r="BN517" s="295"/>
      <c r="BO517" s="295"/>
      <c r="BP517" s="295"/>
      <c r="BQ517" s="295"/>
      <c r="BR517" s="295"/>
      <c r="BS517" s="295"/>
      <c r="BT517" s="295"/>
      <c r="BU517" s="295"/>
      <c r="BV517" s="295"/>
      <c r="BW517" s="295"/>
      <c r="BX517" s="295"/>
      <c r="BY517" s="295"/>
      <c r="BZ517" s="295"/>
      <c r="CA517" s="295"/>
      <c r="CB517" s="295"/>
      <c r="CC517" s="387"/>
      <c r="CD517" s="387"/>
      <c r="CJ517" s="426"/>
    </row>
    <row r="518" spans="2:88" s="30" customFormat="1" ht="17.100000000000001" customHeight="1">
      <c r="B518" s="901"/>
      <c r="C518" s="295"/>
      <c r="D518" s="295"/>
      <c r="E518" s="295"/>
      <c r="F518" s="77" t="s">
        <v>274</v>
      </c>
      <c r="G518" s="295"/>
      <c r="H518" s="295"/>
      <c r="I518" s="295"/>
      <c r="J518" s="295"/>
      <c r="K518" s="295"/>
      <c r="L518" s="295"/>
      <c r="M518" s="295"/>
      <c r="N518" s="295"/>
      <c r="O518" s="295"/>
      <c r="P518" s="295"/>
      <c r="Q518" s="295" t="s">
        <v>275</v>
      </c>
      <c r="R518" s="295"/>
      <c r="S518" s="295"/>
      <c r="T518" s="300"/>
      <c r="U518" s="300"/>
      <c r="V518" s="300" t="s">
        <v>84</v>
      </c>
      <c r="W518" s="790"/>
      <c r="X518" s="790"/>
      <c r="Y518" s="790"/>
      <c r="Z518" s="790"/>
      <c r="AA518" s="790"/>
      <c r="AB518" s="790"/>
      <c r="AC518" s="790"/>
      <c r="AD518" s="295" t="s">
        <v>80</v>
      </c>
      <c r="AE518" s="295"/>
      <c r="AF518" s="295"/>
      <c r="AG518" s="295"/>
      <c r="AH518" s="295"/>
      <c r="AI518" s="295"/>
      <c r="AJ518" s="295"/>
      <c r="AK518" s="295"/>
      <c r="AL518" s="295"/>
      <c r="AM518" s="295" t="s">
        <v>276</v>
      </c>
      <c r="AN518" s="295"/>
      <c r="AO518" s="295"/>
      <c r="AP518" s="300"/>
      <c r="AQ518" s="300"/>
      <c r="AR518" s="300" t="s">
        <v>84</v>
      </c>
      <c r="AS518" s="790"/>
      <c r="AT518" s="790"/>
      <c r="AU518" s="790"/>
      <c r="AV518" s="790"/>
      <c r="AW518" s="790"/>
      <c r="AX518" s="790"/>
      <c r="AY518" s="790"/>
      <c r="AZ518" s="295" t="s">
        <v>80</v>
      </c>
      <c r="BA518" s="295"/>
      <c r="BB518" s="295"/>
      <c r="BC518" s="295"/>
      <c r="BD518" s="295"/>
      <c r="BE518" s="295"/>
      <c r="BF518" s="295"/>
      <c r="BG518" s="295"/>
      <c r="BH518" s="295"/>
      <c r="BI518" s="295"/>
      <c r="BJ518" s="295"/>
      <c r="BK518" s="295"/>
      <c r="BL518" s="295"/>
      <c r="BM518" s="295"/>
      <c r="BN518" s="295"/>
      <c r="BO518" s="295"/>
      <c r="BP518" s="295"/>
      <c r="BQ518" s="295"/>
      <c r="BR518" s="295"/>
      <c r="BS518" s="295"/>
      <c r="BT518" s="295"/>
      <c r="BU518" s="295"/>
      <c r="BV518" s="295"/>
      <c r="BW518" s="295"/>
      <c r="BX518" s="295"/>
      <c r="BY518" s="295"/>
      <c r="BZ518" s="295"/>
      <c r="CA518" s="295"/>
      <c r="CB518" s="295"/>
      <c r="CC518" s="387"/>
      <c r="CD518" s="387"/>
      <c r="CJ518" s="426"/>
    </row>
    <row r="519" spans="2:88" s="30" customFormat="1" ht="17.100000000000001" customHeight="1">
      <c r="B519" s="901"/>
      <c r="C519" s="295"/>
      <c r="D519" s="295"/>
      <c r="E519" s="295"/>
      <c r="F519" s="77" t="s">
        <v>277</v>
      </c>
      <c r="G519" s="295"/>
      <c r="H519" s="295"/>
      <c r="I519" s="295"/>
      <c r="J519" s="295"/>
      <c r="K519" s="295"/>
      <c r="L519" s="295"/>
      <c r="M519" s="301"/>
      <c r="N519" s="301"/>
      <c r="O519" s="301"/>
      <c r="P519" s="301"/>
      <c r="Q519" s="793"/>
      <c r="R519" s="793"/>
      <c r="S519" s="793"/>
      <c r="T519" s="793"/>
      <c r="U519" s="793"/>
      <c r="V519" s="793"/>
      <c r="W519" s="793"/>
      <c r="X519" s="793"/>
      <c r="Y519" s="793"/>
      <c r="Z519" s="793"/>
      <c r="AA519" s="793"/>
      <c r="AB519" s="793"/>
      <c r="AC519" s="793"/>
      <c r="AD519" s="793"/>
      <c r="AE519" s="793"/>
      <c r="AF519" s="793"/>
      <c r="AG519" s="793"/>
      <c r="AH519" s="793"/>
      <c r="AI519" s="793"/>
      <c r="AJ519" s="793"/>
      <c r="AK519" s="793"/>
      <c r="AL519" s="793"/>
      <c r="AM519" s="793"/>
      <c r="AN519" s="301"/>
      <c r="AO519" s="301"/>
      <c r="AP519" s="900" t="s">
        <v>1606</v>
      </c>
      <c r="AQ519" s="900"/>
      <c r="AR519" s="900"/>
      <c r="AS519" s="301"/>
      <c r="AT519" s="301"/>
      <c r="AU519" s="793"/>
      <c r="AV519" s="793"/>
      <c r="AW519" s="793"/>
      <c r="AX519" s="793"/>
      <c r="AY519" s="793"/>
      <c r="AZ519" s="793"/>
      <c r="BA519" s="793"/>
      <c r="BB519" s="793"/>
      <c r="BC519" s="793"/>
      <c r="BD519" s="793"/>
      <c r="BE519" s="793"/>
      <c r="BF519" s="793"/>
      <c r="BG519" s="793"/>
      <c r="BH519" s="793"/>
      <c r="BI519" s="793"/>
      <c r="BJ519" s="793"/>
      <c r="BK519" s="793"/>
      <c r="BL519" s="793"/>
      <c r="BM519" s="793"/>
      <c r="BN519" s="793"/>
      <c r="BO519" s="295"/>
      <c r="BP519" s="295"/>
      <c r="BQ519" s="295"/>
      <c r="BR519" s="295"/>
      <c r="BS519" s="295"/>
      <c r="BT519" s="295"/>
      <c r="BU519" s="295"/>
      <c r="BV519" s="295"/>
      <c r="BW519" s="295"/>
      <c r="BX519" s="295"/>
      <c r="BY519" s="295"/>
      <c r="BZ519" s="295"/>
      <c r="CA519" s="295"/>
      <c r="CB519" s="295"/>
      <c r="CC519" s="387"/>
      <c r="CD519" s="387"/>
      <c r="CJ519" s="426"/>
    </row>
    <row r="520" spans="2:88" s="2" customFormat="1" ht="4.5" customHeight="1">
      <c r="B520" s="901"/>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c r="BD520" s="293"/>
      <c r="BE520" s="293"/>
      <c r="BF520" s="293"/>
      <c r="BG520" s="293"/>
      <c r="BH520" s="293"/>
      <c r="BI520" s="293"/>
      <c r="BJ520" s="293"/>
      <c r="BK520" s="293"/>
      <c r="BL520" s="293"/>
      <c r="BM520" s="293"/>
      <c r="BN520" s="293"/>
      <c r="BO520" s="293"/>
      <c r="BP520" s="293"/>
      <c r="BQ520" s="293"/>
      <c r="BR520" s="293"/>
      <c r="BS520" s="293"/>
      <c r="BT520" s="293"/>
      <c r="BU520" s="293"/>
      <c r="BV520" s="293"/>
      <c r="BW520" s="293"/>
      <c r="BX520" s="293"/>
      <c r="BY520" s="293"/>
      <c r="BZ520" s="293"/>
      <c r="CA520" s="293"/>
      <c r="CB520" s="293"/>
      <c r="CC520" s="1"/>
      <c r="CD520" s="1"/>
      <c r="CJ520" s="99"/>
    </row>
    <row r="521" spans="2:88" s="2" customFormat="1" ht="4.5" customHeight="1">
      <c r="B521" s="901"/>
      <c r="C521" s="294"/>
      <c r="D521" s="294"/>
      <c r="E521" s="294"/>
      <c r="F521" s="294"/>
      <c r="G521" s="294"/>
      <c r="H521" s="294"/>
      <c r="I521" s="294"/>
      <c r="J521" s="294"/>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c r="AS521" s="294"/>
      <c r="AT521" s="294"/>
      <c r="AU521" s="294"/>
      <c r="AV521" s="294"/>
      <c r="AW521" s="294"/>
      <c r="AX521" s="294"/>
      <c r="AY521" s="294"/>
      <c r="AZ521" s="294"/>
      <c r="BA521" s="294"/>
      <c r="BB521" s="294"/>
      <c r="BC521" s="294"/>
      <c r="BD521" s="294"/>
      <c r="BE521" s="294"/>
      <c r="BF521" s="294"/>
      <c r="BG521" s="294"/>
      <c r="BH521" s="294"/>
      <c r="BI521" s="294"/>
      <c r="BJ521" s="294"/>
      <c r="BK521" s="294"/>
      <c r="BL521" s="294"/>
      <c r="BM521" s="294"/>
      <c r="BN521" s="294"/>
      <c r="BO521" s="294"/>
      <c r="BP521" s="294"/>
      <c r="BQ521" s="294"/>
      <c r="BR521" s="294"/>
      <c r="BS521" s="294"/>
      <c r="BT521" s="294"/>
      <c r="BU521" s="294"/>
      <c r="BV521" s="294"/>
      <c r="BW521" s="294"/>
      <c r="BX521" s="294"/>
      <c r="BY521" s="294"/>
      <c r="BZ521" s="294"/>
      <c r="CA521" s="294"/>
      <c r="CB521" s="294"/>
      <c r="CC521" s="1"/>
      <c r="CD521" s="1"/>
      <c r="CJ521" s="99"/>
    </row>
    <row r="522" spans="2:88" s="30" customFormat="1" ht="17.100000000000001" customHeight="1">
      <c r="B522" s="901"/>
      <c r="C522" s="295"/>
      <c r="D522" s="791" t="s">
        <v>278</v>
      </c>
      <c r="E522" s="791"/>
      <c r="F522" s="791"/>
      <c r="G522" s="791"/>
      <c r="H522" s="791"/>
      <c r="I522" s="791"/>
      <c r="J522" s="791"/>
      <c r="K522" s="791"/>
      <c r="L522" s="791"/>
      <c r="M522" s="791"/>
      <c r="N522" s="791"/>
      <c r="O522" s="791"/>
      <c r="P522" s="791"/>
      <c r="Q522" s="791"/>
      <c r="R522" s="791"/>
      <c r="S522" s="791"/>
      <c r="T522" s="791"/>
      <c r="U522" s="791"/>
      <c r="V522" s="791"/>
      <c r="W522" s="791"/>
      <c r="X522" s="791"/>
      <c r="Y522" s="791"/>
      <c r="Z522" s="791"/>
      <c r="AA522" s="791"/>
      <c r="AB522" s="791"/>
      <c r="AC522" s="791"/>
      <c r="AD522" s="791"/>
      <c r="AE522" s="791"/>
      <c r="AF522" s="791"/>
      <c r="AG522" s="791"/>
      <c r="AH522" s="791"/>
      <c r="AI522" s="791"/>
      <c r="AJ522" s="791"/>
      <c r="AK522" s="791"/>
      <c r="AL522" s="791"/>
      <c r="AM522" s="791"/>
      <c r="AN522" s="791"/>
      <c r="AO522" s="791"/>
      <c r="AP522" s="791"/>
      <c r="AQ522" s="791"/>
      <c r="AR522" s="791"/>
      <c r="AS522" s="791"/>
      <c r="AT522" s="791"/>
      <c r="AU522" s="791"/>
      <c r="AV522" s="791"/>
      <c r="AW522" s="791"/>
      <c r="AX522" s="791"/>
      <c r="AY522" s="791"/>
      <c r="AZ522" s="791"/>
      <c r="BA522" s="791"/>
      <c r="BB522" s="791"/>
      <c r="BC522" s="791"/>
      <c r="BD522" s="295"/>
      <c r="BE522" s="295"/>
      <c r="BF522" s="295"/>
      <c r="BG522" s="295"/>
      <c r="BH522" s="295"/>
      <c r="BI522" s="295"/>
      <c r="BJ522" s="295"/>
      <c r="BK522" s="295"/>
      <c r="BL522" s="295"/>
      <c r="BM522" s="295"/>
      <c r="BN522" s="295"/>
      <c r="BO522" s="295"/>
      <c r="BP522" s="295"/>
      <c r="BQ522" s="295"/>
      <c r="BR522" s="295"/>
      <c r="BS522" s="295"/>
      <c r="BT522" s="295"/>
      <c r="BU522" s="295"/>
      <c r="BV522" s="295"/>
      <c r="BW522" s="295"/>
      <c r="BX522" s="295"/>
      <c r="BY522" s="295"/>
      <c r="BZ522" s="295"/>
      <c r="CA522" s="295"/>
      <c r="CB522" s="295"/>
      <c r="CC522" s="387"/>
      <c r="CD522" s="387"/>
      <c r="CJ522" s="426"/>
    </row>
    <row r="523" spans="2:88" s="30" customFormat="1" ht="17.100000000000001" customHeight="1">
      <c r="B523" s="901"/>
      <c r="C523" s="295"/>
      <c r="D523" s="295"/>
      <c r="E523" s="295"/>
      <c r="F523" s="295"/>
      <c r="G523" s="790" t="s">
        <v>56</v>
      </c>
      <c r="H523" s="790"/>
      <c r="I523" s="790"/>
      <c r="J523" s="295" t="s">
        <v>1340</v>
      </c>
      <c r="K523" s="295"/>
      <c r="L523" s="295"/>
      <c r="M523" s="295"/>
      <c r="N523" s="295"/>
      <c r="O523" s="295"/>
      <c r="P523" s="295"/>
      <c r="Q523" s="295"/>
      <c r="R523" s="295"/>
      <c r="S523" s="295"/>
      <c r="T523" s="295"/>
      <c r="U523" s="295"/>
      <c r="V523" s="295"/>
      <c r="W523" s="295"/>
      <c r="X523" s="295"/>
      <c r="Y523" s="295"/>
      <c r="Z523" s="295"/>
      <c r="AA523" s="295"/>
      <c r="AB523" s="295"/>
      <c r="AC523" s="295"/>
      <c r="AD523" s="295"/>
      <c r="AE523" s="295"/>
      <c r="AF523" s="295"/>
      <c r="AG523" s="295"/>
      <c r="AH523" s="295"/>
      <c r="AI523" s="295"/>
      <c r="AJ523" s="295"/>
      <c r="AK523" s="295"/>
      <c r="AL523" s="295"/>
      <c r="AM523" s="295"/>
      <c r="AN523" s="295"/>
      <c r="AO523" s="295"/>
      <c r="AP523" s="295"/>
      <c r="AQ523" s="295"/>
      <c r="AR523" s="295"/>
      <c r="AS523" s="295"/>
      <c r="AT523" s="295"/>
      <c r="AU523" s="295"/>
      <c r="AV523" s="295"/>
      <c r="AW523" s="295"/>
      <c r="AX523" s="295"/>
      <c r="AY523" s="295"/>
      <c r="AZ523" s="295"/>
      <c r="BA523" s="295"/>
      <c r="BB523" s="295"/>
      <c r="BC523" s="295"/>
      <c r="BD523" s="295"/>
      <c r="BE523" s="295"/>
      <c r="BF523" s="295"/>
      <c r="BG523" s="295"/>
      <c r="BH523" s="295"/>
      <c r="BI523" s="295"/>
      <c r="BJ523" s="295"/>
      <c r="BK523" s="295"/>
      <c r="BL523" s="295"/>
      <c r="BM523" s="295"/>
      <c r="BN523" s="295"/>
      <c r="BO523" s="295"/>
      <c r="BP523" s="295"/>
      <c r="BQ523" s="295"/>
      <c r="BR523" s="295"/>
      <c r="BS523" s="295"/>
      <c r="BT523" s="295"/>
      <c r="BU523" s="295"/>
      <c r="BV523" s="295"/>
      <c r="BW523" s="295"/>
      <c r="BX523" s="295"/>
      <c r="BY523" s="295"/>
      <c r="BZ523" s="295"/>
      <c r="CA523" s="295"/>
      <c r="CB523" s="295"/>
      <c r="CC523" s="387"/>
      <c r="CD523" s="387"/>
      <c r="CJ523" s="426"/>
    </row>
    <row r="524" spans="2:88" s="30" customFormat="1" ht="17.100000000000001" customHeight="1">
      <c r="B524" s="901"/>
      <c r="C524" s="295"/>
      <c r="D524" s="295"/>
      <c r="E524" s="295"/>
      <c r="F524" s="295"/>
      <c r="G524" s="790" t="s">
        <v>56</v>
      </c>
      <c r="H524" s="790"/>
      <c r="I524" s="790"/>
      <c r="J524" s="295" t="s">
        <v>1341</v>
      </c>
      <c r="K524" s="295"/>
      <c r="L524" s="295"/>
      <c r="M524" s="295"/>
      <c r="N524" s="295"/>
      <c r="O524" s="295"/>
      <c r="P524" s="295"/>
      <c r="Q524" s="295"/>
      <c r="R524" s="295"/>
      <c r="S524" s="295"/>
      <c r="T524" s="295"/>
      <c r="U524" s="295"/>
      <c r="V524" s="295"/>
      <c r="W524" s="295"/>
      <c r="X524" s="295"/>
      <c r="Y524" s="295"/>
      <c r="Z524" s="295"/>
      <c r="AA524" s="295"/>
      <c r="AB524" s="295"/>
      <c r="AC524" s="295"/>
      <c r="AD524" s="295"/>
      <c r="AE524" s="295"/>
      <c r="AF524" s="295"/>
      <c r="AG524" s="295"/>
      <c r="AH524" s="295"/>
      <c r="AI524" s="295"/>
      <c r="AJ524" s="295"/>
      <c r="AK524" s="295"/>
      <c r="AL524" s="295"/>
      <c r="AM524" s="295"/>
      <c r="AN524" s="295"/>
      <c r="AO524" s="295"/>
      <c r="AP524" s="295"/>
      <c r="AQ524" s="295"/>
      <c r="AR524" s="295"/>
      <c r="AS524" s="295"/>
      <c r="AT524" s="295"/>
      <c r="AU524" s="295"/>
      <c r="AV524" s="295"/>
      <c r="AW524" s="295"/>
      <c r="AX524" s="295"/>
      <c r="AY524" s="295"/>
      <c r="AZ524" s="295"/>
      <c r="BA524" s="295"/>
      <c r="BB524" s="295"/>
      <c r="BC524" s="295"/>
      <c r="BD524" s="295"/>
      <c r="BE524" s="295"/>
      <c r="BF524" s="295"/>
      <c r="BG524" s="295"/>
      <c r="BH524" s="295"/>
      <c r="BI524" s="295"/>
      <c r="BJ524" s="295"/>
      <c r="BK524" s="295"/>
      <c r="BL524" s="295"/>
      <c r="BM524" s="295"/>
      <c r="BN524" s="295"/>
      <c r="BO524" s="295"/>
      <c r="BP524" s="295"/>
      <c r="BQ524" s="295"/>
      <c r="BR524" s="295"/>
      <c r="BS524" s="295"/>
      <c r="BT524" s="295"/>
      <c r="BU524" s="295"/>
      <c r="BV524" s="295"/>
      <c r="BW524" s="295"/>
      <c r="BX524" s="295"/>
      <c r="BY524" s="295"/>
      <c r="BZ524" s="295"/>
      <c r="CA524" s="295"/>
      <c r="CB524" s="295"/>
      <c r="CC524" s="387"/>
      <c r="CD524" s="387"/>
      <c r="CJ524" s="426"/>
    </row>
    <row r="525" spans="2:88" s="2" customFormat="1" ht="4.5" customHeight="1">
      <c r="B525" s="901"/>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1"/>
      <c r="CD525" s="1"/>
      <c r="CJ525" s="99"/>
    </row>
    <row r="526" spans="2:88" s="2" customFormat="1" ht="4.5" customHeight="1">
      <c r="B526" s="901"/>
      <c r="C526" s="294"/>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c r="AS526" s="294"/>
      <c r="AT526" s="294"/>
      <c r="AU526" s="294"/>
      <c r="AV526" s="294"/>
      <c r="AW526" s="294"/>
      <c r="AX526" s="294"/>
      <c r="AY526" s="294"/>
      <c r="AZ526" s="294"/>
      <c r="BA526" s="294"/>
      <c r="BB526" s="294"/>
      <c r="BC526" s="294"/>
      <c r="BD526" s="294"/>
      <c r="BE526" s="294"/>
      <c r="BF526" s="294"/>
      <c r="BG526" s="294"/>
      <c r="BH526" s="294"/>
      <c r="BI526" s="294"/>
      <c r="BJ526" s="294"/>
      <c r="BK526" s="294"/>
      <c r="BL526" s="294"/>
      <c r="BM526" s="294"/>
      <c r="BN526" s="294"/>
      <c r="BO526" s="294"/>
      <c r="BP526" s="294"/>
      <c r="BQ526" s="294"/>
      <c r="BR526" s="294"/>
      <c r="BS526" s="294"/>
      <c r="BT526" s="294"/>
      <c r="BU526" s="294"/>
      <c r="BV526" s="294"/>
      <c r="BW526" s="294"/>
      <c r="BX526" s="294"/>
      <c r="BY526" s="294"/>
      <c r="BZ526" s="294"/>
      <c r="CA526" s="294"/>
      <c r="CB526" s="294"/>
      <c r="CC526" s="1"/>
      <c r="CD526" s="1"/>
      <c r="CJ526" s="99"/>
    </row>
    <row r="527" spans="2:88" s="30" customFormat="1" ht="17.100000000000001" customHeight="1">
      <c r="B527" s="901"/>
      <c r="C527" s="295"/>
      <c r="D527" s="295" t="s">
        <v>281</v>
      </c>
      <c r="E527" s="295"/>
      <c r="F527" s="295"/>
      <c r="G527" s="295"/>
      <c r="H527" s="295"/>
      <c r="I527" s="295"/>
      <c r="J527" s="295"/>
      <c r="K527" s="295"/>
      <c r="L527" s="295"/>
      <c r="M527" s="295"/>
      <c r="N527" s="295"/>
      <c r="O527" s="295"/>
      <c r="P527" s="295"/>
      <c r="Q527" s="295"/>
      <c r="R527" s="295"/>
      <c r="S527" s="295"/>
      <c r="T527" s="295"/>
      <c r="U527" s="297"/>
      <c r="V527" s="297"/>
      <c r="W527" s="297"/>
      <c r="X527" s="297"/>
      <c r="Y527" s="297"/>
      <c r="Z527" s="297"/>
      <c r="AA527" s="295"/>
      <c r="AB527" s="295"/>
      <c r="AC527" s="295"/>
      <c r="AD527" s="295"/>
      <c r="AE527" s="295"/>
      <c r="AF527" s="295"/>
      <c r="AG527" s="295"/>
      <c r="AH527" s="295"/>
      <c r="AI527" s="295"/>
      <c r="AJ527" s="295"/>
      <c r="AK527" s="295"/>
      <c r="AL527" s="295"/>
      <c r="AM527" s="295"/>
      <c r="AN527" s="295"/>
      <c r="AO527" s="295"/>
      <c r="AP527" s="295"/>
      <c r="AQ527" s="295"/>
      <c r="AR527" s="295"/>
      <c r="AS527" s="295"/>
      <c r="AT527" s="295"/>
      <c r="AU527" s="295"/>
      <c r="AV527" s="295"/>
      <c r="AW527" s="295"/>
      <c r="AX527" s="295"/>
      <c r="AY527" s="295"/>
      <c r="AZ527" s="295"/>
      <c r="BA527" s="295"/>
      <c r="BB527" s="295"/>
      <c r="BC527" s="295"/>
      <c r="BD527" s="295"/>
      <c r="BE527" s="295"/>
      <c r="BF527" s="295"/>
      <c r="BG527" s="295"/>
      <c r="BH527" s="295"/>
      <c r="BI527" s="295"/>
      <c r="BJ527" s="295"/>
      <c r="BK527" s="295"/>
      <c r="BL527" s="295"/>
      <c r="BM527" s="295"/>
      <c r="BN527" s="295"/>
      <c r="BO527" s="295"/>
      <c r="BP527" s="295"/>
      <c r="BQ527" s="295"/>
      <c r="BR527" s="295"/>
      <c r="BS527" s="295"/>
      <c r="BT527" s="295"/>
      <c r="BU527" s="295"/>
      <c r="BV527" s="295"/>
      <c r="BW527" s="295"/>
      <c r="BX527" s="295"/>
      <c r="BY527" s="295"/>
      <c r="BZ527" s="295"/>
      <c r="CA527" s="295"/>
      <c r="CB527" s="295"/>
      <c r="CC527" s="387"/>
      <c r="CD527" s="387"/>
      <c r="CJ527" s="426"/>
    </row>
    <row r="528" spans="2:88" s="30" customFormat="1" ht="17.100000000000001" customHeight="1">
      <c r="B528" s="901"/>
      <c r="C528" s="295"/>
      <c r="D528" s="295"/>
      <c r="E528" s="295"/>
      <c r="F528" s="295"/>
      <c r="G528" s="790" t="s">
        <v>56</v>
      </c>
      <c r="H528" s="790"/>
      <c r="I528" s="790"/>
      <c r="J528" s="295" t="s">
        <v>1342</v>
      </c>
      <c r="K528" s="295"/>
      <c r="L528" s="295"/>
      <c r="M528" s="295"/>
      <c r="N528" s="295"/>
      <c r="O528" s="295"/>
      <c r="P528" s="295"/>
      <c r="Q528" s="295"/>
      <c r="R528" s="295"/>
      <c r="S528" s="295"/>
      <c r="T528" s="295"/>
      <c r="U528" s="295"/>
      <c r="V528" s="295"/>
      <c r="W528" s="295"/>
      <c r="X528" s="295"/>
      <c r="Y528" s="295"/>
      <c r="Z528" s="295"/>
      <c r="AA528" s="295"/>
      <c r="AB528" s="295"/>
      <c r="AC528" s="295"/>
      <c r="AD528" s="295"/>
      <c r="AE528" s="295"/>
      <c r="AF528" s="295"/>
      <c r="AG528" s="295"/>
      <c r="AH528" s="295"/>
      <c r="AI528" s="295"/>
      <c r="AJ528" s="295"/>
      <c r="AK528" s="295"/>
      <c r="AL528" s="295"/>
      <c r="AM528" s="295"/>
      <c r="AN528" s="295"/>
      <c r="AO528" s="295"/>
      <c r="AP528" s="295"/>
      <c r="AQ528" s="295"/>
      <c r="AR528" s="295"/>
      <c r="AS528" s="295"/>
      <c r="AT528" s="295"/>
      <c r="AU528" s="295"/>
      <c r="AV528" s="295"/>
      <c r="AW528" s="295"/>
      <c r="AX528" s="295"/>
      <c r="AY528" s="295"/>
      <c r="AZ528" s="295"/>
      <c r="BA528" s="295"/>
      <c r="BB528" s="295"/>
      <c r="BC528" s="295"/>
      <c r="BD528" s="295"/>
      <c r="BE528" s="295"/>
      <c r="BF528" s="295"/>
      <c r="BG528" s="295"/>
      <c r="BH528" s="295"/>
      <c r="BI528" s="295"/>
      <c r="BJ528" s="295"/>
      <c r="BK528" s="295"/>
      <c r="BL528" s="295"/>
      <c r="BM528" s="295"/>
      <c r="BN528" s="295"/>
      <c r="BO528" s="295"/>
      <c r="BP528" s="295"/>
      <c r="BQ528" s="295"/>
      <c r="BR528" s="295"/>
      <c r="BS528" s="295"/>
      <c r="BT528" s="295"/>
      <c r="BU528" s="295"/>
      <c r="BV528" s="295"/>
      <c r="BW528" s="295"/>
      <c r="BX528" s="295"/>
      <c r="BY528" s="295"/>
      <c r="BZ528" s="295"/>
      <c r="CA528" s="295"/>
      <c r="CB528" s="295"/>
      <c r="CC528" s="387" t="s">
        <v>2173</v>
      </c>
      <c r="CD528" s="387"/>
      <c r="CJ528" s="426"/>
    </row>
    <row r="529" spans="2:88" s="30" customFormat="1" ht="17.100000000000001" customHeight="1">
      <c r="B529" s="901"/>
      <c r="C529" s="295"/>
      <c r="D529" s="295"/>
      <c r="E529" s="295"/>
      <c r="F529" s="295"/>
      <c r="G529" s="790" t="s">
        <v>56</v>
      </c>
      <c r="H529" s="790"/>
      <c r="I529" s="790"/>
      <c r="J529" s="295" t="s">
        <v>1343</v>
      </c>
      <c r="K529" s="295"/>
      <c r="L529" s="295"/>
      <c r="M529" s="295"/>
      <c r="N529" s="295"/>
      <c r="O529" s="295"/>
      <c r="P529" s="295"/>
      <c r="Q529" s="295"/>
      <c r="R529" s="295"/>
      <c r="S529" s="295"/>
      <c r="T529" s="295"/>
      <c r="U529" s="295"/>
      <c r="V529" s="295"/>
      <c r="W529" s="295"/>
      <c r="X529" s="295"/>
      <c r="Y529" s="295"/>
      <c r="Z529" s="295"/>
      <c r="AA529" s="295"/>
      <c r="AB529" s="295"/>
      <c r="AC529" s="295"/>
      <c r="AD529" s="295"/>
      <c r="AE529" s="295"/>
      <c r="AF529" s="295"/>
      <c r="AG529" s="295"/>
      <c r="AH529" s="295"/>
      <c r="AI529" s="295"/>
      <c r="AJ529" s="295"/>
      <c r="AK529" s="295"/>
      <c r="AL529" s="295"/>
      <c r="AM529" s="295"/>
      <c r="AN529" s="295"/>
      <c r="AO529" s="295"/>
      <c r="AP529" s="295"/>
      <c r="AQ529" s="295"/>
      <c r="AR529" s="295"/>
      <c r="AS529" s="295"/>
      <c r="AT529" s="295"/>
      <c r="AU529" s="295"/>
      <c r="AV529" s="295"/>
      <c r="AW529" s="295"/>
      <c r="AX529" s="295"/>
      <c r="AY529" s="295"/>
      <c r="AZ529" s="295"/>
      <c r="BA529" s="295"/>
      <c r="BB529" s="295"/>
      <c r="BC529" s="295"/>
      <c r="BD529" s="295"/>
      <c r="BE529" s="295"/>
      <c r="BF529" s="295"/>
      <c r="BG529" s="295"/>
      <c r="BH529" s="295"/>
      <c r="BI529" s="295"/>
      <c r="BJ529" s="295"/>
      <c r="BK529" s="295"/>
      <c r="BL529" s="295"/>
      <c r="BM529" s="295"/>
      <c r="BN529" s="295"/>
      <c r="BO529" s="295"/>
      <c r="BP529" s="295"/>
      <c r="BQ529" s="295"/>
      <c r="BR529" s="295"/>
      <c r="BS529" s="295"/>
      <c r="BT529" s="295"/>
      <c r="BU529" s="295"/>
      <c r="BV529" s="295"/>
      <c r="BW529" s="295"/>
      <c r="BX529" s="295"/>
      <c r="BY529" s="295"/>
      <c r="BZ529" s="295"/>
      <c r="CA529" s="295"/>
      <c r="CB529" s="295"/>
      <c r="CC529" s="387" t="s">
        <v>1899</v>
      </c>
      <c r="CD529" s="387"/>
      <c r="CJ529" s="426"/>
    </row>
    <row r="530" spans="2:88" s="30" customFormat="1" ht="17.100000000000001" customHeight="1">
      <c r="B530" s="901"/>
      <c r="C530" s="295"/>
      <c r="D530" s="295"/>
      <c r="E530" s="295"/>
      <c r="F530" s="295"/>
      <c r="G530" s="790" t="s">
        <v>56</v>
      </c>
      <c r="H530" s="790"/>
      <c r="I530" s="790"/>
      <c r="J530" s="295" t="s">
        <v>1344</v>
      </c>
      <c r="K530" s="295"/>
      <c r="L530" s="295"/>
      <c r="M530" s="295"/>
      <c r="N530" s="295"/>
      <c r="O530" s="295"/>
      <c r="P530" s="295"/>
      <c r="Q530" s="295"/>
      <c r="R530" s="295"/>
      <c r="S530" s="295"/>
      <c r="T530" s="295"/>
      <c r="U530" s="295"/>
      <c r="V530" s="295"/>
      <c r="W530" s="295"/>
      <c r="X530" s="295"/>
      <c r="Y530" s="295"/>
      <c r="Z530" s="295"/>
      <c r="AA530" s="295"/>
      <c r="AB530" s="295"/>
      <c r="AC530" s="295"/>
      <c r="AD530" s="295"/>
      <c r="AE530" s="295"/>
      <c r="AF530" s="295"/>
      <c r="AG530" s="295"/>
      <c r="AH530" s="295"/>
      <c r="AI530" s="295"/>
      <c r="AJ530" s="295"/>
      <c r="AK530" s="295"/>
      <c r="AL530" s="295"/>
      <c r="AM530" s="295"/>
      <c r="AN530" s="295"/>
      <c r="AO530" s="295"/>
      <c r="AP530" s="295"/>
      <c r="AQ530" s="295"/>
      <c r="AR530" s="295"/>
      <c r="AS530" s="295"/>
      <c r="AT530" s="295"/>
      <c r="AU530" s="295"/>
      <c r="AV530" s="295"/>
      <c r="AW530" s="295"/>
      <c r="AX530" s="295"/>
      <c r="AY530" s="295"/>
      <c r="AZ530" s="295"/>
      <c r="BA530" s="295"/>
      <c r="BB530" s="295"/>
      <c r="BC530" s="295"/>
      <c r="BD530" s="295"/>
      <c r="BE530" s="295"/>
      <c r="BF530" s="295"/>
      <c r="BG530" s="295"/>
      <c r="BH530" s="295"/>
      <c r="BI530" s="295"/>
      <c r="BJ530" s="295"/>
      <c r="BK530" s="295"/>
      <c r="BL530" s="295"/>
      <c r="BM530" s="295"/>
      <c r="BN530" s="295"/>
      <c r="BO530" s="295"/>
      <c r="BP530" s="295"/>
      <c r="BQ530" s="295"/>
      <c r="BR530" s="295"/>
      <c r="BS530" s="295"/>
      <c r="BT530" s="295"/>
      <c r="BU530" s="295"/>
      <c r="BV530" s="295"/>
      <c r="BW530" s="295"/>
      <c r="BX530" s="295"/>
      <c r="BY530" s="295"/>
      <c r="BZ530" s="295"/>
      <c r="CA530" s="295"/>
      <c r="CB530" s="295"/>
      <c r="CC530" s="387" t="s">
        <v>1900</v>
      </c>
      <c r="CD530" s="387"/>
      <c r="CJ530" s="426"/>
    </row>
    <row r="531" spans="2:88" s="30" customFormat="1" ht="17.100000000000001" customHeight="1">
      <c r="B531" s="901"/>
      <c r="C531" s="295"/>
      <c r="D531" s="295"/>
      <c r="E531" s="295"/>
      <c r="F531" s="295"/>
      <c r="G531" s="790" t="s">
        <v>56</v>
      </c>
      <c r="H531" s="790"/>
      <c r="I531" s="790"/>
      <c r="J531" s="295" t="s">
        <v>1345</v>
      </c>
      <c r="K531" s="295"/>
      <c r="L531" s="295"/>
      <c r="M531" s="295"/>
      <c r="N531" s="295"/>
      <c r="O531" s="295"/>
      <c r="P531" s="295"/>
      <c r="Q531" s="295"/>
      <c r="R531" s="295"/>
      <c r="S531" s="295"/>
      <c r="T531" s="295"/>
      <c r="U531" s="295"/>
      <c r="V531" s="295"/>
      <c r="W531" s="295"/>
      <c r="X531" s="295"/>
      <c r="Y531" s="295"/>
      <c r="Z531" s="295"/>
      <c r="AA531" s="295"/>
      <c r="AB531" s="295"/>
      <c r="AC531" s="295"/>
      <c r="AD531" s="295"/>
      <c r="AE531" s="295"/>
      <c r="AF531" s="295"/>
      <c r="AG531" s="295"/>
      <c r="AH531" s="295"/>
      <c r="AI531" s="295"/>
      <c r="AJ531" s="295"/>
      <c r="AK531" s="295"/>
      <c r="AL531" s="295"/>
      <c r="AM531" s="295"/>
      <c r="AN531" s="295"/>
      <c r="AO531" s="295"/>
      <c r="AP531" s="295"/>
      <c r="AQ531" s="295"/>
      <c r="AR531" s="295"/>
      <c r="AS531" s="295"/>
      <c r="AT531" s="295"/>
      <c r="AU531" s="295"/>
      <c r="AV531" s="295"/>
      <c r="AW531" s="295"/>
      <c r="AX531" s="295"/>
      <c r="AY531" s="295"/>
      <c r="AZ531" s="295"/>
      <c r="BA531" s="295"/>
      <c r="BB531" s="295"/>
      <c r="BC531" s="295"/>
      <c r="BD531" s="295"/>
      <c r="BE531" s="295"/>
      <c r="BF531" s="295"/>
      <c r="BG531" s="295"/>
      <c r="BH531" s="295"/>
      <c r="BI531" s="295"/>
      <c r="BJ531" s="295"/>
      <c r="BK531" s="295"/>
      <c r="BL531" s="295"/>
      <c r="BM531" s="295"/>
      <c r="BN531" s="295"/>
      <c r="BO531" s="295"/>
      <c r="BP531" s="295"/>
      <c r="BQ531" s="295"/>
      <c r="BR531" s="295"/>
      <c r="BS531" s="295"/>
      <c r="BT531" s="295"/>
      <c r="BU531" s="295"/>
      <c r="BV531" s="295"/>
      <c r="BW531" s="295"/>
      <c r="BX531" s="295"/>
      <c r="BY531" s="295"/>
      <c r="BZ531" s="295"/>
      <c r="CA531" s="295"/>
      <c r="CB531" s="295"/>
      <c r="CC531" s="387" t="s">
        <v>1901</v>
      </c>
      <c r="CD531" s="387"/>
      <c r="CJ531" s="426"/>
    </row>
    <row r="532" spans="2:88" s="30" customFormat="1" ht="17.100000000000001" customHeight="1">
      <c r="B532" s="901"/>
      <c r="C532" s="295"/>
      <c r="D532" s="295"/>
      <c r="E532" s="295"/>
      <c r="F532" s="295"/>
      <c r="G532" s="790" t="s">
        <v>56</v>
      </c>
      <c r="H532" s="790"/>
      <c r="I532" s="790"/>
      <c r="J532" s="295" t="s">
        <v>1346</v>
      </c>
      <c r="K532" s="302"/>
      <c r="L532" s="302"/>
      <c r="M532" s="302"/>
      <c r="N532" s="302"/>
      <c r="O532" s="302"/>
      <c r="P532" s="302"/>
      <c r="Q532" s="302"/>
      <c r="R532" s="302"/>
      <c r="S532" s="302"/>
      <c r="T532" s="302"/>
      <c r="U532" s="302"/>
      <c r="V532" s="302"/>
      <c r="W532" s="302"/>
      <c r="X532" s="302"/>
      <c r="Y532" s="302"/>
      <c r="Z532" s="302"/>
      <c r="AA532" s="302"/>
      <c r="AB532" s="302"/>
      <c r="AC532" s="302"/>
      <c r="AD532" s="302"/>
      <c r="AE532" s="302"/>
      <c r="AF532" s="302"/>
      <c r="AG532" s="302"/>
      <c r="AH532" s="302"/>
      <c r="AI532" s="302"/>
      <c r="AJ532" s="302"/>
      <c r="AK532" s="302"/>
      <c r="AL532" s="302"/>
      <c r="AM532" s="302"/>
      <c r="AN532" s="302"/>
      <c r="AO532" s="302"/>
      <c r="AP532" s="302"/>
      <c r="AQ532" s="302"/>
      <c r="AR532" s="302"/>
      <c r="AS532" s="302"/>
      <c r="AT532" s="302"/>
      <c r="AU532" s="302"/>
      <c r="AV532" s="302"/>
      <c r="AW532" s="302"/>
      <c r="AX532" s="302"/>
      <c r="AY532" s="302"/>
      <c r="AZ532" s="302"/>
      <c r="BA532" s="302"/>
      <c r="BB532" s="302"/>
      <c r="BC532" s="302"/>
      <c r="BD532" s="302"/>
      <c r="BE532" s="302"/>
      <c r="BF532" s="302"/>
      <c r="BG532" s="302"/>
      <c r="BH532" s="302"/>
      <c r="BI532" s="302"/>
      <c r="BJ532" s="302"/>
      <c r="BK532" s="302"/>
      <c r="BL532" s="295"/>
      <c r="BM532" s="295"/>
      <c r="BN532" s="295"/>
      <c r="BO532" s="295"/>
      <c r="BP532" s="295"/>
      <c r="BQ532" s="295"/>
      <c r="BR532" s="295"/>
      <c r="BS532" s="295"/>
      <c r="BT532" s="295"/>
      <c r="BU532" s="295"/>
      <c r="BV532" s="295"/>
      <c r="BW532" s="295"/>
      <c r="BX532" s="295"/>
      <c r="BY532" s="295"/>
      <c r="BZ532" s="295"/>
      <c r="CA532" s="295"/>
      <c r="CB532" s="295"/>
      <c r="CC532" s="387" t="s">
        <v>1902</v>
      </c>
      <c r="CD532" s="387"/>
      <c r="CJ532" s="426"/>
    </row>
    <row r="533" spans="2:88" s="2" customFormat="1" ht="4.5" customHeight="1">
      <c r="B533" s="901"/>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293"/>
      <c r="AV533" s="293"/>
      <c r="AW533" s="293"/>
      <c r="AX533" s="293"/>
      <c r="AY533" s="293"/>
      <c r="AZ533" s="293"/>
      <c r="BA533" s="293"/>
      <c r="BB533" s="293"/>
      <c r="BC533" s="293"/>
      <c r="BD533" s="293"/>
      <c r="BE533" s="293"/>
      <c r="BF533" s="293"/>
      <c r="BG533" s="293"/>
      <c r="BH533" s="293"/>
      <c r="BI533" s="293"/>
      <c r="BJ533" s="293"/>
      <c r="BK533" s="293"/>
      <c r="BL533" s="293"/>
      <c r="BM533" s="293"/>
      <c r="BN533" s="293"/>
      <c r="BO533" s="293"/>
      <c r="BP533" s="293"/>
      <c r="BQ533" s="293"/>
      <c r="BR533" s="293"/>
      <c r="BS533" s="293"/>
      <c r="BT533" s="293"/>
      <c r="BU533" s="293"/>
      <c r="BV533" s="293"/>
      <c r="BW533" s="293"/>
      <c r="BX533" s="293"/>
      <c r="BY533" s="293"/>
      <c r="BZ533" s="293"/>
      <c r="CA533" s="293"/>
      <c r="CB533" s="293"/>
      <c r="CC533" s="1"/>
      <c r="CD533" s="1"/>
      <c r="CJ533" s="99"/>
    </row>
    <row r="534" spans="2:88" s="2" customFormat="1" ht="4.5" customHeight="1">
      <c r="B534" s="901"/>
      <c r="C534" s="294"/>
      <c r="D534" s="294"/>
      <c r="E534" s="294"/>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c r="BJ534" s="294"/>
      <c r="BK534" s="294"/>
      <c r="BL534" s="294"/>
      <c r="BM534" s="294"/>
      <c r="BN534" s="294"/>
      <c r="BO534" s="294"/>
      <c r="BP534" s="294"/>
      <c r="BQ534" s="294"/>
      <c r="BR534" s="294"/>
      <c r="BS534" s="294"/>
      <c r="BT534" s="294"/>
      <c r="BU534" s="294"/>
      <c r="BV534" s="294"/>
      <c r="BW534" s="294"/>
      <c r="BX534" s="294"/>
      <c r="BY534" s="294"/>
      <c r="BZ534" s="294"/>
      <c r="CA534" s="294"/>
      <c r="CB534" s="294"/>
      <c r="CC534" s="1"/>
      <c r="CD534" s="1"/>
      <c r="CJ534" s="99"/>
    </row>
    <row r="535" spans="2:88" s="30" customFormat="1" ht="17.100000000000001" customHeight="1">
      <c r="B535" s="901"/>
      <c r="C535" s="295"/>
      <c r="D535" s="295" t="s">
        <v>287</v>
      </c>
      <c r="E535" s="295"/>
      <c r="F535" s="295"/>
      <c r="G535" s="295"/>
      <c r="H535" s="295"/>
      <c r="I535" s="295"/>
      <c r="J535" s="295"/>
      <c r="K535" s="295"/>
      <c r="L535" s="295"/>
      <c r="M535" s="295"/>
      <c r="N535" s="295"/>
      <c r="O535" s="295"/>
      <c r="P535" s="295"/>
      <c r="Q535" s="295"/>
      <c r="R535" s="295"/>
      <c r="S535" s="295"/>
      <c r="T535" s="295"/>
      <c r="U535" s="297"/>
      <c r="V535" s="297"/>
      <c r="W535" s="297"/>
      <c r="X535" s="297"/>
      <c r="Y535" s="297"/>
      <c r="Z535" s="297"/>
      <c r="AA535" s="295"/>
      <c r="AB535" s="295"/>
      <c r="AC535" s="295"/>
      <c r="AD535" s="295"/>
      <c r="AE535" s="295"/>
      <c r="AF535" s="295"/>
      <c r="AG535" s="295"/>
      <c r="AH535" s="295"/>
      <c r="AI535" s="295"/>
      <c r="AJ535" s="295"/>
      <c r="AK535" s="295"/>
      <c r="AL535" s="295"/>
      <c r="AM535" s="295"/>
      <c r="AN535" s="295"/>
      <c r="AO535" s="295"/>
      <c r="AP535" s="295"/>
      <c r="AQ535" s="295"/>
      <c r="AR535" s="295"/>
      <c r="AS535" s="295"/>
      <c r="AT535" s="295"/>
      <c r="AU535" s="295"/>
      <c r="AV535" s="295"/>
      <c r="AW535" s="295"/>
      <c r="AX535" s="295"/>
      <c r="AY535" s="295"/>
      <c r="AZ535" s="295"/>
      <c r="BA535" s="295"/>
      <c r="BB535" s="295"/>
      <c r="BC535" s="295"/>
      <c r="BD535" s="295"/>
      <c r="BE535" s="295"/>
      <c r="BF535" s="295"/>
      <c r="BG535" s="295"/>
      <c r="BH535" s="295"/>
      <c r="BI535" s="295"/>
      <c r="BJ535" s="295"/>
      <c r="BK535" s="295"/>
      <c r="BL535" s="295"/>
      <c r="BM535" s="295"/>
      <c r="BN535" s="295"/>
      <c r="BO535" s="295"/>
      <c r="BP535" s="295"/>
      <c r="BQ535" s="295"/>
      <c r="BR535" s="295"/>
      <c r="BS535" s="295"/>
      <c r="BT535" s="295"/>
      <c r="BU535" s="295"/>
      <c r="BV535" s="295"/>
      <c r="BW535" s="295"/>
      <c r="BX535" s="295"/>
      <c r="BY535" s="295"/>
      <c r="BZ535" s="295"/>
      <c r="CA535" s="295"/>
      <c r="CB535" s="295"/>
      <c r="CC535" s="387"/>
      <c r="CD535" s="387"/>
      <c r="CJ535" s="426"/>
    </row>
    <row r="536" spans="2:88" s="30" customFormat="1" ht="17.100000000000001" customHeight="1">
      <c r="B536" s="901"/>
      <c r="C536" s="295"/>
      <c r="D536" s="295"/>
      <c r="E536" s="295"/>
      <c r="F536" s="295"/>
      <c r="G536" s="77" t="s">
        <v>288</v>
      </c>
      <c r="H536" s="295"/>
      <c r="I536" s="295"/>
      <c r="J536" s="295"/>
      <c r="K536" s="295"/>
      <c r="L536" s="295"/>
      <c r="M536" s="295"/>
      <c r="N536" s="295"/>
      <c r="O536" s="295"/>
      <c r="P536" s="295"/>
      <c r="Q536" s="295"/>
      <c r="R536" s="295"/>
      <c r="S536" s="295"/>
      <c r="T536" s="295"/>
      <c r="U536" s="297"/>
      <c r="V536" s="297"/>
      <c r="W536" s="297"/>
      <c r="X536" s="297"/>
      <c r="Y536" s="297"/>
      <c r="Z536" s="297"/>
      <c r="AA536" s="295"/>
      <c r="AB536" s="295"/>
      <c r="AC536" s="295"/>
      <c r="AD536" s="295"/>
      <c r="AE536" s="295"/>
      <c r="AF536" s="295"/>
      <c r="AG536" s="295"/>
      <c r="AH536" s="295"/>
      <c r="AI536" s="295"/>
      <c r="AJ536" s="295"/>
      <c r="AK536" s="295"/>
      <c r="AL536" s="295"/>
      <c r="AM536" s="295"/>
      <c r="AN536" s="295"/>
      <c r="AO536" s="295"/>
      <c r="AP536" s="295"/>
      <c r="AQ536" s="295"/>
      <c r="AR536" s="295"/>
      <c r="AS536" s="295"/>
      <c r="AT536" s="295"/>
      <c r="AU536" s="295"/>
      <c r="AV536" s="295"/>
      <c r="AW536" s="295"/>
      <c r="AX536" s="295"/>
      <c r="AY536" s="295"/>
      <c r="AZ536" s="295"/>
      <c r="BA536" s="295"/>
      <c r="BB536" s="295"/>
      <c r="BC536" s="295"/>
      <c r="BD536" s="295"/>
      <c r="BE536" s="295"/>
      <c r="BF536" s="295"/>
      <c r="BG536" s="295"/>
      <c r="BH536" s="295"/>
      <c r="BI536" s="295"/>
      <c r="BJ536" s="295"/>
      <c r="BK536" s="295"/>
      <c r="BL536" s="295"/>
      <c r="BM536" s="295"/>
      <c r="BN536" s="295"/>
      <c r="BO536" s="295"/>
      <c r="BP536" s="295"/>
      <c r="BQ536" s="295"/>
      <c r="BR536" s="295"/>
      <c r="BS536" s="295"/>
      <c r="BT536" s="295"/>
      <c r="BU536" s="295"/>
      <c r="BV536" s="295"/>
      <c r="BW536" s="295"/>
      <c r="BX536" s="295"/>
      <c r="BY536" s="295"/>
      <c r="BZ536" s="295"/>
      <c r="CA536" s="295"/>
      <c r="CB536" s="295"/>
      <c r="CC536" s="387"/>
      <c r="CD536" s="387"/>
      <c r="CJ536" s="426"/>
    </row>
    <row r="537" spans="2:88" s="30" customFormat="1" ht="17.100000000000001" customHeight="1">
      <c r="B537" s="901"/>
      <c r="C537" s="295"/>
      <c r="D537" s="77"/>
      <c r="E537" s="295"/>
      <c r="F537" s="295"/>
      <c r="G537" s="295"/>
      <c r="H537" s="295"/>
      <c r="I537" s="295" t="s">
        <v>84</v>
      </c>
      <c r="J537" s="789"/>
      <c r="K537" s="789"/>
      <c r="L537" s="789"/>
      <c r="M537" s="789"/>
      <c r="N537" s="789"/>
      <c r="O537" s="789"/>
      <c r="P537" s="789"/>
      <c r="Q537" s="789"/>
      <c r="R537" s="789"/>
      <c r="S537" s="789"/>
      <c r="T537" s="789"/>
      <c r="U537" s="789"/>
      <c r="V537" s="789"/>
      <c r="W537" s="789"/>
      <c r="X537" s="789"/>
      <c r="Y537" s="789"/>
      <c r="Z537" s="789"/>
      <c r="AA537" s="789"/>
      <c r="AB537" s="789"/>
      <c r="AC537" s="789"/>
      <c r="AD537" s="789"/>
      <c r="AE537" s="789"/>
      <c r="AF537" s="789"/>
      <c r="AG537" s="789"/>
      <c r="AH537" s="789"/>
      <c r="AI537" s="789"/>
      <c r="AJ537" s="789"/>
      <c r="AK537" s="789"/>
      <c r="AL537" s="789"/>
      <c r="AM537" s="789"/>
      <c r="AN537" s="789"/>
      <c r="AO537" s="789"/>
      <c r="AP537" s="789"/>
      <c r="AQ537" s="789"/>
      <c r="AR537" s="789"/>
      <c r="AS537" s="789"/>
      <c r="AT537" s="789"/>
      <c r="AU537" s="789"/>
      <c r="AV537" s="789"/>
      <c r="AW537" s="789"/>
      <c r="AX537" s="789"/>
      <c r="AY537" s="789"/>
      <c r="AZ537" s="789"/>
      <c r="BA537" s="789"/>
      <c r="BB537" s="789"/>
      <c r="BC537" s="789"/>
      <c r="BD537" s="789"/>
      <c r="BE537" s="789"/>
      <c r="BF537" s="789"/>
      <c r="BG537" s="789"/>
      <c r="BH537" s="789"/>
      <c r="BI537" s="789"/>
      <c r="BJ537" s="789"/>
      <c r="BK537" s="789"/>
      <c r="BL537" s="789"/>
      <c r="BM537" s="789"/>
      <c r="BN537" s="789"/>
      <c r="BO537" s="789"/>
      <c r="BP537" s="789"/>
      <c r="BQ537" s="789"/>
      <c r="BR537" s="789"/>
      <c r="BS537" s="789"/>
      <c r="BT537" s="789"/>
      <c r="BU537" s="789"/>
      <c r="BV537" s="789"/>
      <c r="BW537" s="789"/>
      <c r="BX537" s="789"/>
      <c r="BY537" s="789"/>
      <c r="BZ537" s="789"/>
      <c r="CA537" s="789"/>
      <c r="CB537" s="295" t="s">
        <v>80</v>
      </c>
      <c r="CC537" s="387" t="s">
        <v>1903</v>
      </c>
      <c r="CD537" s="387"/>
      <c r="CJ537" s="426"/>
    </row>
    <row r="538" spans="2:88" s="30" customFormat="1" ht="17.100000000000001" customHeight="1">
      <c r="B538" s="901"/>
      <c r="C538" s="295"/>
      <c r="D538" s="295"/>
      <c r="E538" s="295"/>
      <c r="F538" s="295"/>
      <c r="G538" s="77" t="s">
        <v>290</v>
      </c>
      <c r="H538" s="295"/>
      <c r="I538" s="295"/>
      <c r="J538" s="295"/>
      <c r="K538" s="295"/>
      <c r="L538" s="295"/>
      <c r="M538" s="295"/>
      <c r="N538" s="295"/>
      <c r="O538" s="295"/>
      <c r="P538" s="295"/>
      <c r="Q538" s="295"/>
      <c r="R538" s="295"/>
      <c r="S538" s="295"/>
      <c r="T538" s="295"/>
      <c r="U538" s="297"/>
      <c r="V538" s="297"/>
      <c r="W538" s="297"/>
      <c r="X538" s="297"/>
      <c r="Y538" s="297"/>
      <c r="Z538" s="297"/>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5"/>
      <c r="AY538" s="295"/>
      <c r="AZ538" s="295"/>
      <c r="BA538" s="295"/>
      <c r="BB538" s="295"/>
      <c r="BC538" s="295"/>
      <c r="BD538" s="295"/>
      <c r="BE538" s="295"/>
      <c r="BF538" s="295"/>
      <c r="BG538" s="295"/>
      <c r="BH538" s="295"/>
      <c r="BI538" s="295"/>
      <c r="BJ538" s="295"/>
      <c r="BK538" s="295"/>
      <c r="BL538" s="295"/>
      <c r="BM538" s="295"/>
      <c r="BN538" s="295"/>
      <c r="BO538" s="295"/>
      <c r="BP538" s="295"/>
      <c r="BQ538" s="295"/>
      <c r="BR538" s="295"/>
      <c r="BS538" s="295"/>
      <c r="BT538" s="295"/>
      <c r="BU538" s="295"/>
      <c r="BV538" s="295"/>
      <c r="BW538" s="295"/>
      <c r="BX538" s="295"/>
      <c r="BY538" s="295"/>
      <c r="BZ538" s="295"/>
      <c r="CA538" s="295"/>
      <c r="CB538" s="295"/>
      <c r="CC538" s="387"/>
      <c r="CD538" s="387"/>
      <c r="CJ538" s="426"/>
    </row>
    <row r="539" spans="2:88" s="30" customFormat="1" ht="17.100000000000001" customHeight="1">
      <c r="B539" s="901"/>
      <c r="C539" s="295"/>
      <c r="D539" s="295"/>
      <c r="E539" s="295"/>
      <c r="F539" s="295"/>
      <c r="G539" s="295"/>
      <c r="H539" s="295"/>
      <c r="I539" s="790" t="s">
        <v>56</v>
      </c>
      <c r="J539" s="790"/>
      <c r="K539" s="790"/>
      <c r="L539" s="295" t="s">
        <v>1347</v>
      </c>
      <c r="M539" s="295"/>
      <c r="N539" s="295"/>
      <c r="O539" s="295"/>
      <c r="P539" s="295"/>
      <c r="Q539" s="295"/>
      <c r="R539" s="295"/>
      <c r="S539" s="295"/>
      <c r="T539" s="295"/>
      <c r="U539" s="295"/>
      <c r="V539" s="295"/>
      <c r="W539" s="295"/>
      <c r="X539" s="295"/>
      <c r="Y539" s="295"/>
      <c r="Z539" s="295"/>
      <c r="AA539" s="295"/>
      <c r="AB539" s="295"/>
      <c r="AC539" s="295"/>
      <c r="AD539" s="295"/>
      <c r="AE539" s="295"/>
      <c r="AF539" s="295"/>
      <c r="AG539" s="295"/>
      <c r="AH539" s="295"/>
      <c r="AI539" s="295"/>
      <c r="AJ539" s="295"/>
      <c r="AK539" s="295"/>
      <c r="AL539" s="295"/>
      <c r="AM539" s="295"/>
      <c r="AN539" s="295"/>
      <c r="AO539" s="295"/>
      <c r="AP539" s="295"/>
      <c r="AQ539" s="295"/>
      <c r="AR539" s="295"/>
      <c r="AS539" s="295"/>
      <c r="AT539" s="295"/>
      <c r="AU539" s="295"/>
      <c r="AV539" s="295"/>
      <c r="AW539" s="295"/>
      <c r="AX539" s="295"/>
      <c r="AY539" s="295"/>
      <c r="AZ539" s="295"/>
      <c r="BA539" s="295"/>
      <c r="BB539" s="295"/>
      <c r="BC539" s="295"/>
      <c r="BD539" s="295"/>
      <c r="BE539" s="295"/>
      <c r="BF539" s="295"/>
      <c r="BG539" s="295"/>
      <c r="BH539" s="295"/>
      <c r="BI539" s="295"/>
      <c r="BJ539" s="295"/>
      <c r="BK539" s="295"/>
      <c r="BL539" s="295"/>
      <c r="BM539" s="295"/>
      <c r="BN539" s="295"/>
      <c r="BO539" s="295"/>
      <c r="BP539" s="295"/>
      <c r="BQ539" s="295"/>
      <c r="BR539" s="295"/>
      <c r="BS539" s="295"/>
      <c r="BT539" s="295"/>
      <c r="BU539" s="295"/>
      <c r="BV539" s="295"/>
      <c r="BW539" s="295"/>
      <c r="BX539" s="295"/>
      <c r="BY539" s="295"/>
      <c r="BZ539" s="295"/>
      <c r="CA539" s="295"/>
      <c r="CB539" s="295"/>
      <c r="CC539" s="387"/>
      <c r="CD539" s="387"/>
      <c r="CJ539" s="426"/>
    </row>
    <row r="540" spans="2:88" s="30" customFormat="1" ht="17.100000000000001" customHeight="1">
      <c r="B540" s="901"/>
      <c r="C540" s="295"/>
      <c r="D540" s="295"/>
      <c r="E540" s="295"/>
      <c r="F540" s="295"/>
      <c r="G540" s="295"/>
      <c r="H540" s="295"/>
      <c r="I540" s="295"/>
      <c r="J540" s="295" t="s">
        <v>292</v>
      </c>
      <c r="K540" s="295"/>
      <c r="L540" s="295"/>
      <c r="M540" s="295"/>
      <c r="N540" s="295"/>
      <c r="O540" s="295"/>
      <c r="P540" s="295"/>
      <c r="Q540" s="295"/>
      <c r="R540" s="295"/>
      <c r="S540" s="295"/>
      <c r="T540" s="295"/>
      <c r="U540" s="295"/>
      <c r="V540" s="295"/>
      <c r="W540" s="789"/>
      <c r="X540" s="789"/>
      <c r="Y540" s="789"/>
      <c r="Z540" s="789"/>
      <c r="AA540" s="789"/>
      <c r="AB540" s="789"/>
      <c r="AC540" s="789"/>
      <c r="AD540" s="789"/>
      <c r="AE540" s="789"/>
      <c r="AF540" s="789"/>
      <c r="AG540" s="789"/>
      <c r="AH540" s="789"/>
      <c r="AI540" s="789"/>
      <c r="AJ540" s="789"/>
      <c r="AK540" s="789"/>
      <c r="AL540" s="789"/>
      <c r="AM540" s="789"/>
      <c r="AN540" s="789"/>
      <c r="AO540" s="789"/>
      <c r="AP540" s="789"/>
      <c r="AQ540" s="789"/>
      <c r="AR540" s="789"/>
      <c r="AS540" s="789"/>
      <c r="AT540" s="789"/>
      <c r="AU540" s="295" t="s">
        <v>80</v>
      </c>
      <c r="AV540" s="295"/>
      <c r="AW540" s="295"/>
      <c r="AX540" s="295"/>
      <c r="AY540" s="295"/>
      <c r="AZ540" s="295"/>
      <c r="BA540" s="295"/>
      <c r="BB540" s="295"/>
      <c r="BC540" s="295"/>
      <c r="BD540" s="295"/>
      <c r="BE540" s="295"/>
      <c r="BF540" s="295"/>
      <c r="BG540" s="295"/>
      <c r="BH540" s="295"/>
      <c r="BI540" s="295"/>
      <c r="BJ540" s="295"/>
      <c r="BK540" s="295"/>
      <c r="BL540" s="295"/>
      <c r="BM540" s="295"/>
      <c r="BN540" s="295"/>
      <c r="BO540" s="295"/>
      <c r="BP540" s="295"/>
      <c r="BQ540" s="295"/>
      <c r="BR540" s="295"/>
      <c r="BS540" s="295"/>
      <c r="BT540" s="295"/>
      <c r="BU540" s="295"/>
      <c r="BV540" s="295"/>
      <c r="BW540" s="295"/>
      <c r="BX540" s="295"/>
      <c r="BY540" s="295"/>
      <c r="BZ540" s="295"/>
      <c r="CA540" s="295"/>
      <c r="CB540" s="295"/>
      <c r="CC540" s="387"/>
      <c r="CD540" s="387"/>
      <c r="CJ540" s="426"/>
    </row>
    <row r="541" spans="2:88" s="30" customFormat="1" ht="17.100000000000001" customHeight="1">
      <c r="B541" s="901"/>
      <c r="C541" s="295"/>
      <c r="D541" s="295"/>
      <c r="E541" s="295"/>
      <c r="F541" s="295"/>
      <c r="G541" s="295"/>
      <c r="H541" s="295"/>
      <c r="I541" s="790" t="s">
        <v>56</v>
      </c>
      <c r="J541" s="790"/>
      <c r="K541" s="790"/>
      <c r="L541" s="295" t="s">
        <v>1348</v>
      </c>
      <c r="M541" s="295"/>
      <c r="N541" s="295"/>
      <c r="O541" s="295"/>
      <c r="P541" s="295"/>
      <c r="Q541" s="295"/>
      <c r="R541" s="295"/>
      <c r="S541" s="295"/>
      <c r="T541" s="295"/>
      <c r="U541" s="295"/>
      <c r="V541" s="295"/>
      <c r="W541" s="295"/>
      <c r="X541" s="295"/>
      <c r="Y541" s="295"/>
      <c r="Z541" s="295"/>
      <c r="AA541" s="295"/>
      <c r="AB541" s="295"/>
      <c r="AC541" s="295"/>
      <c r="AD541" s="295"/>
      <c r="AE541" s="295"/>
      <c r="AF541" s="295"/>
      <c r="AG541" s="295"/>
      <c r="AH541" s="295"/>
      <c r="AI541" s="295"/>
      <c r="AJ541" s="295"/>
      <c r="AK541" s="295"/>
      <c r="AL541" s="295"/>
      <c r="AM541" s="295"/>
      <c r="AN541" s="295"/>
      <c r="AO541" s="295"/>
      <c r="AP541" s="295"/>
      <c r="AQ541" s="295"/>
      <c r="AR541" s="295"/>
      <c r="AS541" s="295"/>
      <c r="AT541" s="295"/>
      <c r="AU541" s="295"/>
      <c r="AV541" s="295"/>
      <c r="AW541" s="295"/>
      <c r="AX541" s="295"/>
      <c r="AY541" s="295"/>
      <c r="AZ541" s="295"/>
      <c r="BA541" s="295"/>
      <c r="BB541" s="295"/>
      <c r="BC541" s="295"/>
      <c r="BD541" s="295"/>
      <c r="BE541" s="295"/>
      <c r="BF541" s="295"/>
      <c r="BG541" s="295"/>
      <c r="BH541" s="295"/>
      <c r="BI541" s="295"/>
      <c r="BJ541" s="295"/>
      <c r="BK541" s="295"/>
      <c r="BL541" s="295"/>
      <c r="BM541" s="295"/>
      <c r="BN541" s="295"/>
      <c r="BO541" s="295"/>
      <c r="BP541" s="295"/>
      <c r="BQ541" s="295"/>
      <c r="BR541" s="295"/>
      <c r="BS541" s="295"/>
      <c r="BT541" s="295"/>
      <c r="BU541" s="295"/>
      <c r="BV541" s="295"/>
      <c r="BW541" s="295"/>
      <c r="BX541" s="295"/>
      <c r="BY541" s="295"/>
      <c r="BZ541" s="295"/>
      <c r="CA541" s="295"/>
      <c r="CB541" s="295"/>
      <c r="CC541" s="387" t="s">
        <v>1939</v>
      </c>
      <c r="CD541" s="387"/>
      <c r="CJ541" s="426"/>
    </row>
    <row r="542" spans="2:88" s="2" customFormat="1" ht="4.5" customHeight="1">
      <c r="B542" s="901"/>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c r="BD542" s="293"/>
      <c r="BE542" s="293"/>
      <c r="BF542" s="293"/>
      <c r="BG542" s="293"/>
      <c r="BH542" s="293"/>
      <c r="BI542" s="293"/>
      <c r="BJ542" s="293"/>
      <c r="BK542" s="293"/>
      <c r="BL542" s="293"/>
      <c r="BM542" s="293"/>
      <c r="BN542" s="293"/>
      <c r="BO542" s="293"/>
      <c r="BP542" s="293"/>
      <c r="BQ542" s="293"/>
      <c r="BR542" s="293"/>
      <c r="BS542" s="293"/>
      <c r="BT542" s="293"/>
      <c r="BU542" s="293"/>
      <c r="BV542" s="293"/>
      <c r="BW542" s="293"/>
      <c r="BX542" s="293"/>
      <c r="BY542" s="293"/>
      <c r="BZ542" s="293"/>
      <c r="CA542" s="293"/>
      <c r="CB542" s="293"/>
      <c r="CC542" s="1"/>
      <c r="CD542" s="1"/>
      <c r="CJ542" s="99"/>
    </row>
    <row r="543" spans="2:88" s="2" customFormat="1" ht="4.5" customHeight="1">
      <c r="B543" s="901"/>
      <c r="C543" s="294"/>
      <c r="D543" s="294"/>
      <c r="E543" s="294"/>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c r="AS543" s="294"/>
      <c r="AT543" s="294"/>
      <c r="AU543" s="294"/>
      <c r="AV543" s="294"/>
      <c r="AW543" s="294"/>
      <c r="AX543" s="294"/>
      <c r="AY543" s="294"/>
      <c r="AZ543" s="294"/>
      <c r="BA543" s="294"/>
      <c r="BB543" s="294"/>
      <c r="BC543" s="294"/>
      <c r="BD543" s="294"/>
      <c r="BE543" s="294"/>
      <c r="BF543" s="294"/>
      <c r="BG543" s="294"/>
      <c r="BH543" s="294"/>
      <c r="BI543" s="294"/>
      <c r="BJ543" s="294"/>
      <c r="BK543" s="294"/>
      <c r="BL543" s="294"/>
      <c r="BM543" s="294"/>
      <c r="BN543" s="294"/>
      <c r="BO543" s="294"/>
      <c r="BP543" s="294"/>
      <c r="BQ543" s="294"/>
      <c r="BR543" s="294"/>
      <c r="BS543" s="294"/>
      <c r="BT543" s="294"/>
      <c r="BU543" s="294"/>
      <c r="BV543" s="294"/>
      <c r="BW543" s="294"/>
      <c r="BX543" s="294"/>
      <c r="BY543" s="294"/>
      <c r="BZ543" s="294"/>
      <c r="CA543" s="294"/>
      <c r="CB543" s="294"/>
      <c r="CC543" s="1"/>
      <c r="CD543" s="1"/>
      <c r="CJ543" s="99"/>
    </row>
    <row r="544" spans="2:88" s="30" customFormat="1" ht="17.100000000000001" customHeight="1">
      <c r="B544" s="901"/>
      <c r="C544" s="295"/>
      <c r="D544" s="295" t="s">
        <v>294</v>
      </c>
      <c r="E544" s="295"/>
      <c r="F544" s="295"/>
      <c r="G544" s="295"/>
      <c r="H544" s="295"/>
      <c r="I544" s="295"/>
      <c r="J544" s="295"/>
      <c r="K544" s="295"/>
      <c r="L544" s="295"/>
      <c r="M544" s="295"/>
      <c r="N544" s="295"/>
      <c r="O544" s="295"/>
      <c r="P544" s="295"/>
      <c r="Q544" s="295"/>
      <c r="R544" s="295"/>
      <c r="S544" s="295"/>
      <c r="T544" s="295"/>
      <c r="U544" s="297"/>
      <c r="V544" s="297"/>
      <c r="W544" s="297"/>
      <c r="X544" s="297"/>
      <c r="Y544" s="297"/>
      <c r="Z544" s="297"/>
      <c r="AA544" s="295"/>
      <c r="AB544" s="295"/>
      <c r="AC544" s="295"/>
      <c r="AD544" s="295"/>
      <c r="AE544" s="295"/>
      <c r="AF544" s="295"/>
      <c r="AG544" s="295"/>
      <c r="AH544" s="295"/>
      <c r="AI544" s="295"/>
      <c r="AJ544" s="295"/>
      <c r="AK544" s="295"/>
      <c r="AL544" s="295"/>
      <c r="AM544" s="295"/>
      <c r="AN544" s="295"/>
      <c r="AO544" s="295"/>
      <c r="AP544" s="295"/>
      <c r="AQ544" s="295"/>
      <c r="AR544" s="295"/>
      <c r="AS544" s="295"/>
      <c r="AT544" s="295"/>
      <c r="AU544" s="295"/>
      <c r="AV544" s="295"/>
      <c r="AW544" s="295"/>
      <c r="AX544" s="295"/>
      <c r="AY544" s="295"/>
      <c r="AZ544" s="295"/>
      <c r="BA544" s="295"/>
      <c r="BB544" s="295"/>
      <c r="BC544" s="295"/>
      <c r="BD544" s="295"/>
      <c r="BE544" s="295"/>
      <c r="BF544" s="295"/>
      <c r="BG544" s="295"/>
      <c r="BH544" s="295"/>
      <c r="BI544" s="295"/>
      <c r="BJ544" s="295"/>
      <c r="BK544" s="295"/>
      <c r="BL544" s="295"/>
      <c r="BM544" s="295"/>
      <c r="BN544" s="295"/>
      <c r="BO544" s="295"/>
      <c r="BP544" s="295"/>
      <c r="BQ544" s="295"/>
      <c r="BR544" s="295"/>
      <c r="BS544" s="295"/>
      <c r="BT544" s="295"/>
      <c r="BU544" s="295"/>
      <c r="BV544" s="295"/>
      <c r="BW544" s="295"/>
      <c r="BX544" s="295"/>
      <c r="BY544" s="295"/>
      <c r="BZ544" s="295"/>
      <c r="CA544" s="295"/>
      <c r="CB544" s="295"/>
      <c r="CC544" s="387"/>
      <c r="CD544" s="387"/>
      <c r="CJ544" s="426"/>
    </row>
    <row r="545" spans="2:88" s="30" customFormat="1" ht="17.100000000000001" customHeight="1">
      <c r="B545" s="901"/>
      <c r="C545" s="295"/>
      <c r="D545" s="300"/>
      <c r="E545" s="295"/>
      <c r="F545" s="295"/>
      <c r="G545" s="295"/>
      <c r="H545" s="295" t="s">
        <v>84</v>
      </c>
      <c r="I545" s="789"/>
      <c r="J545" s="789"/>
      <c r="K545" s="789"/>
      <c r="L545" s="789"/>
      <c r="M545" s="789"/>
      <c r="N545" s="789"/>
      <c r="O545" s="789"/>
      <c r="P545" s="789"/>
      <c r="Q545" s="789"/>
      <c r="R545" s="789"/>
      <c r="S545" s="789"/>
      <c r="T545" s="789"/>
      <c r="U545" s="789"/>
      <c r="V545" s="789"/>
      <c r="W545" s="789"/>
      <c r="X545" s="789"/>
      <c r="Y545" s="789"/>
      <c r="Z545" s="789"/>
      <c r="AA545" s="789"/>
      <c r="AB545" s="789"/>
      <c r="AC545" s="789"/>
      <c r="AD545" s="789"/>
      <c r="AE545" s="789"/>
      <c r="AF545" s="789"/>
      <c r="AG545" s="789"/>
      <c r="AH545" s="789"/>
      <c r="AI545" s="789"/>
      <c r="AJ545" s="789"/>
      <c r="AK545" s="789"/>
      <c r="AL545" s="789"/>
      <c r="AM545" s="789"/>
      <c r="AN545" s="789"/>
      <c r="AO545" s="789"/>
      <c r="AP545" s="789"/>
      <c r="AQ545" s="789"/>
      <c r="AR545" s="789"/>
      <c r="AS545" s="789"/>
      <c r="AT545" s="789"/>
      <c r="AU545" s="789"/>
      <c r="AV545" s="789"/>
      <c r="AW545" s="789"/>
      <c r="AX545" s="789"/>
      <c r="AY545" s="789"/>
      <c r="AZ545" s="789"/>
      <c r="BA545" s="295" t="s">
        <v>80</v>
      </c>
      <c r="BB545" s="295"/>
      <c r="BC545" s="295"/>
      <c r="BD545" s="295"/>
      <c r="BE545" s="295"/>
      <c r="BF545" s="295"/>
      <c r="BG545" s="295"/>
      <c r="BH545" s="295"/>
      <c r="BI545" s="295"/>
      <c r="BJ545" s="295"/>
      <c r="BK545" s="295"/>
      <c r="BL545" s="295"/>
      <c r="BM545" s="295"/>
      <c r="BN545" s="295"/>
      <c r="BO545" s="295"/>
      <c r="BP545" s="295"/>
      <c r="BQ545" s="295"/>
      <c r="BR545" s="295"/>
      <c r="BS545" s="295"/>
      <c r="BT545" s="295"/>
      <c r="BU545" s="295"/>
      <c r="BV545" s="295"/>
      <c r="BW545" s="295"/>
      <c r="BX545" s="295"/>
      <c r="BY545" s="295"/>
      <c r="BZ545" s="295"/>
      <c r="CA545" s="295"/>
      <c r="CB545" s="295"/>
      <c r="CC545" s="387" t="s">
        <v>1904</v>
      </c>
      <c r="CD545" s="387"/>
      <c r="CJ545" s="426"/>
    </row>
    <row r="546" spans="2:88" s="2" customFormat="1" ht="4.5" customHeight="1">
      <c r="B546" s="901"/>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c r="BD546" s="293"/>
      <c r="BE546" s="293"/>
      <c r="BF546" s="293"/>
      <c r="BG546" s="293"/>
      <c r="BH546" s="293"/>
      <c r="BI546" s="293"/>
      <c r="BJ546" s="293"/>
      <c r="BK546" s="293"/>
      <c r="BL546" s="293"/>
      <c r="BM546" s="293"/>
      <c r="BN546" s="293"/>
      <c r="BO546" s="293"/>
      <c r="BP546" s="293"/>
      <c r="BQ546" s="293"/>
      <c r="BR546" s="293"/>
      <c r="BS546" s="293"/>
      <c r="BT546" s="293"/>
      <c r="BU546" s="293"/>
      <c r="BV546" s="293"/>
      <c r="BW546" s="293"/>
      <c r="BX546" s="293"/>
      <c r="BY546" s="293"/>
      <c r="BZ546" s="293"/>
      <c r="CA546" s="293"/>
      <c r="CB546" s="293"/>
      <c r="CC546" s="1"/>
      <c r="CD546" s="1"/>
      <c r="CJ546" s="99"/>
    </row>
    <row r="547" spans="2:88" s="2" customFormat="1" ht="4.5" customHeight="1">
      <c r="B547" s="901"/>
      <c r="C547" s="294"/>
      <c r="D547" s="294"/>
      <c r="E547" s="294"/>
      <c r="F547" s="294"/>
      <c r="G547" s="294"/>
      <c r="H547" s="294"/>
      <c r="I547" s="294"/>
      <c r="J547" s="294"/>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c r="AS547" s="294"/>
      <c r="AT547" s="294"/>
      <c r="AU547" s="294"/>
      <c r="AV547" s="294"/>
      <c r="AW547" s="294"/>
      <c r="AX547" s="294"/>
      <c r="AY547" s="294"/>
      <c r="AZ547" s="294"/>
      <c r="BA547" s="294"/>
      <c r="BB547" s="294"/>
      <c r="BC547" s="294"/>
      <c r="BD547" s="294"/>
      <c r="BE547" s="294"/>
      <c r="BF547" s="294"/>
      <c r="BG547" s="294"/>
      <c r="BH547" s="294"/>
      <c r="BI547" s="294"/>
      <c r="BJ547" s="294"/>
      <c r="BK547" s="294"/>
      <c r="BL547" s="294"/>
      <c r="BM547" s="294"/>
      <c r="BN547" s="294"/>
      <c r="BO547" s="294"/>
      <c r="BP547" s="294"/>
      <c r="BQ547" s="294"/>
      <c r="BR547" s="294"/>
      <c r="BS547" s="294"/>
      <c r="BT547" s="294"/>
      <c r="BU547" s="294"/>
      <c r="BV547" s="294"/>
      <c r="BW547" s="294"/>
      <c r="BX547" s="294"/>
      <c r="BY547" s="294"/>
      <c r="BZ547" s="294"/>
      <c r="CA547" s="294"/>
      <c r="CB547" s="294"/>
      <c r="CC547" s="1"/>
      <c r="CD547" s="1"/>
      <c r="CJ547" s="99"/>
    </row>
    <row r="548" spans="2:88" s="30" customFormat="1" ht="17.100000000000001" customHeight="1">
      <c r="B548" s="901"/>
      <c r="C548" s="295"/>
      <c r="D548" s="295" t="s">
        <v>295</v>
      </c>
      <c r="E548" s="295"/>
      <c r="F548" s="295"/>
      <c r="G548" s="295"/>
      <c r="H548" s="295"/>
      <c r="I548" s="295"/>
      <c r="J548" s="295"/>
      <c r="K548" s="295"/>
      <c r="L548" s="295"/>
      <c r="M548" s="295"/>
      <c r="N548" s="295"/>
      <c r="O548" s="295"/>
      <c r="P548" s="295"/>
      <c r="Q548" s="295"/>
      <c r="R548" s="295"/>
      <c r="S548" s="295"/>
      <c r="T548" s="295"/>
      <c r="U548" s="297"/>
      <c r="V548" s="297"/>
      <c r="W548" s="297"/>
      <c r="X548" s="297"/>
      <c r="Y548" s="297"/>
      <c r="Z548" s="297"/>
      <c r="AA548" s="295"/>
      <c r="AB548" s="295"/>
      <c r="AC548" s="295"/>
      <c r="AD548" s="295"/>
      <c r="AE548" s="295"/>
      <c r="AF548" s="295"/>
      <c r="AG548" s="295"/>
      <c r="AH548" s="295"/>
      <c r="AI548" s="295"/>
      <c r="AJ548" s="295"/>
      <c r="AK548" s="295"/>
      <c r="AL548" s="295"/>
      <c r="AM548" s="295"/>
      <c r="AN548" s="295"/>
      <c r="AO548" s="295"/>
      <c r="AP548" s="295"/>
      <c r="AQ548" s="295"/>
      <c r="AR548" s="295"/>
      <c r="AS548" s="295"/>
      <c r="AT548" s="295"/>
      <c r="AU548" s="295"/>
      <c r="AV548" s="295"/>
      <c r="AW548" s="295"/>
      <c r="AX548" s="295"/>
      <c r="AY548" s="295"/>
      <c r="AZ548" s="295"/>
      <c r="BA548" s="295"/>
      <c r="BB548" s="295"/>
      <c r="BC548" s="295"/>
      <c r="BD548" s="295"/>
      <c r="BE548" s="295"/>
      <c r="BF548" s="295"/>
      <c r="BG548" s="295"/>
      <c r="BH548" s="295"/>
      <c r="BI548" s="295"/>
      <c r="BJ548" s="295"/>
      <c r="BK548" s="295"/>
      <c r="BL548" s="295"/>
      <c r="BM548" s="295"/>
      <c r="BN548" s="295"/>
      <c r="BO548" s="295"/>
      <c r="BP548" s="295"/>
      <c r="BQ548" s="295"/>
      <c r="BR548" s="295"/>
      <c r="BS548" s="295"/>
      <c r="BT548" s="295"/>
      <c r="BU548" s="295"/>
      <c r="BV548" s="295"/>
      <c r="BW548" s="295"/>
      <c r="BX548" s="295"/>
      <c r="BY548" s="295"/>
      <c r="BZ548" s="295"/>
      <c r="CA548" s="295"/>
      <c r="CB548" s="295"/>
      <c r="CC548" s="387"/>
      <c r="CD548" s="387"/>
      <c r="CJ548" s="426"/>
    </row>
    <row r="549" spans="2:88" s="31" customFormat="1" ht="17.100000000000001" customHeight="1">
      <c r="B549" s="901"/>
      <c r="C549" s="303"/>
      <c r="D549" s="303"/>
      <c r="E549" s="303"/>
      <c r="F549" s="303"/>
      <c r="G549" s="788"/>
      <c r="H549" s="788"/>
      <c r="I549" s="788"/>
      <c r="J549" s="788"/>
      <c r="K549" s="788"/>
      <c r="L549" s="788"/>
      <c r="M549" s="788"/>
      <c r="N549" s="788"/>
      <c r="O549" s="788"/>
      <c r="P549" s="788"/>
      <c r="Q549" s="788"/>
      <c r="R549" s="788"/>
      <c r="S549" s="788"/>
      <c r="T549" s="788"/>
      <c r="U549" s="788"/>
      <c r="V549" s="788"/>
      <c r="W549" s="788"/>
      <c r="X549" s="788"/>
      <c r="Y549" s="788"/>
      <c r="Z549" s="788"/>
      <c r="AA549" s="788"/>
      <c r="AB549" s="788"/>
      <c r="AC549" s="788"/>
      <c r="AD549" s="788"/>
      <c r="AE549" s="788"/>
      <c r="AF549" s="788"/>
      <c r="AG549" s="788"/>
      <c r="AH549" s="788"/>
      <c r="AI549" s="788"/>
      <c r="AJ549" s="788"/>
      <c r="AK549" s="788"/>
      <c r="AL549" s="788"/>
      <c r="AM549" s="788"/>
      <c r="AN549" s="788"/>
      <c r="AO549" s="788"/>
      <c r="AP549" s="788"/>
      <c r="AQ549" s="788"/>
      <c r="AR549" s="788"/>
      <c r="AS549" s="788"/>
      <c r="AT549" s="788"/>
      <c r="AU549" s="788"/>
      <c r="AV549" s="788"/>
      <c r="AW549" s="788"/>
      <c r="AX549" s="788"/>
      <c r="AY549" s="788"/>
      <c r="AZ549" s="788"/>
      <c r="BA549" s="788"/>
      <c r="BB549" s="788"/>
      <c r="BC549" s="788"/>
      <c r="BD549" s="788"/>
      <c r="BE549" s="788"/>
      <c r="BF549" s="788"/>
      <c r="BG549" s="788"/>
      <c r="BH549" s="788"/>
      <c r="BI549" s="788"/>
      <c r="BJ549" s="788"/>
      <c r="BK549" s="788"/>
      <c r="BL549" s="788"/>
      <c r="BM549" s="788"/>
      <c r="BN549" s="788"/>
      <c r="BO549" s="788"/>
      <c r="BP549" s="788"/>
      <c r="BQ549" s="788"/>
      <c r="BR549" s="788"/>
      <c r="BS549" s="788"/>
      <c r="BT549" s="788"/>
      <c r="BU549" s="788"/>
      <c r="BV549" s="788"/>
      <c r="BW549" s="788"/>
      <c r="BX549" s="788"/>
      <c r="BY549" s="788"/>
      <c r="BZ549" s="788"/>
      <c r="CA549" s="788"/>
      <c r="CB549" s="303"/>
      <c r="CC549" s="394"/>
      <c r="CD549" s="394"/>
      <c r="CJ549" s="427"/>
    </row>
    <row r="550" spans="2:88" s="31" customFormat="1" ht="17.100000000000001" customHeight="1">
      <c r="B550" s="901"/>
      <c r="C550" s="303"/>
      <c r="D550" s="303"/>
      <c r="E550" s="303"/>
      <c r="F550" s="303"/>
      <c r="G550" s="788"/>
      <c r="H550" s="788"/>
      <c r="I550" s="788"/>
      <c r="J550" s="788"/>
      <c r="K550" s="788"/>
      <c r="L550" s="788"/>
      <c r="M550" s="788"/>
      <c r="N550" s="788"/>
      <c r="O550" s="788"/>
      <c r="P550" s="788"/>
      <c r="Q550" s="788"/>
      <c r="R550" s="788"/>
      <c r="S550" s="788"/>
      <c r="T550" s="788"/>
      <c r="U550" s="788"/>
      <c r="V550" s="788"/>
      <c r="W550" s="788"/>
      <c r="X550" s="788"/>
      <c r="Y550" s="788"/>
      <c r="Z550" s="788"/>
      <c r="AA550" s="788"/>
      <c r="AB550" s="788"/>
      <c r="AC550" s="788"/>
      <c r="AD550" s="788"/>
      <c r="AE550" s="788"/>
      <c r="AF550" s="788"/>
      <c r="AG550" s="788"/>
      <c r="AH550" s="788"/>
      <c r="AI550" s="788"/>
      <c r="AJ550" s="788"/>
      <c r="AK550" s="788"/>
      <c r="AL550" s="788"/>
      <c r="AM550" s="788"/>
      <c r="AN550" s="788"/>
      <c r="AO550" s="788"/>
      <c r="AP550" s="788"/>
      <c r="AQ550" s="788"/>
      <c r="AR550" s="788"/>
      <c r="AS550" s="788"/>
      <c r="AT550" s="788"/>
      <c r="AU550" s="788"/>
      <c r="AV550" s="788"/>
      <c r="AW550" s="788"/>
      <c r="AX550" s="788"/>
      <c r="AY550" s="788"/>
      <c r="AZ550" s="788"/>
      <c r="BA550" s="788"/>
      <c r="BB550" s="788"/>
      <c r="BC550" s="788"/>
      <c r="BD550" s="788"/>
      <c r="BE550" s="788"/>
      <c r="BF550" s="788"/>
      <c r="BG550" s="788"/>
      <c r="BH550" s="788"/>
      <c r="BI550" s="788"/>
      <c r="BJ550" s="788"/>
      <c r="BK550" s="788"/>
      <c r="BL550" s="788"/>
      <c r="BM550" s="788"/>
      <c r="BN550" s="788"/>
      <c r="BO550" s="788"/>
      <c r="BP550" s="788"/>
      <c r="BQ550" s="788"/>
      <c r="BR550" s="788"/>
      <c r="BS550" s="788"/>
      <c r="BT550" s="788"/>
      <c r="BU550" s="788"/>
      <c r="BV550" s="788"/>
      <c r="BW550" s="788"/>
      <c r="BX550" s="788"/>
      <c r="BY550" s="788"/>
      <c r="BZ550" s="788"/>
      <c r="CA550" s="788"/>
      <c r="CB550" s="303"/>
      <c r="CC550" s="394"/>
      <c r="CD550" s="394"/>
      <c r="CJ550" s="427"/>
    </row>
    <row r="551" spans="2:88" s="31" customFormat="1" ht="17.100000000000001" customHeight="1">
      <c r="B551" s="901"/>
      <c r="C551" s="303"/>
      <c r="D551" s="303"/>
      <c r="E551" s="303"/>
      <c r="F551" s="303"/>
      <c r="G551" s="788"/>
      <c r="H551" s="788"/>
      <c r="I551" s="788"/>
      <c r="J551" s="788"/>
      <c r="K551" s="788"/>
      <c r="L551" s="788"/>
      <c r="M551" s="788"/>
      <c r="N551" s="788"/>
      <c r="O551" s="788"/>
      <c r="P551" s="788"/>
      <c r="Q551" s="788"/>
      <c r="R551" s="788"/>
      <c r="S551" s="788"/>
      <c r="T551" s="788"/>
      <c r="U551" s="788"/>
      <c r="V551" s="788"/>
      <c r="W551" s="788"/>
      <c r="X551" s="788"/>
      <c r="Y551" s="788"/>
      <c r="Z551" s="788"/>
      <c r="AA551" s="788"/>
      <c r="AB551" s="788"/>
      <c r="AC551" s="788"/>
      <c r="AD551" s="788"/>
      <c r="AE551" s="788"/>
      <c r="AF551" s="788"/>
      <c r="AG551" s="788"/>
      <c r="AH551" s="788"/>
      <c r="AI551" s="788"/>
      <c r="AJ551" s="788"/>
      <c r="AK551" s="788"/>
      <c r="AL551" s="788"/>
      <c r="AM551" s="788"/>
      <c r="AN551" s="788"/>
      <c r="AO551" s="788"/>
      <c r="AP551" s="788"/>
      <c r="AQ551" s="788"/>
      <c r="AR551" s="788"/>
      <c r="AS551" s="788"/>
      <c r="AT551" s="788"/>
      <c r="AU551" s="788"/>
      <c r="AV551" s="788"/>
      <c r="AW551" s="788"/>
      <c r="AX551" s="788"/>
      <c r="AY551" s="788"/>
      <c r="AZ551" s="788"/>
      <c r="BA551" s="788"/>
      <c r="BB551" s="788"/>
      <c r="BC551" s="788"/>
      <c r="BD551" s="788"/>
      <c r="BE551" s="788"/>
      <c r="BF551" s="788"/>
      <c r="BG551" s="788"/>
      <c r="BH551" s="788"/>
      <c r="BI551" s="788"/>
      <c r="BJ551" s="788"/>
      <c r="BK551" s="788"/>
      <c r="BL551" s="788"/>
      <c r="BM551" s="788"/>
      <c r="BN551" s="788"/>
      <c r="BO551" s="788"/>
      <c r="BP551" s="788"/>
      <c r="BQ551" s="788"/>
      <c r="BR551" s="788"/>
      <c r="BS551" s="788"/>
      <c r="BT551" s="788"/>
      <c r="BU551" s="788"/>
      <c r="BV551" s="788"/>
      <c r="BW551" s="788"/>
      <c r="BX551" s="788"/>
      <c r="BY551" s="788"/>
      <c r="BZ551" s="788"/>
      <c r="CA551" s="788"/>
      <c r="CB551" s="303"/>
      <c r="CC551" s="394"/>
      <c r="CD551" s="394"/>
      <c r="CJ551" s="427"/>
    </row>
    <row r="552" spans="2:88" s="1" customFormat="1" ht="17.100000000000001" customHeight="1">
      <c r="B552" s="901"/>
      <c r="C552" s="59"/>
      <c r="D552" s="59"/>
      <c r="E552" s="59"/>
      <c r="F552" s="59"/>
      <c r="G552" s="788"/>
      <c r="H552" s="788"/>
      <c r="I552" s="788"/>
      <c r="J552" s="788"/>
      <c r="K552" s="788"/>
      <c r="L552" s="788"/>
      <c r="M552" s="788"/>
      <c r="N552" s="788"/>
      <c r="O552" s="788"/>
      <c r="P552" s="788"/>
      <c r="Q552" s="788"/>
      <c r="R552" s="788"/>
      <c r="S552" s="788"/>
      <c r="T552" s="788"/>
      <c r="U552" s="788"/>
      <c r="V552" s="788"/>
      <c r="W552" s="788"/>
      <c r="X552" s="788"/>
      <c r="Y552" s="788"/>
      <c r="Z552" s="788"/>
      <c r="AA552" s="788"/>
      <c r="AB552" s="788"/>
      <c r="AC552" s="788"/>
      <c r="AD552" s="788"/>
      <c r="AE552" s="788"/>
      <c r="AF552" s="788"/>
      <c r="AG552" s="788"/>
      <c r="AH552" s="788"/>
      <c r="AI552" s="788"/>
      <c r="AJ552" s="788"/>
      <c r="AK552" s="788"/>
      <c r="AL552" s="788"/>
      <c r="AM552" s="788"/>
      <c r="AN552" s="788"/>
      <c r="AO552" s="788"/>
      <c r="AP552" s="788"/>
      <c r="AQ552" s="788"/>
      <c r="AR552" s="788"/>
      <c r="AS552" s="788"/>
      <c r="AT552" s="788"/>
      <c r="AU552" s="788"/>
      <c r="AV552" s="788"/>
      <c r="AW552" s="788"/>
      <c r="AX552" s="788"/>
      <c r="AY552" s="788"/>
      <c r="AZ552" s="788"/>
      <c r="BA552" s="788"/>
      <c r="BB552" s="788"/>
      <c r="BC552" s="788"/>
      <c r="BD552" s="788"/>
      <c r="BE552" s="788"/>
      <c r="BF552" s="788"/>
      <c r="BG552" s="788"/>
      <c r="BH552" s="788"/>
      <c r="BI552" s="788"/>
      <c r="BJ552" s="788"/>
      <c r="BK552" s="788"/>
      <c r="BL552" s="788"/>
      <c r="BM552" s="788"/>
      <c r="BN552" s="788"/>
      <c r="BO552" s="788"/>
      <c r="BP552" s="788"/>
      <c r="BQ552" s="788"/>
      <c r="BR552" s="788"/>
      <c r="BS552" s="788"/>
      <c r="BT552" s="788"/>
      <c r="BU552" s="788"/>
      <c r="BV552" s="788"/>
      <c r="BW552" s="788"/>
      <c r="BX552" s="788"/>
      <c r="BY552" s="788"/>
      <c r="BZ552" s="788"/>
      <c r="CA552" s="788"/>
      <c r="CB552" s="60"/>
      <c r="CJ552" s="420"/>
    </row>
    <row r="553" spans="2:88" s="1" customFormat="1" ht="17.100000000000001" customHeight="1">
      <c r="B553" s="901"/>
      <c r="C553" s="59"/>
      <c r="D553" s="59"/>
      <c r="E553" s="59"/>
      <c r="F553" s="59"/>
      <c r="G553" s="788"/>
      <c r="H553" s="788"/>
      <c r="I553" s="788"/>
      <c r="J553" s="788"/>
      <c r="K553" s="788"/>
      <c r="L553" s="788"/>
      <c r="M553" s="788"/>
      <c r="N553" s="788"/>
      <c r="O553" s="788"/>
      <c r="P553" s="788"/>
      <c r="Q553" s="788"/>
      <c r="R553" s="788"/>
      <c r="S553" s="788"/>
      <c r="T553" s="788"/>
      <c r="U553" s="788"/>
      <c r="V553" s="788"/>
      <c r="W553" s="788"/>
      <c r="X553" s="788"/>
      <c r="Y553" s="788"/>
      <c r="Z553" s="788"/>
      <c r="AA553" s="788"/>
      <c r="AB553" s="788"/>
      <c r="AC553" s="788"/>
      <c r="AD553" s="788"/>
      <c r="AE553" s="788"/>
      <c r="AF553" s="788"/>
      <c r="AG553" s="788"/>
      <c r="AH553" s="788"/>
      <c r="AI553" s="788"/>
      <c r="AJ553" s="788"/>
      <c r="AK553" s="788"/>
      <c r="AL553" s="788"/>
      <c r="AM553" s="788"/>
      <c r="AN553" s="788"/>
      <c r="AO553" s="788"/>
      <c r="AP553" s="788"/>
      <c r="AQ553" s="788"/>
      <c r="AR553" s="788"/>
      <c r="AS553" s="788"/>
      <c r="AT553" s="788"/>
      <c r="AU553" s="788"/>
      <c r="AV553" s="788"/>
      <c r="AW553" s="788"/>
      <c r="AX553" s="788"/>
      <c r="AY553" s="788"/>
      <c r="AZ553" s="788"/>
      <c r="BA553" s="788"/>
      <c r="BB553" s="788"/>
      <c r="BC553" s="788"/>
      <c r="BD553" s="788"/>
      <c r="BE553" s="788"/>
      <c r="BF553" s="788"/>
      <c r="BG553" s="788"/>
      <c r="BH553" s="788"/>
      <c r="BI553" s="788"/>
      <c r="BJ553" s="788"/>
      <c r="BK553" s="788"/>
      <c r="BL553" s="788"/>
      <c r="BM553" s="788"/>
      <c r="BN553" s="788"/>
      <c r="BO553" s="788"/>
      <c r="BP553" s="788"/>
      <c r="BQ553" s="788"/>
      <c r="BR553" s="788"/>
      <c r="BS553" s="788"/>
      <c r="BT553" s="788"/>
      <c r="BU553" s="788"/>
      <c r="BV553" s="788"/>
      <c r="BW553" s="788"/>
      <c r="BX553" s="788"/>
      <c r="BY553" s="788"/>
      <c r="BZ553" s="788"/>
      <c r="CA553" s="788"/>
      <c r="CB553" s="60"/>
      <c r="CJ553" s="420"/>
    </row>
    <row r="554" spans="2:88" s="1" customFormat="1" ht="17.100000000000001" customHeight="1">
      <c r="B554" s="901"/>
      <c r="C554" s="59"/>
      <c r="D554" s="59"/>
      <c r="E554" s="59"/>
      <c r="F554" s="59"/>
      <c r="G554" s="788"/>
      <c r="H554" s="788"/>
      <c r="I554" s="788"/>
      <c r="J554" s="788"/>
      <c r="K554" s="788"/>
      <c r="L554" s="788"/>
      <c r="M554" s="788"/>
      <c r="N554" s="788"/>
      <c r="O554" s="788"/>
      <c r="P554" s="788"/>
      <c r="Q554" s="788"/>
      <c r="R554" s="788"/>
      <c r="S554" s="788"/>
      <c r="T554" s="788"/>
      <c r="U554" s="788"/>
      <c r="V554" s="788"/>
      <c r="W554" s="788"/>
      <c r="X554" s="788"/>
      <c r="Y554" s="788"/>
      <c r="Z554" s="788"/>
      <c r="AA554" s="788"/>
      <c r="AB554" s="788"/>
      <c r="AC554" s="788"/>
      <c r="AD554" s="788"/>
      <c r="AE554" s="788"/>
      <c r="AF554" s="788"/>
      <c r="AG554" s="788"/>
      <c r="AH554" s="788"/>
      <c r="AI554" s="788"/>
      <c r="AJ554" s="788"/>
      <c r="AK554" s="788"/>
      <c r="AL554" s="788"/>
      <c r="AM554" s="788"/>
      <c r="AN554" s="788"/>
      <c r="AO554" s="788"/>
      <c r="AP554" s="788"/>
      <c r="AQ554" s="788"/>
      <c r="AR554" s="788"/>
      <c r="AS554" s="788"/>
      <c r="AT554" s="788"/>
      <c r="AU554" s="788"/>
      <c r="AV554" s="788"/>
      <c r="AW554" s="788"/>
      <c r="AX554" s="788"/>
      <c r="AY554" s="788"/>
      <c r="AZ554" s="788"/>
      <c r="BA554" s="788"/>
      <c r="BB554" s="788"/>
      <c r="BC554" s="788"/>
      <c r="BD554" s="788"/>
      <c r="BE554" s="788"/>
      <c r="BF554" s="788"/>
      <c r="BG554" s="788"/>
      <c r="BH554" s="788"/>
      <c r="BI554" s="788"/>
      <c r="BJ554" s="788"/>
      <c r="BK554" s="788"/>
      <c r="BL554" s="788"/>
      <c r="BM554" s="788"/>
      <c r="BN554" s="788"/>
      <c r="BO554" s="788"/>
      <c r="BP554" s="788"/>
      <c r="BQ554" s="788"/>
      <c r="BR554" s="788"/>
      <c r="BS554" s="788"/>
      <c r="BT554" s="788"/>
      <c r="BU554" s="788"/>
      <c r="BV554" s="788"/>
      <c r="BW554" s="788"/>
      <c r="BX554" s="788"/>
      <c r="BY554" s="788"/>
      <c r="BZ554" s="788"/>
      <c r="CA554" s="788"/>
      <c r="CB554" s="60"/>
      <c r="CJ554" s="420"/>
    </row>
    <row r="555" spans="2:88" s="1" customFormat="1" ht="17.100000000000001" customHeight="1">
      <c r="B555" s="901"/>
      <c r="C555" s="59"/>
      <c r="D555" s="59"/>
      <c r="E555" s="59"/>
      <c r="F555" s="59"/>
      <c r="G555" s="788"/>
      <c r="H555" s="788"/>
      <c r="I555" s="788"/>
      <c r="J555" s="788"/>
      <c r="K555" s="788"/>
      <c r="L555" s="788"/>
      <c r="M555" s="788"/>
      <c r="N555" s="788"/>
      <c r="O555" s="788"/>
      <c r="P555" s="788"/>
      <c r="Q555" s="788"/>
      <c r="R555" s="788"/>
      <c r="S555" s="788"/>
      <c r="T555" s="788"/>
      <c r="U555" s="788"/>
      <c r="V555" s="788"/>
      <c r="W555" s="788"/>
      <c r="X555" s="788"/>
      <c r="Y555" s="788"/>
      <c r="Z555" s="788"/>
      <c r="AA555" s="788"/>
      <c r="AB555" s="788"/>
      <c r="AC555" s="788"/>
      <c r="AD555" s="788"/>
      <c r="AE555" s="788"/>
      <c r="AF555" s="788"/>
      <c r="AG555" s="788"/>
      <c r="AH555" s="788"/>
      <c r="AI555" s="788"/>
      <c r="AJ555" s="788"/>
      <c r="AK555" s="788"/>
      <c r="AL555" s="788"/>
      <c r="AM555" s="788"/>
      <c r="AN555" s="788"/>
      <c r="AO555" s="788"/>
      <c r="AP555" s="788"/>
      <c r="AQ555" s="788"/>
      <c r="AR555" s="788"/>
      <c r="AS555" s="788"/>
      <c r="AT555" s="788"/>
      <c r="AU555" s="788"/>
      <c r="AV555" s="788"/>
      <c r="AW555" s="788"/>
      <c r="AX555" s="788"/>
      <c r="AY555" s="788"/>
      <c r="AZ555" s="788"/>
      <c r="BA555" s="788"/>
      <c r="BB555" s="788"/>
      <c r="BC555" s="788"/>
      <c r="BD555" s="788"/>
      <c r="BE555" s="788"/>
      <c r="BF555" s="788"/>
      <c r="BG555" s="788"/>
      <c r="BH555" s="788"/>
      <c r="BI555" s="788"/>
      <c r="BJ555" s="788"/>
      <c r="BK555" s="788"/>
      <c r="BL555" s="788"/>
      <c r="BM555" s="788"/>
      <c r="BN555" s="788"/>
      <c r="BO555" s="788"/>
      <c r="BP555" s="788"/>
      <c r="BQ555" s="788"/>
      <c r="BR555" s="788"/>
      <c r="BS555" s="788"/>
      <c r="BT555" s="788"/>
      <c r="BU555" s="788"/>
      <c r="BV555" s="788"/>
      <c r="BW555" s="788"/>
      <c r="BX555" s="788"/>
      <c r="BY555" s="788"/>
      <c r="BZ555" s="788"/>
      <c r="CA555" s="788"/>
      <c r="CB555" s="60"/>
      <c r="CJ555" s="420"/>
    </row>
    <row r="556" spans="2:88" s="1" customFormat="1" ht="17.100000000000001" customHeight="1">
      <c r="B556" s="901"/>
      <c r="C556" s="59"/>
      <c r="D556" s="59"/>
      <c r="E556" s="59"/>
      <c r="F556" s="59"/>
      <c r="G556" s="788"/>
      <c r="H556" s="788"/>
      <c r="I556" s="788"/>
      <c r="J556" s="788"/>
      <c r="K556" s="788"/>
      <c r="L556" s="788"/>
      <c r="M556" s="788"/>
      <c r="N556" s="788"/>
      <c r="O556" s="788"/>
      <c r="P556" s="788"/>
      <c r="Q556" s="788"/>
      <c r="R556" s="788"/>
      <c r="S556" s="788"/>
      <c r="T556" s="788"/>
      <c r="U556" s="788"/>
      <c r="V556" s="788"/>
      <c r="W556" s="788"/>
      <c r="X556" s="788"/>
      <c r="Y556" s="788"/>
      <c r="Z556" s="788"/>
      <c r="AA556" s="788"/>
      <c r="AB556" s="788"/>
      <c r="AC556" s="788"/>
      <c r="AD556" s="788"/>
      <c r="AE556" s="788"/>
      <c r="AF556" s="788"/>
      <c r="AG556" s="788"/>
      <c r="AH556" s="788"/>
      <c r="AI556" s="788"/>
      <c r="AJ556" s="788"/>
      <c r="AK556" s="788"/>
      <c r="AL556" s="788"/>
      <c r="AM556" s="788"/>
      <c r="AN556" s="788"/>
      <c r="AO556" s="788"/>
      <c r="AP556" s="788"/>
      <c r="AQ556" s="788"/>
      <c r="AR556" s="788"/>
      <c r="AS556" s="788"/>
      <c r="AT556" s="788"/>
      <c r="AU556" s="788"/>
      <c r="AV556" s="788"/>
      <c r="AW556" s="788"/>
      <c r="AX556" s="788"/>
      <c r="AY556" s="788"/>
      <c r="AZ556" s="788"/>
      <c r="BA556" s="788"/>
      <c r="BB556" s="788"/>
      <c r="BC556" s="788"/>
      <c r="BD556" s="788"/>
      <c r="BE556" s="788"/>
      <c r="BF556" s="788"/>
      <c r="BG556" s="788"/>
      <c r="BH556" s="788"/>
      <c r="BI556" s="788"/>
      <c r="BJ556" s="788"/>
      <c r="BK556" s="788"/>
      <c r="BL556" s="788"/>
      <c r="BM556" s="788"/>
      <c r="BN556" s="788"/>
      <c r="BO556" s="788"/>
      <c r="BP556" s="788"/>
      <c r="BQ556" s="788"/>
      <c r="BR556" s="788"/>
      <c r="BS556" s="788"/>
      <c r="BT556" s="788"/>
      <c r="BU556" s="788"/>
      <c r="BV556" s="788"/>
      <c r="BW556" s="788"/>
      <c r="BX556" s="788"/>
      <c r="BY556" s="788"/>
      <c r="BZ556" s="788"/>
      <c r="CA556" s="788"/>
      <c r="CB556" s="60"/>
      <c r="CJ556" s="420"/>
    </row>
    <row r="557" spans="2:88" s="1" customFormat="1" ht="17.100000000000001" customHeight="1">
      <c r="B557" s="901"/>
      <c r="C557" s="59"/>
      <c r="D557" s="59"/>
      <c r="E557" s="59"/>
      <c r="F557" s="59"/>
      <c r="G557" s="788"/>
      <c r="H557" s="788"/>
      <c r="I557" s="788"/>
      <c r="J557" s="788"/>
      <c r="K557" s="788"/>
      <c r="L557" s="788"/>
      <c r="M557" s="788"/>
      <c r="N557" s="788"/>
      <c r="O557" s="788"/>
      <c r="P557" s="788"/>
      <c r="Q557" s="788"/>
      <c r="R557" s="788"/>
      <c r="S557" s="788"/>
      <c r="T557" s="788"/>
      <c r="U557" s="788"/>
      <c r="V557" s="788"/>
      <c r="W557" s="788"/>
      <c r="X557" s="788"/>
      <c r="Y557" s="788"/>
      <c r="Z557" s="788"/>
      <c r="AA557" s="788"/>
      <c r="AB557" s="788"/>
      <c r="AC557" s="788"/>
      <c r="AD557" s="788"/>
      <c r="AE557" s="788"/>
      <c r="AF557" s="788"/>
      <c r="AG557" s="788"/>
      <c r="AH557" s="788"/>
      <c r="AI557" s="788"/>
      <c r="AJ557" s="788"/>
      <c r="AK557" s="788"/>
      <c r="AL557" s="788"/>
      <c r="AM557" s="788"/>
      <c r="AN557" s="788"/>
      <c r="AO557" s="788"/>
      <c r="AP557" s="788"/>
      <c r="AQ557" s="788"/>
      <c r="AR557" s="788"/>
      <c r="AS557" s="788"/>
      <c r="AT557" s="788"/>
      <c r="AU557" s="788"/>
      <c r="AV557" s="788"/>
      <c r="AW557" s="788"/>
      <c r="AX557" s="788"/>
      <c r="AY557" s="788"/>
      <c r="AZ557" s="788"/>
      <c r="BA557" s="788"/>
      <c r="BB557" s="788"/>
      <c r="BC557" s="788"/>
      <c r="BD557" s="788"/>
      <c r="BE557" s="788"/>
      <c r="BF557" s="788"/>
      <c r="BG557" s="788"/>
      <c r="BH557" s="788"/>
      <c r="BI557" s="788"/>
      <c r="BJ557" s="788"/>
      <c r="BK557" s="788"/>
      <c r="BL557" s="788"/>
      <c r="BM557" s="788"/>
      <c r="BN557" s="788"/>
      <c r="BO557" s="788"/>
      <c r="BP557" s="788"/>
      <c r="BQ557" s="788"/>
      <c r="BR557" s="788"/>
      <c r="BS557" s="788"/>
      <c r="BT557" s="788"/>
      <c r="BU557" s="788"/>
      <c r="BV557" s="788"/>
      <c r="BW557" s="788"/>
      <c r="BX557" s="788"/>
      <c r="BY557" s="788"/>
      <c r="BZ557" s="788"/>
      <c r="CA557" s="788"/>
      <c r="CB557" s="60"/>
      <c r="CJ557" s="420"/>
    </row>
    <row r="558" spans="2:88" s="1" customFormat="1" ht="17.100000000000001" customHeight="1">
      <c r="B558" s="901"/>
      <c r="C558" s="59"/>
      <c r="D558" s="59"/>
      <c r="E558" s="59"/>
      <c r="F558" s="59"/>
      <c r="G558" s="788"/>
      <c r="H558" s="788"/>
      <c r="I558" s="788"/>
      <c r="J558" s="788"/>
      <c r="K558" s="788"/>
      <c r="L558" s="788"/>
      <c r="M558" s="788"/>
      <c r="N558" s="788"/>
      <c r="O558" s="788"/>
      <c r="P558" s="788"/>
      <c r="Q558" s="788"/>
      <c r="R558" s="788"/>
      <c r="S558" s="788"/>
      <c r="T558" s="788"/>
      <c r="U558" s="788"/>
      <c r="V558" s="788"/>
      <c r="W558" s="788"/>
      <c r="X558" s="788"/>
      <c r="Y558" s="788"/>
      <c r="Z558" s="788"/>
      <c r="AA558" s="788"/>
      <c r="AB558" s="788"/>
      <c r="AC558" s="788"/>
      <c r="AD558" s="788"/>
      <c r="AE558" s="788"/>
      <c r="AF558" s="788"/>
      <c r="AG558" s="788"/>
      <c r="AH558" s="788"/>
      <c r="AI558" s="788"/>
      <c r="AJ558" s="788"/>
      <c r="AK558" s="788"/>
      <c r="AL558" s="788"/>
      <c r="AM558" s="788"/>
      <c r="AN558" s="788"/>
      <c r="AO558" s="788"/>
      <c r="AP558" s="788"/>
      <c r="AQ558" s="788"/>
      <c r="AR558" s="788"/>
      <c r="AS558" s="788"/>
      <c r="AT558" s="788"/>
      <c r="AU558" s="788"/>
      <c r="AV558" s="788"/>
      <c r="AW558" s="788"/>
      <c r="AX558" s="788"/>
      <c r="AY558" s="788"/>
      <c r="AZ558" s="788"/>
      <c r="BA558" s="788"/>
      <c r="BB558" s="788"/>
      <c r="BC558" s="788"/>
      <c r="BD558" s="788"/>
      <c r="BE558" s="788"/>
      <c r="BF558" s="788"/>
      <c r="BG558" s="788"/>
      <c r="BH558" s="788"/>
      <c r="BI558" s="788"/>
      <c r="BJ558" s="788"/>
      <c r="BK558" s="788"/>
      <c r="BL558" s="788"/>
      <c r="BM558" s="788"/>
      <c r="BN558" s="788"/>
      <c r="BO558" s="788"/>
      <c r="BP558" s="788"/>
      <c r="BQ558" s="788"/>
      <c r="BR558" s="788"/>
      <c r="BS558" s="788"/>
      <c r="BT558" s="788"/>
      <c r="BU558" s="788"/>
      <c r="BV558" s="788"/>
      <c r="BW558" s="788"/>
      <c r="BX558" s="788"/>
      <c r="BY558" s="788"/>
      <c r="BZ558" s="788"/>
      <c r="CA558" s="788"/>
      <c r="CB558" s="60"/>
      <c r="CJ558" s="420"/>
    </row>
    <row r="559" spans="2:88" s="1" customFormat="1" ht="17.100000000000001" customHeight="1">
      <c r="B559" s="482" t="s">
        <v>2144</v>
      </c>
      <c r="C559" s="59"/>
      <c r="D559" s="59"/>
      <c r="E559" s="59"/>
      <c r="F559" s="59"/>
      <c r="G559" s="788"/>
      <c r="H559" s="788"/>
      <c r="I559" s="788"/>
      <c r="J559" s="788"/>
      <c r="K559" s="788"/>
      <c r="L559" s="788"/>
      <c r="M559" s="788"/>
      <c r="N559" s="788"/>
      <c r="O559" s="788"/>
      <c r="P559" s="788"/>
      <c r="Q559" s="788"/>
      <c r="R559" s="788"/>
      <c r="S559" s="788"/>
      <c r="T559" s="788"/>
      <c r="U559" s="788"/>
      <c r="V559" s="788"/>
      <c r="W559" s="788"/>
      <c r="X559" s="788"/>
      <c r="Y559" s="788"/>
      <c r="Z559" s="788"/>
      <c r="AA559" s="788"/>
      <c r="AB559" s="788"/>
      <c r="AC559" s="788"/>
      <c r="AD559" s="788"/>
      <c r="AE559" s="788"/>
      <c r="AF559" s="788"/>
      <c r="AG559" s="788"/>
      <c r="AH559" s="788"/>
      <c r="AI559" s="788"/>
      <c r="AJ559" s="788"/>
      <c r="AK559" s="788"/>
      <c r="AL559" s="788"/>
      <c r="AM559" s="788"/>
      <c r="AN559" s="788"/>
      <c r="AO559" s="788"/>
      <c r="AP559" s="788"/>
      <c r="AQ559" s="788"/>
      <c r="AR559" s="788"/>
      <c r="AS559" s="788"/>
      <c r="AT559" s="788"/>
      <c r="AU559" s="788"/>
      <c r="AV559" s="788"/>
      <c r="AW559" s="788"/>
      <c r="AX559" s="788"/>
      <c r="AY559" s="788"/>
      <c r="AZ559" s="788"/>
      <c r="BA559" s="788"/>
      <c r="BB559" s="788"/>
      <c r="BC559" s="788"/>
      <c r="BD559" s="788"/>
      <c r="BE559" s="788"/>
      <c r="BF559" s="788"/>
      <c r="BG559" s="788"/>
      <c r="BH559" s="788"/>
      <c r="BI559" s="788"/>
      <c r="BJ559" s="788"/>
      <c r="BK559" s="788"/>
      <c r="BL559" s="788"/>
      <c r="BM559" s="788"/>
      <c r="BN559" s="788"/>
      <c r="BO559" s="788"/>
      <c r="BP559" s="788"/>
      <c r="BQ559" s="788"/>
      <c r="BR559" s="788"/>
      <c r="BS559" s="788"/>
      <c r="BT559" s="788"/>
      <c r="BU559" s="788"/>
      <c r="BV559" s="788"/>
      <c r="BW559" s="788"/>
      <c r="BX559" s="788"/>
      <c r="BY559" s="788"/>
      <c r="BZ559" s="788"/>
      <c r="CA559" s="788"/>
      <c r="CB559" s="60"/>
      <c r="CC559" s="461" t="s">
        <v>2144</v>
      </c>
      <c r="CJ559" s="420"/>
    </row>
    <row r="560" spans="2:88" s="2" customFormat="1" ht="15.75" customHeight="1" thickBot="1">
      <c r="B560" s="483" t="s">
        <v>2141</v>
      </c>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c r="AP560" s="77"/>
      <c r="AQ560" s="77"/>
      <c r="AR560" s="77"/>
      <c r="AS560" s="77"/>
      <c r="AT560" s="77"/>
      <c r="AU560" s="77"/>
      <c r="AV560" s="77"/>
      <c r="AW560" s="77"/>
      <c r="AX560" s="77"/>
      <c r="AY560" s="77"/>
      <c r="AZ560" s="77"/>
      <c r="BA560" s="77"/>
      <c r="BB560" s="77"/>
      <c r="BC560" s="77"/>
      <c r="BD560" s="77"/>
      <c r="BE560" s="77"/>
      <c r="BF560" s="77"/>
      <c r="BG560" s="77"/>
      <c r="BH560" s="77"/>
      <c r="BI560" s="77"/>
      <c r="BJ560" s="77"/>
      <c r="BK560" s="77"/>
      <c r="BL560" s="77"/>
      <c r="BM560" s="77"/>
      <c r="BN560" s="77"/>
      <c r="BO560" s="77"/>
      <c r="BP560" s="77"/>
      <c r="BQ560" s="77"/>
      <c r="BR560" s="77"/>
      <c r="BS560" s="77"/>
      <c r="BT560" s="77"/>
      <c r="BU560" s="77"/>
      <c r="BV560" s="77"/>
      <c r="BW560" s="77"/>
      <c r="BX560" s="77"/>
      <c r="BY560" s="77"/>
      <c r="BZ560" s="77"/>
      <c r="CA560" s="77"/>
      <c r="CB560" s="77"/>
      <c r="CC560" s="463" t="s">
        <v>2141</v>
      </c>
      <c r="CD560" s="1"/>
      <c r="CJ560" s="99"/>
    </row>
    <row r="561" spans="2:81" ht="17.100000000000001" customHeight="1">
      <c r="B561" s="484"/>
      <c r="CC561" s="464"/>
    </row>
  </sheetData>
  <sheetProtection algorithmName="SHA-512" hashValue="vvvcPUyyizzSHYgkuD07j96YxPDlMs6Y78pEpKy9RxCw82mTL3sbsjFtHVjA8L6GB5vxRq6qH7jgIAaUNpDxbA==" saltValue="xE+3Bco9iHYNfPqZnQGGJA==" spinCount="100000" sheet="1" formatCells="0" selectLockedCells="1"/>
  <mergeCells count="370">
    <mergeCell ref="G555:CA555"/>
    <mergeCell ref="G556:CA556"/>
    <mergeCell ref="G557:CA557"/>
    <mergeCell ref="G558:CA558"/>
    <mergeCell ref="G559:CA559"/>
    <mergeCell ref="B4:B54"/>
    <mergeCell ref="B58:B108"/>
    <mergeCell ref="B115:B165"/>
    <mergeCell ref="B172:B222"/>
    <mergeCell ref="B228:B278"/>
    <mergeCell ref="B284:B334"/>
    <mergeCell ref="B340:B390"/>
    <mergeCell ref="B396:B446"/>
    <mergeCell ref="B452:B502"/>
    <mergeCell ref="B508:B558"/>
    <mergeCell ref="W540:AT540"/>
    <mergeCell ref="I541:K541"/>
    <mergeCell ref="I545:AZ545"/>
    <mergeCell ref="G549:CA549"/>
    <mergeCell ref="G550:CA550"/>
    <mergeCell ref="G551:CA551"/>
    <mergeCell ref="G552:CA552"/>
    <mergeCell ref="G553:CA553"/>
    <mergeCell ref="G554:CA554"/>
    <mergeCell ref="G523:I523"/>
    <mergeCell ref="G524:I524"/>
    <mergeCell ref="G528:I528"/>
    <mergeCell ref="G529:I529"/>
    <mergeCell ref="G530:I530"/>
    <mergeCell ref="G531:I531"/>
    <mergeCell ref="G532:I532"/>
    <mergeCell ref="J537:CA537"/>
    <mergeCell ref="I539:K539"/>
    <mergeCell ref="AA515:AN515"/>
    <mergeCell ref="AA516:AN516"/>
    <mergeCell ref="AA517:AN517"/>
    <mergeCell ref="W518:AC518"/>
    <mergeCell ref="AS518:AY518"/>
    <mergeCell ref="Q519:AM519"/>
    <mergeCell ref="AP519:AR519"/>
    <mergeCell ref="AU519:BN519"/>
    <mergeCell ref="D522:BC522"/>
    <mergeCell ref="G499:CA499"/>
    <mergeCell ref="G500:CA500"/>
    <mergeCell ref="G501:CA501"/>
    <mergeCell ref="G502:CA502"/>
    <mergeCell ref="G503:CA503"/>
    <mergeCell ref="C505:CB505"/>
    <mergeCell ref="C506:CB506"/>
    <mergeCell ref="AA509:AN509"/>
    <mergeCell ref="AA512:AN512"/>
    <mergeCell ref="W484:AT484"/>
    <mergeCell ref="I485:K485"/>
    <mergeCell ref="I489:AZ489"/>
    <mergeCell ref="G493:CA493"/>
    <mergeCell ref="G494:CA494"/>
    <mergeCell ref="G495:CA495"/>
    <mergeCell ref="G496:CA496"/>
    <mergeCell ref="G497:CA497"/>
    <mergeCell ref="G498:CA498"/>
    <mergeCell ref="G467:I467"/>
    <mergeCell ref="G468:I468"/>
    <mergeCell ref="G472:I472"/>
    <mergeCell ref="G473:I473"/>
    <mergeCell ref="G474:I474"/>
    <mergeCell ref="G475:I475"/>
    <mergeCell ref="G476:I476"/>
    <mergeCell ref="J481:CA481"/>
    <mergeCell ref="I483:K483"/>
    <mergeCell ref="AA459:AN459"/>
    <mergeCell ref="AA460:AN460"/>
    <mergeCell ref="AA461:AN461"/>
    <mergeCell ref="W462:AC462"/>
    <mergeCell ref="AS462:AY462"/>
    <mergeCell ref="Q463:AM463"/>
    <mergeCell ref="AP463:AR463"/>
    <mergeCell ref="AU463:BN463"/>
    <mergeCell ref="D466:BC466"/>
    <mergeCell ref="G443:CA443"/>
    <mergeCell ref="G444:CA444"/>
    <mergeCell ref="G445:CA445"/>
    <mergeCell ref="G446:CA446"/>
    <mergeCell ref="G447:CA447"/>
    <mergeCell ref="C449:CB449"/>
    <mergeCell ref="C450:CB450"/>
    <mergeCell ref="AA453:AN453"/>
    <mergeCell ref="AA456:AN456"/>
    <mergeCell ref="W428:AT428"/>
    <mergeCell ref="I429:K429"/>
    <mergeCell ref="I433:AZ433"/>
    <mergeCell ref="G437:CA437"/>
    <mergeCell ref="G438:CA438"/>
    <mergeCell ref="G439:CA439"/>
    <mergeCell ref="G440:CA440"/>
    <mergeCell ref="G441:CA441"/>
    <mergeCell ref="G442:CA442"/>
    <mergeCell ref="G411:I411"/>
    <mergeCell ref="G412:I412"/>
    <mergeCell ref="G416:I416"/>
    <mergeCell ref="G417:I417"/>
    <mergeCell ref="G418:I418"/>
    <mergeCell ref="G419:I419"/>
    <mergeCell ref="G420:I420"/>
    <mergeCell ref="J425:CA425"/>
    <mergeCell ref="I427:K427"/>
    <mergeCell ref="AA403:AN403"/>
    <mergeCell ref="AA404:AN404"/>
    <mergeCell ref="AA405:AN405"/>
    <mergeCell ref="W406:AC406"/>
    <mergeCell ref="AS406:AY406"/>
    <mergeCell ref="Q407:AM407"/>
    <mergeCell ref="AP407:AR407"/>
    <mergeCell ref="AU407:BN407"/>
    <mergeCell ref="D410:BC410"/>
    <mergeCell ref="G387:CA387"/>
    <mergeCell ref="G388:CA388"/>
    <mergeCell ref="G389:CA389"/>
    <mergeCell ref="G390:CA390"/>
    <mergeCell ref="G391:CA391"/>
    <mergeCell ref="C393:CB393"/>
    <mergeCell ref="C394:CB394"/>
    <mergeCell ref="AA397:AN397"/>
    <mergeCell ref="AA400:AN400"/>
    <mergeCell ref="W372:AT372"/>
    <mergeCell ref="I373:K373"/>
    <mergeCell ref="I377:AZ377"/>
    <mergeCell ref="G381:CA381"/>
    <mergeCell ref="G382:CA382"/>
    <mergeCell ref="G383:CA383"/>
    <mergeCell ref="G384:CA384"/>
    <mergeCell ref="G385:CA385"/>
    <mergeCell ref="G386:CA386"/>
    <mergeCell ref="G355:I355"/>
    <mergeCell ref="G356:I356"/>
    <mergeCell ref="G360:I360"/>
    <mergeCell ref="G361:I361"/>
    <mergeCell ref="G362:I362"/>
    <mergeCell ref="G363:I363"/>
    <mergeCell ref="G364:I364"/>
    <mergeCell ref="J369:CA369"/>
    <mergeCell ref="I371:K371"/>
    <mergeCell ref="AA347:AN347"/>
    <mergeCell ref="AA348:AN348"/>
    <mergeCell ref="AA349:AN349"/>
    <mergeCell ref="W350:AC350"/>
    <mergeCell ref="AS350:AY350"/>
    <mergeCell ref="Q351:AM351"/>
    <mergeCell ref="AP351:AR351"/>
    <mergeCell ref="AU351:BN351"/>
    <mergeCell ref="D354:BC354"/>
    <mergeCell ref="G331:CA331"/>
    <mergeCell ref="G332:CA332"/>
    <mergeCell ref="G333:CA333"/>
    <mergeCell ref="G334:CA334"/>
    <mergeCell ref="G335:CA335"/>
    <mergeCell ref="C337:CB337"/>
    <mergeCell ref="C338:CB338"/>
    <mergeCell ref="AA341:AN341"/>
    <mergeCell ref="AA344:AN344"/>
    <mergeCell ref="W316:AT316"/>
    <mergeCell ref="I317:K317"/>
    <mergeCell ref="I321:AZ321"/>
    <mergeCell ref="G325:CA325"/>
    <mergeCell ref="G326:CA326"/>
    <mergeCell ref="G327:CA327"/>
    <mergeCell ref="G328:CA328"/>
    <mergeCell ref="G329:CA329"/>
    <mergeCell ref="G330:CA330"/>
    <mergeCell ref="G299:I299"/>
    <mergeCell ref="G300:I300"/>
    <mergeCell ref="G304:I304"/>
    <mergeCell ref="G305:I305"/>
    <mergeCell ref="G306:I306"/>
    <mergeCell ref="G307:I307"/>
    <mergeCell ref="G308:I308"/>
    <mergeCell ref="J313:CA313"/>
    <mergeCell ref="I315:K315"/>
    <mergeCell ref="AA291:AN291"/>
    <mergeCell ref="AA292:AN292"/>
    <mergeCell ref="AA293:AN293"/>
    <mergeCell ref="W294:AC294"/>
    <mergeCell ref="AS294:AY294"/>
    <mergeCell ref="Q295:AM295"/>
    <mergeCell ref="AP295:AR295"/>
    <mergeCell ref="AU295:BN295"/>
    <mergeCell ref="D298:BC298"/>
    <mergeCell ref="C281:CB281"/>
    <mergeCell ref="C282:CB282"/>
    <mergeCell ref="AA285:AN285"/>
    <mergeCell ref="AA288:AN288"/>
    <mergeCell ref="G278:CA278"/>
    <mergeCell ref="G279:CA279"/>
    <mergeCell ref="G272:CA272"/>
    <mergeCell ref="G273:CA273"/>
    <mergeCell ref="G274:CA274"/>
    <mergeCell ref="G275:CA275"/>
    <mergeCell ref="G276:CA276"/>
    <mergeCell ref="G277:CA277"/>
    <mergeCell ref="W260:AT260"/>
    <mergeCell ref="I261:K261"/>
    <mergeCell ref="I265:AZ265"/>
    <mergeCell ref="G269:CA269"/>
    <mergeCell ref="G270:CA270"/>
    <mergeCell ref="G271:CA271"/>
    <mergeCell ref="G249:I249"/>
    <mergeCell ref="G250:I250"/>
    <mergeCell ref="G251:I251"/>
    <mergeCell ref="G252:I252"/>
    <mergeCell ref="J257:CA257"/>
    <mergeCell ref="I259:K259"/>
    <mergeCell ref="D242:BC242"/>
    <mergeCell ref="G243:I243"/>
    <mergeCell ref="G244:I244"/>
    <mergeCell ref="G248:I248"/>
    <mergeCell ref="Q239:AM239"/>
    <mergeCell ref="AP239:AR239"/>
    <mergeCell ref="AU239:BN239"/>
    <mergeCell ref="AA232:AN232"/>
    <mergeCell ref="AA235:AN235"/>
    <mergeCell ref="AA236:AN236"/>
    <mergeCell ref="AA237:AN237"/>
    <mergeCell ref="W238:AC238"/>
    <mergeCell ref="AS238:AY238"/>
    <mergeCell ref="G221:CA221"/>
    <mergeCell ref="G222:CA222"/>
    <mergeCell ref="G223:CA223"/>
    <mergeCell ref="C225:CB225"/>
    <mergeCell ref="C226:CB226"/>
    <mergeCell ref="AA229:AN229"/>
    <mergeCell ref="G215:CA215"/>
    <mergeCell ref="G216:CA216"/>
    <mergeCell ref="G217:CA217"/>
    <mergeCell ref="G218:CA218"/>
    <mergeCell ref="G219:CA219"/>
    <mergeCell ref="G220:CA220"/>
    <mergeCell ref="I203:K203"/>
    <mergeCell ref="W204:AT204"/>
    <mergeCell ref="I205:K205"/>
    <mergeCell ref="I209:AZ209"/>
    <mergeCell ref="G213:CA213"/>
    <mergeCell ref="G214:CA214"/>
    <mergeCell ref="G192:I192"/>
    <mergeCell ref="G193:I193"/>
    <mergeCell ref="G194:I194"/>
    <mergeCell ref="G195:I195"/>
    <mergeCell ref="G196:I196"/>
    <mergeCell ref="J201:CA201"/>
    <mergeCell ref="AS182:AY182"/>
    <mergeCell ref="D186:BC186"/>
    <mergeCell ref="G187:I187"/>
    <mergeCell ref="G188:I188"/>
    <mergeCell ref="Q183:AM183"/>
    <mergeCell ref="AP183:AR183"/>
    <mergeCell ref="AU183:BN183"/>
    <mergeCell ref="AA173:AN173"/>
    <mergeCell ref="AA176:AN176"/>
    <mergeCell ref="AA179:AN179"/>
    <mergeCell ref="AA180:AN180"/>
    <mergeCell ref="AA181:AN181"/>
    <mergeCell ref="W182:AC182"/>
    <mergeCell ref="G164:CA164"/>
    <mergeCell ref="G165:CA165"/>
    <mergeCell ref="G166:CA166"/>
    <mergeCell ref="G167:CA167"/>
    <mergeCell ref="C169:CB169"/>
    <mergeCell ref="C170:CB170"/>
    <mergeCell ref="G158:CA158"/>
    <mergeCell ref="G159:CA159"/>
    <mergeCell ref="G160:CA160"/>
    <mergeCell ref="G161:CA161"/>
    <mergeCell ref="G162:CA162"/>
    <mergeCell ref="G163:CA163"/>
    <mergeCell ref="J145:CA145"/>
    <mergeCell ref="I147:K147"/>
    <mergeCell ref="W148:AT148"/>
    <mergeCell ref="I149:K149"/>
    <mergeCell ref="I153:AZ153"/>
    <mergeCell ref="G157:CA157"/>
    <mergeCell ref="G132:I132"/>
    <mergeCell ref="G136:I136"/>
    <mergeCell ref="G137:I137"/>
    <mergeCell ref="G138:I138"/>
    <mergeCell ref="G139:I139"/>
    <mergeCell ref="G140:I140"/>
    <mergeCell ref="W126:AC126"/>
    <mergeCell ref="AS126:AY126"/>
    <mergeCell ref="D130:BC130"/>
    <mergeCell ref="G131:I131"/>
    <mergeCell ref="Q127:AM127"/>
    <mergeCell ref="AP127:AR127"/>
    <mergeCell ref="AU127:BN127"/>
    <mergeCell ref="C114:CB114"/>
    <mergeCell ref="AA117:AN117"/>
    <mergeCell ref="AA120:AN120"/>
    <mergeCell ref="AA123:AN123"/>
    <mergeCell ref="AA124:AN124"/>
    <mergeCell ref="AA125:AN125"/>
    <mergeCell ref="G107:CA107"/>
    <mergeCell ref="G108:CA108"/>
    <mergeCell ref="G109:CA109"/>
    <mergeCell ref="G110:CA110"/>
    <mergeCell ref="G111:CA111"/>
    <mergeCell ref="C113:CB113"/>
    <mergeCell ref="G101:CA101"/>
    <mergeCell ref="G102:CA102"/>
    <mergeCell ref="G103:CA103"/>
    <mergeCell ref="G104:CA104"/>
    <mergeCell ref="G105:CA105"/>
    <mergeCell ref="G106:CA106"/>
    <mergeCell ref="G84:I84"/>
    <mergeCell ref="J89:CA89"/>
    <mergeCell ref="I91:K91"/>
    <mergeCell ref="W92:AT92"/>
    <mergeCell ref="I93:K93"/>
    <mergeCell ref="I97:AZ97"/>
    <mergeCell ref="G75:I75"/>
    <mergeCell ref="G76:I76"/>
    <mergeCell ref="G80:I80"/>
    <mergeCell ref="G81:I81"/>
    <mergeCell ref="G82:I82"/>
    <mergeCell ref="G83:I83"/>
    <mergeCell ref="W70:AC70"/>
    <mergeCell ref="AS70:AY70"/>
    <mergeCell ref="D74:BC74"/>
    <mergeCell ref="Q71:AM71"/>
    <mergeCell ref="AP71:AR71"/>
    <mergeCell ref="AU71:BN71"/>
    <mergeCell ref="C57:CB57"/>
    <mergeCell ref="C58:CB58"/>
    <mergeCell ref="AA61:AN61"/>
    <mergeCell ref="AA64:AN64"/>
    <mergeCell ref="AA67:AN67"/>
    <mergeCell ref="AA68:AN68"/>
    <mergeCell ref="G53:CA53"/>
    <mergeCell ref="G54:CA54"/>
    <mergeCell ref="G55:CA55"/>
    <mergeCell ref="I41:AZ41"/>
    <mergeCell ref="G45:CA45"/>
    <mergeCell ref="G46:CA46"/>
    <mergeCell ref="G47:CA47"/>
    <mergeCell ref="G48:CA48"/>
    <mergeCell ref="AA69:AN69"/>
    <mergeCell ref="G49:CA49"/>
    <mergeCell ref="I35:K35"/>
    <mergeCell ref="W36:AT36"/>
    <mergeCell ref="I37:K37"/>
    <mergeCell ref="G24:I24"/>
    <mergeCell ref="G25:I25"/>
    <mergeCell ref="G26:I26"/>
    <mergeCell ref="G50:CA50"/>
    <mergeCell ref="G51:CA51"/>
    <mergeCell ref="G52:CA52"/>
    <mergeCell ref="C1:CB1"/>
    <mergeCell ref="C2:CB2"/>
    <mergeCell ref="AA5:AN5"/>
    <mergeCell ref="AA8:AN8"/>
    <mergeCell ref="AA11:AN11"/>
    <mergeCell ref="AA12:AN12"/>
    <mergeCell ref="G27:I27"/>
    <mergeCell ref="G28:I28"/>
    <mergeCell ref="J33:CA33"/>
    <mergeCell ref="D18:BC18"/>
    <mergeCell ref="G19:I19"/>
    <mergeCell ref="G20:I20"/>
    <mergeCell ref="AA13:AN13"/>
    <mergeCell ref="W14:AC14"/>
    <mergeCell ref="AS14:AY14"/>
    <mergeCell ref="Q15:AM15"/>
    <mergeCell ref="AP15:AR15"/>
    <mergeCell ref="AU15:BN15"/>
  </mergeCells>
  <phoneticPr fontId="3"/>
  <dataValidations count="9">
    <dataValidation allowBlank="1" showInputMessage="1" sqref="L15:P15 L71:P71 L127:P127 L183:P183 L239:P239 L295:P295 L351:P351 L407:P407 L463:P463 L519:P519" xr:uid="{1201EBAA-2990-411A-8E76-1EACD2E7B0FA}"/>
    <dataValidation type="list" allowBlank="1" showInputMessage="1" showErrorMessage="1" sqref="F20 F76 F132 F188 F244 F300 F356 F412 F468 F524" xr:uid="{1362EE36-D0BE-4791-B967-EE5E319F4949}">
      <formula1>"□特定増改築構造計算基準,■特定増改築構造計算基準"</formula1>
    </dataValidation>
    <dataValidation type="list" allowBlank="1" showInputMessage="1" showErrorMessage="1" sqref="F24 F80 F136 F192 F248 F304 F360 F416 F472 F528" xr:uid="{151B860C-EFA1-45FD-8799-39CB2545151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F25 F81 F137 F193 F249 F305 F361 F417 F473 F529" xr:uid="{47EFF7FD-5F7B-4C7D-ACA7-7D90B499EEF9}">
      <formula1>"□建築基準法施行令第81条第2項第１号イに掲げる構造計算,■建築基準法施行令第81条第2項第１号イに掲げる構造計算"</formula1>
    </dataValidation>
    <dataValidation type="list" allowBlank="1" showInputMessage="1" showErrorMessage="1" sqref="F26 F82 F138 F194 F250 F306 F362 F418 F474 F530" xr:uid="{4415FF10-E603-4C5E-8D80-601FA817D1EF}">
      <formula1>"□建築基準法施行令第81条第2項第１号ロに掲げる構造計算,■建築基準法施行令第81条第2項第１号ロに掲げる構造計算"</formula1>
    </dataValidation>
    <dataValidation type="list" allowBlank="1" showInputMessage="1" showErrorMessage="1" sqref="F27 F83 F139 F195 F251 F307 F363 F419 F475 F531" xr:uid="{BDE949D9-0060-45D2-BD8E-874E0B3456B4}">
      <formula1>"□建築基準法施行令第81条第2項第2号イに掲げる構造計算,■建築基準法施行令第81条第2項第2号イに掲げる構造計算"</formula1>
    </dataValidation>
    <dataValidation type="list" allowBlank="1" showInputMessage="1" showErrorMessage="1" sqref="F28 F84 F140 F196 F252 F308 F364 F420 F476 F532" xr:uid="{478147A8-D4BD-402B-887A-91716B1AE4EE}">
      <formula1>"□建築基準法施行令第81条第3項に掲げる構造計算,■建築基準法施行令第81条第3項に掲げる構造計算"</formula1>
    </dataValidation>
    <dataValidation type="list" allowBlank="1" showInputMessage="1" showErrorMessage="1" sqref="H35 H91 H147 H203 H259 H315 H371 H427 H483 H539" xr:uid="{0761FDCB-942A-4492-A8DC-CB7DB44E3FDD}">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G19:I20 I35:K35 G24:I28 I37:K37 G75:I76 I91:K91 G80:I84 I93:K93 G131:I132 I147:K147 G136:I140 I149:K149 G187:I188 I203:K203 G192:I196 I205:K205 G243:I244 I259:K259 G248:I252 I261:K261 G299:I300 I315:K315 G304:I308 I317:K317 G355:I356 I371:K371 G360:I364 I373:K373 G411:I412 I427:K427 G416:I420 I429:K429 G467:I468 I483:K483 G472:I476 I485:K485 G523:I524 I539:K539 G528:I532 I541:K541" xr:uid="{DBF78DBF-2762-4E5E-91F5-2CE1562AB65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4" manualBreakCount="4">
    <brk id="56" min="2" max="79" man="1"/>
    <brk id="112" min="2" max="79" man="1"/>
    <brk id="168" min="2" max="79" man="1"/>
    <brk id="224" min="2" max="79" man="1"/>
  </rowBreaks>
  <drawing r:id="rId2"/>
  <extLst>
    <ext xmlns:x14="http://schemas.microsoft.com/office/spreadsheetml/2009/9/main" uri="{CCE6A557-97BC-4b89-ADB6-D9C93CAAB3DF}">
      <x14:dataValidations xmlns:xm="http://schemas.microsoft.com/office/excel/2006/main" count="1">
        <x14:dataValidation type="list" allowBlank="1" showInputMessage="1" xr:uid="{1EA1F8B3-B67D-42E2-8AC6-9B4BAB7765A8}">
          <x14:formula1>
            <xm:f>リスト!$K$4:$K$17</xm:f>
          </x14:formula1>
          <xm:sqref>Q15:AM15 AU15:BQ15 Q71:AM71 AU71:BN71 Q127:AM127 AU127:BN127 Q183:AM183 AU183:BN183 Q239:AM239 AU239:BN239 Q295:AM295 AU295:BN295 Q351:AM351 AU351:BN351 Q407:AM407 AU407:BN407 Q463:AM463 AU463:BN463 Q519:AM519 AU519:BN519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CX234"/>
  <sheetViews>
    <sheetView showZeros="0" view="pageBreakPreview" zoomScaleNormal="100" zoomScaleSheetLayoutView="100" workbookViewId="0">
      <selection activeCell="AC49" sqref="AC49:CC49"/>
    </sheetView>
  </sheetViews>
  <sheetFormatPr defaultRowHeight="15" customHeight="1"/>
  <cols>
    <col min="2" max="2" width="5.625" style="485" customWidth="1"/>
    <col min="3" max="3" width="4" customWidth="1"/>
    <col min="4" max="45" width="1.125" style="4" customWidth="1"/>
    <col min="46" max="81" width="1.125" customWidth="1"/>
    <col min="82" max="89" width="1.125" hidden="1" customWidth="1"/>
    <col min="90" max="92" width="0" hidden="1" customWidth="1"/>
    <col min="98" max="100" width="9.125" hidden="1" customWidth="1"/>
  </cols>
  <sheetData>
    <row r="1" spans="2:100" s="2" customFormat="1" ht="15" customHeight="1">
      <c r="B1" s="499"/>
      <c r="C1" s="63"/>
      <c r="D1" s="902" t="s">
        <v>2087</v>
      </c>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c r="AZ1" s="902"/>
      <c r="BA1" s="902"/>
      <c r="BB1" s="902"/>
      <c r="BC1" s="902"/>
      <c r="BD1" s="902"/>
      <c r="BE1" s="902"/>
      <c r="BF1" s="902"/>
      <c r="BG1" s="902"/>
      <c r="BH1" s="902"/>
      <c r="BI1" s="902"/>
      <c r="BJ1" s="902"/>
      <c r="BK1" s="902"/>
      <c r="BL1" s="902"/>
      <c r="BM1" s="902"/>
      <c r="BN1" s="902"/>
      <c r="BO1" s="902"/>
      <c r="BP1" s="902"/>
      <c r="BQ1" s="902"/>
      <c r="BR1" s="902"/>
      <c r="BS1" s="902"/>
      <c r="BT1" s="902"/>
      <c r="BU1" s="902"/>
      <c r="BV1" s="902"/>
      <c r="BW1" s="902"/>
      <c r="BX1" s="902"/>
      <c r="BY1" s="902"/>
      <c r="BZ1" s="902"/>
      <c r="CA1" s="902"/>
      <c r="CB1" s="902"/>
      <c r="CC1" s="902"/>
    </row>
    <row r="2" spans="2:100" s="2" customFormat="1" ht="15.75" customHeight="1">
      <c r="B2" s="499"/>
      <c r="C2" s="910" t="s">
        <v>2082</v>
      </c>
      <c r="D2" s="169"/>
      <c r="E2" s="169" t="s">
        <v>30</v>
      </c>
      <c r="F2" s="169"/>
      <c r="G2" s="169"/>
      <c r="H2" s="169"/>
      <c r="I2" s="169"/>
      <c r="J2" s="169"/>
      <c r="K2" s="169"/>
      <c r="L2" s="169"/>
      <c r="M2" s="169"/>
      <c r="N2" s="169"/>
      <c r="O2" s="169"/>
      <c r="P2" s="169"/>
      <c r="Q2" s="169"/>
      <c r="R2" s="169"/>
      <c r="S2" s="169"/>
      <c r="T2" s="169"/>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c r="AZ2" s="903"/>
      <c r="BA2" s="903"/>
      <c r="BB2" s="903"/>
      <c r="BC2" s="903"/>
      <c r="BD2" s="903"/>
      <c r="BE2" s="903"/>
      <c r="BF2" s="903"/>
      <c r="BG2" s="903"/>
      <c r="BH2" s="903"/>
      <c r="BI2" s="903"/>
      <c r="BJ2" s="903"/>
      <c r="BK2" s="903"/>
      <c r="BL2" s="903"/>
      <c r="BM2" s="903"/>
      <c r="BN2" s="903"/>
      <c r="BO2" s="903"/>
      <c r="BP2" s="903"/>
      <c r="BQ2" s="903"/>
      <c r="BR2" s="903"/>
      <c r="BS2" s="903"/>
      <c r="BT2" s="903"/>
      <c r="BU2" s="903"/>
      <c r="BV2" s="903"/>
      <c r="BW2" s="903"/>
      <c r="BX2" s="903"/>
      <c r="BY2" s="903"/>
      <c r="BZ2" s="903"/>
      <c r="CA2" s="903"/>
      <c r="CB2" s="903"/>
      <c r="CC2" s="904"/>
      <c r="CT2" s="411" t="s">
        <v>1991</v>
      </c>
      <c r="CU2" s="410" t="s">
        <v>1992</v>
      </c>
      <c r="CV2" s="410" t="s">
        <v>1993</v>
      </c>
    </row>
    <row r="3" spans="2:100" s="2" customFormat="1" ht="15.75" customHeight="1">
      <c r="B3" s="499"/>
      <c r="C3" s="911"/>
      <c r="D3" s="59"/>
      <c r="E3" s="59" t="s">
        <v>31</v>
      </c>
      <c r="F3" s="59"/>
      <c r="G3" s="59"/>
      <c r="H3" s="59"/>
      <c r="I3" s="59"/>
      <c r="J3" s="59"/>
      <c r="K3" s="59"/>
      <c r="L3" s="59"/>
      <c r="M3" s="59"/>
      <c r="N3" s="59"/>
      <c r="O3" s="59"/>
      <c r="P3" s="59"/>
      <c r="Q3" s="59"/>
      <c r="R3" s="59"/>
      <c r="S3" s="59"/>
      <c r="T3" s="5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794"/>
      <c r="CC3" s="905"/>
      <c r="CT3" s="412" t="s">
        <v>45</v>
      </c>
      <c r="CU3" s="413" t="s">
        <v>1198</v>
      </c>
      <c r="CV3" s="413" t="s">
        <v>2076</v>
      </c>
    </row>
    <row r="4" spans="2:100" s="2" customFormat="1" ht="15.75" customHeight="1">
      <c r="B4" s="499"/>
      <c r="C4" s="911"/>
      <c r="D4" s="59"/>
      <c r="E4" s="59" t="s">
        <v>32</v>
      </c>
      <c r="F4" s="59"/>
      <c r="G4" s="59"/>
      <c r="H4" s="59"/>
      <c r="I4" s="59"/>
      <c r="J4" s="59"/>
      <c r="K4" s="59"/>
      <c r="L4" s="59"/>
      <c r="M4" s="59"/>
      <c r="N4" s="59"/>
      <c r="O4" s="59"/>
      <c r="P4" s="59"/>
      <c r="Q4" s="59"/>
      <c r="R4" s="59"/>
      <c r="S4" s="59"/>
      <c r="T4" s="59"/>
      <c r="U4" s="801" t="s">
        <v>1253</v>
      </c>
      <c r="V4" s="801"/>
      <c r="W4" s="801"/>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c r="BZ4" s="794"/>
      <c r="CA4" s="794"/>
      <c r="CB4" s="794"/>
      <c r="CC4" s="905"/>
      <c r="CT4" s="411" t="s">
        <v>46</v>
      </c>
      <c r="CU4" s="413" t="s">
        <v>592</v>
      </c>
      <c r="CV4" s="413" t="s">
        <v>1199</v>
      </c>
    </row>
    <row r="5" spans="2:100" s="2" customFormat="1" ht="15.75" customHeight="1">
      <c r="B5" s="499"/>
      <c r="C5" s="911"/>
      <c r="D5" s="59"/>
      <c r="E5" s="59" t="s">
        <v>33</v>
      </c>
      <c r="F5" s="59"/>
      <c r="G5" s="59"/>
      <c r="H5" s="59"/>
      <c r="I5" s="59"/>
      <c r="J5" s="59"/>
      <c r="K5" s="59"/>
      <c r="L5" s="59"/>
      <c r="M5" s="59"/>
      <c r="N5" s="59"/>
      <c r="O5" s="59"/>
      <c r="P5" s="59"/>
      <c r="Q5" s="59"/>
      <c r="R5" s="59"/>
      <c r="S5" s="59"/>
      <c r="T5" s="59"/>
      <c r="U5" s="794"/>
      <c r="V5" s="794"/>
      <c r="W5" s="794"/>
      <c r="X5" s="794"/>
      <c r="Y5" s="794"/>
      <c r="Z5" s="794"/>
      <c r="AA5" s="794"/>
      <c r="AB5" s="794"/>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8"/>
      <c r="BG5" s="908"/>
      <c r="BH5" s="908"/>
      <c r="BI5" s="908"/>
      <c r="BJ5" s="908"/>
      <c r="BK5" s="908"/>
      <c r="BL5" s="908"/>
      <c r="BM5" s="908"/>
      <c r="BN5" s="908"/>
      <c r="BO5" s="908"/>
      <c r="BP5" s="908"/>
      <c r="BQ5" s="908"/>
      <c r="BR5" s="908"/>
      <c r="BS5" s="908"/>
      <c r="BT5" s="908"/>
      <c r="BU5" s="908"/>
      <c r="BV5" s="908"/>
      <c r="BW5" s="908"/>
      <c r="BX5" s="908"/>
      <c r="BY5" s="908"/>
      <c r="BZ5" s="908"/>
      <c r="CA5" s="908"/>
      <c r="CB5" s="908"/>
      <c r="CC5" s="909"/>
      <c r="CT5" s="411" t="s">
        <v>1201</v>
      </c>
      <c r="CU5" s="413" t="s">
        <v>596</v>
      </c>
      <c r="CV5" s="413" t="s">
        <v>1200</v>
      </c>
    </row>
    <row r="6" spans="2:100" s="2" customFormat="1" ht="15.75" customHeight="1">
      <c r="B6" s="499"/>
      <c r="C6" s="912"/>
      <c r="D6" s="63"/>
      <c r="E6" s="63" t="s">
        <v>34</v>
      </c>
      <c r="F6" s="63"/>
      <c r="G6" s="63"/>
      <c r="H6" s="63"/>
      <c r="I6" s="63"/>
      <c r="J6" s="63"/>
      <c r="K6" s="63"/>
      <c r="L6" s="63"/>
      <c r="M6" s="63"/>
      <c r="N6" s="63"/>
      <c r="O6" s="63"/>
      <c r="P6" s="63"/>
      <c r="Q6" s="63"/>
      <c r="R6" s="63"/>
      <c r="S6" s="63"/>
      <c r="T6" s="63"/>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7"/>
      <c r="CT6" s="412"/>
      <c r="CU6" s="413" t="s">
        <v>589</v>
      </c>
      <c r="CV6" s="413" t="s">
        <v>1202</v>
      </c>
    </row>
    <row r="7" spans="2:100" s="2" customFormat="1" ht="15.75" customHeight="1">
      <c r="B7" s="499"/>
      <c r="C7" s="913" t="s">
        <v>2083</v>
      </c>
      <c r="D7" s="59"/>
      <c r="E7" s="59" t="s">
        <v>36</v>
      </c>
      <c r="F7" s="59"/>
      <c r="G7" s="59"/>
      <c r="H7" s="59"/>
      <c r="I7" s="59"/>
      <c r="J7" s="59"/>
      <c r="K7" s="59"/>
      <c r="L7" s="59"/>
      <c r="M7" s="59"/>
      <c r="N7" s="59"/>
      <c r="O7" s="59"/>
      <c r="P7" s="59"/>
      <c r="Q7" s="59"/>
      <c r="R7" s="59"/>
      <c r="S7" s="59"/>
      <c r="T7" s="59"/>
      <c r="U7" s="59"/>
      <c r="V7" s="59" t="s">
        <v>37</v>
      </c>
      <c r="W7" s="59"/>
      <c r="X7" s="794"/>
      <c r="Y7" s="794"/>
      <c r="Z7" s="794"/>
      <c r="AA7" s="794"/>
      <c r="AB7" s="122" t="s">
        <v>38</v>
      </c>
      <c r="AC7" s="59"/>
      <c r="AD7" s="59"/>
      <c r="AE7" s="59"/>
      <c r="AF7" s="59"/>
      <c r="AG7" s="59"/>
      <c r="AH7" s="59"/>
      <c r="AI7" s="59"/>
      <c r="AJ7" s="59"/>
      <c r="AK7" s="59"/>
      <c r="AL7" s="59" t="s">
        <v>37</v>
      </c>
      <c r="AM7" s="59"/>
      <c r="AN7" s="823"/>
      <c r="AO7" s="823"/>
      <c r="AP7" s="823"/>
      <c r="AQ7" s="823"/>
      <c r="AR7" s="823"/>
      <c r="AS7" s="823"/>
      <c r="AT7" s="823"/>
      <c r="AU7" s="823"/>
      <c r="AV7" s="823"/>
      <c r="AW7" s="823"/>
      <c r="AX7" s="823"/>
      <c r="AY7" s="823"/>
      <c r="AZ7" s="122" t="s">
        <v>39</v>
      </c>
      <c r="BA7" s="59"/>
      <c r="BB7" s="59"/>
      <c r="BC7" s="59"/>
      <c r="BD7" s="59"/>
      <c r="BE7" s="59"/>
      <c r="BF7" s="59"/>
      <c r="BG7" s="59"/>
      <c r="BH7" s="59"/>
      <c r="BI7" s="794"/>
      <c r="BJ7" s="794"/>
      <c r="BK7" s="794"/>
      <c r="BL7" s="794"/>
      <c r="BM7" s="794"/>
      <c r="BN7" s="794"/>
      <c r="BO7" s="794"/>
      <c r="BP7" s="794"/>
      <c r="BQ7" s="794"/>
      <c r="BR7" s="794"/>
      <c r="BS7" s="794"/>
      <c r="BT7" s="794"/>
      <c r="BU7" s="122" t="s">
        <v>40</v>
      </c>
      <c r="BV7" s="59"/>
      <c r="BW7" s="59"/>
      <c r="BX7" s="59"/>
      <c r="BY7" s="59"/>
      <c r="BZ7" s="59"/>
      <c r="CA7" s="59"/>
      <c r="CB7" s="59"/>
      <c r="CC7" s="434"/>
      <c r="CO7" s="99"/>
      <c r="CT7" s="412"/>
      <c r="CU7" s="413" t="s">
        <v>1990</v>
      </c>
      <c r="CV7" s="413" t="s">
        <v>1203</v>
      </c>
    </row>
    <row r="8" spans="2:100" s="2" customFormat="1" ht="15.75" customHeight="1">
      <c r="B8" s="499"/>
      <c r="C8" s="913"/>
      <c r="D8" s="59"/>
      <c r="E8" s="59" t="s">
        <v>31</v>
      </c>
      <c r="F8" s="59"/>
      <c r="G8" s="59"/>
      <c r="H8" s="59"/>
      <c r="I8" s="59"/>
      <c r="J8" s="59"/>
      <c r="K8" s="59"/>
      <c r="L8" s="59"/>
      <c r="M8" s="59"/>
      <c r="N8" s="59"/>
      <c r="O8" s="59"/>
      <c r="P8" s="59"/>
      <c r="Q8" s="59"/>
      <c r="R8" s="59"/>
      <c r="S8" s="59"/>
      <c r="T8" s="59"/>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A8" s="794"/>
      <c r="CB8" s="794"/>
      <c r="CC8" s="905"/>
      <c r="CO8" s="99"/>
      <c r="CT8" s="412"/>
      <c r="CU8" s="413" t="s">
        <v>579</v>
      </c>
      <c r="CV8" s="413" t="s">
        <v>1204</v>
      </c>
    </row>
    <row r="9" spans="2:100" s="2" customFormat="1" ht="15.75" customHeight="1">
      <c r="B9" s="499"/>
      <c r="C9" s="913"/>
      <c r="D9" s="59"/>
      <c r="E9" s="59" t="s">
        <v>42</v>
      </c>
      <c r="F9" s="59"/>
      <c r="G9" s="59"/>
      <c r="H9" s="59"/>
      <c r="I9" s="59"/>
      <c r="J9" s="59"/>
      <c r="K9" s="59"/>
      <c r="L9" s="59"/>
      <c r="M9" s="59"/>
      <c r="N9" s="59"/>
      <c r="O9" s="59"/>
      <c r="P9" s="59"/>
      <c r="Q9" s="59"/>
      <c r="R9" s="59"/>
      <c r="S9" s="59"/>
      <c r="T9" s="59"/>
      <c r="U9" s="59"/>
      <c r="V9" s="59" t="s">
        <v>37</v>
      </c>
      <c r="W9" s="59"/>
      <c r="X9" s="794"/>
      <c r="Y9" s="794"/>
      <c r="Z9" s="794"/>
      <c r="AA9" s="794"/>
      <c r="AB9" s="122" t="s">
        <v>43</v>
      </c>
      <c r="AC9" s="59"/>
      <c r="AD9" s="59"/>
      <c r="AE9" s="59"/>
      <c r="AF9" s="59"/>
      <c r="AG9" s="59"/>
      <c r="AH9" s="59"/>
      <c r="AI9" s="59"/>
      <c r="AJ9" s="59"/>
      <c r="AK9" s="59"/>
      <c r="AL9" s="59" t="s">
        <v>37</v>
      </c>
      <c r="AM9" s="59"/>
      <c r="AN9" s="794"/>
      <c r="AO9" s="794"/>
      <c r="AP9" s="794"/>
      <c r="AQ9" s="794"/>
      <c r="AR9" s="794"/>
      <c r="AS9" s="794"/>
      <c r="AT9" s="794"/>
      <c r="AU9" s="794"/>
      <c r="AV9" s="794"/>
      <c r="AW9" s="59" t="s">
        <v>44</v>
      </c>
      <c r="AX9" s="59"/>
      <c r="AY9" s="59"/>
      <c r="AZ9" s="59"/>
      <c r="BA9" s="122"/>
      <c r="BB9" s="59"/>
      <c r="BC9" s="59"/>
      <c r="BD9" s="59"/>
      <c r="BE9" s="59"/>
      <c r="BF9" s="59"/>
      <c r="BG9" s="59"/>
      <c r="BH9" s="59"/>
      <c r="BI9" s="794"/>
      <c r="BJ9" s="794"/>
      <c r="BK9" s="794"/>
      <c r="BL9" s="794"/>
      <c r="BM9" s="794"/>
      <c r="BN9" s="794"/>
      <c r="BO9" s="794"/>
      <c r="BP9" s="794"/>
      <c r="BQ9" s="794"/>
      <c r="BR9" s="794"/>
      <c r="BS9" s="794"/>
      <c r="BT9" s="794"/>
      <c r="BU9" s="122" t="s">
        <v>40</v>
      </c>
      <c r="BV9" s="59"/>
      <c r="BW9" s="59"/>
      <c r="BX9" s="59"/>
      <c r="BY9" s="59"/>
      <c r="BZ9" s="59"/>
      <c r="CA9" s="59"/>
      <c r="CB9" s="59"/>
      <c r="CC9" s="434"/>
      <c r="CO9" s="99"/>
      <c r="CT9" s="412"/>
      <c r="CU9" s="414" t="s">
        <v>582</v>
      </c>
      <c r="CV9" s="414" t="s">
        <v>1205</v>
      </c>
    </row>
    <row r="10" spans="2:100" s="2" customFormat="1" ht="15.75" customHeight="1">
      <c r="B10" s="499"/>
      <c r="C10" s="913"/>
      <c r="D10" s="59"/>
      <c r="E10" s="59"/>
      <c r="F10" s="59"/>
      <c r="G10" s="59"/>
      <c r="H10" s="59"/>
      <c r="I10" s="59"/>
      <c r="J10" s="59"/>
      <c r="K10" s="59"/>
      <c r="L10" s="59"/>
      <c r="M10" s="59"/>
      <c r="N10" s="59"/>
      <c r="O10" s="59"/>
      <c r="P10" s="59"/>
      <c r="Q10" s="59"/>
      <c r="R10" s="59"/>
      <c r="S10" s="59"/>
      <c r="T10" s="59"/>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A10" s="794"/>
      <c r="CB10" s="794"/>
      <c r="CC10" s="905"/>
      <c r="CO10" s="99"/>
      <c r="CT10" s="412"/>
      <c r="CU10" s="413" t="s">
        <v>584</v>
      </c>
      <c r="CV10" s="413" t="s">
        <v>1206</v>
      </c>
    </row>
    <row r="11" spans="2:100" s="2" customFormat="1" ht="15.75" customHeight="1">
      <c r="B11" s="499"/>
      <c r="C11" s="913"/>
      <c r="D11" s="59"/>
      <c r="E11" s="59" t="s">
        <v>47</v>
      </c>
      <c r="F11" s="59"/>
      <c r="G11" s="59"/>
      <c r="H11" s="59"/>
      <c r="I11" s="59"/>
      <c r="J11" s="59"/>
      <c r="K11" s="59"/>
      <c r="L11" s="59"/>
      <c r="M11" s="59"/>
      <c r="N11" s="59"/>
      <c r="O11" s="59"/>
      <c r="P11" s="59"/>
      <c r="Q11" s="59"/>
      <c r="R11" s="59"/>
      <c r="S11" s="59"/>
      <c r="T11" s="59"/>
      <c r="U11" s="801" t="s">
        <v>1253</v>
      </c>
      <c r="V11" s="801"/>
      <c r="W11" s="801"/>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4"/>
      <c r="BZ11" s="794"/>
      <c r="CA11" s="794"/>
      <c r="CB11" s="794"/>
      <c r="CC11" s="905"/>
      <c r="CO11" s="99"/>
      <c r="CT11" s="412"/>
      <c r="CU11" s="413" t="s">
        <v>623</v>
      </c>
      <c r="CV11" s="413" t="s">
        <v>1207</v>
      </c>
    </row>
    <row r="12" spans="2:100" s="2" customFormat="1" ht="15.75" customHeight="1">
      <c r="B12" s="499"/>
      <c r="C12" s="913"/>
      <c r="D12" s="59"/>
      <c r="E12" s="59" t="s">
        <v>48</v>
      </c>
      <c r="F12" s="59"/>
      <c r="G12" s="59"/>
      <c r="H12" s="59"/>
      <c r="I12" s="59"/>
      <c r="J12" s="59"/>
      <c r="K12" s="59"/>
      <c r="L12" s="59"/>
      <c r="M12" s="59"/>
      <c r="N12" s="59"/>
      <c r="O12" s="59"/>
      <c r="P12" s="59"/>
      <c r="Q12" s="59"/>
      <c r="R12" s="59"/>
      <c r="S12" s="59"/>
      <c r="T12" s="59"/>
      <c r="U12" s="794"/>
      <c r="V12" s="794"/>
      <c r="W12" s="794"/>
      <c r="X12" s="794"/>
      <c r="Y12" s="794"/>
      <c r="Z12" s="794"/>
      <c r="AA12" s="794"/>
      <c r="AB12" s="794"/>
      <c r="AC12" s="908"/>
      <c r="AD12" s="908"/>
      <c r="AE12" s="908"/>
      <c r="AF12" s="908"/>
      <c r="AG12" s="908"/>
      <c r="AH12" s="908"/>
      <c r="AI12" s="908"/>
      <c r="AJ12" s="908"/>
      <c r="AK12" s="908"/>
      <c r="AL12" s="908"/>
      <c r="AM12" s="908"/>
      <c r="AN12" s="908"/>
      <c r="AO12" s="908"/>
      <c r="AP12" s="908"/>
      <c r="AQ12" s="908"/>
      <c r="AR12" s="908"/>
      <c r="AS12" s="908"/>
      <c r="AT12" s="908"/>
      <c r="AU12" s="908"/>
      <c r="AV12" s="908"/>
      <c r="AW12" s="908"/>
      <c r="AX12" s="908"/>
      <c r="AY12" s="908"/>
      <c r="AZ12" s="908"/>
      <c r="BA12" s="908"/>
      <c r="BB12" s="908"/>
      <c r="BC12" s="908"/>
      <c r="BD12" s="908"/>
      <c r="BE12" s="908"/>
      <c r="BF12" s="908"/>
      <c r="BG12" s="908"/>
      <c r="BH12" s="908"/>
      <c r="BI12" s="908"/>
      <c r="BJ12" s="908"/>
      <c r="BK12" s="908"/>
      <c r="BL12" s="908"/>
      <c r="BM12" s="908"/>
      <c r="BN12" s="908"/>
      <c r="BO12" s="908"/>
      <c r="BP12" s="908"/>
      <c r="BQ12" s="908"/>
      <c r="BR12" s="908"/>
      <c r="BS12" s="908"/>
      <c r="BT12" s="908"/>
      <c r="BU12" s="908"/>
      <c r="BV12" s="908"/>
      <c r="BW12" s="908"/>
      <c r="BX12" s="908"/>
      <c r="BY12" s="908"/>
      <c r="BZ12" s="908"/>
      <c r="CA12" s="908"/>
      <c r="CB12" s="908"/>
      <c r="CC12" s="909"/>
      <c r="CO12" s="99"/>
      <c r="CT12" s="412"/>
      <c r="CU12" s="413" t="s">
        <v>624</v>
      </c>
      <c r="CV12" s="413" t="s">
        <v>1209</v>
      </c>
    </row>
    <row r="13" spans="2:100" s="2" customFormat="1" ht="15.75" customHeight="1">
      <c r="B13" s="499"/>
      <c r="C13" s="913"/>
      <c r="D13" s="63"/>
      <c r="E13" s="63" t="s">
        <v>49</v>
      </c>
      <c r="F13" s="63"/>
      <c r="G13" s="63"/>
      <c r="H13" s="63"/>
      <c r="I13" s="63"/>
      <c r="J13" s="63"/>
      <c r="K13" s="63"/>
      <c r="L13" s="63"/>
      <c r="M13" s="63"/>
      <c r="N13" s="63"/>
      <c r="O13" s="63"/>
      <c r="P13" s="63"/>
      <c r="Q13" s="63"/>
      <c r="R13" s="63"/>
      <c r="S13" s="63"/>
      <c r="T13" s="63"/>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c r="BB13" s="906"/>
      <c r="BC13" s="906"/>
      <c r="BD13" s="906"/>
      <c r="BE13" s="906"/>
      <c r="BF13" s="906"/>
      <c r="BG13" s="906"/>
      <c r="BH13" s="906"/>
      <c r="BI13" s="906"/>
      <c r="BJ13" s="906"/>
      <c r="BK13" s="906"/>
      <c r="BL13" s="906"/>
      <c r="BM13" s="906"/>
      <c r="BN13" s="906"/>
      <c r="BO13" s="906"/>
      <c r="BP13" s="906"/>
      <c r="BQ13" s="906"/>
      <c r="BR13" s="906"/>
      <c r="BS13" s="906"/>
      <c r="BT13" s="906"/>
      <c r="BU13" s="906"/>
      <c r="BV13" s="906"/>
      <c r="BW13" s="906"/>
      <c r="BX13" s="906"/>
      <c r="BY13" s="906"/>
      <c r="BZ13" s="906"/>
      <c r="CA13" s="906"/>
      <c r="CB13" s="906"/>
      <c r="CC13" s="907"/>
      <c r="CO13" s="99"/>
      <c r="CT13" s="412"/>
      <c r="CU13" s="413" t="s">
        <v>625</v>
      </c>
      <c r="CV13" s="413" t="s">
        <v>1210</v>
      </c>
    </row>
    <row r="14" spans="2:100" s="2" customFormat="1" ht="15.75" customHeight="1">
      <c r="B14" s="499"/>
      <c r="C14" s="913" t="s">
        <v>2084</v>
      </c>
      <c r="D14" s="59"/>
      <c r="E14" s="59" t="s">
        <v>36</v>
      </c>
      <c r="F14" s="59"/>
      <c r="G14" s="59"/>
      <c r="H14" s="59"/>
      <c r="I14" s="59"/>
      <c r="J14" s="59"/>
      <c r="K14" s="59"/>
      <c r="L14" s="59"/>
      <c r="M14" s="59"/>
      <c r="N14" s="59"/>
      <c r="O14" s="59"/>
      <c r="P14" s="59"/>
      <c r="Q14" s="59"/>
      <c r="R14" s="59"/>
      <c r="S14" s="59"/>
      <c r="T14" s="59"/>
      <c r="U14" s="59"/>
      <c r="V14" s="59" t="s">
        <v>37</v>
      </c>
      <c r="W14" s="59"/>
      <c r="X14" s="794"/>
      <c r="Y14" s="794"/>
      <c r="Z14" s="794"/>
      <c r="AA14" s="794"/>
      <c r="AB14" s="122" t="s">
        <v>38</v>
      </c>
      <c r="AC14" s="59"/>
      <c r="AD14" s="59"/>
      <c r="AE14" s="59"/>
      <c r="AF14" s="59"/>
      <c r="AG14" s="59"/>
      <c r="AH14" s="59"/>
      <c r="AI14" s="59"/>
      <c r="AJ14" s="59"/>
      <c r="AK14" s="59"/>
      <c r="AL14" s="59" t="s">
        <v>37</v>
      </c>
      <c r="AM14" s="59"/>
      <c r="AN14" s="823"/>
      <c r="AO14" s="823"/>
      <c r="AP14" s="823"/>
      <c r="AQ14" s="823"/>
      <c r="AR14" s="823"/>
      <c r="AS14" s="823"/>
      <c r="AT14" s="823"/>
      <c r="AU14" s="823"/>
      <c r="AV14" s="823"/>
      <c r="AW14" s="823"/>
      <c r="AX14" s="823"/>
      <c r="AY14" s="823"/>
      <c r="AZ14" s="122" t="s">
        <v>39</v>
      </c>
      <c r="BA14" s="59"/>
      <c r="BB14" s="59"/>
      <c r="BC14" s="59"/>
      <c r="BD14" s="59"/>
      <c r="BE14" s="59"/>
      <c r="BF14" s="59"/>
      <c r="BG14" s="59"/>
      <c r="BH14" s="59"/>
      <c r="BI14" s="794"/>
      <c r="BJ14" s="794"/>
      <c r="BK14" s="794"/>
      <c r="BL14" s="794"/>
      <c r="BM14" s="794"/>
      <c r="BN14" s="794"/>
      <c r="BO14" s="794"/>
      <c r="BP14" s="794"/>
      <c r="BQ14" s="794"/>
      <c r="BR14" s="794"/>
      <c r="BS14" s="794"/>
      <c r="BT14" s="794"/>
      <c r="BU14" s="122" t="s">
        <v>40</v>
      </c>
      <c r="BV14" s="59"/>
      <c r="BW14" s="59"/>
      <c r="BX14" s="59"/>
      <c r="BY14" s="59"/>
      <c r="BZ14" s="59"/>
      <c r="CA14" s="59"/>
      <c r="CB14" s="59"/>
      <c r="CC14" s="434"/>
      <c r="CO14" s="99"/>
      <c r="CT14" s="412"/>
      <c r="CU14" s="413" t="s">
        <v>558</v>
      </c>
      <c r="CV14" s="413" t="s">
        <v>1211</v>
      </c>
    </row>
    <row r="15" spans="2:100" s="2" customFormat="1" ht="15.75" customHeight="1">
      <c r="B15" s="499"/>
      <c r="C15" s="913"/>
      <c r="D15" s="59"/>
      <c r="E15" s="59" t="s">
        <v>31</v>
      </c>
      <c r="F15" s="59"/>
      <c r="G15" s="59"/>
      <c r="H15" s="59"/>
      <c r="I15" s="59"/>
      <c r="J15" s="59"/>
      <c r="K15" s="59"/>
      <c r="L15" s="59"/>
      <c r="M15" s="59"/>
      <c r="N15" s="59"/>
      <c r="O15" s="59"/>
      <c r="P15" s="59"/>
      <c r="Q15" s="59"/>
      <c r="R15" s="59"/>
      <c r="S15" s="59"/>
      <c r="T15" s="59"/>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794"/>
      <c r="CB15" s="794"/>
      <c r="CC15" s="905"/>
      <c r="CO15" s="99"/>
      <c r="CU15" s="413" t="s">
        <v>562</v>
      </c>
      <c r="CV15" s="413" t="s">
        <v>1212</v>
      </c>
    </row>
    <row r="16" spans="2:100" s="2" customFormat="1" ht="15.75" customHeight="1">
      <c r="B16" s="499"/>
      <c r="C16" s="913"/>
      <c r="D16" s="59"/>
      <c r="E16" s="59" t="s">
        <v>42</v>
      </c>
      <c r="F16" s="59"/>
      <c r="G16" s="59"/>
      <c r="H16" s="59"/>
      <c r="I16" s="59"/>
      <c r="J16" s="59"/>
      <c r="K16" s="59"/>
      <c r="L16" s="59"/>
      <c r="M16" s="59"/>
      <c r="N16" s="59"/>
      <c r="O16" s="59"/>
      <c r="P16" s="59"/>
      <c r="Q16" s="59"/>
      <c r="R16" s="59"/>
      <c r="S16" s="59"/>
      <c r="T16" s="59"/>
      <c r="U16" s="59"/>
      <c r="V16" s="59" t="s">
        <v>37</v>
      </c>
      <c r="W16" s="59"/>
      <c r="X16" s="794"/>
      <c r="Y16" s="794"/>
      <c r="Z16" s="794"/>
      <c r="AA16" s="794"/>
      <c r="AB16" s="122" t="s">
        <v>43</v>
      </c>
      <c r="AC16" s="59"/>
      <c r="AD16" s="59"/>
      <c r="AE16" s="59"/>
      <c r="AF16" s="59"/>
      <c r="AG16" s="59"/>
      <c r="AH16" s="59"/>
      <c r="AI16" s="59"/>
      <c r="AJ16" s="59"/>
      <c r="AK16" s="59"/>
      <c r="AL16" s="59" t="s">
        <v>37</v>
      </c>
      <c r="AM16" s="59"/>
      <c r="AN16" s="794"/>
      <c r="AO16" s="794"/>
      <c r="AP16" s="794"/>
      <c r="AQ16" s="794"/>
      <c r="AR16" s="794"/>
      <c r="AS16" s="794"/>
      <c r="AT16" s="794"/>
      <c r="AU16" s="794"/>
      <c r="AV16" s="794"/>
      <c r="AW16" s="59" t="s">
        <v>44</v>
      </c>
      <c r="AX16" s="59"/>
      <c r="AY16" s="59"/>
      <c r="AZ16" s="59"/>
      <c r="BA16" s="122"/>
      <c r="BB16" s="59"/>
      <c r="BC16" s="59"/>
      <c r="BD16" s="59"/>
      <c r="BE16" s="59"/>
      <c r="BF16" s="59"/>
      <c r="BG16" s="59"/>
      <c r="BH16" s="59"/>
      <c r="BI16" s="794"/>
      <c r="BJ16" s="794"/>
      <c r="BK16" s="794"/>
      <c r="BL16" s="794"/>
      <c r="BM16" s="794"/>
      <c r="BN16" s="794"/>
      <c r="BO16" s="794"/>
      <c r="BP16" s="794"/>
      <c r="BQ16" s="794"/>
      <c r="BR16" s="794"/>
      <c r="BS16" s="794"/>
      <c r="BT16" s="794"/>
      <c r="BU16" s="122" t="s">
        <v>40</v>
      </c>
      <c r="BV16" s="59"/>
      <c r="BW16" s="59"/>
      <c r="BX16" s="59"/>
      <c r="BY16" s="59"/>
      <c r="BZ16" s="59"/>
      <c r="CA16" s="59"/>
      <c r="CB16" s="59"/>
      <c r="CC16" s="434"/>
      <c r="CO16" s="99"/>
      <c r="CU16" s="413" t="s">
        <v>565</v>
      </c>
      <c r="CV16" s="413" t="s">
        <v>1213</v>
      </c>
    </row>
    <row r="17" spans="2:100" s="2" customFormat="1" ht="15.75" customHeight="1">
      <c r="B17" s="499"/>
      <c r="C17" s="913"/>
      <c r="D17" s="59"/>
      <c r="E17" s="59"/>
      <c r="F17" s="59"/>
      <c r="G17" s="59"/>
      <c r="H17" s="59"/>
      <c r="I17" s="59"/>
      <c r="J17" s="59"/>
      <c r="K17" s="59"/>
      <c r="L17" s="59"/>
      <c r="M17" s="59"/>
      <c r="N17" s="59"/>
      <c r="O17" s="59"/>
      <c r="P17" s="59"/>
      <c r="Q17" s="59"/>
      <c r="R17" s="59"/>
      <c r="S17" s="59"/>
      <c r="T17" s="59"/>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4"/>
      <c r="BV17" s="794"/>
      <c r="BW17" s="794"/>
      <c r="BX17" s="794"/>
      <c r="BY17" s="794"/>
      <c r="BZ17" s="794"/>
      <c r="CA17" s="794"/>
      <c r="CB17" s="794"/>
      <c r="CC17" s="905"/>
      <c r="CO17" s="99"/>
      <c r="CU17" s="413" t="s">
        <v>567</v>
      </c>
      <c r="CV17" s="413" t="s">
        <v>1214</v>
      </c>
    </row>
    <row r="18" spans="2:100" s="2" customFormat="1" ht="15.75" customHeight="1">
      <c r="B18" s="499"/>
      <c r="C18" s="913"/>
      <c r="D18" s="59"/>
      <c r="E18" s="59" t="s">
        <v>47</v>
      </c>
      <c r="F18" s="59"/>
      <c r="G18" s="59"/>
      <c r="H18" s="59"/>
      <c r="I18" s="59"/>
      <c r="J18" s="59"/>
      <c r="K18" s="59"/>
      <c r="L18" s="59"/>
      <c r="M18" s="59"/>
      <c r="N18" s="59"/>
      <c r="O18" s="59"/>
      <c r="P18" s="59"/>
      <c r="Q18" s="59"/>
      <c r="R18" s="59"/>
      <c r="S18" s="59"/>
      <c r="T18" s="59"/>
      <c r="U18" s="801" t="s">
        <v>1253</v>
      </c>
      <c r="V18" s="801"/>
      <c r="W18" s="801"/>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4"/>
      <c r="BU18" s="794"/>
      <c r="BV18" s="794"/>
      <c r="BW18" s="794"/>
      <c r="BX18" s="794"/>
      <c r="BY18" s="794"/>
      <c r="BZ18" s="794"/>
      <c r="CA18" s="794"/>
      <c r="CB18" s="794"/>
      <c r="CC18" s="905"/>
      <c r="CO18" s="99"/>
      <c r="CU18" s="413" t="s">
        <v>570</v>
      </c>
      <c r="CV18" s="413" t="s">
        <v>1215</v>
      </c>
    </row>
    <row r="19" spans="2:100" s="2" customFormat="1" ht="15.75" customHeight="1">
      <c r="B19" s="499"/>
      <c r="C19" s="913"/>
      <c r="D19" s="59"/>
      <c r="E19" s="59" t="s">
        <v>48</v>
      </c>
      <c r="F19" s="59"/>
      <c r="G19" s="59"/>
      <c r="H19" s="59"/>
      <c r="I19" s="59"/>
      <c r="J19" s="59"/>
      <c r="K19" s="59"/>
      <c r="L19" s="59"/>
      <c r="M19" s="59"/>
      <c r="N19" s="59"/>
      <c r="O19" s="59"/>
      <c r="P19" s="59"/>
      <c r="Q19" s="59"/>
      <c r="R19" s="59"/>
      <c r="S19" s="59"/>
      <c r="T19" s="59"/>
      <c r="U19" s="7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794"/>
      <c r="BR19" s="794"/>
      <c r="BS19" s="794"/>
      <c r="BT19" s="794"/>
      <c r="BU19" s="794"/>
      <c r="BV19" s="794"/>
      <c r="BW19" s="794"/>
      <c r="BX19" s="794"/>
      <c r="BY19" s="794"/>
      <c r="BZ19" s="794"/>
      <c r="CA19" s="794"/>
      <c r="CB19" s="794"/>
      <c r="CC19" s="905"/>
      <c r="CO19" s="99"/>
      <c r="CU19" s="413" t="s">
        <v>573</v>
      </c>
      <c r="CV19" s="413" t="s">
        <v>1216</v>
      </c>
    </row>
    <row r="20" spans="2:100" s="2" customFormat="1" ht="15.75" customHeight="1">
      <c r="B20" s="499"/>
      <c r="C20" s="913"/>
      <c r="D20" s="59"/>
      <c r="E20" s="59" t="s">
        <v>49</v>
      </c>
      <c r="F20" s="59"/>
      <c r="G20" s="59"/>
      <c r="H20" s="59"/>
      <c r="I20" s="59"/>
      <c r="J20" s="59"/>
      <c r="K20" s="59"/>
      <c r="L20" s="59"/>
      <c r="M20" s="59"/>
      <c r="N20" s="59"/>
      <c r="O20" s="59"/>
      <c r="P20" s="59"/>
      <c r="Q20" s="59"/>
      <c r="R20" s="59"/>
      <c r="S20" s="59"/>
      <c r="T20" s="59"/>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A20" s="794"/>
      <c r="CB20" s="794"/>
      <c r="CC20" s="905"/>
      <c r="CO20" s="99"/>
      <c r="CU20" s="413" t="s">
        <v>576</v>
      </c>
      <c r="CV20" s="413" t="s">
        <v>1218</v>
      </c>
    </row>
    <row r="21" spans="2:100" s="2" customFormat="1" ht="15.75" customHeight="1">
      <c r="B21" s="499"/>
      <c r="C21" s="913"/>
      <c r="D21" s="63"/>
      <c r="E21" s="63" t="s">
        <v>52</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906"/>
      <c r="AE21" s="906"/>
      <c r="AF21" s="906"/>
      <c r="AG21" s="906"/>
      <c r="AH21" s="906"/>
      <c r="AI21" s="906"/>
      <c r="AJ21" s="906"/>
      <c r="AK21" s="906"/>
      <c r="AL21" s="906"/>
      <c r="AM21" s="906"/>
      <c r="AN21" s="906"/>
      <c r="AO21" s="906"/>
      <c r="AP21" s="906"/>
      <c r="AQ21" s="906"/>
      <c r="AR21" s="906"/>
      <c r="AS21" s="906"/>
      <c r="AT21" s="906"/>
      <c r="AU21" s="906"/>
      <c r="AV21" s="906"/>
      <c r="AW21" s="906"/>
      <c r="AX21" s="906"/>
      <c r="AY21" s="906"/>
      <c r="AZ21" s="906"/>
      <c r="BA21" s="906"/>
      <c r="BB21" s="906"/>
      <c r="BC21" s="906"/>
      <c r="BD21" s="906"/>
      <c r="BE21" s="906"/>
      <c r="BF21" s="906"/>
      <c r="BG21" s="906"/>
      <c r="BH21" s="906"/>
      <c r="BI21" s="906"/>
      <c r="BJ21" s="906"/>
      <c r="BK21" s="906"/>
      <c r="BL21" s="906"/>
      <c r="BM21" s="906"/>
      <c r="BN21" s="906"/>
      <c r="BO21" s="906"/>
      <c r="BP21" s="906"/>
      <c r="BQ21" s="906"/>
      <c r="BR21" s="906"/>
      <c r="BS21" s="906"/>
      <c r="BT21" s="906"/>
      <c r="BU21" s="906"/>
      <c r="BV21" s="906"/>
      <c r="BW21" s="906"/>
      <c r="BX21" s="906"/>
      <c r="BY21" s="906"/>
      <c r="BZ21" s="906"/>
      <c r="CA21" s="906"/>
      <c r="CB21" s="906"/>
      <c r="CC21" s="907"/>
      <c r="CO21" s="99"/>
      <c r="CU21" s="413" t="s">
        <v>600</v>
      </c>
      <c r="CV21" s="413" t="s">
        <v>1219</v>
      </c>
    </row>
    <row r="22" spans="2:100" s="2" customFormat="1" ht="15.75" customHeight="1">
      <c r="B22" s="499"/>
      <c r="C22" s="913"/>
      <c r="D22" s="59"/>
      <c r="E22" s="59" t="s">
        <v>36</v>
      </c>
      <c r="F22" s="59"/>
      <c r="G22" s="59"/>
      <c r="H22" s="59"/>
      <c r="I22" s="59"/>
      <c r="J22" s="59"/>
      <c r="K22" s="59"/>
      <c r="L22" s="59"/>
      <c r="M22" s="59"/>
      <c r="N22" s="59"/>
      <c r="O22" s="59"/>
      <c r="P22" s="59"/>
      <c r="Q22" s="59"/>
      <c r="R22" s="59"/>
      <c r="S22" s="59"/>
      <c r="T22" s="59"/>
      <c r="U22" s="59"/>
      <c r="V22" s="59" t="s">
        <v>37</v>
      </c>
      <c r="W22" s="59"/>
      <c r="X22" s="794"/>
      <c r="Y22" s="794"/>
      <c r="Z22" s="794"/>
      <c r="AA22" s="794"/>
      <c r="AB22" s="122" t="s">
        <v>38</v>
      </c>
      <c r="AC22" s="59"/>
      <c r="AD22" s="59"/>
      <c r="AE22" s="59"/>
      <c r="AF22" s="59"/>
      <c r="AG22" s="59"/>
      <c r="AH22" s="59"/>
      <c r="AI22" s="59"/>
      <c r="AJ22" s="59"/>
      <c r="AK22" s="59"/>
      <c r="AL22" s="59" t="s">
        <v>37</v>
      </c>
      <c r="AM22" s="59"/>
      <c r="AN22" s="823"/>
      <c r="AO22" s="823"/>
      <c r="AP22" s="823"/>
      <c r="AQ22" s="823"/>
      <c r="AR22" s="823"/>
      <c r="AS22" s="823"/>
      <c r="AT22" s="823"/>
      <c r="AU22" s="823"/>
      <c r="AV22" s="823"/>
      <c r="AW22" s="823"/>
      <c r="AX22" s="823"/>
      <c r="AY22" s="823"/>
      <c r="AZ22" s="122" t="s">
        <v>39</v>
      </c>
      <c r="BA22" s="59"/>
      <c r="BB22" s="59"/>
      <c r="BC22" s="59"/>
      <c r="BD22" s="59"/>
      <c r="BE22" s="59"/>
      <c r="BF22" s="59"/>
      <c r="BG22" s="59"/>
      <c r="BH22" s="59"/>
      <c r="BI22" s="794"/>
      <c r="BJ22" s="794"/>
      <c r="BK22" s="794"/>
      <c r="BL22" s="794"/>
      <c r="BM22" s="794"/>
      <c r="BN22" s="794"/>
      <c r="BO22" s="794"/>
      <c r="BP22" s="794"/>
      <c r="BQ22" s="794"/>
      <c r="BR22" s="794"/>
      <c r="BS22" s="794"/>
      <c r="BT22" s="794"/>
      <c r="BU22" s="122" t="s">
        <v>40</v>
      </c>
      <c r="BV22" s="59"/>
      <c r="BW22" s="59"/>
      <c r="BX22" s="59"/>
      <c r="BY22" s="59"/>
      <c r="BZ22" s="59"/>
      <c r="CA22" s="59"/>
      <c r="CB22" s="59"/>
      <c r="CC22" s="434"/>
      <c r="CO22" s="99"/>
      <c r="CU22" s="413" t="s">
        <v>604</v>
      </c>
      <c r="CV22" s="413" t="s">
        <v>1220</v>
      </c>
    </row>
    <row r="23" spans="2:100" s="2" customFormat="1" ht="15.75" customHeight="1">
      <c r="B23" s="499"/>
      <c r="C23" s="913"/>
      <c r="D23" s="59"/>
      <c r="E23" s="59" t="s">
        <v>31</v>
      </c>
      <c r="F23" s="59"/>
      <c r="G23" s="59"/>
      <c r="H23" s="59"/>
      <c r="I23" s="59"/>
      <c r="J23" s="59"/>
      <c r="K23" s="59"/>
      <c r="L23" s="59"/>
      <c r="M23" s="59"/>
      <c r="N23" s="59"/>
      <c r="O23" s="59"/>
      <c r="P23" s="59"/>
      <c r="Q23" s="59"/>
      <c r="R23" s="59"/>
      <c r="S23" s="59"/>
      <c r="T23" s="59"/>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A23" s="794"/>
      <c r="CB23" s="794"/>
      <c r="CC23" s="905"/>
      <c r="CO23" s="99"/>
      <c r="CU23" s="413" t="s">
        <v>608</v>
      </c>
      <c r="CV23" s="413" t="s">
        <v>1221</v>
      </c>
    </row>
    <row r="24" spans="2:100" s="2" customFormat="1" ht="15.75" customHeight="1">
      <c r="B24" s="499"/>
      <c r="C24" s="913"/>
      <c r="D24" s="59"/>
      <c r="E24" s="59" t="s">
        <v>42</v>
      </c>
      <c r="F24" s="59"/>
      <c r="G24" s="59"/>
      <c r="H24" s="59"/>
      <c r="I24" s="59"/>
      <c r="J24" s="59"/>
      <c r="K24" s="59"/>
      <c r="L24" s="59"/>
      <c r="M24" s="59"/>
      <c r="N24" s="59"/>
      <c r="O24" s="59"/>
      <c r="P24" s="59"/>
      <c r="Q24" s="59"/>
      <c r="R24" s="59"/>
      <c r="S24" s="59"/>
      <c r="T24" s="59"/>
      <c r="U24" s="59"/>
      <c r="V24" s="59" t="s">
        <v>37</v>
      </c>
      <c r="W24" s="59"/>
      <c r="X24" s="794"/>
      <c r="Y24" s="794"/>
      <c r="Z24" s="794"/>
      <c r="AA24" s="794"/>
      <c r="AB24" s="122" t="s">
        <v>43</v>
      </c>
      <c r="AC24" s="59"/>
      <c r="AD24" s="59"/>
      <c r="AE24" s="59"/>
      <c r="AF24" s="59"/>
      <c r="AG24" s="59"/>
      <c r="AH24" s="59"/>
      <c r="AI24" s="59"/>
      <c r="AJ24" s="59"/>
      <c r="AK24" s="59"/>
      <c r="AL24" s="59" t="s">
        <v>37</v>
      </c>
      <c r="AM24" s="59"/>
      <c r="AN24" s="794"/>
      <c r="AO24" s="794"/>
      <c r="AP24" s="794"/>
      <c r="AQ24" s="794"/>
      <c r="AR24" s="794"/>
      <c r="AS24" s="794"/>
      <c r="AT24" s="794"/>
      <c r="AU24" s="794"/>
      <c r="AV24" s="794"/>
      <c r="AW24" s="59" t="s">
        <v>44</v>
      </c>
      <c r="AX24" s="59"/>
      <c r="AY24" s="59"/>
      <c r="AZ24" s="59"/>
      <c r="BA24" s="122"/>
      <c r="BB24" s="59"/>
      <c r="BC24" s="59"/>
      <c r="BD24" s="59"/>
      <c r="BE24" s="59"/>
      <c r="BF24" s="59"/>
      <c r="BG24" s="59"/>
      <c r="BH24" s="59"/>
      <c r="BI24" s="794"/>
      <c r="BJ24" s="794"/>
      <c r="BK24" s="794"/>
      <c r="BL24" s="794"/>
      <c r="BM24" s="794"/>
      <c r="BN24" s="794"/>
      <c r="BO24" s="794"/>
      <c r="BP24" s="794"/>
      <c r="BQ24" s="794"/>
      <c r="BR24" s="794"/>
      <c r="BS24" s="794"/>
      <c r="BT24" s="794"/>
      <c r="BU24" s="122" t="s">
        <v>40</v>
      </c>
      <c r="BV24" s="59"/>
      <c r="BW24" s="59"/>
      <c r="BX24" s="59"/>
      <c r="BY24" s="59"/>
      <c r="BZ24" s="59"/>
      <c r="CA24" s="59"/>
      <c r="CB24" s="59"/>
      <c r="CC24" s="434"/>
      <c r="CO24" s="99"/>
      <c r="CU24" s="413" t="s">
        <v>610</v>
      </c>
      <c r="CV24" s="413" t="s">
        <v>1222</v>
      </c>
    </row>
    <row r="25" spans="2:100" s="2" customFormat="1" ht="15.75" customHeight="1">
      <c r="B25" s="499"/>
      <c r="C25" s="913"/>
      <c r="D25" s="59"/>
      <c r="E25" s="59"/>
      <c r="F25" s="59"/>
      <c r="G25" s="59"/>
      <c r="H25" s="59"/>
      <c r="I25" s="59"/>
      <c r="J25" s="59"/>
      <c r="K25" s="59"/>
      <c r="L25" s="59"/>
      <c r="M25" s="59"/>
      <c r="N25" s="59"/>
      <c r="O25" s="59"/>
      <c r="P25" s="59"/>
      <c r="Q25" s="59"/>
      <c r="R25" s="59"/>
      <c r="S25" s="59"/>
      <c r="T25" s="59"/>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794"/>
      <c r="BK25" s="794"/>
      <c r="BL25" s="794"/>
      <c r="BM25" s="794"/>
      <c r="BN25" s="794"/>
      <c r="BO25" s="794"/>
      <c r="BP25" s="794"/>
      <c r="BQ25" s="794"/>
      <c r="BR25" s="794"/>
      <c r="BS25" s="794"/>
      <c r="BT25" s="794"/>
      <c r="BU25" s="794"/>
      <c r="BV25" s="794"/>
      <c r="BW25" s="794"/>
      <c r="BX25" s="794"/>
      <c r="BY25" s="794"/>
      <c r="BZ25" s="794"/>
      <c r="CA25" s="794"/>
      <c r="CB25" s="794"/>
      <c r="CC25" s="905"/>
      <c r="CO25" s="99"/>
      <c r="CU25" s="413" t="s">
        <v>613</v>
      </c>
      <c r="CV25" s="413" t="s">
        <v>1223</v>
      </c>
    </row>
    <row r="26" spans="2:100" s="2" customFormat="1" ht="15.75" customHeight="1">
      <c r="B26" s="499"/>
      <c r="C26" s="913"/>
      <c r="D26" s="59"/>
      <c r="E26" s="59" t="s">
        <v>47</v>
      </c>
      <c r="F26" s="59"/>
      <c r="G26" s="59"/>
      <c r="H26" s="59"/>
      <c r="I26" s="59"/>
      <c r="J26" s="59"/>
      <c r="K26" s="59"/>
      <c r="L26" s="59"/>
      <c r="M26" s="59"/>
      <c r="N26" s="59"/>
      <c r="O26" s="59"/>
      <c r="P26" s="59"/>
      <c r="Q26" s="59"/>
      <c r="R26" s="59"/>
      <c r="S26" s="59"/>
      <c r="T26" s="59"/>
      <c r="U26" s="801" t="s">
        <v>1253</v>
      </c>
      <c r="V26" s="801"/>
      <c r="W26" s="801"/>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794"/>
      <c r="CB26" s="794"/>
      <c r="CC26" s="905"/>
      <c r="CO26" s="99"/>
      <c r="CU26" s="413" t="s">
        <v>615</v>
      </c>
      <c r="CV26" s="413" t="s">
        <v>1224</v>
      </c>
    </row>
    <row r="27" spans="2:100" s="2" customFormat="1" ht="15.75" customHeight="1">
      <c r="B27" s="499"/>
      <c r="C27" s="913"/>
      <c r="D27" s="59"/>
      <c r="E27" s="59" t="s">
        <v>48</v>
      </c>
      <c r="F27" s="59"/>
      <c r="G27" s="59"/>
      <c r="H27" s="59"/>
      <c r="I27" s="59"/>
      <c r="J27" s="59"/>
      <c r="K27" s="59"/>
      <c r="L27" s="59"/>
      <c r="M27" s="59"/>
      <c r="N27" s="59"/>
      <c r="O27" s="59"/>
      <c r="P27" s="59"/>
      <c r="Q27" s="59"/>
      <c r="R27" s="59"/>
      <c r="S27" s="59"/>
      <c r="T27" s="59"/>
      <c r="U27" s="794"/>
      <c r="V27" s="794"/>
      <c r="W27" s="794"/>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c r="BP27" s="794"/>
      <c r="BQ27" s="794"/>
      <c r="BR27" s="794"/>
      <c r="BS27" s="794"/>
      <c r="BT27" s="794"/>
      <c r="BU27" s="794"/>
      <c r="BV27" s="794"/>
      <c r="BW27" s="794"/>
      <c r="BX27" s="794"/>
      <c r="BY27" s="794"/>
      <c r="BZ27" s="794"/>
      <c r="CA27" s="794"/>
      <c r="CB27" s="794"/>
      <c r="CC27" s="905"/>
      <c r="CO27" s="99"/>
      <c r="CU27" s="413" t="s">
        <v>617</v>
      </c>
      <c r="CV27" s="413" t="s">
        <v>1225</v>
      </c>
    </row>
    <row r="28" spans="2:100" s="2" customFormat="1" ht="15.75" customHeight="1">
      <c r="B28" s="499"/>
      <c r="C28" s="913"/>
      <c r="D28" s="59"/>
      <c r="E28" s="59" t="s">
        <v>49</v>
      </c>
      <c r="F28" s="59"/>
      <c r="G28" s="59"/>
      <c r="H28" s="59"/>
      <c r="I28" s="59"/>
      <c r="J28" s="59"/>
      <c r="K28" s="59"/>
      <c r="L28" s="59"/>
      <c r="M28" s="59"/>
      <c r="N28" s="59"/>
      <c r="O28" s="59"/>
      <c r="P28" s="59"/>
      <c r="Q28" s="59"/>
      <c r="R28" s="59"/>
      <c r="S28" s="59"/>
      <c r="T28" s="59"/>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c r="BP28" s="794"/>
      <c r="BQ28" s="794"/>
      <c r="BR28" s="794"/>
      <c r="BS28" s="794"/>
      <c r="BT28" s="794"/>
      <c r="BU28" s="794"/>
      <c r="BV28" s="794"/>
      <c r="BW28" s="794"/>
      <c r="BX28" s="794"/>
      <c r="BY28" s="794"/>
      <c r="BZ28" s="794"/>
      <c r="CA28" s="794"/>
      <c r="CB28" s="794"/>
      <c r="CC28" s="905"/>
      <c r="CO28" s="99"/>
      <c r="CU28" s="413" t="s">
        <v>619</v>
      </c>
      <c r="CV28" s="413" t="s">
        <v>1226</v>
      </c>
    </row>
    <row r="29" spans="2:100" s="2" customFormat="1" ht="15.75" customHeight="1">
      <c r="B29" s="499"/>
      <c r="C29" s="913"/>
      <c r="D29" s="63"/>
      <c r="E29" s="63" t="s">
        <v>52</v>
      </c>
      <c r="F29" s="63"/>
      <c r="G29" s="63"/>
      <c r="H29" s="63"/>
      <c r="I29" s="63"/>
      <c r="J29" s="63"/>
      <c r="K29" s="63"/>
      <c r="L29" s="63"/>
      <c r="M29" s="63"/>
      <c r="N29" s="63"/>
      <c r="O29" s="63"/>
      <c r="P29" s="63"/>
      <c r="Q29" s="63"/>
      <c r="R29" s="63"/>
      <c r="S29" s="63"/>
      <c r="T29" s="63"/>
      <c r="U29" s="63"/>
      <c r="V29" s="63"/>
      <c r="W29" s="63"/>
      <c r="X29" s="63"/>
      <c r="Y29" s="63"/>
      <c r="Z29" s="63"/>
      <c r="AA29" s="63"/>
      <c r="AB29" s="63"/>
      <c r="AC29" s="63"/>
      <c r="AD29" s="906"/>
      <c r="AE29" s="906"/>
      <c r="AF29" s="906"/>
      <c r="AG29" s="906"/>
      <c r="AH29" s="906"/>
      <c r="AI29" s="906"/>
      <c r="AJ29" s="906"/>
      <c r="AK29" s="906"/>
      <c r="AL29" s="906"/>
      <c r="AM29" s="906"/>
      <c r="AN29" s="906"/>
      <c r="AO29" s="906"/>
      <c r="AP29" s="906"/>
      <c r="AQ29" s="906"/>
      <c r="AR29" s="906"/>
      <c r="AS29" s="906"/>
      <c r="AT29" s="906"/>
      <c r="AU29" s="906"/>
      <c r="AV29" s="906"/>
      <c r="AW29" s="906"/>
      <c r="AX29" s="906"/>
      <c r="AY29" s="906"/>
      <c r="AZ29" s="906"/>
      <c r="BA29" s="906"/>
      <c r="BB29" s="906"/>
      <c r="BC29" s="906"/>
      <c r="BD29" s="906"/>
      <c r="BE29" s="906"/>
      <c r="BF29" s="906"/>
      <c r="BG29" s="906"/>
      <c r="BH29" s="906"/>
      <c r="BI29" s="906"/>
      <c r="BJ29" s="906"/>
      <c r="BK29" s="906"/>
      <c r="BL29" s="906"/>
      <c r="BM29" s="906"/>
      <c r="BN29" s="906"/>
      <c r="BO29" s="906"/>
      <c r="BP29" s="906"/>
      <c r="BQ29" s="906"/>
      <c r="BR29" s="906"/>
      <c r="BS29" s="906"/>
      <c r="BT29" s="906"/>
      <c r="BU29" s="906"/>
      <c r="BV29" s="906"/>
      <c r="BW29" s="906"/>
      <c r="BX29" s="906"/>
      <c r="BY29" s="906"/>
      <c r="BZ29" s="906"/>
      <c r="CA29" s="906"/>
      <c r="CB29" s="906"/>
      <c r="CC29" s="907"/>
      <c r="CO29" s="99"/>
      <c r="CU29" s="413" t="s">
        <v>620</v>
      </c>
      <c r="CV29" s="413" t="s">
        <v>1227</v>
      </c>
    </row>
    <row r="30" spans="2:100" s="1" customFormat="1" ht="20.100000000000001" customHeight="1">
      <c r="B30" s="500"/>
      <c r="C30" s="913"/>
      <c r="D30" s="59" t="s">
        <v>54</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CC30" s="392"/>
      <c r="CT30" s="2"/>
      <c r="CU30" s="413" t="s">
        <v>621</v>
      </c>
      <c r="CV30" s="413" t="s">
        <v>1228</v>
      </c>
    </row>
    <row r="31" spans="2:100" s="2" customFormat="1" ht="20.100000000000001" customHeight="1">
      <c r="B31" s="500"/>
      <c r="C31" s="913"/>
      <c r="D31" s="799" t="s">
        <v>56</v>
      </c>
      <c r="E31" s="799"/>
      <c r="F31" s="59"/>
      <c r="G31" s="59" t="s">
        <v>1256</v>
      </c>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799" t="s">
        <v>56</v>
      </c>
      <c r="AR31" s="799"/>
      <c r="AS31" s="59"/>
      <c r="AT31" s="59" t="s">
        <v>1258</v>
      </c>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434"/>
      <c r="CD31" s="59"/>
      <c r="CE31" s="59"/>
      <c r="CF31" s="59"/>
      <c r="CG31" s="59"/>
      <c r="CH31" s="59"/>
      <c r="CI31" s="59"/>
      <c r="CJ31" s="59"/>
      <c r="CU31" s="413" t="s">
        <v>622</v>
      </c>
      <c r="CV31" s="413" t="s">
        <v>1229</v>
      </c>
    </row>
    <row r="32" spans="2:100" s="2" customFormat="1" ht="20.100000000000001" customHeight="1">
      <c r="B32" s="500"/>
      <c r="C32" s="913"/>
      <c r="D32" s="59" t="s">
        <v>58</v>
      </c>
      <c r="E32" s="59"/>
      <c r="F32" s="59"/>
      <c r="G32" s="59"/>
      <c r="H32" s="59"/>
      <c r="I32" s="59"/>
      <c r="J32" s="59"/>
      <c r="K32" s="59"/>
      <c r="L32" s="59"/>
      <c r="M32" s="5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59"/>
      <c r="AL32" s="59"/>
      <c r="AM32" s="59"/>
      <c r="AN32" s="59"/>
      <c r="AO32" s="59"/>
      <c r="AP32" s="59"/>
      <c r="AQ32" s="59" t="s">
        <v>58</v>
      </c>
      <c r="AR32" s="59"/>
      <c r="AS32" s="59"/>
      <c r="AT32" s="59"/>
      <c r="AU32" s="59"/>
      <c r="AV32" s="59"/>
      <c r="AW32" s="59"/>
      <c r="AX32" s="59"/>
      <c r="AY32" s="59"/>
      <c r="AZ32" s="59"/>
      <c r="BA32" s="799"/>
      <c r="BB32" s="799"/>
      <c r="BC32" s="799"/>
      <c r="BD32" s="799"/>
      <c r="BE32" s="799"/>
      <c r="BF32" s="799"/>
      <c r="BG32" s="799"/>
      <c r="BH32" s="799"/>
      <c r="BI32" s="799"/>
      <c r="BJ32" s="799"/>
      <c r="BK32" s="799"/>
      <c r="BL32" s="799"/>
      <c r="BM32" s="799"/>
      <c r="BN32" s="799"/>
      <c r="BO32" s="799"/>
      <c r="BP32" s="799"/>
      <c r="BQ32" s="799"/>
      <c r="BR32" s="799"/>
      <c r="BS32" s="799"/>
      <c r="BT32" s="799"/>
      <c r="BU32" s="799"/>
      <c r="BV32" s="799"/>
      <c r="BW32" s="799"/>
      <c r="BX32" s="799"/>
      <c r="BY32" s="799"/>
      <c r="BZ32" s="799"/>
      <c r="CA32" s="59"/>
      <c r="CB32" s="59"/>
      <c r="CC32" s="434"/>
      <c r="CD32" s="59"/>
      <c r="CE32" s="59"/>
      <c r="CF32" s="59"/>
      <c r="CG32" s="59"/>
      <c r="CH32" s="59"/>
      <c r="CI32" s="59"/>
      <c r="CJ32" s="59"/>
      <c r="CU32" s="413" t="s">
        <v>557</v>
      </c>
      <c r="CV32" s="413" t="s">
        <v>1230</v>
      </c>
    </row>
    <row r="33" spans="2:102" s="2" customFormat="1" ht="20.100000000000001" customHeight="1">
      <c r="B33" s="500"/>
      <c r="C33" s="913"/>
      <c r="D33" s="63" t="s">
        <v>1257</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t="s">
        <v>81</v>
      </c>
      <c r="AD33" s="63"/>
      <c r="AE33" s="887"/>
      <c r="AF33" s="887"/>
      <c r="AG33" s="887"/>
      <c r="AH33" s="887"/>
      <c r="AI33" s="887"/>
      <c r="AJ33" s="887"/>
      <c r="AK33" s="887"/>
      <c r="AL33" s="887"/>
      <c r="AM33" s="887"/>
      <c r="AN33" s="887"/>
      <c r="AO33" s="63" t="s">
        <v>40</v>
      </c>
      <c r="AP33" s="63"/>
      <c r="AQ33" s="63" t="s">
        <v>1257</v>
      </c>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t="s">
        <v>81</v>
      </c>
      <c r="BQ33" s="63"/>
      <c r="BR33" s="887"/>
      <c r="BS33" s="887"/>
      <c r="BT33" s="887"/>
      <c r="BU33" s="887"/>
      <c r="BV33" s="887"/>
      <c r="BW33" s="887"/>
      <c r="BX33" s="887"/>
      <c r="BY33" s="887"/>
      <c r="BZ33" s="887"/>
      <c r="CA33" s="887"/>
      <c r="CB33" s="63" t="s">
        <v>40</v>
      </c>
      <c r="CC33" s="1111"/>
      <c r="CD33" s="430"/>
      <c r="CE33" s="430"/>
      <c r="CF33" s="430"/>
      <c r="CG33" s="430"/>
      <c r="CH33" s="430"/>
      <c r="CI33" s="59" t="s">
        <v>40</v>
      </c>
      <c r="CJ33" s="59"/>
      <c r="CU33" s="413" t="s">
        <v>561</v>
      </c>
      <c r="CV33" s="413" t="s">
        <v>1231</v>
      </c>
    </row>
    <row r="34" spans="2:102" s="2" customFormat="1" ht="20.100000000000001" customHeight="1">
      <c r="B34" s="500"/>
      <c r="C34" s="913"/>
      <c r="D34" s="915" t="s">
        <v>56</v>
      </c>
      <c r="E34" s="915"/>
      <c r="F34" s="169"/>
      <c r="G34" s="169" t="s">
        <v>1259</v>
      </c>
      <c r="H34" s="169"/>
      <c r="I34" s="169"/>
      <c r="J34" s="169"/>
      <c r="K34" s="169"/>
      <c r="L34" s="169"/>
      <c r="M34" s="169"/>
      <c r="N34" s="169"/>
      <c r="O34" s="169"/>
      <c r="P34" s="169"/>
      <c r="Q34" s="169"/>
      <c r="R34" s="169"/>
      <c r="S34" s="169"/>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915" t="s">
        <v>56</v>
      </c>
      <c r="AR34" s="915"/>
      <c r="AS34" s="169"/>
      <c r="AT34" s="169" t="s">
        <v>1261</v>
      </c>
      <c r="AU34" s="169"/>
      <c r="AV34" s="169"/>
      <c r="AW34" s="169"/>
      <c r="AX34" s="169"/>
      <c r="AY34" s="169"/>
      <c r="AZ34" s="169"/>
      <c r="BA34" s="169"/>
      <c r="BB34" s="169"/>
      <c r="BC34" s="169"/>
      <c r="BD34" s="169"/>
      <c r="BE34" s="169"/>
      <c r="BF34" s="16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436"/>
      <c r="CD34" s="122"/>
      <c r="CE34" s="122"/>
      <c r="CF34" s="122"/>
      <c r="CG34" s="122"/>
      <c r="CH34" s="122"/>
      <c r="CI34" s="122"/>
      <c r="CJ34" s="122"/>
      <c r="CU34" s="413" t="s">
        <v>568</v>
      </c>
      <c r="CV34" s="413" t="s">
        <v>1232</v>
      </c>
    </row>
    <row r="35" spans="2:102" s="2" customFormat="1" ht="20.100000000000001" customHeight="1">
      <c r="B35" s="500"/>
      <c r="C35" s="913"/>
      <c r="D35" s="59" t="s">
        <v>58</v>
      </c>
      <c r="E35" s="59"/>
      <c r="F35" s="59"/>
      <c r="G35" s="59"/>
      <c r="H35" s="59"/>
      <c r="I35" s="59"/>
      <c r="J35" s="59"/>
      <c r="K35" s="59"/>
      <c r="L35" s="59"/>
      <c r="M35" s="5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122"/>
      <c r="AL35" s="122"/>
      <c r="AM35" s="122"/>
      <c r="AN35" s="122"/>
      <c r="AO35" s="122"/>
      <c r="AP35" s="122"/>
      <c r="AQ35" s="59" t="s">
        <v>58</v>
      </c>
      <c r="AR35" s="59"/>
      <c r="AS35" s="59"/>
      <c r="AT35" s="59"/>
      <c r="AU35" s="59"/>
      <c r="AV35" s="59"/>
      <c r="AW35" s="59"/>
      <c r="AX35" s="59"/>
      <c r="AY35" s="59"/>
      <c r="AZ35" s="59"/>
      <c r="BA35" s="799"/>
      <c r="BB35" s="799"/>
      <c r="BC35" s="799"/>
      <c r="BD35" s="799"/>
      <c r="BE35" s="799"/>
      <c r="BF35" s="799"/>
      <c r="BG35" s="799"/>
      <c r="BH35" s="799"/>
      <c r="BI35" s="799"/>
      <c r="BJ35" s="799"/>
      <c r="BK35" s="799"/>
      <c r="BL35" s="799"/>
      <c r="BM35" s="799"/>
      <c r="BN35" s="799"/>
      <c r="BO35" s="799"/>
      <c r="BP35" s="799"/>
      <c r="BQ35" s="799"/>
      <c r="BR35" s="799"/>
      <c r="BS35" s="799"/>
      <c r="BT35" s="799"/>
      <c r="BU35" s="799"/>
      <c r="BV35" s="799"/>
      <c r="BW35" s="799"/>
      <c r="BX35" s="799"/>
      <c r="BY35" s="799"/>
      <c r="BZ35" s="799"/>
      <c r="CA35" s="122"/>
      <c r="CB35" s="122"/>
      <c r="CC35" s="437"/>
      <c r="CD35" s="122"/>
      <c r="CE35" s="122"/>
      <c r="CF35" s="122"/>
      <c r="CG35" s="122"/>
      <c r="CH35" s="122"/>
      <c r="CI35" s="122"/>
      <c r="CJ35" s="122"/>
      <c r="CU35" s="413" t="s">
        <v>571</v>
      </c>
      <c r="CV35" s="413" t="s">
        <v>1235</v>
      </c>
    </row>
    <row r="36" spans="2:102" s="2" customFormat="1" ht="20.100000000000001" customHeight="1">
      <c r="B36" s="500"/>
      <c r="C36" s="913"/>
      <c r="D36" s="63" t="s">
        <v>1260</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t="s">
        <v>81</v>
      </c>
      <c r="AD36" s="63"/>
      <c r="AE36" s="887"/>
      <c r="AF36" s="887"/>
      <c r="AG36" s="887"/>
      <c r="AH36" s="887"/>
      <c r="AI36" s="887"/>
      <c r="AJ36" s="887"/>
      <c r="AK36" s="887"/>
      <c r="AL36" s="887"/>
      <c r="AM36" s="887"/>
      <c r="AN36" s="887"/>
      <c r="AO36" s="63" t="s">
        <v>40</v>
      </c>
      <c r="AP36" s="63"/>
      <c r="AQ36" s="63" t="s">
        <v>1260</v>
      </c>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t="s">
        <v>81</v>
      </c>
      <c r="BQ36" s="63"/>
      <c r="BR36" s="887"/>
      <c r="BS36" s="887"/>
      <c r="BT36" s="887"/>
      <c r="BU36" s="887"/>
      <c r="BV36" s="887"/>
      <c r="BW36" s="887"/>
      <c r="BX36" s="887"/>
      <c r="BY36" s="887"/>
      <c r="BZ36" s="887"/>
      <c r="CA36" s="887"/>
      <c r="CB36" s="63" t="s">
        <v>40</v>
      </c>
      <c r="CC36" s="438"/>
      <c r="CD36" s="430"/>
      <c r="CE36" s="430"/>
      <c r="CF36" s="430"/>
      <c r="CG36" s="430"/>
      <c r="CH36" s="430"/>
      <c r="CI36" s="59" t="s">
        <v>40</v>
      </c>
      <c r="CJ36" s="59"/>
      <c r="CU36" s="413" t="s">
        <v>574</v>
      </c>
      <c r="CV36" s="413" t="s">
        <v>1236</v>
      </c>
    </row>
    <row r="37" spans="2:102" s="1" customFormat="1" ht="15.75" customHeight="1">
      <c r="B37" s="500"/>
      <c r="C37" s="914" t="s">
        <v>2086</v>
      </c>
      <c r="D37" s="59"/>
      <c r="E37" s="59" t="s">
        <v>36</v>
      </c>
      <c r="F37" s="59"/>
      <c r="G37" s="59"/>
      <c r="H37" s="59"/>
      <c r="I37" s="59"/>
      <c r="J37" s="59"/>
      <c r="K37" s="59"/>
      <c r="L37" s="59"/>
      <c r="M37" s="59"/>
      <c r="N37" s="59"/>
      <c r="O37" s="59"/>
      <c r="P37" s="59"/>
      <c r="Q37" s="59"/>
      <c r="R37" s="59"/>
      <c r="S37" s="59"/>
      <c r="T37" s="59"/>
      <c r="U37" s="59"/>
      <c r="V37" s="59" t="s">
        <v>37</v>
      </c>
      <c r="W37" s="59"/>
      <c r="X37" s="794"/>
      <c r="Y37" s="794"/>
      <c r="Z37" s="794"/>
      <c r="AA37" s="794"/>
      <c r="AB37" s="122" t="s">
        <v>38</v>
      </c>
      <c r="AC37" s="59"/>
      <c r="AD37" s="59"/>
      <c r="AE37" s="59"/>
      <c r="AF37" s="59"/>
      <c r="AG37" s="59"/>
      <c r="AH37" s="59"/>
      <c r="AI37" s="59"/>
      <c r="AJ37" s="59"/>
      <c r="AK37" s="59"/>
      <c r="AL37" s="59" t="s">
        <v>37</v>
      </c>
      <c r="AM37" s="59"/>
      <c r="AN37" s="823"/>
      <c r="AO37" s="823"/>
      <c r="AP37" s="823"/>
      <c r="AQ37" s="823"/>
      <c r="AR37" s="823"/>
      <c r="AS37" s="823"/>
      <c r="AT37" s="823"/>
      <c r="AU37" s="823"/>
      <c r="AV37" s="823"/>
      <c r="AW37" s="823"/>
      <c r="AX37" s="823"/>
      <c r="AY37" s="823"/>
      <c r="AZ37" s="122" t="s">
        <v>39</v>
      </c>
      <c r="BA37" s="59"/>
      <c r="BB37" s="59"/>
      <c r="BC37" s="59"/>
      <c r="BD37" s="59"/>
      <c r="BE37" s="59"/>
      <c r="BF37" s="59"/>
      <c r="BG37" s="59"/>
      <c r="BH37" s="59"/>
      <c r="BI37" s="794"/>
      <c r="BJ37" s="794"/>
      <c r="BK37" s="794"/>
      <c r="BL37" s="794"/>
      <c r="BM37" s="794"/>
      <c r="BN37" s="794"/>
      <c r="BO37" s="794"/>
      <c r="BP37" s="794"/>
      <c r="BQ37" s="794"/>
      <c r="BR37" s="794"/>
      <c r="BS37" s="794"/>
      <c r="BT37" s="794"/>
      <c r="BU37" s="122" t="s">
        <v>40</v>
      </c>
      <c r="BV37" s="59"/>
      <c r="BW37" s="59"/>
      <c r="BX37" s="59"/>
      <c r="BY37" s="59"/>
      <c r="BZ37" s="59"/>
      <c r="CA37" s="59"/>
      <c r="CB37" s="59"/>
      <c r="CC37" s="434"/>
      <c r="CP37" s="2"/>
      <c r="CQ37" s="2"/>
      <c r="CR37" s="2"/>
      <c r="CT37" s="2"/>
      <c r="CU37" s="413" t="s">
        <v>577</v>
      </c>
      <c r="CV37" s="413" t="s">
        <v>1237</v>
      </c>
      <c r="CW37" s="2"/>
      <c r="CX37" s="2"/>
    </row>
    <row r="38" spans="2:102" s="1" customFormat="1" ht="15.75" customHeight="1">
      <c r="B38" s="500"/>
      <c r="C38" s="914"/>
      <c r="D38" s="59"/>
      <c r="E38" s="59" t="s">
        <v>31</v>
      </c>
      <c r="F38" s="59"/>
      <c r="G38" s="59"/>
      <c r="H38" s="59"/>
      <c r="I38" s="59"/>
      <c r="J38" s="59"/>
      <c r="K38" s="59"/>
      <c r="L38" s="59"/>
      <c r="M38" s="59"/>
      <c r="N38" s="59"/>
      <c r="O38" s="59"/>
      <c r="P38" s="59"/>
      <c r="Q38" s="59"/>
      <c r="R38" s="59"/>
      <c r="S38" s="59"/>
      <c r="T38" s="59"/>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A38" s="794"/>
      <c r="CB38" s="794"/>
      <c r="CC38" s="905"/>
      <c r="CP38" s="2"/>
      <c r="CQ38" s="2"/>
      <c r="CR38" s="2"/>
      <c r="CT38" s="2"/>
      <c r="CU38" s="413" t="s">
        <v>580</v>
      </c>
      <c r="CV38" s="413" t="s">
        <v>1238</v>
      </c>
      <c r="CW38" s="2"/>
      <c r="CX38" s="2"/>
    </row>
    <row r="39" spans="2:102" s="1" customFormat="1" ht="15.75" customHeight="1">
      <c r="B39" s="500"/>
      <c r="C39" s="914"/>
      <c r="D39" s="59"/>
      <c r="E39" s="59" t="s">
        <v>42</v>
      </c>
      <c r="F39" s="59"/>
      <c r="G39" s="59"/>
      <c r="H39" s="59"/>
      <c r="I39" s="59"/>
      <c r="J39" s="59"/>
      <c r="K39" s="59"/>
      <c r="L39" s="59"/>
      <c r="M39" s="59"/>
      <c r="N39" s="59"/>
      <c r="O39" s="59"/>
      <c r="P39" s="59"/>
      <c r="Q39" s="59"/>
      <c r="R39" s="59"/>
      <c r="S39" s="59"/>
      <c r="T39" s="59"/>
      <c r="U39" s="59"/>
      <c r="V39" s="59" t="s">
        <v>37</v>
      </c>
      <c r="W39" s="59"/>
      <c r="X39" s="794"/>
      <c r="Y39" s="794"/>
      <c r="Z39" s="794"/>
      <c r="AA39" s="794"/>
      <c r="AB39" s="122" t="s">
        <v>43</v>
      </c>
      <c r="AC39" s="59"/>
      <c r="AD39" s="59"/>
      <c r="AE39" s="59"/>
      <c r="AF39" s="59"/>
      <c r="AG39" s="59"/>
      <c r="AH39" s="59"/>
      <c r="AI39" s="59"/>
      <c r="AJ39" s="59"/>
      <c r="AK39" s="59"/>
      <c r="AL39" s="59" t="s">
        <v>37</v>
      </c>
      <c r="AM39" s="59"/>
      <c r="AN39" s="794"/>
      <c r="AO39" s="794"/>
      <c r="AP39" s="794"/>
      <c r="AQ39" s="794"/>
      <c r="AR39" s="794"/>
      <c r="AS39" s="794"/>
      <c r="AT39" s="794"/>
      <c r="AU39" s="794"/>
      <c r="AV39" s="794"/>
      <c r="AW39" s="59" t="s">
        <v>44</v>
      </c>
      <c r="AX39" s="59"/>
      <c r="AY39" s="59"/>
      <c r="AZ39" s="59"/>
      <c r="BA39" s="122"/>
      <c r="BB39" s="59"/>
      <c r="BC39" s="59"/>
      <c r="BD39" s="59"/>
      <c r="BE39" s="59"/>
      <c r="BF39" s="59"/>
      <c r="BG39" s="59"/>
      <c r="BH39" s="59"/>
      <c r="BI39" s="794"/>
      <c r="BJ39" s="794"/>
      <c r="BK39" s="794"/>
      <c r="BL39" s="794"/>
      <c r="BM39" s="794"/>
      <c r="BN39" s="794"/>
      <c r="BO39" s="794"/>
      <c r="BP39" s="794"/>
      <c r="BQ39" s="794"/>
      <c r="BR39" s="794"/>
      <c r="BS39" s="794"/>
      <c r="BT39" s="794"/>
      <c r="BU39" s="122" t="s">
        <v>40</v>
      </c>
      <c r="BV39" s="59"/>
      <c r="BW39" s="59"/>
      <c r="BX39" s="59"/>
      <c r="BY39" s="59"/>
      <c r="BZ39" s="59"/>
      <c r="CA39" s="59"/>
      <c r="CB39" s="59"/>
      <c r="CC39" s="434"/>
      <c r="CP39" s="2"/>
      <c r="CQ39" s="2"/>
      <c r="CR39" s="2"/>
      <c r="CT39" s="2"/>
      <c r="CU39" s="413" t="s">
        <v>583</v>
      </c>
      <c r="CV39" s="413" t="s">
        <v>1239</v>
      </c>
      <c r="CW39" s="2"/>
      <c r="CX39" s="2"/>
    </row>
    <row r="40" spans="2:102" s="1" customFormat="1" ht="15.75" customHeight="1">
      <c r="B40" s="500"/>
      <c r="C40" s="914"/>
      <c r="D40" s="59"/>
      <c r="E40" s="59"/>
      <c r="F40" s="59"/>
      <c r="G40" s="59"/>
      <c r="H40" s="59"/>
      <c r="I40" s="59"/>
      <c r="J40" s="59"/>
      <c r="K40" s="59"/>
      <c r="L40" s="59"/>
      <c r="M40" s="59"/>
      <c r="N40" s="59"/>
      <c r="O40" s="59"/>
      <c r="P40" s="59"/>
      <c r="Q40" s="59"/>
      <c r="R40" s="59"/>
      <c r="S40" s="59"/>
      <c r="T40" s="59"/>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4"/>
      <c r="BF40" s="794"/>
      <c r="BG40" s="794"/>
      <c r="BH40" s="794"/>
      <c r="BI40" s="794"/>
      <c r="BJ40" s="794"/>
      <c r="BK40" s="794"/>
      <c r="BL40" s="794"/>
      <c r="BM40" s="794"/>
      <c r="BN40" s="794"/>
      <c r="BO40" s="794"/>
      <c r="BP40" s="794"/>
      <c r="BQ40" s="794"/>
      <c r="BR40" s="794"/>
      <c r="BS40" s="794"/>
      <c r="BT40" s="794"/>
      <c r="BU40" s="794"/>
      <c r="BV40" s="794"/>
      <c r="BW40" s="794"/>
      <c r="BX40" s="794"/>
      <c r="BY40" s="794"/>
      <c r="BZ40" s="794"/>
      <c r="CA40" s="794"/>
      <c r="CB40" s="794"/>
      <c r="CC40" s="905"/>
      <c r="CP40" s="2"/>
      <c r="CQ40" s="2"/>
      <c r="CR40" s="2"/>
      <c r="CT40" s="2"/>
      <c r="CU40" s="413" t="s">
        <v>585</v>
      </c>
      <c r="CV40" s="413" t="s">
        <v>1241</v>
      </c>
      <c r="CW40" s="2"/>
      <c r="CX40" s="2"/>
    </row>
    <row r="41" spans="2:102" s="1" customFormat="1" ht="15.75" customHeight="1">
      <c r="B41" s="500"/>
      <c r="C41" s="914"/>
      <c r="D41" s="59"/>
      <c r="E41" s="59" t="s">
        <v>47</v>
      </c>
      <c r="F41" s="59"/>
      <c r="G41" s="59"/>
      <c r="H41" s="59"/>
      <c r="I41" s="59"/>
      <c r="J41" s="59"/>
      <c r="K41" s="59"/>
      <c r="L41" s="59"/>
      <c r="M41" s="59"/>
      <c r="N41" s="59"/>
      <c r="O41" s="59"/>
      <c r="P41" s="59"/>
      <c r="Q41" s="59"/>
      <c r="R41" s="59"/>
      <c r="S41" s="59"/>
      <c r="T41" s="59"/>
      <c r="U41" s="801" t="s">
        <v>1253</v>
      </c>
      <c r="V41" s="801"/>
      <c r="W41" s="801"/>
      <c r="X41" s="794"/>
      <c r="Y41" s="794"/>
      <c r="Z41" s="794"/>
      <c r="AA41" s="794"/>
      <c r="AB41" s="794"/>
      <c r="AC41" s="794"/>
      <c r="AD41" s="794"/>
      <c r="AE41" s="794"/>
      <c r="AF41" s="794"/>
      <c r="AG41" s="794"/>
      <c r="AH41" s="794"/>
      <c r="AI41" s="794"/>
      <c r="AJ41" s="794"/>
      <c r="AK41" s="794"/>
      <c r="AL41" s="794"/>
      <c r="AM41" s="794"/>
      <c r="AN41" s="794"/>
      <c r="AO41" s="794"/>
      <c r="AP41" s="794"/>
      <c r="AQ41" s="794"/>
      <c r="AR41" s="794"/>
      <c r="AS41" s="794"/>
      <c r="AT41" s="794"/>
      <c r="AU41" s="794"/>
      <c r="AV41" s="794"/>
      <c r="AW41" s="794"/>
      <c r="AX41" s="794"/>
      <c r="AY41" s="794"/>
      <c r="AZ41" s="794"/>
      <c r="BA41" s="794"/>
      <c r="BB41" s="794"/>
      <c r="BC41" s="794"/>
      <c r="BD41" s="794"/>
      <c r="BE41" s="794"/>
      <c r="BF41" s="794"/>
      <c r="BG41" s="794"/>
      <c r="BH41" s="794"/>
      <c r="BI41" s="794"/>
      <c r="BJ41" s="794"/>
      <c r="BK41" s="794"/>
      <c r="BL41" s="794"/>
      <c r="BM41" s="794"/>
      <c r="BN41" s="794"/>
      <c r="BO41" s="794"/>
      <c r="BP41" s="794"/>
      <c r="BQ41" s="794"/>
      <c r="BR41" s="794"/>
      <c r="BS41" s="794"/>
      <c r="BT41" s="794"/>
      <c r="BU41" s="794"/>
      <c r="BV41" s="794"/>
      <c r="BW41" s="794"/>
      <c r="BX41" s="794"/>
      <c r="BY41" s="794"/>
      <c r="BZ41" s="794"/>
      <c r="CA41" s="794"/>
      <c r="CB41" s="794"/>
      <c r="CC41" s="905"/>
      <c r="CP41" s="2"/>
      <c r="CQ41" s="2"/>
      <c r="CR41" s="2"/>
      <c r="CT41" s="2"/>
      <c r="CU41" s="413" t="s">
        <v>587</v>
      </c>
      <c r="CV41" s="413" t="s">
        <v>1242</v>
      </c>
      <c r="CW41" s="2"/>
      <c r="CX41" s="2"/>
    </row>
    <row r="42" spans="2:102" s="1" customFormat="1" ht="15.75" customHeight="1">
      <c r="B42" s="500"/>
      <c r="C42" s="914"/>
      <c r="D42" s="59"/>
      <c r="E42" s="59" t="s">
        <v>48</v>
      </c>
      <c r="F42" s="59"/>
      <c r="G42" s="59"/>
      <c r="H42" s="59"/>
      <c r="I42" s="59"/>
      <c r="J42" s="59"/>
      <c r="K42" s="59"/>
      <c r="L42" s="59"/>
      <c r="M42" s="59"/>
      <c r="N42" s="59"/>
      <c r="O42" s="59"/>
      <c r="P42" s="59"/>
      <c r="Q42" s="59"/>
      <c r="R42" s="59"/>
      <c r="S42" s="59"/>
      <c r="T42" s="59"/>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4"/>
      <c r="AY42" s="794"/>
      <c r="AZ42" s="794"/>
      <c r="BA42" s="794"/>
      <c r="BB42" s="794"/>
      <c r="BC42" s="794"/>
      <c r="BD42" s="794"/>
      <c r="BE42" s="794"/>
      <c r="BF42" s="794"/>
      <c r="BG42" s="794"/>
      <c r="BH42" s="794"/>
      <c r="BI42" s="794"/>
      <c r="BJ42" s="794"/>
      <c r="BK42" s="794"/>
      <c r="BL42" s="794"/>
      <c r="BM42" s="794"/>
      <c r="BN42" s="794"/>
      <c r="BO42" s="794"/>
      <c r="BP42" s="794"/>
      <c r="BQ42" s="794"/>
      <c r="BR42" s="794"/>
      <c r="BS42" s="794"/>
      <c r="BT42" s="794"/>
      <c r="BU42" s="794"/>
      <c r="BV42" s="794"/>
      <c r="BW42" s="794"/>
      <c r="BX42" s="794"/>
      <c r="BY42" s="794"/>
      <c r="BZ42" s="794"/>
      <c r="CA42" s="794"/>
      <c r="CB42" s="794"/>
      <c r="CC42" s="905"/>
      <c r="CP42" s="2"/>
      <c r="CQ42" s="2"/>
      <c r="CR42" s="2"/>
      <c r="CT42" s="2"/>
      <c r="CU42" s="413" t="s">
        <v>590</v>
      </c>
      <c r="CV42" s="413" t="s">
        <v>1243</v>
      </c>
    </row>
    <row r="43" spans="2:102" s="1" customFormat="1" ht="15.75" customHeight="1">
      <c r="B43" s="500"/>
      <c r="C43" s="914"/>
      <c r="D43" s="59"/>
      <c r="E43" s="59" t="s">
        <v>49</v>
      </c>
      <c r="F43" s="59"/>
      <c r="G43" s="59"/>
      <c r="H43" s="59"/>
      <c r="I43" s="59"/>
      <c r="J43" s="59"/>
      <c r="K43" s="59"/>
      <c r="L43" s="59"/>
      <c r="M43" s="59"/>
      <c r="N43" s="59"/>
      <c r="O43" s="59"/>
      <c r="P43" s="59"/>
      <c r="Q43" s="59"/>
      <c r="R43" s="59"/>
      <c r="S43" s="59"/>
      <c r="T43" s="59"/>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4"/>
      <c r="AY43" s="794"/>
      <c r="AZ43" s="794"/>
      <c r="BA43" s="794"/>
      <c r="BB43" s="794"/>
      <c r="BC43" s="794"/>
      <c r="BD43" s="794"/>
      <c r="BE43" s="794"/>
      <c r="BF43" s="794"/>
      <c r="BG43" s="794"/>
      <c r="BH43" s="794"/>
      <c r="BI43" s="794"/>
      <c r="BJ43" s="794"/>
      <c r="BK43" s="794"/>
      <c r="BL43" s="794"/>
      <c r="BM43" s="794"/>
      <c r="BN43" s="794"/>
      <c r="BO43" s="794"/>
      <c r="BP43" s="794"/>
      <c r="BQ43" s="794"/>
      <c r="BR43" s="794"/>
      <c r="BS43" s="794"/>
      <c r="BT43" s="794"/>
      <c r="BU43" s="794"/>
      <c r="BV43" s="794"/>
      <c r="BW43" s="794"/>
      <c r="BX43" s="794"/>
      <c r="BY43" s="794"/>
      <c r="BZ43" s="794"/>
      <c r="CA43" s="794"/>
      <c r="CB43" s="794"/>
      <c r="CC43" s="905"/>
      <c r="CP43" s="2"/>
      <c r="CQ43" s="2"/>
      <c r="CR43" s="2"/>
      <c r="CT43" s="2"/>
      <c r="CU43" s="413" t="s">
        <v>593</v>
      </c>
      <c r="CV43" s="413" t="s">
        <v>1244</v>
      </c>
    </row>
    <row r="44" spans="2:102" s="1" customFormat="1" ht="15.75" customHeight="1">
      <c r="B44" s="500"/>
      <c r="C44" s="914"/>
      <c r="D44" s="63"/>
      <c r="E44" s="63" t="s">
        <v>74</v>
      </c>
      <c r="F44" s="63"/>
      <c r="G44" s="63"/>
      <c r="H44" s="63"/>
      <c r="I44" s="63"/>
      <c r="J44" s="63"/>
      <c r="K44" s="63"/>
      <c r="L44" s="63"/>
      <c r="M44" s="63"/>
      <c r="N44" s="63"/>
      <c r="O44" s="63"/>
      <c r="P44" s="63"/>
      <c r="Q44" s="63"/>
      <c r="R44" s="63"/>
      <c r="S44" s="63"/>
      <c r="T44" s="63"/>
      <c r="U44" s="64"/>
      <c r="V44" s="64"/>
      <c r="W44" s="64"/>
      <c r="X44" s="63"/>
      <c r="Y44" s="63"/>
      <c r="Z44" s="63"/>
      <c r="AA44" s="63"/>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c r="BF44" s="906"/>
      <c r="BG44" s="906"/>
      <c r="BH44" s="906"/>
      <c r="BI44" s="906"/>
      <c r="BJ44" s="906"/>
      <c r="BK44" s="906"/>
      <c r="BL44" s="906"/>
      <c r="BM44" s="906"/>
      <c r="BN44" s="906"/>
      <c r="BO44" s="906"/>
      <c r="BP44" s="906"/>
      <c r="BQ44" s="906"/>
      <c r="BR44" s="906"/>
      <c r="BS44" s="906"/>
      <c r="BT44" s="906"/>
      <c r="BU44" s="906"/>
      <c r="BV44" s="906"/>
      <c r="BW44" s="906"/>
      <c r="BX44" s="906"/>
      <c r="BY44" s="906"/>
      <c r="BZ44" s="906"/>
      <c r="CA44" s="906"/>
      <c r="CB44" s="906"/>
      <c r="CC44" s="907"/>
      <c r="CP44" s="2"/>
      <c r="CQ44" s="2"/>
      <c r="CR44" s="2"/>
      <c r="CT44" s="2"/>
      <c r="CU44" s="453" t="s">
        <v>597</v>
      </c>
      <c r="CV44" s="453" t="s">
        <v>1246</v>
      </c>
    </row>
    <row r="45" spans="2:102" s="2" customFormat="1" ht="16.5" customHeight="1">
      <c r="B45" s="499"/>
      <c r="C45" s="913" t="s">
        <v>2085</v>
      </c>
      <c r="D45" s="59"/>
      <c r="E45" s="59" t="s">
        <v>66</v>
      </c>
      <c r="F45" s="59"/>
      <c r="G45" s="59"/>
      <c r="H45" s="59"/>
      <c r="I45" s="59"/>
      <c r="J45" s="59"/>
      <c r="K45" s="59"/>
      <c r="L45" s="59"/>
      <c r="M45" s="59"/>
      <c r="N45" s="59"/>
      <c r="O45" s="59"/>
      <c r="P45" s="59"/>
      <c r="Q45" s="59"/>
      <c r="R45" s="59"/>
      <c r="S45" s="59"/>
      <c r="T45" s="59"/>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4"/>
      <c r="AY45" s="794"/>
      <c r="AZ45" s="794"/>
      <c r="BA45" s="794"/>
      <c r="BB45" s="794"/>
      <c r="BC45" s="794"/>
      <c r="BD45" s="794"/>
      <c r="BE45" s="794"/>
      <c r="BF45" s="794"/>
      <c r="BG45" s="794"/>
      <c r="BH45" s="794"/>
      <c r="BI45" s="794"/>
      <c r="BJ45" s="794"/>
      <c r="BK45" s="794"/>
      <c r="BL45" s="794"/>
      <c r="BM45" s="794"/>
      <c r="BN45" s="794"/>
      <c r="BO45" s="794"/>
      <c r="BP45" s="794"/>
      <c r="BQ45" s="794"/>
      <c r="BR45" s="794"/>
      <c r="BS45" s="794"/>
      <c r="BT45" s="794"/>
      <c r="BU45" s="794"/>
      <c r="BV45" s="794"/>
      <c r="BW45" s="794"/>
      <c r="BX45" s="794"/>
      <c r="BY45" s="794"/>
      <c r="BZ45" s="794"/>
      <c r="CA45" s="794"/>
      <c r="CB45" s="794"/>
      <c r="CC45" s="905"/>
      <c r="CD45" s="97" t="s">
        <v>1225</v>
      </c>
      <c r="CO45" s="498" t="s">
        <v>2091</v>
      </c>
      <c r="CP45" s="498"/>
      <c r="CQ45" s="498"/>
      <c r="CR45" s="498"/>
      <c r="CS45" s="498"/>
      <c r="CT45" s="498"/>
      <c r="CU45" s="453" t="s">
        <v>601</v>
      </c>
      <c r="CV45" s="453" t="s">
        <v>1247</v>
      </c>
    </row>
    <row r="46" spans="2:102" s="2" customFormat="1" ht="16.5" customHeight="1">
      <c r="B46" s="499"/>
      <c r="C46" s="913"/>
      <c r="D46" s="59"/>
      <c r="E46" s="59" t="s">
        <v>77</v>
      </c>
      <c r="F46" s="59"/>
      <c r="G46" s="59"/>
      <c r="H46" s="59"/>
      <c r="I46" s="59"/>
      <c r="J46" s="59"/>
      <c r="K46" s="59"/>
      <c r="L46" s="59"/>
      <c r="M46" s="59"/>
      <c r="N46" s="59"/>
      <c r="O46" s="59"/>
      <c r="P46" s="59"/>
      <c r="Q46" s="59" t="s">
        <v>78</v>
      </c>
      <c r="R46" s="59"/>
      <c r="S46" s="59"/>
      <c r="T46" s="59"/>
      <c r="U46" s="59"/>
      <c r="V46" s="59"/>
      <c r="W46" s="59"/>
      <c r="X46" s="59"/>
      <c r="Y46" s="59"/>
      <c r="Z46" s="59"/>
      <c r="AA46" s="59"/>
      <c r="AB46" s="59" t="s">
        <v>79</v>
      </c>
      <c r="AC46" s="59"/>
      <c r="AD46" s="823"/>
      <c r="AE46" s="823"/>
      <c r="AF46" s="823"/>
      <c r="AG46" s="823"/>
      <c r="AH46" s="823"/>
      <c r="AI46" s="823"/>
      <c r="AJ46" s="823"/>
      <c r="AK46" s="823"/>
      <c r="AL46" s="823"/>
      <c r="AM46" s="823"/>
      <c r="AN46" s="823"/>
      <c r="AO46" s="823"/>
      <c r="AP46" s="823"/>
      <c r="AQ46" s="59" t="s">
        <v>80</v>
      </c>
      <c r="AR46" s="59"/>
      <c r="AS46" s="59"/>
      <c r="AT46" s="59"/>
      <c r="AU46" s="59"/>
      <c r="AV46" s="59" t="s">
        <v>81</v>
      </c>
      <c r="AW46" s="59"/>
      <c r="AX46" s="823"/>
      <c r="AY46" s="823"/>
      <c r="AZ46" s="823"/>
      <c r="BA46" s="823"/>
      <c r="BB46" s="823"/>
      <c r="BC46" s="823"/>
      <c r="BD46" s="823"/>
      <c r="BE46" s="823"/>
      <c r="BF46" s="823"/>
      <c r="BG46" s="823"/>
      <c r="BH46" s="823"/>
      <c r="BI46" s="823"/>
      <c r="BJ46" s="823"/>
      <c r="BK46" s="59" t="s">
        <v>40</v>
      </c>
      <c r="BL46" s="59"/>
      <c r="BM46" s="59"/>
      <c r="BN46" s="59"/>
      <c r="BO46" s="59"/>
      <c r="BP46" s="59"/>
      <c r="BQ46" s="59"/>
      <c r="BR46" s="59"/>
      <c r="BS46" s="59"/>
      <c r="BT46" s="59"/>
      <c r="BU46" s="59"/>
      <c r="BV46" s="59"/>
      <c r="BW46" s="59"/>
      <c r="BX46" s="59"/>
      <c r="BY46" s="59"/>
      <c r="BZ46" s="59"/>
      <c r="CA46" s="59"/>
      <c r="CB46" s="59"/>
      <c r="CC46" s="434"/>
      <c r="CD46" s="97" t="s">
        <v>1226</v>
      </c>
      <c r="CO46" s="498"/>
      <c r="CP46" s="498"/>
      <c r="CQ46" s="498"/>
      <c r="CR46" s="498"/>
      <c r="CS46" s="498"/>
      <c r="CT46" s="498"/>
      <c r="CU46" s="453" t="s">
        <v>605</v>
      </c>
      <c r="CV46" s="453" t="s">
        <v>1249</v>
      </c>
    </row>
    <row r="47" spans="2:102" s="2" customFormat="1" ht="16.5" customHeight="1">
      <c r="B47" s="499"/>
      <c r="C47" s="913"/>
      <c r="D47" s="59"/>
      <c r="E47" s="59"/>
      <c r="F47" s="59"/>
      <c r="G47" s="59"/>
      <c r="H47" s="59"/>
      <c r="I47" s="59"/>
      <c r="J47" s="59"/>
      <c r="K47" s="59"/>
      <c r="L47" s="59"/>
      <c r="M47" s="59"/>
      <c r="N47" s="59"/>
      <c r="O47" s="59"/>
      <c r="P47" s="59"/>
      <c r="Q47" s="59"/>
      <c r="R47" s="59"/>
      <c r="S47" s="59"/>
      <c r="T47" s="59"/>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794"/>
      <c r="BN47" s="794"/>
      <c r="BO47" s="794"/>
      <c r="BP47" s="794"/>
      <c r="BQ47" s="794"/>
      <c r="BR47" s="794"/>
      <c r="BS47" s="794"/>
      <c r="BT47" s="794"/>
      <c r="BU47" s="794"/>
      <c r="BV47" s="794"/>
      <c r="BW47" s="794"/>
      <c r="BX47" s="794"/>
      <c r="BY47" s="794"/>
      <c r="BZ47" s="794"/>
      <c r="CA47" s="794"/>
      <c r="CB47" s="794"/>
      <c r="CC47" s="905"/>
      <c r="CD47" s="97" t="s">
        <v>1227</v>
      </c>
      <c r="CU47" s="453" t="s">
        <v>609</v>
      </c>
      <c r="CV47" s="453" t="s">
        <v>1250</v>
      </c>
    </row>
    <row r="48" spans="2:102" s="2" customFormat="1" ht="16.5" customHeight="1">
      <c r="B48" s="499"/>
      <c r="C48" s="913"/>
      <c r="D48" s="59"/>
      <c r="E48" s="59" t="s">
        <v>32</v>
      </c>
      <c r="F48" s="59"/>
      <c r="G48" s="59"/>
      <c r="H48" s="59"/>
      <c r="I48" s="59"/>
      <c r="J48" s="59"/>
      <c r="K48" s="59"/>
      <c r="L48" s="59"/>
      <c r="M48" s="59"/>
      <c r="N48" s="59"/>
      <c r="O48" s="59"/>
      <c r="P48" s="59"/>
      <c r="Q48" s="59"/>
      <c r="R48" s="59"/>
      <c r="S48" s="59"/>
      <c r="T48" s="59"/>
      <c r="U48" s="801" t="s">
        <v>1253</v>
      </c>
      <c r="V48" s="801"/>
      <c r="W48" s="801"/>
      <c r="X48" s="794"/>
      <c r="Y48" s="794"/>
      <c r="Z48" s="794"/>
      <c r="AA48" s="794"/>
      <c r="AB48" s="794"/>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794"/>
      <c r="AY48" s="794"/>
      <c r="AZ48" s="794"/>
      <c r="BA48" s="794"/>
      <c r="BB48" s="794"/>
      <c r="BC48" s="794"/>
      <c r="BD48" s="794"/>
      <c r="BE48" s="794"/>
      <c r="BF48" s="794"/>
      <c r="BG48" s="794"/>
      <c r="BH48" s="794"/>
      <c r="BI48" s="794"/>
      <c r="BJ48" s="794"/>
      <c r="BK48" s="794"/>
      <c r="BL48" s="794"/>
      <c r="BM48" s="794"/>
      <c r="BN48" s="794"/>
      <c r="BO48" s="794"/>
      <c r="BP48" s="794"/>
      <c r="BQ48" s="794"/>
      <c r="BR48" s="794"/>
      <c r="BS48" s="794"/>
      <c r="BT48" s="794"/>
      <c r="BU48" s="794"/>
      <c r="BV48" s="794"/>
      <c r="BW48" s="794"/>
      <c r="BX48" s="794"/>
      <c r="BY48" s="794"/>
      <c r="BZ48" s="794"/>
      <c r="CA48" s="794"/>
      <c r="CB48" s="794"/>
      <c r="CC48" s="905"/>
      <c r="CD48" s="97" t="s">
        <v>1228</v>
      </c>
      <c r="CU48" s="415" t="s">
        <v>611</v>
      </c>
      <c r="CV48" s="413" t="s">
        <v>1251</v>
      </c>
    </row>
    <row r="49" spans="2:100" s="2" customFormat="1" ht="16.5" customHeight="1">
      <c r="B49" s="501" t="s">
        <v>2144</v>
      </c>
      <c r="C49" s="913"/>
      <c r="D49" s="59"/>
      <c r="E49" s="59" t="s">
        <v>68</v>
      </c>
      <c r="F49" s="59"/>
      <c r="G49" s="59"/>
      <c r="H49" s="59"/>
      <c r="I49" s="59"/>
      <c r="J49" s="59"/>
      <c r="K49" s="59"/>
      <c r="L49" s="59"/>
      <c r="M49" s="59"/>
      <c r="N49" s="59"/>
      <c r="O49" s="59"/>
      <c r="P49" s="59"/>
      <c r="Q49" s="59"/>
      <c r="R49" s="59"/>
      <c r="S49" s="59"/>
      <c r="T49" s="59"/>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4"/>
      <c r="BG49" s="794"/>
      <c r="BH49" s="794"/>
      <c r="BI49" s="794"/>
      <c r="BJ49" s="794"/>
      <c r="BK49" s="794"/>
      <c r="BL49" s="794"/>
      <c r="BM49" s="794"/>
      <c r="BN49" s="794"/>
      <c r="BO49" s="794"/>
      <c r="BP49" s="794"/>
      <c r="BQ49" s="794"/>
      <c r="BR49" s="794"/>
      <c r="BS49" s="794"/>
      <c r="BT49" s="794"/>
      <c r="BU49" s="794"/>
      <c r="BV49" s="794"/>
      <c r="BW49" s="794"/>
      <c r="BX49" s="794"/>
      <c r="BY49" s="794"/>
      <c r="BZ49" s="794"/>
      <c r="CA49" s="794"/>
      <c r="CB49" s="794"/>
      <c r="CC49" s="905"/>
      <c r="CD49" s="97" t="s">
        <v>1229</v>
      </c>
      <c r="CO49" s="461" t="s">
        <v>2144</v>
      </c>
      <c r="CP49" s="498"/>
      <c r="CQ49" s="498"/>
      <c r="CR49" s="498"/>
      <c r="CS49" s="498"/>
      <c r="CT49" s="498"/>
      <c r="CU49" s="498"/>
      <c r="CV49" s="498"/>
    </row>
    <row r="50" spans="2:100" s="2" customFormat="1" ht="16.5" customHeight="1" thickBot="1">
      <c r="B50" s="483" t="s">
        <v>2141</v>
      </c>
      <c r="C50" s="913"/>
      <c r="D50" s="63"/>
      <c r="E50" s="63" t="s">
        <v>34</v>
      </c>
      <c r="F50" s="63"/>
      <c r="G50" s="63"/>
      <c r="H50" s="63"/>
      <c r="I50" s="63"/>
      <c r="J50" s="63"/>
      <c r="K50" s="63"/>
      <c r="L50" s="63"/>
      <c r="M50" s="63"/>
      <c r="N50" s="63"/>
      <c r="O50" s="63"/>
      <c r="P50" s="63"/>
      <c r="Q50" s="63"/>
      <c r="R50" s="63"/>
      <c r="S50" s="63"/>
      <c r="T50" s="63"/>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c r="BP50" s="906"/>
      <c r="BQ50" s="906"/>
      <c r="BR50" s="906"/>
      <c r="BS50" s="906"/>
      <c r="BT50" s="906"/>
      <c r="BU50" s="906"/>
      <c r="BV50" s="906"/>
      <c r="BW50" s="906"/>
      <c r="BX50" s="906"/>
      <c r="BY50" s="906"/>
      <c r="BZ50" s="906"/>
      <c r="CA50" s="906"/>
      <c r="CB50" s="906"/>
      <c r="CC50" s="907"/>
      <c r="CD50" s="97" t="s">
        <v>1230</v>
      </c>
      <c r="CO50" s="463" t="s">
        <v>2141</v>
      </c>
      <c r="CP50" s="498"/>
      <c r="CQ50" s="498"/>
      <c r="CR50" s="498"/>
      <c r="CS50" s="498"/>
      <c r="CT50" s="498"/>
      <c r="CU50" s="498"/>
      <c r="CV50" s="498"/>
    </row>
    <row r="51" spans="2:100" s="2" customFormat="1" ht="15" customHeight="1">
      <c r="B51" s="484" t="s">
        <v>2142</v>
      </c>
      <c r="C51" s="63"/>
      <c r="D51" s="902" t="s">
        <v>2088</v>
      </c>
      <c r="E51" s="902"/>
      <c r="F51" s="902"/>
      <c r="G51" s="902"/>
      <c r="H51" s="902"/>
      <c r="I51" s="902"/>
      <c r="J51" s="902"/>
      <c r="K51" s="902"/>
      <c r="L51" s="902"/>
      <c r="M51" s="902"/>
      <c r="N51" s="902"/>
      <c r="O51" s="902"/>
      <c r="P51" s="902"/>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2"/>
      <c r="AR51" s="902"/>
      <c r="AS51" s="902"/>
      <c r="AT51" s="902"/>
      <c r="AU51" s="902"/>
      <c r="AV51" s="902"/>
      <c r="AW51" s="902"/>
      <c r="AX51" s="902"/>
      <c r="AY51" s="902"/>
      <c r="AZ51" s="902"/>
      <c r="BA51" s="902"/>
      <c r="BB51" s="902"/>
      <c r="BC51" s="902"/>
      <c r="BD51" s="902"/>
      <c r="BE51" s="902"/>
      <c r="BF51" s="902"/>
      <c r="BG51" s="902"/>
      <c r="BH51" s="902"/>
      <c r="BI51" s="902"/>
      <c r="BJ51" s="902"/>
      <c r="BK51" s="902"/>
      <c r="BL51" s="902"/>
      <c r="BM51" s="902"/>
      <c r="BN51" s="902"/>
      <c r="BO51" s="902"/>
      <c r="BP51" s="902"/>
      <c r="BQ51" s="902"/>
      <c r="BR51" s="902"/>
      <c r="BS51" s="902"/>
      <c r="BT51" s="902"/>
      <c r="BU51" s="902"/>
      <c r="BV51" s="902"/>
      <c r="BW51" s="902"/>
      <c r="BX51" s="902"/>
      <c r="BY51" s="902"/>
      <c r="BZ51" s="902"/>
      <c r="CA51" s="902"/>
      <c r="CB51" s="902"/>
      <c r="CC51" s="902"/>
      <c r="CO51" s="464" t="s">
        <v>2142</v>
      </c>
    </row>
    <row r="52" spans="2:100" s="2" customFormat="1" ht="15.75" customHeight="1">
      <c r="B52" s="499"/>
      <c r="C52" s="910" t="s">
        <v>2082</v>
      </c>
      <c r="D52" s="169"/>
      <c r="E52" s="169" t="s">
        <v>30</v>
      </c>
      <c r="F52" s="169"/>
      <c r="G52" s="169"/>
      <c r="H52" s="169"/>
      <c r="I52" s="169"/>
      <c r="J52" s="169"/>
      <c r="K52" s="169"/>
      <c r="L52" s="169"/>
      <c r="M52" s="169"/>
      <c r="N52" s="169"/>
      <c r="O52" s="169"/>
      <c r="P52" s="169"/>
      <c r="Q52" s="169"/>
      <c r="R52" s="169"/>
      <c r="S52" s="169"/>
      <c r="T52" s="169"/>
      <c r="U52" s="903"/>
      <c r="V52" s="903"/>
      <c r="W52" s="903"/>
      <c r="X52" s="903"/>
      <c r="Y52" s="903"/>
      <c r="Z52" s="903"/>
      <c r="AA52" s="903"/>
      <c r="AB52" s="903"/>
      <c r="AC52" s="903"/>
      <c r="AD52" s="903"/>
      <c r="AE52" s="903"/>
      <c r="AF52" s="903"/>
      <c r="AG52" s="903"/>
      <c r="AH52" s="903"/>
      <c r="AI52" s="903"/>
      <c r="AJ52" s="903"/>
      <c r="AK52" s="903"/>
      <c r="AL52" s="903"/>
      <c r="AM52" s="903"/>
      <c r="AN52" s="903"/>
      <c r="AO52" s="903"/>
      <c r="AP52" s="903"/>
      <c r="AQ52" s="903"/>
      <c r="AR52" s="903"/>
      <c r="AS52" s="903"/>
      <c r="AT52" s="903"/>
      <c r="AU52" s="903"/>
      <c r="AV52" s="903"/>
      <c r="AW52" s="903"/>
      <c r="AX52" s="903"/>
      <c r="AY52" s="903"/>
      <c r="AZ52" s="903"/>
      <c r="BA52" s="903"/>
      <c r="BB52" s="903"/>
      <c r="BC52" s="903"/>
      <c r="BD52" s="903"/>
      <c r="BE52" s="903"/>
      <c r="BF52" s="903"/>
      <c r="BG52" s="903"/>
      <c r="BH52" s="903"/>
      <c r="BI52" s="903"/>
      <c r="BJ52" s="903"/>
      <c r="BK52" s="903"/>
      <c r="BL52" s="903"/>
      <c r="BM52" s="903"/>
      <c r="BN52" s="903"/>
      <c r="BO52" s="903"/>
      <c r="BP52" s="903"/>
      <c r="BQ52" s="903"/>
      <c r="BR52" s="903"/>
      <c r="BS52" s="903"/>
      <c r="BT52" s="903"/>
      <c r="BU52" s="903"/>
      <c r="BV52" s="903"/>
      <c r="BW52" s="903"/>
      <c r="BX52" s="903"/>
      <c r="BY52" s="903"/>
      <c r="BZ52" s="903"/>
      <c r="CA52" s="903"/>
      <c r="CB52" s="903"/>
      <c r="CC52" s="904"/>
    </row>
    <row r="53" spans="2:100" s="2" customFormat="1" ht="15.75" customHeight="1">
      <c r="B53" s="499"/>
      <c r="C53" s="911"/>
      <c r="D53" s="59"/>
      <c r="E53" s="59" t="s">
        <v>31</v>
      </c>
      <c r="F53" s="59"/>
      <c r="G53" s="59"/>
      <c r="H53" s="59"/>
      <c r="I53" s="59"/>
      <c r="J53" s="59"/>
      <c r="K53" s="59"/>
      <c r="L53" s="59"/>
      <c r="M53" s="59"/>
      <c r="N53" s="59"/>
      <c r="O53" s="59"/>
      <c r="P53" s="59"/>
      <c r="Q53" s="59"/>
      <c r="R53" s="59"/>
      <c r="S53" s="59"/>
      <c r="T53" s="59"/>
      <c r="U53" s="794"/>
      <c r="V53" s="794"/>
      <c r="W53" s="794"/>
      <c r="X53" s="794"/>
      <c r="Y53" s="794"/>
      <c r="Z53" s="794"/>
      <c r="AA53" s="794"/>
      <c r="AB53" s="794"/>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794"/>
      <c r="AY53" s="794"/>
      <c r="AZ53" s="794"/>
      <c r="BA53" s="794"/>
      <c r="BB53" s="794"/>
      <c r="BC53" s="794"/>
      <c r="BD53" s="794"/>
      <c r="BE53" s="794"/>
      <c r="BF53" s="794"/>
      <c r="BG53" s="794"/>
      <c r="BH53" s="794"/>
      <c r="BI53" s="794"/>
      <c r="BJ53" s="794"/>
      <c r="BK53" s="794"/>
      <c r="BL53" s="794"/>
      <c r="BM53" s="794"/>
      <c r="BN53" s="794"/>
      <c r="BO53" s="794"/>
      <c r="BP53" s="794"/>
      <c r="BQ53" s="794"/>
      <c r="BR53" s="794"/>
      <c r="BS53" s="794"/>
      <c r="BT53" s="794"/>
      <c r="BU53" s="794"/>
      <c r="BV53" s="794"/>
      <c r="BW53" s="794"/>
      <c r="BX53" s="794"/>
      <c r="BY53" s="794"/>
      <c r="BZ53" s="794"/>
      <c r="CA53" s="794"/>
      <c r="CB53" s="794"/>
      <c r="CC53" s="905"/>
    </row>
    <row r="54" spans="2:100" s="2" customFormat="1" ht="15.75" customHeight="1">
      <c r="B54" s="499"/>
      <c r="C54" s="911"/>
      <c r="D54" s="59"/>
      <c r="E54" s="59" t="s">
        <v>32</v>
      </c>
      <c r="F54" s="59"/>
      <c r="G54" s="59"/>
      <c r="H54" s="59"/>
      <c r="I54" s="59"/>
      <c r="J54" s="59"/>
      <c r="K54" s="59"/>
      <c r="L54" s="59"/>
      <c r="M54" s="59"/>
      <c r="N54" s="59"/>
      <c r="O54" s="59"/>
      <c r="P54" s="59"/>
      <c r="Q54" s="59"/>
      <c r="R54" s="59"/>
      <c r="S54" s="59"/>
      <c r="T54" s="59"/>
      <c r="U54" s="801" t="s">
        <v>1253</v>
      </c>
      <c r="V54" s="801"/>
      <c r="W54" s="801"/>
      <c r="X54" s="794"/>
      <c r="Y54" s="794"/>
      <c r="Z54" s="794"/>
      <c r="AA54" s="794"/>
      <c r="AB54" s="794"/>
      <c r="AC54" s="794"/>
      <c r="AD54" s="794"/>
      <c r="AE54" s="794"/>
      <c r="AF54" s="794"/>
      <c r="AG54" s="794"/>
      <c r="AH54" s="794"/>
      <c r="AI54" s="794"/>
      <c r="AJ54" s="794"/>
      <c r="AK54" s="794"/>
      <c r="AL54" s="794"/>
      <c r="AM54" s="794"/>
      <c r="AN54" s="794"/>
      <c r="AO54" s="794"/>
      <c r="AP54" s="794"/>
      <c r="AQ54" s="794"/>
      <c r="AR54" s="794"/>
      <c r="AS54" s="794"/>
      <c r="AT54" s="794"/>
      <c r="AU54" s="794"/>
      <c r="AV54" s="794"/>
      <c r="AW54" s="794"/>
      <c r="AX54" s="794"/>
      <c r="AY54" s="794"/>
      <c r="AZ54" s="794"/>
      <c r="BA54" s="794"/>
      <c r="BB54" s="794"/>
      <c r="BC54" s="794"/>
      <c r="BD54" s="794"/>
      <c r="BE54" s="794"/>
      <c r="BF54" s="794"/>
      <c r="BG54" s="794"/>
      <c r="BH54" s="794"/>
      <c r="BI54" s="794"/>
      <c r="BJ54" s="794"/>
      <c r="BK54" s="794"/>
      <c r="BL54" s="794"/>
      <c r="BM54" s="794"/>
      <c r="BN54" s="794"/>
      <c r="BO54" s="794"/>
      <c r="BP54" s="794"/>
      <c r="BQ54" s="794"/>
      <c r="BR54" s="794"/>
      <c r="BS54" s="794"/>
      <c r="BT54" s="794"/>
      <c r="BU54" s="794"/>
      <c r="BV54" s="794"/>
      <c r="BW54" s="794"/>
      <c r="BX54" s="794"/>
      <c r="BY54" s="794"/>
      <c r="BZ54" s="794"/>
      <c r="CA54" s="794"/>
      <c r="CB54" s="794"/>
      <c r="CC54" s="905"/>
    </row>
    <row r="55" spans="2:100" s="2" customFormat="1" ht="15.75" customHeight="1">
      <c r="B55" s="499"/>
      <c r="C55" s="911"/>
      <c r="D55" s="59"/>
      <c r="E55" s="59" t="s">
        <v>33</v>
      </c>
      <c r="F55" s="59"/>
      <c r="G55" s="59"/>
      <c r="H55" s="59"/>
      <c r="I55" s="59"/>
      <c r="J55" s="59"/>
      <c r="K55" s="59"/>
      <c r="L55" s="59"/>
      <c r="M55" s="59"/>
      <c r="N55" s="59"/>
      <c r="O55" s="59"/>
      <c r="P55" s="59"/>
      <c r="Q55" s="59"/>
      <c r="R55" s="59"/>
      <c r="S55" s="59"/>
      <c r="T55" s="59"/>
      <c r="U55" s="794"/>
      <c r="V55" s="794"/>
      <c r="W55" s="794"/>
      <c r="X55" s="794"/>
      <c r="Y55" s="794"/>
      <c r="Z55" s="794"/>
      <c r="AA55" s="794"/>
      <c r="AB55" s="794"/>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08"/>
      <c r="BN55" s="908"/>
      <c r="BO55" s="908"/>
      <c r="BP55" s="908"/>
      <c r="BQ55" s="908"/>
      <c r="BR55" s="908"/>
      <c r="BS55" s="908"/>
      <c r="BT55" s="908"/>
      <c r="BU55" s="908"/>
      <c r="BV55" s="908"/>
      <c r="BW55" s="908"/>
      <c r="BX55" s="908"/>
      <c r="BY55" s="908"/>
      <c r="BZ55" s="908"/>
      <c r="CA55" s="908"/>
      <c r="CB55" s="908"/>
      <c r="CC55" s="909"/>
    </row>
    <row r="56" spans="2:100" s="2" customFormat="1" ht="15.75" customHeight="1">
      <c r="B56" s="499"/>
      <c r="C56" s="912"/>
      <c r="D56" s="63"/>
      <c r="E56" s="63" t="s">
        <v>34</v>
      </c>
      <c r="F56" s="63"/>
      <c r="G56" s="63"/>
      <c r="H56" s="63"/>
      <c r="I56" s="63"/>
      <c r="J56" s="63"/>
      <c r="K56" s="63"/>
      <c r="L56" s="63"/>
      <c r="M56" s="63"/>
      <c r="N56" s="63"/>
      <c r="O56" s="63"/>
      <c r="P56" s="63"/>
      <c r="Q56" s="63"/>
      <c r="R56" s="63"/>
      <c r="S56" s="63"/>
      <c r="T56" s="63"/>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6"/>
      <c r="AY56" s="906"/>
      <c r="AZ56" s="906"/>
      <c r="BA56" s="906"/>
      <c r="BB56" s="906"/>
      <c r="BC56" s="906"/>
      <c r="BD56" s="906"/>
      <c r="BE56" s="906"/>
      <c r="BF56" s="906"/>
      <c r="BG56" s="906"/>
      <c r="BH56" s="906"/>
      <c r="BI56" s="906"/>
      <c r="BJ56" s="906"/>
      <c r="BK56" s="906"/>
      <c r="BL56" s="906"/>
      <c r="BM56" s="906"/>
      <c r="BN56" s="906"/>
      <c r="BO56" s="906"/>
      <c r="BP56" s="906"/>
      <c r="BQ56" s="906"/>
      <c r="BR56" s="906"/>
      <c r="BS56" s="906"/>
      <c r="BT56" s="906"/>
      <c r="BU56" s="906"/>
      <c r="BV56" s="906"/>
      <c r="BW56" s="906"/>
      <c r="BX56" s="906"/>
      <c r="BY56" s="906"/>
      <c r="BZ56" s="906"/>
      <c r="CA56" s="906"/>
      <c r="CB56" s="906"/>
      <c r="CC56" s="907"/>
    </row>
    <row r="57" spans="2:100" s="2" customFormat="1" ht="15.75" customHeight="1">
      <c r="B57" s="499"/>
      <c r="C57" s="913" t="s">
        <v>2083</v>
      </c>
      <c r="D57" s="59"/>
      <c r="E57" s="59" t="s">
        <v>36</v>
      </c>
      <c r="F57" s="59"/>
      <c r="G57" s="59"/>
      <c r="H57" s="59"/>
      <c r="I57" s="59"/>
      <c r="J57" s="59"/>
      <c r="K57" s="59"/>
      <c r="L57" s="59"/>
      <c r="M57" s="59"/>
      <c r="N57" s="59"/>
      <c r="O57" s="59"/>
      <c r="P57" s="59"/>
      <c r="Q57" s="59"/>
      <c r="R57" s="59"/>
      <c r="S57" s="59"/>
      <c r="T57" s="59"/>
      <c r="U57" s="59"/>
      <c r="V57" s="59" t="s">
        <v>37</v>
      </c>
      <c r="W57" s="59"/>
      <c r="X57" s="794"/>
      <c r="Y57" s="794"/>
      <c r="Z57" s="794"/>
      <c r="AA57" s="794"/>
      <c r="AB57" s="122" t="s">
        <v>38</v>
      </c>
      <c r="AC57" s="59"/>
      <c r="AD57" s="59"/>
      <c r="AE57" s="59"/>
      <c r="AF57" s="59"/>
      <c r="AG57" s="59"/>
      <c r="AH57" s="59"/>
      <c r="AI57" s="59"/>
      <c r="AJ57" s="59"/>
      <c r="AK57" s="59"/>
      <c r="AL57" s="59" t="s">
        <v>37</v>
      </c>
      <c r="AM57" s="59"/>
      <c r="AN57" s="823"/>
      <c r="AO57" s="823"/>
      <c r="AP57" s="823"/>
      <c r="AQ57" s="823"/>
      <c r="AR57" s="823"/>
      <c r="AS57" s="823"/>
      <c r="AT57" s="823"/>
      <c r="AU57" s="823"/>
      <c r="AV57" s="823"/>
      <c r="AW57" s="823"/>
      <c r="AX57" s="823"/>
      <c r="AY57" s="823"/>
      <c r="AZ57" s="122" t="s">
        <v>39</v>
      </c>
      <c r="BA57" s="59"/>
      <c r="BB57" s="59"/>
      <c r="BC57" s="59"/>
      <c r="BD57" s="59"/>
      <c r="BE57" s="59"/>
      <c r="BF57" s="59"/>
      <c r="BG57" s="59"/>
      <c r="BH57" s="59"/>
      <c r="BI57" s="794"/>
      <c r="BJ57" s="794"/>
      <c r="BK57" s="794"/>
      <c r="BL57" s="794"/>
      <c r="BM57" s="794"/>
      <c r="BN57" s="794"/>
      <c r="BO57" s="794"/>
      <c r="BP57" s="794"/>
      <c r="BQ57" s="794"/>
      <c r="BR57" s="794"/>
      <c r="BS57" s="794"/>
      <c r="BT57" s="794"/>
      <c r="BU57" s="122" t="s">
        <v>40</v>
      </c>
      <c r="BV57" s="59"/>
      <c r="BW57" s="59"/>
      <c r="BX57" s="59"/>
      <c r="BY57" s="59"/>
      <c r="BZ57" s="59"/>
      <c r="CA57" s="59"/>
      <c r="CB57" s="59"/>
      <c r="CC57" s="434"/>
      <c r="CO57" s="99"/>
    </row>
    <row r="58" spans="2:100" s="2" customFormat="1" ht="15.75" customHeight="1">
      <c r="B58" s="499"/>
      <c r="C58" s="913"/>
      <c r="D58" s="59"/>
      <c r="E58" s="59" t="s">
        <v>31</v>
      </c>
      <c r="F58" s="59"/>
      <c r="G58" s="59"/>
      <c r="H58" s="59"/>
      <c r="I58" s="59"/>
      <c r="J58" s="59"/>
      <c r="K58" s="59"/>
      <c r="L58" s="59"/>
      <c r="M58" s="59"/>
      <c r="N58" s="59"/>
      <c r="O58" s="59"/>
      <c r="P58" s="59"/>
      <c r="Q58" s="59"/>
      <c r="R58" s="59"/>
      <c r="S58" s="59"/>
      <c r="T58" s="59"/>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4"/>
      <c r="AY58" s="794"/>
      <c r="AZ58" s="794"/>
      <c r="BA58" s="794"/>
      <c r="BB58" s="794"/>
      <c r="BC58" s="794"/>
      <c r="BD58" s="794"/>
      <c r="BE58" s="794"/>
      <c r="BF58" s="794"/>
      <c r="BG58" s="794"/>
      <c r="BH58" s="794"/>
      <c r="BI58" s="794"/>
      <c r="BJ58" s="794"/>
      <c r="BK58" s="794"/>
      <c r="BL58" s="794"/>
      <c r="BM58" s="794"/>
      <c r="BN58" s="794"/>
      <c r="BO58" s="794"/>
      <c r="BP58" s="794"/>
      <c r="BQ58" s="794"/>
      <c r="BR58" s="794"/>
      <c r="BS58" s="794"/>
      <c r="BT58" s="794"/>
      <c r="BU58" s="794"/>
      <c r="BV58" s="794"/>
      <c r="BW58" s="794"/>
      <c r="BX58" s="794"/>
      <c r="BY58" s="794"/>
      <c r="BZ58" s="794"/>
      <c r="CA58" s="794"/>
      <c r="CB58" s="794"/>
      <c r="CC58" s="905"/>
      <c r="CO58" s="99"/>
    </row>
    <row r="59" spans="2:100" s="2" customFormat="1" ht="15.75" customHeight="1">
      <c r="B59" s="499"/>
      <c r="C59" s="913"/>
      <c r="D59" s="59"/>
      <c r="E59" s="59" t="s">
        <v>42</v>
      </c>
      <c r="F59" s="59"/>
      <c r="G59" s="59"/>
      <c r="H59" s="59"/>
      <c r="I59" s="59"/>
      <c r="J59" s="59"/>
      <c r="K59" s="59"/>
      <c r="L59" s="59"/>
      <c r="M59" s="59"/>
      <c r="N59" s="59"/>
      <c r="O59" s="59"/>
      <c r="P59" s="59"/>
      <c r="Q59" s="59"/>
      <c r="R59" s="59"/>
      <c r="S59" s="59"/>
      <c r="T59" s="59"/>
      <c r="U59" s="59"/>
      <c r="V59" s="59" t="s">
        <v>37</v>
      </c>
      <c r="W59" s="59"/>
      <c r="X59" s="794"/>
      <c r="Y59" s="794"/>
      <c r="Z59" s="794"/>
      <c r="AA59" s="794"/>
      <c r="AB59" s="122" t="s">
        <v>43</v>
      </c>
      <c r="AC59" s="59"/>
      <c r="AD59" s="59"/>
      <c r="AE59" s="59"/>
      <c r="AF59" s="59"/>
      <c r="AG59" s="59"/>
      <c r="AH59" s="59"/>
      <c r="AI59" s="59"/>
      <c r="AJ59" s="59"/>
      <c r="AK59" s="59"/>
      <c r="AL59" s="59" t="s">
        <v>37</v>
      </c>
      <c r="AM59" s="59"/>
      <c r="AN59" s="794"/>
      <c r="AO59" s="794"/>
      <c r="AP59" s="794"/>
      <c r="AQ59" s="794"/>
      <c r="AR59" s="794"/>
      <c r="AS59" s="794"/>
      <c r="AT59" s="794"/>
      <c r="AU59" s="794"/>
      <c r="AV59" s="794"/>
      <c r="AW59" s="59" t="s">
        <v>44</v>
      </c>
      <c r="AX59" s="59"/>
      <c r="AY59" s="59"/>
      <c r="AZ59" s="59"/>
      <c r="BA59" s="122"/>
      <c r="BB59" s="59"/>
      <c r="BC59" s="59"/>
      <c r="BD59" s="59"/>
      <c r="BE59" s="59"/>
      <c r="BF59" s="59"/>
      <c r="BG59" s="59"/>
      <c r="BH59" s="59"/>
      <c r="BI59" s="794"/>
      <c r="BJ59" s="794"/>
      <c r="BK59" s="794"/>
      <c r="BL59" s="794"/>
      <c r="BM59" s="794"/>
      <c r="BN59" s="794"/>
      <c r="BO59" s="794"/>
      <c r="BP59" s="794"/>
      <c r="BQ59" s="794"/>
      <c r="BR59" s="794"/>
      <c r="BS59" s="794"/>
      <c r="BT59" s="794"/>
      <c r="BU59" s="122" t="s">
        <v>40</v>
      </c>
      <c r="BV59" s="59"/>
      <c r="BW59" s="59"/>
      <c r="BX59" s="59"/>
      <c r="BY59" s="59"/>
      <c r="BZ59" s="59"/>
      <c r="CA59" s="59"/>
      <c r="CB59" s="59"/>
      <c r="CC59" s="434"/>
      <c r="CO59" s="99"/>
    </row>
    <row r="60" spans="2:100" s="2" customFormat="1" ht="15.75" customHeight="1">
      <c r="B60" s="499"/>
      <c r="C60" s="913"/>
      <c r="D60" s="59"/>
      <c r="E60" s="59"/>
      <c r="F60" s="59"/>
      <c r="G60" s="59"/>
      <c r="H60" s="59"/>
      <c r="I60" s="59"/>
      <c r="J60" s="59"/>
      <c r="K60" s="59"/>
      <c r="L60" s="59"/>
      <c r="M60" s="59"/>
      <c r="N60" s="59"/>
      <c r="O60" s="59"/>
      <c r="P60" s="59"/>
      <c r="Q60" s="59"/>
      <c r="R60" s="59"/>
      <c r="S60" s="59"/>
      <c r="T60" s="59"/>
      <c r="U60" s="794"/>
      <c r="V60" s="794"/>
      <c r="W60" s="794"/>
      <c r="X60" s="794"/>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4"/>
      <c r="BF60" s="794"/>
      <c r="BG60" s="794"/>
      <c r="BH60" s="794"/>
      <c r="BI60" s="794"/>
      <c r="BJ60" s="794"/>
      <c r="BK60" s="794"/>
      <c r="BL60" s="794"/>
      <c r="BM60" s="794"/>
      <c r="BN60" s="794"/>
      <c r="BO60" s="794"/>
      <c r="BP60" s="794"/>
      <c r="BQ60" s="794"/>
      <c r="BR60" s="794"/>
      <c r="BS60" s="794"/>
      <c r="BT60" s="794"/>
      <c r="BU60" s="794"/>
      <c r="BV60" s="794"/>
      <c r="BW60" s="794"/>
      <c r="BX60" s="794"/>
      <c r="BY60" s="794"/>
      <c r="BZ60" s="794"/>
      <c r="CA60" s="794"/>
      <c r="CB60" s="794"/>
      <c r="CC60" s="905"/>
      <c r="CO60" s="99"/>
    </row>
    <row r="61" spans="2:100" s="2" customFormat="1" ht="15.75" customHeight="1">
      <c r="B61" s="499"/>
      <c r="C61" s="913"/>
      <c r="D61" s="59"/>
      <c r="E61" s="59" t="s">
        <v>47</v>
      </c>
      <c r="F61" s="59"/>
      <c r="G61" s="59"/>
      <c r="H61" s="59"/>
      <c r="I61" s="59"/>
      <c r="J61" s="59"/>
      <c r="K61" s="59"/>
      <c r="L61" s="59"/>
      <c r="M61" s="59"/>
      <c r="N61" s="59"/>
      <c r="O61" s="59"/>
      <c r="P61" s="59"/>
      <c r="Q61" s="59"/>
      <c r="R61" s="59"/>
      <c r="S61" s="59"/>
      <c r="T61" s="59"/>
      <c r="U61" s="801" t="s">
        <v>1253</v>
      </c>
      <c r="V61" s="801"/>
      <c r="W61" s="801"/>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794"/>
      <c r="BC61" s="794"/>
      <c r="BD61" s="794"/>
      <c r="BE61" s="794"/>
      <c r="BF61" s="794"/>
      <c r="BG61" s="794"/>
      <c r="BH61" s="794"/>
      <c r="BI61" s="794"/>
      <c r="BJ61" s="794"/>
      <c r="BK61" s="794"/>
      <c r="BL61" s="794"/>
      <c r="BM61" s="794"/>
      <c r="BN61" s="794"/>
      <c r="BO61" s="794"/>
      <c r="BP61" s="794"/>
      <c r="BQ61" s="794"/>
      <c r="BR61" s="794"/>
      <c r="BS61" s="794"/>
      <c r="BT61" s="794"/>
      <c r="BU61" s="794"/>
      <c r="BV61" s="794"/>
      <c r="BW61" s="794"/>
      <c r="BX61" s="794"/>
      <c r="BY61" s="794"/>
      <c r="BZ61" s="794"/>
      <c r="CA61" s="794"/>
      <c r="CB61" s="794"/>
      <c r="CC61" s="905"/>
      <c r="CO61" s="99"/>
    </row>
    <row r="62" spans="2:100" s="2" customFormat="1" ht="15.75" customHeight="1">
      <c r="B62" s="499"/>
      <c r="C62" s="913"/>
      <c r="D62" s="59"/>
      <c r="E62" s="59" t="s">
        <v>48</v>
      </c>
      <c r="F62" s="59"/>
      <c r="G62" s="59"/>
      <c r="H62" s="59"/>
      <c r="I62" s="59"/>
      <c r="J62" s="59"/>
      <c r="K62" s="59"/>
      <c r="L62" s="59"/>
      <c r="M62" s="59"/>
      <c r="N62" s="59"/>
      <c r="O62" s="59"/>
      <c r="P62" s="59"/>
      <c r="Q62" s="59"/>
      <c r="R62" s="59"/>
      <c r="S62" s="59"/>
      <c r="T62" s="59"/>
      <c r="U62" s="794"/>
      <c r="V62" s="794"/>
      <c r="W62" s="794"/>
      <c r="X62" s="794"/>
      <c r="Y62" s="794"/>
      <c r="Z62" s="794"/>
      <c r="AA62" s="794"/>
      <c r="AB62" s="794"/>
      <c r="AC62" s="908"/>
      <c r="AD62" s="908"/>
      <c r="AE62" s="908"/>
      <c r="AF62" s="908"/>
      <c r="AG62" s="908"/>
      <c r="AH62" s="908"/>
      <c r="AI62" s="908"/>
      <c r="AJ62" s="908"/>
      <c r="AK62" s="908"/>
      <c r="AL62" s="908"/>
      <c r="AM62" s="908"/>
      <c r="AN62" s="908"/>
      <c r="AO62" s="908"/>
      <c r="AP62" s="908"/>
      <c r="AQ62" s="908"/>
      <c r="AR62" s="908"/>
      <c r="AS62" s="908"/>
      <c r="AT62" s="908"/>
      <c r="AU62" s="908"/>
      <c r="AV62" s="908"/>
      <c r="AW62" s="908"/>
      <c r="AX62" s="908"/>
      <c r="AY62" s="908"/>
      <c r="AZ62" s="908"/>
      <c r="BA62" s="908"/>
      <c r="BB62" s="908"/>
      <c r="BC62" s="908"/>
      <c r="BD62" s="908"/>
      <c r="BE62" s="908"/>
      <c r="BF62" s="908"/>
      <c r="BG62" s="908"/>
      <c r="BH62" s="908"/>
      <c r="BI62" s="908"/>
      <c r="BJ62" s="908"/>
      <c r="BK62" s="908"/>
      <c r="BL62" s="908"/>
      <c r="BM62" s="908"/>
      <c r="BN62" s="908"/>
      <c r="BO62" s="908"/>
      <c r="BP62" s="908"/>
      <c r="BQ62" s="908"/>
      <c r="BR62" s="908"/>
      <c r="BS62" s="908"/>
      <c r="BT62" s="908"/>
      <c r="BU62" s="908"/>
      <c r="BV62" s="908"/>
      <c r="BW62" s="908"/>
      <c r="BX62" s="908"/>
      <c r="BY62" s="908"/>
      <c r="BZ62" s="908"/>
      <c r="CA62" s="908"/>
      <c r="CB62" s="908"/>
      <c r="CC62" s="909"/>
      <c r="CO62" s="99"/>
    </row>
    <row r="63" spans="2:100" s="2" customFormat="1" ht="15.75" customHeight="1">
      <c r="B63" s="499"/>
      <c r="C63" s="913"/>
      <c r="D63" s="63"/>
      <c r="E63" s="63" t="s">
        <v>49</v>
      </c>
      <c r="F63" s="63"/>
      <c r="G63" s="63"/>
      <c r="H63" s="63"/>
      <c r="I63" s="63"/>
      <c r="J63" s="63"/>
      <c r="K63" s="63"/>
      <c r="L63" s="63"/>
      <c r="M63" s="63"/>
      <c r="N63" s="63"/>
      <c r="O63" s="63"/>
      <c r="P63" s="63"/>
      <c r="Q63" s="63"/>
      <c r="R63" s="63"/>
      <c r="S63" s="63"/>
      <c r="T63" s="63"/>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6"/>
      <c r="AY63" s="906"/>
      <c r="AZ63" s="906"/>
      <c r="BA63" s="906"/>
      <c r="BB63" s="906"/>
      <c r="BC63" s="906"/>
      <c r="BD63" s="906"/>
      <c r="BE63" s="906"/>
      <c r="BF63" s="906"/>
      <c r="BG63" s="906"/>
      <c r="BH63" s="906"/>
      <c r="BI63" s="906"/>
      <c r="BJ63" s="906"/>
      <c r="BK63" s="906"/>
      <c r="BL63" s="906"/>
      <c r="BM63" s="906"/>
      <c r="BN63" s="906"/>
      <c r="BO63" s="906"/>
      <c r="BP63" s="906"/>
      <c r="BQ63" s="906"/>
      <c r="BR63" s="906"/>
      <c r="BS63" s="906"/>
      <c r="BT63" s="906"/>
      <c r="BU63" s="906"/>
      <c r="BV63" s="906"/>
      <c r="BW63" s="906"/>
      <c r="BX63" s="906"/>
      <c r="BY63" s="906"/>
      <c r="BZ63" s="906"/>
      <c r="CA63" s="906"/>
      <c r="CB63" s="906"/>
      <c r="CC63" s="907"/>
      <c r="CO63" s="99"/>
    </row>
    <row r="64" spans="2:100" s="2" customFormat="1" ht="15.75" customHeight="1">
      <c r="B64" s="499"/>
      <c r="C64" s="913" t="s">
        <v>2084</v>
      </c>
      <c r="D64" s="59"/>
      <c r="E64" s="59" t="s">
        <v>36</v>
      </c>
      <c r="F64" s="59"/>
      <c r="G64" s="59"/>
      <c r="H64" s="59"/>
      <c r="I64" s="59"/>
      <c r="J64" s="59"/>
      <c r="K64" s="59"/>
      <c r="L64" s="59"/>
      <c r="M64" s="59"/>
      <c r="N64" s="59"/>
      <c r="O64" s="59"/>
      <c r="P64" s="59"/>
      <c r="Q64" s="59"/>
      <c r="R64" s="59"/>
      <c r="S64" s="59"/>
      <c r="T64" s="59"/>
      <c r="U64" s="59"/>
      <c r="V64" s="59" t="s">
        <v>37</v>
      </c>
      <c r="W64" s="59"/>
      <c r="X64" s="794"/>
      <c r="Y64" s="794"/>
      <c r="Z64" s="794"/>
      <c r="AA64" s="794"/>
      <c r="AB64" s="122" t="s">
        <v>38</v>
      </c>
      <c r="AC64" s="59"/>
      <c r="AD64" s="59"/>
      <c r="AE64" s="59"/>
      <c r="AF64" s="59"/>
      <c r="AG64" s="59"/>
      <c r="AH64" s="59"/>
      <c r="AI64" s="59"/>
      <c r="AJ64" s="59"/>
      <c r="AK64" s="59"/>
      <c r="AL64" s="59" t="s">
        <v>37</v>
      </c>
      <c r="AM64" s="59"/>
      <c r="AN64" s="823"/>
      <c r="AO64" s="823"/>
      <c r="AP64" s="823"/>
      <c r="AQ64" s="823"/>
      <c r="AR64" s="823"/>
      <c r="AS64" s="823"/>
      <c r="AT64" s="823"/>
      <c r="AU64" s="823"/>
      <c r="AV64" s="823"/>
      <c r="AW64" s="823"/>
      <c r="AX64" s="823"/>
      <c r="AY64" s="823"/>
      <c r="AZ64" s="122" t="s">
        <v>39</v>
      </c>
      <c r="BA64" s="59"/>
      <c r="BB64" s="59"/>
      <c r="BC64" s="59"/>
      <c r="BD64" s="59"/>
      <c r="BE64" s="59"/>
      <c r="BF64" s="59"/>
      <c r="BG64" s="59"/>
      <c r="BH64" s="59"/>
      <c r="BI64" s="794"/>
      <c r="BJ64" s="794"/>
      <c r="BK64" s="794"/>
      <c r="BL64" s="794"/>
      <c r="BM64" s="794"/>
      <c r="BN64" s="794"/>
      <c r="BO64" s="794"/>
      <c r="BP64" s="794"/>
      <c r="BQ64" s="794"/>
      <c r="BR64" s="794"/>
      <c r="BS64" s="794"/>
      <c r="BT64" s="794"/>
      <c r="BU64" s="122" t="s">
        <v>40</v>
      </c>
      <c r="BV64" s="59"/>
      <c r="BW64" s="59"/>
      <c r="BX64" s="59"/>
      <c r="BY64" s="59"/>
      <c r="BZ64" s="59"/>
      <c r="CA64" s="59"/>
      <c r="CB64" s="59"/>
      <c r="CC64" s="434"/>
      <c r="CO64" s="99"/>
    </row>
    <row r="65" spans="2:93" s="2" customFormat="1" ht="15.75" customHeight="1">
      <c r="B65" s="499"/>
      <c r="C65" s="913"/>
      <c r="D65" s="59"/>
      <c r="E65" s="59" t="s">
        <v>31</v>
      </c>
      <c r="F65" s="59"/>
      <c r="G65" s="59"/>
      <c r="H65" s="59"/>
      <c r="I65" s="59"/>
      <c r="J65" s="59"/>
      <c r="K65" s="59"/>
      <c r="L65" s="59"/>
      <c r="M65" s="59"/>
      <c r="N65" s="59"/>
      <c r="O65" s="59"/>
      <c r="P65" s="59"/>
      <c r="Q65" s="59"/>
      <c r="R65" s="59"/>
      <c r="S65" s="59"/>
      <c r="T65" s="59"/>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4"/>
      <c r="AY65" s="794"/>
      <c r="AZ65" s="794"/>
      <c r="BA65" s="794"/>
      <c r="BB65" s="794"/>
      <c r="BC65" s="794"/>
      <c r="BD65" s="794"/>
      <c r="BE65" s="794"/>
      <c r="BF65" s="794"/>
      <c r="BG65" s="794"/>
      <c r="BH65" s="794"/>
      <c r="BI65" s="794"/>
      <c r="BJ65" s="794"/>
      <c r="BK65" s="794"/>
      <c r="BL65" s="794"/>
      <c r="BM65" s="794"/>
      <c r="BN65" s="794"/>
      <c r="BO65" s="794"/>
      <c r="BP65" s="794"/>
      <c r="BQ65" s="794"/>
      <c r="BR65" s="794"/>
      <c r="BS65" s="794"/>
      <c r="BT65" s="794"/>
      <c r="BU65" s="794"/>
      <c r="BV65" s="794"/>
      <c r="BW65" s="794"/>
      <c r="BX65" s="794"/>
      <c r="BY65" s="794"/>
      <c r="BZ65" s="794"/>
      <c r="CA65" s="794"/>
      <c r="CB65" s="794"/>
      <c r="CC65" s="905"/>
      <c r="CO65" s="99"/>
    </row>
    <row r="66" spans="2:93" s="2" customFormat="1" ht="15.75" customHeight="1">
      <c r="B66" s="499"/>
      <c r="C66" s="913"/>
      <c r="D66" s="59"/>
      <c r="E66" s="59" t="s">
        <v>42</v>
      </c>
      <c r="F66" s="59"/>
      <c r="G66" s="59"/>
      <c r="H66" s="59"/>
      <c r="I66" s="59"/>
      <c r="J66" s="59"/>
      <c r="K66" s="59"/>
      <c r="L66" s="59"/>
      <c r="M66" s="59"/>
      <c r="N66" s="59"/>
      <c r="O66" s="59"/>
      <c r="P66" s="59"/>
      <c r="Q66" s="59"/>
      <c r="R66" s="59"/>
      <c r="S66" s="59"/>
      <c r="T66" s="59"/>
      <c r="U66" s="59"/>
      <c r="V66" s="59" t="s">
        <v>37</v>
      </c>
      <c r="W66" s="59"/>
      <c r="X66" s="794"/>
      <c r="Y66" s="794"/>
      <c r="Z66" s="794"/>
      <c r="AA66" s="794"/>
      <c r="AB66" s="122" t="s">
        <v>43</v>
      </c>
      <c r="AC66" s="59"/>
      <c r="AD66" s="59"/>
      <c r="AE66" s="59"/>
      <c r="AF66" s="59"/>
      <c r="AG66" s="59"/>
      <c r="AH66" s="59"/>
      <c r="AI66" s="59"/>
      <c r="AJ66" s="59"/>
      <c r="AK66" s="59"/>
      <c r="AL66" s="59" t="s">
        <v>37</v>
      </c>
      <c r="AM66" s="59"/>
      <c r="AN66" s="794"/>
      <c r="AO66" s="794"/>
      <c r="AP66" s="794"/>
      <c r="AQ66" s="794"/>
      <c r="AR66" s="794"/>
      <c r="AS66" s="794"/>
      <c r="AT66" s="794"/>
      <c r="AU66" s="794"/>
      <c r="AV66" s="794"/>
      <c r="AW66" s="59" t="s">
        <v>44</v>
      </c>
      <c r="AX66" s="59"/>
      <c r="AY66" s="59"/>
      <c r="AZ66" s="59"/>
      <c r="BA66" s="122"/>
      <c r="BB66" s="59"/>
      <c r="BC66" s="59"/>
      <c r="BD66" s="59"/>
      <c r="BE66" s="59"/>
      <c r="BF66" s="59"/>
      <c r="BG66" s="59"/>
      <c r="BH66" s="59"/>
      <c r="BI66" s="794"/>
      <c r="BJ66" s="794"/>
      <c r="BK66" s="794"/>
      <c r="BL66" s="794"/>
      <c r="BM66" s="794"/>
      <c r="BN66" s="794"/>
      <c r="BO66" s="794"/>
      <c r="BP66" s="794"/>
      <c r="BQ66" s="794"/>
      <c r="BR66" s="794"/>
      <c r="BS66" s="794"/>
      <c r="BT66" s="794"/>
      <c r="BU66" s="122" t="s">
        <v>40</v>
      </c>
      <c r="BV66" s="59"/>
      <c r="BW66" s="59"/>
      <c r="BX66" s="59"/>
      <c r="BY66" s="59"/>
      <c r="BZ66" s="59"/>
      <c r="CA66" s="59"/>
      <c r="CB66" s="59"/>
      <c r="CC66" s="434"/>
      <c r="CO66" s="99"/>
    </row>
    <row r="67" spans="2:93" s="2" customFormat="1" ht="15.75" customHeight="1">
      <c r="B67" s="499"/>
      <c r="C67" s="913"/>
      <c r="D67" s="59"/>
      <c r="E67" s="59"/>
      <c r="F67" s="59"/>
      <c r="G67" s="59"/>
      <c r="H67" s="59"/>
      <c r="I67" s="59"/>
      <c r="J67" s="59"/>
      <c r="K67" s="59"/>
      <c r="L67" s="59"/>
      <c r="M67" s="59"/>
      <c r="N67" s="59"/>
      <c r="O67" s="59"/>
      <c r="P67" s="59"/>
      <c r="Q67" s="59"/>
      <c r="R67" s="59"/>
      <c r="S67" s="59"/>
      <c r="T67" s="59"/>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4"/>
      <c r="AY67" s="794"/>
      <c r="AZ67" s="794"/>
      <c r="BA67" s="794"/>
      <c r="BB67" s="794"/>
      <c r="BC67" s="794"/>
      <c r="BD67" s="794"/>
      <c r="BE67" s="794"/>
      <c r="BF67" s="794"/>
      <c r="BG67" s="794"/>
      <c r="BH67" s="794"/>
      <c r="BI67" s="794"/>
      <c r="BJ67" s="794"/>
      <c r="BK67" s="794"/>
      <c r="BL67" s="794"/>
      <c r="BM67" s="794"/>
      <c r="BN67" s="794"/>
      <c r="BO67" s="794"/>
      <c r="BP67" s="794"/>
      <c r="BQ67" s="794"/>
      <c r="BR67" s="794"/>
      <c r="BS67" s="794"/>
      <c r="BT67" s="794"/>
      <c r="BU67" s="794"/>
      <c r="BV67" s="794"/>
      <c r="BW67" s="794"/>
      <c r="BX67" s="794"/>
      <c r="BY67" s="794"/>
      <c r="BZ67" s="794"/>
      <c r="CA67" s="794"/>
      <c r="CB67" s="794"/>
      <c r="CC67" s="905"/>
      <c r="CO67" s="99"/>
    </row>
    <row r="68" spans="2:93" s="2" customFormat="1" ht="15.75" customHeight="1">
      <c r="B68" s="499"/>
      <c r="C68" s="913"/>
      <c r="D68" s="59"/>
      <c r="E68" s="59" t="s">
        <v>47</v>
      </c>
      <c r="F68" s="59"/>
      <c r="G68" s="59"/>
      <c r="H68" s="59"/>
      <c r="I68" s="59"/>
      <c r="J68" s="59"/>
      <c r="K68" s="59"/>
      <c r="L68" s="59"/>
      <c r="M68" s="59"/>
      <c r="N68" s="59"/>
      <c r="O68" s="59"/>
      <c r="P68" s="59"/>
      <c r="Q68" s="59"/>
      <c r="R68" s="59"/>
      <c r="S68" s="59"/>
      <c r="T68" s="59"/>
      <c r="U68" s="801" t="s">
        <v>1253</v>
      </c>
      <c r="V68" s="801"/>
      <c r="W68" s="801"/>
      <c r="X68" s="794"/>
      <c r="Y68" s="794"/>
      <c r="Z68" s="794"/>
      <c r="AA68" s="794"/>
      <c r="AB68" s="794"/>
      <c r="AC68" s="794"/>
      <c r="AD68" s="794"/>
      <c r="AE68" s="794"/>
      <c r="AF68" s="794"/>
      <c r="AG68" s="794"/>
      <c r="AH68" s="794"/>
      <c r="AI68" s="794"/>
      <c r="AJ68" s="794"/>
      <c r="AK68" s="794"/>
      <c r="AL68" s="794"/>
      <c r="AM68" s="794"/>
      <c r="AN68" s="794"/>
      <c r="AO68" s="794"/>
      <c r="AP68" s="794"/>
      <c r="AQ68" s="794"/>
      <c r="AR68" s="794"/>
      <c r="AS68" s="794"/>
      <c r="AT68" s="794"/>
      <c r="AU68" s="794"/>
      <c r="AV68" s="794"/>
      <c r="AW68" s="794"/>
      <c r="AX68" s="794"/>
      <c r="AY68" s="794"/>
      <c r="AZ68" s="794"/>
      <c r="BA68" s="794"/>
      <c r="BB68" s="794"/>
      <c r="BC68" s="794"/>
      <c r="BD68" s="794"/>
      <c r="BE68" s="794"/>
      <c r="BF68" s="794"/>
      <c r="BG68" s="794"/>
      <c r="BH68" s="794"/>
      <c r="BI68" s="794"/>
      <c r="BJ68" s="794"/>
      <c r="BK68" s="794"/>
      <c r="BL68" s="794"/>
      <c r="BM68" s="794"/>
      <c r="BN68" s="794"/>
      <c r="BO68" s="794"/>
      <c r="BP68" s="794"/>
      <c r="BQ68" s="794"/>
      <c r="BR68" s="794"/>
      <c r="BS68" s="794"/>
      <c r="BT68" s="794"/>
      <c r="BU68" s="794"/>
      <c r="BV68" s="794"/>
      <c r="BW68" s="794"/>
      <c r="BX68" s="794"/>
      <c r="BY68" s="794"/>
      <c r="BZ68" s="794"/>
      <c r="CA68" s="794"/>
      <c r="CB68" s="794"/>
      <c r="CC68" s="905"/>
      <c r="CO68" s="99"/>
    </row>
    <row r="69" spans="2:93" s="2" customFormat="1" ht="15.75" customHeight="1">
      <c r="B69" s="499"/>
      <c r="C69" s="913"/>
      <c r="D69" s="59"/>
      <c r="E69" s="59" t="s">
        <v>48</v>
      </c>
      <c r="F69" s="59"/>
      <c r="G69" s="59"/>
      <c r="H69" s="59"/>
      <c r="I69" s="59"/>
      <c r="J69" s="59"/>
      <c r="K69" s="59"/>
      <c r="L69" s="59"/>
      <c r="M69" s="59"/>
      <c r="N69" s="59"/>
      <c r="O69" s="59"/>
      <c r="P69" s="59"/>
      <c r="Q69" s="59"/>
      <c r="R69" s="59"/>
      <c r="S69" s="59"/>
      <c r="T69" s="59"/>
      <c r="U69" s="794"/>
      <c r="V69" s="794"/>
      <c r="W69" s="794"/>
      <c r="X69" s="794"/>
      <c r="Y69" s="794"/>
      <c r="Z69" s="794"/>
      <c r="AA69" s="794"/>
      <c r="AB69" s="794"/>
      <c r="AC69" s="794"/>
      <c r="AD69" s="794"/>
      <c r="AE69" s="794"/>
      <c r="AF69" s="794"/>
      <c r="AG69" s="794"/>
      <c r="AH69" s="794"/>
      <c r="AI69" s="794"/>
      <c r="AJ69" s="794"/>
      <c r="AK69" s="794"/>
      <c r="AL69" s="794"/>
      <c r="AM69" s="794"/>
      <c r="AN69" s="794"/>
      <c r="AO69" s="794"/>
      <c r="AP69" s="794"/>
      <c r="AQ69" s="794"/>
      <c r="AR69" s="794"/>
      <c r="AS69" s="794"/>
      <c r="AT69" s="794"/>
      <c r="AU69" s="794"/>
      <c r="AV69" s="794"/>
      <c r="AW69" s="794"/>
      <c r="AX69" s="794"/>
      <c r="AY69" s="794"/>
      <c r="AZ69" s="794"/>
      <c r="BA69" s="794"/>
      <c r="BB69" s="794"/>
      <c r="BC69" s="794"/>
      <c r="BD69" s="794"/>
      <c r="BE69" s="794"/>
      <c r="BF69" s="794"/>
      <c r="BG69" s="794"/>
      <c r="BH69" s="794"/>
      <c r="BI69" s="794"/>
      <c r="BJ69" s="794"/>
      <c r="BK69" s="794"/>
      <c r="BL69" s="794"/>
      <c r="BM69" s="794"/>
      <c r="BN69" s="794"/>
      <c r="BO69" s="794"/>
      <c r="BP69" s="794"/>
      <c r="BQ69" s="794"/>
      <c r="BR69" s="794"/>
      <c r="BS69" s="794"/>
      <c r="BT69" s="794"/>
      <c r="BU69" s="794"/>
      <c r="BV69" s="794"/>
      <c r="BW69" s="794"/>
      <c r="BX69" s="794"/>
      <c r="BY69" s="794"/>
      <c r="BZ69" s="794"/>
      <c r="CA69" s="794"/>
      <c r="CB69" s="794"/>
      <c r="CC69" s="905"/>
      <c r="CO69" s="99"/>
    </row>
    <row r="70" spans="2:93" s="2" customFormat="1" ht="15.75" customHeight="1">
      <c r="B70" s="499"/>
      <c r="C70" s="913"/>
      <c r="D70" s="59"/>
      <c r="E70" s="59" t="s">
        <v>49</v>
      </c>
      <c r="F70" s="59"/>
      <c r="G70" s="59"/>
      <c r="H70" s="59"/>
      <c r="I70" s="59"/>
      <c r="J70" s="59"/>
      <c r="K70" s="59"/>
      <c r="L70" s="59"/>
      <c r="M70" s="59"/>
      <c r="N70" s="59"/>
      <c r="O70" s="59"/>
      <c r="P70" s="59"/>
      <c r="Q70" s="59"/>
      <c r="R70" s="59"/>
      <c r="S70" s="59"/>
      <c r="T70" s="59"/>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4"/>
      <c r="AY70" s="794"/>
      <c r="AZ70" s="794"/>
      <c r="BA70" s="794"/>
      <c r="BB70" s="794"/>
      <c r="BC70" s="794"/>
      <c r="BD70" s="794"/>
      <c r="BE70" s="794"/>
      <c r="BF70" s="794"/>
      <c r="BG70" s="794"/>
      <c r="BH70" s="794"/>
      <c r="BI70" s="794"/>
      <c r="BJ70" s="794"/>
      <c r="BK70" s="794"/>
      <c r="BL70" s="794"/>
      <c r="BM70" s="794"/>
      <c r="BN70" s="794"/>
      <c r="BO70" s="794"/>
      <c r="BP70" s="794"/>
      <c r="BQ70" s="794"/>
      <c r="BR70" s="794"/>
      <c r="BS70" s="794"/>
      <c r="BT70" s="794"/>
      <c r="BU70" s="794"/>
      <c r="BV70" s="794"/>
      <c r="BW70" s="794"/>
      <c r="BX70" s="794"/>
      <c r="BY70" s="794"/>
      <c r="BZ70" s="794"/>
      <c r="CA70" s="794"/>
      <c r="CB70" s="794"/>
      <c r="CC70" s="905"/>
      <c r="CO70" s="99"/>
    </row>
    <row r="71" spans="2:93" s="2" customFormat="1" ht="15.75" customHeight="1">
      <c r="B71" s="499"/>
      <c r="C71" s="913"/>
      <c r="D71" s="63"/>
      <c r="E71" s="63" t="s">
        <v>52</v>
      </c>
      <c r="F71" s="63"/>
      <c r="G71" s="63"/>
      <c r="H71" s="63"/>
      <c r="I71" s="63"/>
      <c r="J71" s="63"/>
      <c r="K71" s="63"/>
      <c r="L71" s="63"/>
      <c r="M71" s="63"/>
      <c r="N71" s="63"/>
      <c r="O71" s="63"/>
      <c r="P71" s="63"/>
      <c r="Q71" s="63"/>
      <c r="R71" s="63"/>
      <c r="S71" s="63"/>
      <c r="T71" s="63"/>
      <c r="U71" s="63"/>
      <c r="V71" s="63"/>
      <c r="W71" s="63"/>
      <c r="X71" s="63"/>
      <c r="Y71" s="63"/>
      <c r="Z71" s="63"/>
      <c r="AA71" s="63"/>
      <c r="AB71" s="63"/>
      <c r="AC71" s="63"/>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6"/>
      <c r="BA71" s="906"/>
      <c r="BB71" s="906"/>
      <c r="BC71" s="906"/>
      <c r="BD71" s="906"/>
      <c r="BE71" s="906"/>
      <c r="BF71" s="906"/>
      <c r="BG71" s="906"/>
      <c r="BH71" s="906"/>
      <c r="BI71" s="906"/>
      <c r="BJ71" s="906"/>
      <c r="BK71" s="906"/>
      <c r="BL71" s="906"/>
      <c r="BM71" s="906"/>
      <c r="BN71" s="906"/>
      <c r="BO71" s="906"/>
      <c r="BP71" s="906"/>
      <c r="BQ71" s="906"/>
      <c r="BR71" s="906"/>
      <c r="BS71" s="906"/>
      <c r="BT71" s="906"/>
      <c r="BU71" s="906"/>
      <c r="BV71" s="906"/>
      <c r="BW71" s="906"/>
      <c r="BX71" s="906"/>
      <c r="BY71" s="906"/>
      <c r="BZ71" s="906"/>
      <c r="CA71" s="906"/>
      <c r="CB71" s="906"/>
      <c r="CC71" s="907"/>
      <c r="CO71" s="99"/>
    </row>
    <row r="72" spans="2:93" s="2" customFormat="1" ht="15.75" customHeight="1">
      <c r="B72" s="499"/>
      <c r="C72" s="913"/>
      <c r="D72" s="59"/>
      <c r="E72" s="59" t="s">
        <v>36</v>
      </c>
      <c r="F72" s="59"/>
      <c r="G72" s="59"/>
      <c r="H72" s="59"/>
      <c r="I72" s="59"/>
      <c r="J72" s="59"/>
      <c r="K72" s="59"/>
      <c r="L72" s="59"/>
      <c r="M72" s="59"/>
      <c r="N72" s="59"/>
      <c r="O72" s="59"/>
      <c r="P72" s="59"/>
      <c r="Q72" s="59"/>
      <c r="R72" s="59"/>
      <c r="S72" s="59"/>
      <c r="T72" s="59"/>
      <c r="U72" s="59"/>
      <c r="V72" s="59" t="s">
        <v>37</v>
      </c>
      <c r="W72" s="59"/>
      <c r="X72" s="794"/>
      <c r="Y72" s="794"/>
      <c r="Z72" s="794"/>
      <c r="AA72" s="794"/>
      <c r="AB72" s="122" t="s">
        <v>38</v>
      </c>
      <c r="AC72" s="59"/>
      <c r="AD72" s="59"/>
      <c r="AE72" s="59"/>
      <c r="AF72" s="59"/>
      <c r="AG72" s="59"/>
      <c r="AH72" s="59"/>
      <c r="AI72" s="59"/>
      <c r="AJ72" s="59"/>
      <c r="AK72" s="59"/>
      <c r="AL72" s="59" t="s">
        <v>37</v>
      </c>
      <c r="AM72" s="59"/>
      <c r="AN72" s="823"/>
      <c r="AO72" s="823"/>
      <c r="AP72" s="823"/>
      <c r="AQ72" s="823"/>
      <c r="AR72" s="823"/>
      <c r="AS72" s="823"/>
      <c r="AT72" s="823"/>
      <c r="AU72" s="823"/>
      <c r="AV72" s="823"/>
      <c r="AW72" s="823"/>
      <c r="AX72" s="823"/>
      <c r="AY72" s="823"/>
      <c r="AZ72" s="122" t="s">
        <v>39</v>
      </c>
      <c r="BA72" s="59"/>
      <c r="BB72" s="59"/>
      <c r="BC72" s="59"/>
      <c r="BD72" s="59"/>
      <c r="BE72" s="59"/>
      <c r="BF72" s="59"/>
      <c r="BG72" s="59"/>
      <c r="BH72" s="59"/>
      <c r="BI72" s="794"/>
      <c r="BJ72" s="794"/>
      <c r="BK72" s="794"/>
      <c r="BL72" s="794"/>
      <c r="BM72" s="794"/>
      <c r="BN72" s="794"/>
      <c r="BO72" s="794"/>
      <c r="BP72" s="794"/>
      <c r="BQ72" s="794"/>
      <c r="BR72" s="794"/>
      <c r="BS72" s="794"/>
      <c r="BT72" s="794"/>
      <c r="BU72" s="122" t="s">
        <v>40</v>
      </c>
      <c r="BV72" s="59"/>
      <c r="BW72" s="59"/>
      <c r="BX72" s="59"/>
      <c r="BY72" s="59"/>
      <c r="BZ72" s="59"/>
      <c r="CA72" s="59"/>
      <c r="CB72" s="59"/>
      <c r="CC72" s="434"/>
      <c r="CO72" s="99"/>
    </row>
    <row r="73" spans="2:93" s="2" customFormat="1" ht="15.75" customHeight="1">
      <c r="B73" s="499"/>
      <c r="C73" s="913"/>
      <c r="D73" s="59"/>
      <c r="E73" s="59" t="s">
        <v>31</v>
      </c>
      <c r="F73" s="59"/>
      <c r="G73" s="59"/>
      <c r="H73" s="59"/>
      <c r="I73" s="59"/>
      <c r="J73" s="59"/>
      <c r="K73" s="59"/>
      <c r="L73" s="59"/>
      <c r="M73" s="59"/>
      <c r="N73" s="59"/>
      <c r="O73" s="59"/>
      <c r="P73" s="59"/>
      <c r="Q73" s="59"/>
      <c r="R73" s="59"/>
      <c r="S73" s="59"/>
      <c r="T73" s="59"/>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4"/>
      <c r="AY73" s="794"/>
      <c r="AZ73" s="794"/>
      <c r="BA73" s="794"/>
      <c r="BB73" s="794"/>
      <c r="BC73" s="794"/>
      <c r="BD73" s="794"/>
      <c r="BE73" s="794"/>
      <c r="BF73" s="794"/>
      <c r="BG73" s="794"/>
      <c r="BH73" s="794"/>
      <c r="BI73" s="794"/>
      <c r="BJ73" s="794"/>
      <c r="BK73" s="794"/>
      <c r="BL73" s="794"/>
      <c r="BM73" s="794"/>
      <c r="BN73" s="794"/>
      <c r="BO73" s="794"/>
      <c r="BP73" s="794"/>
      <c r="BQ73" s="794"/>
      <c r="BR73" s="794"/>
      <c r="BS73" s="794"/>
      <c r="BT73" s="794"/>
      <c r="BU73" s="794"/>
      <c r="BV73" s="794"/>
      <c r="BW73" s="794"/>
      <c r="BX73" s="794"/>
      <c r="BY73" s="794"/>
      <c r="BZ73" s="794"/>
      <c r="CA73" s="794"/>
      <c r="CB73" s="794"/>
      <c r="CC73" s="905"/>
      <c r="CO73" s="99"/>
    </row>
    <row r="74" spans="2:93" s="2" customFormat="1" ht="15.75" customHeight="1">
      <c r="B74" s="499"/>
      <c r="C74" s="913"/>
      <c r="D74" s="59"/>
      <c r="E74" s="59" t="s">
        <v>42</v>
      </c>
      <c r="F74" s="59"/>
      <c r="G74" s="59"/>
      <c r="H74" s="59"/>
      <c r="I74" s="59"/>
      <c r="J74" s="59"/>
      <c r="K74" s="59"/>
      <c r="L74" s="59"/>
      <c r="M74" s="59"/>
      <c r="N74" s="59"/>
      <c r="O74" s="59"/>
      <c r="P74" s="59"/>
      <c r="Q74" s="59"/>
      <c r="R74" s="59"/>
      <c r="S74" s="59"/>
      <c r="T74" s="59"/>
      <c r="U74" s="59"/>
      <c r="V74" s="59" t="s">
        <v>37</v>
      </c>
      <c r="W74" s="59"/>
      <c r="X74" s="794"/>
      <c r="Y74" s="794"/>
      <c r="Z74" s="794"/>
      <c r="AA74" s="794"/>
      <c r="AB74" s="122" t="s">
        <v>43</v>
      </c>
      <c r="AC74" s="59"/>
      <c r="AD74" s="59"/>
      <c r="AE74" s="59"/>
      <c r="AF74" s="59"/>
      <c r="AG74" s="59"/>
      <c r="AH74" s="59"/>
      <c r="AI74" s="59"/>
      <c r="AJ74" s="59"/>
      <c r="AK74" s="59"/>
      <c r="AL74" s="59" t="s">
        <v>37</v>
      </c>
      <c r="AM74" s="59"/>
      <c r="AN74" s="794"/>
      <c r="AO74" s="794"/>
      <c r="AP74" s="794"/>
      <c r="AQ74" s="794"/>
      <c r="AR74" s="794"/>
      <c r="AS74" s="794"/>
      <c r="AT74" s="794"/>
      <c r="AU74" s="794"/>
      <c r="AV74" s="794"/>
      <c r="AW74" s="59" t="s">
        <v>44</v>
      </c>
      <c r="AX74" s="59"/>
      <c r="AY74" s="59"/>
      <c r="AZ74" s="59"/>
      <c r="BA74" s="122"/>
      <c r="BB74" s="59"/>
      <c r="BC74" s="59"/>
      <c r="BD74" s="59"/>
      <c r="BE74" s="59"/>
      <c r="BF74" s="59"/>
      <c r="BG74" s="59"/>
      <c r="BH74" s="59"/>
      <c r="BI74" s="794"/>
      <c r="BJ74" s="794"/>
      <c r="BK74" s="794"/>
      <c r="BL74" s="794"/>
      <c r="BM74" s="794"/>
      <c r="BN74" s="794"/>
      <c r="BO74" s="794"/>
      <c r="BP74" s="794"/>
      <c r="BQ74" s="794"/>
      <c r="BR74" s="794"/>
      <c r="BS74" s="794"/>
      <c r="BT74" s="794"/>
      <c r="BU74" s="122" t="s">
        <v>40</v>
      </c>
      <c r="BV74" s="59"/>
      <c r="BW74" s="59"/>
      <c r="BX74" s="59"/>
      <c r="BY74" s="59"/>
      <c r="BZ74" s="59"/>
      <c r="CA74" s="59"/>
      <c r="CB74" s="59"/>
      <c r="CC74" s="434"/>
      <c r="CO74" s="99"/>
    </row>
    <row r="75" spans="2:93" s="2" customFormat="1" ht="15.75" customHeight="1">
      <c r="B75" s="499"/>
      <c r="C75" s="913"/>
      <c r="D75" s="59"/>
      <c r="E75" s="59"/>
      <c r="F75" s="59"/>
      <c r="G75" s="59"/>
      <c r="H75" s="59"/>
      <c r="I75" s="59"/>
      <c r="J75" s="59"/>
      <c r="K75" s="59"/>
      <c r="L75" s="59"/>
      <c r="M75" s="59"/>
      <c r="N75" s="59"/>
      <c r="O75" s="59"/>
      <c r="P75" s="59"/>
      <c r="Q75" s="59"/>
      <c r="R75" s="59"/>
      <c r="S75" s="59"/>
      <c r="T75" s="59"/>
      <c r="U75" s="794"/>
      <c r="V75" s="794"/>
      <c r="W75" s="794"/>
      <c r="X75" s="794"/>
      <c r="Y75" s="794"/>
      <c r="Z75" s="794"/>
      <c r="AA75" s="794"/>
      <c r="AB75" s="794"/>
      <c r="AC75" s="794"/>
      <c r="AD75" s="794"/>
      <c r="AE75" s="794"/>
      <c r="AF75" s="794"/>
      <c r="AG75" s="794"/>
      <c r="AH75" s="794"/>
      <c r="AI75" s="794"/>
      <c r="AJ75" s="794"/>
      <c r="AK75" s="794"/>
      <c r="AL75" s="794"/>
      <c r="AM75" s="794"/>
      <c r="AN75" s="794"/>
      <c r="AO75" s="794"/>
      <c r="AP75" s="794"/>
      <c r="AQ75" s="794"/>
      <c r="AR75" s="794"/>
      <c r="AS75" s="794"/>
      <c r="AT75" s="794"/>
      <c r="AU75" s="794"/>
      <c r="AV75" s="794"/>
      <c r="AW75" s="794"/>
      <c r="AX75" s="794"/>
      <c r="AY75" s="794"/>
      <c r="AZ75" s="794"/>
      <c r="BA75" s="794"/>
      <c r="BB75" s="794"/>
      <c r="BC75" s="794"/>
      <c r="BD75" s="794"/>
      <c r="BE75" s="794"/>
      <c r="BF75" s="794"/>
      <c r="BG75" s="794"/>
      <c r="BH75" s="794"/>
      <c r="BI75" s="794"/>
      <c r="BJ75" s="794"/>
      <c r="BK75" s="794"/>
      <c r="BL75" s="794"/>
      <c r="BM75" s="794"/>
      <c r="BN75" s="794"/>
      <c r="BO75" s="794"/>
      <c r="BP75" s="794"/>
      <c r="BQ75" s="794"/>
      <c r="BR75" s="794"/>
      <c r="BS75" s="794"/>
      <c r="BT75" s="794"/>
      <c r="BU75" s="794"/>
      <c r="BV75" s="794"/>
      <c r="BW75" s="794"/>
      <c r="BX75" s="794"/>
      <c r="BY75" s="794"/>
      <c r="BZ75" s="794"/>
      <c r="CA75" s="794"/>
      <c r="CB75" s="794"/>
      <c r="CC75" s="905"/>
      <c r="CO75" s="99"/>
    </row>
    <row r="76" spans="2:93" s="2" customFormat="1" ht="15.75" customHeight="1">
      <c r="B76" s="499"/>
      <c r="C76" s="913"/>
      <c r="D76" s="59"/>
      <c r="E76" s="59" t="s">
        <v>47</v>
      </c>
      <c r="F76" s="59"/>
      <c r="G76" s="59"/>
      <c r="H76" s="59"/>
      <c r="I76" s="59"/>
      <c r="J76" s="59"/>
      <c r="K76" s="59"/>
      <c r="L76" s="59"/>
      <c r="M76" s="59"/>
      <c r="N76" s="59"/>
      <c r="O76" s="59"/>
      <c r="P76" s="59"/>
      <c r="Q76" s="59"/>
      <c r="R76" s="59"/>
      <c r="S76" s="59"/>
      <c r="T76" s="59"/>
      <c r="U76" s="801" t="s">
        <v>1253</v>
      </c>
      <c r="V76" s="801"/>
      <c r="W76" s="801"/>
      <c r="X76" s="794"/>
      <c r="Y76" s="794"/>
      <c r="Z76" s="794"/>
      <c r="AA76" s="794"/>
      <c r="AB76" s="794"/>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4"/>
      <c r="BT76" s="794"/>
      <c r="BU76" s="794"/>
      <c r="BV76" s="794"/>
      <c r="BW76" s="794"/>
      <c r="BX76" s="794"/>
      <c r="BY76" s="794"/>
      <c r="BZ76" s="794"/>
      <c r="CA76" s="794"/>
      <c r="CB76" s="794"/>
      <c r="CC76" s="905"/>
      <c r="CO76" s="99"/>
    </row>
    <row r="77" spans="2:93" s="2" customFormat="1" ht="15.75" customHeight="1">
      <c r="B77" s="499"/>
      <c r="C77" s="913"/>
      <c r="D77" s="59"/>
      <c r="E77" s="59" t="s">
        <v>48</v>
      </c>
      <c r="F77" s="59"/>
      <c r="G77" s="59"/>
      <c r="H77" s="59"/>
      <c r="I77" s="59"/>
      <c r="J77" s="59"/>
      <c r="K77" s="59"/>
      <c r="L77" s="59"/>
      <c r="M77" s="59"/>
      <c r="N77" s="59"/>
      <c r="O77" s="59"/>
      <c r="P77" s="59"/>
      <c r="Q77" s="59"/>
      <c r="R77" s="59"/>
      <c r="S77" s="59"/>
      <c r="T77" s="59"/>
      <c r="U77" s="794"/>
      <c r="V77" s="794"/>
      <c r="W77" s="794"/>
      <c r="X77" s="794"/>
      <c r="Y77" s="794"/>
      <c r="Z77" s="794"/>
      <c r="AA77" s="794"/>
      <c r="AB77" s="794"/>
      <c r="AC77" s="794"/>
      <c r="AD77" s="794"/>
      <c r="AE77" s="794"/>
      <c r="AF77" s="794"/>
      <c r="AG77" s="794"/>
      <c r="AH77" s="794"/>
      <c r="AI77" s="794"/>
      <c r="AJ77" s="794"/>
      <c r="AK77" s="794"/>
      <c r="AL77" s="794"/>
      <c r="AM77" s="794"/>
      <c r="AN77" s="794"/>
      <c r="AO77" s="794"/>
      <c r="AP77" s="794"/>
      <c r="AQ77" s="794"/>
      <c r="AR77" s="794"/>
      <c r="AS77" s="794"/>
      <c r="AT77" s="794"/>
      <c r="AU77" s="794"/>
      <c r="AV77" s="794"/>
      <c r="AW77" s="794"/>
      <c r="AX77" s="794"/>
      <c r="AY77" s="794"/>
      <c r="AZ77" s="794"/>
      <c r="BA77" s="794"/>
      <c r="BB77" s="794"/>
      <c r="BC77" s="794"/>
      <c r="BD77" s="794"/>
      <c r="BE77" s="794"/>
      <c r="BF77" s="794"/>
      <c r="BG77" s="794"/>
      <c r="BH77" s="794"/>
      <c r="BI77" s="794"/>
      <c r="BJ77" s="794"/>
      <c r="BK77" s="794"/>
      <c r="BL77" s="794"/>
      <c r="BM77" s="794"/>
      <c r="BN77" s="794"/>
      <c r="BO77" s="794"/>
      <c r="BP77" s="794"/>
      <c r="BQ77" s="794"/>
      <c r="BR77" s="794"/>
      <c r="BS77" s="794"/>
      <c r="BT77" s="794"/>
      <c r="BU77" s="794"/>
      <c r="BV77" s="794"/>
      <c r="BW77" s="794"/>
      <c r="BX77" s="794"/>
      <c r="BY77" s="794"/>
      <c r="BZ77" s="794"/>
      <c r="CA77" s="794"/>
      <c r="CB77" s="794"/>
      <c r="CC77" s="905"/>
      <c r="CO77" s="99"/>
    </row>
    <row r="78" spans="2:93" s="2" customFormat="1" ht="15.75" customHeight="1">
      <c r="B78" s="499"/>
      <c r="C78" s="913"/>
      <c r="D78" s="59"/>
      <c r="E78" s="59" t="s">
        <v>49</v>
      </c>
      <c r="F78" s="59"/>
      <c r="G78" s="59"/>
      <c r="H78" s="59"/>
      <c r="I78" s="59"/>
      <c r="J78" s="59"/>
      <c r="K78" s="59"/>
      <c r="L78" s="59"/>
      <c r="M78" s="59"/>
      <c r="N78" s="59"/>
      <c r="O78" s="59"/>
      <c r="P78" s="59"/>
      <c r="Q78" s="59"/>
      <c r="R78" s="59"/>
      <c r="S78" s="59"/>
      <c r="T78" s="59"/>
      <c r="U78" s="794"/>
      <c r="V78" s="794"/>
      <c r="W78" s="794"/>
      <c r="X78" s="794"/>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4"/>
      <c r="AY78" s="794"/>
      <c r="AZ78" s="794"/>
      <c r="BA78" s="794"/>
      <c r="BB78" s="794"/>
      <c r="BC78" s="794"/>
      <c r="BD78" s="794"/>
      <c r="BE78" s="794"/>
      <c r="BF78" s="794"/>
      <c r="BG78" s="794"/>
      <c r="BH78" s="794"/>
      <c r="BI78" s="794"/>
      <c r="BJ78" s="794"/>
      <c r="BK78" s="794"/>
      <c r="BL78" s="794"/>
      <c r="BM78" s="794"/>
      <c r="BN78" s="794"/>
      <c r="BO78" s="794"/>
      <c r="BP78" s="794"/>
      <c r="BQ78" s="794"/>
      <c r="BR78" s="794"/>
      <c r="BS78" s="794"/>
      <c r="BT78" s="794"/>
      <c r="BU78" s="794"/>
      <c r="BV78" s="794"/>
      <c r="BW78" s="794"/>
      <c r="BX78" s="794"/>
      <c r="BY78" s="794"/>
      <c r="BZ78" s="794"/>
      <c r="CA78" s="794"/>
      <c r="CB78" s="794"/>
      <c r="CC78" s="905"/>
      <c r="CO78" s="99"/>
    </row>
    <row r="79" spans="2:93" s="2" customFormat="1" ht="15.75" customHeight="1">
      <c r="B79" s="499"/>
      <c r="C79" s="913"/>
      <c r="D79" s="63"/>
      <c r="E79" s="63" t="s">
        <v>52</v>
      </c>
      <c r="F79" s="63"/>
      <c r="G79" s="63"/>
      <c r="H79" s="63"/>
      <c r="I79" s="63"/>
      <c r="J79" s="63"/>
      <c r="K79" s="63"/>
      <c r="L79" s="63"/>
      <c r="M79" s="63"/>
      <c r="N79" s="63"/>
      <c r="O79" s="63"/>
      <c r="P79" s="63"/>
      <c r="Q79" s="63"/>
      <c r="R79" s="63"/>
      <c r="S79" s="63"/>
      <c r="T79" s="63"/>
      <c r="U79" s="63"/>
      <c r="V79" s="63"/>
      <c r="W79" s="63"/>
      <c r="X79" s="63"/>
      <c r="Y79" s="63"/>
      <c r="Z79" s="63"/>
      <c r="AA79" s="63"/>
      <c r="AB79" s="63"/>
      <c r="AC79" s="63"/>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6"/>
      <c r="BA79" s="906"/>
      <c r="BB79" s="906"/>
      <c r="BC79" s="906"/>
      <c r="BD79" s="906"/>
      <c r="BE79" s="906"/>
      <c r="BF79" s="906"/>
      <c r="BG79" s="906"/>
      <c r="BH79" s="906"/>
      <c r="BI79" s="906"/>
      <c r="BJ79" s="906"/>
      <c r="BK79" s="906"/>
      <c r="BL79" s="906"/>
      <c r="BM79" s="906"/>
      <c r="BN79" s="906"/>
      <c r="BO79" s="906"/>
      <c r="BP79" s="906"/>
      <c r="BQ79" s="906"/>
      <c r="BR79" s="906"/>
      <c r="BS79" s="906"/>
      <c r="BT79" s="906"/>
      <c r="BU79" s="906"/>
      <c r="BV79" s="906"/>
      <c r="BW79" s="906"/>
      <c r="BX79" s="906"/>
      <c r="BY79" s="906"/>
      <c r="BZ79" s="906"/>
      <c r="CA79" s="906"/>
      <c r="CB79" s="906"/>
      <c r="CC79" s="907"/>
      <c r="CO79" s="99"/>
    </row>
    <row r="80" spans="2:93" s="1" customFormat="1" ht="20.100000000000001" customHeight="1">
      <c r="B80" s="500"/>
      <c r="C80" s="913"/>
      <c r="D80" s="59" t="s">
        <v>54</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CC80" s="392"/>
    </row>
    <row r="81" spans="2:102" s="2" customFormat="1" ht="20.100000000000001" customHeight="1">
      <c r="B81" s="500"/>
      <c r="C81" s="913"/>
      <c r="D81" s="799" t="s">
        <v>56</v>
      </c>
      <c r="E81" s="799"/>
      <c r="F81" s="59"/>
      <c r="G81" s="59" t="s">
        <v>1256</v>
      </c>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799" t="s">
        <v>56</v>
      </c>
      <c r="AR81" s="799"/>
      <c r="AS81" s="59"/>
      <c r="AT81" s="59" t="s">
        <v>1258</v>
      </c>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434"/>
      <c r="CD81" s="59"/>
      <c r="CE81" s="59"/>
      <c r="CF81" s="59"/>
      <c r="CG81" s="59"/>
      <c r="CH81" s="59"/>
      <c r="CI81" s="59"/>
      <c r="CJ81" s="59"/>
    </row>
    <row r="82" spans="2:102" s="2" customFormat="1" ht="20.100000000000001" customHeight="1">
      <c r="B82" s="500"/>
      <c r="C82" s="913"/>
      <c r="D82" s="59" t="s">
        <v>58</v>
      </c>
      <c r="E82" s="59"/>
      <c r="F82" s="59"/>
      <c r="G82" s="59"/>
      <c r="H82" s="59"/>
      <c r="I82" s="59"/>
      <c r="J82" s="59"/>
      <c r="K82" s="59"/>
      <c r="L82" s="59"/>
      <c r="M82" s="59"/>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59"/>
      <c r="AL82" s="59"/>
      <c r="AM82" s="59"/>
      <c r="AN82" s="59"/>
      <c r="AO82" s="59"/>
      <c r="AP82" s="59"/>
      <c r="AQ82" s="59" t="s">
        <v>58</v>
      </c>
      <c r="AR82" s="59"/>
      <c r="AS82" s="59"/>
      <c r="AT82" s="59"/>
      <c r="AU82" s="59"/>
      <c r="AV82" s="59"/>
      <c r="AW82" s="59"/>
      <c r="AX82" s="59"/>
      <c r="AY82" s="59"/>
      <c r="AZ82" s="59"/>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432"/>
      <c r="BW82" s="432"/>
      <c r="BX82" s="432"/>
      <c r="BY82" s="432"/>
      <c r="BZ82" s="432"/>
      <c r="CA82" s="59"/>
      <c r="CB82" s="59"/>
      <c r="CC82" s="434"/>
      <c r="CD82" s="59"/>
      <c r="CE82" s="59"/>
      <c r="CF82" s="59"/>
      <c r="CG82" s="59"/>
      <c r="CH82" s="59"/>
      <c r="CI82" s="59"/>
      <c r="CJ82" s="59"/>
    </row>
    <row r="83" spans="2:102" s="2" customFormat="1" ht="20.100000000000001" customHeight="1">
      <c r="B83" s="500"/>
      <c r="C83" s="913"/>
      <c r="D83" s="63" t="s">
        <v>1257</v>
      </c>
      <c r="E83" s="63"/>
      <c r="F83" s="63"/>
      <c r="G83" s="63"/>
      <c r="H83" s="63"/>
      <c r="I83" s="63"/>
      <c r="J83" s="63"/>
      <c r="K83" s="63"/>
      <c r="L83" s="63"/>
      <c r="M83" s="63"/>
      <c r="N83" s="63"/>
      <c r="O83" s="63"/>
      <c r="P83" s="63"/>
      <c r="Q83" s="63"/>
      <c r="R83" s="63"/>
      <c r="S83" s="63"/>
      <c r="T83" s="63"/>
      <c r="U83" s="63"/>
      <c r="V83" s="63"/>
      <c r="W83" s="63"/>
      <c r="X83" s="63"/>
      <c r="Y83" s="63"/>
      <c r="Z83" s="63"/>
      <c r="AA83" s="63"/>
      <c r="AB83" s="63"/>
      <c r="AC83" s="63" t="s">
        <v>81</v>
      </c>
      <c r="AD83" s="63"/>
      <c r="AE83" s="887"/>
      <c r="AF83" s="887"/>
      <c r="AG83" s="887"/>
      <c r="AH83" s="887"/>
      <c r="AI83" s="887"/>
      <c r="AJ83" s="887"/>
      <c r="AK83" s="887"/>
      <c r="AL83" s="887"/>
      <c r="AM83" s="887"/>
      <c r="AN83" s="887"/>
      <c r="AO83" s="63" t="s">
        <v>40</v>
      </c>
      <c r="AP83" s="63"/>
      <c r="AQ83" s="63" t="s">
        <v>1257</v>
      </c>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t="s">
        <v>81</v>
      </c>
      <c r="BQ83" s="63"/>
      <c r="BR83" s="433"/>
      <c r="BS83" s="433"/>
      <c r="BT83" s="433"/>
      <c r="BU83" s="433"/>
      <c r="BV83" s="433"/>
      <c r="BW83" s="433"/>
      <c r="BX83" s="433"/>
      <c r="BY83" s="433"/>
      <c r="BZ83" s="433"/>
      <c r="CA83" s="433"/>
      <c r="CB83" s="63" t="s">
        <v>40</v>
      </c>
      <c r="CC83" s="435"/>
      <c r="CD83" s="430"/>
      <c r="CE83" s="430"/>
      <c r="CF83" s="430"/>
      <c r="CG83" s="430"/>
      <c r="CH83" s="430"/>
      <c r="CI83" s="59" t="s">
        <v>40</v>
      </c>
      <c r="CJ83" s="59"/>
    </row>
    <row r="84" spans="2:102" s="2" customFormat="1" ht="20.100000000000001" customHeight="1">
      <c r="B84" s="500"/>
      <c r="C84" s="913"/>
      <c r="D84" s="915" t="s">
        <v>56</v>
      </c>
      <c r="E84" s="915"/>
      <c r="F84" s="169"/>
      <c r="G84" s="169" t="s">
        <v>1259</v>
      </c>
      <c r="H84" s="169"/>
      <c r="I84" s="169"/>
      <c r="J84" s="169"/>
      <c r="K84" s="169"/>
      <c r="L84" s="169"/>
      <c r="M84" s="169"/>
      <c r="N84" s="169"/>
      <c r="O84" s="169"/>
      <c r="P84" s="169"/>
      <c r="Q84" s="169"/>
      <c r="R84" s="169"/>
      <c r="S84" s="169"/>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915" t="s">
        <v>56</v>
      </c>
      <c r="AR84" s="915"/>
      <c r="AS84" s="169"/>
      <c r="AT84" s="169" t="s">
        <v>1261</v>
      </c>
      <c r="AU84" s="169"/>
      <c r="AV84" s="169"/>
      <c r="AW84" s="169"/>
      <c r="AX84" s="169"/>
      <c r="AY84" s="169"/>
      <c r="AZ84" s="169"/>
      <c r="BA84" s="169"/>
      <c r="BB84" s="169"/>
      <c r="BC84" s="169"/>
      <c r="BD84" s="169"/>
      <c r="BE84" s="169"/>
      <c r="BF84" s="169"/>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180"/>
      <c r="CC84" s="436"/>
      <c r="CD84" s="122"/>
      <c r="CE84" s="122"/>
      <c r="CF84" s="122"/>
      <c r="CG84" s="122"/>
      <c r="CH84" s="122"/>
      <c r="CI84" s="122"/>
      <c r="CJ84" s="122"/>
    </row>
    <row r="85" spans="2:102" s="2" customFormat="1" ht="20.100000000000001" customHeight="1">
      <c r="B85" s="500"/>
      <c r="C85" s="913"/>
      <c r="D85" s="59" t="s">
        <v>58</v>
      </c>
      <c r="E85" s="59"/>
      <c r="F85" s="59"/>
      <c r="G85" s="59"/>
      <c r="H85" s="59"/>
      <c r="I85" s="59"/>
      <c r="J85" s="59"/>
      <c r="K85" s="59"/>
      <c r="L85" s="59"/>
      <c r="M85" s="59"/>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122"/>
      <c r="AL85" s="122"/>
      <c r="AM85" s="122"/>
      <c r="AN85" s="122"/>
      <c r="AO85" s="122"/>
      <c r="AP85" s="122"/>
      <c r="AQ85" s="59" t="s">
        <v>58</v>
      </c>
      <c r="AR85" s="59"/>
      <c r="AS85" s="59"/>
      <c r="AT85" s="59"/>
      <c r="AU85" s="59"/>
      <c r="AV85" s="59"/>
      <c r="AW85" s="59"/>
      <c r="AX85" s="59"/>
      <c r="AY85" s="59"/>
      <c r="AZ85" s="59"/>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432"/>
      <c r="BW85" s="432"/>
      <c r="BX85" s="432"/>
      <c r="BY85" s="432"/>
      <c r="BZ85" s="432"/>
      <c r="CA85" s="122"/>
      <c r="CB85" s="122"/>
      <c r="CC85" s="437"/>
      <c r="CD85" s="122"/>
      <c r="CE85" s="122"/>
      <c r="CF85" s="122"/>
      <c r="CG85" s="122"/>
      <c r="CH85" s="122"/>
      <c r="CI85" s="122"/>
      <c r="CJ85" s="122"/>
    </row>
    <row r="86" spans="2:102" s="2" customFormat="1" ht="20.100000000000001" customHeight="1">
      <c r="B86" s="500"/>
      <c r="C86" s="913"/>
      <c r="D86" s="63" t="s">
        <v>1260</v>
      </c>
      <c r="E86" s="63"/>
      <c r="F86" s="63"/>
      <c r="G86" s="63"/>
      <c r="H86" s="63"/>
      <c r="I86" s="63"/>
      <c r="J86" s="63"/>
      <c r="K86" s="63"/>
      <c r="L86" s="63"/>
      <c r="M86" s="63"/>
      <c r="N86" s="63"/>
      <c r="O86" s="63"/>
      <c r="P86" s="63"/>
      <c r="Q86" s="63"/>
      <c r="R86" s="63"/>
      <c r="S86" s="63"/>
      <c r="T86" s="63"/>
      <c r="U86" s="63"/>
      <c r="V86" s="63"/>
      <c r="W86" s="63"/>
      <c r="X86" s="63"/>
      <c r="Y86" s="63"/>
      <c r="Z86" s="63"/>
      <c r="AA86" s="63"/>
      <c r="AB86" s="63"/>
      <c r="AC86" s="63" t="s">
        <v>81</v>
      </c>
      <c r="AD86" s="63"/>
      <c r="AE86" s="887"/>
      <c r="AF86" s="887"/>
      <c r="AG86" s="887"/>
      <c r="AH86" s="887"/>
      <c r="AI86" s="887"/>
      <c r="AJ86" s="887"/>
      <c r="AK86" s="887"/>
      <c r="AL86" s="887"/>
      <c r="AM86" s="887"/>
      <c r="AN86" s="887"/>
      <c r="AO86" s="63" t="s">
        <v>40</v>
      </c>
      <c r="AP86" s="63"/>
      <c r="AQ86" s="63" t="s">
        <v>1260</v>
      </c>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t="s">
        <v>81</v>
      </c>
      <c r="BQ86" s="63"/>
      <c r="BR86" s="887"/>
      <c r="BS86" s="887"/>
      <c r="BT86" s="887"/>
      <c r="BU86" s="887"/>
      <c r="BV86" s="887"/>
      <c r="BW86" s="887"/>
      <c r="BX86" s="887"/>
      <c r="BY86" s="887"/>
      <c r="BZ86" s="887"/>
      <c r="CA86" s="887"/>
      <c r="CB86" s="63" t="s">
        <v>40</v>
      </c>
      <c r="CC86" s="438"/>
      <c r="CD86" s="430"/>
      <c r="CE86" s="430"/>
      <c r="CF86" s="430"/>
      <c r="CG86" s="430"/>
      <c r="CH86" s="430"/>
      <c r="CI86" s="59" t="s">
        <v>40</v>
      </c>
      <c r="CJ86" s="59"/>
    </row>
    <row r="87" spans="2:102" s="1" customFormat="1" ht="15.75" customHeight="1">
      <c r="B87" s="500"/>
      <c r="C87" s="914" t="s">
        <v>2086</v>
      </c>
      <c r="D87" s="59"/>
      <c r="E87" s="59" t="s">
        <v>36</v>
      </c>
      <c r="F87" s="59"/>
      <c r="G87" s="59"/>
      <c r="H87" s="59"/>
      <c r="I87" s="59"/>
      <c r="J87" s="59"/>
      <c r="K87" s="59"/>
      <c r="L87" s="59"/>
      <c r="M87" s="59"/>
      <c r="N87" s="59"/>
      <c r="O87" s="59"/>
      <c r="P87" s="59"/>
      <c r="Q87" s="59"/>
      <c r="R87" s="59"/>
      <c r="S87" s="59"/>
      <c r="T87" s="59"/>
      <c r="U87" s="59"/>
      <c r="V87" s="59" t="s">
        <v>37</v>
      </c>
      <c r="W87" s="59"/>
      <c r="X87" s="794"/>
      <c r="Y87" s="794"/>
      <c r="Z87" s="794"/>
      <c r="AA87" s="794"/>
      <c r="AB87" s="122" t="s">
        <v>38</v>
      </c>
      <c r="AC87" s="59"/>
      <c r="AD87" s="59"/>
      <c r="AE87" s="59"/>
      <c r="AF87" s="59"/>
      <c r="AG87" s="59"/>
      <c r="AH87" s="59"/>
      <c r="AI87" s="59"/>
      <c r="AJ87" s="59"/>
      <c r="AK87" s="59"/>
      <c r="AL87" s="59" t="s">
        <v>37</v>
      </c>
      <c r="AM87" s="59"/>
      <c r="AN87" s="823"/>
      <c r="AO87" s="823"/>
      <c r="AP87" s="823"/>
      <c r="AQ87" s="823"/>
      <c r="AR87" s="823"/>
      <c r="AS87" s="823"/>
      <c r="AT87" s="823"/>
      <c r="AU87" s="823"/>
      <c r="AV87" s="823"/>
      <c r="AW87" s="823"/>
      <c r="AX87" s="823"/>
      <c r="AY87" s="823"/>
      <c r="AZ87" s="122" t="s">
        <v>39</v>
      </c>
      <c r="BA87" s="59"/>
      <c r="BB87" s="59"/>
      <c r="BC87" s="59"/>
      <c r="BD87" s="59"/>
      <c r="BE87" s="59"/>
      <c r="BF87" s="59"/>
      <c r="BG87" s="59"/>
      <c r="BH87" s="59"/>
      <c r="BI87" s="794"/>
      <c r="BJ87" s="794"/>
      <c r="BK87" s="794"/>
      <c r="BL87" s="794"/>
      <c r="BM87" s="794"/>
      <c r="BN87" s="794"/>
      <c r="BO87" s="794"/>
      <c r="BP87" s="794"/>
      <c r="BQ87" s="794"/>
      <c r="BR87" s="794"/>
      <c r="BS87" s="794"/>
      <c r="BT87" s="794"/>
      <c r="BU87" s="122" t="s">
        <v>40</v>
      </c>
      <c r="BV87" s="59"/>
      <c r="BW87" s="59"/>
      <c r="BX87" s="59"/>
      <c r="BY87" s="59"/>
      <c r="BZ87" s="59"/>
      <c r="CA87" s="59"/>
      <c r="CB87" s="59"/>
      <c r="CC87" s="434"/>
      <c r="CP87" s="2"/>
      <c r="CQ87" s="2"/>
      <c r="CR87" s="2"/>
      <c r="CV87" s="2"/>
      <c r="CW87" s="2"/>
      <c r="CX87" s="2"/>
    </row>
    <row r="88" spans="2:102" s="1" customFormat="1" ht="15.75" customHeight="1">
      <c r="B88" s="500"/>
      <c r="C88" s="914"/>
      <c r="D88" s="59"/>
      <c r="E88" s="59" t="s">
        <v>31</v>
      </c>
      <c r="F88" s="59"/>
      <c r="G88" s="59"/>
      <c r="H88" s="59"/>
      <c r="I88" s="59"/>
      <c r="J88" s="59"/>
      <c r="K88" s="59"/>
      <c r="L88" s="59"/>
      <c r="M88" s="59"/>
      <c r="N88" s="59"/>
      <c r="O88" s="59"/>
      <c r="P88" s="59"/>
      <c r="Q88" s="59"/>
      <c r="R88" s="59"/>
      <c r="S88" s="59"/>
      <c r="T88" s="59"/>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4"/>
      <c r="AY88" s="794"/>
      <c r="AZ88" s="794"/>
      <c r="BA88" s="794"/>
      <c r="BB88" s="794"/>
      <c r="BC88" s="794"/>
      <c r="BD88" s="794"/>
      <c r="BE88" s="794"/>
      <c r="BF88" s="794"/>
      <c r="BG88" s="794"/>
      <c r="BH88" s="794"/>
      <c r="BI88" s="794"/>
      <c r="BJ88" s="794"/>
      <c r="BK88" s="794"/>
      <c r="BL88" s="794"/>
      <c r="BM88" s="794"/>
      <c r="BN88" s="794"/>
      <c r="BO88" s="794"/>
      <c r="BP88" s="794"/>
      <c r="BQ88" s="794"/>
      <c r="BR88" s="794"/>
      <c r="BS88" s="794"/>
      <c r="BT88" s="794"/>
      <c r="BU88" s="794"/>
      <c r="BV88" s="794"/>
      <c r="BW88" s="794"/>
      <c r="BX88" s="794"/>
      <c r="BY88" s="794"/>
      <c r="BZ88" s="794"/>
      <c r="CA88" s="794"/>
      <c r="CB88" s="794"/>
      <c r="CC88" s="905"/>
      <c r="CP88" s="2"/>
      <c r="CQ88" s="2"/>
      <c r="CR88" s="2"/>
      <c r="CV88" s="2"/>
      <c r="CW88" s="2"/>
      <c r="CX88" s="2"/>
    </row>
    <row r="89" spans="2:102" s="1" customFormat="1" ht="15.75" customHeight="1">
      <c r="B89" s="500"/>
      <c r="C89" s="914"/>
      <c r="D89" s="59"/>
      <c r="E89" s="59" t="s">
        <v>42</v>
      </c>
      <c r="F89" s="59"/>
      <c r="G89" s="59"/>
      <c r="H89" s="59"/>
      <c r="I89" s="59"/>
      <c r="J89" s="59"/>
      <c r="K89" s="59"/>
      <c r="L89" s="59"/>
      <c r="M89" s="59"/>
      <c r="N89" s="59"/>
      <c r="O89" s="59"/>
      <c r="P89" s="59"/>
      <c r="Q89" s="59"/>
      <c r="R89" s="59"/>
      <c r="S89" s="59"/>
      <c r="T89" s="59"/>
      <c r="U89" s="59"/>
      <c r="V89" s="59" t="s">
        <v>37</v>
      </c>
      <c r="W89" s="59"/>
      <c r="X89" s="794"/>
      <c r="Y89" s="794"/>
      <c r="Z89" s="794"/>
      <c r="AA89" s="794"/>
      <c r="AB89" s="122" t="s">
        <v>43</v>
      </c>
      <c r="AC89" s="59"/>
      <c r="AD89" s="59"/>
      <c r="AE89" s="59"/>
      <c r="AF89" s="59"/>
      <c r="AG89" s="59"/>
      <c r="AH89" s="59"/>
      <c r="AI89" s="59"/>
      <c r="AJ89" s="59"/>
      <c r="AK89" s="59"/>
      <c r="AL89" s="59" t="s">
        <v>37</v>
      </c>
      <c r="AM89" s="59"/>
      <c r="AN89" s="794"/>
      <c r="AO89" s="794"/>
      <c r="AP89" s="794"/>
      <c r="AQ89" s="794"/>
      <c r="AR89" s="794"/>
      <c r="AS89" s="794"/>
      <c r="AT89" s="794"/>
      <c r="AU89" s="794"/>
      <c r="AV89" s="794"/>
      <c r="AW89" s="59" t="s">
        <v>44</v>
      </c>
      <c r="AX89" s="59"/>
      <c r="AY89" s="59"/>
      <c r="AZ89" s="59"/>
      <c r="BA89" s="122"/>
      <c r="BB89" s="59"/>
      <c r="BC89" s="59"/>
      <c r="BD89" s="59"/>
      <c r="BE89" s="59"/>
      <c r="BF89" s="59"/>
      <c r="BG89" s="59"/>
      <c r="BH89" s="59"/>
      <c r="BI89" s="794"/>
      <c r="BJ89" s="794"/>
      <c r="BK89" s="794"/>
      <c r="BL89" s="794"/>
      <c r="BM89" s="794"/>
      <c r="BN89" s="794"/>
      <c r="BO89" s="794"/>
      <c r="BP89" s="794"/>
      <c r="BQ89" s="794"/>
      <c r="BR89" s="794"/>
      <c r="BS89" s="794"/>
      <c r="BT89" s="794"/>
      <c r="BU89" s="122" t="s">
        <v>40</v>
      </c>
      <c r="BV89" s="59"/>
      <c r="BW89" s="59"/>
      <c r="BX89" s="59"/>
      <c r="BY89" s="59"/>
      <c r="BZ89" s="59"/>
      <c r="CA89" s="59"/>
      <c r="CB89" s="59"/>
      <c r="CC89" s="434"/>
      <c r="CP89" s="2"/>
      <c r="CQ89" s="2"/>
      <c r="CR89" s="2"/>
      <c r="CV89" s="2"/>
      <c r="CW89" s="2"/>
      <c r="CX89" s="2"/>
    </row>
    <row r="90" spans="2:102" s="1" customFormat="1" ht="15.75" customHeight="1">
      <c r="B90" s="500"/>
      <c r="C90" s="914"/>
      <c r="D90" s="59"/>
      <c r="E90" s="59"/>
      <c r="F90" s="59"/>
      <c r="G90" s="59"/>
      <c r="H90" s="59"/>
      <c r="I90" s="59"/>
      <c r="J90" s="59"/>
      <c r="K90" s="59"/>
      <c r="L90" s="59"/>
      <c r="M90" s="59"/>
      <c r="N90" s="59"/>
      <c r="O90" s="59"/>
      <c r="P90" s="59"/>
      <c r="Q90" s="59"/>
      <c r="R90" s="59"/>
      <c r="S90" s="59"/>
      <c r="T90" s="59"/>
      <c r="U90" s="794"/>
      <c r="V90" s="794"/>
      <c r="W90" s="794"/>
      <c r="X90" s="794"/>
      <c r="Y90" s="794"/>
      <c r="Z90" s="794"/>
      <c r="AA90" s="794"/>
      <c r="AB90" s="794"/>
      <c r="AC90" s="794"/>
      <c r="AD90" s="794"/>
      <c r="AE90" s="794"/>
      <c r="AF90" s="794"/>
      <c r="AG90" s="794"/>
      <c r="AH90" s="794"/>
      <c r="AI90" s="794"/>
      <c r="AJ90" s="794"/>
      <c r="AK90" s="794"/>
      <c r="AL90" s="794"/>
      <c r="AM90" s="794"/>
      <c r="AN90" s="794"/>
      <c r="AO90" s="794"/>
      <c r="AP90" s="794"/>
      <c r="AQ90" s="794"/>
      <c r="AR90" s="794"/>
      <c r="AS90" s="794"/>
      <c r="AT90" s="794"/>
      <c r="AU90" s="794"/>
      <c r="AV90" s="794"/>
      <c r="AW90" s="794"/>
      <c r="AX90" s="794"/>
      <c r="AY90" s="794"/>
      <c r="AZ90" s="794"/>
      <c r="BA90" s="794"/>
      <c r="BB90" s="794"/>
      <c r="BC90" s="794"/>
      <c r="BD90" s="794"/>
      <c r="BE90" s="794"/>
      <c r="BF90" s="794"/>
      <c r="BG90" s="794"/>
      <c r="BH90" s="794"/>
      <c r="BI90" s="794"/>
      <c r="BJ90" s="794"/>
      <c r="BK90" s="794"/>
      <c r="BL90" s="794"/>
      <c r="BM90" s="794"/>
      <c r="BN90" s="794"/>
      <c r="BO90" s="794"/>
      <c r="BP90" s="794"/>
      <c r="BQ90" s="794"/>
      <c r="BR90" s="794"/>
      <c r="BS90" s="794"/>
      <c r="BT90" s="794"/>
      <c r="BU90" s="794"/>
      <c r="BV90" s="794"/>
      <c r="BW90" s="794"/>
      <c r="BX90" s="794"/>
      <c r="BY90" s="794"/>
      <c r="BZ90" s="794"/>
      <c r="CA90" s="794"/>
      <c r="CB90" s="794"/>
      <c r="CC90" s="905"/>
      <c r="CP90" s="2"/>
      <c r="CQ90" s="2"/>
      <c r="CR90" s="2"/>
      <c r="CV90" s="2"/>
      <c r="CW90" s="2"/>
      <c r="CX90" s="2"/>
    </row>
    <row r="91" spans="2:102" s="1" customFormat="1" ht="15.75" customHeight="1">
      <c r="B91" s="500"/>
      <c r="C91" s="914"/>
      <c r="D91" s="59"/>
      <c r="E91" s="59" t="s">
        <v>47</v>
      </c>
      <c r="F91" s="59"/>
      <c r="G91" s="59"/>
      <c r="H91" s="59"/>
      <c r="I91" s="59"/>
      <c r="J91" s="59"/>
      <c r="K91" s="59"/>
      <c r="L91" s="59"/>
      <c r="M91" s="59"/>
      <c r="N91" s="59"/>
      <c r="O91" s="59"/>
      <c r="P91" s="59"/>
      <c r="Q91" s="59"/>
      <c r="R91" s="59"/>
      <c r="S91" s="59"/>
      <c r="T91" s="59"/>
      <c r="U91" s="801" t="s">
        <v>1253</v>
      </c>
      <c r="V91" s="801"/>
      <c r="W91" s="801"/>
      <c r="X91" s="794"/>
      <c r="Y91" s="794"/>
      <c r="Z91" s="794"/>
      <c r="AA91" s="794"/>
      <c r="AB91" s="794"/>
      <c r="AC91" s="794"/>
      <c r="AD91" s="794"/>
      <c r="AE91" s="794"/>
      <c r="AF91" s="794"/>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794"/>
      <c r="BN91" s="794"/>
      <c r="BO91" s="794"/>
      <c r="BP91" s="794"/>
      <c r="BQ91" s="794"/>
      <c r="BR91" s="794"/>
      <c r="BS91" s="794"/>
      <c r="BT91" s="794"/>
      <c r="BU91" s="794"/>
      <c r="BV91" s="794"/>
      <c r="BW91" s="794"/>
      <c r="BX91" s="794"/>
      <c r="BY91" s="794"/>
      <c r="BZ91" s="794"/>
      <c r="CA91" s="794"/>
      <c r="CB91" s="794"/>
      <c r="CC91" s="905"/>
      <c r="CP91" s="2"/>
      <c r="CQ91" s="2"/>
      <c r="CR91" s="2"/>
      <c r="CV91" s="2"/>
      <c r="CW91" s="2"/>
      <c r="CX91" s="2"/>
    </row>
    <row r="92" spans="2:102" s="1" customFormat="1" ht="15.75" customHeight="1">
      <c r="B92" s="500"/>
      <c r="C92" s="914"/>
      <c r="D92" s="59"/>
      <c r="E92" s="59" t="s">
        <v>48</v>
      </c>
      <c r="F92" s="59"/>
      <c r="G92" s="59"/>
      <c r="H92" s="59"/>
      <c r="I92" s="59"/>
      <c r="J92" s="59"/>
      <c r="K92" s="59"/>
      <c r="L92" s="59"/>
      <c r="M92" s="59"/>
      <c r="N92" s="59"/>
      <c r="O92" s="59"/>
      <c r="P92" s="59"/>
      <c r="Q92" s="59"/>
      <c r="R92" s="59"/>
      <c r="S92" s="59"/>
      <c r="T92" s="59"/>
      <c r="U92" s="794"/>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4"/>
      <c r="BI92" s="794"/>
      <c r="BJ92" s="794"/>
      <c r="BK92" s="794"/>
      <c r="BL92" s="794"/>
      <c r="BM92" s="794"/>
      <c r="BN92" s="794"/>
      <c r="BO92" s="794"/>
      <c r="BP92" s="794"/>
      <c r="BQ92" s="794"/>
      <c r="BR92" s="794"/>
      <c r="BS92" s="794"/>
      <c r="BT92" s="794"/>
      <c r="BU92" s="794"/>
      <c r="BV92" s="794"/>
      <c r="BW92" s="794"/>
      <c r="BX92" s="794"/>
      <c r="BY92" s="794"/>
      <c r="BZ92" s="794"/>
      <c r="CA92" s="794"/>
      <c r="CB92" s="794"/>
      <c r="CC92" s="905"/>
      <c r="CP92" s="2"/>
      <c r="CQ92" s="2"/>
      <c r="CR92" s="2"/>
    </row>
    <row r="93" spans="2:102" s="1" customFormat="1" ht="15.75" customHeight="1">
      <c r="B93" s="500"/>
      <c r="C93" s="914"/>
      <c r="D93" s="59"/>
      <c r="E93" s="59" t="s">
        <v>49</v>
      </c>
      <c r="F93" s="59"/>
      <c r="G93" s="59"/>
      <c r="H93" s="59"/>
      <c r="I93" s="59"/>
      <c r="J93" s="59"/>
      <c r="K93" s="59"/>
      <c r="L93" s="59"/>
      <c r="M93" s="59"/>
      <c r="N93" s="59"/>
      <c r="O93" s="59"/>
      <c r="P93" s="59"/>
      <c r="Q93" s="59"/>
      <c r="R93" s="59"/>
      <c r="S93" s="59"/>
      <c r="T93" s="59"/>
      <c r="U93" s="794"/>
      <c r="V93" s="794"/>
      <c r="W93" s="794"/>
      <c r="X93" s="794"/>
      <c r="Y93" s="794"/>
      <c r="Z93" s="794"/>
      <c r="AA93" s="794"/>
      <c r="AB93" s="794"/>
      <c r="AC93" s="794"/>
      <c r="AD93" s="794"/>
      <c r="AE93" s="794"/>
      <c r="AF93" s="794"/>
      <c r="AG93" s="794"/>
      <c r="AH93" s="794"/>
      <c r="AI93" s="794"/>
      <c r="AJ93" s="794"/>
      <c r="AK93" s="794"/>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4"/>
      <c r="BI93" s="794"/>
      <c r="BJ93" s="794"/>
      <c r="BK93" s="794"/>
      <c r="BL93" s="794"/>
      <c r="BM93" s="794"/>
      <c r="BN93" s="794"/>
      <c r="BO93" s="794"/>
      <c r="BP93" s="794"/>
      <c r="BQ93" s="794"/>
      <c r="BR93" s="794"/>
      <c r="BS93" s="794"/>
      <c r="BT93" s="794"/>
      <c r="BU93" s="794"/>
      <c r="BV93" s="794"/>
      <c r="BW93" s="794"/>
      <c r="BX93" s="794"/>
      <c r="BY93" s="794"/>
      <c r="BZ93" s="794"/>
      <c r="CA93" s="794"/>
      <c r="CB93" s="794"/>
      <c r="CC93" s="905"/>
      <c r="CP93" s="2"/>
      <c r="CQ93" s="2"/>
      <c r="CR93" s="2"/>
    </row>
    <row r="94" spans="2:102" s="1" customFormat="1" ht="15.75" customHeight="1">
      <c r="B94" s="500"/>
      <c r="C94" s="914"/>
      <c r="D94" s="63"/>
      <c r="E94" s="63" t="s">
        <v>74</v>
      </c>
      <c r="F94" s="63"/>
      <c r="G94" s="63"/>
      <c r="H94" s="63"/>
      <c r="I94" s="63"/>
      <c r="J94" s="63"/>
      <c r="K94" s="63"/>
      <c r="L94" s="63"/>
      <c r="M94" s="63"/>
      <c r="N94" s="63"/>
      <c r="O94" s="63"/>
      <c r="P94" s="63"/>
      <c r="Q94" s="63"/>
      <c r="R94" s="63"/>
      <c r="S94" s="63"/>
      <c r="T94" s="63"/>
      <c r="U94" s="64"/>
      <c r="V94" s="64"/>
      <c r="W94" s="64"/>
      <c r="X94" s="63"/>
      <c r="Y94" s="63"/>
      <c r="Z94" s="63"/>
      <c r="AA94" s="63"/>
      <c r="AB94" s="906"/>
      <c r="AC94" s="906"/>
      <c r="AD94" s="906"/>
      <c r="AE94" s="906"/>
      <c r="AF94" s="906"/>
      <c r="AG94" s="906"/>
      <c r="AH94" s="906"/>
      <c r="AI94" s="906"/>
      <c r="AJ94" s="906"/>
      <c r="AK94" s="906"/>
      <c r="AL94" s="906"/>
      <c r="AM94" s="906"/>
      <c r="AN94" s="906"/>
      <c r="AO94" s="906"/>
      <c r="AP94" s="906"/>
      <c r="AQ94" s="906"/>
      <c r="AR94" s="906"/>
      <c r="AS94" s="906"/>
      <c r="AT94" s="906"/>
      <c r="AU94" s="906"/>
      <c r="AV94" s="906"/>
      <c r="AW94" s="906"/>
      <c r="AX94" s="906"/>
      <c r="AY94" s="906"/>
      <c r="AZ94" s="906"/>
      <c r="BA94" s="906"/>
      <c r="BB94" s="906"/>
      <c r="BC94" s="906"/>
      <c r="BD94" s="906"/>
      <c r="BE94" s="906"/>
      <c r="BF94" s="906"/>
      <c r="BG94" s="906"/>
      <c r="BH94" s="906"/>
      <c r="BI94" s="906"/>
      <c r="BJ94" s="906"/>
      <c r="BK94" s="906"/>
      <c r="BL94" s="906"/>
      <c r="BM94" s="906"/>
      <c r="BN94" s="906"/>
      <c r="BO94" s="906"/>
      <c r="BP94" s="906"/>
      <c r="BQ94" s="906"/>
      <c r="BR94" s="906"/>
      <c r="BS94" s="906"/>
      <c r="BT94" s="906"/>
      <c r="BU94" s="906"/>
      <c r="BV94" s="906"/>
      <c r="BW94" s="906"/>
      <c r="BX94" s="906"/>
      <c r="BY94" s="906"/>
      <c r="BZ94" s="906"/>
      <c r="CA94" s="906"/>
      <c r="CB94" s="906"/>
      <c r="CC94" s="907"/>
      <c r="CP94" s="2"/>
      <c r="CQ94" s="2"/>
      <c r="CR94" s="2"/>
    </row>
    <row r="95" spans="2:102" s="2" customFormat="1" ht="16.5" customHeight="1">
      <c r="B95" s="499"/>
      <c r="C95" s="913" t="s">
        <v>2085</v>
      </c>
      <c r="D95" s="59"/>
      <c r="E95" s="59" t="s">
        <v>66</v>
      </c>
      <c r="F95" s="59"/>
      <c r="G95" s="59"/>
      <c r="H95" s="59"/>
      <c r="I95" s="59"/>
      <c r="J95" s="59"/>
      <c r="K95" s="59"/>
      <c r="L95" s="59"/>
      <c r="M95" s="59"/>
      <c r="N95" s="59"/>
      <c r="O95" s="59"/>
      <c r="P95" s="59"/>
      <c r="Q95" s="59"/>
      <c r="R95" s="59"/>
      <c r="S95" s="59"/>
      <c r="T95" s="59"/>
      <c r="U95" s="794"/>
      <c r="V95" s="794"/>
      <c r="W95" s="794"/>
      <c r="X95" s="794"/>
      <c r="Y95" s="794"/>
      <c r="Z95" s="794"/>
      <c r="AA95" s="794"/>
      <c r="AB95" s="794"/>
      <c r="AC95" s="794"/>
      <c r="AD95" s="794"/>
      <c r="AE95" s="794"/>
      <c r="AF95" s="794"/>
      <c r="AG95" s="794"/>
      <c r="AH95" s="794"/>
      <c r="AI95" s="794"/>
      <c r="AJ95" s="794"/>
      <c r="AK95" s="794"/>
      <c r="AL95" s="794"/>
      <c r="AM95" s="794"/>
      <c r="AN95" s="794"/>
      <c r="AO95" s="794"/>
      <c r="AP95" s="794"/>
      <c r="AQ95" s="794"/>
      <c r="AR95" s="794"/>
      <c r="AS95" s="794"/>
      <c r="AT95" s="794"/>
      <c r="AU95" s="794"/>
      <c r="AV95" s="794"/>
      <c r="AW95" s="794"/>
      <c r="AX95" s="794"/>
      <c r="AY95" s="794"/>
      <c r="AZ95" s="794"/>
      <c r="BA95" s="794"/>
      <c r="BB95" s="794"/>
      <c r="BC95" s="794"/>
      <c r="BD95" s="794"/>
      <c r="BE95" s="794"/>
      <c r="BF95" s="794"/>
      <c r="BG95" s="794"/>
      <c r="BH95" s="794"/>
      <c r="BI95" s="794"/>
      <c r="BJ95" s="794"/>
      <c r="BK95" s="794"/>
      <c r="BL95" s="794"/>
      <c r="BM95" s="794"/>
      <c r="BN95" s="794"/>
      <c r="BO95" s="794"/>
      <c r="BP95" s="794"/>
      <c r="BQ95" s="794"/>
      <c r="BR95" s="794"/>
      <c r="BS95" s="794"/>
      <c r="BT95" s="794"/>
      <c r="BU95" s="794"/>
      <c r="BV95" s="794"/>
      <c r="BW95" s="794"/>
      <c r="BX95" s="794"/>
      <c r="BY95" s="794"/>
      <c r="BZ95" s="794"/>
      <c r="CA95" s="794"/>
      <c r="CB95" s="794"/>
      <c r="CC95" s="905"/>
      <c r="CD95" s="97" t="s">
        <v>1225</v>
      </c>
      <c r="CO95" s="498" t="s">
        <v>2091</v>
      </c>
      <c r="CP95" s="498"/>
      <c r="CQ95" s="498"/>
      <c r="CR95" s="498"/>
      <c r="CS95" s="498"/>
      <c r="CT95" s="498"/>
      <c r="CU95" s="498"/>
      <c r="CV95" s="498"/>
    </row>
    <row r="96" spans="2:102" s="2" customFormat="1" ht="16.5" customHeight="1">
      <c r="B96" s="499"/>
      <c r="C96" s="913"/>
      <c r="D96" s="59"/>
      <c r="E96" s="59" t="s">
        <v>77</v>
      </c>
      <c r="F96" s="59"/>
      <c r="G96" s="59"/>
      <c r="H96" s="59"/>
      <c r="I96" s="59"/>
      <c r="J96" s="59"/>
      <c r="K96" s="59"/>
      <c r="L96" s="59"/>
      <c r="M96" s="59"/>
      <c r="N96" s="59"/>
      <c r="O96" s="59"/>
      <c r="P96" s="59"/>
      <c r="Q96" s="59" t="s">
        <v>78</v>
      </c>
      <c r="R96" s="59"/>
      <c r="S96" s="59"/>
      <c r="T96" s="59"/>
      <c r="U96" s="59"/>
      <c r="V96" s="59"/>
      <c r="W96" s="59"/>
      <c r="X96" s="59"/>
      <c r="Y96" s="59"/>
      <c r="Z96" s="59"/>
      <c r="AA96" s="59"/>
      <c r="AB96" s="59" t="s">
        <v>79</v>
      </c>
      <c r="AC96" s="59"/>
      <c r="AD96" s="823"/>
      <c r="AE96" s="823"/>
      <c r="AF96" s="823"/>
      <c r="AG96" s="823"/>
      <c r="AH96" s="823"/>
      <c r="AI96" s="823"/>
      <c r="AJ96" s="823"/>
      <c r="AK96" s="823"/>
      <c r="AL96" s="823"/>
      <c r="AM96" s="823"/>
      <c r="AN96" s="823"/>
      <c r="AO96" s="823"/>
      <c r="AP96" s="823"/>
      <c r="AQ96" s="59" t="s">
        <v>80</v>
      </c>
      <c r="AR96" s="59"/>
      <c r="AS96" s="59"/>
      <c r="AT96" s="59"/>
      <c r="AU96" s="59"/>
      <c r="AV96" s="59" t="s">
        <v>81</v>
      </c>
      <c r="AW96" s="59"/>
      <c r="AX96" s="823"/>
      <c r="AY96" s="823"/>
      <c r="AZ96" s="823"/>
      <c r="BA96" s="823"/>
      <c r="BB96" s="823"/>
      <c r="BC96" s="823"/>
      <c r="BD96" s="823"/>
      <c r="BE96" s="823"/>
      <c r="BF96" s="823"/>
      <c r="BG96" s="823"/>
      <c r="BH96" s="823"/>
      <c r="BI96" s="823"/>
      <c r="BJ96" s="823"/>
      <c r="BK96" s="59" t="s">
        <v>40</v>
      </c>
      <c r="BL96" s="59"/>
      <c r="BM96" s="59"/>
      <c r="BN96" s="59"/>
      <c r="BO96" s="59"/>
      <c r="BP96" s="59"/>
      <c r="BQ96" s="59"/>
      <c r="BR96" s="59"/>
      <c r="BS96" s="59"/>
      <c r="BT96" s="59"/>
      <c r="BU96" s="59"/>
      <c r="BV96" s="59"/>
      <c r="BW96" s="59"/>
      <c r="BX96" s="59"/>
      <c r="BY96" s="59"/>
      <c r="BZ96" s="59"/>
      <c r="CA96" s="59"/>
      <c r="CB96" s="59"/>
      <c r="CC96" s="434"/>
      <c r="CD96" s="97" t="s">
        <v>1226</v>
      </c>
      <c r="CO96" s="498"/>
      <c r="CP96" s="498"/>
      <c r="CQ96" s="498"/>
      <c r="CR96" s="498"/>
      <c r="CS96" s="498"/>
      <c r="CT96" s="498"/>
      <c r="CU96" s="498"/>
      <c r="CV96" s="498"/>
    </row>
    <row r="97" spans="2:100" s="2" customFormat="1" ht="16.5" customHeight="1">
      <c r="B97" s="499"/>
      <c r="C97" s="913"/>
      <c r="D97" s="59"/>
      <c r="E97" s="59"/>
      <c r="F97" s="59"/>
      <c r="G97" s="59"/>
      <c r="H97" s="59"/>
      <c r="I97" s="59"/>
      <c r="J97" s="59"/>
      <c r="K97" s="59"/>
      <c r="L97" s="59"/>
      <c r="M97" s="59"/>
      <c r="N97" s="59"/>
      <c r="O97" s="59"/>
      <c r="P97" s="59"/>
      <c r="Q97" s="59"/>
      <c r="R97" s="59"/>
      <c r="S97" s="59"/>
      <c r="T97" s="59"/>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794"/>
      <c r="BN97" s="794"/>
      <c r="BO97" s="794"/>
      <c r="BP97" s="794"/>
      <c r="BQ97" s="794"/>
      <c r="BR97" s="794"/>
      <c r="BS97" s="794"/>
      <c r="BT97" s="794"/>
      <c r="BU97" s="794"/>
      <c r="BV97" s="794"/>
      <c r="BW97" s="794"/>
      <c r="BX97" s="794"/>
      <c r="BY97" s="794"/>
      <c r="BZ97" s="794"/>
      <c r="CA97" s="794"/>
      <c r="CB97" s="794"/>
      <c r="CC97" s="905"/>
      <c r="CD97" s="97" t="s">
        <v>1227</v>
      </c>
      <c r="CU97" s="97"/>
      <c r="CV97" s="97"/>
    </row>
    <row r="98" spans="2:100" s="2" customFormat="1" ht="16.5" customHeight="1">
      <c r="B98" s="499"/>
      <c r="C98" s="913"/>
      <c r="D98" s="59"/>
      <c r="E98" s="59" t="s">
        <v>32</v>
      </c>
      <c r="F98" s="59"/>
      <c r="G98" s="59"/>
      <c r="H98" s="59"/>
      <c r="I98" s="59"/>
      <c r="J98" s="59"/>
      <c r="K98" s="59"/>
      <c r="L98" s="59"/>
      <c r="M98" s="59"/>
      <c r="N98" s="59"/>
      <c r="O98" s="59"/>
      <c r="P98" s="59"/>
      <c r="Q98" s="59"/>
      <c r="R98" s="59"/>
      <c r="S98" s="59"/>
      <c r="T98" s="59"/>
      <c r="U98" s="801" t="s">
        <v>1253</v>
      </c>
      <c r="V98" s="801"/>
      <c r="W98" s="801"/>
      <c r="X98" s="794"/>
      <c r="Y98" s="794"/>
      <c r="Z98" s="794"/>
      <c r="AA98" s="794"/>
      <c r="AB98" s="794"/>
      <c r="AC98" s="794"/>
      <c r="AD98" s="794"/>
      <c r="AE98" s="794"/>
      <c r="AF98" s="794"/>
      <c r="AG98" s="794"/>
      <c r="AH98" s="794"/>
      <c r="AI98" s="794"/>
      <c r="AJ98" s="794"/>
      <c r="AK98" s="794"/>
      <c r="AL98" s="794"/>
      <c r="AM98" s="794"/>
      <c r="AN98" s="794"/>
      <c r="AO98" s="794"/>
      <c r="AP98" s="794"/>
      <c r="AQ98" s="794"/>
      <c r="AR98" s="794"/>
      <c r="AS98" s="794"/>
      <c r="AT98" s="794"/>
      <c r="AU98" s="794"/>
      <c r="AV98" s="794"/>
      <c r="AW98" s="794"/>
      <c r="AX98" s="794"/>
      <c r="AY98" s="794"/>
      <c r="AZ98" s="794"/>
      <c r="BA98" s="794"/>
      <c r="BB98" s="794"/>
      <c r="BC98" s="794"/>
      <c r="BD98" s="794"/>
      <c r="BE98" s="794"/>
      <c r="BF98" s="794"/>
      <c r="BG98" s="794"/>
      <c r="BH98" s="794"/>
      <c r="BI98" s="794"/>
      <c r="BJ98" s="794"/>
      <c r="BK98" s="794"/>
      <c r="BL98" s="794"/>
      <c r="BM98" s="794"/>
      <c r="BN98" s="794"/>
      <c r="BO98" s="794"/>
      <c r="BP98" s="794"/>
      <c r="BQ98" s="794"/>
      <c r="BR98" s="794"/>
      <c r="BS98" s="794"/>
      <c r="BT98" s="794"/>
      <c r="BU98" s="794"/>
      <c r="BV98" s="794"/>
      <c r="BW98" s="794"/>
      <c r="BX98" s="794"/>
      <c r="BY98" s="794"/>
      <c r="BZ98" s="794"/>
      <c r="CA98" s="794"/>
      <c r="CB98" s="794"/>
      <c r="CC98" s="905"/>
      <c r="CD98" s="97" t="s">
        <v>1228</v>
      </c>
      <c r="CV98" s="97"/>
    </row>
    <row r="99" spans="2:100" s="2" customFormat="1" ht="16.5" customHeight="1">
      <c r="B99" s="501" t="s">
        <v>2144</v>
      </c>
      <c r="C99" s="913"/>
      <c r="D99" s="59"/>
      <c r="E99" s="59" t="s">
        <v>68</v>
      </c>
      <c r="F99" s="59"/>
      <c r="G99" s="59"/>
      <c r="H99" s="59"/>
      <c r="I99" s="59"/>
      <c r="J99" s="59"/>
      <c r="K99" s="59"/>
      <c r="L99" s="59"/>
      <c r="M99" s="59"/>
      <c r="N99" s="59"/>
      <c r="O99" s="59"/>
      <c r="P99" s="59"/>
      <c r="Q99" s="59"/>
      <c r="R99" s="59"/>
      <c r="S99" s="59"/>
      <c r="T99" s="59"/>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4"/>
      <c r="BI99" s="794"/>
      <c r="BJ99" s="794"/>
      <c r="BK99" s="794"/>
      <c r="BL99" s="794"/>
      <c r="BM99" s="794"/>
      <c r="BN99" s="794"/>
      <c r="BO99" s="794"/>
      <c r="BP99" s="794"/>
      <c r="BQ99" s="794"/>
      <c r="BR99" s="794"/>
      <c r="BS99" s="794"/>
      <c r="BT99" s="794"/>
      <c r="BU99" s="794"/>
      <c r="BV99" s="794"/>
      <c r="BW99" s="794"/>
      <c r="BX99" s="794"/>
      <c r="BY99" s="794"/>
      <c r="BZ99" s="794"/>
      <c r="CA99" s="794"/>
      <c r="CB99" s="794"/>
      <c r="CC99" s="905"/>
      <c r="CD99" s="97" t="s">
        <v>1229</v>
      </c>
      <c r="CO99" s="461" t="s">
        <v>2144</v>
      </c>
      <c r="CP99" s="498"/>
      <c r="CQ99" s="498"/>
      <c r="CR99" s="498"/>
      <c r="CS99" s="498"/>
      <c r="CT99" s="498"/>
      <c r="CU99" s="498"/>
      <c r="CV99" s="498"/>
    </row>
    <row r="100" spans="2:100" s="2" customFormat="1" ht="16.5" customHeight="1" thickBot="1">
      <c r="B100" s="483" t="s">
        <v>2141</v>
      </c>
      <c r="C100" s="913"/>
      <c r="D100" s="63"/>
      <c r="E100" s="63" t="s">
        <v>34</v>
      </c>
      <c r="F100" s="63"/>
      <c r="G100" s="63"/>
      <c r="H100" s="63"/>
      <c r="I100" s="63"/>
      <c r="J100" s="63"/>
      <c r="K100" s="63"/>
      <c r="L100" s="63"/>
      <c r="M100" s="63"/>
      <c r="N100" s="63"/>
      <c r="O100" s="63"/>
      <c r="P100" s="63"/>
      <c r="Q100" s="63"/>
      <c r="R100" s="63"/>
      <c r="S100" s="63"/>
      <c r="T100" s="63"/>
      <c r="U100" s="906"/>
      <c r="V100" s="906"/>
      <c r="W100" s="906"/>
      <c r="X100" s="906"/>
      <c r="Y100" s="906"/>
      <c r="Z100" s="906"/>
      <c r="AA100" s="906"/>
      <c r="AB100" s="906"/>
      <c r="AC100" s="906"/>
      <c r="AD100" s="906"/>
      <c r="AE100" s="906"/>
      <c r="AF100" s="906"/>
      <c r="AG100" s="906"/>
      <c r="AH100" s="906"/>
      <c r="AI100" s="906"/>
      <c r="AJ100" s="906"/>
      <c r="AK100" s="906"/>
      <c r="AL100" s="906"/>
      <c r="AM100" s="906"/>
      <c r="AN100" s="906"/>
      <c r="AO100" s="906"/>
      <c r="AP100" s="906"/>
      <c r="AQ100" s="906"/>
      <c r="AR100" s="906"/>
      <c r="AS100" s="906"/>
      <c r="AT100" s="906"/>
      <c r="AU100" s="906"/>
      <c r="AV100" s="906"/>
      <c r="AW100" s="906"/>
      <c r="AX100" s="906"/>
      <c r="AY100" s="906"/>
      <c r="AZ100" s="906"/>
      <c r="BA100" s="906"/>
      <c r="BB100" s="906"/>
      <c r="BC100" s="906"/>
      <c r="BD100" s="906"/>
      <c r="BE100" s="906"/>
      <c r="BF100" s="906"/>
      <c r="BG100" s="906"/>
      <c r="BH100" s="906"/>
      <c r="BI100" s="906"/>
      <c r="BJ100" s="906"/>
      <c r="BK100" s="906"/>
      <c r="BL100" s="906"/>
      <c r="BM100" s="906"/>
      <c r="BN100" s="906"/>
      <c r="BO100" s="906"/>
      <c r="BP100" s="906"/>
      <c r="BQ100" s="906"/>
      <c r="BR100" s="906"/>
      <c r="BS100" s="906"/>
      <c r="BT100" s="906"/>
      <c r="BU100" s="906"/>
      <c r="BV100" s="906"/>
      <c r="BW100" s="906"/>
      <c r="BX100" s="906"/>
      <c r="BY100" s="906"/>
      <c r="BZ100" s="906"/>
      <c r="CA100" s="906"/>
      <c r="CB100" s="906"/>
      <c r="CC100" s="907"/>
      <c r="CD100" s="97" t="s">
        <v>1230</v>
      </c>
      <c r="CO100" s="463" t="s">
        <v>2141</v>
      </c>
      <c r="CP100" s="498"/>
      <c r="CQ100" s="498"/>
      <c r="CR100" s="498"/>
      <c r="CS100" s="498"/>
      <c r="CT100" s="498"/>
      <c r="CU100" s="498"/>
      <c r="CV100" s="498"/>
    </row>
    <row r="101" spans="2:100" s="2" customFormat="1" ht="15" customHeight="1">
      <c r="B101" s="484" t="s">
        <v>2142</v>
      </c>
      <c r="C101" s="63"/>
      <c r="D101" s="902" t="s">
        <v>2089</v>
      </c>
      <c r="E101" s="902"/>
      <c r="F101" s="902"/>
      <c r="G101" s="902"/>
      <c r="H101" s="902"/>
      <c r="I101" s="902"/>
      <c r="J101" s="902"/>
      <c r="K101" s="902"/>
      <c r="L101" s="902"/>
      <c r="M101" s="902"/>
      <c r="N101" s="902"/>
      <c r="O101" s="902"/>
      <c r="P101" s="902"/>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2"/>
      <c r="AR101" s="902"/>
      <c r="AS101" s="902"/>
      <c r="AT101" s="902"/>
      <c r="AU101" s="902"/>
      <c r="AV101" s="902"/>
      <c r="AW101" s="902"/>
      <c r="AX101" s="902"/>
      <c r="AY101" s="902"/>
      <c r="AZ101" s="902"/>
      <c r="BA101" s="902"/>
      <c r="BB101" s="902"/>
      <c r="BC101" s="902"/>
      <c r="BD101" s="902"/>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c r="BY101" s="902"/>
      <c r="BZ101" s="902"/>
      <c r="CA101" s="902"/>
      <c r="CB101" s="902"/>
      <c r="CC101" s="902"/>
      <c r="CO101" s="464" t="s">
        <v>2142</v>
      </c>
    </row>
    <row r="102" spans="2:100" s="2" customFormat="1" ht="15.75" customHeight="1">
      <c r="B102" s="499"/>
      <c r="C102" s="910" t="s">
        <v>2082</v>
      </c>
      <c r="D102" s="169"/>
      <c r="E102" s="169" t="s">
        <v>30</v>
      </c>
      <c r="F102" s="169"/>
      <c r="G102" s="169"/>
      <c r="H102" s="169"/>
      <c r="I102" s="169"/>
      <c r="J102" s="169"/>
      <c r="K102" s="169"/>
      <c r="L102" s="169"/>
      <c r="M102" s="169"/>
      <c r="N102" s="169"/>
      <c r="O102" s="169"/>
      <c r="P102" s="169"/>
      <c r="Q102" s="169"/>
      <c r="R102" s="169"/>
      <c r="S102" s="169"/>
      <c r="T102" s="169"/>
      <c r="U102" s="903"/>
      <c r="V102" s="903"/>
      <c r="W102" s="903"/>
      <c r="X102" s="903"/>
      <c r="Y102" s="903"/>
      <c r="Z102" s="903"/>
      <c r="AA102" s="903"/>
      <c r="AB102" s="903"/>
      <c r="AC102" s="903"/>
      <c r="AD102" s="903"/>
      <c r="AE102" s="903"/>
      <c r="AF102" s="903"/>
      <c r="AG102" s="903"/>
      <c r="AH102" s="903"/>
      <c r="AI102" s="903"/>
      <c r="AJ102" s="903"/>
      <c r="AK102" s="903"/>
      <c r="AL102" s="903"/>
      <c r="AM102" s="903"/>
      <c r="AN102" s="903"/>
      <c r="AO102" s="903"/>
      <c r="AP102" s="903"/>
      <c r="AQ102" s="903"/>
      <c r="AR102" s="903"/>
      <c r="AS102" s="903"/>
      <c r="AT102" s="903"/>
      <c r="AU102" s="903"/>
      <c r="AV102" s="903"/>
      <c r="AW102" s="903"/>
      <c r="AX102" s="903"/>
      <c r="AY102" s="903"/>
      <c r="AZ102" s="903"/>
      <c r="BA102" s="903"/>
      <c r="BB102" s="903"/>
      <c r="BC102" s="903"/>
      <c r="BD102" s="903"/>
      <c r="BE102" s="903"/>
      <c r="BF102" s="903"/>
      <c r="BG102" s="903"/>
      <c r="BH102" s="903"/>
      <c r="BI102" s="903"/>
      <c r="BJ102" s="903"/>
      <c r="BK102" s="903"/>
      <c r="BL102" s="903"/>
      <c r="BM102" s="903"/>
      <c r="BN102" s="903"/>
      <c r="BO102" s="903"/>
      <c r="BP102" s="903"/>
      <c r="BQ102" s="903"/>
      <c r="BR102" s="903"/>
      <c r="BS102" s="903"/>
      <c r="BT102" s="903"/>
      <c r="BU102" s="903"/>
      <c r="BV102" s="903"/>
      <c r="BW102" s="903"/>
      <c r="BX102" s="903"/>
      <c r="BY102" s="903"/>
      <c r="BZ102" s="903"/>
      <c r="CA102" s="903"/>
      <c r="CB102" s="903"/>
      <c r="CC102" s="904"/>
    </row>
    <row r="103" spans="2:100" s="2" customFormat="1" ht="15.75" customHeight="1">
      <c r="B103" s="499"/>
      <c r="C103" s="911"/>
      <c r="D103" s="59"/>
      <c r="E103" s="59" t="s">
        <v>31</v>
      </c>
      <c r="F103" s="59"/>
      <c r="G103" s="59"/>
      <c r="H103" s="59"/>
      <c r="I103" s="59"/>
      <c r="J103" s="59"/>
      <c r="K103" s="59"/>
      <c r="L103" s="59"/>
      <c r="M103" s="59"/>
      <c r="N103" s="59"/>
      <c r="O103" s="59"/>
      <c r="P103" s="59"/>
      <c r="Q103" s="59"/>
      <c r="R103" s="59"/>
      <c r="S103" s="59"/>
      <c r="T103" s="59"/>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794"/>
      <c r="BN103" s="794"/>
      <c r="BO103" s="794"/>
      <c r="BP103" s="794"/>
      <c r="BQ103" s="794"/>
      <c r="BR103" s="794"/>
      <c r="BS103" s="794"/>
      <c r="BT103" s="794"/>
      <c r="BU103" s="794"/>
      <c r="BV103" s="794"/>
      <c r="BW103" s="794"/>
      <c r="BX103" s="794"/>
      <c r="BY103" s="794"/>
      <c r="BZ103" s="794"/>
      <c r="CA103" s="794"/>
      <c r="CB103" s="794"/>
      <c r="CC103" s="905"/>
    </row>
    <row r="104" spans="2:100" s="2" customFormat="1" ht="15.75" customHeight="1">
      <c r="B104" s="499"/>
      <c r="C104" s="911"/>
      <c r="D104" s="59"/>
      <c r="E104" s="59" t="s">
        <v>32</v>
      </c>
      <c r="F104" s="59"/>
      <c r="G104" s="59"/>
      <c r="H104" s="59"/>
      <c r="I104" s="59"/>
      <c r="J104" s="59"/>
      <c r="K104" s="59"/>
      <c r="L104" s="59"/>
      <c r="M104" s="59"/>
      <c r="N104" s="59"/>
      <c r="O104" s="59"/>
      <c r="P104" s="59"/>
      <c r="Q104" s="59"/>
      <c r="R104" s="59"/>
      <c r="S104" s="59"/>
      <c r="T104" s="59"/>
      <c r="U104" s="801" t="s">
        <v>1253</v>
      </c>
      <c r="V104" s="801"/>
      <c r="W104" s="801"/>
      <c r="X104" s="794"/>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c r="BJ104" s="794"/>
      <c r="BK104" s="794"/>
      <c r="BL104" s="794"/>
      <c r="BM104" s="794"/>
      <c r="BN104" s="794"/>
      <c r="BO104" s="794"/>
      <c r="BP104" s="794"/>
      <c r="BQ104" s="794"/>
      <c r="BR104" s="794"/>
      <c r="BS104" s="794"/>
      <c r="BT104" s="794"/>
      <c r="BU104" s="794"/>
      <c r="BV104" s="794"/>
      <c r="BW104" s="794"/>
      <c r="BX104" s="794"/>
      <c r="BY104" s="794"/>
      <c r="BZ104" s="794"/>
      <c r="CA104" s="794"/>
      <c r="CB104" s="794"/>
      <c r="CC104" s="905"/>
    </row>
    <row r="105" spans="2:100" s="2" customFormat="1" ht="15.75" customHeight="1">
      <c r="B105" s="499"/>
      <c r="C105" s="911"/>
      <c r="D105" s="59"/>
      <c r="E105" s="59" t="s">
        <v>33</v>
      </c>
      <c r="F105" s="59"/>
      <c r="G105" s="59"/>
      <c r="H105" s="59"/>
      <c r="I105" s="59"/>
      <c r="J105" s="59"/>
      <c r="K105" s="59"/>
      <c r="L105" s="59"/>
      <c r="M105" s="59"/>
      <c r="N105" s="59"/>
      <c r="O105" s="59"/>
      <c r="P105" s="59"/>
      <c r="Q105" s="59"/>
      <c r="R105" s="59"/>
      <c r="S105" s="59"/>
      <c r="T105" s="59"/>
      <c r="U105" s="794"/>
      <c r="V105" s="794"/>
      <c r="W105" s="794"/>
      <c r="X105" s="794"/>
      <c r="Y105" s="794"/>
      <c r="Z105" s="794"/>
      <c r="AA105" s="794"/>
      <c r="AB105" s="794"/>
      <c r="AC105" s="908"/>
      <c r="AD105" s="908"/>
      <c r="AE105" s="908"/>
      <c r="AF105" s="908"/>
      <c r="AG105" s="908"/>
      <c r="AH105" s="908"/>
      <c r="AI105" s="908"/>
      <c r="AJ105" s="908"/>
      <c r="AK105" s="908"/>
      <c r="AL105" s="908"/>
      <c r="AM105" s="908"/>
      <c r="AN105" s="908"/>
      <c r="AO105" s="908"/>
      <c r="AP105" s="908"/>
      <c r="AQ105" s="908"/>
      <c r="AR105" s="908"/>
      <c r="AS105" s="908"/>
      <c r="AT105" s="908"/>
      <c r="AU105" s="908"/>
      <c r="AV105" s="908"/>
      <c r="AW105" s="908"/>
      <c r="AX105" s="908"/>
      <c r="AY105" s="908"/>
      <c r="AZ105" s="908"/>
      <c r="BA105" s="908"/>
      <c r="BB105" s="908"/>
      <c r="BC105" s="908"/>
      <c r="BD105" s="908"/>
      <c r="BE105" s="908"/>
      <c r="BF105" s="908"/>
      <c r="BG105" s="908"/>
      <c r="BH105" s="908"/>
      <c r="BI105" s="908"/>
      <c r="BJ105" s="908"/>
      <c r="BK105" s="908"/>
      <c r="BL105" s="908"/>
      <c r="BM105" s="908"/>
      <c r="BN105" s="908"/>
      <c r="BO105" s="908"/>
      <c r="BP105" s="908"/>
      <c r="BQ105" s="908"/>
      <c r="BR105" s="908"/>
      <c r="BS105" s="908"/>
      <c r="BT105" s="908"/>
      <c r="BU105" s="908"/>
      <c r="BV105" s="908"/>
      <c r="BW105" s="908"/>
      <c r="BX105" s="908"/>
      <c r="BY105" s="908"/>
      <c r="BZ105" s="908"/>
      <c r="CA105" s="908"/>
      <c r="CB105" s="908"/>
      <c r="CC105" s="909"/>
    </row>
    <row r="106" spans="2:100" s="2" customFormat="1" ht="15.75" customHeight="1">
      <c r="B106" s="499"/>
      <c r="C106" s="912"/>
      <c r="D106" s="63"/>
      <c r="E106" s="63" t="s">
        <v>34</v>
      </c>
      <c r="F106" s="63"/>
      <c r="G106" s="63"/>
      <c r="H106" s="63"/>
      <c r="I106" s="63"/>
      <c r="J106" s="63"/>
      <c r="K106" s="63"/>
      <c r="L106" s="63"/>
      <c r="M106" s="63"/>
      <c r="N106" s="63"/>
      <c r="O106" s="63"/>
      <c r="P106" s="63"/>
      <c r="Q106" s="63"/>
      <c r="R106" s="63"/>
      <c r="S106" s="63"/>
      <c r="T106" s="63"/>
      <c r="U106" s="906"/>
      <c r="V106" s="906"/>
      <c r="W106" s="906"/>
      <c r="X106" s="906"/>
      <c r="Y106" s="906"/>
      <c r="Z106" s="906"/>
      <c r="AA106" s="906"/>
      <c r="AB106" s="906"/>
      <c r="AC106" s="906"/>
      <c r="AD106" s="906"/>
      <c r="AE106" s="906"/>
      <c r="AF106" s="906"/>
      <c r="AG106" s="906"/>
      <c r="AH106" s="906"/>
      <c r="AI106" s="906"/>
      <c r="AJ106" s="906"/>
      <c r="AK106" s="906"/>
      <c r="AL106" s="906"/>
      <c r="AM106" s="906"/>
      <c r="AN106" s="906"/>
      <c r="AO106" s="906"/>
      <c r="AP106" s="906"/>
      <c r="AQ106" s="906"/>
      <c r="AR106" s="906"/>
      <c r="AS106" s="906"/>
      <c r="AT106" s="906"/>
      <c r="AU106" s="906"/>
      <c r="AV106" s="906"/>
      <c r="AW106" s="906"/>
      <c r="AX106" s="906"/>
      <c r="AY106" s="906"/>
      <c r="AZ106" s="906"/>
      <c r="BA106" s="906"/>
      <c r="BB106" s="906"/>
      <c r="BC106" s="906"/>
      <c r="BD106" s="906"/>
      <c r="BE106" s="906"/>
      <c r="BF106" s="906"/>
      <c r="BG106" s="906"/>
      <c r="BH106" s="906"/>
      <c r="BI106" s="906"/>
      <c r="BJ106" s="906"/>
      <c r="BK106" s="906"/>
      <c r="BL106" s="906"/>
      <c r="BM106" s="906"/>
      <c r="BN106" s="906"/>
      <c r="BO106" s="906"/>
      <c r="BP106" s="906"/>
      <c r="BQ106" s="906"/>
      <c r="BR106" s="906"/>
      <c r="BS106" s="906"/>
      <c r="BT106" s="906"/>
      <c r="BU106" s="906"/>
      <c r="BV106" s="906"/>
      <c r="BW106" s="906"/>
      <c r="BX106" s="906"/>
      <c r="BY106" s="906"/>
      <c r="BZ106" s="906"/>
      <c r="CA106" s="906"/>
      <c r="CB106" s="906"/>
      <c r="CC106" s="907"/>
    </row>
    <row r="107" spans="2:100" s="2" customFormat="1" ht="15.75" customHeight="1">
      <c r="B107" s="499"/>
      <c r="C107" s="913" t="s">
        <v>2083</v>
      </c>
      <c r="D107" s="59"/>
      <c r="E107" s="59" t="s">
        <v>36</v>
      </c>
      <c r="F107" s="59"/>
      <c r="G107" s="59"/>
      <c r="H107" s="59"/>
      <c r="I107" s="59"/>
      <c r="J107" s="59"/>
      <c r="K107" s="59"/>
      <c r="L107" s="59"/>
      <c r="M107" s="59"/>
      <c r="N107" s="59"/>
      <c r="O107" s="59"/>
      <c r="P107" s="59"/>
      <c r="Q107" s="59"/>
      <c r="R107" s="59"/>
      <c r="S107" s="59"/>
      <c r="T107" s="59"/>
      <c r="U107" s="59"/>
      <c r="V107" s="59" t="s">
        <v>37</v>
      </c>
      <c r="W107" s="59"/>
      <c r="X107" s="794"/>
      <c r="Y107" s="794"/>
      <c r="Z107" s="794"/>
      <c r="AA107" s="794"/>
      <c r="AB107" s="122" t="s">
        <v>38</v>
      </c>
      <c r="AC107" s="59"/>
      <c r="AD107" s="59"/>
      <c r="AE107" s="59"/>
      <c r="AF107" s="59"/>
      <c r="AG107" s="59"/>
      <c r="AH107" s="59"/>
      <c r="AI107" s="59"/>
      <c r="AJ107" s="59"/>
      <c r="AK107" s="59"/>
      <c r="AL107" s="59" t="s">
        <v>37</v>
      </c>
      <c r="AM107" s="59"/>
      <c r="AN107" s="823"/>
      <c r="AO107" s="823"/>
      <c r="AP107" s="823"/>
      <c r="AQ107" s="823"/>
      <c r="AR107" s="823"/>
      <c r="AS107" s="823"/>
      <c r="AT107" s="823"/>
      <c r="AU107" s="823"/>
      <c r="AV107" s="823"/>
      <c r="AW107" s="823"/>
      <c r="AX107" s="823"/>
      <c r="AY107" s="823"/>
      <c r="AZ107" s="122" t="s">
        <v>39</v>
      </c>
      <c r="BA107" s="59"/>
      <c r="BB107" s="59"/>
      <c r="BC107" s="59"/>
      <c r="BD107" s="59"/>
      <c r="BE107" s="59"/>
      <c r="BF107" s="59"/>
      <c r="BG107" s="59"/>
      <c r="BH107" s="59"/>
      <c r="BI107" s="794"/>
      <c r="BJ107" s="794"/>
      <c r="BK107" s="794"/>
      <c r="BL107" s="794"/>
      <c r="BM107" s="794"/>
      <c r="BN107" s="794"/>
      <c r="BO107" s="794"/>
      <c r="BP107" s="794"/>
      <c r="BQ107" s="794"/>
      <c r="BR107" s="794"/>
      <c r="BS107" s="794"/>
      <c r="BT107" s="794"/>
      <c r="BU107" s="122" t="s">
        <v>40</v>
      </c>
      <c r="BV107" s="59"/>
      <c r="BW107" s="59"/>
      <c r="BX107" s="59"/>
      <c r="BY107" s="59"/>
      <c r="BZ107" s="59"/>
      <c r="CA107" s="59"/>
      <c r="CB107" s="59"/>
      <c r="CC107" s="434"/>
      <c r="CO107" s="99"/>
    </row>
    <row r="108" spans="2:100" s="2" customFormat="1" ht="15.75" customHeight="1">
      <c r="B108" s="499"/>
      <c r="C108" s="913"/>
      <c r="D108" s="59"/>
      <c r="E108" s="59" t="s">
        <v>31</v>
      </c>
      <c r="F108" s="59"/>
      <c r="G108" s="59"/>
      <c r="H108" s="59"/>
      <c r="I108" s="59"/>
      <c r="J108" s="59"/>
      <c r="K108" s="59"/>
      <c r="L108" s="59"/>
      <c r="M108" s="59"/>
      <c r="N108" s="59"/>
      <c r="O108" s="59"/>
      <c r="P108" s="59"/>
      <c r="Q108" s="59"/>
      <c r="R108" s="59"/>
      <c r="S108" s="59"/>
      <c r="T108" s="59"/>
      <c r="U108" s="794"/>
      <c r="V108" s="794"/>
      <c r="W108" s="794"/>
      <c r="X108" s="794"/>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4"/>
      <c r="AY108" s="794"/>
      <c r="AZ108" s="794"/>
      <c r="BA108" s="794"/>
      <c r="BB108" s="794"/>
      <c r="BC108" s="794"/>
      <c r="BD108" s="794"/>
      <c r="BE108" s="794"/>
      <c r="BF108" s="794"/>
      <c r="BG108" s="794"/>
      <c r="BH108" s="794"/>
      <c r="BI108" s="794"/>
      <c r="BJ108" s="794"/>
      <c r="BK108" s="794"/>
      <c r="BL108" s="794"/>
      <c r="BM108" s="794"/>
      <c r="BN108" s="794"/>
      <c r="BO108" s="794"/>
      <c r="BP108" s="794"/>
      <c r="BQ108" s="794"/>
      <c r="BR108" s="794"/>
      <c r="BS108" s="794"/>
      <c r="BT108" s="794"/>
      <c r="BU108" s="794"/>
      <c r="BV108" s="794"/>
      <c r="BW108" s="794"/>
      <c r="BX108" s="794"/>
      <c r="BY108" s="794"/>
      <c r="BZ108" s="794"/>
      <c r="CA108" s="794"/>
      <c r="CB108" s="794"/>
      <c r="CC108" s="905"/>
      <c r="CO108" s="99"/>
    </row>
    <row r="109" spans="2:100" s="2" customFormat="1" ht="15.75" customHeight="1">
      <c r="B109" s="499"/>
      <c r="C109" s="913"/>
      <c r="D109" s="59"/>
      <c r="E109" s="59" t="s">
        <v>42</v>
      </c>
      <c r="F109" s="59"/>
      <c r="G109" s="59"/>
      <c r="H109" s="59"/>
      <c r="I109" s="59"/>
      <c r="J109" s="59"/>
      <c r="K109" s="59"/>
      <c r="L109" s="59"/>
      <c r="M109" s="59"/>
      <c r="N109" s="59"/>
      <c r="O109" s="59"/>
      <c r="P109" s="59"/>
      <c r="Q109" s="59"/>
      <c r="R109" s="59"/>
      <c r="S109" s="59"/>
      <c r="T109" s="59"/>
      <c r="U109" s="59"/>
      <c r="V109" s="59" t="s">
        <v>37</v>
      </c>
      <c r="W109" s="59"/>
      <c r="X109" s="794"/>
      <c r="Y109" s="794"/>
      <c r="Z109" s="794"/>
      <c r="AA109" s="794"/>
      <c r="AB109" s="122" t="s">
        <v>43</v>
      </c>
      <c r="AC109" s="59"/>
      <c r="AD109" s="59"/>
      <c r="AE109" s="59"/>
      <c r="AF109" s="59"/>
      <c r="AG109" s="59"/>
      <c r="AH109" s="59"/>
      <c r="AI109" s="59"/>
      <c r="AJ109" s="59"/>
      <c r="AK109" s="59"/>
      <c r="AL109" s="59" t="s">
        <v>37</v>
      </c>
      <c r="AM109" s="59"/>
      <c r="AN109" s="794"/>
      <c r="AO109" s="794"/>
      <c r="AP109" s="794"/>
      <c r="AQ109" s="794"/>
      <c r="AR109" s="794"/>
      <c r="AS109" s="794"/>
      <c r="AT109" s="794"/>
      <c r="AU109" s="794"/>
      <c r="AV109" s="794"/>
      <c r="AW109" s="59" t="s">
        <v>44</v>
      </c>
      <c r="AX109" s="59"/>
      <c r="AY109" s="59"/>
      <c r="AZ109" s="59"/>
      <c r="BA109" s="122"/>
      <c r="BB109" s="59"/>
      <c r="BC109" s="59"/>
      <c r="BD109" s="59"/>
      <c r="BE109" s="59"/>
      <c r="BF109" s="59"/>
      <c r="BG109" s="59"/>
      <c r="BH109" s="59"/>
      <c r="BI109" s="794"/>
      <c r="BJ109" s="794"/>
      <c r="BK109" s="794"/>
      <c r="BL109" s="794"/>
      <c r="BM109" s="794"/>
      <c r="BN109" s="794"/>
      <c r="BO109" s="794"/>
      <c r="BP109" s="794"/>
      <c r="BQ109" s="794"/>
      <c r="BR109" s="794"/>
      <c r="BS109" s="794"/>
      <c r="BT109" s="794"/>
      <c r="BU109" s="122" t="s">
        <v>40</v>
      </c>
      <c r="BV109" s="59"/>
      <c r="BW109" s="59"/>
      <c r="BX109" s="59"/>
      <c r="BY109" s="59"/>
      <c r="BZ109" s="59"/>
      <c r="CA109" s="59"/>
      <c r="CB109" s="59"/>
      <c r="CC109" s="434"/>
      <c r="CO109" s="99"/>
    </row>
    <row r="110" spans="2:100" s="2" customFormat="1" ht="15.75" customHeight="1">
      <c r="B110" s="499"/>
      <c r="C110" s="913"/>
      <c r="D110" s="59"/>
      <c r="E110" s="59"/>
      <c r="F110" s="59"/>
      <c r="G110" s="59"/>
      <c r="H110" s="59"/>
      <c r="I110" s="59"/>
      <c r="J110" s="59"/>
      <c r="K110" s="59"/>
      <c r="L110" s="59"/>
      <c r="M110" s="59"/>
      <c r="N110" s="59"/>
      <c r="O110" s="59"/>
      <c r="P110" s="59"/>
      <c r="Q110" s="59"/>
      <c r="R110" s="59"/>
      <c r="S110" s="59"/>
      <c r="T110" s="59"/>
      <c r="U110" s="794"/>
      <c r="V110" s="794"/>
      <c r="W110" s="794"/>
      <c r="X110" s="794"/>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4"/>
      <c r="AY110" s="794"/>
      <c r="AZ110" s="794"/>
      <c r="BA110" s="794"/>
      <c r="BB110" s="794"/>
      <c r="BC110" s="794"/>
      <c r="BD110" s="794"/>
      <c r="BE110" s="794"/>
      <c r="BF110" s="794"/>
      <c r="BG110" s="794"/>
      <c r="BH110" s="794"/>
      <c r="BI110" s="794"/>
      <c r="BJ110" s="794"/>
      <c r="BK110" s="794"/>
      <c r="BL110" s="794"/>
      <c r="BM110" s="794"/>
      <c r="BN110" s="794"/>
      <c r="BO110" s="794"/>
      <c r="BP110" s="794"/>
      <c r="BQ110" s="794"/>
      <c r="BR110" s="794"/>
      <c r="BS110" s="794"/>
      <c r="BT110" s="794"/>
      <c r="BU110" s="794"/>
      <c r="BV110" s="794"/>
      <c r="BW110" s="794"/>
      <c r="BX110" s="794"/>
      <c r="BY110" s="794"/>
      <c r="BZ110" s="794"/>
      <c r="CA110" s="794"/>
      <c r="CB110" s="794"/>
      <c r="CC110" s="905"/>
      <c r="CO110" s="99"/>
    </row>
    <row r="111" spans="2:100" s="2" customFormat="1" ht="15.75" customHeight="1">
      <c r="B111" s="499"/>
      <c r="C111" s="913"/>
      <c r="D111" s="59"/>
      <c r="E111" s="59" t="s">
        <v>47</v>
      </c>
      <c r="F111" s="59"/>
      <c r="G111" s="59"/>
      <c r="H111" s="59"/>
      <c r="I111" s="59"/>
      <c r="J111" s="59"/>
      <c r="K111" s="59"/>
      <c r="L111" s="59"/>
      <c r="M111" s="59"/>
      <c r="N111" s="59"/>
      <c r="O111" s="59"/>
      <c r="P111" s="59"/>
      <c r="Q111" s="59"/>
      <c r="R111" s="59"/>
      <c r="S111" s="59"/>
      <c r="T111" s="59"/>
      <c r="U111" s="801" t="s">
        <v>1253</v>
      </c>
      <c r="V111" s="801"/>
      <c r="W111" s="801"/>
      <c r="X111" s="794"/>
      <c r="Y111" s="794"/>
      <c r="Z111" s="794"/>
      <c r="AA111" s="794"/>
      <c r="AB111" s="794"/>
      <c r="AC111" s="794"/>
      <c r="AD111" s="794"/>
      <c r="AE111" s="794"/>
      <c r="AF111" s="794"/>
      <c r="AG111" s="794"/>
      <c r="AH111" s="794"/>
      <c r="AI111" s="794"/>
      <c r="AJ111" s="794"/>
      <c r="AK111" s="794"/>
      <c r="AL111" s="794"/>
      <c r="AM111" s="794"/>
      <c r="AN111" s="794"/>
      <c r="AO111" s="794"/>
      <c r="AP111" s="794"/>
      <c r="AQ111" s="794"/>
      <c r="AR111" s="794"/>
      <c r="AS111" s="794"/>
      <c r="AT111" s="794"/>
      <c r="AU111" s="794"/>
      <c r="AV111" s="794"/>
      <c r="AW111" s="794"/>
      <c r="AX111" s="794"/>
      <c r="AY111" s="794"/>
      <c r="AZ111" s="794"/>
      <c r="BA111" s="794"/>
      <c r="BB111" s="794"/>
      <c r="BC111" s="794"/>
      <c r="BD111" s="794"/>
      <c r="BE111" s="794"/>
      <c r="BF111" s="794"/>
      <c r="BG111" s="794"/>
      <c r="BH111" s="794"/>
      <c r="BI111" s="794"/>
      <c r="BJ111" s="794"/>
      <c r="BK111" s="794"/>
      <c r="BL111" s="794"/>
      <c r="BM111" s="794"/>
      <c r="BN111" s="794"/>
      <c r="BO111" s="794"/>
      <c r="BP111" s="794"/>
      <c r="BQ111" s="794"/>
      <c r="BR111" s="794"/>
      <c r="BS111" s="794"/>
      <c r="BT111" s="794"/>
      <c r="BU111" s="794"/>
      <c r="BV111" s="794"/>
      <c r="BW111" s="794"/>
      <c r="BX111" s="794"/>
      <c r="BY111" s="794"/>
      <c r="BZ111" s="794"/>
      <c r="CA111" s="794"/>
      <c r="CB111" s="794"/>
      <c r="CC111" s="905"/>
      <c r="CO111" s="99"/>
    </row>
    <row r="112" spans="2:100" s="2" customFormat="1" ht="15.75" customHeight="1">
      <c r="B112" s="499"/>
      <c r="C112" s="913"/>
      <c r="D112" s="59"/>
      <c r="E112" s="59" t="s">
        <v>48</v>
      </c>
      <c r="F112" s="59"/>
      <c r="G112" s="59"/>
      <c r="H112" s="59"/>
      <c r="I112" s="59"/>
      <c r="J112" s="59"/>
      <c r="K112" s="59"/>
      <c r="L112" s="59"/>
      <c r="M112" s="59"/>
      <c r="N112" s="59"/>
      <c r="O112" s="59"/>
      <c r="P112" s="59"/>
      <c r="Q112" s="59"/>
      <c r="R112" s="59"/>
      <c r="S112" s="59"/>
      <c r="T112" s="59"/>
      <c r="U112" s="794"/>
      <c r="V112" s="794"/>
      <c r="W112" s="794"/>
      <c r="X112" s="794"/>
      <c r="Y112" s="794"/>
      <c r="Z112" s="794"/>
      <c r="AA112" s="794"/>
      <c r="AB112" s="794"/>
      <c r="AC112" s="908"/>
      <c r="AD112" s="908"/>
      <c r="AE112" s="908"/>
      <c r="AF112" s="908"/>
      <c r="AG112" s="908"/>
      <c r="AH112" s="908"/>
      <c r="AI112" s="908"/>
      <c r="AJ112" s="908"/>
      <c r="AK112" s="908"/>
      <c r="AL112" s="908"/>
      <c r="AM112" s="908"/>
      <c r="AN112" s="908"/>
      <c r="AO112" s="908"/>
      <c r="AP112" s="908"/>
      <c r="AQ112" s="908"/>
      <c r="AR112" s="908"/>
      <c r="AS112" s="908"/>
      <c r="AT112" s="908"/>
      <c r="AU112" s="908"/>
      <c r="AV112" s="908"/>
      <c r="AW112" s="908"/>
      <c r="AX112" s="908"/>
      <c r="AY112" s="908"/>
      <c r="AZ112" s="908"/>
      <c r="BA112" s="908"/>
      <c r="BB112" s="908"/>
      <c r="BC112" s="908"/>
      <c r="BD112" s="908"/>
      <c r="BE112" s="908"/>
      <c r="BF112" s="908"/>
      <c r="BG112" s="908"/>
      <c r="BH112" s="908"/>
      <c r="BI112" s="908"/>
      <c r="BJ112" s="908"/>
      <c r="BK112" s="908"/>
      <c r="BL112" s="908"/>
      <c r="BM112" s="908"/>
      <c r="BN112" s="908"/>
      <c r="BO112" s="908"/>
      <c r="BP112" s="908"/>
      <c r="BQ112" s="908"/>
      <c r="BR112" s="908"/>
      <c r="BS112" s="908"/>
      <c r="BT112" s="908"/>
      <c r="BU112" s="908"/>
      <c r="BV112" s="908"/>
      <c r="BW112" s="908"/>
      <c r="BX112" s="908"/>
      <c r="BY112" s="908"/>
      <c r="BZ112" s="908"/>
      <c r="CA112" s="908"/>
      <c r="CB112" s="908"/>
      <c r="CC112" s="909"/>
      <c r="CO112" s="99"/>
    </row>
    <row r="113" spans="2:93" s="2" customFormat="1" ht="15.75" customHeight="1">
      <c r="B113" s="499"/>
      <c r="C113" s="913"/>
      <c r="D113" s="63"/>
      <c r="E113" s="63" t="s">
        <v>49</v>
      </c>
      <c r="F113" s="63"/>
      <c r="G113" s="63"/>
      <c r="H113" s="63"/>
      <c r="I113" s="63"/>
      <c r="J113" s="63"/>
      <c r="K113" s="63"/>
      <c r="L113" s="63"/>
      <c r="M113" s="63"/>
      <c r="N113" s="63"/>
      <c r="O113" s="63"/>
      <c r="P113" s="63"/>
      <c r="Q113" s="63"/>
      <c r="R113" s="63"/>
      <c r="S113" s="63"/>
      <c r="T113" s="63"/>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7"/>
      <c r="CO113" s="99"/>
    </row>
    <row r="114" spans="2:93" s="2" customFormat="1" ht="15.75" customHeight="1">
      <c r="B114" s="499"/>
      <c r="C114" s="913" t="s">
        <v>2084</v>
      </c>
      <c r="D114" s="59"/>
      <c r="E114" s="59" t="s">
        <v>36</v>
      </c>
      <c r="F114" s="59"/>
      <c r="G114" s="59"/>
      <c r="H114" s="59"/>
      <c r="I114" s="59"/>
      <c r="J114" s="59"/>
      <c r="K114" s="59"/>
      <c r="L114" s="59"/>
      <c r="M114" s="59"/>
      <c r="N114" s="59"/>
      <c r="O114" s="59"/>
      <c r="P114" s="59"/>
      <c r="Q114" s="59"/>
      <c r="R114" s="59"/>
      <c r="S114" s="59"/>
      <c r="T114" s="59"/>
      <c r="U114" s="59"/>
      <c r="V114" s="59" t="s">
        <v>37</v>
      </c>
      <c r="W114" s="59"/>
      <c r="X114" s="794"/>
      <c r="Y114" s="794"/>
      <c r="Z114" s="794"/>
      <c r="AA114" s="794"/>
      <c r="AB114" s="122" t="s">
        <v>38</v>
      </c>
      <c r="AC114" s="59"/>
      <c r="AD114" s="59"/>
      <c r="AE114" s="59"/>
      <c r="AF114" s="59"/>
      <c r="AG114" s="59"/>
      <c r="AH114" s="59"/>
      <c r="AI114" s="59"/>
      <c r="AJ114" s="59"/>
      <c r="AK114" s="59"/>
      <c r="AL114" s="59" t="s">
        <v>37</v>
      </c>
      <c r="AM114" s="59"/>
      <c r="AN114" s="823"/>
      <c r="AO114" s="823"/>
      <c r="AP114" s="823"/>
      <c r="AQ114" s="823"/>
      <c r="AR114" s="823"/>
      <c r="AS114" s="823"/>
      <c r="AT114" s="823"/>
      <c r="AU114" s="823"/>
      <c r="AV114" s="823"/>
      <c r="AW114" s="823"/>
      <c r="AX114" s="823"/>
      <c r="AY114" s="823"/>
      <c r="AZ114" s="122" t="s">
        <v>39</v>
      </c>
      <c r="BA114" s="59"/>
      <c r="BB114" s="59"/>
      <c r="BC114" s="59"/>
      <c r="BD114" s="59"/>
      <c r="BE114" s="59"/>
      <c r="BF114" s="59"/>
      <c r="BG114" s="59"/>
      <c r="BH114" s="59"/>
      <c r="BI114" s="794"/>
      <c r="BJ114" s="794"/>
      <c r="BK114" s="794"/>
      <c r="BL114" s="794"/>
      <c r="BM114" s="794"/>
      <c r="BN114" s="794"/>
      <c r="BO114" s="794"/>
      <c r="BP114" s="794"/>
      <c r="BQ114" s="794"/>
      <c r="BR114" s="794"/>
      <c r="BS114" s="794"/>
      <c r="BT114" s="794"/>
      <c r="BU114" s="122" t="s">
        <v>40</v>
      </c>
      <c r="BV114" s="59"/>
      <c r="BW114" s="59"/>
      <c r="BX114" s="59"/>
      <c r="BY114" s="59"/>
      <c r="BZ114" s="59"/>
      <c r="CA114" s="59"/>
      <c r="CB114" s="59"/>
      <c r="CC114" s="434"/>
      <c r="CO114" s="99"/>
    </row>
    <row r="115" spans="2:93" s="2" customFormat="1" ht="15.75" customHeight="1">
      <c r="B115" s="499"/>
      <c r="C115" s="913"/>
      <c r="D115" s="59"/>
      <c r="E115" s="59" t="s">
        <v>31</v>
      </c>
      <c r="F115" s="59"/>
      <c r="G115" s="59"/>
      <c r="H115" s="59"/>
      <c r="I115" s="59"/>
      <c r="J115" s="59"/>
      <c r="K115" s="59"/>
      <c r="L115" s="59"/>
      <c r="M115" s="59"/>
      <c r="N115" s="59"/>
      <c r="O115" s="59"/>
      <c r="P115" s="59"/>
      <c r="Q115" s="59"/>
      <c r="R115" s="59"/>
      <c r="S115" s="59"/>
      <c r="T115" s="59"/>
      <c r="U115" s="794"/>
      <c r="V115" s="794"/>
      <c r="W115" s="794"/>
      <c r="X115" s="794"/>
      <c r="Y115" s="794"/>
      <c r="Z115" s="794"/>
      <c r="AA115" s="794"/>
      <c r="AB115" s="794"/>
      <c r="AC115" s="794"/>
      <c r="AD115" s="794"/>
      <c r="AE115" s="794"/>
      <c r="AF115" s="794"/>
      <c r="AG115" s="794"/>
      <c r="AH115" s="794"/>
      <c r="AI115" s="794"/>
      <c r="AJ115" s="794"/>
      <c r="AK115" s="794"/>
      <c r="AL115" s="794"/>
      <c r="AM115" s="794"/>
      <c r="AN115" s="794"/>
      <c r="AO115" s="794"/>
      <c r="AP115" s="794"/>
      <c r="AQ115" s="794"/>
      <c r="AR115" s="794"/>
      <c r="AS115" s="794"/>
      <c r="AT115" s="794"/>
      <c r="AU115" s="794"/>
      <c r="AV115" s="794"/>
      <c r="AW115" s="794"/>
      <c r="AX115" s="794"/>
      <c r="AY115" s="794"/>
      <c r="AZ115" s="794"/>
      <c r="BA115" s="794"/>
      <c r="BB115" s="794"/>
      <c r="BC115" s="794"/>
      <c r="BD115" s="794"/>
      <c r="BE115" s="794"/>
      <c r="BF115" s="794"/>
      <c r="BG115" s="794"/>
      <c r="BH115" s="794"/>
      <c r="BI115" s="794"/>
      <c r="BJ115" s="794"/>
      <c r="BK115" s="794"/>
      <c r="BL115" s="794"/>
      <c r="BM115" s="794"/>
      <c r="BN115" s="794"/>
      <c r="BO115" s="794"/>
      <c r="BP115" s="794"/>
      <c r="BQ115" s="794"/>
      <c r="BR115" s="794"/>
      <c r="BS115" s="794"/>
      <c r="BT115" s="794"/>
      <c r="BU115" s="794"/>
      <c r="BV115" s="794"/>
      <c r="BW115" s="794"/>
      <c r="BX115" s="794"/>
      <c r="BY115" s="794"/>
      <c r="BZ115" s="794"/>
      <c r="CA115" s="794"/>
      <c r="CB115" s="794"/>
      <c r="CC115" s="905"/>
      <c r="CO115" s="99"/>
    </row>
    <row r="116" spans="2:93" s="2" customFormat="1" ht="15.75" customHeight="1">
      <c r="B116" s="499"/>
      <c r="C116" s="913"/>
      <c r="D116" s="59"/>
      <c r="E116" s="59" t="s">
        <v>42</v>
      </c>
      <c r="F116" s="59"/>
      <c r="G116" s="59"/>
      <c r="H116" s="59"/>
      <c r="I116" s="59"/>
      <c r="J116" s="59"/>
      <c r="K116" s="59"/>
      <c r="L116" s="59"/>
      <c r="M116" s="59"/>
      <c r="N116" s="59"/>
      <c r="O116" s="59"/>
      <c r="P116" s="59"/>
      <c r="Q116" s="59"/>
      <c r="R116" s="59"/>
      <c r="S116" s="59"/>
      <c r="T116" s="59"/>
      <c r="U116" s="59"/>
      <c r="V116" s="59" t="s">
        <v>37</v>
      </c>
      <c r="W116" s="59"/>
      <c r="X116" s="794"/>
      <c r="Y116" s="794"/>
      <c r="Z116" s="794"/>
      <c r="AA116" s="794"/>
      <c r="AB116" s="122" t="s">
        <v>43</v>
      </c>
      <c r="AC116" s="59"/>
      <c r="AD116" s="59"/>
      <c r="AE116" s="59"/>
      <c r="AF116" s="59"/>
      <c r="AG116" s="59"/>
      <c r="AH116" s="59"/>
      <c r="AI116" s="59"/>
      <c r="AJ116" s="59"/>
      <c r="AK116" s="59"/>
      <c r="AL116" s="59" t="s">
        <v>37</v>
      </c>
      <c r="AM116" s="59"/>
      <c r="AN116" s="794"/>
      <c r="AO116" s="794"/>
      <c r="AP116" s="794"/>
      <c r="AQ116" s="794"/>
      <c r="AR116" s="794"/>
      <c r="AS116" s="794"/>
      <c r="AT116" s="794"/>
      <c r="AU116" s="794"/>
      <c r="AV116" s="794"/>
      <c r="AW116" s="59" t="s">
        <v>44</v>
      </c>
      <c r="AX116" s="59"/>
      <c r="AY116" s="59"/>
      <c r="AZ116" s="59"/>
      <c r="BA116" s="122"/>
      <c r="BB116" s="59"/>
      <c r="BC116" s="59"/>
      <c r="BD116" s="59"/>
      <c r="BE116" s="59"/>
      <c r="BF116" s="59"/>
      <c r="BG116" s="59"/>
      <c r="BH116" s="59"/>
      <c r="BI116" s="794"/>
      <c r="BJ116" s="794"/>
      <c r="BK116" s="794"/>
      <c r="BL116" s="794"/>
      <c r="BM116" s="794"/>
      <c r="BN116" s="794"/>
      <c r="BO116" s="794"/>
      <c r="BP116" s="794"/>
      <c r="BQ116" s="794"/>
      <c r="BR116" s="794"/>
      <c r="BS116" s="794"/>
      <c r="BT116" s="794"/>
      <c r="BU116" s="122" t="s">
        <v>40</v>
      </c>
      <c r="BV116" s="59"/>
      <c r="BW116" s="59"/>
      <c r="BX116" s="59"/>
      <c r="BY116" s="59"/>
      <c r="BZ116" s="59"/>
      <c r="CA116" s="59"/>
      <c r="CB116" s="59"/>
      <c r="CC116" s="434"/>
      <c r="CO116" s="99"/>
    </row>
    <row r="117" spans="2:93" s="2" customFormat="1" ht="15.75" customHeight="1">
      <c r="B117" s="499"/>
      <c r="C117" s="913"/>
      <c r="D117" s="59"/>
      <c r="E117" s="59"/>
      <c r="F117" s="59"/>
      <c r="G117" s="59"/>
      <c r="H117" s="59"/>
      <c r="I117" s="59"/>
      <c r="J117" s="59"/>
      <c r="K117" s="59"/>
      <c r="L117" s="59"/>
      <c r="M117" s="59"/>
      <c r="N117" s="59"/>
      <c r="O117" s="59"/>
      <c r="P117" s="59"/>
      <c r="Q117" s="59"/>
      <c r="R117" s="59"/>
      <c r="S117" s="59"/>
      <c r="T117" s="59"/>
      <c r="U117" s="794"/>
      <c r="V117" s="794"/>
      <c r="W117" s="794"/>
      <c r="X117" s="794"/>
      <c r="Y117" s="794"/>
      <c r="Z117" s="794"/>
      <c r="AA117" s="794"/>
      <c r="AB117" s="794"/>
      <c r="AC117" s="794"/>
      <c r="AD117" s="794"/>
      <c r="AE117" s="794"/>
      <c r="AF117" s="794"/>
      <c r="AG117" s="794"/>
      <c r="AH117" s="794"/>
      <c r="AI117" s="794"/>
      <c r="AJ117" s="794"/>
      <c r="AK117" s="794"/>
      <c r="AL117" s="794"/>
      <c r="AM117" s="794"/>
      <c r="AN117" s="794"/>
      <c r="AO117" s="794"/>
      <c r="AP117" s="794"/>
      <c r="AQ117" s="794"/>
      <c r="AR117" s="794"/>
      <c r="AS117" s="794"/>
      <c r="AT117" s="794"/>
      <c r="AU117" s="794"/>
      <c r="AV117" s="794"/>
      <c r="AW117" s="794"/>
      <c r="AX117" s="794"/>
      <c r="AY117" s="794"/>
      <c r="AZ117" s="794"/>
      <c r="BA117" s="794"/>
      <c r="BB117" s="794"/>
      <c r="BC117" s="794"/>
      <c r="BD117" s="794"/>
      <c r="BE117" s="794"/>
      <c r="BF117" s="794"/>
      <c r="BG117" s="794"/>
      <c r="BH117" s="794"/>
      <c r="BI117" s="794"/>
      <c r="BJ117" s="794"/>
      <c r="BK117" s="794"/>
      <c r="BL117" s="794"/>
      <c r="BM117" s="794"/>
      <c r="BN117" s="794"/>
      <c r="BO117" s="794"/>
      <c r="BP117" s="794"/>
      <c r="BQ117" s="794"/>
      <c r="BR117" s="794"/>
      <c r="BS117" s="794"/>
      <c r="BT117" s="794"/>
      <c r="BU117" s="794"/>
      <c r="BV117" s="794"/>
      <c r="BW117" s="794"/>
      <c r="BX117" s="794"/>
      <c r="BY117" s="794"/>
      <c r="BZ117" s="794"/>
      <c r="CA117" s="794"/>
      <c r="CB117" s="794"/>
      <c r="CC117" s="905"/>
      <c r="CO117" s="99"/>
    </row>
    <row r="118" spans="2:93" s="2" customFormat="1" ht="15.75" customHeight="1">
      <c r="B118" s="499"/>
      <c r="C118" s="913"/>
      <c r="D118" s="59"/>
      <c r="E118" s="59" t="s">
        <v>47</v>
      </c>
      <c r="F118" s="59"/>
      <c r="G118" s="59"/>
      <c r="H118" s="59"/>
      <c r="I118" s="59"/>
      <c r="J118" s="59"/>
      <c r="K118" s="59"/>
      <c r="L118" s="59"/>
      <c r="M118" s="59"/>
      <c r="N118" s="59"/>
      <c r="O118" s="59"/>
      <c r="P118" s="59"/>
      <c r="Q118" s="59"/>
      <c r="R118" s="59"/>
      <c r="S118" s="59"/>
      <c r="T118" s="59"/>
      <c r="U118" s="801" t="s">
        <v>1253</v>
      </c>
      <c r="V118" s="801"/>
      <c r="W118" s="801"/>
      <c r="X118" s="794"/>
      <c r="Y118" s="794"/>
      <c r="Z118" s="794"/>
      <c r="AA118" s="794"/>
      <c r="AB118" s="794"/>
      <c r="AC118" s="794"/>
      <c r="AD118" s="794"/>
      <c r="AE118" s="794"/>
      <c r="AF118" s="794"/>
      <c r="AG118" s="794"/>
      <c r="AH118" s="794"/>
      <c r="AI118" s="794"/>
      <c r="AJ118" s="794"/>
      <c r="AK118" s="794"/>
      <c r="AL118" s="794"/>
      <c r="AM118" s="794"/>
      <c r="AN118" s="794"/>
      <c r="AO118" s="794"/>
      <c r="AP118" s="794"/>
      <c r="AQ118" s="794"/>
      <c r="AR118" s="794"/>
      <c r="AS118" s="794"/>
      <c r="AT118" s="794"/>
      <c r="AU118" s="794"/>
      <c r="AV118" s="794"/>
      <c r="AW118" s="794"/>
      <c r="AX118" s="794"/>
      <c r="AY118" s="794"/>
      <c r="AZ118" s="794"/>
      <c r="BA118" s="794"/>
      <c r="BB118" s="794"/>
      <c r="BC118" s="794"/>
      <c r="BD118" s="794"/>
      <c r="BE118" s="794"/>
      <c r="BF118" s="794"/>
      <c r="BG118" s="794"/>
      <c r="BH118" s="794"/>
      <c r="BI118" s="794"/>
      <c r="BJ118" s="794"/>
      <c r="BK118" s="794"/>
      <c r="BL118" s="794"/>
      <c r="BM118" s="794"/>
      <c r="BN118" s="794"/>
      <c r="BO118" s="794"/>
      <c r="BP118" s="794"/>
      <c r="BQ118" s="794"/>
      <c r="BR118" s="794"/>
      <c r="BS118" s="794"/>
      <c r="BT118" s="794"/>
      <c r="BU118" s="794"/>
      <c r="BV118" s="794"/>
      <c r="BW118" s="794"/>
      <c r="BX118" s="794"/>
      <c r="BY118" s="794"/>
      <c r="BZ118" s="794"/>
      <c r="CA118" s="794"/>
      <c r="CB118" s="794"/>
      <c r="CC118" s="905"/>
      <c r="CO118" s="99"/>
    </row>
    <row r="119" spans="2:93" s="2" customFormat="1" ht="15.75" customHeight="1">
      <c r="B119" s="499"/>
      <c r="C119" s="913"/>
      <c r="D119" s="59"/>
      <c r="E119" s="59" t="s">
        <v>48</v>
      </c>
      <c r="F119" s="59"/>
      <c r="G119" s="59"/>
      <c r="H119" s="59"/>
      <c r="I119" s="59"/>
      <c r="J119" s="59"/>
      <c r="K119" s="59"/>
      <c r="L119" s="59"/>
      <c r="M119" s="59"/>
      <c r="N119" s="59"/>
      <c r="O119" s="59"/>
      <c r="P119" s="59"/>
      <c r="Q119" s="59"/>
      <c r="R119" s="59"/>
      <c r="S119" s="59"/>
      <c r="T119" s="59"/>
      <c r="U119" s="794"/>
      <c r="V119" s="794"/>
      <c r="W119" s="794"/>
      <c r="X119" s="794"/>
      <c r="Y119" s="794"/>
      <c r="Z119" s="794"/>
      <c r="AA119" s="794"/>
      <c r="AB119" s="794"/>
      <c r="AC119" s="794"/>
      <c r="AD119" s="794"/>
      <c r="AE119" s="794"/>
      <c r="AF119" s="794"/>
      <c r="AG119" s="794"/>
      <c r="AH119" s="794"/>
      <c r="AI119" s="794"/>
      <c r="AJ119" s="794"/>
      <c r="AK119" s="794"/>
      <c r="AL119" s="794"/>
      <c r="AM119" s="794"/>
      <c r="AN119" s="794"/>
      <c r="AO119" s="794"/>
      <c r="AP119" s="794"/>
      <c r="AQ119" s="794"/>
      <c r="AR119" s="794"/>
      <c r="AS119" s="794"/>
      <c r="AT119" s="794"/>
      <c r="AU119" s="794"/>
      <c r="AV119" s="794"/>
      <c r="AW119" s="794"/>
      <c r="AX119" s="794"/>
      <c r="AY119" s="794"/>
      <c r="AZ119" s="794"/>
      <c r="BA119" s="794"/>
      <c r="BB119" s="794"/>
      <c r="BC119" s="794"/>
      <c r="BD119" s="794"/>
      <c r="BE119" s="794"/>
      <c r="BF119" s="794"/>
      <c r="BG119" s="794"/>
      <c r="BH119" s="794"/>
      <c r="BI119" s="794"/>
      <c r="BJ119" s="794"/>
      <c r="BK119" s="794"/>
      <c r="BL119" s="794"/>
      <c r="BM119" s="794"/>
      <c r="BN119" s="794"/>
      <c r="BO119" s="794"/>
      <c r="BP119" s="794"/>
      <c r="BQ119" s="794"/>
      <c r="BR119" s="794"/>
      <c r="BS119" s="794"/>
      <c r="BT119" s="794"/>
      <c r="BU119" s="794"/>
      <c r="BV119" s="794"/>
      <c r="BW119" s="794"/>
      <c r="BX119" s="794"/>
      <c r="BY119" s="794"/>
      <c r="BZ119" s="794"/>
      <c r="CA119" s="794"/>
      <c r="CB119" s="794"/>
      <c r="CC119" s="905"/>
      <c r="CO119" s="99"/>
    </row>
    <row r="120" spans="2:93" s="2" customFormat="1" ht="15.75" customHeight="1">
      <c r="B120" s="499"/>
      <c r="C120" s="913"/>
      <c r="D120" s="59"/>
      <c r="E120" s="59" t="s">
        <v>49</v>
      </c>
      <c r="F120" s="59"/>
      <c r="G120" s="59"/>
      <c r="H120" s="59"/>
      <c r="I120" s="59"/>
      <c r="J120" s="59"/>
      <c r="K120" s="59"/>
      <c r="L120" s="59"/>
      <c r="M120" s="59"/>
      <c r="N120" s="59"/>
      <c r="O120" s="59"/>
      <c r="P120" s="59"/>
      <c r="Q120" s="59"/>
      <c r="R120" s="59"/>
      <c r="S120" s="59"/>
      <c r="T120" s="59"/>
      <c r="U120" s="794"/>
      <c r="V120" s="794"/>
      <c r="W120" s="794"/>
      <c r="X120" s="794"/>
      <c r="Y120" s="794"/>
      <c r="Z120" s="794"/>
      <c r="AA120" s="794"/>
      <c r="AB120" s="794"/>
      <c r="AC120" s="794"/>
      <c r="AD120" s="794"/>
      <c r="AE120" s="794"/>
      <c r="AF120" s="794"/>
      <c r="AG120" s="794"/>
      <c r="AH120" s="794"/>
      <c r="AI120" s="794"/>
      <c r="AJ120" s="794"/>
      <c r="AK120" s="794"/>
      <c r="AL120" s="794"/>
      <c r="AM120" s="794"/>
      <c r="AN120" s="794"/>
      <c r="AO120" s="794"/>
      <c r="AP120" s="794"/>
      <c r="AQ120" s="794"/>
      <c r="AR120" s="794"/>
      <c r="AS120" s="794"/>
      <c r="AT120" s="794"/>
      <c r="AU120" s="794"/>
      <c r="AV120" s="794"/>
      <c r="AW120" s="794"/>
      <c r="AX120" s="794"/>
      <c r="AY120" s="794"/>
      <c r="AZ120" s="794"/>
      <c r="BA120" s="794"/>
      <c r="BB120" s="794"/>
      <c r="BC120" s="794"/>
      <c r="BD120" s="794"/>
      <c r="BE120" s="794"/>
      <c r="BF120" s="794"/>
      <c r="BG120" s="794"/>
      <c r="BH120" s="794"/>
      <c r="BI120" s="794"/>
      <c r="BJ120" s="794"/>
      <c r="BK120" s="794"/>
      <c r="BL120" s="794"/>
      <c r="BM120" s="794"/>
      <c r="BN120" s="794"/>
      <c r="BO120" s="794"/>
      <c r="BP120" s="794"/>
      <c r="BQ120" s="794"/>
      <c r="BR120" s="794"/>
      <c r="BS120" s="794"/>
      <c r="BT120" s="794"/>
      <c r="BU120" s="794"/>
      <c r="BV120" s="794"/>
      <c r="BW120" s="794"/>
      <c r="BX120" s="794"/>
      <c r="BY120" s="794"/>
      <c r="BZ120" s="794"/>
      <c r="CA120" s="794"/>
      <c r="CB120" s="794"/>
      <c r="CC120" s="905"/>
      <c r="CO120" s="99"/>
    </row>
    <row r="121" spans="2:93" s="2" customFormat="1" ht="15.75" customHeight="1">
      <c r="B121" s="499"/>
      <c r="C121" s="913"/>
      <c r="D121" s="63"/>
      <c r="E121" s="63" t="s">
        <v>52</v>
      </c>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7"/>
      <c r="CO121" s="99"/>
    </row>
    <row r="122" spans="2:93" s="2" customFormat="1" ht="15.75" customHeight="1">
      <c r="B122" s="499"/>
      <c r="C122" s="913"/>
      <c r="D122" s="59"/>
      <c r="E122" s="59" t="s">
        <v>36</v>
      </c>
      <c r="F122" s="59"/>
      <c r="G122" s="59"/>
      <c r="H122" s="59"/>
      <c r="I122" s="59"/>
      <c r="J122" s="59"/>
      <c r="K122" s="59"/>
      <c r="L122" s="59"/>
      <c r="M122" s="59"/>
      <c r="N122" s="59"/>
      <c r="O122" s="59"/>
      <c r="P122" s="59"/>
      <c r="Q122" s="59"/>
      <c r="R122" s="59"/>
      <c r="S122" s="59"/>
      <c r="T122" s="59"/>
      <c r="U122" s="59"/>
      <c r="V122" s="59" t="s">
        <v>37</v>
      </c>
      <c r="W122" s="59"/>
      <c r="X122" s="794"/>
      <c r="Y122" s="794"/>
      <c r="Z122" s="794"/>
      <c r="AA122" s="794"/>
      <c r="AB122" s="122" t="s">
        <v>38</v>
      </c>
      <c r="AC122" s="59"/>
      <c r="AD122" s="59"/>
      <c r="AE122" s="59"/>
      <c r="AF122" s="59"/>
      <c r="AG122" s="59"/>
      <c r="AH122" s="59"/>
      <c r="AI122" s="59"/>
      <c r="AJ122" s="59"/>
      <c r="AK122" s="59"/>
      <c r="AL122" s="59" t="s">
        <v>37</v>
      </c>
      <c r="AM122" s="59"/>
      <c r="AN122" s="823"/>
      <c r="AO122" s="823"/>
      <c r="AP122" s="823"/>
      <c r="AQ122" s="823"/>
      <c r="AR122" s="823"/>
      <c r="AS122" s="823"/>
      <c r="AT122" s="823"/>
      <c r="AU122" s="823"/>
      <c r="AV122" s="823"/>
      <c r="AW122" s="823"/>
      <c r="AX122" s="823"/>
      <c r="AY122" s="823"/>
      <c r="AZ122" s="122" t="s">
        <v>39</v>
      </c>
      <c r="BA122" s="59"/>
      <c r="BB122" s="59"/>
      <c r="BC122" s="59"/>
      <c r="BD122" s="59"/>
      <c r="BE122" s="59"/>
      <c r="BF122" s="59"/>
      <c r="BG122" s="59"/>
      <c r="BH122" s="59"/>
      <c r="BI122" s="794"/>
      <c r="BJ122" s="794"/>
      <c r="BK122" s="794"/>
      <c r="BL122" s="794"/>
      <c r="BM122" s="794"/>
      <c r="BN122" s="794"/>
      <c r="BO122" s="794"/>
      <c r="BP122" s="794"/>
      <c r="BQ122" s="794"/>
      <c r="BR122" s="794"/>
      <c r="BS122" s="794"/>
      <c r="BT122" s="794"/>
      <c r="BU122" s="122" t="s">
        <v>40</v>
      </c>
      <c r="BV122" s="59"/>
      <c r="BW122" s="59"/>
      <c r="BX122" s="59"/>
      <c r="BY122" s="59"/>
      <c r="BZ122" s="59"/>
      <c r="CA122" s="59"/>
      <c r="CB122" s="59"/>
      <c r="CC122" s="434"/>
      <c r="CO122" s="99"/>
    </row>
    <row r="123" spans="2:93" s="2" customFormat="1" ht="15.75" customHeight="1">
      <c r="B123" s="499"/>
      <c r="C123" s="913"/>
      <c r="D123" s="59"/>
      <c r="E123" s="59" t="s">
        <v>31</v>
      </c>
      <c r="F123" s="59"/>
      <c r="G123" s="59"/>
      <c r="H123" s="59"/>
      <c r="I123" s="59"/>
      <c r="J123" s="59"/>
      <c r="K123" s="59"/>
      <c r="L123" s="59"/>
      <c r="M123" s="59"/>
      <c r="N123" s="59"/>
      <c r="O123" s="59"/>
      <c r="P123" s="59"/>
      <c r="Q123" s="59"/>
      <c r="R123" s="59"/>
      <c r="S123" s="59"/>
      <c r="T123" s="59"/>
      <c r="U123" s="794"/>
      <c r="V123" s="794"/>
      <c r="W123" s="794"/>
      <c r="X123" s="794"/>
      <c r="Y123" s="794"/>
      <c r="Z123" s="794"/>
      <c r="AA123" s="794"/>
      <c r="AB123" s="794"/>
      <c r="AC123" s="794"/>
      <c r="AD123" s="794"/>
      <c r="AE123" s="794"/>
      <c r="AF123" s="794"/>
      <c r="AG123" s="794"/>
      <c r="AH123" s="794"/>
      <c r="AI123" s="794"/>
      <c r="AJ123" s="794"/>
      <c r="AK123" s="794"/>
      <c r="AL123" s="794"/>
      <c r="AM123" s="794"/>
      <c r="AN123" s="794"/>
      <c r="AO123" s="794"/>
      <c r="AP123" s="794"/>
      <c r="AQ123" s="794"/>
      <c r="AR123" s="794"/>
      <c r="AS123" s="794"/>
      <c r="AT123" s="794"/>
      <c r="AU123" s="794"/>
      <c r="AV123" s="794"/>
      <c r="AW123" s="794"/>
      <c r="AX123" s="794"/>
      <c r="AY123" s="794"/>
      <c r="AZ123" s="794"/>
      <c r="BA123" s="794"/>
      <c r="BB123" s="794"/>
      <c r="BC123" s="794"/>
      <c r="BD123" s="794"/>
      <c r="BE123" s="794"/>
      <c r="BF123" s="794"/>
      <c r="BG123" s="794"/>
      <c r="BH123" s="794"/>
      <c r="BI123" s="794"/>
      <c r="BJ123" s="794"/>
      <c r="BK123" s="794"/>
      <c r="BL123" s="794"/>
      <c r="BM123" s="794"/>
      <c r="BN123" s="794"/>
      <c r="BO123" s="794"/>
      <c r="BP123" s="794"/>
      <c r="BQ123" s="794"/>
      <c r="BR123" s="794"/>
      <c r="BS123" s="794"/>
      <c r="BT123" s="794"/>
      <c r="BU123" s="794"/>
      <c r="BV123" s="794"/>
      <c r="BW123" s="794"/>
      <c r="BX123" s="794"/>
      <c r="BY123" s="794"/>
      <c r="BZ123" s="794"/>
      <c r="CA123" s="794"/>
      <c r="CB123" s="794"/>
      <c r="CC123" s="905"/>
      <c r="CO123" s="99"/>
    </row>
    <row r="124" spans="2:93" s="2" customFormat="1" ht="15.75" customHeight="1">
      <c r="B124" s="499"/>
      <c r="C124" s="913"/>
      <c r="D124" s="59"/>
      <c r="E124" s="59" t="s">
        <v>42</v>
      </c>
      <c r="F124" s="59"/>
      <c r="G124" s="59"/>
      <c r="H124" s="59"/>
      <c r="I124" s="59"/>
      <c r="J124" s="59"/>
      <c r="K124" s="59"/>
      <c r="L124" s="59"/>
      <c r="M124" s="59"/>
      <c r="N124" s="59"/>
      <c r="O124" s="59"/>
      <c r="P124" s="59"/>
      <c r="Q124" s="59"/>
      <c r="R124" s="59"/>
      <c r="S124" s="59"/>
      <c r="T124" s="59"/>
      <c r="U124" s="59"/>
      <c r="V124" s="59" t="s">
        <v>37</v>
      </c>
      <c r="W124" s="59"/>
      <c r="X124" s="794"/>
      <c r="Y124" s="794"/>
      <c r="Z124" s="794"/>
      <c r="AA124" s="794"/>
      <c r="AB124" s="122" t="s">
        <v>43</v>
      </c>
      <c r="AC124" s="59"/>
      <c r="AD124" s="59"/>
      <c r="AE124" s="59"/>
      <c r="AF124" s="59"/>
      <c r="AG124" s="59"/>
      <c r="AH124" s="59"/>
      <c r="AI124" s="59"/>
      <c r="AJ124" s="59"/>
      <c r="AK124" s="59"/>
      <c r="AL124" s="59" t="s">
        <v>37</v>
      </c>
      <c r="AM124" s="59"/>
      <c r="AN124" s="794"/>
      <c r="AO124" s="794"/>
      <c r="AP124" s="794"/>
      <c r="AQ124" s="794"/>
      <c r="AR124" s="794"/>
      <c r="AS124" s="794"/>
      <c r="AT124" s="794"/>
      <c r="AU124" s="794"/>
      <c r="AV124" s="794"/>
      <c r="AW124" s="59" t="s">
        <v>44</v>
      </c>
      <c r="AX124" s="59"/>
      <c r="AY124" s="59"/>
      <c r="AZ124" s="59"/>
      <c r="BA124" s="122"/>
      <c r="BB124" s="59"/>
      <c r="BC124" s="59"/>
      <c r="BD124" s="59"/>
      <c r="BE124" s="59"/>
      <c r="BF124" s="59"/>
      <c r="BG124" s="59"/>
      <c r="BH124" s="59"/>
      <c r="BI124" s="794"/>
      <c r="BJ124" s="794"/>
      <c r="BK124" s="794"/>
      <c r="BL124" s="794"/>
      <c r="BM124" s="794"/>
      <c r="BN124" s="794"/>
      <c r="BO124" s="794"/>
      <c r="BP124" s="794"/>
      <c r="BQ124" s="794"/>
      <c r="BR124" s="794"/>
      <c r="BS124" s="794"/>
      <c r="BT124" s="794"/>
      <c r="BU124" s="122" t="s">
        <v>40</v>
      </c>
      <c r="BV124" s="59"/>
      <c r="BW124" s="59"/>
      <c r="BX124" s="59"/>
      <c r="BY124" s="59"/>
      <c r="BZ124" s="59"/>
      <c r="CA124" s="59"/>
      <c r="CB124" s="59"/>
      <c r="CC124" s="434"/>
      <c r="CO124" s="99"/>
    </row>
    <row r="125" spans="2:93" s="2" customFormat="1" ht="15.75" customHeight="1">
      <c r="B125" s="499"/>
      <c r="C125" s="913"/>
      <c r="D125" s="59"/>
      <c r="E125" s="59"/>
      <c r="F125" s="59"/>
      <c r="G125" s="59"/>
      <c r="H125" s="59"/>
      <c r="I125" s="59"/>
      <c r="J125" s="59"/>
      <c r="K125" s="59"/>
      <c r="L125" s="59"/>
      <c r="M125" s="59"/>
      <c r="N125" s="59"/>
      <c r="O125" s="59"/>
      <c r="P125" s="59"/>
      <c r="Q125" s="59"/>
      <c r="R125" s="59"/>
      <c r="S125" s="59"/>
      <c r="T125" s="59"/>
      <c r="U125" s="794"/>
      <c r="V125" s="794"/>
      <c r="W125" s="794"/>
      <c r="X125" s="794"/>
      <c r="Y125" s="794"/>
      <c r="Z125" s="794"/>
      <c r="AA125" s="794"/>
      <c r="AB125" s="794"/>
      <c r="AC125" s="794"/>
      <c r="AD125" s="794"/>
      <c r="AE125" s="794"/>
      <c r="AF125" s="794"/>
      <c r="AG125" s="794"/>
      <c r="AH125" s="794"/>
      <c r="AI125" s="794"/>
      <c r="AJ125" s="794"/>
      <c r="AK125" s="794"/>
      <c r="AL125" s="794"/>
      <c r="AM125" s="794"/>
      <c r="AN125" s="794"/>
      <c r="AO125" s="794"/>
      <c r="AP125" s="794"/>
      <c r="AQ125" s="794"/>
      <c r="AR125" s="794"/>
      <c r="AS125" s="794"/>
      <c r="AT125" s="794"/>
      <c r="AU125" s="794"/>
      <c r="AV125" s="794"/>
      <c r="AW125" s="794"/>
      <c r="AX125" s="794"/>
      <c r="AY125" s="794"/>
      <c r="AZ125" s="794"/>
      <c r="BA125" s="794"/>
      <c r="BB125" s="794"/>
      <c r="BC125" s="794"/>
      <c r="BD125" s="794"/>
      <c r="BE125" s="794"/>
      <c r="BF125" s="794"/>
      <c r="BG125" s="794"/>
      <c r="BH125" s="794"/>
      <c r="BI125" s="794"/>
      <c r="BJ125" s="794"/>
      <c r="BK125" s="794"/>
      <c r="BL125" s="794"/>
      <c r="BM125" s="794"/>
      <c r="BN125" s="794"/>
      <c r="BO125" s="794"/>
      <c r="BP125" s="794"/>
      <c r="BQ125" s="794"/>
      <c r="BR125" s="794"/>
      <c r="BS125" s="794"/>
      <c r="BT125" s="794"/>
      <c r="BU125" s="794"/>
      <c r="BV125" s="794"/>
      <c r="BW125" s="794"/>
      <c r="BX125" s="794"/>
      <c r="BY125" s="794"/>
      <c r="BZ125" s="794"/>
      <c r="CA125" s="794"/>
      <c r="CB125" s="794"/>
      <c r="CC125" s="905"/>
      <c r="CO125" s="99"/>
    </row>
    <row r="126" spans="2:93" s="2" customFormat="1" ht="15.75" customHeight="1">
      <c r="B126" s="499"/>
      <c r="C126" s="913"/>
      <c r="D126" s="59"/>
      <c r="E126" s="59" t="s">
        <v>47</v>
      </c>
      <c r="F126" s="59"/>
      <c r="G126" s="59"/>
      <c r="H126" s="59"/>
      <c r="I126" s="59"/>
      <c r="J126" s="59"/>
      <c r="K126" s="59"/>
      <c r="L126" s="59"/>
      <c r="M126" s="59"/>
      <c r="N126" s="59"/>
      <c r="O126" s="59"/>
      <c r="P126" s="59"/>
      <c r="Q126" s="59"/>
      <c r="R126" s="59"/>
      <c r="S126" s="59"/>
      <c r="T126" s="59"/>
      <c r="U126" s="801" t="s">
        <v>1253</v>
      </c>
      <c r="V126" s="801"/>
      <c r="W126" s="801"/>
      <c r="X126" s="794"/>
      <c r="Y126" s="794"/>
      <c r="Z126" s="794"/>
      <c r="AA126" s="794"/>
      <c r="AB126" s="794"/>
      <c r="AC126" s="794"/>
      <c r="AD126" s="794"/>
      <c r="AE126" s="794"/>
      <c r="AF126" s="794"/>
      <c r="AG126" s="794"/>
      <c r="AH126" s="794"/>
      <c r="AI126" s="794"/>
      <c r="AJ126" s="794"/>
      <c r="AK126" s="794"/>
      <c r="AL126" s="794"/>
      <c r="AM126" s="794"/>
      <c r="AN126" s="794"/>
      <c r="AO126" s="794"/>
      <c r="AP126" s="794"/>
      <c r="AQ126" s="794"/>
      <c r="AR126" s="794"/>
      <c r="AS126" s="794"/>
      <c r="AT126" s="794"/>
      <c r="AU126" s="794"/>
      <c r="AV126" s="794"/>
      <c r="AW126" s="794"/>
      <c r="AX126" s="794"/>
      <c r="AY126" s="794"/>
      <c r="AZ126" s="794"/>
      <c r="BA126" s="794"/>
      <c r="BB126" s="794"/>
      <c r="BC126" s="794"/>
      <c r="BD126" s="794"/>
      <c r="BE126" s="794"/>
      <c r="BF126" s="794"/>
      <c r="BG126" s="794"/>
      <c r="BH126" s="794"/>
      <c r="BI126" s="794"/>
      <c r="BJ126" s="794"/>
      <c r="BK126" s="794"/>
      <c r="BL126" s="794"/>
      <c r="BM126" s="794"/>
      <c r="BN126" s="794"/>
      <c r="BO126" s="794"/>
      <c r="BP126" s="794"/>
      <c r="BQ126" s="794"/>
      <c r="BR126" s="794"/>
      <c r="BS126" s="794"/>
      <c r="BT126" s="794"/>
      <c r="BU126" s="794"/>
      <c r="BV126" s="794"/>
      <c r="BW126" s="794"/>
      <c r="BX126" s="794"/>
      <c r="BY126" s="794"/>
      <c r="BZ126" s="794"/>
      <c r="CA126" s="794"/>
      <c r="CB126" s="794"/>
      <c r="CC126" s="905"/>
      <c r="CO126" s="99"/>
    </row>
    <row r="127" spans="2:93" s="2" customFormat="1" ht="15.75" customHeight="1">
      <c r="B127" s="499"/>
      <c r="C127" s="913"/>
      <c r="D127" s="59"/>
      <c r="E127" s="59" t="s">
        <v>48</v>
      </c>
      <c r="F127" s="59"/>
      <c r="G127" s="59"/>
      <c r="H127" s="59"/>
      <c r="I127" s="59"/>
      <c r="J127" s="59"/>
      <c r="K127" s="59"/>
      <c r="L127" s="59"/>
      <c r="M127" s="59"/>
      <c r="N127" s="59"/>
      <c r="O127" s="59"/>
      <c r="P127" s="59"/>
      <c r="Q127" s="59"/>
      <c r="R127" s="59"/>
      <c r="S127" s="59"/>
      <c r="T127" s="59"/>
      <c r="U127" s="794"/>
      <c r="V127" s="794"/>
      <c r="W127" s="794"/>
      <c r="X127" s="794"/>
      <c r="Y127" s="794"/>
      <c r="Z127" s="794"/>
      <c r="AA127" s="794"/>
      <c r="AB127" s="794"/>
      <c r="AC127" s="794"/>
      <c r="AD127" s="794"/>
      <c r="AE127" s="794"/>
      <c r="AF127" s="794"/>
      <c r="AG127" s="794"/>
      <c r="AH127" s="794"/>
      <c r="AI127" s="794"/>
      <c r="AJ127" s="794"/>
      <c r="AK127" s="794"/>
      <c r="AL127" s="794"/>
      <c r="AM127" s="794"/>
      <c r="AN127" s="794"/>
      <c r="AO127" s="794"/>
      <c r="AP127" s="794"/>
      <c r="AQ127" s="794"/>
      <c r="AR127" s="794"/>
      <c r="AS127" s="794"/>
      <c r="AT127" s="794"/>
      <c r="AU127" s="794"/>
      <c r="AV127" s="794"/>
      <c r="AW127" s="794"/>
      <c r="AX127" s="794"/>
      <c r="AY127" s="794"/>
      <c r="AZ127" s="794"/>
      <c r="BA127" s="794"/>
      <c r="BB127" s="794"/>
      <c r="BC127" s="794"/>
      <c r="BD127" s="794"/>
      <c r="BE127" s="794"/>
      <c r="BF127" s="794"/>
      <c r="BG127" s="794"/>
      <c r="BH127" s="794"/>
      <c r="BI127" s="794"/>
      <c r="BJ127" s="794"/>
      <c r="BK127" s="794"/>
      <c r="BL127" s="794"/>
      <c r="BM127" s="794"/>
      <c r="BN127" s="794"/>
      <c r="BO127" s="794"/>
      <c r="BP127" s="794"/>
      <c r="BQ127" s="794"/>
      <c r="BR127" s="794"/>
      <c r="BS127" s="794"/>
      <c r="BT127" s="794"/>
      <c r="BU127" s="794"/>
      <c r="BV127" s="794"/>
      <c r="BW127" s="794"/>
      <c r="BX127" s="794"/>
      <c r="BY127" s="794"/>
      <c r="BZ127" s="794"/>
      <c r="CA127" s="794"/>
      <c r="CB127" s="794"/>
      <c r="CC127" s="905"/>
      <c r="CO127" s="99"/>
    </row>
    <row r="128" spans="2:93" s="2" customFormat="1" ht="15.75" customHeight="1">
      <c r="B128" s="499"/>
      <c r="C128" s="913"/>
      <c r="D128" s="59"/>
      <c r="E128" s="59" t="s">
        <v>49</v>
      </c>
      <c r="F128" s="59"/>
      <c r="G128" s="59"/>
      <c r="H128" s="59"/>
      <c r="I128" s="59"/>
      <c r="J128" s="59"/>
      <c r="K128" s="59"/>
      <c r="L128" s="59"/>
      <c r="M128" s="59"/>
      <c r="N128" s="59"/>
      <c r="O128" s="59"/>
      <c r="P128" s="59"/>
      <c r="Q128" s="59"/>
      <c r="R128" s="59"/>
      <c r="S128" s="59"/>
      <c r="T128" s="59"/>
      <c r="U128" s="794"/>
      <c r="V128" s="794"/>
      <c r="W128" s="794"/>
      <c r="X128" s="794"/>
      <c r="Y128" s="794"/>
      <c r="Z128" s="794"/>
      <c r="AA128" s="794"/>
      <c r="AB128" s="794"/>
      <c r="AC128" s="794"/>
      <c r="AD128" s="794"/>
      <c r="AE128" s="794"/>
      <c r="AF128" s="794"/>
      <c r="AG128" s="794"/>
      <c r="AH128" s="794"/>
      <c r="AI128" s="794"/>
      <c r="AJ128" s="794"/>
      <c r="AK128" s="794"/>
      <c r="AL128" s="794"/>
      <c r="AM128" s="794"/>
      <c r="AN128" s="794"/>
      <c r="AO128" s="794"/>
      <c r="AP128" s="794"/>
      <c r="AQ128" s="794"/>
      <c r="AR128" s="794"/>
      <c r="AS128" s="794"/>
      <c r="AT128" s="794"/>
      <c r="AU128" s="794"/>
      <c r="AV128" s="794"/>
      <c r="AW128" s="794"/>
      <c r="AX128" s="794"/>
      <c r="AY128" s="794"/>
      <c r="AZ128" s="794"/>
      <c r="BA128" s="794"/>
      <c r="BB128" s="794"/>
      <c r="BC128" s="794"/>
      <c r="BD128" s="794"/>
      <c r="BE128" s="794"/>
      <c r="BF128" s="794"/>
      <c r="BG128" s="794"/>
      <c r="BH128" s="794"/>
      <c r="BI128" s="794"/>
      <c r="BJ128" s="794"/>
      <c r="BK128" s="794"/>
      <c r="BL128" s="794"/>
      <c r="BM128" s="794"/>
      <c r="BN128" s="794"/>
      <c r="BO128" s="794"/>
      <c r="BP128" s="794"/>
      <c r="BQ128" s="794"/>
      <c r="BR128" s="794"/>
      <c r="BS128" s="794"/>
      <c r="BT128" s="794"/>
      <c r="BU128" s="794"/>
      <c r="BV128" s="794"/>
      <c r="BW128" s="794"/>
      <c r="BX128" s="794"/>
      <c r="BY128" s="794"/>
      <c r="BZ128" s="794"/>
      <c r="CA128" s="794"/>
      <c r="CB128" s="794"/>
      <c r="CC128" s="905"/>
      <c r="CO128" s="99"/>
    </row>
    <row r="129" spans="2:102" s="2" customFormat="1" ht="15.75" customHeight="1">
      <c r="B129" s="499"/>
      <c r="C129" s="913"/>
      <c r="D129" s="63"/>
      <c r="E129" s="63" t="s">
        <v>52</v>
      </c>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906"/>
      <c r="AE129" s="906"/>
      <c r="AF129" s="906"/>
      <c r="AG129" s="906"/>
      <c r="AH129" s="906"/>
      <c r="AI129" s="906"/>
      <c r="AJ129" s="906"/>
      <c r="AK129" s="906"/>
      <c r="AL129" s="906"/>
      <c r="AM129" s="906"/>
      <c r="AN129" s="906"/>
      <c r="AO129" s="906"/>
      <c r="AP129" s="906"/>
      <c r="AQ129" s="906"/>
      <c r="AR129" s="906"/>
      <c r="AS129" s="906"/>
      <c r="AT129" s="906"/>
      <c r="AU129" s="906"/>
      <c r="AV129" s="906"/>
      <c r="AW129" s="906"/>
      <c r="AX129" s="906"/>
      <c r="AY129" s="906"/>
      <c r="AZ129" s="906"/>
      <c r="BA129" s="906"/>
      <c r="BB129" s="906"/>
      <c r="BC129" s="906"/>
      <c r="BD129" s="906"/>
      <c r="BE129" s="906"/>
      <c r="BF129" s="906"/>
      <c r="BG129" s="906"/>
      <c r="BH129" s="906"/>
      <c r="BI129" s="906"/>
      <c r="BJ129" s="906"/>
      <c r="BK129" s="906"/>
      <c r="BL129" s="906"/>
      <c r="BM129" s="906"/>
      <c r="BN129" s="906"/>
      <c r="BO129" s="906"/>
      <c r="BP129" s="906"/>
      <c r="BQ129" s="906"/>
      <c r="BR129" s="906"/>
      <c r="BS129" s="906"/>
      <c r="BT129" s="906"/>
      <c r="BU129" s="906"/>
      <c r="BV129" s="906"/>
      <c r="BW129" s="906"/>
      <c r="BX129" s="906"/>
      <c r="BY129" s="906"/>
      <c r="BZ129" s="906"/>
      <c r="CA129" s="906"/>
      <c r="CB129" s="906"/>
      <c r="CC129" s="907"/>
      <c r="CO129" s="99"/>
    </row>
    <row r="130" spans="2:102" s="1" customFormat="1" ht="20.100000000000001" customHeight="1">
      <c r="B130" s="500"/>
      <c r="C130" s="913"/>
      <c r="D130" s="59" t="s">
        <v>54</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CC130" s="392"/>
    </row>
    <row r="131" spans="2:102" s="2" customFormat="1" ht="20.100000000000001" customHeight="1">
      <c r="B131" s="500"/>
      <c r="C131" s="913"/>
      <c r="D131" s="799" t="s">
        <v>56</v>
      </c>
      <c r="E131" s="799"/>
      <c r="F131" s="59"/>
      <c r="G131" s="59" t="s">
        <v>1256</v>
      </c>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799" t="s">
        <v>56</v>
      </c>
      <c r="AR131" s="799"/>
      <c r="AS131" s="59"/>
      <c r="AT131" s="59" t="s">
        <v>1258</v>
      </c>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434"/>
      <c r="CD131" s="59"/>
      <c r="CE131" s="59"/>
      <c r="CF131" s="59"/>
      <c r="CG131" s="59"/>
      <c r="CH131" s="59"/>
      <c r="CI131" s="59"/>
      <c r="CJ131" s="59"/>
    </row>
    <row r="132" spans="2:102" s="2" customFormat="1" ht="20.100000000000001" customHeight="1">
      <c r="B132" s="500"/>
      <c r="C132" s="913"/>
      <c r="D132" s="59" t="s">
        <v>58</v>
      </c>
      <c r="E132" s="59"/>
      <c r="F132" s="59"/>
      <c r="G132" s="59"/>
      <c r="H132" s="59"/>
      <c r="I132" s="59"/>
      <c r="J132" s="59"/>
      <c r="K132" s="59"/>
      <c r="L132" s="59"/>
      <c r="M132" s="59"/>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59"/>
      <c r="AL132" s="59"/>
      <c r="AM132" s="59"/>
      <c r="AN132" s="59"/>
      <c r="AO132" s="59"/>
      <c r="AP132" s="59"/>
      <c r="AQ132" s="59" t="s">
        <v>58</v>
      </c>
      <c r="AR132" s="59"/>
      <c r="AS132" s="59"/>
      <c r="AT132" s="59"/>
      <c r="AU132" s="59"/>
      <c r="AV132" s="59"/>
      <c r="AW132" s="59"/>
      <c r="AX132" s="59"/>
      <c r="AY132" s="59"/>
      <c r="AZ132" s="59"/>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432"/>
      <c r="BW132" s="432"/>
      <c r="BX132" s="432"/>
      <c r="BY132" s="432"/>
      <c r="BZ132" s="432"/>
      <c r="CA132" s="59"/>
      <c r="CB132" s="59"/>
      <c r="CC132" s="434"/>
      <c r="CD132" s="59"/>
      <c r="CE132" s="59"/>
      <c r="CF132" s="59"/>
      <c r="CG132" s="59"/>
      <c r="CH132" s="59"/>
      <c r="CI132" s="59"/>
      <c r="CJ132" s="59"/>
    </row>
    <row r="133" spans="2:102" s="2" customFormat="1" ht="20.100000000000001" customHeight="1">
      <c r="B133" s="500"/>
      <c r="C133" s="913"/>
      <c r="D133" s="63" t="s">
        <v>1257</v>
      </c>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t="s">
        <v>81</v>
      </c>
      <c r="AD133" s="63"/>
      <c r="AE133" s="887"/>
      <c r="AF133" s="887"/>
      <c r="AG133" s="887"/>
      <c r="AH133" s="887"/>
      <c r="AI133" s="887"/>
      <c r="AJ133" s="887"/>
      <c r="AK133" s="887"/>
      <c r="AL133" s="887"/>
      <c r="AM133" s="887"/>
      <c r="AN133" s="887"/>
      <c r="AO133" s="63" t="s">
        <v>40</v>
      </c>
      <c r="AP133" s="63"/>
      <c r="AQ133" s="63" t="s">
        <v>1257</v>
      </c>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t="s">
        <v>81</v>
      </c>
      <c r="BQ133" s="63"/>
      <c r="BR133" s="433"/>
      <c r="BS133" s="433"/>
      <c r="BT133" s="433"/>
      <c r="BU133" s="433"/>
      <c r="BV133" s="433"/>
      <c r="BW133" s="433"/>
      <c r="BX133" s="433"/>
      <c r="BY133" s="433"/>
      <c r="BZ133" s="433"/>
      <c r="CA133" s="433"/>
      <c r="CB133" s="63" t="s">
        <v>40</v>
      </c>
      <c r="CC133" s="435"/>
      <c r="CD133" s="430"/>
      <c r="CE133" s="430"/>
      <c r="CF133" s="430"/>
      <c r="CG133" s="430"/>
      <c r="CH133" s="430"/>
      <c r="CI133" s="59" t="s">
        <v>40</v>
      </c>
      <c r="CJ133" s="59"/>
    </row>
    <row r="134" spans="2:102" s="2" customFormat="1" ht="20.100000000000001" customHeight="1">
      <c r="B134" s="500"/>
      <c r="C134" s="913"/>
      <c r="D134" s="915" t="s">
        <v>56</v>
      </c>
      <c r="E134" s="915"/>
      <c r="F134" s="169"/>
      <c r="G134" s="169" t="s">
        <v>1259</v>
      </c>
      <c r="H134" s="169"/>
      <c r="I134" s="169"/>
      <c r="J134" s="169"/>
      <c r="K134" s="169"/>
      <c r="L134" s="169"/>
      <c r="M134" s="169"/>
      <c r="N134" s="169"/>
      <c r="O134" s="169"/>
      <c r="P134" s="169"/>
      <c r="Q134" s="169"/>
      <c r="R134" s="169"/>
      <c r="S134" s="169"/>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915" t="s">
        <v>56</v>
      </c>
      <c r="AR134" s="915"/>
      <c r="AS134" s="169"/>
      <c r="AT134" s="169" t="s">
        <v>1261</v>
      </c>
      <c r="AU134" s="169"/>
      <c r="AV134" s="169"/>
      <c r="AW134" s="169"/>
      <c r="AX134" s="169"/>
      <c r="AY134" s="169"/>
      <c r="AZ134" s="169"/>
      <c r="BA134" s="169"/>
      <c r="BB134" s="169"/>
      <c r="BC134" s="169"/>
      <c r="BD134" s="169"/>
      <c r="BE134" s="169"/>
      <c r="BF134" s="169"/>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436"/>
      <c r="CD134" s="122"/>
      <c r="CE134" s="122"/>
      <c r="CF134" s="122"/>
      <c r="CG134" s="122"/>
      <c r="CH134" s="122"/>
      <c r="CI134" s="122"/>
      <c r="CJ134" s="122"/>
    </row>
    <row r="135" spans="2:102" s="2" customFormat="1" ht="20.100000000000001" customHeight="1">
      <c r="B135" s="500"/>
      <c r="C135" s="913"/>
      <c r="D135" s="59" t="s">
        <v>58</v>
      </c>
      <c r="E135" s="59"/>
      <c r="F135" s="59"/>
      <c r="G135" s="59"/>
      <c r="H135" s="59"/>
      <c r="I135" s="59"/>
      <c r="J135" s="59"/>
      <c r="K135" s="59"/>
      <c r="L135" s="59"/>
      <c r="M135" s="59"/>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122"/>
      <c r="AL135" s="122"/>
      <c r="AM135" s="122"/>
      <c r="AN135" s="122"/>
      <c r="AO135" s="122"/>
      <c r="AP135" s="122"/>
      <c r="AQ135" s="59" t="s">
        <v>58</v>
      </c>
      <c r="AR135" s="59"/>
      <c r="AS135" s="59"/>
      <c r="AT135" s="59"/>
      <c r="AU135" s="59"/>
      <c r="AV135" s="59"/>
      <c r="AW135" s="59"/>
      <c r="AX135" s="59"/>
      <c r="AY135" s="59"/>
      <c r="AZ135" s="59"/>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432"/>
      <c r="BW135" s="432"/>
      <c r="BX135" s="432"/>
      <c r="BY135" s="432"/>
      <c r="BZ135" s="432"/>
      <c r="CA135" s="122"/>
      <c r="CB135" s="122"/>
      <c r="CC135" s="437"/>
      <c r="CD135" s="122"/>
      <c r="CE135" s="122"/>
      <c r="CF135" s="122"/>
      <c r="CG135" s="122"/>
      <c r="CH135" s="122"/>
      <c r="CI135" s="122"/>
      <c r="CJ135" s="122"/>
    </row>
    <row r="136" spans="2:102" s="2" customFormat="1" ht="20.100000000000001" customHeight="1">
      <c r="B136" s="500"/>
      <c r="C136" s="913"/>
      <c r="D136" s="63" t="s">
        <v>1260</v>
      </c>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t="s">
        <v>81</v>
      </c>
      <c r="AD136" s="63"/>
      <c r="AE136" s="887"/>
      <c r="AF136" s="887"/>
      <c r="AG136" s="887"/>
      <c r="AH136" s="887"/>
      <c r="AI136" s="887"/>
      <c r="AJ136" s="887"/>
      <c r="AK136" s="887"/>
      <c r="AL136" s="887"/>
      <c r="AM136" s="887"/>
      <c r="AN136" s="887"/>
      <c r="AO136" s="63" t="s">
        <v>40</v>
      </c>
      <c r="AP136" s="63"/>
      <c r="AQ136" s="63" t="s">
        <v>1260</v>
      </c>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t="s">
        <v>81</v>
      </c>
      <c r="BQ136" s="63"/>
      <c r="BR136" s="887"/>
      <c r="BS136" s="887"/>
      <c r="BT136" s="887"/>
      <c r="BU136" s="887"/>
      <c r="BV136" s="887"/>
      <c r="BW136" s="887"/>
      <c r="BX136" s="887"/>
      <c r="BY136" s="887"/>
      <c r="BZ136" s="887"/>
      <c r="CA136" s="887"/>
      <c r="CB136" s="63" t="s">
        <v>40</v>
      </c>
      <c r="CC136" s="438"/>
      <c r="CD136" s="430"/>
      <c r="CE136" s="430"/>
      <c r="CF136" s="430"/>
      <c r="CG136" s="430"/>
      <c r="CH136" s="430"/>
      <c r="CI136" s="59" t="s">
        <v>40</v>
      </c>
      <c r="CJ136" s="59"/>
    </row>
    <row r="137" spans="2:102" s="1" customFormat="1" ht="15.75" customHeight="1">
      <c r="B137" s="500"/>
      <c r="C137" s="914" t="s">
        <v>2086</v>
      </c>
      <c r="D137" s="59"/>
      <c r="E137" s="59" t="s">
        <v>36</v>
      </c>
      <c r="F137" s="59"/>
      <c r="G137" s="59"/>
      <c r="H137" s="59"/>
      <c r="I137" s="59"/>
      <c r="J137" s="59"/>
      <c r="K137" s="59"/>
      <c r="L137" s="59"/>
      <c r="M137" s="59"/>
      <c r="N137" s="59"/>
      <c r="O137" s="59"/>
      <c r="P137" s="59"/>
      <c r="Q137" s="59"/>
      <c r="R137" s="59"/>
      <c r="S137" s="59"/>
      <c r="T137" s="59"/>
      <c r="U137" s="59"/>
      <c r="V137" s="59" t="s">
        <v>37</v>
      </c>
      <c r="W137" s="59"/>
      <c r="X137" s="794"/>
      <c r="Y137" s="794"/>
      <c r="Z137" s="794"/>
      <c r="AA137" s="794"/>
      <c r="AB137" s="122" t="s">
        <v>38</v>
      </c>
      <c r="AC137" s="59"/>
      <c r="AD137" s="59"/>
      <c r="AE137" s="59"/>
      <c r="AF137" s="59"/>
      <c r="AG137" s="59"/>
      <c r="AH137" s="59"/>
      <c r="AI137" s="59"/>
      <c r="AJ137" s="59"/>
      <c r="AK137" s="59"/>
      <c r="AL137" s="59" t="s">
        <v>37</v>
      </c>
      <c r="AM137" s="59"/>
      <c r="AN137" s="823"/>
      <c r="AO137" s="823"/>
      <c r="AP137" s="823"/>
      <c r="AQ137" s="823"/>
      <c r="AR137" s="823"/>
      <c r="AS137" s="823"/>
      <c r="AT137" s="823"/>
      <c r="AU137" s="823"/>
      <c r="AV137" s="823"/>
      <c r="AW137" s="823"/>
      <c r="AX137" s="823"/>
      <c r="AY137" s="823"/>
      <c r="AZ137" s="122" t="s">
        <v>39</v>
      </c>
      <c r="BA137" s="59"/>
      <c r="BB137" s="59"/>
      <c r="BC137" s="59"/>
      <c r="BD137" s="59"/>
      <c r="BE137" s="59"/>
      <c r="BF137" s="59"/>
      <c r="BG137" s="59"/>
      <c r="BH137" s="59"/>
      <c r="BI137" s="794"/>
      <c r="BJ137" s="794"/>
      <c r="BK137" s="794"/>
      <c r="BL137" s="794"/>
      <c r="BM137" s="794"/>
      <c r="BN137" s="794"/>
      <c r="BO137" s="794"/>
      <c r="BP137" s="794"/>
      <c r="BQ137" s="794"/>
      <c r="BR137" s="794"/>
      <c r="BS137" s="794"/>
      <c r="BT137" s="794"/>
      <c r="BU137" s="122" t="s">
        <v>40</v>
      </c>
      <c r="BV137" s="59"/>
      <c r="BW137" s="59"/>
      <c r="BX137" s="59"/>
      <c r="BY137" s="59"/>
      <c r="BZ137" s="59"/>
      <c r="CA137" s="59"/>
      <c r="CB137" s="59"/>
      <c r="CC137" s="434"/>
      <c r="CP137" s="2"/>
      <c r="CQ137" s="2"/>
      <c r="CR137" s="2"/>
      <c r="CV137" s="2"/>
      <c r="CW137" s="2"/>
      <c r="CX137" s="2"/>
    </row>
    <row r="138" spans="2:102" s="1" customFormat="1" ht="15.75" customHeight="1">
      <c r="B138" s="500"/>
      <c r="C138" s="914"/>
      <c r="D138" s="59"/>
      <c r="E138" s="59" t="s">
        <v>31</v>
      </c>
      <c r="F138" s="59"/>
      <c r="G138" s="59"/>
      <c r="H138" s="59"/>
      <c r="I138" s="59"/>
      <c r="J138" s="59"/>
      <c r="K138" s="59"/>
      <c r="L138" s="59"/>
      <c r="M138" s="59"/>
      <c r="N138" s="59"/>
      <c r="O138" s="59"/>
      <c r="P138" s="59"/>
      <c r="Q138" s="59"/>
      <c r="R138" s="59"/>
      <c r="S138" s="59"/>
      <c r="T138" s="59"/>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4"/>
      <c r="AY138" s="794"/>
      <c r="AZ138" s="794"/>
      <c r="BA138" s="794"/>
      <c r="BB138" s="794"/>
      <c r="BC138" s="794"/>
      <c r="BD138" s="794"/>
      <c r="BE138" s="794"/>
      <c r="BF138" s="794"/>
      <c r="BG138" s="794"/>
      <c r="BH138" s="794"/>
      <c r="BI138" s="794"/>
      <c r="BJ138" s="794"/>
      <c r="BK138" s="794"/>
      <c r="BL138" s="794"/>
      <c r="BM138" s="794"/>
      <c r="BN138" s="794"/>
      <c r="BO138" s="794"/>
      <c r="BP138" s="794"/>
      <c r="BQ138" s="794"/>
      <c r="BR138" s="794"/>
      <c r="BS138" s="794"/>
      <c r="BT138" s="794"/>
      <c r="BU138" s="794"/>
      <c r="BV138" s="794"/>
      <c r="BW138" s="794"/>
      <c r="BX138" s="794"/>
      <c r="BY138" s="794"/>
      <c r="BZ138" s="794"/>
      <c r="CA138" s="794"/>
      <c r="CB138" s="794"/>
      <c r="CC138" s="905"/>
      <c r="CP138" s="2"/>
      <c r="CQ138" s="2"/>
      <c r="CR138" s="2"/>
      <c r="CV138" s="2"/>
      <c r="CW138" s="2"/>
      <c r="CX138" s="2"/>
    </row>
    <row r="139" spans="2:102" s="1" customFormat="1" ht="15.75" customHeight="1">
      <c r="B139" s="500"/>
      <c r="C139" s="914"/>
      <c r="D139" s="59"/>
      <c r="E139" s="59" t="s">
        <v>42</v>
      </c>
      <c r="F139" s="59"/>
      <c r="G139" s="59"/>
      <c r="H139" s="59"/>
      <c r="I139" s="59"/>
      <c r="J139" s="59"/>
      <c r="K139" s="59"/>
      <c r="L139" s="59"/>
      <c r="M139" s="59"/>
      <c r="N139" s="59"/>
      <c r="O139" s="59"/>
      <c r="P139" s="59"/>
      <c r="Q139" s="59"/>
      <c r="R139" s="59"/>
      <c r="S139" s="59"/>
      <c r="T139" s="59"/>
      <c r="U139" s="59"/>
      <c r="V139" s="59" t="s">
        <v>37</v>
      </c>
      <c r="W139" s="59"/>
      <c r="X139" s="794"/>
      <c r="Y139" s="794"/>
      <c r="Z139" s="794"/>
      <c r="AA139" s="794"/>
      <c r="AB139" s="122" t="s">
        <v>43</v>
      </c>
      <c r="AC139" s="59"/>
      <c r="AD139" s="59"/>
      <c r="AE139" s="59"/>
      <c r="AF139" s="59"/>
      <c r="AG139" s="59"/>
      <c r="AH139" s="59"/>
      <c r="AI139" s="59"/>
      <c r="AJ139" s="59"/>
      <c r="AK139" s="59"/>
      <c r="AL139" s="59" t="s">
        <v>37</v>
      </c>
      <c r="AM139" s="59"/>
      <c r="AN139" s="794"/>
      <c r="AO139" s="794"/>
      <c r="AP139" s="794"/>
      <c r="AQ139" s="794"/>
      <c r="AR139" s="794"/>
      <c r="AS139" s="794"/>
      <c r="AT139" s="794"/>
      <c r="AU139" s="794"/>
      <c r="AV139" s="794"/>
      <c r="AW139" s="59" t="s">
        <v>44</v>
      </c>
      <c r="AX139" s="59"/>
      <c r="AY139" s="59"/>
      <c r="AZ139" s="59"/>
      <c r="BA139" s="122"/>
      <c r="BB139" s="59"/>
      <c r="BC139" s="59"/>
      <c r="BD139" s="59"/>
      <c r="BE139" s="59"/>
      <c r="BF139" s="59"/>
      <c r="BG139" s="59"/>
      <c r="BH139" s="59"/>
      <c r="BI139" s="794"/>
      <c r="BJ139" s="794"/>
      <c r="BK139" s="794"/>
      <c r="BL139" s="794"/>
      <c r="BM139" s="794"/>
      <c r="BN139" s="794"/>
      <c r="BO139" s="794"/>
      <c r="BP139" s="794"/>
      <c r="BQ139" s="794"/>
      <c r="BR139" s="794"/>
      <c r="BS139" s="794"/>
      <c r="BT139" s="794"/>
      <c r="BU139" s="122" t="s">
        <v>40</v>
      </c>
      <c r="BV139" s="59"/>
      <c r="BW139" s="59"/>
      <c r="BX139" s="59"/>
      <c r="BY139" s="59"/>
      <c r="BZ139" s="59"/>
      <c r="CA139" s="59"/>
      <c r="CB139" s="59"/>
      <c r="CC139" s="434"/>
      <c r="CP139" s="2"/>
      <c r="CQ139" s="2"/>
      <c r="CR139" s="2"/>
      <c r="CV139" s="2"/>
      <c r="CW139" s="2"/>
      <c r="CX139" s="2"/>
    </row>
    <row r="140" spans="2:102" s="1" customFormat="1" ht="15.75" customHeight="1">
      <c r="B140" s="500"/>
      <c r="C140" s="914"/>
      <c r="D140" s="59"/>
      <c r="E140" s="59"/>
      <c r="F140" s="59"/>
      <c r="G140" s="59"/>
      <c r="H140" s="59"/>
      <c r="I140" s="59"/>
      <c r="J140" s="59"/>
      <c r="K140" s="59"/>
      <c r="L140" s="59"/>
      <c r="M140" s="59"/>
      <c r="N140" s="59"/>
      <c r="O140" s="59"/>
      <c r="P140" s="59"/>
      <c r="Q140" s="59"/>
      <c r="R140" s="59"/>
      <c r="S140" s="59"/>
      <c r="T140" s="59"/>
      <c r="U140" s="794"/>
      <c r="V140" s="794"/>
      <c r="W140" s="794"/>
      <c r="X140" s="794"/>
      <c r="Y140" s="794"/>
      <c r="Z140" s="794"/>
      <c r="AA140" s="794"/>
      <c r="AB140" s="794"/>
      <c r="AC140" s="794"/>
      <c r="AD140" s="794"/>
      <c r="AE140" s="794"/>
      <c r="AF140" s="794"/>
      <c r="AG140" s="794"/>
      <c r="AH140" s="794"/>
      <c r="AI140" s="794"/>
      <c r="AJ140" s="794"/>
      <c r="AK140" s="794"/>
      <c r="AL140" s="794"/>
      <c r="AM140" s="794"/>
      <c r="AN140" s="794"/>
      <c r="AO140" s="794"/>
      <c r="AP140" s="794"/>
      <c r="AQ140" s="794"/>
      <c r="AR140" s="794"/>
      <c r="AS140" s="794"/>
      <c r="AT140" s="794"/>
      <c r="AU140" s="794"/>
      <c r="AV140" s="794"/>
      <c r="AW140" s="794"/>
      <c r="AX140" s="794"/>
      <c r="AY140" s="794"/>
      <c r="AZ140" s="794"/>
      <c r="BA140" s="794"/>
      <c r="BB140" s="794"/>
      <c r="BC140" s="794"/>
      <c r="BD140" s="794"/>
      <c r="BE140" s="794"/>
      <c r="BF140" s="794"/>
      <c r="BG140" s="794"/>
      <c r="BH140" s="794"/>
      <c r="BI140" s="794"/>
      <c r="BJ140" s="794"/>
      <c r="BK140" s="794"/>
      <c r="BL140" s="794"/>
      <c r="BM140" s="794"/>
      <c r="BN140" s="794"/>
      <c r="BO140" s="794"/>
      <c r="BP140" s="794"/>
      <c r="BQ140" s="794"/>
      <c r="BR140" s="794"/>
      <c r="BS140" s="794"/>
      <c r="BT140" s="794"/>
      <c r="BU140" s="794"/>
      <c r="BV140" s="794"/>
      <c r="BW140" s="794"/>
      <c r="BX140" s="794"/>
      <c r="BY140" s="794"/>
      <c r="BZ140" s="794"/>
      <c r="CA140" s="794"/>
      <c r="CB140" s="794"/>
      <c r="CC140" s="905"/>
      <c r="CP140" s="2"/>
      <c r="CQ140" s="2"/>
      <c r="CR140" s="2"/>
      <c r="CV140" s="2"/>
      <c r="CW140" s="2"/>
      <c r="CX140" s="2"/>
    </row>
    <row r="141" spans="2:102" s="1" customFormat="1" ht="15.75" customHeight="1">
      <c r="B141" s="500"/>
      <c r="C141" s="914"/>
      <c r="D141" s="59"/>
      <c r="E141" s="59" t="s">
        <v>47</v>
      </c>
      <c r="F141" s="59"/>
      <c r="G141" s="59"/>
      <c r="H141" s="59"/>
      <c r="I141" s="59"/>
      <c r="J141" s="59"/>
      <c r="K141" s="59"/>
      <c r="L141" s="59"/>
      <c r="M141" s="59"/>
      <c r="N141" s="59"/>
      <c r="O141" s="59"/>
      <c r="P141" s="59"/>
      <c r="Q141" s="59"/>
      <c r="R141" s="59"/>
      <c r="S141" s="59"/>
      <c r="T141" s="59"/>
      <c r="U141" s="801" t="s">
        <v>1253</v>
      </c>
      <c r="V141" s="801"/>
      <c r="W141" s="801"/>
      <c r="X141" s="794"/>
      <c r="Y141" s="794"/>
      <c r="Z141" s="794"/>
      <c r="AA141" s="794"/>
      <c r="AB141" s="794"/>
      <c r="AC141" s="794"/>
      <c r="AD141" s="794"/>
      <c r="AE141" s="794"/>
      <c r="AF141" s="794"/>
      <c r="AG141" s="794"/>
      <c r="AH141" s="794"/>
      <c r="AI141" s="794"/>
      <c r="AJ141" s="794"/>
      <c r="AK141" s="794"/>
      <c r="AL141" s="794"/>
      <c r="AM141" s="794"/>
      <c r="AN141" s="794"/>
      <c r="AO141" s="794"/>
      <c r="AP141" s="794"/>
      <c r="AQ141" s="794"/>
      <c r="AR141" s="794"/>
      <c r="AS141" s="794"/>
      <c r="AT141" s="794"/>
      <c r="AU141" s="794"/>
      <c r="AV141" s="794"/>
      <c r="AW141" s="794"/>
      <c r="AX141" s="794"/>
      <c r="AY141" s="794"/>
      <c r="AZ141" s="794"/>
      <c r="BA141" s="794"/>
      <c r="BB141" s="794"/>
      <c r="BC141" s="794"/>
      <c r="BD141" s="794"/>
      <c r="BE141" s="794"/>
      <c r="BF141" s="794"/>
      <c r="BG141" s="794"/>
      <c r="BH141" s="794"/>
      <c r="BI141" s="794"/>
      <c r="BJ141" s="794"/>
      <c r="BK141" s="794"/>
      <c r="BL141" s="794"/>
      <c r="BM141" s="794"/>
      <c r="BN141" s="794"/>
      <c r="BO141" s="794"/>
      <c r="BP141" s="794"/>
      <c r="BQ141" s="794"/>
      <c r="BR141" s="794"/>
      <c r="BS141" s="794"/>
      <c r="BT141" s="794"/>
      <c r="BU141" s="794"/>
      <c r="BV141" s="794"/>
      <c r="BW141" s="794"/>
      <c r="BX141" s="794"/>
      <c r="BY141" s="794"/>
      <c r="BZ141" s="794"/>
      <c r="CA141" s="794"/>
      <c r="CB141" s="794"/>
      <c r="CC141" s="905"/>
      <c r="CP141" s="2"/>
      <c r="CQ141" s="2"/>
      <c r="CR141" s="2"/>
      <c r="CV141" s="2"/>
      <c r="CW141" s="2"/>
      <c r="CX141" s="2"/>
    </row>
    <row r="142" spans="2:102" s="1" customFormat="1" ht="15.75" customHeight="1">
      <c r="B142" s="500"/>
      <c r="C142" s="914"/>
      <c r="D142" s="59"/>
      <c r="E142" s="59" t="s">
        <v>48</v>
      </c>
      <c r="F142" s="59"/>
      <c r="G142" s="59"/>
      <c r="H142" s="59"/>
      <c r="I142" s="59"/>
      <c r="J142" s="59"/>
      <c r="K142" s="59"/>
      <c r="L142" s="59"/>
      <c r="M142" s="59"/>
      <c r="N142" s="59"/>
      <c r="O142" s="59"/>
      <c r="P142" s="59"/>
      <c r="Q142" s="59"/>
      <c r="R142" s="59"/>
      <c r="S142" s="59"/>
      <c r="T142" s="59"/>
      <c r="U142" s="794"/>
      <c r="V142" s="794"/>
      <c r="W142" s="794"/>
      <c r="X142" s="794"/>
      <c r="Y142" s="794"/>
      <c r="Z142" s="794"/>
      <c r="AA142" s="794"/>
      <c r="AB142" s="794"/>
      <c r="AC142" s="794"/>
      <c r="AD142" s="794"/>
      <c r="AE142" s="794"/>
      <c r="AF142" s="794"/>
      <c r="AG142" s="794"/>
      <c r="AH142" s="794"/>
      <c r="AI142" s="794"/>
      <c r="AJ142" s="794"/>
      <c r="AK142" s="794"/>
      <c r="AL142" s="794"/>
      <c r="AM142" s="794"/>
      <c r="AN142" s="794"/>
      <c r="AO142" s="794"/>
      <c r="AP142" s="794"/>
      <c r="AQ142" s="794"/>
      <c r="AR142" s="794"/>
      <c r="AS142" s="794"/>
      <c r="AT142" s="794"/>
      <c r="AU142" s="794"/>
      <c r="AV142" s="794"/>
      <c r="AW142" s="794"/>
      <c r="AX142" s="794"/>
      <c r="AY142" s="794"/>
      <c r="AZ142" s="794"/>
      <c r="BA142" s="794"/>
      <c r="BB142" s="794"/>
      <c r="BC142" s="794"/>
      <c r="BD142" s="794"/>
      <c r="BE142" s="794"/>
      <c r="BF142" s="794"/>
      <c r="BG142" s="794"/>
      <c r="BH142" s="794"/>
      <c r="BI142" s="794"/>
      <c r="BJ142" s="794"/>
      <c r="BK142" s="794"/>
      <c r="BL142" s="794"/>
      <c r="BM142" s="794"/>
      <c r="BN142" s="794"/>
      <c r="BO142" s="794"/>
      <c r="BP142" s="794"/>
      <c r="BQ142" s="794"/>
      <c r="BR142" s="794"/>
      <c r="BS142" s="794"/>
      <c r="BT142" s="794"/>
      <c r="BU142" s="794"/>
      <c r="BV142" s="794"/>
      <c r="BW142" s="794"/>
      <c r="BX142" s="794"/>
      <c r="BY142" s="794"/>
      <c r="BZ142" s="794"/>
      <c r="CA142" s="794"/>
      <c r="CB142" s="794"/>
      <c r="CC142" s="905"/>
      <c r="CP142" s="2"/>
      <c r="CQ142" s="2"/>
      <c r="CR142" s="2"/>
    </row>
    <row r="143" spans="2:102" s="1" customFormat="1" ht="15.75" customHeight="1">
      <c r="B143" s="500"/>
      <c r="C143" s="914"/>
      <c r="D143" s="59"/>
      <c r="E143" s="59" t="s">
        <v>49</v>
      </c>
      <c r="F143" s="59"/>
      <c r="G143" s="59"/>
      <c r="H143" s="59"/>
      <c r="I143" s="59"/>
      <c r="J143" s="59"/>
      <c r="K143" s="59"/>
      <c r="L143" s="59"/>
      <c r="M143" s="59"/>
      <c r="N143" s="59"/>
      <c r="O143" s="59"/>
      <c r="P143" s="59"/>
      <c r="Q143" s="59"/>
      <c r="R143" s="59"/>
      <c r="S143" s="59"/>
      <c r="T143" s="59"/>
      <c r="U143" s="794"/>
      <c r="V143" s="794"/>
      <c r="W143" s="794"/>
      <c r="X143" s="794"/>
      <c r="Y143" s="794"/>
      <c r="Z143" s="794"/>
      <c r="AA143" s="794"/>
      <c r="AB143" s="794"/>
      <c r="AC143" s="794"/>
      <c r="AD143" s="794"/>
      <c r="AE143" s="794"/>
      <c r="AF143" s="794"/>
      <c r="AG143" s="794"/>
      <c r="AH143" s="794"/>
      <c r="AI143" s="794"/>
      <c r="AJ143" s="794"/>
      <c r="AK143" s="794"/>
      <c r="AL143" s="794"/>
      <c r="AM143" s="794"/>
      <c r="AN143" s="794"/>
      <c r="AO143" s="794"/>
      <c r="AP143" s="794"/>
      <c r="AQ143" s="794"/>
      <c r="AR143" s="794"/>
      <c r="AS143" s="794"/>
      <c r="AT143" s="794"/>
      <c r="AU143" s="794"/>
      <c r="AV143" s="794"/>
      <c r="AW143" s="794"/>
      <c r="AX143" s="794"/>
      <c r="AY143" s="794"/>
      <c r="AZ143" s="794"/>
      <c r="BA143" s="794"/>
      <c r="BB143" s="794"/>
      <c r="BC143" s="794"/>
      <c r="BD143" s="794"/>
      <c r="BE143" s="794"/>
      <c r="BF143" s="794"/>
      <c r="BG143" s="794"/>
      <c r="BH143" s="794"/>
      <c r="BI143" s="794"/>
      <c r="BJ143" s="794"/>
      <c r="BK143" s="794"/>
      <c r="BL143" s="794"/>
      <c r="BM143" s="794"/>
      <c r="BN143" s="794"/>
      <c r="BO143" s="794"/>
      <c r="BP143" s="794"/>
      <c r="BQ143" s="794"/>
      <c r="BR143" s="794"/>
      <c r="BS143" s="794"/>
      <c r="BT143" s="794"/>
      <c r="BU143" s="794"/>
      <c r="BV143" s="794"/>
      <c r="BW143" s="794"/>
      <c r="BX143" s="794"/>
      <c r="BY143" s="794"/>
      <c r="BZ143" s="794"/>
      <c r="CA143" s="794"/>
      <c r="CB143" s="794"/>
      <c r="CC143" s="905"/>
      <c r="CP143" s="2"/>
      <c r="CQ143" s="2"/>
      <c r="CR143" s="2"/>
    </row>
    <row r="144" spans="2:102" s="1" customFormat="1" ht="15.75" customHeight="1">
      <c r="B144" s="500"/>
      <c r="C144" s="914"/>
      <c r="D144" s="63"/>
      <c r="E144" s="63" t="s">
        <v>74</v>
      </c>
      <c r="F144" s="63"/>
      <c r="G144" s="63"/>
      <c r="H144" s="63"/>
      <c r="I144" s="63"/>
      <c r="J144" s="63"/>
      <c r="K144" s="63"/>
      <c r="L144" s="63"/>
      <c r="M144" s="63"/>
      <c r="N144" s="63"/>
      <c r="O144" s="63"/>
      <c r="P144" s="63"/>
      <c r="Q144" s="63"/>
      <c r="R144" s="63"/>
      <c r="S144" s="63"/>
      <c r="T144" s="63"/>
      <c r="U144" s="64"/>
      <c r="V144" s="64"/>
      <c r="W144" s="64"/>
      <c r="X144" s="63"/>
      <c r="Y144" s="63"/>
      <c r="Z144" s="63"/>
      <c r="AA144" s="63"/>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7"/>
      <c r="CP144" s="2"/>
      <c r="CQ144" s="2"/>
      <c r="CR144" s="2"/>
    </row>
    <row r="145" spans="2:100" s="2" customFormat="1" ht="16.5" customHeight="1">
      <c r="B145" s="499"/>
      <c r="C145" s="913" t="s">
        <v>2085</v>
      </c>
      <c r="D145" s="59"/>
      <c r="E145" s="59" t="s">
        <v>66</v>
      </c>
      <c r="F145" s="59"/>
      <c r="G145" s="59"/>
      <c r="H145" s="59"/>
      <c r="I145" s="59"/>
      <c r="J145" s="59"/>
      <c r="K145" s="59"/>
      <c r="L145" s="59"/>
      <c r="M145" s="59"/>
      <c r="N145" s="59"/>
      <c r="O145" s="59"/>
      <c r="P145" s="59"/>
      <c r="Q145" s="59"/>
      <c r="R145" s="59"/>
      <c r="S145" s="59"/>
      <c r="T145" s="59"/>
      <c r="U145" s="794"/>
      <c r="V145" s="794"/>
      <c r="W145" s="794"/>
      <c r="X145" s="794"/>
      <c r="Y145" s="794"/>
      <c r="Z145" s="794"/>
      <c r="AA145" s="794"/>
      <c r="AB145" s="794"/>
      <c r="AC145" s="794"/>
      <c r="AD145" s="794"/>
      <c r="AE145" s="794"/>
      <c r="AF145" s="794"/>
      <c r="AG145" s="794"/>
      <c r="AH145" s="794"/>
      <c r="AI145" s="794"/>
      <c r="AJ145" s="794"/>
      <c r="AK145" s="794"/>
      <c r="AL145" s="794"/>
      <c r="AM145" s="794"/>
      <c r="AN145" s="794"/>
      <c r="AO145" s="794"/>
      <c r="AP145" s="794"/>
      <c r="AQ145" s="794"/>
      <c r="AR145" s="794"/>
      <c r="AS145" s="794"/>
      <c r="AT145" s="794"/>
      <c r="AU145" s="794"/>
      <c r="AV145" s="794"/>
      <c r="AW145" s="794"/>
      <c r="AX145" s="794"/>
      <c r="AY145" s="794"/>
      <c r="AZ145" s="794"/>
      <c r="BA145" s="794"/>
      <c r="BB145" s="794"/>
      <c r="BC145" s="794"/>
      <c r="BD145" s="794"/>
      <c r="BE145" s="794"/>
      <c r="BF145" s="794"/>
      <c r="BG145" s="794"/>
      <c r="BH145" s="794"/>
      <c r="BI145" s="794"/>
      <c r="BJ145" s="794"/>
      <c r="BK145" s="794"/>
      <c r="BL145" s="794"/>
      <c r="BM145" s="794"/>
      <c r="BN145" s="794"/>
      <c r="BO145" s="794"/>
      <c r="BP145" s="794"/>
      <c r="BQ145" s="794"/>
      <c r="BR145" s="794"/>
      <c r="BS145" s="794"/>
      <c r="BT145" s="794"/>
      <c r="BU145" s="794"/>
      <c r="BV145" s="794"/>
      <c r="BW145" s="794"/>
      <c r="BX145" s="794"/>
      <c r="BY145" s="794"/>
      <c r="BZ145" s="794"/>
      <c r="CA145" s="794"/>
      <c r="CB145" s="794"/>
      <c r="CC145" s="905"/>
      <c r="CD145" s="97" t="s">
        <v>1225</v>
      </c>
      <c r="CO145" s="498" t="s">
        <v>2091</v>
      </c>
      <c r="CP145" s="498"/>
      <c r="CQ145" s="498"/>
      <c r="CR145" s="498"/>
      <c r="CS145" s="498"/>
      <c r="CT145" s="498"/>
      <c r="CU145" s="498"/>
      <c r="CV145" s="498"/>
    </row>
    <row r="146" spans="2:100" s="2" customFormat="1" ht="16.5" customHeight="1">
      <c r="B146" s="499"/>
      <c r="C146" s="913"/>
      <c r="D146" s="59"/>
      <c r="E146" s="59" t="s">
        <v>77</v>
      </c>
      <c r="F146" s="59"/>
      <c r="G146" s="59"/>
      <c r="H146" s="59"/>
      <c r="I146" s="59"/>
      <c r="J146" s="59"/>
      <c r="K146" s="59"/>
      <c r="L146" s="59"/>
      <c r="M146" s="59"/>
      <c r="N146" s="59"/>
      <c r="O146" s="59"/>
      <c r="P146" s="59"/>
      <c r="Q146" s="59" t="s">
        <v>78</v>
      </c>
      <c r="R146" s="59"/>
      <c r="S146" s="59"/>
      <c r="T146" s="59"/>
      <c r="U146" s="59"/>
      <c r="V146" s="59"/>
      <c r="W146" s="59"/>
      <c r="X146" s="59"/>
      <c r="Y146" s="59"/>
      <c r="Z146" s="59"/>
      <c r="AA146" s="59"/>
      <c r="AB146" s="59" t="s">
        <v>79</v>
      </c>
      <c r="AC146" s="59"/>
      <c r="AD146" s="823"/>
      <c r="AE146" s="823"/>
      <c r="AF146" s="823"/>
      <c r="AG146" s="823"/>
      <c r="AH146" s="823"/>
      <c r="AI146" s="823"/>
      <c r="AJ146" s="823"/>
      <c r="AK146" s="823"/>
      <c r="AL146" s="823"/>
      <c r="AM146" s="823"/>
      <c r="AN146" s="823"/>
      <c r="AO146" s="823"/>
      <c r="AP146" s="823"/>
      <c r="AQ146" s="59" t="s">
        <v>80</v>
      </c>
      <c r="AR146" s="59"/>
      <c r="AS146" s="59"/>
      <c r="AT146" s="59"/>
      <c r="AU146" s="59"/>
      <c r="AV146" s="59" t="s">
        <v>81</v>
      </c>
      <c r="AW146" s="59"/>
      <c r="AX146" s="823"/>
      <c r="AY146" s="823"/>
      <c r="AZ146" s="823"/>
      <c r="BA146" s="823"/>
      <c r="BB146" s="823"/>
      <c r="BC146" s="823"/>
      <c r="BD146" s="823"/>
      <c r="BE146" s="823"/>
      <c r="BF146" s="823"/>
      <c r="BG146" s="823"/>
      <c r="BH146" s="823"/>
      <c r="BI146" s="823"/>
      <c r="BJ146" s="823"/>
      <c r="BK146" s="59" t="s">
        <v>40</v>
      </c>
      <c r="BL146" s="59"/>
      <c r="BM146" s="59"/>
      <c r="BN146" s="59"/>
      <c r="BO146" s="59"/>
      <c r="BP146" s="59"/>
      <c r="BQ146" s="59"/>
      <c r="BR146" s="59"/>
      <c r="BS146" s="59"/>
      <c r="BT146" s="59"/>
      <c r="BU146" s="59"/>
      <c r="BV146" s="59"/>
      <c r="BW146" s="59"/>
      <c r="BX146" s="59"/>
      <c r="BY146" s="59"/>
      <c r="BZ146" s="59"/>
      <c r="CA146" s="59"/>
      <c r="CB146" s="59"/>
      <c r="CC146" s="434"/>
      <c r="CD146" s="97" t="s">
        <v>1226</v>
      </c>
      <c r="CO146" s="498"/>
      <c r="CP146" s="498"/>
      <c r="CQ146" s="498"/>
      <c r="CR146" s="498"/>
      <c r="CS146" s="498"/>
      <c r="CT146" s="498"/>
      <c r="CU146" s="498"/>
      <c r="CV146" s="498"/>
    </row>
    <row r="147" spans="2:100" s="2" customFormat="1" ht="16.5" customHeight="1">
      <c r="B147" s="499"/>
      <c r="C147" s="913"/>
      <c r="D147" s="59"/>
      <c r="E147" s="59"/>
      <c r="F147" s="59"/>
      <c r="G147" s="59"/>
      <c r="H147" s="59"/>
      <c r="I147" s="59"/>
      <c r="J147" s="59"/>
      <c r="K147" s="59"/>
      <c r="L147" s="59"/>
      <c r="M147" s="59"/>
      <c r="N147" s="59"/>
      <c r="O147" s="59"/>
      <c r="P147" s="59"/>
      <c r="Q147" s="59"/>
      <c r="R147" s="59"/>
      <c r="S147" s="59"/>
      <c r="T147" s="59"/>
      <c r="U147" s="794"/>
      <c r="V147" s="794"/>
      <c r="W147" s="794"/>
      <c r="X147" s="794"/>
      <c r="Y147" s="794"/>
      <c r="Z147" s="794"/>
      <c r="AA147" s="794"/>
      <c r="AB147" s="794"/>
      <c r="AC147" s="794"/>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4"/>
      <c r="AY147" s="794"/>
      <c r="AZ147" s="794"/>
      <c r="BA147" s="794"/>
      <c r="BB147" s="794"/>
      <c r="BC147" s="794"/>
      <c r="BD147" s="794"/>
      <c r="BE147" s="794"/>
      <c r="BF147" s="794"/>
      <c r="BG147" s="794"/>
      <c r="BH147" s="794"/>
      <c r="BI147" s="794"/>
      <c r="BJ147" s="794"/>
      <c r="BK147" s="794"/>
      <c r="BL147" s="794"/>
      <c r="BM147" s="794"/>
      <c r="BN147" s="794"/>
      <c r="BO147" s="794"/>
      <c r="BP147" s="794"/>
      <c r="BQ147" s="794"/>
      <c r="BR147" s="794"/>
      <c r="BS147" s="794"/>
      <c r="BT147" s="794"/>
      <c r="BU147" s="794"/>
      <c r="BV147" s="794"/>
      <c r="BW147" s="794"/>
      <c r="BX147" s="794"/>
      <c r="BY147" s="794"/>
      <c r="BZ147" s="794"/>
      <c r="CA147" s="794"/>
      <c r="CB147" s="794"/>
      <c r="CC147" s="905"/>
      <c r="CD147" s="97" t="s">
        <v>1227</v>
      </c>
      <c r="CU147" s="97"/>
      <c r="CV147" s="97"/>
    </row>
    <row r="148" spans="2:100" s="2" customFormat="1" ht="16.5" customHeight="1">
      <c r="B148" s="499"/>
      <c r="C148" s="913"/>
      <c r="D148" s="59"/>
      <c r="E148" s="59" t="s">
        <v>32</v>
      </c>
      <c r="F148" s="59"/>
      <c r="G148" s="59"/>
      <c r="H148" s="59"/>
      <c r="I148" s="59"/>
      <c r="J148" s="59"/>
      <c r="K148" s="59"/>
      <c r="L148" s="59"/>
      <c r="M148" s="59"/>
      <c r="N148" s="59"/>
      <c r="O148" s="59"/>
      <c r="P148" s="59"/>
      <c r="Q148" s="59"/>
      <c r="R148" s="59"/>
      <c r="S148" s="59"/>
      <c r="T148" s="59"/>
      <c r="U148" s="801" t="s">
        <v>1253</v>
      </c>
      <c r="V148" s="801"/>
      <c r="W148" s="801"/>
      <c r="X148" s="794"/>
      <c r="Y148" s="794"/>
      <c r="Z148" s="794"/>
      <c r="AA148" s="794"/>
      <c r="AB148" s="794"/>
      <c r="AC148" s="794"/>
      <c r="AD148" s="794"/>
      <c r="AE148" s="794"/>
      <c r="AF148" s="794"/>
      <c r="AG148" s="794"/>
      <c r="AH148" s="794"/>
      <c r="AI148" s="794"/>
      <c r="AJ148" s="794"/>
      <c r="AK148" s="794"/>
      <c r="AL148" s="794"/>
      <c r="AM148" s="794"/>
      <c r="AN148" s="794"/>
      <c r="AO148" s="794"/>
      <c r="AP148" s="794"/>
      <c r="AQ148" s="794"/>
      <c r="AR148" s="794"/>
      <c r="AS148" s="794"/>
      <c r="AT148" s="794"/>
      <c r="AU148" s="794"/>
      <c r="AV148" s="794"/>
      <c r="AW148" s="794"/>
      <c r="AX148" s="794"/>
      <c r="AY148" s="794"/>
      <c r="AZ148" s="794"/>
      <c r="BA148" s="794"/>
      <c r="BB148" s="794"/>
      <c r="BC148" s="794"/>
      <c r="BD148" s="794"/>
      <c r="BE148" s="794"/>
      <c r="BF148" s="794"/>
      <c r="BG148" s="794"/>
      <c r="BH148" s="794"/>
      <c r="BI148" s="794"/>
      <c r="BJ148" s="794"/>
      <c r="BK148" s="794"/>
      <c r="BL148" s="794"/>
      <c r="BM148" s="794"/>
      <c r="BN148" s="794"/>
      <c r="BO148" s="794"/>
      <c r="BP148" s="794"/>
      <c r="BQ148" s="794"/>
      <c r="BR148" s="794"/>
      <c r="BS148" s="794"/>
      <c r="BT148" s="794"/>
      <c r="BU148" s="794"/>
      <c r="BV148" s="794"/>
      <c r="BW148" s="794"/>
      <c r="BX148" s="794"/>
      <c r="BY148" s="794"/>
      <c r="BZ148" s="794"/>
      <c r="CA148" s="794"/>
      <c r="CB148" s="794"/>
      <c r="CC148" s="905"/>
      <c r="CD148" s="97" t="s">
        <v>1228</v>
      </c>
      <c r="CV148" s="97"/>
    </row>
    <row r="149" spans="2:100" s="2" customFormat="1" ht="16.5" customHeight="1">
      <c r="B149" s="501" t="s">
        <v>2144</v>
      </c>
      <c r="C149" s="913"/>
      <c r="D149" s="59"/>
      <c r="E149" s="59" t="s">
        <v>68</v>
      </c>
      <c r="F149" s="59"/>
      <c r="G149" s="59"/>
      <c r="H149" s="59"/>
      <c r="I149" s="59"/>
      <c r="J149" s="59"/>
      <c r="K149" s="59"/>
      <c r="L149" s="59"/>
      <c r="M149" s="59"/>
      <c r="N149" s="59"/>
      <c r="O149" s="59"/>
      <c r="P149" s="59"/>
      <c r="Q149" s="59"/>
      <c r="R149" s="59"/>
      <c r="S149" s="59"/>
      <c r="T149" s="59"/>
      <c r="U149" s="794"/>
      <c r="V149" s="794"/>
      <c r="W149" s="794"/>
      <c r="X149" s="794"/>
      <c r="Y149" s="794"/>
      <c r="Z149" s="794"/>
      <c r="AA149" s="794"/>
      <c r="AB149" s="794"/>
      <c r="AC149" s="794"/>
      <c r="AD149" s="794"/>
      <c r="AE149" s="794"/>
      <c r="AF149" s="794"/>
      <c r="AG149" s="794"/>
      <c r="AH149" s="794"/>
      <c r="AI149" s="794"/>
      <c r="AJ149" s="794"/>
      <c r="AK149" s="794"/>
      <c r="AL149" s="794"/>
      <c r="AM149" s="794"/>
      <c r="AN149" s="794"/>
      <c r="AO149" s="794"/>
      <c r="AP149" s="794"/>
      <c r="AQ149" s="794"/>
      <c r="AR149" s="794"/>
      <c r="AS149" s="794"/>
      <c r="AT149" s="794"/>
      <c r="AU149" s="794"/>
      <c r="AV149" s="794"/>
      <c r="AW149" s="794"/>
      <c r="AX149" s="794"/>
      <c r="AY149" s="794"/>
      <c r="AZ149" s="794"/>
      <c r="BA149" s="794"/>
      <c r="BB149" s="794"/>
      <c r="BC149" s="794"/>
      <c r="BD149" s="794"/>
      <c r="BE149" s="794"/>
      <c r="BF149" s="794"/>
      <c r="BG149" s="794"/>
      <c r="BH149" s="794"/>
      <c r="BI149" s="794"/>
      <c r="BJ149" s="794"/>
      <c r="BK149" s="794"/>
      <c r="BL149" s="794"/>
      <c r="BM149" s="794"/>
      <c r="BN149" s="794"/>
      <c r="BO149" s="794"/>
      <c r="BP149" s="794"/>
      <c r="BQ149" s="794"/>
      <c r="BR149" s="794"/>
      <c r="BS149" s="794"/>
      <c r="BT149" s="794"/>
      <c r="BU149" s="794"/>
      <c r="BV149" s="794"/>
      <c r="BW149" s="794"/>
      <c r="BX149" s="794"/>
      <c r="BY149" s="794"/>
      <c r="BZ149" s="794"/>
      <c r="CA149" s="794"/>
      <c r="CB149" s="794"/>
      <c r="CC149" s="905"/>
      <c r="CD149" s="97" t="s">
        <v>1229</v>
      </c>
      <c r="CO149" s="461" t="s">
        <v>2144</v>
      </c>
      <c r="CP149" s="498"/>
      <c r="CQ149" s="498"/>
      <c r="CR149" s="498"/>
      <c r="CS149" s="498"/>
      <c r="CT149" s="498"/>
      <c r="CU149" s="498"/>
      <c r="CV149" s="498"/>
    </row>
    <row r="150" spans="2:100" s="2" customFormat="1" ht="16.5" customHeight="1" thickBot="1">
      <c r="B150" s="483" t="s">
        <v>2141</v>
      </c>
      <c r="C150" s="913"/>
      <c r="D150" s="63"/>
      <c r="E150" s="63" t="s">
        <v>34</v>
      </c>
      <c r="F150" s="63"/>
      <c r="G150" s="63"/>
      <c r="H150" s="63"/>
      <c r="I150" s="63"/>
      <c r="J150" s="63"/>
      <c r="K150" s="63"/>
      <c r="L150" s="63"/>
      <c r="M150" s="63"/>
      <c r="N150" s="63"/>
      <c r="O150" s="63"/>
      <c r="P150" s="63"/>
      <c r="Q150" s="63"/>
      <c r="R150" s="63"/>
      <c r="S150" s="63"/>
      <c r="T150" s="63"/>
      <c r="U150" s="906"/>
      <c r="V150" s="906"/>
      <c r="W150" s="906"/>
      <c r="X150" s="906"/>
      <c r="Y150" s="906"/>
      <c r="Z150" s="906"/>
      <c r="AA150" s="906"/>
      <c r="AB150" s="906"/>
      <c r="AC150" s="906"/>
      <c r="AD150" s="906"/>
      <c r="AE150" s="906"/>
      <c r="AF150" s="906"/>
      <c r="AG150" s="906"/>
      <c r="AH150" s="906"/>
      <c r="AI150" s="906"/>
      <c r="AJ150" s="906"/>
      <c r="AK150" s="906"/>
      <c r="AL150" s="906"/>
      <c r="AM150" s="906"/>
      <c r="AN150" s="906"/>
      <c r="AO150" s="906"/>
      <c r="AP150" s="906"/>
      <c r="AQ150" s="906"/>
      <c r="AR150" s="906"/>
      <c r="AS150" s="906"/>
      <c r="AT150" s="906"/>
      <c r="AU150" s="906"/>
      <c r="AV150" s="906"/>
      <c r="AW150" s="906"/>
      <c r="AX150" s="906"/>
      <c r="AY150" s="906"/>
      <c r="AZ150" s="906"/>
      <c r="BA150" s="906"/>
      <c r="BB150" s="906"/>
      <c r="BC150" s="906"/>
      <c r="BD150" s="906"/>
      <c r="BE150" s="906"/>
      <c r="BF150" s="906"/>
      <c r="BG150" s="906"/>
      <c r="BH150" s="906"/>
      <c r="BI150" s="906"/>
      <c r="BJ150" s="906"/>
      <c r="BK150" s="906"/>
      <c r="BL150" s="906"/>
      <c r="BM150" s="906"/>
      <c r="BN150" s="906"/>
      <c r="BO150" s="906"/>
      <c r="BP150" s="906"/>
      <c r="BQ150" s="906"/>
      <c r="BR150" s="906"/>
      <c r="BS150" s="906"/>
      <c r="BT150" s="906"/>
      <c r="BU150" s="906"/>
      <c r="BV150" s="906"/>
      <c r="BW150" s="906"/>
      <c r="BX150" s="906"/>
      <c r="BY150" s="906"/>
      <c r="BZ150" s="906"/>
      <c r="CA150" s="906"/>
      <c r="CB150" s="906"/>
      <c r="CC150" s="907"/>
      <c r="CD150" s="97" t="s">
        <v>1230</v>
      </c>
      <c r="CO150" s="463" t="s">
        <v>2141</v>
      </c>
      <c r="CP150" s="498"/>
      <c r="CQ150" s="498"/>
      <c r="CR150" s="498"/>
      <c r="CS150" s="498"/>
      <c r="CT150" s="498"/>
      <c r="CU150" s="498"/>
      <c r="CV150" s="498"/>
    </row>
    <row r="151" spans="2:100" s="2" customFormat="1" ht="15" customHeight="1">
      <c r="B151" s="484" t="s">
        <v>2142</v>
      </c>
      <c r="C151" s="63"/>
      <c r="D151" s="902" t="s">
        <v>2090</v>
      </c>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2"/>
      <c r="AJ151" s="902"/>
      <c r="AK151" s="902"/>
      <c r="AL151" s="902"/>
      <c r="AM151" s="902"/>
      <c r="AN151" s="902"/>
      <c r="AO151" s="902"/>
      <c r="AP151" s="902"/>
      <c r="AQ151" s="902"/>
      <c r="AR151" s="902"/>
      <c r="AS151" s="902"/>
      <c r="AT151" s="902"/>
      <c r="AU151" s="902"/>
      <c r="AV151" s="902"/>
      <c r="AW151" s="902"/>
      <c r="AX151" s="902"/>
      <c r="AY151" s="902"/>
      <c r="AZ151" s="902"/>
      <c r="BA151" s="902"/>
      <c r="BB151" s="902"/>
      <c r="BC151" s="902"/>
      <c r="BD151" s="902"/>
      <c r="BE151" s="902"/>
      <c r="BF151" s="902"/>
      <c r="BG151" s="902"/>
      <c r="BH151" s="902"/>
      <c r="BI151" s="902"/>
      <c r="BJ151" s="902"/>
      <c r="BK151" s="902"/>
      <c r="BL151" s="902"/>
      <c r="BM151" s="902"/>
      <c r="BN151" s="902"/>
      <c r="BO151" s="902"/>
      <c r="BP151" s="902"/>
      <c r="BQ151" s="902"/>
      <c r="BR151" s="902"/>
      <c r="BS151" s="902"/>
      <c r="BT151" s="902"/>
      <c r="BU151" s="902"/>
      <c r="BV151" s="902"/>
      <c r="BW151" s="902"/>
      <c r="BX151" s="902"/>
      <c r="BY151" s="902"/>
      <c r="BZ151" s="902"/>
      <c r="CA151" s="902"/>
      <c r="CB151" s="902"/>
      <c r="CC151" s="902"/>
      <c r="CO151" s="464" t="s">
        <v>2142</v>
      </c>
    </row>
    <row r="152" spans="2:100" s="2" customFormat="1" ht="15.75" customHeight="1">
      <c r="B152" s="499"/>
      <c r="C152" s="910" t="s">
        <v>2082</v>
      </c>
      <c r="D152" s="169"/>
      <c r="E152" s="169" t="s">
        <v>30</v>
      </c>
      <c r="F152" s="169"/>
      <c r="G152" s="169"/>
      <c r="H152" s="169"/>
      <c r="I152" s="169"/>
      <c r="J152" s="169"/>
      <c r="K152" s="169"/>
      <c r="L152" s="169"/>
      <c r="M152" s="169"/>
      <c r="N152" s="169"/>
      <c r="O152" s="169"/>
      <c r="P152" s="169"/>
      <c r="Q152" s="169"/>
      <c r="R152" s="169"/>
      <c r="S152" s="169"/>
      <c r="T152" s="169"/>
      <c r="U152" s="903"/>
      <c r="V152" s="903"/>
      <c r="W152" s="903"/>
      <c r="X152" s="903"/>
      <c r="Y152" s="903"/>
      <c r="Z152" s="903"/>
      <c r="AA152" s="903"/>
      <c r="AB152" s="903"/>
      <c r="AC152" s="903"/>
      <c r="AD152" s="903"/>
      <c r="AE152" s="903"/>
      <c r="AF152" s="903"/>
      <c r="AG152" s="903"/>
      <c r="AH152" s="903"/>
      <c r="AI152" s="903"/>
      <c r="AJ152" s="903"/>
      <c r="AK152" s="903"/>
      <c r="AL152" s="903"/>
      <c r="AM152" s="903"/>
      <c r="AN152" s="903"/>
      <c r="AO152" s="903"/>
      <c r="AP152" s="903"/>
      <c r="AQ152" s="903"/>
      <c r="AR152" s="903"/>
      <c r="AS152" s="903"/>
      <c r="AT152" s="903"/>
      <c r="AU152" s="903"/>
      <c r="AV152" s="903"/>
      <c r="AW152" s="903"/>
      <c r="AX152" s="903"/>
      <c r="AY152" s="903"/>
      <c r="AZ152" s="903"/>
      <c r="BA152" s="903"/>
      <c r="BB152" s="903"/>
      <c r="BC152" s="903"/>
      <c r="BD152" s="903"/>
      <c r="BE152" s="903"/>
      <c r="BF152" s="903"/>
      <c r="BG152" s="903"/>
      <c r="BH152" s="903"/>
      <c r="BI152" s="903"/>
      <c r="BJ152" s="903"/>
      <c r="BK152" s="903"/>
      <c r="BL152" s="903"/>
      <c r="BM152" s="903"/>
      <c r="BN152" s="903"/>
      <c r="BO152" s="903"/>
      <c r="BP152" s="903"/>
      <c r="BQ152" s="903"/>
      <c r="BR152" s="903"/>
      <c r="BS152" s="903"/>
      <c r="BT152" s="903"/>
      <c r="BU152" s="903"/>
      <c r="BV152" s="903"/>
      <c r="BW152" s="903"/>
      <c r="BX152" s="903"/>
      <c r="BY152" s="903"/>
      <c r="BZ152" s="903"/>
      <c r="CA152" s="903"/>
      <c r="CB152" s="903"/>
      <c r="CC152" s="904"/>
    </row>
    <row r="153" spans="2:100" s="2" customFormat="1" ht="15.75" customHeight="1">
      <c r="B153" s="499"/>
      <c r="C153" s="911"/>
      <c r="D153" s="59"/>
      <c r="E153" s="59" t="s">
        <v>31</v>
      </c>
      <c r="F153" s="59"/>
      <c r="G153" s="59"/>
      <c r="H153" s="59"/>
      <c r="I153" s="59"/>
      <c r="J153" s="59"/>
      <c r="K153" s="59"/>
      <c r="L153" s="59"/>
      <c r="M153" s="59"/>
      <c r="N153" s="59"/>
      <c r="O153" s="59"/>
      <c r="P153" s="59"/>
      <c r="Q153" s="59"/>
      <c r="R153" s="59"/>
      <c r="S153" s="59"/>
      <c r="T153" s="59"/>
      <c r="U153" s="794"/>
      <c r="V153" s="794"/>
      <c r="W153" s="794"/>
      <c r="X153" s="794"/>
      <c r="Y153" s="794"/>
      <c r="Z153" s="794"/>
      <c r="AA153" s="794"/>
      <c r="AB153" s="794"/>
      <c r="AC153" s="794"/>
      <c r="AD153" s="794"/>
      <c r="AE153" s="794"/>
      <c r="AF153" s="794"/>
      <c r="AG153" s="794"/>
      <c r="AH153" s="794"/>
      <c r="AI153" s="794"/>
      <c r="AJ153" s="794"/>
      <c r="AK153" s="794"/>
      <c r="AL153" s="794"/>
      <c r="AM153" s="794"/>
      <c r="AN153" s="794"/>
      <c r="AO153" s="794"/>
      <c r="AP153" s="794"/>
      <c r="AQ153" s="794"/>
      <c r="AR153" s="794"/>
      <c r="AS153" s="794"/>
      <c r="AT153" s="794"/>
      <c r="AU153" s="794"/>
      <c r="AV153" s="794"/>
      <c r="AW153" s="794"/>
      <c r="AX153" s="794"/>
      <c r="AY153" s="794"/>
      <c r="AZ153" s="794"/>
      <c r="BA153" s="794"/>
      <c r="BB153" s="794"/>
      <c r="BC153" s="794"/>
      <c r="BD153" s="794"/>
      <c r="BE153" s="794"/>
      <c r="BF153" s="794"/>
      <c r="BG153" s="794"/>
      <c r="BH153" s="794"/>
      <c r="BI153" s="794"/>
      <c r="BJ153" s="794"/>
      <c r="BK153" s="794"/>
      <c r="BL153" s="794"/>
      <c r="BM153" s="794"/>
      <c r="BN153" s="794"/>
      <c r="BO153" s="794"/>
      <c r="BP153" s="794"/>
      <c r="BQ153" s="794"/>
      <c r="BR153" s="794"/>
      <c r="BS153" s="794"/>
      <c r="BT153" s="794"/>
      <c r="BU153" s="794"/>
      <c r="BV153" s="794"/>
      <c r="BW153" s="794"/>
      <c r="BX153" s="794"/>
      <c r="BY153" s="794"/>
      <c r="BZ153" s="794"/>
      <c r="CA153" s="794"/>
      <c r="CB153" s="794"/>
      <c r="CC153" s="905"/>
    </row>
    <row r="154" spans="2:100" s="2" customFormat="1" ht="15.75" customHeight="1">
      <c r="B154" s="499"/>
      <c r="C154" s="911"/>
      <c r="D154" s="59"/>
      <c r="E154" s="59" t="s">
        <v>32</v>
      </c>
      <c r="F154" s="59"/>
      <c r="G154" s="59"/>
      <c r="H154" s="59"/>
      <c r="I154" s="59"/>
      <c r="J154" s="59"/>
      <c r="K154" s="59"/>
      <c r="L154" s="59"/>
      <c r="M154" s="59"/>
      <c r="N154" s="59"/>
      <c r="O154" s="59"/>
      <c r="P154" s="59"/>
      <c r="Q154" s="59"/>
      <c r="R154" s="59"/>
      <c r="S154" s="59"/>
      <c r="T154" s="59"/>
      <c r="U154" s="801" t="s">
        <v>1253</v>
      </c>
      <c r="V154" s="801"/>
      <c r="W154" s="801"/>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4"/>
      <c r="AY154" s="794"/>
      <c r="AZ154" s="794"/>
      <c r="BA154" s="794"/>
      <c r="BB154" s="794"/>
      <c r="BC154" s="794"/>
      <c r="BD154" s="794"/>
      <c r="BE154" s="794"/>
      <c r="BF154" s="794"/>
      <c r="BG154" s="794"/>
      <c r="BH154" s="794"/>
      <c r="BI154" s="794"/>
      <c r="BJ154" s="794"/>
      <c r="BK154" s="794"/>
      <c r="BL154" s="794"/>
      <c r="BM154" s="794"/>
      <c r="BN154" s="794"/>
      <c r="BO154" s="794"/>
      <c r="BP154" s="794"/>
      <c r="BQ154" s="794"/>
      <c r="BR154" s="794"/>
      <c r="BS154" s="794"/>
      <c r="BT154" s="794"/>
      <c r="BU154" s="794"/>
      <c r="BV154" s="794"/>
      <c r="BW154" s="794"/>
      <c r="BX154" s="794"/>
      <c r="BY154" s="794"/>
      <c r="BZ154" s="794"/>
      <c r="CA154" s="794"/>
      <c r="CB154" s="794"/>
      <c r="CC154" s="905"/>
    </row>
    <row r="155" spans="2:100" s="2" customFormat="1" ht="15.75" customHeight="1">
      <c r="B155" s="499"/>
      <c r="C155" s="911"/>
      <c r="D155" s="59"/>
      <c r="E155" s="59" t="s">
        <v>33</v>
      </c>
      <c r="F155" s="59"/>
      <c r="G155" s="59"/>
      <c r="H155" s="59"/>
      <c r="I155" s="59"/>
      <c r="J155" s="59"/>
      <c r="K155" s="59"/>
      <c r="L155" s="59"/>
      <c r="M155" s="59"/>
      <c r="N155" s="59"/>
      <c r="O155" s="59"/>
      <c r="P155" s="59"/>
      <c r="Q155" s="59"/>
      <c r="R155" s="59"/>
      <c r="S155" s="59"/>
      <c r="T155" s="59"/>
      <c r="U155" s="794"/>
      <c r="V155" s="794"/>
      <c r="W155" s="794"/>
      <c r="X155" s="794"/>
      <c r="Y155" s="794"/>
      <c r="Z155" s="794"/>
      <c r="AA155" s="794"/>
      <c r="AB155" s="794"/>
      <c r="AC155" s="908"/>
      <c r="AD155" s="908"/>
      <c r="AE155" s="908"/>
      <c r="AF155" s="908"/>
      <c r="AG155" s="908"/>
      <c r="AH155" s="908"/>
      <c r="AI155" s="908"/>
      <c r="AJ155" s="908"/>
      <c r="AK155" s="908"/>
      <c r="AL155" s="908"/>
      <c r="AM155" s="908"/>
      <c r="AN155" s="908"/>
      <c r="AO155" s="908"/>
      <c r="AP155" s="908"/>
      <c r="AQ155" s="908"/>
      <c r="AR155" s="908"/>
      <c r="AS155" s="908"/>
      <c r="AT155" s="908"/>
      <c r="AU155" s="908"/>
      <c r="AV155" s="908"/>
      <c r="AW155" s="908"/>
      <c r="AX155" s="908"/>
      <c r="AY155" s="908"/>
      <c r="AZ155" s="908"/>
      <c r="BA155" s="908"/>
      <c r="BB155" s="908"/>
      <c r="BC155" s="908"/>
      <c r="BD155" s="908"/>
      <c r="BE155" s="908"/>
      <c r="BF155" s="908"/>
      <c r="BG155" s="908"/>
      <c r="BH155" s="908"/>
      <c r="BI155" s="908"/>
      <c r="BJ155" s="908"/>
      <c r="BK155" s="908"/>
      <c r="BL155" s="908"/>
      <c r="BM155" s="908"/>
      <c r="BN155" s="908"/>
      <c r="BO155" s="908"/>
      <c r="BP155" s="908"/>
      <c r="BQ155" s="908"/>
      <c r="BR155" s="908"/>
      <c r="BS155" s="908"/>
      <c r="BT155" s="908"/>
      <c r="BU155" s="908"/>
      <c r="BV155" s="908"/>
      <c r="BW155" s="908"/>
      <c r="BX155" s="908"/>
      <c r="BY155" s="908"/>
      <c r="BZ155" s="908"/>
      <c r="CA155" s="908"/>
      <c r="CB155" s="908"/>
      <c r="CC155" s="909"/>
    </row>
    <row r="156" spans="2:100" s="2" customFormat="1" ht="15.75" customHeight="1">
      <c r="B156" s="499"/>
      <c r="C156" s="912"/>
      <c r="D156" s="63"/>
      <c r="E156" s="63" t="s">
        <v>34</v>
      </c>
      <c r="F156" s="63"/>
      <c r="G156" s="63"/>
      <c r="H156" s="63"/>
      <c r="I156" s="63"/>
      <c r="J156" s="63"/>
      <c r="K156" s="63"/>
      <c r="L156" s="63"/>
      <c r="M156" s="63"/>
      <c r="N156" s="63"/>
      <c r="O156" s="63"/>
      <c r="P156" s="63"/>
      <c r="Q156" s="63"/>
      <c r="R156" s="63"/>
      <c r="S156" s="63"/>
      <c r="T156" s="63"/>
      <c r="U156" s="906"/>
      <c r="V156" s="906"/>
      <c r="W156" s="906"/>
      <c r="X156" s="906"/>
      <c r="Y156" s="906"/>
      <c r="Z156" s="906"/>
      <c r="AA156" s="906"/>
      <c r="AB156" s="906"/>
      <c r="AC156" s="906"/>
      <c r="AD156" s="906"/>
      <c r="AE156" s="906"/>
      <c r="AF156" s="906"/>
      <c r="AG156" s="906"/>
      <c r="AH156" s="906"/>
      <c r="AI156" s="906"/>
      <c r="AJ156" s="906"/>
      <c r="AK156" s="906"/>
      <c r="AL156" s="906"/>
      <c r="AM156" s="906"/>
      <c r="AN156" s="906"/>
      <c r="AO156" s="906"/>
      <c r="AP156" s="906"/>
      <c r="AQ156" s="906"/>
      <c r="AR156" s="906"/>
      <c r="AS156" s="906"/>
      <c r="AT156" s="906"/>
      <c r="AU156" s="906"/>
      <c r="AV156" s="906"/>
      <c r="AW156" s="906"/>
      <c r="AX156" s="906"/>
      <c r="AY156" s="906"/>
      <c r="AZ156" s="906"/>
      <c r="BA156" s="906"/>
      <c r="BB156" s="906"/>
      <c r="BC156" s="906"/>
      <c r="BD156" s="906"/>
      <c r="BE156" s="906"/>
      <c r="BF156" s="906"/>
      <c r="BG156" s="906"/>
      <c r="BH156" s="906"/>
      <c r="BI156" s="906"/>
      <c r="BJ156" s="906"/>
      <c r="BK156" s="906"/>
      <c r="BL156" s="906"/>
      <c r="BM156" s="906"/>
      <c r="BN156" s="906"/>
      <c r="BO156" s="906"/>
      <c r="BP156" s="906"/>
      <c r="BQ156" s="906"/>
      <c r="BR156" s="906"/>
      <c r="BS156" s="906"/>
      <c r="BT156" s="906"/>
      <c r="BU156" s="906"/>
      <c r="BV156" s="906"/>
      <c r="BW156" s="906"/>
      <c r="BX156" s="906"/>
      <c r="BY156" s="906"/>
      <c r="BZ156" s="906"/>
      <c r="CA156" s="906"/>
      <c r="CB156" s="906"/>
      <c r="CC156" s="907"/>
    </row>
    <row r="157" spans="2:100" s="2" customFormat="1" ht="15.75" customHeight="1">
      <c r="B157" s="499"/>
      <c r="C157" s="913" t="s">
        <v>2083</v>
      </c>
      <c r="D157" s="59"/>
      <c r="E157" s="59" t="s">
        <v>36</v>
      </c>
      <c r="F157" s="59"/>
      <c r="G157" s="59"/>
      <c r="H157" s="59"/>
      <c r="I157" s="59"/>
      <c r="J157" s="59"/>
      <c r="K157" s="59"/>
      <c r="L157" s="59"/>
      <c r="M157" s="59"/>
      <c r="N157" s="59"/>
      <c r="O157" s="59"/>
      <c r="P157" s="59"/>
      <c r="Q157" s="59"/>
      <c r="R157" s="59"/>
      <c r="S157" s="59"/>
      <c r="T157" s="59"/>
      <c r="U157" s="59"/>
      <c r="V157" s="59" t="s">
        <v>37</v>
      </c>
      <c r="W157" s="59"/>
      <c r="X157" s="794"/>
      <c r="Y157" s="794"/>
      <c r="Z157" s="794"/>
      <c r="AA157" s="794"/>
      <c r="AB157" s="122" t="s">
        <v>38</v>
      </c>
      <c r="AC157" s="59"/>
      <c r="AD157" s="59"/>
      <c r="AE157" s="59"/>
      <c r="AF157" s="59"/>
      <c r="AG157" s="59"/>
      <c r="AH157" s="59"/>
      <c r="AI157" s="59"/>
      <c r="AJ157" s="59"/>
      <c r="AK157" s="59"/>
      <c r="AL157" s="59" t="s">
        <v>37</v>
      </c>
      <c r="AM157" s="59"/>
      <c r="AN157" s="823"/>
      <c r="AO157" s="823"/>
      <c r="AP157" s="823"/>
      <c r="AQ157" s="823"/>
      <c r="AR157" s="823"/>
      <c r="AS157" s="823"/>
      <c r="AT157" s="823"/>
      <c r="AU157" s="823"/>
      <c r="AV157" s="823"/>
      <c r="AW157" s="823"/>
      <c r="AX157" s="823"/>
      <c r="AY157" s="823"/>
      <c r="AZ157" s="122" t="s">
        <v>39</v>
      </c>
      <c r="BA157" s="59"/>
      <c r="BB157" s="59"/>
      <c r="BC157" s="59"/>
      <c r="BD157" s="59"/>
      <c r="BE157" s="59"/>
      <c r="BF157" s="59"/>
      <c r="BG157" s="59"/>
      <c r="BH157" s="59"/>
      <c r="BI157" s="794"/>
      <c r="BJ157" s="794"/>
      <c r="BK157" s="794"/>
      <c r="BL157" s="794"/>
      <c r="BM157" s="794"/>
      <c r="BN157" s="794"/>
      <c r="BO157" s="794"/>
      <c r="BP157" s="794"/>
      <c r="BQ157" s="794"/>
      <c r="BR157" s="794"/>
      <c r="BS157" s="794"/>
      <c r="BT157" s="794"/>
      <c r="BU157" s="122" t="s">
        <v>40</v>
      </c>
      <c r="BV157" s="59"/>
      <c r="BW157" s="59"/>
      <c r="BX157" s="59"/>
      <c r="BY157" s="59"/>
      <c r="BZ157" s="59"/>
      <c r="CA157" s="59"/>
      <c r="CB157" s="59"/>
      <c r="CC157" s="434"/>
      <c r="CO157" s="99"/>
    </row>
    <row r="158" spans="2:100" s="2" customFormat="1" ht="15.75" customHeight="1">
      <c r="B158" s="499"/>
      <c r="C158" s="913"/>
      <c r="D158" s="59"/>
      <c r="E158" s="59" t="s">
        <v>31</v>
      </c>
      <c r="F158" s="59"/>
      <c r="G158" s="59"/>
      <c r="H158" s="59"/>
      <c r="I158" s="59"/>
      <c r="J158" s="59"/>
      <c r="K158" s="59"/>
      <c r="L158" s="59"/>
      <c r="M158" s="59"/>
      <c r="N158" s="59"/>
      <c r="O158" s="59"/>
      <c r="P158" s="59"/>
      <c r="Q158" s="59"/>
      <c r="R158" s="59"/>
      <c r="S158" s="59"/>
      <c r="T158" s="59"/>
      <c r="U158" s="794"/>
      <c r="V158" s="794"/>
      <c r="W158" s="794"/>
      <c r="X158" s="794"/>
      <c r="Y158" s="794"/>
      <c r="Z158" s="794"/>
      <c r="AA158" s="794"/>
      <c r="AB158" s="794"/>
      <c r="AC158" s="794"/>
      <c r="AD158" s="794"/>
      <c r="AE158" s="794"/>
      <c r="AF158" s="794"/>
      <c r="AG158" s="794"/>
      <c r="AH158" s="794"/>
      <c r="AI158" s="794"/>
      <c r="AJ158" s="794"/>
      <c r="AK158" s="794"/>
      <c r="AL158" s="794"/>
      <c r="AM158" s="794"/>
      <c r="AN158" s="794"/>
      <c r="AO158" s="794"/>
      <c r="AP158" s="794"/>
      <c r="AQ158" s="794"/>
      <c r="AR158" s="794"/>
      <c r="AS158" s="794"/>
      <c r="AT158" s="794"/>
      <c r="AU158" s="794"/>
      <c r="AV158" s="794"/>
      <c r="AW158" s="794"/>
      <c r="AX158" s="794"/>
      <c r="AY158" s="794"/>
      <c r="AZ158" s="794"/>
      <c r="BA158" s="794"/>
      <c r="BB158" s="794"/>
      <c r="BC158" s="794"/>
      <c r="BD158" s="794"/>
      <c r="BE158" s="794"/>
      <c r="BF158" s="794"/>
      <c r="BG158" s="794"/>
      <c r="BH158" s="794"/>
      <c r="BI158" s="794"/>
      <c r="BJ158" s="794"/>
      <c r="BK158" s="794"/>
      <c r="BL158" s="794"/>
      <c r="BM158" s="794"/>
      <c r="BN158" s="794"/>
      <c r="BO158" s="794"/>
      <c r="BP158" s="794"/>
      <c r="BQ158" s="794"/>
      <c r="BR158" s="794"/>
      <c r="BS158" s="794"/>
      <c r="BT158" s="794"/>
      <c r="BU158" s="794"/>
      <c r="BV158" s="794"/>
      <c r="BW158" s="794"/>
      <c r="BX158" s="794"/>
      <c r="BY158" s="794"/>
      <c r="BZ158" s="794"/>
      <c r="CA158" s="794"/>
      <c r="CB158" s="794"/>
      <c r="CC158" s="905"/>
      <c r="CO158" s="99"/>
    </row>
    <row r="159" spans="2:100" s="2" customFormat="1" ht="15.75" customHeight="1">
      <c r="B159" s="499"/>
      <c r="C159" s="913"/>
      <c r="D159" s="59"/>
      <c r="E159" s="59" t="s">
        <v>42</v>
      </c>
      <c r="F159" s="59"/>
      <c r="G159" s="59"/>
      <c r="H159" s="59"/>
      <c r="I159" s="59"/>
      <c r="J159" s="59"/>
      <c r="K159" s="59"/>
      <c r="L159" s="59"/>
      <c r="M159" s="59"/>
      <c r="N159" s="59"/>
      <c r="O159" s="59"/>
      <c r="P159" s="59"/>
      <c r="Q159" s="59"/>
      <c r="R159" s="59"/>
      <c r="S159" s="59"/>
      <c r="T159" s="59"/>
      <c r="U159" s="59"/>
      <c r="V159" s="59" t="s">
        <v>37</v>
      </c>
      <c r="W159" s="59"/>
      <c r="X159" s="794"/>
      <c r="Y159" s="794"/>
      <c r="Z159" s="794"/>
      <c r="AA159" s="794"/>
      <c r="AB159" s="122" t="s">
        <v>43</v>
      </c>
      <c r="AC159" s="59"/>
      <c r="AD159" s="59"/>
      <c r="AE159" s="59"/>
      <c r="AF159" s="59"/>
      <c r="AG159" s="59"/>
      <c r="AH159" s="59"/>
      <c r="AI159" s="59"/>
      <c r="AJ159" s="59"/>
      <c r="AK159" s="59"/>
      <c r="AL159" s="59" t="s">
        <v>37</v>
      </c>
      <c r="AM159" s="59"/>
      <c r="AN159" s="794"/>
      <c r="AO159" s="794"/>
      <c r="AP159" s="794"/>
      <c r="AQ159" s="794"/>
      <c r="AR159" s="794"/>
      <c r="AS159" s="794"/>
      <c r="AT159" s="794"/>
      <c r="AU159" s="794"/>
      <c r="AV159" s="794"/>
      <c r="AW159" s="59" t="s">
        <v>44</v>
      </c>
      <c r="AX159" s="59"/>
      <c r="AY159" s="59"/>
      <c r="AZ159" s="59"/>
      <c r="BA159" s="122"/>
      <c r="BB159" s="59"/>
      <c r="BC159" s="59"/>
      <c r="BD159" s="59"/>
      <c r="BE159" s="59"/>
      <c r="BF159" s="59"/>
      <c r="BG159" s="59"/>
      <c r="BH159" s="59"/>
      <c r="BI159" s="794"/>
      <c r="BJ159" s="794"/>
      <c r="BK159" s="794"/>
      <c r="BL159" s="794"/>
      <c r="BM159" s="794"/>
      <c r="BN159" s="794"/>
      <c r="BO159" s="794"/>
      <c r="BP159" s="794"/>
      <c r="BQ159" s="794"/>
      <c r="BR159" s="794"/>
      <c r="BS159" s="794"/>
      <c r="BT159" s="794"/>
      <c r="BU159" s="122" t="s">
        <v>40</v>
      </c>
      <c r="BV159" s="59"/>
      <c r="BW159" s="59"/>
      <c r="BX159" s="59"/>
      <c r="BY159" s="59"/>
      <c r="BZ159" s="59"/>
      <c r="CA159" s="59"/>
      <c r="CB159" s="59"/>
      <c r="CC159" s="434"/>
      <c r="CO159" s="99"/>
    </row>
    <row r="160" spans="2:100" s="2" customFormat="1" ht="15.75" customHeight="1">
      <c r="B160" s="499"/>
      <c r="C160" s="913"/>
      <c r="D160" s="59"/>
      <c r="E160" s="59"/>
      <c r="F160" s="59"/>
      <c r="G160" s="59"/>
      <c r="H160" s="59"/>
      <c r="I160" s="59"/>
      <c r="J160" s="59"/>
      <c r="K160" s="59"/>
      <c r="L160" s="59"/>
      <c r="M160" s="59"/>
      <c r="N160" s="59"/>
      <c r="O160" s="59"/>
      <c r="P160" s="59"/>
      <c r="Q160" s="59"/>
      <c r="R160" s="59"/>
      <c r="S160" s="59"/>
      <c r="T160" s="59"/>
      <c r="U160" s="794"/>
      <c r="V160" s="794"/>
      <c r="W160" s="794"/>
      <c r="X160" s="794"/>
      <c r="Y160" s="794"/>
      <c r="Z160" s="794"/>
      <c r="AA160" s="794"/>
      <c r="AB160" s="794"/>
      <c r="AC160" s="794"/>
      <c r="AD160" s="794"/>
      <c r="AE160" s="794"/>
      <c r="AF160" s="794"/>
      <c r="AG160" s="794"/>
      <c r="AH160" s="794"/>
      <c r="AI160" s="794"/>
      <c r="AJ160" s="794"/>
      <c r="AK160" s="794"/>
      <c r="AL160" s="794"/>
      <c r="AM160" s="794"/>
      <c r="AN160" s="794"/>
      <c r="AO160" s="794"/>
      <c r="AP160" s="794"/>
      <c r="AQ160" s="794"/>
      <c r="AR160" s="794"/>
      <c r="AS160" s="794"/>
      <c r="AT160" s="794"/>
      <c r="AU160" s="794"/>
      <c r="AV160" s="794"/>
      <c r="AW160" s="794"/>
      <c r="AX160" s="794"/>
      <c r="AY160" s="794"/>
      <c r="AZ160" s="794"/>
      <c r="BA160" s="794"/>
      <c r="BB160" s="794"/>
      <c r="BC160" s="794"/>
      <c r="BD160" s="794"/>
      <c r="BE160" s="794"/>
      <c r="BF160" s="794"/>
      <c r="BG160" s="794"/>
      <c r="BH160" s="794"/>
      <c r="BI160" s="794"/>
      <c r="BJ160" s="794"/>
      <c r="BK160" s="794"/>
      <c r="BL160" s="794"/>
      <c r="BM160" s="794"/>
      <c r="BN160" s="794"/>
      <c r="BO160" s="794"/>
      <c r="BP160" s="794"/>
      <c r="BQ160" s="794"/>
      <c r="BR160" s="794"/>
      <c r="BS160" s="794"/>
      <c r="BT160" s="794"/>
      <c r="BU160" s="794"/>
      <c r="BV160" s="794"/>
      <c r="BW160" s="794"/>
      <c r="BX160" s="794"/>
      <c r="BY160" s="794"/>
      <c r="BZ160" s="794"/>
      <c r="CA160" s="794"/>
      <c r="CB160" s="794"/>
      <c r="CC160" s="905"/>
      <c r="CO160" s="99"/>
    </row>
    <row r="161" spans="2:93" s="2" customFormat="1" ht="15.75" customHeight="1">
      <c r="B161" s="499"/>
      <c r="C161" s="913"/>
      <c r="D161" s="59"/>
      <c r="E161" s="59" t="s">
        <v>47</v>
      </c>
      <c r="F161" s="59"/>
      <c r="G161" s="59"/>
      <c r="H161" s="59"/>
      <c r="I161" s="59"/>
      <c r="J161" s="59"/>
      <c r="K161" s="59"/>
      <c r="L161" s="59"/>
      <c r="M161" s="59"/>
      <c r="N161" s="59"/>
      <c r="O161" s="59"/>
      <c r="P161" s="59"/>
      <c r="Q161" s="59"/>
      <c r="R161" s="59"/>
      <c r="S161" s="59"/>
      <c r="T161" s="59"/>
      <c r="U161" s="801" t="s">
        <v>1253</v>
      </c>
      <c r="V161" s="801"/>
      <c r="W161" s="801"/>
      <c r="X161" s="794"/>
      <c r="Y161" s="794"/>
      <c r="Z161" s="794"/>
      <c r="AA161" s="794"/>
      <c r="AB161" s="794"/>
      <c r="AC161" s="794"/>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4"/>
      <c r="AY161" s="794"/>
      <c r="AZ161" s="794"/>
      <c r="BA161" s="794"/>
      <c r="BB161" s="794"/>
      <c r="BC161" s="794"/>
      <c r="BD161" s="794"/>
      <c r="BE161" s="794"/>
      <c r="BF161" s="794"/>
      <c r="BG161" s="794"/>
      <c r="BH161" s="794"/>
      <c r="BI161" s="794"/>
      <c r="BJ161" s="794"/>
      <c r="BK161" s="794"/>
      <c r="BL161" s="794"/>
      <c r="BM161" s="794"/>
      <c r="BN161" s="794"/>
      <c r="BO161" s="794"/>
      <c r="BP161" s="794"/>
      <c r="BQ161" s="794"/>
      <c r="BR161" s="794"/>
      <c r="BS161" s="794"/>
      <c r="BT161" s="794"/>
      <c r="BU161" s="794"/>
      <c r="BV161" s="794"/>
      <c r="BW161" s="794"/>
      <c r="BX161" s="794"/>
      <c r="BY161" s="794"/>
      <c r="BZ161" s="794"/>
      <c r="CA161" s="794"/>
      <c r="CB161" s="794"/>
      <c r="CC161" s="905"/>
      <c r="CO161" s="99"/>
    </row>
    <row r="162" spans="2:93" s="2" customFormat="1" ht="15.75" customHeight="1">
      <c r="B162" s="499"/>
      <c r="C162" s="913"/>
      <c r="D162" s="59"/>
      <c r="E162" s="59" t="s">
        <v>48</v>
      </c>
      <c r="F162" s="59"/>
      <c r="G162" s="59"/>
      <c r="H162" s="59"/>
      <c r="I162" s="59"/>
      <c r="J162" s="59"/>
      <c r="K162" s="59"/>
      <c r="L162" s="59"/>
      <c r="M162" s="59"/>
      <c r="N162" s="59"/>
      <c r="O162" s="59"/>
      <c r="P162" s="59"/>
      <c r="Q162" s="59"/>
      <c r="R162" s="59"/>
      <c r="S162" s="59"/>
      <c r="T162" s="59"/>
      <c r="U162" s="794"/>
      <c r="V162" s="794"/>
      <c r="W162" s="794"/>
      <c r="X162" s="794"/>
      <c r="Y162" s="794"/>
      <c r="Z162" s="794"/>
      <c r="AA162" s="794"/>
      <c r="AB162" s="794"/>
      <c r="AC162" s="908"/>
      <c r="AD162" s="908"/>
      <c r="AE162" s="908"/>
      <c r="AF162" s="908"/>
      <c r="AG162" s="908"/>
      <c r="AH162" s="908"/>
      <c r="AI162" s="908"/>
      <c r="AJ162" s="908"/>
      <c r="AK162" s="908"/>
      <c r="AL162" s="908"/>
      <c r="AM162" s="908"/>
      <c r="AN162" s="908"/>
      <c r="AO162" s="908"/>
      <c r="AP162" s="908"/>
      <c r="AQ162" s="908"/>
      <c r="AR162" s="908"/>
      <c r="AS162" s="908"/>
      <c r="AT162" s="908"/>
      <c r="AU162" s="908"/>
      <c r="AV162" s="908"/>
      <c r="AW162" s="908"/>
      <c r="AX162" s="908"/>
      <c r="AY162" s="908"/>
      <c r="AZ162" s="908"/>
      <c r="BA162" s="908"/>
      <c r="BB162" s="908"/>
      <c r="BC162" s="908"/>
      <c r="BD162" s="908"/>
      <c r="BE162" s="908"/>
      <c r="BF162" s="908"/>
      <c r="BG162" s="908"/>
      <c r="BH162" s="908"/>
      <c r="BI162" s="908"/>
      <c r="BJ162" s="908"/>
      <c r="BK162" s="908"/>
      <c r="BL162" s="908"/>
      <c r="BM162" s="908"/>
      <c r="BN162" s="908"/>
      <c r="BO162" s="908"/>
      <c r="BP162" s="908"/>
      <c r="BQ162" s="908"/>
      <c r="BR162" s="908"/>
      <c r="BS162" s="908"/>
      <c r="BT162" s="908"/>
      <c r="BU162" s="908"/>
      <c r="BV162" s="908"/>
      <c r="BW162" s="908"/>
      <c r="BX162" s="908"/>
      <c r="BY162" s="908"/>
      <c r="BZ162" s="908"/>
      <c r="CA162" s="908"/>
      <c r="CB162" s="908"/>
      <c r="CC162" s="909"/>
      <c r="CO162" s="99"/>
    </row>
    <row r="163" spans="2:93" s="2" customFormat="1" ht="15.75" customHeight="1">
      <c r="B163" s="499"/>
      <c r="C163" s="913"/>
      <c r="D163" s="63"/>
      <c r="E163" s="63" t="s">
        <v>49</v>
      </c>
      <c r="F163" s="63"/>
      <c r="G163" s="63"/>
      <c r="H163" s="63"/>
      <c r="I163" s="63"/>
      <c r="J163" s="63"/>
      <c r="K163" s="63"/>
      <c r="L163" s="63"/>
      <c r="M163" s="63"/>
      <c r="N163" s="63"/>
      <c r="O163" s="63"/>
      <c r="P163" s="63"/>
      <c r="Q163" s="63"/>
      <c r="R163" s="63"/>
      <c r="S163" s="63"/>
      <c r="T163" s="63"/>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6"/>
      <c r="AY163" s="906"/>
      <c r="AZ163" s="906"/>
      <c r="BA163" s="906"/>
      <c r="BB163" s="906"/>
      <c r="BC163" s="906"/>
      <c r="BD163" s="906"/>
      <c r="BE163" s="906"/>
      <c r="BF163" s="906"/>
      <c r="BG163" s="906"/>
      <c r="BH163" s="906"/>
      <c r="BI163" s="906"/>
      <c r="BJ163" s="906"/>
      <c r="BK163" s="906"/>
      <c r="BL163" s="906"/>
      <c r="BM163" s="906"/>
      <c r="BN163" s="906"/>
      <c r="BO163" s="906"/>
      <c r="BP163" s="906"/>
      <c r="BQ163" s="906"/>
      <c r="BR163" s="906"/>
      <c r="BS163" s="906"/>
      <c r="BT163" s="906"/>
      <c r="BU163" s="906"/>
      <c r="BV163" s="906"/>
      <c r="BW163" s="906"/>
      <c r="BX163" s="906"/>
      <c r="BY163" s="906"/>
      <c r="BZ163" s="906"/>
      <c r="CA163" s="906"/>
      <c r="CB163" s="906"/>
      <c r="CC163" s="907"/>
      <c r="CO163" s="99"/>
    </row>
    <row r="164" spans="2:93" s="2" customFormat="1" ht="15.75" customHeight="1">
      <c r="B164" s="499"/>
      <c r="C164" s="913" t="s">
        <v>2084</v>
      </c>
      <c r="D164" s="59"/>
      <c r="E164" s="59" t="s">
        <v>36</v>
      </c>
      <c r="F164" s="59"/>
      <c r="G164" s="59"/>
      <c r="H164" s="59"/>
      <c r="I164" s="59"/>
      <c r="J164" s="59"/>
      <c r="K164" s="59"/>
      <c r="L164" s="59"/>
      <c r="M164" s="59"/>
      <c r="N164" s="59"/>
      <c r="O164" s="59"/>
      <c r="P164" s="59"/>
      <c r="Q164" s="59"/>
      <c r="R164" s="59"/>
      <c r="S164" s="59"/>
      <c r="T164" s="59"/>
      <c r="U164" s="59"/>
      <c r="V164" s="59" t="s">
        <v>37</v>
      </c>
      <c r="W164" s="59"/>
      <c r="X164" s="794"/>
      <c r="Y164" s="794"/>
      <c r="Z164" s="794"/>
      <c r="AA164" s="794"/>
      <c r="AB164" s="122" t="s">
        <v>38</v>
      </c>
      <c r="AC164" s="59"/>
      <c r="AD164" s="59"/>
      <c r="AE164" s="59"/>
      <c r="AF164" s="59"/>
      <c r="AG164" s="59"/>
      <c r="AH164" s="59"/>
      <c r="AI164" s="59"/>
      <c r="AJ164" s="59"/>
      <c r="AK164" s="59"/>
      <c r="AL164" s="59" t="s">
        <v>37</v>
      </c>
      <c r="AM164" s="59"/>
      <c r="AN164" s="823"/>
      <c r="AO164" s="823"/>
      <c r="AP164" s="823"/>
      <c r="AQ164" s="823"/>
      <c r="AR164" s="823"/>
      <c r="AS164" s="823"/>
      <c r="AT164" s="823"/>
      <c r="AU164" s="823"/>
      <c r="AV164" s="823"/>
      <c r="AW164" s="823"/>
      <c r="AX164" s="823"/>
      <c r="AY164" s="823"/>
      <c r="AZ164" s="122" t="s">
        <v>39</v>
      </c>
      <c r="BA164" s="59"/>
      <c r="BB164" s="59"/>
      <c r="BC164" s="59"/>
      <c r="BD164" s="59"/>
      <c r="BE164" s="59"/>
      <c r="BF164" s="59"/>
      <c r="BG164" s="59"/>
      <c r="BH164" s="59"/>
      <c r="BI164" s="794"/>
      <c r="BJ164" s="794"/>
      <c r="BK164" s="794"/>
      <c r="BL164" s="794"/>
      <c r="BM164" s="794"/>
      <c r="BN164" s="794"/>
      <c r="BO164" s="794"/>
      <c r="BP164" s="794"/>
      <c r="BQ164" s="794"/>
      <c r="BR164" s="794"/>
      <c r="BS164" s="794"/>
      <c r="BT164" s="794"/>
      <c r="BU164" s="122" t="s">
        <v>40</v>
      </c>
      <c r="BV164" s="59"/>
      <c r="BW164" s="59"/>
      <c r="BX164" s="59"/>
      <c r="BY164" s="59"/>
      <c r="BZ164" s="59"/>
      <c r="CA164" s="59"/>
      <c r="CB164" s="59"/>
      <c r="CC164" s="434"/>
      <c r="CO164" s="99"/>
    </row>
    <row r="165" spans="2:93" s="2" customFormat="1" ht="15.75" customHeight="1">
      <c r="B165" s="499"/>
      <c r="C165" s="913"/>
      <c r="D165" s="59"/>
      <c r="E165" s="59" t="s">
        <v>31</v>
      </c>
      <c r="F165" s="59"/>
      <c r="G165" s="59"/>
      <c r="H165" s="59"/>
      <c r="I165" s="59"/>
      <c r="J165" s="59"/>
      <c r="K165" s="59"/>
      <c r="L165" s="59"/>
      <c r="M165" s="59"/>
      <c r="N165" s="59"/>
      <c r="O165" s="59"/>
      <c r="P165" s="59"/>
      <c r="Q165" s="59"/>
      <c r="R165" s="59"/>
      <c r="S165" s="59"/>
      <c r="T165" s="59"/>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4"/>
      <c r="AY165" s="794"/>
      <c r="AZ165" s="794"/>
      <c r="BA165" s="794"/>
      <c r="BB165" s="794"/>
      <c r="BC165" s="794"/>
      <c r="BD165" s="794"/>
      <c r="BE165" s="794"/>
      <c r="BF165" s="794"/>
      <c r="BG165" s="794"/>
      <c r="BH165" s="794"/>
      <c r="BI165" s="794"/>
      <c r="BJ165" s="794"/>
      <c r="BK165" s="794"/>
      <c r="BL165" s="794"/>
      <c r="BM165" s="794"/>
      <c r="BN165" s="794"/>
      <c r="BO165" s="794"/>
      <c r="BP165" s="794"/>
      <c r="BQ165" s="794"/>
      <c r="BR165" s="794"/>
      <c r="BS165" s="794"/>
      <c r="BT165" s="794"/>
      <c r="BU165" s="794"/>
      <c r="BV165" s="794"/>
      <c r="BW165" s="794"/>
      <c r="BX165" s="794"/>
      <c r="BY165" s="794"/>
      <c r="BZ165" s="794"/>
      <c r="CA165" s="794"/>
      <c r="CB165" s="794"/>
      <c r="CC165" s="905"/>
      <c r="CO165" s="99"/>
    </row>
    <row r="166" spans="2:93" s="2" customFormat="1" ht="15.75" customHeight="1">
      <c r="B166" s="499"/>
      <c r="C166" s="913"/>
      <c r="D166" s="59"/>
      <c r="E166" s="59" t="s">
        <v>42</v>
      </c>
      <c r="F166" s="59"/>
      <c r="G166" s="59"/>
      <c r="H166" s="59"/>
      <c r="I166" s="59"/>
      <c r="J166" s="59"/>
      <c r="K166" s="59"/>
      <c r="L166" s="59"/>
      <c r="M166" s="59"/>
      <c r="N166" s="59"/>
      <c r="O166" s="59"/>
      <c r="P166" s="59"/>
      <c r="Q166" s="59"/>
      <c r="R166" s="59"/>
      <c r="S166" s="59"/>
      <c r="T166" s="59"/>
      <c r="U166" s="59"/>
      <c r="V166" s="59" t="s">
        <v>37</v>
      </c>
      <c r="W166" s="59"/>
      <c r="X166" s="794"/>
      <c r="Y166" s="794"/>
      <c r="Z166" s="794"/>
      <c r="AA166" s="794"/>
      <c r="AB166" s="122" t="s">
        <v>43</v>
      </c>
      <c r="AC166" s="59"/>
      <c r="AD166" s="59"/>
      <c r="AE166" s="59"/>
      <c r="AF166" s="59"/>
      <c r="AG166" s="59"/>
      <c r="AH166" s="59"/>
      <c r="AI166" s="59"/>
      <c r="AJ166" s="59"/>
      <c r="AK166" s="59"/>
      <c r="AL166" s="59" t="s">
        <v>37</v>
      </c>
      <c r="AM166" s="59"/>
      <c r="AN166" s="794"/>
      <c r="AO166" s="794"/>
      <c r="AP166" s="794"/>
      <c r="AQ166" s="794"/>
      <c r="AR166" s="794"/>
      <c r="AS166" s="794"/>
      <c r="AT166" s="794"/>
      <c r="AU166" s="794"/>
      <c r="AV166" s="794"/>
      <c r="AW166" s="59" t="s">
        <v>44</v>
      </c>
      <c r="AX166" s="59"/>
      <c r="AY166" s="59"/>
      <c r="AZ166" s="59"/>
      <c r="BA166" s="122"/>
      <c r="BB166" s="59"/>
      <c r="BC166" s="59"/>
      <c r="BD166" s="59"/>
      <c r="BE166" s="59"/>
      <c r="BF166" s="59"/>
      <c r="BG166" s="59"/>
      <c r="BH166" s="59"/>
      <c r="BI166" s="794"/>
      <c r="BJ166" s="794"/>
      <c r="BK166" s="794"/>
      <c r="BL166" s="794"/>
      <c r="BM166" s="794"/>
      <c r="BN166" s="794"/>
      <c r="BO166" s="794"/>
      <c r="BP166" s="794"/>
      <c r="BQ166" s="794"/>
      <c r="BR166" s="794"/>
      <c r="BS166" s="794"/>
      <c r="BT166" s="794"/>
      <c r="BU166" s="122" t="s">
        <v>40</v>
      </c>
      <c r="BV166" s="59"/>
      <c r="BW166" s="59"/>
      <c r="BX166" s="59"/>
      <c r="BY166" s="59"/>
      <c r="BZ166" s="59"/>
      <c r="CA166" s="59"/>
      <c r="CB166" s="59"/>
      <c r="CC166" s="434"/>
      <c r="CO166" s="99"/>
    </row>
    <row r="167" spans="2:93" s="2" customFormat="1" ht="15.75" customHeight="1">
      <c r="B167" s="499"/>
      <c r="C167" s="913"/>
      <c r="D167" s="59"/>
      <c r="E167" s="59"/>
      <c r="F167" s="59"/>
      <c r="G167" s="59"/>
      <c r="H167" s="59"/>
      <c r="I167" s="59"/>
      <c r="J167" s="59"/>
      <c r="K167" s="59"/>
      <c r="L167" s="59"/>
      <c r="M167" s="59"/>
      <c r="N167" s="59"/>
      <c r="O167" s="59"/>
      <c r="P167" s="59"/>
      <c r="Q167" s="59"/>
      <c r="R167" s="59"/>
      <c r="S167" s="59"/>
      <c r="T167" s="59"/>
      <c r="U167" s="794"/>
      <c r="V167" s="794"/>
      <c r="W167" s="794"/>
      <c r="X167" s="794"/>
      <c r="Y167" s="794"/>
      <c r="Z167" s="794"/>
      <c r="AA167" s="794"/>
      <c r="AB167" s="794"/>
      <c r="AC167" s="794"/>
      <c r="AD167" s="794"/>
      <c r="AE167" s="794"/>
      <c r="AF167" s="794"/>
      <c r="AG167" s="794"/>
      <c r="AH167" s="794"/>
      <c r="AI167" s="794"/>
      <c r="AJ167" s="794"/>
      <c r="AK167" s="794"/>
      <c r="AL167" s="794"/>
      <c r="AM167" s="794"/>
      <c r="AN167" s="794"/>
      <c r="AO167" s="794"/>
      <c r="AP167" s="794"/>
      <c r="AQ167" s="794"/>
      <c r="AR167" s="794"/>
      <c r="AS167" s="794"/>
      <c r="AT167" s="794"/>
      <c r="AU167" s="794"/>
      <c r="AV167" s="794"/>
      <c r="AW167" s="794"/>
      <c r="AX167" s="794"/>
      <c r="AY167" s="794"/>
      <c r="AZ167" s="794"/>
      <c r="BA167" s="794"/>
      <c r="BB167" s="794"/>
      <c r="BC167" s="794"/>
      <c r="BD167" s="794"/>
      <c r="BE167" s="794"/>
      <c r="BF167" s="794"/>
      <c r="BG167" s="794"/>
      <c r="BH167" s="794"/>
      <c r="BI167" s="794"/>
      <c r="BJ167" s="794"/>
      <c r="BK167" s="794"/>
      <c r="BL167" s="794"/>
      <c r="BM167" s="794"/>
      <c r="BN167" s="794"/>
      <c r="BO167" s="794"/>
      <c r="BP167" s="794"/>
      <c r="BQ167" s="794"/>
      <c r="BR167" s="794"/>
      <c r="BS167" s="794"/>
      <c r="BT167" s="794"/>
      <c r="BU167" s="794"/>
      <c r="BV167" s="794"/>
      <c r="BW167" s="794"/>
      <c r="BX167" s="794"/>
      <c r="BY167" s="794"/>
      <c r="BZ167" s="794"/>
      <c r="CA167" s="794"/>
      <c r="CB167" s="794"/>
      <c r="CC167" s="905"/>
      <c r="CO167" s="99"/>
    </row>
    <row r="168" spans="2:93" s="2" customFormat="1" ht="15.75" customHeight="1">
      <c r="B168" s="499"/>
      <c r="C168" s="913"/>
      <c r="D168" s="59"/>
      <c r="E168" s="59" t="s">
        <v>47</v>
      </c>
      <c r="F168" s="59"/>
      <c r="G168" s="59"/>
      <c r="H168" s="59"/>
      <c r="I168" s="59"/>
      <c r="J168" s="59"/>
      <c r="K168" s="59"/>
      <c r="L168" s="59"/>
      <c r="M168" s="59"/>
      <c r="N168" s="59"/>
      <c r="O168" s="59"/>
      <c r="P168" s="59"/>
      <c r="Q168" s="59"/>
      <c r="R168" s="59"/>
      <c r="S168" s="59"/>
      <c r="T168" s="59"/>
      <c r="U168" s="801" t="s">
        <v>1253</v>
      </c>
      <c r="V168" s="801"/>
      <c r="W168" s="801"/>
      <c r="X168" s="794"/>
      <c r="Y168" s="794"/>
      <c r="Z168" s="794"/>
      <c r="AA168" s="794"/>
      <c r="AB168" s="794"/>
      <c r="AC168" s="794"/>
      <c r="AD168" s="794"/>
      <c r="AE168" s="794"/>
      <c r="AF168" s="794"/>
      <c r="AG168" s="794"/>
      <c r="AH168" s="794"/>
      <c r="AI168" s="794"/>
      <c r="AJ168" s="794"/>
      <c r="AK168" s="794"/>
      <c r="AL168" s="794"/>
      <c r="AM168" s="794"/>
      <c r="AN168" s="794"/>
      <c r="AO168" s="794"/>
      <c r="AP168" s="794"/>
      <c r="AQ168" s="794"/>
      <c r="AR168" s="794"/>
      <c r="AS168" s="794"/>
      <c r="AT168" s="794"/>
      <c r="AU168" s="794"/>
      <c r="AV168" s="794"/>
      <c r="AW168" s="794"/>
      <c r="AX168" s="794"/>
      <c r="AY168" s="794"/>
      <c r="AZ168" s="794"/>
      <c r="BA168" s="794"/>
      <c r="BB168" s="794"/>
      <c r="BC168" s="794"/>
      <c r="BD168" s="794"/>
      <c r="BE168" s="794"/>
      <c r="BF168" s="794"/>
      <c r="BG168" s="794"/>
      <c r="BH168" s="794"/>
      <c r="BI168" s="794"/>
      <c r="BJ168" s="794"/>
      <c r="BK168" s="794"/>
      <c r="BL168" s="794"/>
      <c r="BM168" s="794"/>
      <c r="BN168" s="794"/>
      <c r="BO168" s="794"/>
      <c r="BP168" s="794"/>
      <c r="BQ168" s="794"/>
      <c r="BR168" s="794"/>
      <c r="BS168" s="794"/>
      <c r="BT168" s="794"/>
      <c r="BU168" s="794"/>
      <c r="BV168" s="794"/>
      <c r="BW168" s="794"/>
      <c r="BX168" s="794"/>
      <c r="BY168" s="794"/>
      <c r="BZ168" s="794"/>
      <c r="CA168" s="794"/>
      <c r="CB168" s="794"/>
      <c r="CC168" s="905"/>
      <c r="CO168" s="99"/>
    </row>
    <row r="169" spans="2:93" s="2" customFormat="1" ht="15.75" customHeight="1">
      <c r="B169" s="499"/>
      <c r="C169" s="913"/>
      <c r="D169" s="59"/>
      <c r="E169" s="59" t="s">
        <v>48</v>
      </c>
      <c r="F169" s="59"/>
      <c r="G169" s="59"/>
      <c r="H169" s="59"/>
      <c r="I169" s="59"/>
      <c r="J169" s="59"/>
      <c r="K169" s="59"/>
      <c r="L169" s="59"/>
      <c r="M169" s="59"/>
      <c r="N169" s="59"/>
      <c r="O169" s="59"/>
      <c r="P169" s="59"/>
      <c r="Q169" s="59"/>
      <c r="R169" s="59"/>
      <c r="S169" s="59"/>
      <c r="T169" s="59"/>
      <c r="U169" s="794"/>
      <c r="V169" s="794"/>
      <c r="W169" s="794"/>
      <c r="X169" s="794"/>
      <c r="Y169" s="794"/>
      <c r="Z169" s="794"/>
      <c r="AA169" s="794"/>
      <c r="AB169" s="794"/>
      <c r="AC169" s="794"/>
      <c r="AD169" s="794"/>
      <c r="AE169" s="794"/>
      <c r="AF169" s="794"/>
      <c r="AG169" s="794"/>
      <c r="AH169" s="794"/>
      <c r="AI169" s="794"/>
      <c r="AJ169" s="794"/>
      <c r="AK169" s="794"/>
      <c r="AL169" s="794"/>
      <c r="AM169" s="794"/>
      <c r="AN169" s="794"/>
      <c r="AO169" s="794"/>
      <c r="AP169" s="794"/>
      <c r="AQ169" s="794"/>
      <c r="AR169" s="794"/>
      <c r="AS169" s="794"/>
      <c r="AT169" s="794"/>
      <c r="AU169" s="794"/>
      <c r="AV169" s="794"/>
      <c r="AW169" s="794"/>
      <c r="AX169" s="794"/>
      <c r="AY169" s="794"/>
      <c r="AZ169" s="794"/>
      <c r="BA169" s="794"/>
      <c r="BB169" s="794"/>
      <c r="BC169" s="794"/>
      <c r="BD169" s="794"/>
      <c r="BE169" s="794"/>
      <c r="BF169" s="794"/>
      <c r="BG169" s="794"/>
      <c r="BH169" s="794"/>
      <c r="BI169" s="794"/>
      <c r="BJ169" s="794"/>
      <c r="BK169" s="794"/>
      <c r="BL169" s="794"/>
      <c r="BM169" s="794"/>
      <c r="BN169" s="794"/>
      <c r="BO169" s="794"/>
      <c r="BP169" s="794"/>
      <c r="BQ169" s="794"/>
      <c r="BR169" s="794"/>
      <c r="BS169" s="794"/>
      <c r="BT169" s="794"/>
      <c r="BU169" s="794"/>
      <c r="BV169" s="794"/>
      <c r="BW169" s="794"/>
      <c r="BX169" s="794"/>
      <c r="BY169" s="794"/>
      <c r="BZ169" s="794"/>
      <c r="CA169" s="794"/>
      <c r="CB169" s="794"/>
      <c r="CC169" s="905"/>
      <c r="CO169" s="99"/>
    </row>
    <row r="170" spans="2:93" s="2" customFormat="1" ht="15.75" customHeight="1">
      <c r="B170" s="499"/>
      <c r="C170" s="913"/>
      <c r="D170" s="59"/>
      <c r="E170" s="59" t="s">
        <v>49</v>
      </c>
      <c r="F170" s="59"/>
      <c r="G170" s="59"/>
      <c r="H170" s="59"/>
      <c r="I170" s="59"/>
      <c r="J170" s="59"/>
      <c r="K170" s="59"/>
      <c r="L170" s="59"/>
      <c r="M170" s="59"/>
      <c r="N170" s="59"/>
      <c r="O170" s="59"/>
      <c r="P170" s="59"/>
      <c r="Q170" s="59"/>
      <c r="R170" s="59"/>
      <c r="S170" s="59"/>
      <c r="T170" s="59"/>
      <c r="U170" s="794"/>
      <c r="V170" s="794"/>
      <c r="W170" s="794"/>
      <c r="X170" s="794"/>
      <c r="Y170" s="794"/>
      <c r="Z170" s="794"/>
      <c r="AA170" s="794"/>
      <c r="AB170" s="794"/>
      <c r="AC170" s="794"/>
      <c r="AD170" s="794"/>
      <c r="AE170" s="794"/>
      <c r="AF170" s="794"/>
      <c r="AG170" s="794"/>
      <c r="AH170" s="794"/>
      <c r="AI170" s="794"/>
      <c r="AJ170" s="794"/>
      <c r="AK170" s="794"/>
      <c r="AL170" s="794"/>
      <c r="AM170" s="794"/>
      <c r="AN170" s="794"/>
      <c r="AO170" s="794"/>
      <c r="AP170" s="794"/>
      <c r="AQ170" s="794"/>
      <c r="AR170" s="794"/>
      <c r="AS170" s="794"/>
      <c r="AT170" s="794"/>
      <c r="AU170" s="794"/>
      <c r="AV170" s="794"/>
      <c r="AW170" s="794"/>
      <c r="AX170" s="794"/>
      <c r="AY170" s="794"/>
      <c r="AZ170" s="794"/>
      <c r="BA170" s="794"/>
      <c r="BB170" s="794"/>
      <c r="BC170" s="794"/>
      <c r="BD170" s="794"/>
      <c r="BE170" s="794"/>
      <c r="BF170" s="794"/>
      <c r="BG170" s="794"/>
      <c r="BH170" s="794"/>
      <c r="BI170" s="794"/>
      <c r="BJ170" s="794"/>
      <c r="BK170" s="794"/>
      <c r="BL170" s="794"/>
      <c r="BM170" s="794"/>
      <c r="BN170" s="794"/>
      <c r="BO170" s="794"/>
      <c r="BP170" s="794"/>
      <c r="BQ170" s="794"/>
      <c r="BR170" s="794"/>
      <c r="BS170" s="794"/>
      <c r="BT170" s="794"/>
      <c r="BU170" s="794"/>
      <c r="BV170" s="794"/>
      <c r="BW170" s="794"/>
      <c r="BX170" s="794"/>
      <c r="BY170" s="794"/>
      <c r="BZ170" s="794"/>
      <c r="CA170" s="794"/>
      <c r="CB170" s="794"/>
      <c r="CC170" s="905"/>
      <c r="CO170" s="99"/>
    </row>
    <row r="171" spans="2:93" s="2" customFormat="1" ht="15.75" customHeight="1">
      <c r="B171" s="499"/>
      <c r="C171" s="913"/>
      <c r="D171" s="63"/>
      <c r="E171" s="63" t="s">
        <v>52</v>
      </c>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906"/>
      <c r="AE171" s="906"/>
      <c r="AF171" s="906"/>
      <c r="AG171" s="906"/>
      <c r="AH171" s="906"/>
      <c r="AI171" s="906"/>
      <c r="AJ171" s="906"/>
      <c r="AK171" s="906"/>
      <c r="AL171" s="906"/>
      <c r="AM171" s="906"/>
      <c r="AN171" s="906"/>
      <c r="AO171" s="906"/>
      <c r="AP171" s="906"/>
      <c r="AQ171" s="906"/>
      <c r="AR171" s="906"/>
      <c r="AS171" s="906"/>
      <c r="AT171" s="906"/>
      <c r="AU171" s="906"/>
      <c r="AV171" s="906"/>
      <c r="AW171" s="906"/>
      <c r="AX171" s="906"/>
      <c r="AY171" s="906"/>
      <c r="AZ171" s="906"/>
      <c r="BA171" s="906"/>
      <c r="BB171" s="906"/>
      <c r="BC171" s="906"/>
      <c r="BD171" s="906"/>
      <c r="BE171" s="906"/>
      <c r="BF171" s="906"/>
      <c r="BG171" s="906"/>
      <c r="BH171" s="906"/>
      <c r="BI171" s="906"/>
      <c r="BJ171" s="906"/>
      <c r="BK171" s="906"/>
      <c r="BL171" s="906"/>
      <c r="BM171" s="906"/>
      <c r="BN171" s="906"/>
      <c r="BO171" s="906"/>
      <c r="BP171" s="906"/>
      <c r="BQ171" s="906"/>
      <c r="BR171" s="906"/>
      <c r="BS171" s="906"/>
      <c r="BT171" s="906"/>
      <c r="BU171" s="906"/>
      <c r="BV171" s="906"/>
      <c r="BW171" s="906"/>
      <c r="BX171" s="906"/>
      <c r="BY171" s="906"/>
      <c r="BZ171" s="906"/>
      <c r="CA171" s="906"/>
      <c r="CB171" s="906"/>
      <c r="CC171" s="907"/>
      <c r="CO171" s="99"/>
    </row>
    <row r="172" spans="2:93" s="2" customFormat="1" ht="15.75" customHeight="1">
      <c r="B172" s="499"/>
      <c r="C172" s="913"/>
      <c r="D172" s="59"/>
      <c r="E172" s="59" t="s">
        <v>36</v>
      </c>
      <c r="F172" s="59"/>
      <c r="G172" s="59"/>
      <c r="H172" s="59"/>
      <c r="I172" s="59"/>
      <c r="J172" s="59"/>
      <c r="K172" s="59"/>
      <c r="L172" s="59"/>
      <c r="M172" s="59"/>
      <c r="N172" s="59"/>
      <c r="O172" s="59"/>
      <c r="P172" s="59"/>
      <c r="Q172" s="59"/>
      <c r="R172" s="59"/>
      <c r="S172" s="59"/>
      <c r="T172" s="59"/>
      <c r="U172" s="59"/>
      <c r="V172" s="59" t="s">
        <v>37</v>
      </c>
      <c r="W172" s="59"/>
      <c r="X172" s="794"/>
      <c r="Y172" s="794"/>
      <c r="Z172" s="794"/>
      <c r="AA172" s="794"/>
      <c r="AB172" s="122" t="s">
        <v>38</v>
      </c>
      <c r="AC172" s="59"/>
      <c r="AD172" s="59"/>
      <c r="AE172" s="59"/>
      <c r="AF172" s="59"/>
      <c r="AG172" s="59"/>
      <c r="AH172" s="59"/>
      <c r="AI172" s="59"/>
      <c r="AJ172" s="59"/>
      <c r="AK172" s="59"/>
      <c r="AL172" s="59" t="s">
        <v>37</v>
      </c>
      <c r="AM172" s="59"/>
      <c r="AN172" s="823"/>
      <c r="AO172" s="823"/>
      <c r="AP172" s="823"/>
      <c r="AQ172" s="823"/>
      <c r="AR172" s="823"/>
      <c r="AS172" s="823"/>
      <c r="AT172" s="823"/>
      <c r="AU172" s="823"/>
      <c r="AV172" s="823"/>
      <c r="AW172" s="823"/>
      <c r="AX172" s="823"/>
      <c r="AY172" s="823"/>
      <c r="AZ172" s="122" t="s">
        <v>39</v>
      </c>
      <c r="BA172" s="59"/>
      <c r="BB172" s="59"/>
      <c r="BC172" s="59"/>
      <c r="BD172" s="59"/>
      <c r="BE172" s="59"/>
      <c r="BF172" s="59"/>
      <c r="BG172" s="59"/>
      <c r="BH172" s="59"/>
      <c r="BI172" s="794"/>
      <c r="BJ172" s="794"/>
      <c r="BK172" s="794"/>
      <c r="BL172" s="794"/>
      <c r="BM172" s="794"/>
      <c r="BN172" s="794"/>
      <c r="BO172" s="794"/>
      <c r="BP172" s="794"/>
      <c r="BQ172" s="794"/>
      <c r="BR172" s="794"/>
      <c r="BS172" s="794"/>
      <c r="BT172" s="794"/>
      <c r="BU172" s="122" t="s">
        <v>40</v>
      </c>
      <c r="BV172" s="59"/>
      <c r="BW172" s="59"/>
      <c r="BX172" s="59"/>
      <c r="BY172" s="59"/>
      <c r="BZ172" s="59"/>
      <c r="CA172" s="59"/>
      <c r="CB172" s="59"/>
      <c r="CC172" s="434"/>
      <c r="CO172" s="99"/>
    </row>
    <row r="173" spans="2:93" s="2" customFormat="1" ht="15.75" customHeight="1">
      <c r="B173" s="499"/>
      <c r="C173" s="913"/>
      <c r="D173" s="59"/>
      <c r="E173" s="59" t="s">
        <v>31</v>
      </c>
      <c r="F173" s="59"/>
      <c r="G173" s="59"/>
      <c r="H173" s="59"/>
      <c r="I173" s="59"/>
      <c r="J173" s="59"/>
      <c r="K173" s="59"/>
      <c r="L173" s="59"/>
      <c r="M173" s="59"/>
      <c r="N173" s="59"/>
      <c r="O173" s="59"/>
      <c r="P173" s="59"/>
      <c r="Q173" s="59"/>
      <c r="R173" s="59"/>
      <c r="S173" s="59"/>
      <c r="T173" s="59"/>
      <c r="U173" s="794"/>
      <c r="V173" s="794"/>
      <c r="W173" s="794"/>
      <c r="X173" s="794"/>
      <c r="Y173" s="794"/>
      <c r="Z173" s="794"/>
      <c r="AA173" s="794"/>
      <c r="AB173" s="794"/>
      <c r="AC173" s="794"/>
      <c r="AD173" s="794"/>
      <c r="AE173" s="794"/>
      <c r="AF173" s="794"/>
      <c r="AG173" s="794"/>
      <c r="AH173" s="794"/>
      <c r="AI173" s="794"/>
      <c r="AJ173" s="794"/>
      <c r="AK173" s="794"/>
      <c r="AL173" s="794"/>
      <c r="AM173" s="794"/>
      <c r="AN173" s="794"/>
      <c r="AO173" s="794"/>
      <c r="AP173" s="794"/>
      <c r="AQ173" s="794"/>
      <c r="AR173" s="794"/>
      <c r="AS173" s="794"/>
      <c r="AT173" s="794"/>
      <c r="AU173" s="794"/>
      <c r="AV173" s="794"/>
      <c r="AW173" s="794"/>
      <c r="AX173" s="794"/>
      <c r="AY173" s="794"/>
      <c r="AZ173" s="794"/>
      <c r="BA173" s="794"/>
      <c r="BB173" s="794"/>
      <c r="BC173" s="794"/>
      <c r="BD173" s="794"/>
      <c r="BE173" s="794"/>
      <c r="BF173" s="794"/>
      <c r="BG173" s="794"/>
      <c r="BH173" s="794"/>
      <c r="BI173" s="794"/>
      <c r="BJ173" s="794"/>
      <c r="BK173" s="794"/>
      <c r="BL173" s="794"/>
      <c r="BM173" s="794"/>
      <c r="BN173" s="794"/>
      <c r="BO173" s="794"/>
      <c r="BP173" s="794"/>
      <c r="BQ173" s="794"/>
      <c r="BR173" s="794"/>
      <c r="BS173" s="794"/>
      <c r="BT173" s="794"/>
      <c r="BU173" s="794"/>
      <c r="BV173" s="794"/>
      <c r="BW173" s="794"/>
      <c r="BX173" s="794"/>
      <c r="BY173" s="794"/>
      <c r="BZ173" s="794"/>
      <c r="CA173" s="794"/>
      <c r="CB173" s="794"/>
      <c r="CC173" s="905"/>
      <c r="CO173" s="99"/>
    </row>
    <row r="174" spans="2:93" s="2" customFormat="1" ht="15.75" customHeight="1">
      <c r="B174" s="499"/>
      <c r="C174" s="913"/>
      <c r="D174" s="59"/>
      <c r="E174" s="59" t="s">
        <v>42</v>
      </c>
      <c r="F174" s="59"/>
      <c r="G174" s="59"/>
      <c r="H174" s="59"/>
      <c r="I174" s="59"/>
      <c r="J174" s="59"/>
      <c r="K174" s="59"/>
      <c r="L174" s="59"/>
      <c r="M174" s="59"/>
      <c r="N174" s="59"/>
      <c r="O174" s="59"/>
      <c r="P174" s="59"/>
      <c r="Q174" s="59"/>
      <c r="R174" s="59"/>
      <c r="S174" s="59"/>
      <c r="T174" s="59"/>
      <c r="U174" s="59"/>
      <c r="V174" s="59" t="s">
        <v>37</v>
      </c>
      <c r="W174" s="59"/>
      <c r="X174" s="794"/>
      <c r="Y174" s="794"/>
      <c r="Z174" s="794"/>
      <c r="AA174" s="794"/>
      <c r="AB174" s="122" t="s">
        <v>43</v>
      </c>
      <c r="AC174" s="59"/>
      <c r="AD174" s="59"/>
      <c r="AE174" s="59"/>
      <c r="AF174" s="59"/>
      <c r="AG174" s="59"/>
      <c r="AH174" s="59"/>
      <c r="AI174" s="59"/>
      <c r="AJ174" s="59"/>
      <c r="AK174" s="59"/>
      <c r="AL174" s="59" t="s">
        <v>37</v>
      </c>
      <c r="AM174" s="59"/>
      <c r="AN174" s="794"/>
      <c r="AO174" s="794"/>
      <c r="AP174" s="794"/>
      <c r="AQ174" s="794"/>
      <c r="AR174" s="794"/>
      <c r="AS174" s="794"/>
      <c r="AT174" s="794"/>
      <c r="AU174" s="794"/>
      <c r="AV174" s="794"/>
      <c r="AW174" s="59" t="s">
        <v>44</v>
      </c>
      <c r="AX174" s="59"/>
      <c r="AY174" s="59"/>
      <c r="AZ174" s="59"/>
      <c r="BA174" s="122"/>
      <c r="BB174" s="59"/>
      <c r="BC174" s="59"/>
      <c r="BD174" s="59"/>
      <c r="BE174" s="59"/>
      <c r="BF174" s="59"/>
      <c r="BG174" s="59"/>
      <c r="BH174" s="59"/>
      <c r="BI174" s="794"/>
      <c r="BJ174" s="794"/>
      <c r="BK174" s="794"/>
      <c r="BL174" s="794"/>
      <c r="BM174" s="794"/>
      <c r="BN174" s="794"/>
      <c r="BO174" s="794"/>
      <c r="BP174" s="794"/>
      <c r="BQ174" s="794"/>
      <c r="BR174" s="794"/>
      <c r="BS174" s="794"/>
      <c r="BT174" s="794"/>
      <c r="BU174" s="122" t="s">
        <v>40</v>
      </c>
      <c r="BV174" s="59"/>
      <c r="BW174" s="59"/>
      <c r="BX174" s="59"/>
      <c r="BY174" s="59"/>
      <c r="BZ174" s="59"/>
      <c r="CA174" s="59"/>
      <c r="CB174" s="59"/>
      <c r="CC174" s="434"/>
      <c r="CO174" s="99"/>
    </row>
    <row r="175" spans="2:93" s="2" customFormat="1" ht="15.75" customHeight="1">
      <c r="B175" s="499"/>
      <c r="C175" s="913"/>
      <c r="D175" s="59"/>
      <c r="E175" s="59"/>
      <c r="F175" s="59"/>
      <c r="G175" s="59"/>
      <c r="H175" s="59"/>
      <c r="I175" s="59"/>
      <c r="J175" s="59"/>
      <c r="K175" s="59"/>
      <c r="L175" s="59"/>
      <c r="M175" s="59"/>
      <c r="N175" s="59"/>
      <c r="O175" s="59"/>
      <c r="P175" s="59"/>
      <c r="Q175" s="59"/>
      <c r="R175" s="59"/>
      <c r="S175" s="59"/>
      <c r="T175" s="59"/>
      <c r="U175" s="794"/>
      <c r="V175" s="794"/>
      <c r="W175" s="794"/>
      <c r="X175" s="794"/>
      <c r="Y175" s="794"/>
      <c r="Z175" s="794"/>
      <c r="AA175" s="794"/>
      <c r="AB175" s="794"/>
      <c r="AC175" s="794"/>
      <c r="AD175" s="794"/>
      <c r="AE175" s="794"/>
      <c r="AF175" s="794"/>
      <c r="AG175" s="794"/>
      <c r="AH175" s="794"/>
      <c r="AI175" s="794"/>
      <c r="AJ175" s="794"/>
      <c r="AK175" s="794"/>
      <c r="AL175" s="794"/>
      <c r="AM175" s="794"/>
      <c r="AN175" s="794"/>
      <c r="AO175" s="794"/>
      <c r="AP175" s="794"/>
      <c r="AQ175" s="794"/>
      <c r="AR175" s="794"/>
      <c r="AS175" s="794"/>
      <c r="AT175" s="794"/>
      <c r="AU175" s="794"/>
      <c r="AV175" s="794"/>
      <c r="AW175" s="794"/>
      <c r="AX175" s="794"/>
      <c r="AY175" s="794"/>
      <c r="AZ175" s="794"/>
      <c r="BA175" s="794"/>
      <c r="BB175" s="794"/>
      <c r="BC175" s="794"/>
      <c r="BD175" s="794"/>
      <c r="BE175" s="794"/>
      <c r="BF175" s="794"/>
      <c r="BG175" s="794"/>
      <c r="BH175" s="794"/>
      <c r="BI175" s="794"/>
      <c r="BJ175" s="794"/>
      <c r="BK175" s="794"/>
      <c r="BL175" s="794"/>
      <c r="BM175" s="794"/>
      <c r="BN175" s="794"/>
      <c r="BO175" s="794"/>
      <c r="BP175" s="794"/>
      <c r="BQ175" s="794"/>
      <c r="BR175" s="794"/>
      <c r="BS175" s="794"/>
      <c r="BT175" s="794"/>
      <c r="BU175" s="794"/>
      <c r="BV175" s="794"/>
      <c r="BW175" s="794"/>
      <c r="BX175" s="794"/>
      <c r="BY175" s="794"/>
      <c r="BZ175" s="794"/>
      <c r="CA175" s="794"/>
      <c r="CB175" s="794"/>
      <c r="CC175" s="905"/>
      <c r="CO175" s="99"/>
    </row>
    <row r="176" spans="2:93" s="2" customFormat="1" ht="15.75" customHeight="1">
      <c r="B176" s="499"/>
      <c r="C176" s="913"/>
      <c r="D176" s="59"/>
      <c r="E176" s="59" t="s">
        <v>47</v>
      </c>
      <c r="F176" s="59"/>
      <c r="G176" s="59"/>
      <c r="H176" s="59"/>
      <c r="I176" s="59"/>
      <c r="J176" s="59"/>
      <c r="K176" s="59"/>
      <c r="L176" s="59"/>
      <c r="M176" s="59"/>
      <c r="N176" s="59"/>
      <c r="O176" s="59"/>
      <c r="P176" s="59"/>
      <c r="Q176" s="59"/>
      <c r="R176" s="59"/>
      <c r="S176" s="59"/>
      <c r="T176" s="59"/>
      <c r="U176" s="801" t="s">
        <v>1253</v>
      </c>
      <c r="V176" s="801"/>
      <c r="W176" s="801"/>
      <c r="X176" s="794"/>
      <c r="Y176" s="794"/>
      <c r="Z176" s="794"/>
      <c r="AA176" s="794"/>
      <c r="AB176" s="794"/>
      <c r="AC176" s="794"/>
      <c r="AD176" s="794"/>
      <c r="AE176" s="794"/>
      <c r="AF176" s="794"/>
      <c r="AG176" s="794"/>
      <c r="AH176" s="794"/>
      <c r="AI176" s="794"/>
      <c r="AJ176" s="794"/>
      <c r="AK176" s="794"/>
      <c r="AL176" s="794"/>
      <c r="AM176" s="794"/>
      <c r="AN176" s="794"/>
      <c r="AO176" s="794"/>
      <c r="AP176" s="794"/>
      <c r="AQ176" s="794"/>
      <c r="AR176" s="794"/>
      <c r="AS176" s="794"/>
      <c r="AT176" s="794"/>
      <c r="AU176" s="794"/>
      <c r="AV176" s="794"/>
      <c r="AW176" s="794"/>
      <c r="AX176" s="794"/>
      <c r="AY176" s="794"/>
      <c r="AZ176" s="794"/>
      <c r="BA176" s="794"/>
      <c r="BB176" s="794"/>
      <c r="BC176" s="794"/>
      <c r="BD176" s="794"/>
      <c r="BE176" s="794"/>
      <c r="BF176" s="794"/>
      <c r="BG176" s="794"/>
      <c r="BH176" s="794"/>
      <c r="BI176" s="794"/>
      <c r="BJ176" s="794"/>
      <c r="BK176" s="794"/>
      <c r="BL176" s="794"/>
      <c r="BM176" s="794"/>
      <c r="BN176" s="794"/>
      <c r="BO176" s="794"/>
      <c r="BP176" s="794"/>
      <c r="BQ176" s="794"/>
      <c r="BR176" s="794"/>
      <c r="BS176" s="794"/>
      <c r="BT176" s="794"/>
      <c r="BU176" s="794"/>
      <c r="BV176" s="794"/>
      <c r="BW176" s="794"/>
      <c r="BX176" s="794"/>
      <c r="BY176" s="794"/>
      <c r="BZ176" s="794"/>
      <c r="CA176" s="794"/>
      <c r="CB176" s="794"/>
      <c r="CC176" s="905"/>
      <c r="CO176" s="99"/>
    </row>
    <row r="177" spans="2:102" s="2" customFormat="1" ht="15.75" customHeight="1">
      <c r="B177" s="499"/>
      <c r="C177" s="913"/>
      <c r="D177" s="59"/>
      <c r="E177" s="59" t="s">
        <v>48</v>
      </c>
      <c r="F177" s="59"/>
      <c r="G177" s="59"/>
      <c r="H177" s="59"/>
      <c r="I177" s="59"/>
      <c r="J177" s="59"/>
      <c r="K177" s="59"/>
      <c r="L177" s="59"/>
      <c r="M177" s="59"/>
      <c r="N177" s="59"/>
      <c r="O177" s="59"/>
      <c r="P177" s="59"/>
      <c r="Q177" s="59"/>
      <c r="R177" s="59"/>
      <c r="S177" s="59"/>
      <c r="T177" s="59"/>
      <c r="U177" s="794"/>
      <c r="V177" s="794"/>
      <c r="W177" s="794"/>
      <c r="X177" s="794"/>
      <c r="Y177" s="794"/>
      <c r="Z177" s="794"/>
      <c r="AA177" s="794"/>
      <c r="AB177" s="794"/>
      <c r="AC177" s="794"/>
      <c r="AD177" s="794"/>
      <c r="AE177" s="794"/>
      <c r="AF177" s="794"/>
      <c r="AG177" s="794"/>
      <c r="AH177" s="794"/>
      <c r="AI177" s="794"/>
      <c r="AJ177" s="794"/>
      <c r="AK177" s="794"/>
      <c r="AL177" s="794"/>
      <c r="AM177" s="794"/>
      <c r="AN177" s="794"/>
      <c r="AO177" s="794"/>
      <c r="AP177" s="794"/>
      <c r="AQ177" s="794"/>
      <c r="AR177" s="794"/>
      <c r="AS177" s="794"/>
      <c r="AT177" s="794"/>
      <c r="AU177" s="794"/>
      <c r="AV177" s="794"/>
      <c r="AW177" s="794"/>
      <c r="AX177" s="794"/>
      <c r="AY177" s="794"/>
      <c r="AZ177" s="794"/>
      <c r="BA177" s="794"/>
      <c r="BB177" s="794"/>
      <c r="BC177" s="794"/>
      <c r="BD177" s="794"/>
      <c r="BE177" s="794"/>
      <c r="BF177" s="794"/>
      <c r="BG177" s="794"/>
      <c r="BH177" s="794"/>
      <c r="BI177" s="794"/>
      <c r="BJ177" s="794"/>
      <c r="BK177" s="794"/>
      <c r="BL177" s="794"/>
      <c r="BM177" s="794"/>
      <c r="BN177" s="794"/>
      <c r="BO177" s="794"/>
      <c r="BP177" s="794"/>
      <c r="BQ177" s="794"/>
      <c r="BR177" s="794"/>
      <c r="BS177" s="794"/>
      <c r="BT177" s="794"/>
      <c r="BU177" s="794"/>
      <c r="BV177" s="794"/>
      <c r="BW177" s="794"/>
      <c r="BX177" s="794"/>
      <c r="BY177" s="794"/>
      <c r="BZ177" s="794"/>
      <c r="CA177" s="794"/>
      <c r="CB177" s="794"/>
      <c r="CC177" s="905"/>
      <c r="CO177" s="99"/>
    </row>
    <row r="178" spans="2:102" s="2" customFormat="1" ht="15.75" customHeight="1">
      <c r="B178" s="499"/>
      <c r="C178" s="913"/>
      <c r="D178" s="59"/>
      <c r="E178" s="59" t="s">
        <v>49</v>
      </c>
      <c r="F178" s="59"/>
      <c r="G178" s="59"/>
      <c r="H178" s="59"/>
      <c r="I178" s="59"/>
      <c r="J178" s="59"/>
      <c r="K178" s="59"/>
      <c r="L178" s="59"/>
      <c r="M178" s="59"/>
      <c r="N178" s="59"/>
      <c r="O178" s="59"/>
      <c r="P178" s="59"/>
      <c r="Q178" s="59"/>
      <c r="R178" s="59"/>
      <c r="S178" s="59"/>
      <c r="T178" s="59"/>
      <c r="U178" s="794"/>
      <c r="V178" s="794"/>
      <c r="W178" s="794"/>
      <c r="X178" s="794"/>
      <c r="Y178" s="794"/>
      <c r="Z178" s="794"/>
      <c r="AA178" s="794"/>
      <c r="AB178" s="794"/>
      <c r="AC178" s="794"/>
      <c r="AD178" s="794"/>
      <c r="AE178" s="794"/>
      <c r="AF178" s="794"/>
      <c r="AG178" s="794"/>
      <c r="AH178" s="794"/>
      <c r="AI178" s="794"/>
      <c r="AJ178" s="794"/>
      <c r="AK178" s="794"/>
      <c r="AL178" s="794"/>
      <c r="AM178" s="794"/>
      <c r="AN178" s="794"/>
      <c r="AO178" s="794"/>
      <c r="AP178" s="794"/>
      <c r="AQ178" s="794"/>
      <c r="AR178" s="794"/>
      <c r="AS178" s="794"/>
      <c r="AT178" s="794"/>
      <c r="AU178" s="794"/>
      <c r="AV178" s="794"/>
      <c r="AW178" s="794"/>
      <c r="AX178" s="794"/>
      <c r="AY178" s="794"/>
      <c r="AZ178" s="794"/>
      <c r="BA178" s="794"/>
      <c r="BB178" s="794"/>
      <c r="BC178" s="794"/>
      <c r="BD178" s="794"/>
      <c r="BE178" s="794"/>
      <c r="BF178" s="794"/>
      <c r="BG178" s="794"/>
      <c r="BH178" s="794"/>
      <c r="BI178" s="794"/>
      <c r="BJ178" s="794"/>
      <c r="BK178" s="794"/>
      <c r="BL178" s="794"/>
      <c r="BM178" s="794"/>
      <c r="BN178" s="794"/>
      <c r="BO178" s="794"/>
      <c r="BP178" s="794"/>
      <c r="BQ178" s="794"/>
      <c r="BR178" s="794"/>
      <c r="BS178" s="794"/>
      <c r="BT178" s="794"/>
      <c r="BU178" s="794"/>
      <c r="BV178" s="794"/>
      <c r="BW178" s="794"/>
      <c r="BX178" s="794"/>
      <c r="BY178" s="794"/>
      <c r="BZ178" s="794"/>
      <c r="CA178" s="794"/>
      <c r="CB178" s="794"/>
      <c r="CC178" s="905"/>
      <c r="CO178" s="99"/>
    </row>
    <row r="179" spans="2:102" s="2" customFormat="1" ht="15.75" customHeight="1">
      <c r="B179" s="499"/>
      <c r="C179" s="913"/>
      <c r="D179" s="63"/>
      <c r="E179" s="63" t="s">
        <v>52</v>
      </c>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906"/>
      <c r="AE179" s="906"/>
      <c r="AF179" s="906"/>
      <c r="AG179" s="906"/>
      <c r="AH179" s="906"/>
      <c r="AI179" s="906"/>
      <c r="AJ179" s="906"/>
      <c r="AK179" s="906"/>
      <c r="AL179" s="906"/>
      <c r="AM179" s="906"/>
      <c r="AN179" s="906"/>
      <c r="AO179" s="906"/>
      <c r="AP179" s="906"/>
      <c r="AQ179" s="906"/>
      <c r="AR179" s="906"/>
      <c r="AS179" s="906"/>
      <c r="AT179" s="906"/>
      <c r="AU179" s="906"/>
      <c r="AV179" s="906"/>
      <c r="AW179" s="906"/>
      <c r="AX179" s="906"/>
      <c r="AY179" s="906"/>
      <c r="AZ179" s="906"/>
      <c r="BA179" s="906"/>
      <c r="BB179" s="906"/>
      <c r="BC179" s="906"/>
      <c r="BD179" s="906"/>
      <c r="BE179" s="906"/>
      <c r="BF179" s="906"/>
      <c r="BG179" s="906"/>
      <c r="BH179" s="906"/>
      <c r="BI179" s="906"/>
      <c r="BJ179" s="906"/>
      <c r="BK179" s="906"/>
      <c r="BL179" s="906"/>
      <c r="BM179" s="906"/>
      <c r="BN179" s="906"/>
      <c r="BO179" s="906"/>
      <c r="BP179" s="906"/>
      <c r="BQ179" s="906"/>
      <c r="BR179" s="906"/>
      <c r="BS179" s="906"/>
      <c r="BT179" s="906"/>
      <c r="BU179" s="906"/>
      <c r="BV179" s="906"/>
      <c r="BW179" s="906"/>
      <c r="BX179" s="906"/>
      <c r="BY179" s="906"/>
      <c r="BZ179" s="906"/>
      <c r="CA179" s="906"/>
      <c r="CB179" s="906"/>
      <c r="CC179" s="907"/>
      <c r="CO179" s="99"/>
    </row>
    <row r="180" spans="2:102" s="1" customFormat="1" ht="20.100000000000001" customHeight="1">
      <c r="B180" s="500"/>
      <c r="C180" s="913"/>
      <c r="D180" s="59" t="s">
        <v>54</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CC180" s="392"/>
    </row>
    <row r="181" spans="2:102" s="2" customFormat="1" ht="20.100000000000001" customHeight="1">
      <c r="B181" s="500"/>
      <c r="C181" s="913"/>
      <c r="D181" s="799" t="s">
        <v>56</v>
      </c>
      <c r="E181" s="799"/>
      <c r="F181" s="59"/>
      <c r="G181" s="59" t="s">
        <v>1256</v>
      </c>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799" t="s">
        <v>56</v>
      </c>
      <c r="AR181" s="799"/>
      <c r="AS181" s="59"/>
      <c r="AT181" s="59" t="s">
        <v>1258</v>
      </c>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434"/>
      <c r="CD181" s="59"/>
      <c r="CE181" s="59"/>
      <c r="CF181" s="59"/>
      <c r="CG181" s="59"/>
      <c r="CH181" s="59"/>
      <c r="CI181" s="59"/>
      <c r="CJ181" s="59"/>
    </row>
    <row r="182" spans="2:102" s="2" customFormat="1" ht="20.100000000000001" customHeight="1">
      <c r="B182" s="500"/>
      <c r="C182" s="913"/>
      <c r="D182" s="59" t="s">
        <v>58</v>
      </c>
      <c r="E182" s="59"/>
      <c r="F182" s="59"/>
      <c r="G182" s="59"/>
      <c r="H182" s="59"/>
      <c r="I182" s="59"/>
      <c r="J182" s="59"/>
      <c r="K182" s="59"/>
      <c r="L182" s="59"/>
      <c r="M182" s="59"/>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59"/>
      <c r="AL182" s="59"/>
      <c r="AM182" s="59"/>
      <c r="AN182" s="59"/>
      <c r="AO182" s="59"/>
      <c r="AP182" s="59"/>
      <c r="AQ182" s="59" t="s">
        <v>58</v>
      </c>
      <c r="AR182" s="59"/>
      <c r="AS182" s="59"/>
      <c r="AT182" s="59"/>
      <c r="AU182" s="59"/>
      <c r="AV182" s="59"/>
      <c r="AW182" s="59"/>
      <c r="AX182" s="59"/>
      <c r="AY182" s="59"/>
      <c r="AZ182" s="59"/>
      <c r="BA182" s="432"/>
      <c r="BB182" s="432"/>
      <c r="BC182" s="432"/>
      <c r="BD182" s="432"/>
      <c r="BE182" s="432"/>
      <c r="BF182" s="432"/>
      <c r="BG182" s="432"/>
      <c r="BH182" s="432"/>
      <c r="BI182" s="432"/>
      <c r="BJ182" s="432"/>
      <c r="BK182" s="432"/>
      <c r="BL182" s="432"/>
      <c r="BM182" s="432"/>
      <c r="BN182" s="432"/>
      <c r="BO182" s="432"/>
      <c r="BP182" s="432"/>
      <c r="BQ182" s="432"/>
      <c r="BR182" s="432"/>
      <c r="BS182" s="432"/>
      <c r="BT182" s="432"/>
      <c r="BU182" s="432"/>
      <c r="BV182" s="432"/>
      <c r="BW182" s="432"/>
      <c r="BX182" s="432"/>
      <c r="BY182" s="432"/>
      <c r="BZ182" s="432"/>
      <c r="CA182" s="59"/>
      <c r="CB182" s="59"/>
      <c r="CC182" s="434"/>
      <c r="CD182" s="59"/>
      <c r="CE182" s="59"/>
      <c r="CF182" s="59"/>
      <c r="CG182" s="59"/>
      <c r="CH182" s="59"/>
      <c r="CI182" s="59"/>
      <c r="CJ182" s="59"/>
    </row>
    <row r="183" spans="2:102" s="2" customFormat="1" ht="20.100000000000001" customHeight="1">
      <c r="B183" s="500"/>
      <c r="C183" s="913"/>
      <c r="D183" s="63" t="s">
        <v>1257</v>
      </c>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t="s">
        <v>81</v>
      </c>
      <c r="AD183" s="63"/>
      <c r="AE183" s="887"/>
      <c r="AF183" s="887"/>
      <c r="AG183" s="887"/>
      <c r="AH183" s="887"/>
      <c r="AI183" s="887"/>
      <c r="AJ183" s="887"/>
      <c r="AK183" s="887"/>
      <c r="AL183" s="887"/>
      <c r="AM183" s="887"/>
      <c r="AN183" s="887"/>
      <c r="AO183" s="63" t="s">
        <v>40</v>
      </c>
      <c r="AP183" s="63"/>
      <c r="AQ183" s="63" t="s">
        <v>1257</v>
      </c>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t="s">
        <v>81</v>
      </c>
      <c r="BQ183" s="63"/>
      <c r="BR183" s="433"/>
      <c r="BS183" s="433"/>
      <c r="BT183" s="433"/>
      <c r="BU183" s="433"/>
      <c r="BV183" s="433"/>
      <c r="BW183" s="433"/>
      <c r="BX183" s="433"/>
      <c r="BY183" s="433"/>
      <c r="BZ183" s="433"/>
      <c r="CA183" s="433"/>
      <c r="CB183" s="63" t="s">
        <v>40</v>
      </c>
      <c r="CC183" s="435"/>
      <c r="CD183" s="430"/>
      <c r="CE183" s="430"/>
      <c r="CF183" s="430"/>
      <c r="CG183" s="430"/>
      <c r="CH183" s="430"/>
      <c r="CI183" s="59" t="s">
        <v>40</v>
      </c>
      <c r="CJ183" s="59"/>
    </row>
    <row r="184" spans="2:102" s="2" customFormat="1" ht="20.100000000000001" customHeight="1">
      <c r="B184" s="500"/>
      <c r="C184" s="913"/>
      <c r="D184" s="915" t="s">
        <v>56</v>
      </c>
      <c r="E184" s="915"/>
      <c r="F184" s="169"/>
      <c r="G184" s="169" t="s">
        <v>1259</v>
      </c>
      <c r="H184" s="169"/>
      <c r="I184" s="169"/>
      <c r="J184" s="169"/>
      <c r="K184" s="169"/>
      <c r="L184" s="169"/>
      <c r="M184" s="169"/>
      <c r="N184" s="169"/>
      <c r="O184" s="169"/>
      <c r="P184" s="169"/>
      <c r="Q184" s="169"/>
      <c r="R184" s="169"/>
      <c r="S184" s="169"/>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915" t="s">
        <v>56</v>
      </c>
      <c r="AR184" s="915"/>
      <c r="AS184" s="169"/>
      <c r="AT184" s="169" t="s">
        <v>1261</v>
      </c>
      <c r="AU184" s="169"/>
      <c r="AV184" s="169"/>
      <c r="AW184" s="169"/>
      <c r="AX184" s="169"/>
      <c r="AY184" s="169"/>
      <c r="AZ184" s="169"/>
      <c r="BA184" s="169"/>
      <c r="BB184" s="169"/>
      <c r="BC184" s="169"/>
      <c r="BD184" s="169"/>
      <c r="BE184" s="169"/>
      <c r="BF184" s="169"/>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180"/>
      <c r="CC184" s="436"/>
      <c r="CD184" s="122"/>
      <c r="CE184" s="122"/>
      <c r="CF184" s="122"/>
      <c r="CG184" s="122"/>
      <c r="CH184" s="122"/>
      <c r="CI184" s="122"/>
      <c r="CJ184" s="122"/>
    </row>
    <row r="185" spans="2:102" s="2" customFormat="1" ht="20.100000000000001" customHeight="1">
      <c r="B185" s="500"/>
      <c r="C185" s="913"/>
      <c r="D185" s="59" t="s">
        <v>58</v>
      </c>
      <c r="E185" s="59"/>
      <c r="F185" s="59"/>
      <c r="G185" s="59"/>
      <c r="H185" s="59"/>
      <c r="I185" s="59"/>
      <c r="J185" s="59"/>
      <c r="K185" s="59"/>
      <c r="L185" s="59"/>
      <c r="M185" s="59"/>
      <c r="N185" s="432"/>
      <c r="O185" s="432"/>
      <c r="P185" s="432"/>
      <c r="Q185" s="432"/>
      <c r="R185" s="432"/>
      <c r="S185" s="432"/>
      <c r="T185" s="432"/>
      <c r="U185" s="432"/>
      <c r="V185" s="432"/>
      <c r="W185" s="432"/>
      <c r="X185" s="432"/>
      <c r="Y185" s="432"/>
      <c r="Z185" s="432"/>
      <c r="AA185" s="432"/>
      <c r="AB185" s="432"/>
      <c r="AC185" s="432"/>
      <c r="AD185" s="432"/>
      <c r="AE185" s="432"/>
      <c r="AF185" s="432"/>
      <c r="AG185" s="432"/>
      <c r="AH185" s="432"/>
      <c r="AI185" s="432"/>
      <c r="AJ185" s="432"/>
      <c r="AK185" s="122"/>
      <c r="AL185" s="122"/>
      <c r="AM185" s="122"/>
      <c r="AN185" s="122"/>
      <c r="AO185" s="122"/>
      <c r="AP185" s="122"/>
      <c r="AQ185" s="59" t="s">
        <v>58</v>
      </c>
      <c r="AR185" s="59"/>
      <c r="AS185" s="59"/>
      <c r="AT185" s="59"/>
      <c r="AU185" s="59"/>
      <c r="AV185" s="59"/>
      <c r="AW185" s="59"/>
      <c r="AX185" s="59"/>
      <c r="AY185" s="59"/>
      <c r="AZ185" s="59"/>
      <c r="BA185" s="432"/>
      <c r="BB185" s="432"/>
      <c r="BC185" s="432"/>
      <c r="BD185" s="432"/>
      <c r="BE185" s="432"/>
      <c r="BF185" s="432"/>
      <c r="BG185" s="432"/>
      <c r="BH185" s="432"/>
      <c r="BI185" s="432"/>
      <c r="BJ185" s="432"/>
      <c r="BK185" s="432"/>
      <c r="BL185" s="432"/>
      <c r="BM185" s="432"/>
      <c r="BN185" s="432"/>
      <c r="BO185" s="432"/>
      <c r="BP185" s="432"/>
      <c r="BQ185" s="432"/>
      <c r="BR185" s="432"/>
      <c r="BS185" s="432"/>
      <c r="BT185" s="432"/>
      <c r="BU185" s="432"/>
      <c r="BV185" s="432"/>
      <c r="BW185" s="432"/>
      <c r="BX185" s="432"/>
      <c r="BY185" s="432"/>
      <c r="BZ185" s="432"/>
      <c r="CA185" s="122"/>
      <c r="CB185" s="122"/>
      <c r="CC185" s="437"/>
      <c r="CD185" s="122"/>
      <c r="CE185" s="122"/>
      <c r="CF185" s="122"/>
      <c r="CG185" s="122"/>
      <c r="CH185" s="122"/>
      <c r="CI185" s="122"/>
      <c r="CJ185" s="122"/>
    </row>
    <row r="186" spans="2:102" s="2" customFormat="1" ht="20.100000000000001" customHeight="1">
      <c r="B186" s="500"/>
      <c r="C186" s="913"/>
      <c r="D186" s="63" t="s">
        <v>1260</v>
      </c>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t="s">
        <v>81</v>
      </c>
      <c r="AD186" s="63"/>
      <c r="AE186" s="887"/>
      <c r="AF186" s="887"/>
      <c r="AG186" s="887"/>
      <c r="AH186" s="887"/>
      <c r="AI186" s="887"/>
      <c r="AJ186" s="887"/>
      <c r="AK186" s="887"/>
      <c r="AL186" s="887"/>
      <c r="AM186" s="887"/>
      <c r="AN186" s="887"/>
      <c r="AO186" s="63" t="s">
        <v>40</v>
      </c>
      <c r="AP186" s="63"/>
      <c r="AQ186" s="63" t="s">
        <v>1260</v>
      </c>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t="s">
        <v>81</v>
      </c>
      <c r="BQ186" s="63"/>
      <c r="BR186" s="887"/>
      <c r="BS186" s="887"/>
      <c r="BT186" s="887"/>
      <c r="BU186" s="887"/>
      <c r="BV186" s="887"/>
      <c r="BW186" s="887"/>
      <c r="BX186" s="887"/>
      <c r="BY186" s="887"/>
      <c r="BZ186" s="887"/>
      <c r="CA186" s="887"/>
      <c r="CB186" s="63" t="s">
        <v>40</v>
      </c>
      <c r="CC186" s="438"/>
      <c r="CD186" s="430"/>
      <c r="CE186" s="430"/>
      <c r="CF186" s="430"/>
      <c r="CG186" s="430"/>
      <c r="CH186" s="430"/>
      <c r="CI186" s="59" t="s">
        <v>40</v>
      </c>
      <c r="CJ186" s="59"/>
    </row>
    <row r="187" spans="2:102" s="1" customFormat="1" ht="15.75" customHeight="1">
      <c r="B187" s="500"/>
      <c r="C187" s="914" t="s">
        <v>2086</v>
      </c>
      <c r="D187" s="59"/>
      <c r="E187" s="59" t="s">
        <v>36</v>
      </c>
      <c r="F187" s="59"/>
      <c r="G187" s="59"/>
      <c r="H187" s="59"/>
      <c r="I187" s="59"/>
      <c r="J187" s="59"/>
      <c r="K187" s="59"/>
      <c r="L187" s="59"/>
      <c r="M187" s="59"/>
      <c r="N187" s="59"/>
      <c r="O187" s="59"/>
      <c r="P187" s="59"/>
      <c r="Q187" s="59"/>
      <c r="R187" s="59"/>
      <c r="S187" s="59"/>
      <c r="T187" s="59"/>
      <c r="U187" s="59"/>
      <c r="V187" s="59" t="s">
        <v>37</v>
      </c>
      <c r="W187" s="59"/>
      <c r="X187" s="794"/>
      <c r="Y187" s="794"/>
      <c r="Z187" s="794"/>
      <c r="AA187" s="794"/>
      <c r="AB187" s="122" t="s">
        <v>38</v>
      </c>
      <c r="AC187" s="59"/>
      <c r="AD187" s="59"/>
      <c r="AE187" s="59"/>
      <c r="AF187" s="59"/>
      <c r="AG187" s="59"/>
      <c r="AH187" s="59"/>
      <c r="AI187" s="59"/>
      <c r="AJ187" s="59"/>
      <c r="AK187" s="59"/>
      <c r="AL187" s="59" t="s">
        <v>37</v>
      </c>
      <c r="AM187" s="59"/>
      <c r="AN187" s="823"/>
      <c r="AO187" s="823"/>
      <c r="AP187" s="823"/>
      <c r="AQ187" s="823"/>
      <c r="AR187" s="823"/>
      <c r="AS187" s="823"/>
      <c r="AT187" s="823"/>
      <c r="AU187" s="823"/>
      <c r="AV187" s="823"/>
      <c r="AW187" s="823"/>
      <c r="AX187" s="823"/>
      <c r="AY187" s="823"/>
      <c r="AZ187" s="122" t="s">
        <v>39</v>
      </c>
      <c r="BA187" s="59"/>
      <c r="BB187" s="59"/>
      <c r="BC187" s="59"/>
      <c r="BD187" s="59"/>
      <c r="BE187" s="59"/>
      <c r="BF187" s="59"/>
      <c r="BG187" s="59"/>
      <c r="BH187" s="59"/>
      <c r="BI187" s="794"/>
      <c r="BJ187" s="794"/>
      <c r="BK187" s="794"/>
      <c r="BL187" s="794"/>
      <c r="BM187" s="794"/>
      <c r="BN187" s="794"/>
      <c r="BO187" s="794"/>
      <c r="BP187" s="794"/>
      <c r="BQ187" s="794"/>
      <c r="BR187" s="794"/>
      <c r="BS187" s="794"/>
      <c r="BT187" s="794"/>
      <c r="BU187" s="122" t="s">
        <v>40</v>
      </c>
      <c r="BV187" s="59"/>
      <c r="BW187" s="59"/>
      <c r="BX187" s="59"/>
      <c r="BY187" s="59"/>
      <c r="BZ187" s="59"/>
      <c r="CA187" s="59"/>
      <c r="CB187" s="59"/>
      <c r="CC187" s="434"/>
      <c r="CP187" s="2"/>
      <c r="CQ187" s="2"/>
      <c r="CR187" s="2"/>
      <c r="CV187" s="2"/>
      <c r="CW187" s="2"/>
      <c r="CX187" s="2"/>
    </row>
    <row r="188" spans="2:102" s="1" customFormat="1" ht="15.75" customHeight="1">
      <c r="B188" s="500"/>
      <c r="C188" s="914"/>
      <c r="D188" s="59"/>
      <c r="E188" s="59" t="s">
        <v>31</v>
      </c>
      <c r="F188" s="59"/>
      <c r="G188" s="59"/>
      <c r="H188" s="59"/>
      <c r="I188" s="59"/>
      <c r="J188" s="59"/>
      <c r="K188" s="59"/>
      <c r="L188" s="59"/>
      <c r="M188" s="59"/>
      <c r="N188" s="59"/>
      <c r="O188" s="59"/>
      <c r="P188" s="59"/>
      <c r="Q188" s="59"/>
      <c r="R188" s="59"/>
      <c r="S188" s="59"/>
      <c r="T188" s="59"/>
      <c r="U188" s="794"/>
      <c r="V188" s="794"/>
      <c r="W188" s="794"/>
      <c r="X188" s="794"/>
      <c r="Y188" s="794"/>
      <c r="Z188" s="794"/>
      <c r="AA188" s="794"/>
      <c r="AB188" s="794"/>
      <c r="AC188" s="794"/>
      <c r="AD188" s="794"/>
      <c r="AE188" s="794"/>
      <c r="AF188" s="794"/>
      <c r="AG188" s="794"/>
      <c r="AH188" s="794"/>
      <c r="AI188" s="794"/>
      <c r="AJ188" s="794"/>
      <c r="AK188" s="794"/>
      <c r="AL188" s="794"/>
      <c r="AM188" s="794"/>
      <c r="AN188" s="794"/>
      <c r="AO188" s="794"/>
      <c r="AP188" s="794"/>
      <c r="AQ188" s="794"/>
      <c r="AR188" s="794"/>
      <c r="AS188" s="794"/>
      <c r="AT188" s="794"/>
      <c r="AU188" s="794"/>
      <c r="AV188" s="794"/>
      <c r="AW188" s="794"/>
      <c r="AX188" s="794"/>
      <c r="AY188" s="794"/>
      <c r="AZ188" s="794"/>
      <c r="BA188" s="794"/>
      <c r="BB188" s="794"/>
      <c r="BC188" s="794"/>
      <c r="BD188" s="794"/>
      <c r="BE188" s="794"/>
      <c r="BF188" s="794"/>
      <c r="BG188" s="794"/>
      <c r="BH188" s="794"/>
      <c r="BI188" s="794"/>
      <c r="BJ188" s="794"/>
      <c r="BK188" s="794"/>
      <c r="BL188" s="794"/>
      <c r="BM188" s="794"/>
      <c r="BN188" s="794"/>
      <c r="BO188" s="794"/>
      <c r="BP188" s="794"/>
      <c r="BQ188" s="794"/>
      <c r="BR188" s="794"/>
      <c r="BS188" s="794"/>
      <c r="BT188" s="794"/>
      <c r="BU188" s="794"/>
      <c r="BV188" s="794"/>
      <c r="BW188" s="794"/>
      <c r="BX188" s="794"/>
      <c r="BY188" s="794"/>
      <c r="BZ188" s="794"/>
      <c r="CA188" s="794"/>
      <c r="CB188" s="794"/>
      <c r="CC188" s="905"/>
      <c r="CP188" s="2"/>
      <c r="CQ188" s="2"/>
      <c r="CR188" s="2"/>
      <c r="CV188" s="2"/>
      <c r="CW188" s="2"/>
      <c r="CX188" s="2"/>
    </row>
    <row r="189" spans="2:102" s="1" customFormat="1" ht="15.75" customHeight="1">
      <c r="B189" s="500"/>
      <c r="C189" s="914"/>
      <c r="D189" s="59"/>
      <c r="E189" s="59" t="s">
        <v>42</v>
      </c>
      <c r="F189" s="59"/>
      <c r="G189" s="59"/>
      <c r="H189" s="59"/>
      <c r="I189" s="59"/>
      <c r="J189" s="59"/>
      <c r="K189" s="59"/>
      <c r="L189" s="59"/>
      <c r="M189" s="59"/>
      <c r="N189" s="59"/>
      <c r="O189" s="59"/>
      <c r="P189" s="59"/>
      <c r="Q189" s="59"/>
      <c r="R189" s="59"/>
      <c r="S189" s="59"/>
      <c r="T189" s="59"/>
      <c r="U189" s="59"/>
      <c r="V189" s="59" t="s">
        <v>37</v>
      </c>
      <c r="W189" s="59"/>
      <c r="X189" s="794"/>
      <c r="Y189" s="794"/>
      <c r="Z189" s="794"/>
      <c r="AA189" s="794"/>
      <c r="AB189" s="122" t="s">
        <v>43</v>
      </c>
      <c r="AC189" s="59"/>
      <c r="AD189" s="59"/>
      <c r="AE189" s="59"/>
      <c r="AF189" s="59"/>
      <c r="AG189" s="59"/>
      <c r="AH189" s="59"/>
      <c r="AI189" s="59"/>
      <c r="AJ189" s="59"/>
      <c r="AK189" s="59"/>
      <c r="AL189" s="59" t="s">
        <v>37</v>
      </c>
      <c r="AM189" s="59"/>
      <c r="AN189" s="794"/>
      <c r="AO189" s="794"/>
      <c r="AP189" s="794"/>
      <c r="AQ189" s="794"/>
      <c r="AR189" s="794"/>
      <c r="AS189" s="794"/>
      <c r="AT189" s="794"/>
      <c r="AU189" s="794"/>
      <c r="AV189" s="794"/>
      <c r="AW189" s="59" t="s">
        <v>44</v>
      </c>
      <c r="AX189" s="59"/>
      <c r="AY189" s="59"/>
      <c r="AZ189" s="59"/>
      <c r="BA189" s="122"/>
      <c r="BB189" s="59"/>
      <c r="BC189" s="59"/>
      <c r="BD189" s="59"/>
      <c r="BE189" s="59"/>
      <c r="BF189" s="59"/>
      <c r="BG189" s="59"/>
      <c r="BH189" s="59"/>
      <c r="BI189" s="794"/>
      <c r="BJ189" s="794"/>
      <c r="BK189" s="794"/>
      <c r="BL189" s="794"/>
      <c r="BM189" s="794"/>
      <c r="BN189" s="794"/>
      <c r="BO189" s="794"/>
      <c r="BP189" s="794"/>
      <c r="BQ189" s="794"/>
      <c r="BR189" s="794"/>
      <c r="BS189" s="794"/>
      <c r="BT189" s="794"/>
      <c r="BU189" s="122" t="s">
        <v>40</v>
      </c>
      <c r="BV189" s="59"/>
      <c r="BW189" s="59"/>
      <c r="BX189" s="59"/>
      <c r="BY189" s="59"/>
      <c r="BZ189" s="59"/>
      <c r="CA189" s="59"/>
      <c r="CB189" s="59"/>
      <c r="CC189" s="434"/>
      <c r="CP189" s="2"/>
      <c r="CQ189" s="2"/>
      <c r="CR189" s="2"/>
      <c r="CV189" s="2"/>
      <c r="CW189" s="2"/>
      <c r="CX189" s="2"/>
    </row>
    <row r="190" spans="2:102" s="1" customFormat="1" ht="15.75" customHeight="1">
      <c r="B190" s="500"/>
      <c r="C190" s="914"/>
      <c r="D190" s="59"/>
      <c r="E190" s="59"/>
      <c r="F190" s="59"/>
      <c r="G190" s="59"/>
      <c r="H190" s="59"/>
      <c r="I190" s="59"/>
      <c r="J190" s="59"/>
      <c r="K190" s="59"/>
      <c r="L190" s="59"/>
      <c r="M190" s="59"/>
      <c r="N190" s="59"/>
      <c r="O190" s="59"/>
      <c r="P190" s="59"/>
      <c r="Q190" s="59"/>
      <c r="R190" s="59"/>
      <c r="S190" s="59"/>
      <c r="T190" s="59"/>
      <c r="U190" s="794"/>
      <c r="V190" s="794"/>
      <c r="W190" s="794"/>
      <c r="X190" s="794"/>
      <c r="Y190" s="794"/>
      <c r="Z190" s="794"/>
      <c r="AA190" s="794"/>
      <c r="AB190" s="794"/>
      <c r="AC190" s="794"/>
      <c r="AD190" s="794"/>
      <c r="AE190" s="794"/>
      <c r="AF190" s="794"/>
      <c r="AG190" s="794"/>
      <c r="AH190" s="794"/>
      <c r="AI190" s="794"/>
      <c r="AJ190" s="794"/>
      <c r="AK190" s="794"/>
      <c r="AL190" s="794"/>
      <c r="AM190" s="794"/>
      <c r="AN190" s="794"/>
      <c r="AO190" s="794"/>
      <c r="AP190" s="794"/>
      <c r="AQ190" s="794"/>
      <c r="AR190" s="794"/>
      <c r="AS190" s="794"/>
      <c r="AT190" s="794"/>
      <c r="AU190" s="794"/>
      <c r="AV190" s="794"/>
      <c r="AW190" s="794"/>
      <c r="AX190" s="794"/>
      <c r="AY190" s="794"/>
      <c r="AZ190" s="794"/>
      <c r="BA190" s="794"/>
      <c r="BB190" s="794"/>
      <c r="BC190" s="794"/>
      <c r="BD190" s="794"/>
      <c r="BE190" s="794"/>
      <c r="BF190" s="794"/>
      <c r="BG190" s="794"/>
      <c r="BH190" s="794"/>
      <c r="BI190" s="794"/>
      <c r="BJ190" s="794"/>
      <c r="BK190" s="794"/>
      <c r="BL190" s="794"/>
      <c r="BM190" s="794"/>
      <c r="BN190" s="794"/>
      <c r="BO190" s="794"/>
      <c r="BP190" s="794"/>
      <c r="BQ190" s="794"/>
      <c r="BR190" s="794"/>
      <c r="BS190" s="794"/>
      <c r="BT190" s="794"/>
      <c r="BU190" s="794"/>
      <c r="BV190" s="794"/>
      <c r="BW190" s="794"/>
      <c r="BX190" s="794"/>
      <c r="BY190" s="794"/>
      <c r="BZ190" s="794"/>
      <c r="CA190" s="794"/>
      <c r="CB190" s="794"/>
      <c r="CC190" s="905"/>
      <c r="CP190" s="2"/>
      <c r="CQ190" s="2"/>
      <c r="CR190" s="2"/>
      <c r="CV190" s="2"/>
      <c r="CW190" s="2"/>
      <c r="CX190" s="2"/>
    </row>
    <row r="191" spans="2:102" s="1" customFormat="1" ht="15.75" customHeight="1">
      <c r="B191" s="500"/>
      <c r="C191" s="914"/>
      <c r="D191" s="59"/>
      <c r="E191" s="59" t="s">
        <v>47</v>
      </c>
      <c r="F191" s="59"/>
      <c r="G191" s="59"/>
      <c r="H191" s="59"/>
      <c r="I191" s="59"/>
      <c r="J191" s="59"/>
      <c r="K191" s="59"/>
      <c r="L191" s="59"/>
      <c r="M191" s="59"/>
      <c r="N191" s="59"/>
      <c r="O191" s="59"/>
      <c r="P191" s="59"/>
      <c r="Q191" s="59"/>
      <c r="R191" s="59"/>
      <c r="S191" s="59"/>
      <c r="T191" s="59"/>
      <c r="U191" s="801" t="s">
        <v>1253</v>
      </c>
      <c r="V191" s="801"/>
      <c r="W191" s="801"/>
      <c r="X191" s="794"/>
      <c r="Y191" s="794"/>
      <c r="Z191" s="794"/>
      <c r="AA191" s="794"/>
      <c r="AB191" s="794"/>
      <c r="AC191" s="794"/>
      <c r="AD191" s="794"/>
      <c r="AE191" s="794"/>
      <c r="AF191" s="794"/>
      <c r="AG191" s="794"/>
      <c r="AH191" s="794"/>
      <c r="AI191" s="794"/>
      <c r="AJ191" s="794"/>
      <c r="AK191" s="794"/>
      <c r="AL191" s="794"/>
      <c r="AM191" s="794"/>
      <c r="AN191" s="794"/>
      <c r="AO191" s="794"/>
      <c r="AP191" s="794"/>
      <c r="AQ191" s="794"/>
      <c r="AR191" s="794"/>
      <c r="AS191" s="794"/>
      <c r="AT191" s="794"/>
      <c r="AU191" s="794"/>
      <c r="AV191" s="794"/>
      <c r="AW191" s="794"/>
      <c r="AX191" s="794"/>
      <c r="AY191" s="794"/>
      <c r="AZ191" s="794"/>
      <c r="BA191" s="794"/>
      <c r="BB191" s="794"/>
      <c r="BC191" s="794"/>
      <c r="BD191" s="794"/>
      <c r="BE191" s="794"/>
      <c r="BF191" s="794"/>
      <c r="BG191" s="794"/>
      <c r="BH191" s="794"/>
      <c r="BI191" s="794"/>
      <c r="BJ191" s="794"/>
      <c r="BK191" s="794"/>
      <c r="BL191" s="794"/>
      <c r="BM191" s="794"/>
      <c r="BN191" s="794"/>
      <c r="BO191" s="794"/>
      <c r="BP191" s="794"/>
      <c r="BQ191" s="794"/>
      <c r="BR191" s="794"/>
      <c r="BS191" s="794"/>
      <c r="BT191" s="794"/>
      <c r="BU191" s="794"/>
      <c r="BV191" s="794"/>
      <c r="BW191" s="794"/>
      <c r="BX191" s="794"/>
      <c r="BY191" s="794"/>
      <c r="BZ191" s="794"/>
      <c r="CA191" s="794"/>
      <c r="CB191" s="794"/>
      <c r="CC191" s="905"/>
      <c r="CP191" s="2"/>
      <c r="CQ191" s="2"/>
      <c r="CR191" s="2"/>
      <c r="CV191" s="2"/>
      <c r="CW191" s="2"/>
      <c r="CX191" s="2"/>
    </row>
    <row r="192" spans="2:102" s="1" customFormat="1" ht="15.75" customHeight="1">
      <c r="B192" s="500"/>
      <c r="C192" s="914"/>
      <c r="D192" s="59"/>
      <c r="E192" s="59" t="s">
        <v>48</v>
      </c>
      <c r="F192" s="59"/>
      <c r="G192" s="59"/>
      <c r="H192" s="59"/>
      <c r="I192" s="59"/>
      <c r="J192" s="59"/>
      <c r="K192" s="59"/>
      <c r="L192" s="59"/>
      <c r="M192" s="59"/>
      <c r="N192" s="59"/>
      <c r="O192" s="59"/>
      <c r="P192" s="59"/>
      <c r="Q192" s="59"/>
      <c r="R192" s="59"/>
      <c r="S192" s="59"/>
      <c r="T192" s="59"/>
      <c r="U192" s="794"/>
      <c r="V192" s="794"/>
      <c r="W192" s="794"/>
      <c r="X192" s="794"/>
      <c r="Y192" s="794"/>
      <c r="Z192" s="794"/>
      <c r="AA192" s="794"/>
      <c r="AB192" s="794"/>
      <c r="AC192" s="794"/>
      <c r="AD192" s="794"/>
      <c r="AE192" s="794"/>
      <c r="AF192" s="794"/>
      <c r="AG192" s="794"/>
      <c r="AH192" s="794"/>
      <c r="AI192" s="794"/>
      <c r="AJ192" s="794"/>
      <c r="AK192" s="794"/>
      <c r="AL192" s="794"/>
      <c r="AM192" s="794"/>
      <c r="AN192" s="794"/>
      <c r="AO192" s="794"/>
      <c r="AP192" s="794"/>
      <c r="AQ192" s="794"/>
      <c r="AR192" s="794"/>
      <c r="AS192" s="794"/>
      <c r="AT192" s="794"/>
      <c r="AU192" s="794"/>
      <c r="AV192" s="794"/>
      <c r="AW192" s="794"/>
      <c r="AX192" s="794"/>
      <c r="AY192" s="794"/>
      <c r="AZ192" s="794"/>
      <c r="BA192" s="794"/>
      <c r="BB192" s="794"/>
      <c r="BC192" s="794"/>
      <c r="BD192" s="794"/>
      <c r="BE192" s="794"/>
      <c r="BF192" s="794"/>
      <c r="BG192" s="794"/>
      <c r="BH192" s="794"/>
      <c r="BI192" s="794"/>
      <c r="BJ192" s="794"/>
      <c r="BK192" s="794"/>
      <c r="BL192" s="794"/>
      <c r="BM192" s="794"/>
      <c r="BN192" s="794"/>
      <c r="BO192" s="794"/>
      <c r="BP192" s="794"/>
      <c r="BQ192" s="794"/>
      <c r="BR192" s="794"/>
      <c r="BS192" s="794"/>
      <c r="BT192" s="794"/>
      <c r="BU192" s="794"/>
      <c r="BV192" s="794"/>
      <c r="BW192" s="794"/>
      <c r="BX192" s="794"/>
      <c r="BY192" s="794"/>
      <c r="BZ192" s="794"/>
      <c r="CA192" s="794"/>
      <c r="CB192" s="794"/>
      <c r="CC192" s="905"/>
      <c r="CP192" s="2"/>
      <c r="CQ192" s="2"/>
      <c r="CR192" s="2"/>
    </row>
    <row r="193" spans="2:96" s="1" customFormat="1" ht="15.75" customHeight="1">
      <c r="B193" s="500"/>
      <c r="C193" s="914"/>
      <c r="D193" s="59"/>
      <c r="E193" s="59" t="s">
        <v>49</v>
      </c>
      <c r="F193" s="59"/>
      <c r="G193" s="59"/>
      <c r="H193" s="59"/>
      <c r="I193" s="59"/>
      <c r="J193" s="59"/>
      <c r="K193" s="59"/>
      <c r="L193" s="59"/>
      <c r="M193" s="59"/>
      <c r="N193" s="59"/>
      <c r="O193" s="59"/>
      <c r="P193" s="59"/>
      <c r="Q193" s="59"/>
      <c r="R193" s="59"/>
      <c r="S193" s="59"/>
      <c r="T193" s="59"/>
      <c r="U193" s="794"/>
      <c r="V193" s="794"/>
      <c r="W193" s="794"/>
      <c r="X193" s="794"/>
      <c r="Y193" s="794"/>
      <c r="Z193" s="794"/>
      <c r="AA193" s="794"/>
      <c r="AB193" s="794"/>
      <c r="AC193" s="794"/>
      <c r="AD193" s="794"/>
      <c r="AE193" s="794"/>
      <c r="AF193" s="794"/>
      <c r="AG193" s="794"/>
      <c r="AH193" s="794"/>
      <c r="AI193" s="794"/>
      <c r="AJ193" s="794"/>
      <c r="AK193" s="794"/>
      <c r="AL193" s="794"/>
      <c r="AM193" s="794"/>
      <c r="AN193" s="794"/>
      <c r="AO193" s="794"/>
      <c r="AP193" s="794"/>
      <c r="AQ193" s="794"/>
      <c r="AR193" s="794"/>
      <c r="AS193" s="794"/>
      <c r="AT193" s="794"/>
      <c r="AU193" s="794"/>
      <c r="AV193" s="794"/>
      <c r="AW193" s="794"/>
      <c r="AX193" s="794"/>
      <c r="AY193" s="794"/>
      <c r="AZ193" s="794"/>
      <c r="BA193" s="794"/>
      <c r="BB193" s="794"/>
      <c r="BC193" s="794"/>
      <c r="BD193" s="794"/>
      <c r="BE193" s="794"/>
      <c r="BF193" s="794"/>
      <c r="BG193" s="794"/>
      <c r="BH193" s="794"/>
      <c r="BI193" s="794"/>
      <c r="BJ193" s="794"/>
      <c r="BK193" s="794"/>
      <c r="BL193" s="794"/>
      <c r="BM193" s="794"/>
      <c r="BN193" s="794"/>
      <c r="BO193" s="794"/>
      <c r="BP193" s="794"/>
      <c r="BQ193" s="794"/>
      <c r="BR193" s="794"/>
      <c r="BS193" s="794"/>
      <c r="BT193" s="794"/>
      <c r="BU193" s="794"/>
      <c r="BV193" s="794"/>
      <c r="BW193" s="794"/>
      <c r="BX193" s="794"/>
      <c r="BY193" s="794"/>
      <c r="BZ193" s="794"/>
      <c r="CA193" s="794"/>
      <c r="CB193" s="794"/>
      <c r="CC193" s="905"/>
      <c r="CP193" s="2"/>
      <c r="CQ193" s="2"/>
      <c r="CR193" s="2"/>
    </row>
    <row r="194" spans="2:96" s="1" customFormat="1" ht="15.75" customHeight="1">
      <c r="B194" s="500"/>
      <c r="C194" s="914"/>
      <c r="D194" s="63"/>
      <c r="E194" s="63" t="s">
        <v>74</v>
      </c>
      <c r="F194" s="63"/>
      <c r="G194" s="63"/>
      <c r="H194" s="63"/>
      <c r="I194" s="63"/>
      <c r="J194" s="63"/>
      <c r="K194" s="63"/>
      <c r="L194" s="63"/>
      <c r="M194" s="63"/>
      <c r="N194" s="63"/>
      <c r="O194" s="63"/>
      <c r="P194" s="63"/>
      <c r="Q194" s="63"/>
      <c r="R194" s="63"/>
      <c r="S194" s="63"/>
      <c r="T194" s="63"/>
      <c r="U194" s="64"/>
      <c r="V194" s="64"/>
      <c r="W194" s="64"/>
      <c r="X194" s="63"/>
      <c r="Y194" s="63"/>
      <c r="Z194" s="63"/>
      <c r="AA194" s="63"/>
      <c r="AB194" s="906"/>
      <c r="AC194" s="906"/>
      <c r="AD194" s="906"/>
      <c r="AE194" s="906"/>
      <c r="AF194" s="906"/>
      <c r="AG194" s="906"/>
      <c r="AH194" s="906"/>
      <c r="AI194" s="906"/>
      <c r="AJ194" s="906"/>
      <c r="AK194" s="906"/>
      <c r="AL194" s="906"/>
      <c r="AM194" s="906"/>
      <c r="AN194" s="906"/>
      <c r="AO194" s="906"/>
      <c r="AP194" s="906"/>
      <c r="AQ194" s="906"/>
      <c r="AR194" s="906"/>
      <c r="AS194" s="906"/>
      <c r="AT194" s="906"/>
      <c r="AU194" s="906"/>
      <c r="AV194" s="906"/>
      <c r="AW194" s="906"/>
      <c r="AX194" s="906"/>
      <c r="AY194" s="906"/>
      <c r="AZ194" s="906"/>
      <c r="BA194" s="906"/>
      <c r="BB194" s="906"/>
      <c r="BC194" s="906"/>
      <c r="BD194" s="906"/>
      <c r="BE194" s="906"/>
      <c r="BF194" s="906"/>
      <c r="BG194" s="906"/>
      <c r="BH194" s="906"/>
      <c r="BI194" s="906"/>
      <c r="BJ194" s="906"/>
      <c r="BK194" s="906"/>
      <c r="BL194" s="906"/>
      <c r="BM194" s="906"/>
      <c r="BN194" s="906"/>
      <c r="BO194" s="906"/>
      <c r="BP194" s="906"/>
      <c r="BQ194" s="906"/>
      <c r="BR194" s="906"/>
      <c r="BS194" s="906"/>
      <c r="BT194" s="906"/>
      <c r="BU194" s="906"/>
      <c r="BV194" s="906"/>
      <c r="BW194" s="906"/>
      <c r="BX194" s="906"/>
      <c r="BY194" s="906"/>
      <c r="BZ194" s="906"/>
      <c r="CA194" s="906"/>
      <c r="CB194" s="906"/>
      <c r="CC194" s="907"/>
      <c r="CP194" s="2"/>
      <c r="CQ194" s="2"/>
      <c r="CR194" s="2"/>
    </row>
    <row r="195" spans="2:96" s="2" customFormat="1" ht="16.5" customHeight="1">
      <c r="B195" s="499"/>
      <c r="C195" s="913" t="s">
        <v>2085</v>
      </c>
      <c r="D195" s="59"/>
      <c r="E195" s="59" t="s">
        <v>66</v>
      </c>
      <c r="F195" s="59"/>
      <c r="G195" s="59"/>
      <c r="H195" s="59"/>
      <c r="I195" s="59"/>
      <c r="J195" s="59"/>
      <c r="K195" s="59"/>
      <c r="L195" s="59"/>
      <c r="M195" s="59"/>
      <c r="N195" s="59"/>
      <c r="O195" s="59"/>
      <c r="P195" s="59"/>
      <c r="Q195" s="59"/>
      <c r="R195" s="59"/>
      <c r="S195" s="59"/>
      <c r="T195" s="59"/>
      <c r="U195" s="794"/>
      <c r="V195" s="794"/>
      <c r="W195" s="794"/>
      <c r="X195" s="794"/>
      <c r="Y195" s="794"/>
      <c r="Z195" s="794"/>
      <c r="AA195" s="794"/>
      <c r="AB195" s="794"/>
      <c r="AC195" s="794"/>
      <c r="AD195" s="794"/>
      <c r="AE195" s="794"/>
      <c r="AF195" s="794"/>
      <c r="AG195" s="794"/>
      <c r="AH195" s="794"/>
      <c r="AI195" s="794"/>
      <c r="AJ195" s="794"/>
      <c r="AK195" s="794"/>
      <c r="AL195" s="794"/>
      <c r="AM195" s="794"/>
      <c r="AN195" s="794"/>
      <c r="AO195" s="794"/>
      <c r="AP195" s="794"/>
      <c r="AQ195" s="794"/>
      <c r="AR195" s="794"/>
      <c r="AS195" s="794"/>
      <c r="AT195" s="794"/>
      <c r="AU195" s="794"/>
      <c r="AV195" s="794"/>
      <c r="AW195" s="794"/>
      <c r="AX195" s="794"/>
      <c r="AY195" s="794"/>
      <c r="AZ195" s="794"/>
      <c r="BA195" s="794"/>
      <c r="BB195" s="794"/>
      <c r="BC195" s="794"/>
      <c r="BD195" s="794"/>
      <c r="BE195" s="794"/>
      <c r="BF195" s="794"/>
      <c r="BG195" s="794"/>
      <c r="BH195" s="794"/>
      <c r="BI195" s="794"/>
      <c r="BJ195" s="794"/>
      <c r="BK195" s="794"/>
      <c r="BL195" s="794"/>
      <c r="BM195" s="794"/>
      <c r="BN195" s="794"/>
      <c r="BO195" s="794"/>
      <c r="BP195" s="794"/>
      <c r="BQ195" s="794"/>
      <c r="BR195" s="794"/>
      <c r="BS195" s="794"/>
      <c r="BT195" s="794"/>
      <c r="BU195" s="794"/>
      <c r="BV195" s="794"/>
      <c r="BW195" s="794"/>
      <c r="BX195" s="794"/>
      <c r="BY195" s="794"/>
      <c r="BZ195" s="794"/>
      <c r="CA195" s="794"/>
      <c r="CB195" s="794"/>
      <c r="CC195" s="905"/>
      <c r="CD195" s="97" t="s">
        <v>1225</v>
      </c>
    </row>
    <row r="196" spans="2:96" s="2" customFormat="1" ht="16.5" customHeight="1">
      <c r="B196" s="499"/>
      <c r="C196" s="913"/>
      <c r="D196" s="59"/>
      <c r="E196" s="59" t="s">
        <v>77</v>
      </c>
      <c r="F196" s="59"/>
      <c r="G196" s="59"/>
      <c r="H196" s="59"/>
      <c r="I196" s="59"/>
      <c r="J196" s="59"/>
      <c r="K196" s="59"/>
      <c r="L196" s="59"/>
      <c r="M196" s="59"/>
      <c r="N196" s="59"/>
      <c r="O196" s="59"/>
      <c r="P196" s="59"/>
      <c r="Q196" s="59" t="s">
        <v>78</v>
      </c>
      <c r="R196" s="59"/>
      <c r="S196" s="59"/>
      <c r="T196" s="59"/>
      <c r="U196" s="59"/>
      <c r="V196" s="59"/>
      <c r="W196" s="59"/>
      <c r="X196" s="59"/>
      <c r="Y196" s="59"/>
      <c r="Z196" s="59"/>
      <c r="AA196" s="59"/>
      <c r="AB196" s="59" t="s">
        <v>79</v>
      </c>
      <c r="AC196" s="59"/>
      <c r="AD196" s="823"/>
      <c r="AE196" s="823"/>
      <c r="AF196" s="823"/>
      <c r="AG196" s="823"/>
      <c r="AH196" s="823"/>
      <c r="AI196" s="823"/>
      <c r="AJ196" s="823"/>
      <c r="AK196" s="823"/>
      <c r="AL196" s="823"/>
      <c r="AM196" s="823"/>
      <c r="AN196" s="823"/>
      <c r="AO196" s="823"/>
      <c r="AP196" s="823"/>
      <c r="AQ196" s="59" t="s">
        <v>80</v>
      </c>
      <c r="AR196" s="59"/>
      <c r="AS196" s="59"/>
      <c r="AT196" s="59"/>
      <c r="AU196" s="59"/>
      <c r="AV196" s="59" t="s">
        <v>81</v>
      </c>
      <c r="AW196" s="59"/>
      <c r="AX196" s="823"/>
      <c r="AY196" s="823"/>
      <c r="AZ196" s="823"/>
      <c r="BA196" s="823"/>
      <c r="BB196" s="823"/>
      <c r="BC196" s="823"/>
      <c r="BD196" s="823"/>
      <c r="BE196" s="823"/>
      <c r="BF196" s="823"/>
      <c r="BG196" s="823"/>
      <c r="BH196" s="823"/>
      <c r="BI196" s="823"/>
      <c r="BJ196" s="823"/>
      <c r="BK196" s="59" t="s">
        <v>40</v>
      </c>
      <c r="BL196" s="59"/>
      <c r="BM196" s="59"/>
      <c r="BN196" s="59"/>
      <c r="BO196" s="59"/>
      <c r="BP196" s="59"/>
      <c r="BQ196" s="59"/>
      <c r="BR196" s="59"/>
      <c r="BS196" s="59"/>
      <c r="BT196" s="59"/>
      <c r="BU196" s="59"/>
      <c r="BV196" s="59"/>
      <c r="BW196" s="59"/>
      <c r="BX196" s="59"/>
      <c r="BY196" s="59"/>
      <c r="BZ196" s="59"/>
      <c r="CA196" s="59"/>
      <c r="CB196" s="59"/>
      <c r="CC196" s="434"/>
      <c r="CD196" s="97" t="s">
        <v>1226</v>
      </c>
    </row>
    <row r="197" spans="2:96" s="2" customFormat="1" ht="16.5" customHeight="1">
      <c r="B197" s="499"/>
      <c r="C197" s="913"/>
      <c r="D197" s="59"/>
      <c r="E197" s="59"/>
      <c r="F197" s="59"/>
      <c r="G197" s="59"/>
      <c r="H197" s="59"/>
      <c r="I197" s="59"/>
      <c r="J197" s="59"/>
      <c r="K197" s="59"/>
      <c r="L197" s="59"/>
      <c r="M197" s="59"/>
      <c r="N197" s="59"/>
      <c r="O197" s="59"/>
      <c r="P197" s="59"/>
      <c r="Q197" s="59"/>
      <c r="R197" s="59"/>
      <c r="S197" s="59"/>
      <c r="T197" s="59"/>
      <c r="U197" s="794"/>
      <c r="V197" s="794"/>
      <c r="W197" s="794"/>
      <c r="X197" s="794"/>
      <c r="Y197" s="794"/>
      <c r="Z197" s="794"/>
      <c r="AA197" s="794"/>
      <c r="AB197" s="794"/>
      <c r="AC197" s="794"/>
      <c r="AD197" s="794"/>
      <c r="AE197" s="794"/>
      <c r="AF197" s="794"/>
      <c r="AG197" s="794"/>
      <c r="AH197" s="794"/>
      <c r="AI197" s="794"/>
      <c r="AJ197" s="794"/>
      <c r="AK197" s="794"/>
      <c r="AL197" s="794"/>
      <c r="AM197" s="794"/>
      <c r="AN197" s="794"/>
      <c r="AO197" s="794"/>
      <c r="AP197" s="794"/>
      <c r="AQ197" s="794"/>
      <c r="AR197" s="794"/>
      <c r="AS197" s="794"/>
      <c r="AT197" s="794"/>
      <c r="AU197" s="794"/>
      <c r="AV197" s="794"/>
      <c r="AW197" s="794"/>
      <c r="AX197" s="794"/>
      <c r="AY197" s="794"/>
      <c r="AZ197" s="794"/>
      <c r="BA197" s="794"/>
      <c r="BB197" s="794"/>
      <c r="BC197" s="794"/>
      <c r="BD197" s="794"/>
      <c r="BE197" s="794"/>
      <c r="BF197" s="794"/>
      <c r="BG197" s="794"/>
      <c r="BH197" s="794"/>
      <c r="BI197" s="794"/>
      <c r="BJ197" s="794"/>
      <c r="BK197" s="794"/>
      <c r="BL197" s="794"/>
      <c r="BM197" s="794"/>
      <c r="BN197" s="794"/>
      <c r="BO197" s="794"/>
      <c r="BP197" s="794"/>
      <c r="BQ197" s="794"/>
      <c r="BR197" s="794"/>
      <c r="BS197" s="794"/>
      <c r="BT197" s="794"/>
      <c r="BU197" s="794"/>
      <c r="BV197" s="794"/>
      <c r="BW197" s="794"/>
      <c r="BX197" s="794"/>
      <c r="BY197" s="794"/>
      <c r="BZ197" s="794"/>
      <c r="CA197" s="794"/>
      <c r="CB197" s="794"/>
      <c r="CC197" s="905"/>
      <c r="CD197" s="97" t="s">
        <v>1227</v>
      </c>
    </row>
    <row r="198" spans="2:96" s="2" customFormat="1" ht="16.5" customHeight="1">
      <c r="B198" s="499"/>
      <c r="C198" s="913"/>
      <c r="D198" s="59"/>
      <c r="E198" s="59" t="s">
        <v>32</v>
      </c>
      <c r="F198" s="59"/>
      <c r="G198" s="59"/>
      <c r="H198" s="59"/>
      <c r="I198" s="59"/>
      <c r="J198" s="59"/>
      <c r="K198" s="59"/>
      <c r="L198" s="59"/>
      <c r="M198" s="59"/>
      <c r="N198" s="59"/>
      <c r="O198" s="59"/>
      <c r="P198" s="59"/>
      <c r="Q198" s="59"/>
      <c r="R198" s="59"/>
      <c r="S198" s="59"/>
      <c r="T198" s="59"/>
      <c r="U198" s="801" t="s">
        <v>1253</v>
      </c>
      <c r="V198" s="801"/>
      <c r="W198" s="801"/>
      <c r="X198" s="794"/>
      <c r="Y198" s="794"/>
      <c r="Z198" s="794"/>
      <c r="AA198" s="794"/>
      <c r="AB198" s="794"/>
      <c r="AC198" s="794"/>
      <c r="AD198" s="794"/>
      <c r="AE198" s="794"/>
      <c r="AF198" s="794"/>
      <c r="AG198" s="794"/>
      <c r="AH198" s="794"/>
      <c r="AI198" s="794"/>
      <c r="AJ198" s="794"/>
      <c r="AK198" s="794"/>
      <c r="AL198" s="794"/>
      <c r="AM198" s="794"/>
      <c r="AN198" s="794"/>
      <c r="AO198" s="794"/>
      <c r="AP198" s="794"/>
      <c r="AQ198" s="794"/>
      <c r="AR198" s="794"/>
      <c r="AS198" s="794"/>
      <c r="AT198" s="794"/>
      <c r="AU198" s="794"/>
      <c r="AV198" s="794"/>
      <c r="AW198" s="794"/>
      <c r="AX198" s="794"/>
      <c r="AY198" s="794"/>
      <c r="AZ198" s="794"/>
      <c r="BA198" s="794"/>
      <c r="BB198" s="794"/>
      <c r="BC198" s="794"/>
      <c r="BD198" s="794"/>
      <c r="BE198" s="794"/>
      <c r="BF198" s="794"/>
      <c r="BG198" s="794"/>
      <c r="BH198" s="794"/>
      <c r="BI198" s="794"/>
      <c r="BJ198" s="794"/>
      <c r="BK198" s="794"/>
      <c r="BL198" s="794"/>
      <c r="BM198" s="794"/>
      <c r="BN198" s="794"/>
      <c r="BO198" s="794"/>
      <c r="BP198" s="794"/>
      <c r="BQ198" s="794"/>
      <c r="BR198" s="794"/>
      <c r="BS198" s="794"/>
      <c r="BT198" s="794"/>
      <c r="BU198" s="794"/>
      <c r="BV198" s="794"/>
      <c r="BW198" s="794"/>
      <c r="BX198" s="794"/>
      <c r="BY198" s="794"/>
      <c r="BZ198" s="794"/>
      <c r="CA198" s="794"/>
      <c r="CB198" s="794"/>
      <c r="CC198" s="905"/>
      <c r="CD198" s="97" t="s">
        <v>1228</v>
      </c>
    </row>
    <row r="199" spans="2:96" s="2" customFormat="1" ht="16.5" customHeight="1">
      <c r="B199" s="499"/>
      <c r="C199" s="913"/>
      <c r="D199" s="59"/>
      <c r="E199" s="59" t="s">
        <v>68</v>
      </c>
      <c r="F199" s="59"/>
      <c r="G199" s="59"/>
      <c r="H199" s="59"/>
      <c r="I199" s="59"/>
      <c r="J199" s="59"/>
      <c r="K199" s="59"/>
      <c r="L199" s="59"/>
      <c r="M199" s="59"/>
      <c r="N199" s="59"/>
      <c r="O199" s="59"/>
      <c r="P199" s="59"/>
      <c r="Q199" s="59"/>
      <c r="R199" s="59"/>
      <c r="S199" s="59"/>
      <c r="T199" s="59"/>
      <c r="U199" s="794"/>
      <c r="V199" s="794"/>
      <c r="W199" s="794"/>
      <c r="X199" s="794"/>
      <c r="Y199" s="794"/>
      <c r="Z199" s="794"/>
      <c r="AA199" s="794"/>
      <c r="AB199" s="794"/>
      <c r="AC199" s="794"/>
      <c r="AD199" s="794"/>
      <c r="AE199" s="794"/>
      <c r="AF199" s="794"/>
      <c r="AG199" s="794"/>
      <c r="AH199" s="794"/>
      <c r="AI199" s="794"/>
      <c r="AJ199" s="794"/>
      <c r="AK199" s="794"/>
      <c r="AL199" s="794"/>
      <c r="AM199" s="794"/>
      <c r="AN199" s="794"/>
      <c r="AO199" s="794"/>
      <c r="AP199" s="794"/>
      <c r="AQ199" s="794"/>
      <c r="AR199" s="794"/>
      <c r="AS199" s="794"/>
      <c r="AT199" s="794"/>
      <c r="AU199" s="794"/>
      <c r="AV199" s="794"/>
      <c r="AW199" s="794"/>
      <c r="AX199" s="794"/>
      <c r="AY199" s="794"/>
      <c r="AZ199" s="794"/>
      <c r="BA199" s="794"/>
      <c r="BB199" s="794"/>
      <c r="BC199" s="794"/>
      <c r="BD199" s="794"/>
      <c r="BE199" s="794"/>
      <c r="BF199" s="794"/>
      <c r="BG199" s="794"/>
      <c r="BH199" s="794"/>
      <c r="BI199" s="794"/>
      <c r="BJ199" s="794"/>
      <c r="BK199" s="794"/>
      <c r="BL199" s="794"/>
      <c r="BM199" s="794"/>
      <c r="BN199" s="794"/>
      <c r="BO199" s="794"/>
      <c r="BP199" s="794"/>
      <c r="BQ199" s="794"/>
      <c r="BR199" s="794"/>
      <c r="BS199" s="794"/>
      <c r="BT199" s="794"/>
      <c r="BU199" s="794"/>
      <c r="BV199" s="794"/>
      <c r="BW199" s="794"/>
      <c r="BX199" s="794"/>
      <c r="BY199" s="794"/>
      <c r="BZ199" s="794"/>
      <c r="CA199" s="794"/>
      <c r="CB199" s="794"/>
      <c r="CC199" s="905"/>
      <c r="CD199" s="97" t="s">
        <v>1229</v>
      </c>
    </row>
    <row r="200" spans="2:96" s="2" customFormat="1" ht="16.5" customHeight="1">
      <c r="B200" s="499"/>
      <c r="C200" s="913"/>
      <c r="D200" s="63"/>
      <c r="E200" s="63" t="s">
        <v>34</v>
      </c>
      <c r="F200" s="63"/>
      <c r="G200" s="63"/>
      <c r="H200" s="63"/>
      <c r="I200" s="63"/>
      <c r="J200" s="63"/>
      <c r="K200" s="63"/>
      <c r="L200" s="63"/>
      <c r="M200" s="63"/>
      <c r="N200" s="63"/>
      <c r="O200" s="63"/>
      <c r="P200" s="63"/>
      <c r="Q200" s="63"/>
      <c r="R200" s="63"/>
      <c r="S200" s="63"/>
      <c r="T200" s="63"/>
      <c r="U200" s="906"/>
      <c r="V200" s="906"/>
      <c r="W200" s="906"/>
      <c r="X200" s="906"/>
      <c r="Y200" s="906"/>
      <c r="Z200" s="906"/>
      <c r="AA200" s="906"/>
      <c r="AB200" s="906"/>
      <c r="AC200" s="906"/>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6"/>
      <c r="AY200" s="906"/>
      <c r="AZ200" s="906"/>
      <c r="BA200" s="906"/>
      <c r="BB200" s="906"/>
      <c r="BC200" s="906"/>
      <c r="BD200" s="906"/>
      <c r="BE200" s="906"/>
      <c r="BF200" s="906"/>
      <c r="BG200" s="906"/>
      <c r="BH200" s="906"/>
      <c r="BI200" s="906"/>
      <c r="BJ200" s="906"/>
      <c r="BK200" s="906"/>
      <c r="BL200" s="906"/>
      <c r="BM200" s="906"/>
      <c r="BN200" s="906"/>
      <c r="BO200" s="906"/>
      <c r="BP200" s="906"/>
      <c r="BQ200" s="906"/>
      <c r="BR200" s="906"/>
      <c r="BS200" s="906"/>
      <c r="BT200" s="906"/>
      <c r="BU200" s="906"/>
      <c r="BV200" s="906"/>
      <c r="BW200" s="906"/>
      <c r="BX200" s="906"/>
      <c r="BY200" s="906"/>
      <c r="BZ200" s="906"/>
      <c r="CA200" s="906"/>
      <c r="CB200" s="906"/>
      <c r="CC200" s="907"/>
      <c r="CD200" s="97" t="s">
        <v>1230</v>
      </c>
    </row>
    <row r="201" spans="2:96" s="1" customFormat="1" ht="15" customHeight="1">
      <c r="B201" s="500"/>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96" s="1" customFormat="1" ht="15" customHeight="1">
      <c r="B202" s="500"/>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96" s="1" customFormat="1" ht="15" customHeight="1">
      <c r="B203" s="500"/>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96" s="1" customFormat="1" ht="15" customHeight="1">
      <c r="B204" s="500"/>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96" s="1" customFormat="1" ht="15" customHeight="1">
      <c r="B205" s="500"/>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96" s="1" customFormat="1" ht="15" customHeight="1">
      <c r="B206" s="500"/>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96" s="1" customFormat="1" ht="15" customHeight="1">
      <c r="B207" s="500"/>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96" s="1" customFormat="1" ht="15" customHeight="1">
      <c r="B208" s="500"/>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s="1" customFormat="1" ht="15" customHeight="1">
      <c r="B209" s="500"/>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s="1" customFormat="1" ht="15" customHeight="1">
      <c r="B210" s="500"/>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s="1" customFormat="1" ht="15" customHeight="1">
      <c r="B211" s="500"/>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s="1" customFormat="1" ht="15" customHeight="1">
      <c r="B212" s="500"/>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s="1" customFormat="1" ht="15" customHeight="1">
      <c r="B213" s="500"/>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s="1" customFormat="1" ht="15" customHeight="1">
      <c r="B214" s="500"/>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s="1" customFormat="1" ht="15" customHeight="1">
      <c r="B215" s="500"/>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s="1" customFormat="1" ht="15" customHeight="1">
      <c r="B216" s="500"/>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s="1" customFormat="1" ht="15" customHeight="1">
      <c r="B217" s="500"/>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s="1" customFormat="1" ht="15" customHeight="1">
      <c r="B218" s="500"/>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s="1" customFormat="1" ht="15" customHeight="1">
      <c r="B219" s="500"/>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s="1" customFormat="1" ht="15" customHeight="1">
      <c r="B220" s="500"/>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s="1" customFormat="1" ht="15" customHeight="1">
      <c r="B221" s="500"/>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s="1" customFormat="1" ht="15" customHeight="1">
      <c r="B222" s="500"/>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s="1" customFormat="1" ht="15" customHeight="1">
      <c r="B223" s="500"/>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s="1" customFormat="1" ht="15" customHeight="1">
      <c r="B224" s="500"/>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s="1" customFormat="1" ht="15" customHeight="1">
      <c r="B225" s="500"/>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s="1" customFormat="1" ht="15" customHeight="1">
      <c r="B226" s="500"/>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s="1" customFormat="1" ht="15" customHeight="1">
      <c r="B227" s="500"/>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s="1" customFormat="1" ht="15" customHeight="1">
      <c r="B228" s="500"/>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s="1" customFormat="1" ht="15" customHeight="1">
      <c r="B229" s="500"/>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s="1" customFormat="1" ht="15" customHeight="1">
      <c r="B230" s="500"/>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s="1" customFormat="1" ht="15" customHeight="1">
      <c r="B231" s="500"/>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s="1" customFormat="1" ht="15" customHeight="1">
      <c r="B232" s="500"/>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s="1" customFormat="1" ht="15" customHeight="1">
      <c r="B233" s="500"/>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s="1" customFormat="1" ht="15" customHeight="1">
      <c r="B234" s="500"/>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sheetData>
  <sheetProtection algorithmName="SHA-512" hashValue="REdGPMyLXlxdaLzrwwFDzvykELmI/pvv3c6ucV+UtLX3q5R1BuNsGQtsaOmOwuPeZoRQdunXdathFI8AOZlIXA==" saltValue="631NXXDRYt76MA8Y0cJSEA==" spinCount="100000" sheet="1" formatCells="0" selectLockedCells="1"/>
  <mergeCells count="349">
    <mergeCell ref="N35:AJ35"/>
    <mergeCell ref="BR33:CA33"/>
    <mergeCell ref="U5:AB5"/>
    <mergeCell ref="AC5:CC5"/>
    <mergeCell ref="U55:AB55"/>
    <mergeCell ref="AC55:CC55"/>
    <mergeCell ref="U105:AB105"/>
    <mergeCell ref="AC105:CC105"/>
    <mergeCell ref="AE136:AN136"/>
    <mergeCell ref="BR136:CA136"/>
    <mergeCell ref="X126:CC126"/>
    <mergeCell ref="U127:AB127"/>
    <mergeCell ref="AC127:CC127"/>
    <mergeCell ref="U128:CC128"/>
    <mergeCell ref="AD129:CC129"/>
    <mergeCell ref="X124:AA124"/>
    <mergeCell ref="AN124:AV124"/>
    <mergeCell ref="BI124:BT124"/>
    <mergeCell ref="U125:CC125"/>
    <mergeCell ref="U126:W126"/>
    <mergeCell ref="D101:CC101"/>
    <mergeCell ref="AE86:AN86"/>
    <mergeCell ref="BR86:CA86"/>
    <mergeCell ref="D131:E131"/>
    <mergeCell ref="AQ131:AR131"/>
    <mergeCell ref="AE133:AN133"/>
    <mergeCell ref="C164:C186"/>
    <mergeCell ref="X164:AA164"/>
    <mergeCell ref="AN164:AY164"/>
    <mergeCell ref="BI164:BT164"/>
    <mergeCell ref="U165:CC165"/>
    <mergeCell ref="X166:AA166"/>
    <mergeCell ref="AN166:AV166"/>
    <mergeCell ref="C195:C200"/>
    <mergeCell ref="U195:CC195"/>
    <mergeCell ref="AD196:AP196"/>
    <mergeCell ref="AX196:BJ196"/>
    <mergeCell ref="U197:CC197"/>
    <mergeCell ref="U198:W198"/>
    <mergeCell ref="X198:CC198"/>
    <mergeCell ref="U199:AB199"/>
    <mergeCell ref="AC199:CC199"/>
    <mergeCell ref="U200:CC200"/>
    <mergeCell ref="C187:C194"/>
    <mergeCell ref="X187:AA187"/>
    <mergeCell ref="AN187:AY187"/>
    <mergeCell ref="BI187:BT187"/>
    <mergeCell ref="U188:CC188"/>
    <mergeCell ref="X189:AA189"/>
    <mergeCell ref="AN189:AV189"/>
    <mergeCell ref="U176:W176"/>
    <mergeCell ref="BI189:BT189"/>
    <mergeCell ref="U190:CC190"/>
    <mergeCell ref="U191:W191"/>
    <mergeCell ref="X191:CC191"/>
    <mergeCell ref="U192:AB192"/>
    <mergeCell ref="AC192:CC192"/>
    <mergeCell ref="U193:CC193"/>
    <mergeCell ref="AB194:CC194"/>
    <mergeCell ref="U178:CC178"/>
    <mergeCell ref="AD179:CC179"/>
    <mergeCell ref="AE186:AN186"/>
    <mergeCell ref="BR186:CA186"/>
    <mergeCell ref="D181:E181"/>
    <mergeCell ref="AQ181:AR181"/>
    <mergeCell ref="AE183:AN183"/>
    <mergeCell ref="D184:E184"/>
    <mergeCell ref="AQ184:AR184"/>
    <mergeCell ref="BI166:BT166"/>
    <mergeCell ref="U167:CC167"/>
    <mergeCell ref="U168:W168"/>
    <mergeCell ref="X168:CC168"/>
    <mergeCell ref="U169:AB169"/>
    <mergeCell ref="AC169:CC169"/>
    <mergeCell ref="U170:CC170"/>
    <mergeCell ref="AD171:CC171"/>
    <mergeCell ref="X172:AA172"/>
    <mergeCell ref="AN172:AY172"/>
    <mergeCell ref="BI172:BT172"/>
    <mergeCell ref="X176:CC176"/>
    <mergeCell ref="U177:AB177"/>
    <mergeCell ref="AC177:CC177"/>
    <mergeCell ref="U173:CC173"/>
    <mergeCell ref="X174:AA174"/>
    <mergeCell ref="AN174:AV174"/>
    <mergeCell ref="BI174:BT174"/>
    <mergeCell ref="U175:CC175"/>
    <mergeCell ref="D151:CC151"/>
    <mergeCell ref="C152:C156"/>
    <mergeCell ref="U152:CC152"/>
    <mergeCell ref="U153:AR153"/>
    <mergeCell ref="AS153:BD153"/>
    <mergeCell ref="BE153:CC153"/>
    <mergeCell ref="U154:W154"/>
    <mergeCell ref="X154:CC154"/>
    <mergeCell ref="U156:CC156"/>
    <mergeCell ref="U155:AB155"/>
    <mergeCell ref="AC155:CC155"/>
    <mergeCell ref="C157:C163"/>
    <mergeCell ref="X157:AA157"/>
    <mergeCell ref="AN157:AY157"/>
    <mergeCell ref="BI157:BT157"/>
    <mergeCell ref="U158:CC158"/>
    <mergeCell ref="X159:AA159"/>
    <mergeCell ref="AN159:AV159"/>
    <mergeCell ref="BI159:BT159"/>
    <mergeCell ref="U160:CC160"/>
    <mergeCell ref="U161:W161"/>
    <mergeCell ref="X161:CC161"/>
    <mergeCell ref="U162:AB162"/>
    <mergeCell ref="AC162:CC162"/>
    <mergeCell ref="U163:CC163"/>
    <mergeCell ref="C145:C150"/>
    <mergeCell ref="U145:CC145"/>
    <mergeCell ref="AD146:AP146"/>
    <mergeCell ref="AX146:BJ146"/>
    <mergeCell ref="U147:CC147"/>
    <mergeCell ref="U148:W148"/>
    <mergeCell ref="X148:CC148"/>
    <mergeCell ref="U149:AB149"/>
    <mergeCell ref="AC149:CC149"/>
    <mergeCell ref="U150:CC150"/>
    <mergeCell ref="C137:C144"/>
    <mergeCell ref="X137:AA137"/>
    <mergeCell ref="AN137:AY137"/>
    <mergeCell ref="BI137:BT137"/>
    <mergeCell ref="U138:CC138"/>
    <mergeCell ref="X139:AA139"/>
    <mergeCell ref="AN139:AV139"/>
    <mergeCell ref="BI139:BT139"/>
    <mergeCell ref="U140:CC140"/>
    <mergeCell ref="U141:W141"/>
    <mergeCell ref="X141:CC141"/>
    <mergeCell ref="U142:AB142"/>
    <mergeCell ref="AC142:CC142"/>
    <mergeCell ref="U143:CC143"/>
    <mergeCell ref="AB144:CC144"/>
    <mergeCell ref="D134:E134"/>
    <mergeCell ref="AQ134:AR134"/>
    <mergeCell ref="C114:C136"/>
    <mergeCell ref="X114:AA114"/>
    <mergeCell ref="AN114:AY114"/>
    <mergeCell ref="BI114:BT114"/>
    <mergeCell ref="U115:CC115"/>
    <mergeCell ref="X116:AA116"/>
    <mergeCell ref="AN116:AV116"/>
    <mergeCell ref="BI116:BT116"/>
    <mergeCell ref="U117:CC117"/>
    <mergeCell ref="U118:W118"/>
    <mergeCell ref="X118:CC118"/>
    <mergeCell ref="U119:AB119"/>
    <mergeCell ref="AC119:CC119"/>
    <mergeCell ref="U120:CC120"/>
    <mergeCell ref="AD121:CC121"/>
    <mergeCell ref="X122:AA122"/>
    <mergeCell ref="AN122:AY122"/>
    <mergeCell ref="BI122:BT122"/>
    <mergeCell ref="U123:CC123"/>
    <mergeCell ref="C107:C113"/>
    <mergeCell ref="X107:AA107"/>
    <mergeCell ref="AN107:AY107"/>
    <mergeCell ref="BI107:BT107"/>
    <mergeCell ref="U108:CC108"/>
    <mergeCell ref="X109:AA109"/>
    <mergeCell ref="AN109:AV109"/>
    <mergeCell ref="BI109:BT109"/>
    <mergeCell ref="U110:CC110"/>
    <mergeCell ref="U111:W111"/>
    <mergeCell ref="X111:CC111"/>
    <mergeCell ref="U112:AB112"/>
    <mergeCell ref="AC112:CC112"/>
    <mergeCell ref="U113:CC113"/>
    <mergeCell ref="C102:C106"/>
    <mergeCell ref="U102:CC102"/>
    <mergeCell ref="U103:AR103"/>
    <mergeCell ref="AS103:BD103"/>
    <mergeCell ref="BE103:CC103"/>
    <mergeCell ref="U104:W104"/>
    <mergeCell ref="X104:CC104"/>
    <mergeCell ref="U106:CC106"/>
    <mergeCell ref="C95:C100"/>
    <mergeCell ref="U95:CC95"/>
    <mergeCell ref="AD96:AP96"/>
    <mergeCell ref="AX96:BJ96"/>
    <mergeCell ref="U97:CC97"/>
    <mergeCell ref="U98:W98"/>
    <mergeCell ref="X98:CC98"/>
    <mergeCell ref="U99:AB99"/>
    <mergeCell ref="AC99:CC99"/>
    <mergeCell ref="U100:CC100"/>
    <mergeCell ref="C87:C94"/>
    <mergeCell ref="X87:AA87"/>
    <mergeCell ref="AN87:AY87"/>
    <mergeCell ref="BI87:BT87"/>
    <mergeCell ref="U88:CC88"/>
    <mergeCell ref="X89:AA89"/>
    <mergeCell ref="AN89:AV89"/>
    <mergeCell ref="BI89:BT89"/>
    <mergeCell ref="U90:CC90"/>
    <mergeCell ref="U91:W91"/>
    <mergeCell ref="X91:CC91"/>
    <mergeCell ref="U92:AB92"/>
    <mergeCell ref="AC92:CC92"/>
    <mergeCell ref="U93:CC93"/>
    <mergeCell ref="AB94:CC94"/>
    <mergeCell ref="X76:CC76"/>
    <mergeCell ref="U77:AB77"/>
    <mergeCell ref="AC77:CC77"/>
    <mergeCell ref="U78:CC78"/>
    <mergeCell ref="AD79:CC79"/>
    <mergeCell ref="D81:E81"/>
    <mergeCell ref="AQ81:AR81"/>
    <mergeCell ref="AE83:AN83"/>
    <mergeCell ref="D84:E84"/>
    <mergeCell ref="AQ84:AR84"/>
    <mergeCell ref="C64:C86"/>
    <mergeCell ref="X64:AA64"/>
    <mergeCell ref="AN64:AY64"/>
    <mergeCell ref="BI64:BT64"/>
    <mergeCell ref="U65:CC65"/>
    <mergeCell ref="X66:AA66"/>
    <mergeCell ref="AN66:AV66"/>
    <mergeCell ref="BI66:BT66"/>
    <mergeCell ref="U67:CC67"/>
    <mergeCell ref="U68:W68"/>
    <mergeCell ref="X68:CC68"/>
    <mergeCell ref="U69:AB69"/>
    <mergeCell ref="AC69:CC69"/>
    <mergeCell ref="U70:CC70"/>
    <mergeCell ref="AD71:CC71"/>
    <mergeCell ref="X72:AA72"/>
    <mergeCell ref="AN72:AY72"/>
    <mergeCell ref="BI72:BT72"/>
    <mergeCell ref="U73:CC73"/>
    <mergeCell ref="X74:AA74"/>
    <mergeCell ref="AN74:AV74"/>
    <mergeCell ref="BI74:BT74"/>
    <mergeCell ref="U75:CC75"/>
    <mergeCell ref="U76:W76"/>
    <mergeCell ref="C57:C63"/>
    <mergeCell ref="X57:AA57"/>
    <mergeCell ref="AN57:AY57"/>
    <mergeCell ref="BI57:BT57"/>
    <mergeCell ref="U58:CC58"/>
    <mergeCell ref="X59:AA59"/>
    <mergeCell ref="AN59:AV59"/>
    <mergeCell ref="BI59:BT59"/>
    <mergeCell ref="U60:CC60"/>
    <mergeCell ref="U61:W61"/>
    <mergeCell ref="X61:CC61"/>
    <mergeCell ref="U62:AB62"/>
    <mergeCell ref="AC62:CC62"/>
    <mergeCell ref="U63:CC63"/>
    <mergeCell ref="C2:C6"/>
    <mergeCell ref="C7:C13"/>
    <mergeCell ref="C37:C44"/>
    <mergeCell ref="C45:C50"/>
    <mergeCell ref="C14:C36"/>
    <mergeCell ref="C52:C56"/>
    <mergeCell ref="AE36:AN36"/>
    <mergeCell ref="AE33:AN33"/>
    <mergeCell ref="BR36:CA36"/>
    <mergeCell ref="D34:E34"/>
    <mergeCell ref="D31:E31"/>
    <mergeCell ref="AQ31:AR31"/>
    <mergeCell ref="AQ34:AR34"/>
    <mergeCell ref="X22:AA22"/>
    <mergeCell ref="AN22:AY22"/>
    <mergeCell ref="BI22:BT22"/>
    <mergeCell ref="U23:CC23"/>
    <mergeCell ref="X24:AA24"/>
    <mergeCell ref="AN24:AV24"/>
    <mergeCell ref="BI24:BT24"/>
    <mergeCell ref="U25:CC25"/>
    <mergeCell ref="U26:W26"/>
    <mergeCell ref="X26:CC26"/>
    <mergeCell ref="U27:AB27"/>
    <mergeCell ref="AC27:CC27"/>
    <mergeCell ref="U28:CC28"/>
    <mergeCell ref="U48:W48"/>
    <mergeCell ref="X48:CC48"/>
    <mergeCell ref="U49:AB49"/>
    <mergeCell ref="AC49:CC49"/>
    <mergeCell ref="U50:CC50"/>
    <mergeCell ref="AB44:CC44"/>
    <mergeCell ref="U45:CC45"/>
    <mergeCell ref="AD46:AP46"/>
    <mergeCell ref="AX46:BJ46"/>
    <mergeCell ref="U47:CC47"/>
    <mergeCell ref="AD29:CC29"/>
    <mergeCell ref="U41:W41"/>
    <mergeCell ref="X41:CC41"/>
    <mergeCell ref="U42:AB42"/>
    <mergeCell ref="AC42:CC42"/>
    <mergeCell ref="U43:CC43"/>
    <mergeCell ref="X39:AA39"/>
    <mergeCell ref="AN39:AV39"/>
    <mergeCell ref="BI39:BT39"/>
    <mergeCell ref="BA35:BZ35"/>
    <mergeCell ref="BA32:BZ32"/>
    <mergeCell ref="N32:AJ32"/>
    <mergeCell ref="D51:CC51"/>
    <mergeCell ref="U52:CC52"/>
    <mergeCell ref="U53:AR53"/>
    <mergeCell ref="AS53:BD53"/>
    <mergeCell ref="BE53:CC53"/>
    <mergeCell ref="U54:W54"/>
    <mergeCell ref="X54:CC54"/>
    <mergeCell ref="U56:CC56"/>
    <mergeCell ref="U3:AR3"/>
    <mergeCell ref="AS3:BD3"/>
    <mergeCell ref="BE3:CC3"/>
    <mergeCell ref="U4:W4"/>
    <mergeCell ref="U38:CC38"/>
    <mergeCell ref="AN14:AY14"/>
    <mergeCell ref="BI14:BT14"/>
    <mergeCell ref="AD21:CC21"/>
    <mergeCell ref="U18:W18"/>
    <mergeCell ref="X18:CC18"/>
    <mergeCell ref="U19:AB19"/>
    <mergeCell ref="AC19:CC19"/>
    <mergeCell ref="U20:CC20"/>
    <mergeCell ref="X37:AA37"/>
    <mergeCell ref="AN37:AY37"/>
    <mergeCell ref="BI37:BT37"/>
    <mergeCell ref="D1:CC1"/>
    <mergeCell ref="U2:CC2"/>
    <mergeCell ref="U40:CC40"/>
    <mergeCell ref="U6:CC6"/>
    <mergeCell ref="X4:CC4"/>
    <mergeCell ref="X9:AA9"/>
    <mergeCell ref="AN9:AV9"/>
    <mergeCell ref="BI9:BT9"/>
    <mergeCell ref="U10:CC10"/>
    <mergeCell ref="U11:W11"/>
    <mergeCell ref="X11:CC11"/>
    <mergeCell ref="X7:AA7"/>
    <mergeCell ref="AN7:AY7"/>
    <mergeCell ref="BI7:BT7"/>
    <mergeCell ref="U8:CC8"/>
    <mergeCell ref="U15:CC15"/>
    <mergeCell ref="X16:AA16"/>
    <mergeCell ref="AN16:AV16"/>
    <mergeCell ref="BI16:BT16"/>
    <mergeCell ref="U17:CC17"/>
    <mergeCell ref="U12:AB12"/>
    <mergeCell ref="AC12:CC12"/>
    <mergeCell ref="U13:CC13"/>
    <mergeCell ref="X14:AA14"/>
  </mergeCells>
  <phoneticPr fontId="3"/>
  <dataValidations count="5">
    <dataValidation imeMode="halfKatakana" allowBlank="1" showInputMessage="1" showErrorMessage="1" sqref="U2:CC2 U102:CC102 U52:CC52 U152:CC152" xr:uid="{00000000-0002-0000-0700-000000000000}"/>
    <dataValidation type="list" allowBlank="1" showInputMessage="1" showErrorMessage="1" sqref="D34 AQ31 D31 AQ34 D134 AQ131 D131 AQ134 D84 AQ81 D81 AQ84 D184 AQ181 D181 AQ184" xr:uid="{82EB395C-A578-4B35-8FD9-80282E1CB1F6}">
      <formula1>"□,■"</formula1>
    </dataValidation>
    <dataValidation type="list" allowBlank="1" showInputMessage="1" sqref="X9:AA9 X189:AA189 X187:AA187 X174:AA174 X172:AA172 X166:AA166 X164:AA164 X159:AA159 X157:AA157 X139:AA139 X137:AA137 X124:AA124 X122:AA122 X116:AA116 X114:AA114 X109:AA109 X107:AA107 X89:AA89 X87:AA87 X74:AA74 X72:AA72 X66:AA66 X64:AA64 X59:AA59 X57:AA57 X39:AA39 X37:AA37 X24:AA24 X22:AA22 X16:AA16 X14:AA14 X7:AA7" xr:uid="{B24D7615-8107-4661-A544-3FDC2E9E3036}">
      <formula1>$CT$3:$CT$5</formula1>
    </dataValidation>
    <dataValidation type="list" allowBlank="1" showInputMessage="1" showErrorMessage="1" sqref="AN7:AY7 AN187:AY187 AN172:AY172 AN164:AY164 AN157:AY157 AN137:AY137 AN122:AY122 AN114:AY114 AN107:AY107 AN87:AY87 AN72:AY72 AN64:AY64 AN57:AY57 AN37:AY37 AN22:AY22 AN14:AY14" xr:uid="{6C4E3BA2-D8E0-43BB-8C4C-5B8A50389DE6}">
      <formula1>$CU$3:$CU$48</formula1>
    </dataValidation>
    <dataValidation type="list" allowBlank="1" showInputMessage="1" showErrorMessage="1" sqref="AN9:AV9 U155:AB155 U162:AB162 U169:AB169 U177:AB177 U192:AB192 U199:AB199 AN189:AV189 AN174:AV174 AN166:AV166 AN159:AV159 U105:AB105 U112:AB112 U119:AB119 U127:AB127 U142:AB142 U149:AB149 AN139:AV139 AN124:AV124 AN116:AV116 AN109:AV109 U55:AB55 U62:AB62 U69:AB69 U77:AB77 U92:AB92 U99:AB99 AN89:AV89 AN74:AV74 AN66:AV66 AN59:AV59 U5:AB5 U12:AB12 U19:AB19 U27:AB27 U42:AB42 U49:AB49 AN39:AV39 AN24:AV24 AN16:AV16" xr:uid="{6A79AE9C-6E38-49D1-A54D-5161DADD2E66}">
      <formula1>$CV$4:$CV$48</formula1>
    </dataValidation>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BF1-0860-47E5-94B7-CCCD8C511240}">
  <sheetPr>
    <tabColor rgb="FF92D050"/>
  </sheetPr>
  <dimension ref="A1:CI127"/>
  <sheetViews>
    <sheetView view="pageBreakPreview" zoomScaleNormal="100" zoomScaleSheetLayoutView="100" workbookViewId="0">
      <selection activeCell="N4" sqref="N4:Q4"/>
    </sheetView>
  </sheetViews>
  <sheetFormatPr defaultRowHeight="15" customHeight="1"/>
  <cols>
    <col min="1" max="1" width="10.875" customWidth="1"/>
    <col min="2" max="43" width="1.125" style="4" customWidth="1"/>
    <col min="44" max="79" width="1.125" customWidth="1"/>
    <col min="80" max="80" width="2.125" customWidth="1"/>
    <col min="81" max="81" width="9" customWidth="1"/>
    <col min="82" max="82" width="13.25" customWidth="1"/>
    <col min="83" max="86" width="9" customWidth="1"/>
    <col min="87" max="87" width="9" style="419" hidden="1" customWidth="1"/>
    <col min="88" max="91" width="9" customWidth="1"/>
    <col min="94" max="94" width="69.625" customWidth="1"/>
    <col min="97" max="97" width="34.5" customWidth="1"/>
    <col min="98" max="98" width="40.5" customWidth="1"/>
    <col min="99" max="99" width="24" customWidth="1"/>
    <col min="100" max="101" width="33.25" customWidth="1"/>
  </cols>
  <sheetData>
    <row r="1" spans="1:81" s="2" customFormat="1" ht="50.1" customHeight="1">
      <c r="A1" s="445" t="str">
        <f>IF(★入力準備★!$C$45="4面12欄の別紙あり","必要書式枚数にする","このチェックを外してください")</f>
        <v>このチェックを外してください</v>
      </c>
      <c r="B1" s="916" t="s">
        <v>2127</v>
      </c>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c r="AN1" s="916"/>
      <c r="AO1" s="916"/>
      <c r="AP1" s="916"/>
      <c r="AQ1" s="916"/>
      <c r="AR1" s="916"/>
      <c r="AS1" s="916"/>
      <c r="AT1" s="916"/>
      <c r="AU1" s="916"/>
      <c r="AV1" s="916"/>
      <c r="AW1" s="916"/>
      <c r="AX1" s="916"/>
      <c r="AY1" s="916"/>
      <c r="AZ1" s="916"/>
      <c r="BA1" s="916"/>
      <c r="BB1" s="916"/>
      <c r="BC1" s="916"/>
      <c r="BD1" s="916"/>
      <c r="BE1" s="916"/>
      <c r="BF1" s="916"/>
      <c r="BG1" s="916"/>
      <c r="BH1" s="916"/>
      <c r="BI1" s="916"/>
      <c r="BJ1" s="916"/>
      <c r="BK1" s="916"/>
      <c r="BL1" s="916"/>
      <c r="BM1" s="916"/>
      <c r="BN1" s="916"/>
      <c r="BO1" s="916"/>
      <c r="BP1" s="916"/>
      <c r="BQ1" s="916"/>
      <c r="BR1" s="916"/>
      <c r="BS1" s="916"/>
      <c r="BT1" s="916"/>
      <c r="BU1" s="916"/>
      <c r="BV1" s="916"/>
      <c r="BW1" s="916"/>
      <c r="BX1" s="916"/>
      <c r="BY1" s="916"/>
      <c r="BZ1" s="916"/>
      <c r="CA1" s="916"/>
    </row>
    <row r="2" spans="1:81" s="2" customFormat="1" ht="14.25" customHeight="1">
      <c r="A2" s="445" t="str">
        <f>IF(★入力準備★!$C$45="4面12欄の別紙あり","必要書式枚数にする","このチェックを外してください")</f>
        <v>このチェックを外してください</v>
      </c>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row>
    <row r="3" spans="1:81" s="2" customFormat="1" ht="14.25" customHeight="1">
      <c r="A3" s="445" t="str">
        <f>IF(★入力準備★!$C$45="4面12欄の別紙あり","必要書式枚数にする","このチェックを外してください")</f>
        <v>このチェックを外してください</v>
      </c>
      <c r="B3" s="169" t="s">
        <v>1332</v>
      </c>
      <c r="C3" s="169"/>
      <c r="D3" s="169"/>
      <c r="E3" s="169"/>
      <c r="F3" s="169"/>
      <c r="G3" s="169"/>
      <c r="H3" s="169"/>
      <c r="I3" s="169"/>
      <c r="J3" s="169"/>
      <c r="K3" s="169"/>
      <c r="L3" s="169"/>
      <c r="M3" s="169"/>
      <c r="N3" s="169"/>
      <c r="O3" s="169"/>
      <c r="P3" s="169"/>
      <c r="Q3" s="169"/>
      <c r="R3" s="169"/>
      <c r="S3" s="169"/>
      <c r="T3" s="169"/>
      <c r="U3" s="169"/>
      <c r="V3" s="169" t="s">
        <v>151</v>
      </c>
      <c r="W3" s="169"/>
      <c r="X3" s="169"/>
      <c r="Y3" s="169"/>
      <c r="Z3" s="169"/>
      <c r="AA3" s="169"/>
      <c r="AB3" s="169"/>
      <c r="AC3" s="169"/>
      <c r="AD3" s="169"/>
      <c r="AE3" s="169"/>
      <c r="AF3" s="169"/>
      <c r="AG3" s="169"/>
      <c r="AH3" s="169"/>
      <c r="AI3" s="169"/>
      <c r="AJ3" s="169"/>
      <c r="AK3" s="169"/>
      <c r="AL3" s="169" t="s">
        <v>152</v>
      </c>
      <c r="AM3" s="169"/>
      <c r="AN3" s="169"/>
      <c r="AO3" s="169"/>
      <c r="AP3" s="169"/>
      <c r="AQ3" s="169"/>
      <c r="AR3" s="169"/>
      <c r="AS3" s="169"/>
      <c r="AT3" s="169"/>
      <c r="AU3" s="169"/>
      <c r="AV3" s="169"/>
      <c r="AW3" s="169"/>
      <c r="AX3" s="169"/>
      <c r="AY3" s="169"/>
      <c r="AZ3" s="169"/>
      <c r="BA3" s="169"/>
      <c r="BB3" s="169"/>
      <c r="BC3" s="169" t="s">
        <v>153</v>
      </c>
      <c r="BD3" s="169"/>
      <c r="BE3" s="169"/>
      <c r="BF3" s="169"/>
      <c r="BG3" s="169"/>
      <c r="BH3" s="169"/>
      <c r="BI3" s="169"/>
      <c r="BJ3" s="169"/>
      <c r="BK3" s="169"/>
      <c r="BL3" s="169"/>
      <c r="BM3" s="169"/>
      <c r="BN3" s="169"/>
      <c r="BO3" s="169"/>
      <c r="BP3" s="169"/>
      <c r="BQ3" s="169"/>
      <c r="BR3" s="169"/>
      <c r="BS3" s="169"/>
      <c r="BT3" s="169"/>
      <c r="BU3" s="169" t="s">
        <v>85</v>
      </c>
      <c r="BV3" s="169"/>
      <c r="BW3" s="169"/>
      <c r="BX3" s="169"/>
      <c r="BY3" s="169"/>
      <c r="BZ3" s="169"/>
      <c r="CA3" s="59"/>
    </row>
    <row r="4" spans="1:81" s="2" customFormat="1" ht="14.25" customHeight="1">
      <c r="A4" s="445" t="str">
        <f>IF(★入力準備★!$C$45="4面12欄の別紙あり","必要書式枚数にする","このチェックを外してください")</f>
        <v>このチェックを外してください</v>
      </c>
      <c r="B4" s="59"/>
      <c r="C4" s="59"/>
      <c r="D4" s="798" t="s">
        <v>234</v>
      </c>
      <c r="E4" s="798"/>
      <c r="F4" s="798"/>
      <c r="G4" s="798"/>
      <c r="H4" s="798"/>
      <c r="I4" s="798"/>
      <c r="J4" s="798"/>
      <c r="K4" s="798"/>
      <c r="L4" s="59" t="s">
        <v>37</v>
      </c>
      <c r="M4" s="59"/>
      <c r="N4" s="802"/>
      <c r="O4" s="802"/>
      <c r="P4" s="802"/>
      <c r="Q4" s="802"/>
      <c r="R4" s="801" t="s">
        <v>235</v>
      </c>
      <c r="S4" s="801"/>
      <c r="T4" s="801"/>
      <c r="U4" s="59"/>
      <c r="V4" s="59" t="s">
        <v>37</v>
      </c>
      <c r="W4" s="796"/>
      <c r="X4" s="796"/>
      <c r="Y4" s="796"/>
      <c r="Z4" s="796"/>
      <c r="AA4" s="796"/>
      <c r="AB4" s="796"/>
      <c r="AC4" s="796"/>
      <c r="AD4" s="796"/>
      <c r="AE4" s="796"/>
      <c r="AF4" s="796"/>
      <c r="AG4" s="796"/>
      <c r="AH4" s="796"/>
      <c r="AI4" s="796"/>
      <c r="AJ4" s="796"/>
      <c r="AK4" s="796"/>
      <c r="AL4" s="59" t="s">
        <v>117</v>
      </c>
      <c r="AM4" s="59"/>
      <c r="AN4" s="796"/>
      <c r="AO4" s="796"/>
      <c r="AP4" s="796"/>
      <c r="AQ4" s="796"/>
      <c r="AR4" s="796"/>
      <c r="AS4" s="796"/>
      <c r="AT4" s="796"/>
      <c r="AU4" s="796"/>
      <c r="AV4" s="796"/>
      <c r="AW4" s="796"/>
      <c r="AX4" s="796"/>
      <c r="AY4" s="796"/>
      <c r="AZ4" s="796"/>
      <c r="BA4" s="796"/>
      <c r="BB4" s="796"/>
      <c r="BC4" s="59" t="s">
        <v>117</v>
      </c>
      <c r="BD4" s="59"/>
      <c r="BE4" s="803">
        <f>IF(AN4="別紙",W4,W4+AN4)</f>
        <v>0</v>
      </c>
      <c r="BF4" s="803"/>
      <c r="BG4" s="803"/>
      <c r="BH4" s="803"/>
      <c r="BI4" s="803"/>
      <c r="BJ4" s="803"/>
      <c r="BK4" s="803"/>
      <c r="BL4" s="803"/>
      <c r="BM4" s="803"/>
      <c r="BN4" s="803"/>
      <c r="BO4" s="803"/>
      <c r="BP4" s="803"/>
      <c r="BQ4" s="803"/>
      <c r="BR4" s="803"/>
      <c r="BS4" s="803"/>
      <c r="BT4" s="123"/>
      <c r="BU4" s="119" t="s">
        <v>85</v>
      </c>
      <c r="BV4" s="119"/>
      <c r="BW4" s="119"/>
      <c r="BX4" s="119"/>
      <c r="BY4" s="119"/>
      <c r="BZ4" s="59"/>
      <c r="CA4" s="59"/>
      <c r="CB4" s="1" t="s">
        <v>1983</v>
      </c>
      <c r="CC4" s="1"/>
    </row>
    <row r="5" spans="1:81" s="2" customFormat="1" ht="14.25" customHeight="1">
      <c r="A5" s="445" t="str">
        <f>IF(★入力準備★!$C$45="4面12欄の別紙あり","必要書式枚数にする","このチェックを外してください")</f>
        <v>このチェックを外してください</v>
      </c>
      <c r="B5" s="59"/>
      <c r="C5" s="59"/>
      <c r="D5" s="59"/>
      <c r="E5" s="59"/>
      <c r="F5" s="59"/>
      <c r="G5" s="59"/>
      <c r="H5" s="59"/>
      <c r="I5" s="59"/>
      <c r="J5" s="59"/>
      <c r="K5" s="59"/>
      <c r="L5" s="59" t="s">
        <v>37</v>
      </c>
      <c r="M5" s="59"/>
      <c r="N5" s="802"/>
      <c r="O5" s="802"/>
      <c r="P5" s="802"/>
      <c r="Q5" s="802"/>
      <c r="R5" s="801" t="s">
        <v>235</v>
      </c>
      <c r="S5" s="801"/>
      <c r="T5" s="801"/>
      <c r="U5" s="59"/>
      <c r="V5" s="59" t="s">
        <v>37</v>
      </c>
      <c r="W5" s="796"/>
      <c r="X5" s="796"/>
      <c r="Y5" s="796"/>
      <c r="Z5" s="796"/>
      <c r="AA5" s="796"/>
      <c r="AB5" s="796"/>
      <c r="AC5" s="796"/>
      <c r="AD5" s="796"/>
      <c r="AE5" s="796"/>
      <c r="AF5" s="796"/>
      <c r="AG5" s="796"/>
      <c r="AH5" s="796"/>
      <c r="AI5" s="796"/>
      <c r="AJ5" s="796"/>
      <c r="AK5" s="796"/>
      <c r="AL5" s="59" t="s">
        <v>117</v>
      </c>
      <c r="AM5" s="59"/>
      <c r="AN5" s="796"/>
      <c r="AO5" s="796"/>
      <c r="AP5" s="796"/>
      <c r="AQ5" s="796"/>
      <c r="AR5" s="796"/>
      <c r="AS5" s="796"/>
      <c r="AT5" s="796"/>
      <c r="AU5" s="796"/>
      <c r="AV5" s="796"/>
      <c r="AW5" s="796"/>
      <c r="AX5" s="796"/>
      <c r="AY5" s="796"/>
      <c r="AZ5" s="796"/>
      <c r="BA5" s="796"/>
      <c r="BB5" s="796"/>
      <c r="BC5" s="59" t="s">
        <v>117</v>
      </c>
      <c r="BD5" s="59"/>
      <c r="BE5" s="803">
        <f t="shared" ref="BE5:BE33" si="0">IF(AN5="別紙",W5,W5+AN5)</f>
        <v>0</v>
      </c>
      <c r="BF5" s="803"/>
      <c r="BG5" s="803"/>
      <c r="BH5" s="803"/>
      <c r="BI5" s="803"/>
      <c r="BJ5" s="803"/>
      <c r="BK5" s="803"/>
      <c r="BL5" s="803"/>
      <c r="BM5" s="803"/>
      <c r="BN5" s="803"/>
      <c r="BO5" s="803"/>
      <c r="BP5" s="803"/>
      <c r="BQ5" s="803"/>
      <c r="BR5" s="803"/>
      <c r="BS5" s="803"/>
      <c r="BT5" s="123"/>
      <c r="BU5" s="119" t="s">
        <v>85</v>
      </c>
      <c r="BV5" s="119"/>
      <c r="BW5" s="119"/>
      <c r="BX5" s="119"/>
      <c r="BY5" s="119"/>
      <c r="BZ5" s="59"/>
      <c r="CA5" s="59"/>
      <c r="CB5" s="1"/>
      <c r="CC5" s="1" t="s">
        <v>1984</v>
      </c>
    </row>
    <row r="6" spans="1:81" s="2" customFormat="1" ht="14.25" customHeight="1">
      <c r="A6" s="445" t="str">
        <f>IF(★入力準備★!$C$45="4面12欄の別紙あり","必要書式枚数にする","このチェックを外してください")</f>
        <v>このチェックを外してください</v>
      </c>
      <c r="B6" s="59"/>
      <c r="C6" s="59"/>
      <c r="D6" s="59"/>
      <c r="E6" s="59"/>
      <c r="F6" s="59"/>
      <c r="G6" s="59"/>
      <c r="H6" s="59"/>
      <c r="I6" s="59"/>
      <c r="J6" s="59"/>
      <c r="K6" s="59"/>
      <c r="L6" s="59" t="s">
        <v>37</v>
      </c>
      <c r="M6" s="59"/>
      <c r="N6" s="802"/>
      <c r="O6" s="802"/>
      <c r="P6" s="802"/>
      <c r="Q6" s="802"/>
      <c r="R6" s="801" t="s">
        <v>235</v>
      </c>
      <c r="S6" s="801"/>
      <c r="T6" s="801"/>
      <c r="U6" s="59"/>
      <c r="V6" s="59" t="s">
        <v>37</v>
      </c>
      <c r="W6" s="796"/>
      <c r="X6" s="796"/>
      <c r="Y6" s="796"/>
      <c r="Z6" s="796"/>
      <c r="AA6" s="796"/>
      <c r="AB6" s="796"/>
      <c r="AC6" s="796"/>
      <c r="AD6" s="796"/>
      <c r="AE6" s="796"/>
      <c r="AF6" s="796"/>
      <c r="AG6" s="796"/>
      <c r="AH6" s="796"/>
      <c r="AI6" s="796"/>
      <c r="AJ6" s="796"/>
      <c r="AK6" s="796"/>
      <c r="AL6" s="59" t="s">
        <v>117</v>
      </c>
      <c r="AM6" s="59"/>
      <c r="AN6" s="796"/>
      <c r="AO6" s="796"/>
      <c r="AP6" s="796"/>
      <c r="AQ6" s="796"/>
      <c r="AR6" s="796"/>
      <c r="AS6" s="796"/>
      <c r="AT6" s="796"/>
      <c r="AU6" s="796"/>
      <c r="AV6" s="796"/>
      <c r="AW6" s="796"/>
      <c r="AX6" s="796"/>
      <c r="AY6" s="796"/>
      <c r="AZ6" s="796"/>
      <c r="BA6" s="796"/>
      <c r="BB6" s="796"/>
      <c r="BC6" s="59" t="s">
        <v>117</v>
      </c>
      <c r="BD6" s="59"/>
      <c r="BE6" s="803">
        <f t="shared" si="0"/>
        <v>0</v>
      </c>
      <c r="BF6" s="803"/>
      <c r="BG6" s="803"/>
      <c r="BH6" s="803"/>
      <c r="BI6" s="803"/>
      <c r="BJ6" s="803"/>
      <c r="BK6" s="803"/>
      <c r="BL6" s="803"/>
      <c r="BM6" s="803"/>
      <c r="BN6" s="803"/>
      <c r="BO6" s="803"/>
      <c r="BP6" s="803"/>
      <c r="BQ6" s="803"/>
      <c r="BR6" s="803"/>
      <c r="BS6" s="803"/>
      <c r="BT6" s="123"/>
      <c r="BU6" s="119" t="s">
        <v>85</v>
      </c>
      <c r="BV6" s="119"/>
      <c r="BW6" s="119"/>
      <c r="BX6" s="119"/>
      <c r="BY6" s="119"/>
      <c r="BZ6" s="59"/>
      <c r="CA6" s="59"/>
      <c r="CC6" s="1" t="s">
        <v>1985</v>
      </c>
    </row>
    <row r="7" spans="1:81" s="2" customFormat="1" ht="14.25" customHeight="1">
      <c r="A7" s="445" t="str">
        <f>IF(★入力準備★!$C$45="4面12欄の別紙あり","必要書式枚数にする","このチェックを外してください")</f>
        <v>このチェックを外してください</v>
      </c>
      <c r="B7" s="59"/>
      <c r="C7" s="59"/>
      <c r="D7" s="59"/>
      <c r="E7" s="59"/>
      <c r="F7" s="59"/>
      <c r="G7" s="59"/>
      <c r="H7" s="59"/>
      <c r="I7" s="59"/>
      <c r="J7" s="59"/>
      <c r="K7" s="59"/>
      <c r="L7" s="59" t="s">
        <v>37</v>
      </c>
      <c r="M7" s="59"/>
      <c r="N7" s="802"/>
      <c r="O7" s="802"/>
      <c r="P7" s="802"/>
      <c r="Q7" s="802"/>
      <c r="R7" s="801" t="s">
        <v>235</v>
      </c>
      <c r="S7" s="801"/>
      <c r="T7" s="801"/>
      <c r="U7" s="59"/>
      <c r="V7" s="59" t="s">
        <v>37</v>
      </c>
      <c r="W7" s="796"/>
      <c r="X7" s="796"/>
      <c r="Y7" s="796"/>
      <c r="Z7" s="796"/>
      <c r="AA7" s="796"/>
      <c r="AB7" s="796"/>
      <c r="AC7" s="796"/>
      <c r="AD7" s="796"/>
      <c r="AE7" s="796"/>
      <c r="AF7" s="796"/>
      <c r="AG7" s="796"/>
      <c r="AH7" s="796"/>
      <c r="AI7" s="796"/>
      <c r="AJ7" s="796"/>
      <c r="AK7" s="796"/>
      <c r="AL7" s="59" t="s">
        <v>117</v>
      </c>
      <c r="AM7" s="59"/>
      <c r="AN7" s="796"/>
      <c r="AO7" s="796"/>
      <c r="AP7" s="796"/>
      <c r="AQ7" s="796"/>
      <c r="AR7" s="796"/>
      <c r="AS7" s="796"/>
      <c r="AT7" s="796"/>
      <c r="AU7" s="796"/>
      <c r="AV7" s="796"/>
      <c r="AW7" s="796"/>
      <c r="AX7" s="796"/>
      <c r="AY7" s="796"/>
      <c r="AZ7" s="796"/>
      <c r="BA7" s="796"/>
      <c r="BB7" s="796"/>
      <c r="BC7" s="59" t="s">
        <v>117</v>
      </c>
      <c r="BD7" s="59"/>
      <c r="BE7" s="803">
        <f t="shared" si="0"/>
        <v>0</v>
      </c>
      <c r="BF7" s="803"/>
      <c r="BG7" s="803"/>
      <c r="BH7" s="803"/>
      <c r="BI7" s="803"/>
      <c r="BJ7" s="803"/>
      <c r="BK7" s="803"/>
      <c r="BL7" s="803"/>
      <c r="BM7" s="803"/>
      <c r="BN7" s="803"/>
      <c r="BO7" s="803"/>
      <c r="BP7" s="803"/>
      <c r="BQ7" s="803"/>
      <c r="BR7" s="803"/>
      <c r="BS7" s="803"/>
      <c r="BT7" s="123"/>
      <c r="BU7" s="119" t="s">
        <v>85</v>
      </c>
      <c r="BV7" s="119"/>
      <c r="BW7" s="119"/>
      <c r="BX7" s="119"/>
      <c r="BY7" s="119"/>
      <c r="BZ7" s="59"/>
      <c r="CA7" s="59"/>
    </row>
    <row r="8" spans="1:81" s="2" customFormat="1" ht="14.25" customHeight="1">
      <c r="A8" s="445" t="str">
        <f>IF(★入力準備★!$C$45="4面12欄の別紙あり","必要書式枚数にする","このチェックを外してください")</f>
        <v>このチェックを外してください</v>
      </c>
      <c r="B8" s="59"/>
      <c r="C8" s="59"/>
      <c r="D8" s="59"/>
      <c r="E8" s="59"/>
      <c r="F8" s="59"/>
      <c r="G8" s="59"/>
      <c r="H8" s="59"/>
      <c r="I8" s="59"/>
      <c r="J8" s="59"/>
      <c r="K8" s="59"/>
      <c r="L8" s="59" t="s">
        <v>37</v>
      </c>
      <c r="M8" s="59"/>
      <c r="N8" s="802"/>
      <c r="O8" s="802"/>
      <c r="P8" s="802"/>
      <c r="Q8" s="802"/>
      <c r="R8" s="801" t="s">
        <v>235</v>
      </c>
      <c r="S8" s="801"/>
      <c r="T8" s="801"/>
      <c r="U8" s="59"/>
      <c r="V8" s="59" t="s">
        <v>37</v>
      </c>
      <c r="W8" s="796"/>
      <c r="X8" s="796"/>
      <c r="Y8" s="796"/>
      <c r="Z8" s="796"/>
      <c r="AA8" s="796"/>
      <c r="AB8" s="796"/>
      <c r="AC8" s="796"/>
      <c r="AD8" s="796"/>
      <c r="AE8" s="796"/>
      <c r="AF8" s="796"/>
      <c r="AG8" s="796"/>
      <c r="AH8" s="796"/>
      <c r="AI8" s="796"/>
      <c r="AJ8" s="796"/>
      <c r="AK8" s="796"/>
      <c r="AL8" s="59" t="s">
        <v>117</v>
      </c>
      <c r="AM8" s="59"/>
      <c r="AN8" s="796"/>
      <c r="AO8" s="796"/>
      <c r="AP8" s="796"/>
      <c r="AQ8" s="796"/>
      <c r="AR8" s="796"/>
      <c r="AS8" s="796"/>
      <c r="AT8" s="796"/>
      <c r="AU8" s="796"/>
      <c r="AV8" s="796"/>
      <c r="AW8" s="796"/>
      <c r="AX8" s="796"/>
      <c r="AY8" s="796"/>
      <c r="AZ8" s="796"/>
      <c r="BA8" s="796"/>
      <c r="BB8" s="796"/>
      <c r="BC8" s="59" t="s">
        <v>117</v>
      </c>
      <c r="BD8" s="59"/>
      <c r="BE8" s="803">
        <f t="shared" si="0"/>
        <v>0</v>
      </c>
      <c r="BF8" s="803"/>
      <c r="BG8" s="803"/>
      <c r="BH8" s="803"/>
      <c r="BI8" s="803"/>
      <c r="BJ8" s="803"/>
      <c r="BK8" s="803"/>
      <c r="BL8" s="803"/>
      <c r="BM8" s="803"/>
      <c r="BN8" s="803"/>
      <c r="BO8" s="803"/>
      <c r="BP8" s="803"/>
      <c r="BQ8" s="803"/>
      <c r="BR8" s="803"/>
      <c r="BS8" s="803"/>
      <c r="BT8" s="123"/>
      <c r="BU8" s="119" t="s">
        <v>85</v>
      </c>
      <c r="BV8" s="119"/>
      <c r="BW8" s="119"/>
      <c r="BX8" s="119"/>
      <c r="BY8" s="119"/>
      <c r="BZ8" s="59"/>
      <c r="CA8" s="59"/>
    </row>
    <row r="9" spans="1:81" s="2" customFormat="1" ht="14.25" customHeight="1">
      <c r="A9" s="445" t="str">
        <f>IF(★入力準備★!$C$45="4面12欄の別紙あり","必要書式枚数にする","このチェックを外してください")</f>
        <v>このチェックを外してください</v>
      </c>
      <c r="B9" s="59"/>
      <c r="C9" s="59"/>
      <c r="D9" s="59"/>
      <c r="E9" s="59"/>
      <c r="F9" s="59"/>
      <c r="G9" s="59"/>
      <c r="H9" s="59"/>
      <c r="I9" s="59"/>
      <c r="J9" s="59"/>
      <c r="K9" s="59"/>
      <c r="L9" s="59" t="s">
        <v>37</v>
      </c>
      <c r="M9" s="59"/>
      <c r="N9" s="802"/>
      <c r="O9" s="802"/>
      <c r="P9" s="802"/>
      <c r="Q9" s="802"/>
      <c r="R9" s="801" t="s">
        <v>235</v>
      </c>
      <c r="S9" s="801"/>
      <c r="T9" s="801"/>
      <c r="U9" s="59"/>
      <c r="V9" s="59" t="s">
        <v>37</v>
      </c>
      <c r="W9" s="796"/>
      <c r="X9" s="796"/>
      <c r="Y9" s="796"/>
      <c r="Z9" s="796"/>
      <c r="AA9" s="796"/>
      <c r="AB9" s="796"/>
      <c r="AC9" s="796"/>
      <c r="AD9" s="796"/>
      <c r="AE9" s="796"/>
      <c r="AF9" s="796"/>
      <c r="AG9" s="796"/>
      <c r="AH9" s="796"/>
      <c r="AI9" s="796"/>
      <c r="AJ9" s="796"/>
      <c r="AK9" s="796"/>
      <c r="AL9" s="59" t="s">
        <v>117</v>
      </c>
      <c r="AM9" s="59"/>
      <c r="AN9" s="796"/>
      <c r="AO9" s="796"/>
      <c r="AP9" s="796"/>
      <c r="AQ9" s="796"/>
      <c r="AR9" s="796"/>
      <c r="AS9" s="796"/>
      <c r="AT9" s="796"/>
      <c r="AU9" s="796"/>
      <c r="AV9" s="796"/>
      <c r="AW9" s="796"/>
      <c r="AX9" s="796"/>
      <c r="AY9" s="796"/>
      <c r="AZ9" s="796"/>
      <c r="BA9" s="796"/>
      <c r="BB9" s="796"/>
      <c r="BC9" s="59" t="s">
        <v>117</v>
      </c>
      <c r="BD9" s="59"/>
      <c r="BE9" s="803">
        <f t="shared" si="0"/>
        <v>0</v>
      </c>
      <c r="BF9" s="803"/>
      <c r="BG9" s="803"/>
      <c r="BH9" s="803"/>
      <c r="BI9" s="803"/>
      <c r="BJ9" s="803"/>
      <c r="BK9" s="803"/>
      <c r="BL9" s="803"/>
      <c r="BM9" s="803"/>
      <c r="BN9" s="803"/>
      <c r="BO9" s="803"/>
      <c r="BP9" s="803"/>
      <c r="BQ9" s="803"/>
      <c r="BR9" s="803"/>
      <c r="BS9" s="803"/>
      <c r="BT9" s="123"/>
      <c r="BU9" s="119" t="s">
        <v>85</v>
      </c>
      <c r="BV9" s="119"/>
      <c r="BW9" s="119"/>
      <c r="BX9" s="119"/>
      <c r="BY9" s="119"/>
      <c r="BZ9" s="59"/>
      <c r="CA9" s="59"/>
    </row>
    <row r="10" spans="1:81" s="2" customFormat="1" ht="14.25" customHeight="1">
      <c r="A10" s="445" t="str">
        <f>IF(★入力準備★!$C$45="4面12欄の別紙あり","必要書式枚数にする","このチェックを外してください")</f>
        <v>このチェックを外してください</v>
      </c>
      <c r="B10" s="59"/>
      <c r="C10" s="59"/>
      <c r="D10" s="59"/>
      <c r="E10" s="59"/>
      <c r="F10" s="59"/>
      <c r="G10" s="59"/>
      <c r="H10" s="59"/>
      <c r="I10" s="59"/>
      <c r="J10" s="59"/>
      <c r="K10" s="59"/>
      <c r="L10" s="59" t="s">
        <v>37</v>
      </c>
      <c r="M10" s="59"/>
      <c r="N10" s="802"/>
      <c r="O10" s="802"/>
      <c r="P10" s="802"/>
      <c r="Q10" s="802"/>
      <c r="R10" s="801" t="s">
        <v>235</v>
      </c>
      <c r="S10" s="801"/>
      <c r="T10" s="801"/>
      <c r="U10" s="59"/>
      <c r="V10" s="59" t="s">
        <v>37</v>
      </c>
      <c r="W10" s="796"/>
      <c r="X10" s="796"/>
      <c r="Y10" s="796"/>
      <c r="Z10" s="796"/>
      <c r="AA10" s="796"/>
      <c r="AB10" s="796"/>
      <c r="AC10" s="796"/>
      <c r="AD10" s="796"/>
      <c r="AE10" s="796"/>
      <c r="AF10" s="796"/>
      <c r="AG10" s="796"/>
      <c r="AH10" s="796"/>
      <c r="AI10" s="796"/>
      <c r="AJ10" s="796"/>
      <c r="AK10" s="796"/>
      <c r="AL10" s="59" t="s">
        <v>117</v>
      </c>
      <c r="AM10" s="59"/>
      <c r="AN10" s="796"/>
      <c r="AO10" s="796"/>
      <c r="AP10" s="796"/>
      <c r="AQ10" s="796"/>
      <c r="AR10" s="796"/>
      <c r="AS10" s="796"/>
      <c r="AT10" s="796"/>
      <c r="AU10" s="796"/>
      <c r="AV10" s="796"/>
      <c r="AW10" s="796"/>
      <c r="AX10" s="796"/>
      <c r="AY10" s="796"/>
      <c r="AZ10" s="796"/>
      <c r="BA10" s="796"/>
      <c r="BB10" s="796"/>
      <c r="BC10" s="59" t="s">
        <v>117</v>
      </c>
      <c r="BD10" s="59"/>
      <c r="BE10" s="803">
        <f t="shared" si="0"/>
        <v>0</v>
      </c>
      <c r="BF10" s="803"/>
      <c r="BG10" s="803"/>
      <c r="BH10" s="803"/>
      <c r="BI10" s="803"/>
      <c r="BJ10" s="803"/>
      <c r="BK10" s="803"/>
      <c r="BL10" s="803"/>
      <c r="BM10" s="803"/>
      <c r="BN10" s="803"/>
      <c r="BO10" s="803"/>
      <c r="BP10" s="803"/>
      <c r="BQ10" s="803"/>
      <c r="BR10" s="803"/>
      <c r="BS10" s="803"/>
      <c r="BT10" s="123"/>
      <c r="BU10" s="119" t="s">
        <v>85</v>
      </c>
      <c r="BV10" s="119"/>
      <c r="BW10" s="119"/>
      <c r="BX10" s="119"/>
      <c r="BY10" s="119"/>
      <c r="BZ10" s="59"/>
      <c r="CA10" s="59"/>
    </row>
    <row r="11" spans="1:81" s="2" customFormat="1" ht="14.25" customHeight="1">
      <c r="A11" s="445" t="str">
        <f>IF(★入力準備★!$C$45="4面12欄の別紙あり","必要書式枚数にする","このチェックを外してください")</f>
        <v>このチェックを外してください</v>
      </c>
      <c r="B11" s="59"/>
      <c r="C11" s="59"/>
      <c r="D11" s="59"/>
      <c r="E11" s="59"/>
      <c r="F11" s="59"/>
      <c r="G11" s="59"/>
      <c r="H11" s="59"/>
      <c r="I11" s="59"/>
      <c r="J11" s="59"/>
      <c r="K11" s="59"/>
      <c r="L11" s="59" t="s">
        <v>37</v>
      </c>
      <c r="M11" s="59"/>
      <c r="N11" s="802"/>
      <c r="O11" s="802"/>
      <c r="P11" s="802"/>
      <c r="Q11" s="802"/>
      <c r="R11" s="801" t="s">
        <v>235</v>
      </c>
      <c r="S11" s="801"/>
      <c r="T11" s="801"/>
      <c r="U11" s="59"/>
      <c r="V11" s="59" t="s">
        <v>37</v>
      </c>
      <c r="W11" s="796"/>
      <c r="X11" s="796"/>
      <c r="Y11" s="796"/>
      <c r="Z11" s="796"/>
      <c r="AA11" s="796"/>
      <c r="AB11" s="796"/>
      <c r="AC11" s="796"/>
      <c r="AD11" s="796"/>
      <c r="AE11" s="796"/>
      <c r="AF11" s="796"/>
      <c r="AG11" s="796"/>
      <c r="AH11" s="796"/>
      <c r="AI11" s="796"/>
      <c r="AJ11" s="796"/>
      <c r="AK11" s="796"/>
      <c r="AL11" s="59" t="s">
        <v>117</v>
      </c>
      <c r="AM11" s="59"/>
      <c r="AN11" s="796"/>
      <c r="AO11" s="796"/>
      <c r="AP11" s="796"/>
      <c r="AQ11" s="796"/>
      <c r="AR11" s="796"/>
      <c r="AS11" s="796"/>
      <c r="AT11" s="796"/>
      <c r="AU11" s="796"/>
      <c r="AV11" s="796"/>
      <c r="AW11" s="796"/>
      <c r="AX11" s="796"/>
      <c r="AY11" s="796"/>
      <c r="AZ11" s="796"/>
      <c r="BA11" s="796"/>
      <c r="BB11" s="796"/>
      <c r="BC11" s="59" t="s">
        <v>117</v>
      </c>
      <c r="BD11" s="59"/>
      <c r="BE11" s="803">
        <f t="shared" si="0"/>
        <v>0</v>
      </c>
      <c r="BF11" s="803"/>
      <c r="BG11" s="803"/>
      <c r="BH11" s="803"/>
      <c r="BI11" s="803"/>
      <c r="BJ11" s="803"/>
      <c r="BK11" s="803"/>
      <c r="BL11" s="803"/>
      <c r="BM11" s="803"/>
      <c r="BN11" s="803"/>
      <c r="BO11" s="803"/>
      <c r="BP11" s="803"/>
      <c r="BQ11" s="803"/>
      <c r="BR11" s="803"/>
      <c r="BS11" s="803"/>
      <c r="BT11" s="123"/>
      <c r="BU11" s="119" t="s">
        <v>85</v>
      </c>
      <c r="BV11" s="119"/>
      <c r="BW11" s="119"/>
      <c r="BX11" s="119"/>
      <c r="BY11" s="119"/>
      <c r="BZ11" s="59"/>
      <c r="CA11" s="59"/>
    </row>
    <row r="12" spans="1:81" s="2" customFormat="1" ht="14.25" customHeight="1">
      <c r="A12" s="445" t="str">
        <f>IF(★入力準備★!$C$45="4面12欄の別紙あり","必要書式枚数にする","このチェックを外してください")</f>
        <v>このチェックを外してください</v>
      </c>
      <c r="B12" s="59"/>
      <c r="C12" s="59"/>
      <c r="D12" s="59"/>
      <c r="E12" s="59"/>
      <c r="F12" s="59"/>
      <c r="G12" s="59"/>
      <c r="H12" s="59"/>
      <c r="I12" s="59"/>
      <c r="J12" s="59"/>
      <c r="K12" s="59"/>
      <c r="L12" s="59" t="s">
        <v>37</v>
      </c>
      <c r="M12" s="59"/>
      <c r="N12" s="802"/>
      <c r="O12" s="802"/>
      <c r="P12" s="802"/>
      <c r="Q12" s="802"/>
      <c r="R12" s="801" t="s">
        <v>235</v>
      </c>
      <c r="S12" s="801"/>
      <c r="T12" s="801"/>
      <c r="U12" s="59"/>
      <c r="V12" s="59" t="s">
        <v>37</v>
      </c>
      <c r="W12" s="796"/>
      <c r="X12" s="796"/>
      <c r="Y12" s="796"/>
      <c r="Z12" s="796"/>
      <c r="AA12" s="796"/>
      <c r="AB12" s="796"/>
      <c r="AC12" s="796"/>
      <c r="AD12" s="796"/>
      <c r="AE12" s="796"/>
      <c r="AF12" s="796"/>
      <c r="AG12" s="796"/>
      <c r="AH12" s="796"/>
      <c r="AI12" s="796"/>
      <c r="AJ12" s="796"/>
      <c r="AK12" s="796"/>
      <c r="AL12" s="59" t="s">
        <v>117</v>
      </c>
      <c r="AM12" s="59"/>
      <c r="AN12" s="796"/>
      <c r="AO12" s="796"/>
      <c r="AP12" s="796"/>
      <c r="AQ12" s="796"/>
      <c r="AR12" s="796"/>
      <c r="AS12" s="796"/>
      <c r="AT12" s="796"/>
      <c r="AU12" s="796"/>
      <c r="AV12" s="796"/>
      <c r="AW12" s="796"/>
      <c r="AX12" s="796"/>
      <c r="AY12" s="796"/>
      <c r="AZ12" s="796"/>
      <c r="BA12" s="796"/>
      <c r="BB12" s="796"/>
      <c r="BC12" s="59" t="s">
        <v>117</v>
      </c>
      <c r="BD12" s="59"/>
      <c r="BE12" s="803">
        <f t="shared" si="0"/>
        <v>0</v>
      </c>
      <c r="BF12" s="803"/>
      <c r="BG12" s="803"/>
      <c r="BH12" s="803"/>
      <c r="BI12" s="803"/>
      <c r="BJ12" s="803"/>
      <c r="BK12" s="803"/>
      <c r="BL12" s="803"/>
      <c r="BM12" s="803"/>
      <c r="BN12" s="803"/>
      <c r="BO12" s="803"/>
      <c r="BP12" s="803"/>
      <c r="BQ12" s="803"/>
      <c r="BR12" s="803"/>
      <c r="BS12" s="803"/>
      <c r="BT12" s="123"/>
      <c r="BU12" s="119" t="s">
        <v>85</v>
      </c>
      <c r="BV12" s="119"/>
      <c r="BW12" s="119"/>
      <c r="BX12" s="119"/>
      <c r="BY12" s="119"/>
      <c r="BZ12" s="59"/>
      <c r="CA12" s="59"/>
    </row>
    <row r="13" spans="1:81" s="2" customFormat="1" ht="14.25" customHeight="1">
      <c r="A13" s="445" t="str">
        <f>IF(★入力準備★!$C$45="4面12欄の別紙あり","必要書式枚数にする","このチェックを外してください")</f>
        <v>このチェックを外してください</v>
      </c>
      <c r="B13" s="59"/>
      <c r="C13" s="59"/>
      <c r="D13" s="59"/>
      <c r="E13" s="59"/>
      <c r="F13" s="59"/>
      <c r="G13" s="59"/>
      <c r="H13" s="59"/>
      <c r="I13" s="59"/>
      <c r="J13" s="59"/>
      <c r="K13" s="59"/>
      <c r="L13" s="59" t="s">
        <v>37</v>
      </c>
      <c r="M13" s="59"/>
      <c r="N13" s="802"/>
      <c r="O13" s="802"/>
      <c r="P13" s="802"/>
      <c r="Q13" s="802"/>
      <c r="R13" s="801" t="s">
        <v>235</v>
      </c>
      <c r="S13" s="801"/>
      <c r="T13" s="801"/>
      <c r="U13" s="59"/>
      <c r="V13" s="59" t="s">
        <v>37</v>
      </c>
      <c r="W13" s="796"/>
      <c r="X13" s="796"/>
      <c r="Y13" s="796"/>
      <c r="Z13" s="796"/>
      <c r="AA13" s="796"/>
      <c r="AB13" s="796"/>
      <c r="AC13" s="796"/>
      <c r="AD13" s="796"/>
      <c r="AE13" s="796"/>
      <c r="AF13" s="796"/>
      <c r="AG13" s="796"/>
      <c r="AH13" s="796"/>
      <c r="AI13" s="796"/>
      <c r="AJ13" s="796"/>
      <c r="AK13" s="796"/>
      <c r="AL13" s="59" t="s">
        <v>117</v>
      </c>
      <c r="AM13" s="59"/>
      <c r="AN13" s="796"/>
      <c r="AO13" s="796"/>
      <c r="AP13" s="796"/>
      <c r="AQ13" s="796"/>
      <c r="AR13" s="796"/>
      <c r="AS13" s="796"/>
      <c r="AT13" s="796"/>
      <c r="AU13" s="796"/>
      <c r="AV13" s="796"/>
      <c r="AW13" s="796"/>
      <c r="AX13" s="796"/>
      <c r="AY13" s="796"/>
      <c r="AZ13" s="796"/>
      <c r="BA13" s="796"/>
      <c r="BB13" s="796"/>
      <c r="BC13" s="59" t="s">
        <v>117</v>
      </c>
      <c r="BD13" s="59"/>
      <c r="BE13" s="803">
        <f t="shared" si="0"/>
        <v>0</v>
      </c>
      <c r="BF13" s="803"/>
      <c r="BG13" s="803"/>
      <c r="BH13" s="803"/>
      <c r="BI13" s="803"/>
      <c r="BJ13" s="803"/>
      <c r="BK13" s="803"/>
      <c r="BL13" s="803"/>
      <c r="BM13" s="803"/>
      <c r="BN13" s="803"/>
      <c r="BO13" s="803"/>
      <c r="BP13" s="803"/>
      <c r="BQ13" s="803"/>
      <c r="BR13" s="803"/>
      <c r="BS13" s="803"/>
      <c r="BT13" s="123"/>
      <c r="BU13" s="119" t="s">
        <v>85</v>
      </c>
      <c r="BV13" s="119"/>
      <c r="BW13" s="119"/>
      <c r="BX13" s="119"/>
      <c r="BY13" s="119"/>
      <c r="BZ13" s="59"/>
      <c r="CA13" s="59"/>
    </row>
    <row r="14" spans="1:81" s="2" customFormat="1" ht="14.25" customHeight="1">
      <c r="A14" s="445" t="str">
        <f>IF(★入力準備★!$C$45="4面12欄の別紙あり","必要書式枚数にする","このチェックを外してください")</f>
        <v>このチェックを外してください</v>
      </c>
      <c r="B14" s="59"/>
      <c r="C14" s="59"/>
      <c r="D14" s="59"/>
      <c r="E14" s="59"/>
      <c r="F14" s="59"/>
      <c r="G14" s="59"/>
      <c r="H14" s="59"/>
      <c r="I14" s="59"/>
      <c r="J14" s="59"/>
      <c r="K14" s="59"/>
      <c r="L14" s="59" t="s">
        <v>37</v>
      </c>
      <c r="M14" s="59"/>
      <c r="N14" s="802"/>
      <c r="O14" s="802"/>
      <c r="P14" s="802"/>
      <c r="Q14" s="802"/>
      <c r="R14" s="801" t="s">
        <v>235</v>
      </c>
      <c r="S14" s="801"/>
      <c r="T14" s="801"/>
      <c r="U14" s="59"/>
      <c r="V14" s="59" t="s">
        <v>37</v>
      </c>
      <c r="W14" s="796"/>
      <c r="X14" s="796"/>
      <c r="Y14" s="796"/>
      <c r="Z14" s="796"/>
      <c r="AA14" s="796"/>
      <c r="AB14" s="796"/>
      <c r="AC14" s="796"/>
      <c r="AD14" s="796"/>
      <c r="AE14" s="796"/>
      <c r="AF14" s="796"/>
      <c r="AG14" s="796"/>
      <c r="AH14" s="796"/>
      <c r="AI14" s="796"/>
      <c r="AJ14" s="796"/>
      <c r="AK14" s="796"/>
      <c r="AL14" s="59" t="s">
        <v>117</v>
      </c>
      <c r="AM14" s="59"/>
      <c r="AN14" s="796"/>
      <c r="AO14" s="796"/>
      <c r="AP14" s="796"/>
      <c r="AQ14" s="796"/>
      <c r="AR14" s="796"/>
      <c r="AS14" s="796"/>
      <c r="AT14" s="796"/>
      <c r="AU14" s="796"/>
      <c r="AV14" s="796"/>
      <c r="AW14" s="796"/>
      <c r="AX14" s="796"/>
      <c r="AY14" s="796"/>
      <c r="AZ14" s="796"/>
      <c r="BA14" s="796"/>
      <c r="BB14" s="796"/>
      <c r="BC14" s="59" t="s">
        <v>117</v>
      </c>
      <c r="BD14" s="59"/>
      <c r="BE14" s="803">
        <f t="shared" si="0"/>
        <v>0</v>
      </c>
      <c r="BF14" s="803"/>
      <c r="BG14" s="803"/>
      <c r="BH14" s="803"/>
      <c r="BI14" s="803"/>
      <c r="BJ14" s="803"/>
      <c r="BK14" s="803"/>
      <c r="BL14" s="803"/>
      <c r="BM14" s="803"/>
      <c r="BN14" s="803"/>
      <c r="BO14" s="803"/>
      <c r="BP14" s="803"/>
      <c r="BQ14" s="803"/>
      <c r="BR14" s="803"/>
      <c r="BS14" s="803"/>
      <c r="BT14" s="123"/>
      <c r="BU14" s="119" t="s">
        <v>85</v>
      </c>
      <c r="BV14" s="119"/>
      <c r="BW14" s="119"/>
      <c r="BX14" s="119"/>
      <c r="BY14" s="119"/>
      <c r="BZ14" s="59"/>
      <c r="CA14" s="59"/>
    </row>
    <row r="15" spans="1:81" s="2" customFormat="1" ht="14.25" customHeight="1">
      <c r="A15" s="445" t="str">
        <f>IF(★入力準備★!$C$45="4面12欄の別紙あり","必要書式枚数にする","このチェックを外してください")</f>
        <v>このチェックを外してください</v>
      </c>
      <c r="B15" s="59"/>
      <c r="C15" s="59"/>
      <c r="D15" s="59"/>
      <c r="E15" s="59"/>
      <c r="F15" s="59"/>
      <c r="G15" s="59"/>
      <c r="H15" s="59"/>
      <c r="I15" s="59"/>
      <c r="J15" s="59"/>
      <c r="K15" s="59"/>
      <c r="L15" s="59" t="s">
        <v>37</v>
      </c>
      <c r="M15" s="59"/>
      <c r="N15" s="802"/>
      <c r="O15" s="802"/>
      <c r="P15" s="802"/>
      <c r="Q15" s="802"/>
      <c r="R15" s="801" t="s">
        <v>235</v>
      </c>
      <c r="S15" s="801"/>
      <c r="T15" s="801"/>
      <c r="U15" s="59"/>
      <c r="V15" s="59" t="s">
        <v>37</v>
      </c>
      <c r="W15" s="796"/>
      <c r="X15" s="796"/>
      <c r="Y15" s="796"/>
      <c r="Z15" s="796"/>
      <c r="AA15" s="796"/>
      <c r="AB15" s="796"/>
      <c r="AC15" s="796"/>
      <c r="AD15" s="796"/>
      <c r="AE15" s="796"/>
      <c r="AF15" s="796"/>
      <c r="AG15" s="796"/>
      <c r="AH15" s="796"/>
      <c r="AI15" s="796"/>
      <c r="AJ15" s="796"/>
      <c r="AK15" s="796"/>
      <c r="AL15" s="59" t="s">
        <v>117</v>
      </c>
      <c r="AM15" s="59"/>
      <c r="AN15" s="796"/>
      <c r="AO15" s="796"/>
      <c r="AP15" s="796"/>
      <c r="AQ15" s="796"/>
      <c r="AR15" s="796"/>
      <c r="AS15" s="796"/>
      <c r="AT15" s="796"/>
      <c r="AU15" s="796"/>
      <c r="AV15" s="796"/>
      <c r="AW15" s="796"/>
      <c r="AX15" s="796"/>
      <c r="AY15" s="796"/>
      <c r="AZ15" s="796"/>
      <c r="BA15" s="796"/>
      <c r="BB15" s="796"/>
      <c r="BC15" s="59" t="s">
        <v>117</v>
      </c>
      <c r="BD15" s="59"/>
      <c r="BE15" s="803">
        <f t="shared" si="0"/>
        <v>0</v>
      </c>
      <c r="BF15" s="803"/>
      <c r="BG15" s="803"/>
      <c r="BH15" s="803"/>
      <c r="BI15" s="803"/>
      <c r="BJ15" s="803"/>
      <c r="BK15" s="803"/>
      <c r="BL15" s="803"/>
      <c r="BM15" s="803"/>
      <c r="BN15" s="803"/>
      <c r="BO15" s="803"/>
      <c r="BP15" s="803"/>
      <c r="BQ15" s="803"/>
      <c r="BR15" s="803"/>
      <c r="BS15" s="803"/>
      <c r="BT15" s="123"/>
      <c r="BU15" s="119" t="s">
        <v>85</v>
      </c>
      <c r="BV15" s="119"/>
      <c r="BW15" s="119"/>
      <c r="BX15" s="119"/>
      <c r="BY15" s="119"/>
      <c r="BZ15" s="59"/>
      <c r="CA15" s="59"/>
    </row>
    <row r="16" spans="1:81" s="2" customFormat="1" ht="14.25" customHeight="1">
      <c r="A16" s="445" t="str">
        <f>IF(★入力準備★!$C$45="4面12欄の別紙あり","必要書式枚数にする","このチェックを外してください")</f>
        <v>このチェックを外してください</v>
      </c>
      <c r="B16" s="59"/>
      <c r="C16" s="59"/>
      <c r="D16" s="59"/>
      <c r="E16" s="59"/>
      <c r="F16" s="59"/>
      <c r="G16" s="59"/>
      <c r="H16" s="59"/>
      <c r="I16" s="59"/>
      <c r="J16" s="59"/>
      <c r="K16" s="59"/>
      <c r="L16" s="59" t="s">
        <v>37</v>
      </c>
      <c r="M16" s="59"/>
      <c r="N16" s="802"/>
      <c r="O16" s="802"/>
      <c r="P16" s="802"/>
      <c r="Q16" s="802"/>
      <c r="R16" s="801" t="s">
        <v>235</v>
      </c>
      <c r="S16" s="801"/>
      <c r="T16" s="801"/>
      <c r="U16" s="59"/>
      <c r="V16" s="59" t="s">
        <v>37</v>
      </c>
      <c r="W16" s="796"/>
      <c r="X16" s="796"/>
      <c r="Y16" s="796"/>
      <c r="Z16" s="796"/>
      <c r="AA16" s="796"/>
      <c r="AB16" s="796"/>
      <c r="AC16" s="796"/>
      <c r="AD16" s="796"/>
      <c r="AE16" s="796"/>
      <c r="AF16" s="796"/>
      <c r="AG16" s="796"/>
      <c r="AH16" s="796"/>
      <c r="AI16" s="796"/>
      <c r="AJ16" s="796"/>
      <c r="AK16" s="796"/>
      <c r="AL16" s="59" t="s">
        <v>117</v>
      </c>
      <c r="AM16" s="59"/>
      <c r="AN16" s="796"/>
      <c r="AO16" s="796"/>
      <c r="AP16" s="796"/>
      <c r="AQ16" s="796"/>
      <c r="AR16" s="796"/>
      <c r="AS16" s="796"/>
      <c r="AT16" s="796"/>
      <c r="AU16" s="796"/>
      <c r="AV16" s="796"/>
      <c r="AW16" s="796"/>
      <c r="AX16" s="796"/>
      <c r="AY16" s="796"/>
      <c r="AZ16" s="796"/>
      <c r="BA16" s="796"/>
      <c r="BB16" s="796"/>
      <c r="BC16" s="59" t="s">
        <v>117</v>
      </c>
      <c r="BD16" s="59"/>
      <c r="BE16" s="803">
        <f t="shared" si="0"/>
        <v>0</v>
      </c>
      <c r="BF16" s="803"/>
      <c r="BG16" s="803"/>
      <c r="BH16" s="803"/>
      <c r="BI16" s="803"/>
      <c r="BJ16" s="803"/>
      <c r="BK16" s="803"/>
      <c r="BL16" s="803"/>
      <c r="BM16" s="803"/>
      <c r="BN16" s="803"/>
      <c r="BO16" s="803"/>
      <c r="BP16" s="803"/>
      <c r="BQ16" s="803"/>
      <c r="BR16" s="803"/>
      <c r="BS16" s="803"/>
      <c r="BT16" s="123"/>
      <c r="BU16" s="119" t="s">
        <v>85</v>
      </c>
      <c r="BV16" s="119"/>
      <c r="BW16" s="119"/>
      <c r="BX16" s="119"/>
      <c r="BY16" s="119"/>
      <c r="BZ16" s="59"/>
      <c r="CA16" s="59"/>
    </row>
    <row r="17" spans="1:79" s="2" customFormat="1" ht="14.25" customHeight="1">
      <c r="A17" s="445" t="str">
        <f>IF(★入力準備★!$C$45="4面12欄の別紙あり","必要書式枚数にする","このチェックを外してください")</f>
        <v>このチェックを外してください</v>
      </c>
      <c r="B17" s="59"/>
      <c r="C17" s="59"/>
      <c r="D17" s="59"/>
      <c r="E17" s="59"/>
      <c r="F17" s="59"/>
      <c r="G17" s="59"/>
      <c r="H17" s="59"/>
      <c r="I17" s="59"/>
      <c r="J17" s="59"/>
      <c r="K17" s="59"/>
      <c r="L17" s="59" t="s">
        <v>37</v>
      </c>
      <c r="M17" s="59"/>
      <c r="N17" s="802"/>
      <c r="O17" s="802"/>
      <c r="P17" s="802"/>
      <c r="Q17" s="802"/>
      <c r="R17" s="801" t="s">
        <v>235</v>
      </c>
      <c r="S17" s="801"/>
      <c r="T17" s="801"/>
      <c r="U17" s="59"/>
      <c r="V17" s="59" t="s">
        <v>37</v>
      </c>
      <c r="W17" s="796"/>
      <c r="X17" s="796"/>
      <c r="Y17" s="796"/>
      <c r="Z17" s="796"/>
      <c r="AA17" s="796"/>
      <c r="AB17" s="796"/>
      <c r="AC17" s="796"/>
      <c r="AD17" s="796"/>
      <c r="AE17" s="796"/>
      <c r="AF17" s="796"/>
      <c r="AG17" s="796"/>
      <c r="AH17" s="796"/>
      <c r="AI17" s="796"/>
      <c r="AJ17" s="796"/>
      <c r="AK17" s="796"/>
      <c r="AL17" s="59" t="s">
        <v>117</v>
      </c>
      <c r="AM17" s="59"/>
      <c r="AN17" s="796"/>
      <c r="AO17" s="796"/>
      <c r="AP17" s="796"/>
      <c r="AQ17" s="796"/>
      <c r="AR17" s="796"/>
      <c r="AS17" s="796"/>
      <c r="AT17" s="796"/>
      <c r="AU17" s="796"/>
      <c r="AV17" s="796"/>
      <c r="AW17" s="796"/>
      <c r="AX17" s="796"/>
      <c r="AY17" s="796"/>
      <c r="AZ17" s="796"/>
      <c r="BA17" s="796"/>
      <c r="BB17" s="796"/>
      <c r="BC17" s="59" t="s">
        <v>117</v>
      </c>
      <c r="BD17" s="59"/>
      <c r="BE17" s="803">
        <f t="shared" si="0"/>
        <v>0</v>
      </c>
      <c r="BF17" s="803"/>
      <c r="BG17" s="803"/>
      <c r="BH17" s="803"/>
      <c r="BI17" s="803"/>
      <c r="BJ17" s="803"/>
      <c r="BK17" s="803"/>
      <c r="BL17" s="803"/>
      <c r="BM17" s="803"/>
      <c r="BN17" s="803"/>
      <c r="BO17" s="803"/>
      <c r="BP17" s="803"/>
      <c r="BQ17" s="803"/>
      <c r="BR17" s="803"/>
      <c r="BS17" s="803"/>
      <c r="BT17" s="123"/>
      <c r="BU17" s="119" t="s">
        <v>85</v>
      </c>
      <c r="BV17" s="119"/>
      <c r="BW17" s="119"/>
      <c r="BX17" s="119"/>
      <c r="BY17" s="119"/>
      <c r="BZ17" s="59"/>
      <c r="CA17" s="59"/>
    </row>
    <row r="18" spans="1:79" s="2" customFormat="1" ht="14.25" customHeight="1">
      <c r="A18" s="445" t="str">
        <f>IF(★入力準備★!$C$45="4面12欄の別紙あり","必要書式枚数にする","このチェックを外してください")</f>
        <v>このチェックを外してください</v>
      </c>
      <c r="B18" s="59"/>
      <c r="C18" s="59"/>
      <c r="D18" s="59"/>
      <c r="E18" s="59"/>
      <c r="F18" s="59"/>
      <c r="G18" s="59"/>
      <c r="H18" s="59"/>
      <c r="I18" s="59"/>
      <c r="J18" s="59"/>
      <c r="K18" s="59"/>
      <c r="L18" s="59" t="s">
        <v>37</v>
      </c>
      <c r="M18" s="59"/>
      <c r="N18" s="802"/>
      <c r="O18" s="802"/>
      <c r="P18" s="802"/>
      <c r="Q18" s="802"/>
      <c r="R18" s="801" t="s">
        <v>235</v>
      </c>
      <c r="S18" s="801"/>
      <c r="T18" s="801"/>
      <c r="U18" s="59"/>
      <c r="V18" s="59" t="s">
        <v>37</v>
      </c>
      <c r="W18" s="796"/>
      <c r="X18" s="796"/>
      <c r="Y18" s="796"/>
      <c r="Z18" s="796"/>
      <c r="AA18" s="796"/>
      <c r="AB18" s="796"/>
      <c r="AC18" s="796"/>
      <c r="AD18" s="796"/>
      <c r="AE18" s="796"/>
      <c r="AF18" s="796"/>
      <c r="AG18" s="796"/>
      <c r="AH18" s="796"/>
      <c r="AI18" s="796"/>
      <c r="AJ18" s="796"/>
      <c r="AK18" s="796"/>
      <c r="AL18" s="59" t="s">
        <v>117</v>
      </c>
      <c r="AM18" s="59"/>
      <c r="AN18" s="796"/>
      <c r="AO18" s="796"/>
      <c r="AP18" s="796"/>
      <c r="AQ18" s="796"/>
      <c r="AR18" s="796"/>
      <c r="AS18" s="796"/>
      <c r="AT18" s="796"/>
      <c r="AU18" s="796"/>
      <c r="AV18" s="796"/>
      <c r="AW18" s="796"/>
      <c r="AX18" s="796"/>
      <c r="AY18" s="796"/>
      <c r="AZ18" s="796"/>
      <c r="BA18" s="796"/>
      <c r="BB18" s="796"/>
      <c r="BC18" s="59" t="s">
        <v>117</v>
      </c>
      <c r="BD18" s="59"/>
      <c r="BE18" s="803">
        <f t="shared" si="0"/>
        <v>0</v>
      </c>
      <c r="BF18" s="803"/>
      <c r="BG18" s="803"/>
      <c r="BH18" s="803"/>
      <c r="BI18" s="803"/>
      <c r="BJ18" s="803"/>
      <c r="BK18" s="803"/>
      <c r="BL18" s="803"/>
      <c r="BM18" s="803"/>
      <c r="BN18" s="803"/>
      <c r="BO18" s="803"/>
      <c r="BP18" s="803"/>
      <c r="BQ18" s="803"/>
      <c r="BR18" s="803"/>
      <c r="BS18" s="803"/>
      <c r="BT18" s="123"/>
      <c r="BU18" s="119" t="s">
        <v>85</v>
      </c>
      <c r="BV18" s="119"/>
      <c r="BW18" s="119"/>
      <c r="BX18" s="119"/>
      <c r="BY18" s="119"/>
      <c r="BZ18" s="59"/>
      <c r="CA18" s="59"/>
    </row>
    <row r="19" spans="1:79" s="2" customFormat="1" ht="14.25" customHeight="1">
      <c r="A19" s="445" t="str">
        <f>IF(★入力準備★!$C$45="4面12欄の別紙あり","必要書式枚数にする","このチェックを外してください")</f>
        <v>このチェックを外してください</v>
      </c>
      <c r="B19" s="59"/>
      <c r="C19" s="59"/>
      <c r="D19" s="59"/>
      <c r="E19" s="59"/>
      <c r="F19" s="59"/>
      <c r="G19" s="59"/>
      <c r="H19" s="59"/>
      <c r="I19" s="59"/>
      <c r="J19" s="59"/>
      <c r="K19" s="59"/>
      <c r="L19" s="59" t="s">
        <v>37</v>
      </c>
      <c r="M19" s="59"/>
      <c r="N19" s="802"/>
      <c r="O19" s="802"/>
      <c r="P19" s="802"/>
      <c r="Q19" s="802"/>
      <c r="R19" s="801" t="s">
        <v>235</v>
      </c>
      <c r="S19" s="801"/>
      <c r="T19" s="801"/>
      <c r="U19" s="59"/>
      <c r="V19" s="59" t="s">
        <v>37</v>
      </c>
      <c r="W19" s="796"/>
      <c r="X19" s="796"/>
      <c r="Y19" s="796"/>
      <c r="Z19" s="796"/>
      <c r="AA19" s="796"/>
      <c r="AB19" s="796"/>
      <c r="AC19" s="796"/>
      <c r="AD19" s="796"/>
      <c r="AE19" s="796"/>
      <c r="AF19" s="796"/>
      <c r="AG19" s="796"/>
      <c r="AH19" s="796"/>
      <c r="AI19" s="796"/>
      <c r="AJ19" s="796"/>
      <c r="AK19" s="796"/>
      <c r="AL19" s="59" t="s">
        <v>117</v>
      </c>
      <c r="AM19" s="59"/>
      <c r="AN19" s="796"/>
      <c r="AO19" s="796"/>
      <c r="AP19" s="796"/>
      <c r="AQ19" s="796"/>
      <c r="AR19" s="796"/>
      <c r="AS19" s="796"/>
      <c r="AT19" s="796"/>
      <c r="AU19" s="796"/>
      <c r="AV19" s="796"/>
      <c r="AW19" s="796"/>
      <c r="AX19" s="796"/>
      <c r="AY19" s="796"/>
      <c r="AZ19" s="796"/>
      <c r="BA19" s="796"/>
      <c r="BB19" s="796"/>
      <c r="BC19" s="59" t="s">
        <v>117</v>
      </c>
      <c r="BD19" s="59"/>
      <c r="BE19" s="803">
        <f t="shared" si="0"/>
        <v>0</v>
      </c>
      <c r="BF19" s="803"/>
      <c r="BG19" s="803"/>
      <c r="BH19" s="803"/>
      <c r="BI19" s="803"/>
      <c r="BJ19" s="803"/>
      <c r="BK19" s="803"/>
      <c r="BL19" s="803"/>
      <c r="BM19" s="803"/>
      <c r="BN19" s="803"/>
      <c r="BO19" s="803"/>
      <c r="BP19" s="803"/>
      <c r="BQ19" s="803"/>
      <c r="BR19" s="803"/>
      <c r="BS19" s="803"/>
      <c r="BT19" s="123"/>
      <c r="BU19" s="119" t="s">
        <v>85</v>
      </c>
      <c r="BV19" s="119"/>
      <c r="BW19" s="119"/>
      <c r="BX19" s="119"/>
      <c r="BY19" s="119"/>
      <c r="BZ19" s="59"/>
      <c r="CA19" s="59"/>
    </row>
    <row r="20" spans="1:79" s="2" customFormat="1" ht="14.25" customHeight="1">
      <c r="A20" s="445" t="str">
        <f>IF(★入力準備★!$C$45="4面12欄の別紙あり","必要書式枚数にする","このチェックを外してください")</f>
        <v>このチェックを外してください</v>
      </c>
      <c r="B20" s="59"/>
      <c r="C20" s="59"/>
      <c r="D20" s="59"/>
      <c r="E20" s="59"/>
      <c r="F20" s="59"/>
      <c r="G20" s="59"/>
      <c r="H20" s="59"/>
      <c r="I20" s="59"/>
      <c r="J20" s="59"/>
      <c r="K20" s="59"/>
      <c r="L20" s="59" t="s">
        <v>37</v>
      </c>
      <c r="M20" s="59"/>
      <c r="N20" s="802"/>
      <c r="O20" s="802"/>
      <c r="P20" s="802"/>
      <c r="Q20" s="802"/>
      <c r="R20" s="801" t="s">
        <v>235</v>
      </c>
      <c r="S20" s="801"/>
      <c r="T20" s="801"/>
      <c r="U20" s="59"/>
      <c r="V20" s="59" t="s">
        <v>37</v>
      </c>
      <c r="W20" s="796"/>
      <c r="X20" s="796"/>
      <c r="Y20" s="796"/>
      <c r="Z20" s="796"/>
      <c r="AA20" s="796"/>
      <c r="AB20" s="796"/>
      <c r="AC20" s="796"/>
      <c r="AD20" s="796"/>
      <c r="AE20" s="796"/>
      <c r="AF20" s="796"/>
      <c r="AG20" s="796"/>
      <c r="AH20" s="796"/>
      <c r="AI20" s="796"/>
      <c r="AJ20" s="796"/>
      <c r="AK20" s="796"/>
      <c r="AL20" s="59" t="s">
        <v>117</v>
      </c>
      <c r="AM20" s="59"/>
      <c r="AN20" s="796"/>
      <c r="AO20" s="796"/>
      <c r="AP20" s="796"/>
      <c r="AQ20" s="796"/>
      <c r="AR20" s="796"/>
      <c r="AS20" s="796"/>
      <c r="AT20" s="796"/>
      <c r="AU20" s="796"/>
      <c r="AV20" s="796"/>
      <c r="AW20" s="796"/>
      <c r="AX20" s="796"/>
      <c r="AY20" s="796"/>
      <c r="AZ20" s="796"/>
      <c r="BA20" s="796"/>
      <c r="BB20" s="796"/>
      <c r="BC20" s="59" t="s">
        <v>117</v>
      </c>
      <c r="BD20" s="59"/>
      <c r="BE20" s="803">
        <f t="shared" si="0"/>
        <v>0</v>
      </c>
      <c r="BF20" s="803"/>
      <c r="BG20" s="803"/>
      <c r="BH20" s="803"/>
      <c r="BI20" s="803"/>
      <c r="BJ20" s="803"/>
      <c r="BK20" s="803"/>
      <c r="BL20" s="803"/>
      <c r="BM20" s="803"/>
      <c r="BN20" s="803"/>
      <c r="BO20" s="803"/>
      <c r="BP20" s="803"/>
      <c r="BQ20" s="803"/>
      <c r="BR20" s="803"/>
      <c r="BS20" s="803"/>
      <c r="BT20" s="123"/>
      <c r="BU20" s="119" t="s">
        <v>85</v>
      </c>
      <c r="BV20" s="119"/>
      <c r="BW20" s="119"/>
      <c r="BX20" s="119"/>
      <c r="BY20" s="119"/>
      <c r="BZ20" s="59"/>
      <c r="CA20" s="59"/>
    </row>
    <row r="21" spans="1:79" s="2" customFormat="1" ht="14.25" customHeight="1">
      <c r="A21" s="445" t="str">
        <f>IF(★入力準備★!$C$45="4面12欄の別紙あり","必要書式枚数にする","このチェックを外してください")</f>
        <v>このチェックを外してください</v>
      </c>
      <c r="B21" s="59"/>
      <c r="C21" s="59"/>
      <c r="D21" s="59"/>
      <c r="E21" s="59"/>
      <c r="F21" s="59"/>
      <c r="G21" s="59"/>
      <c r="H21" s="59"/>
      <c r="I21" s="59"/>
      <c r="J21" s="59"/>
      <c r="K21" s="59"/>
      <c r="L21" s="59" t="s">
        <v>37</v>
      </c>
      <c r="M21" s="59"/>
      <c r="N21" s="802"/>
      <c r="O21" s="802"/>
      <c r="P21" s="802"/>
      <c r="Q21" s="802"/>
      <c r="R21" s="801" t="s">
        <v>235</v>
      </c>
      <c r="S21" s="801"/>
      <c r="T21" s="801"/>
      <c r="U21" s="59"/>
      <c r="V21" s="59" t="s">
        <v>37</v>
      </c>
      <c r="W21" s="796"/>
      <c r="X21" s="796"/>
      <c r="Y21" s="796"/>
      <c r="Z21" s="796"/>
      <c r="AA21" s="796"/>
      <c r="AB21" s="796"/>
      <c r="AC21" s="796"/>
      <c r="AD21" s="796"/>
      <c r="AE21" s="796"/>
      <c r="AF21" s="796"/>
      <c r="AG21" s="796"/>
      <c r="AH21" s="796"/>
      <c r="AI21" s="796"/>
      <c r="AJ21" s="796"/>
      <c r="AK21" s="796"/>
      <c r="AL21" s="59" t="s">
        <v>117</v>
      </c>
      <c r="AM21" s="59"/>
      <c r="AN21" s="796"/>
      <c r="AO21" s="796"/>
      <c r="AP21" s="796"/>
      <c r="AQ21" s="796"/>
      <c r="AR21" s="796"/>
      <c r="AS21" s="796"/>
      <c r="AT21" s="796"/>
      <c r="AU21" s="796"/>
      <c r="AV21" s="796"/>
      <c r="AW21" s="796"/>
      <c r="AX21" s="796"/>
      <c r="AY21" s="796"/>
      <c r="AZ21" s="796"/>
      <c r="BA21" s="796"/>
      <c r="BB21" s="796"/>
      <c r="BC21" s="59" t="s">
        <v>117</v>
      </c>
      <c r="BD21" s="59"/>
      <c r="BE21" s="803">
        <f t="shared" si="0"/>
        <v>0</v>
      </c>
      <c r="BF21" s="803"/>
      <c r="BG21" s="803"/>
      <c r="BH21" s="803"/>
      <c r="BI21" s="803"/>
      <c r="BJ21" s="803"/>
      <c r="BK21" s="803"/>
      <c r="BL21" s="803"/>
      <c r="BM21" s="803"/>
      <c r="BN21" s="803"/>
      <c r="BO21" s="803"/>
      <c r="BP21" s="803"/>
      <c r="BQ21" s="803"/>
      <c r="BR21" s="803"/>
      <c r="BS21" s="803"/>
      <c r="BT21" s="123"/>
      <c r="BU21" s="119" t="s">
        <v>85</v>
      </c>
      <c r="BV21" s="119"/>
      <c r="BW21" s="119"/>
      <c r="BX21" s="119"/>
      <c r="BY21" s="119"/>
      <c r="BZ21" s="59"/>
      <c r="CA21" s="59"/>
    </row>
    <row r="22" spans="1:79" s="2" customFormat="1" ht="14.25" customHeight="1">
      <c r="A22" s="445" t="str">
        <f>IF(★入力準備★!$C$45="4面12欄の別紙あり","必要書式枚数にする","このチェックを外してください")</f>
        <v>このチェックを外してください</v>
      </c>
      <c r="B22" s="59"/>
      <c r="C22" s="59"/>
      <c r="D22" s="59"/>
      <c r="E22" s="59"/>
      <c r="F22" s="59"/>
      <c r="G22" s="59"/>
      <c r="H22" s="59"/>
      <c r="I22" s="59"/>
      <c r="J22" s="59"/>
      <c r="K22" s="59"/>
      <c r="L22" s="59" t="s">
        <v>37</v>
      </c>
      <c r="M22" s="59"/>
      <c r="N22" s="802"/>
      <c r="O22" s="802"/>
      <c r="P22" s="802"/>
      <c r="Q22" s="802"/>
      <c r="R22" s="801" t="s">
        <v>235</v>
      </c>
      <c r="S22" s="801"/>
      <c r="T22" s="801"/>
      <c r="U22" s="59"/>
      <c r="V22" s="59" t="s">
        <v>37</v>
      </c>
      <c r="W22" s="796"/>
      <c r="X22" s="796"/>
      <c r="Y22" s="796"/>
      <c r="Z22" s="796"/>
      <c r="AA22" s="796"/>
      <c r="AB22" s="796"/>
      <c r="AC22" s="796"/>
      <c r="AD22" s="796"/>
      <c r="AE22" s="796"/>
      <c r="AF22" s="796"/>
      <c r="AG22" s="796"/>
      <c r="AH22" s="796"/>
      <c r="AI22" s="796"/>
      <c r="AJ22" s="796"/>
      <c r="AK22" s="796"/>
      <c r="AL22" s="59" t="s">
        <v>117</v>
      </c>
      <c r="AM22" s="59"/>
      <c r="AN22" s="796"/>
      <c r="AO22" s="796"/>
      <c r="AP22" s="796"/>
      <c r="AQ22" s="796"/>
      <c r="AR22" s="796"/>
      <c r="AS22" s="796"/>
      <c r="AT22" s="796"/>
      <c r="AU22" s="796"/>
      <c r="AV22" s="796"/>
      <c r="AW22" s="796"/>
      <c r="AX22" s="796"/>
      <c r="AY22" s="796"/>
      <c r="AZ22" s="796"/>
      <c r="BA22" s="796"/>
      <c r="BB22" s="796"/>
      <c r="BC22" s="59" t="s">
        <v>117</v>
      </c>
      <c r="BD22" s="59"/>
      <c r="BE22" s="803">
        <f t="shared" si="0"/>
        <v>0</v>
      </c>
      <c r="BF22" s="803"/>
      <c r="BG22" s="803"/>
      <c r="BH22" s="803"/>
      <c r="BI22" s="803"/>
      <c r="BJ22" s="803"/>
      <c r="BK22" s="803"/>
      <c r="BL22" s="803"/>
      <c r="BM22" s="803"/>
      <c r="BN22" s="803"/>
      <c r="BO22" s="803"/>
      <c r="BP22" s="803"/>
      <c r="BQ22" s="803"/>
      <c r="BR22" s="803"/>
      <c r="BS22" s="803"/>
      <c r="BT22" s="123"/>
      <c r="BU22" s="119" t="s">
        <v>85</v>
      </c>
      <c r="BV22" s="119"/>
      <c r="BW22" s="119"/>
      <c r="BX22" s="119"/>
      <c r="BY22" s="119"/>
      <c r="BZ22" s="59"/>
      <c r="CA22" s="59"/>
    </row>
    <row r="23" spans="1:79" s="2" customFormat="1" ht="14.25" customHeight="1">
      <c r="A23" s="445" t="str">
        <f>IF(★入力準備★!$C$45="4面12欄の別紙あり","必要書式枚数にする","このチェックを外してください")</f>
        <v>このチェックを外してください</v>
      </c>
      <c r="B23" s="59"/>
      <c r="C23" s="59"/>
      <c r="D23" s="59"/>
      <c r="E23" s="59"/>
      <c r="F23" s="59"/>
      <c r="G23" s="59"/>
      <c r="H23" s="59"/>
      <c r="I23" s="59"/>
      <c r="J23" s="59"/>
      <c r="K23" s="59"/>
      <c r="L23" s="59" t="s">
        <v>37</v>
      </c>
      <c r="M23" s="59"/>
      <c r="N23" s="802"/>
      <c r="O23" s="802"/>
      <c r="P23" s="802"/>
      <c r="Q23" s="802"/>
      <c r="R23" s="801" t="s">
        <v>235</v>
      </c>
      <c r="S23" s="801"/>
      <c r="T23" s="801"/>
      <c r="U23" s="59"/>
      <c r="V23" s="59" t="s">
        <v>37</v>
      </c>
      <c r="W23" s="796"/>
      <c r="X23" s="796"/>
      <c r="Y23" s="796"/>
      <c r="Z23" s="796"/>
      <c r="AA23" s="796"/>
      <c r="AB23" s="796"/>
      <c r="AC23" s="796"/>
      <c r="AD23" s="796"/>
      <c r="AE23" s="796"/>
      <c r="AF23" s="796"/>
      <c r="AG23" s="796"/>
      <c r="AH23" s="796"/>
      <c r="AI23" s="796"/>
      <c r="AJ23" s="796"/>
      <c r="AK23" s="796"/>
      <c r="AL23" s="59" t="s">
        <v>117</v>
      </c>
      <c r="AM23" s="59"/>
      <c r="AN23" s="796"/>
      <c r="AO23" s="796"/>
      <c r="AP23" s="796"/>
      <c r="AQ23" s="796"/>
      <c r="AR23" s="796"/>
      <c r="AS23" s="796"/>
      <c r="AT23" s="796"/>
      <c r="AU23" s="796"/>
      <c r="AV23" s="796"/>
      <c r="AW23" s="796"/>
      <c r="AX23" s="796"/>
      <c r="AY23" s="796"/>
      <c r="AZ23" s="796"/>
      <c r="BA23" s="796"/>
      <c r="BB23" s="796"/>
      <c r="BC23" s="59" t="s">
        <v>117</v>
      </c>
      <c r="BD23" s="59"/>
      <c r="BE23" s="803">
        <f t="shared" si="0"/>
        <v>0</v>
      </c>
      <c r="BF23" s="803"/>
      <c r="BG23" s="803"/>
      <c r="BH23" s="803"/>
      <c r="BI23" s="803"/>
      <c r="BJ23" s="803"/>
      <c r="BK23" s="803"/>
      <c r="BL23" s="803"/>
      <c r="BM23" s="803"/>
      <c r="BN23" s="803"/>
      <c r="BO23" s="803"/>
      <c r="BP23" s="803"/>
      <c r="BQ23" s="803"/>
      <c r="BR23" s="803"/>
      <c r="BS23" s="803"/>
      <c r="BT23" s="123"/>
      <c r="BU23" s="119" t="s">
        <v>85</v>
      </c>
      <c r="BV23" s="119"/>
      <c r="BW23" s="119"/>
      <c r="BX23" s="119"/>
      <c r="BY23" s="119"/>
      <c r="BZ23" s="59"/>
      <c r="CA23" s="59"/>
    </row>
    <row r="24" spans="1:79" s="2" customFormat="1" ht="14.25" customHeight="1">
      <c r="A24" s="445" t="str">
        <f>IF(★入力準備★!$C$45="4面12欄の別紙あり","必要書式枚数にする","このチェックを外してください")</f>
        <v>このチェックを外してください</v>
      </c>
      <c r="B24" s="59"/>
      <c r="C24" s="59"/>
      <c r="D24" s="59"/>
      <c r="E24" s="59"/>
      <c r="F24" s="59"/>
      <c r="G24" s="59"/>
      <c r="H24" s="59"/>
      <c r="I24" s="59"/>
      <c r="J24" s="59"/>
      <c r="K24" s="59"/>
      <c r="L24" s="59" t="s">
        <v>37</v>
      </c>
      <c r="M24" s="59"/>
      <c r="N24" s="802"/>
      <c r="O24" s="802"/>
      <c r="P24" s="802"/>
      <c r="Q24" s="802"/>
      <c r="R24" s="801" t="s">
        <v>235</v>
      </c>
      <c r="S24" s="801"/>
      <c r="T24" s="801"/>
      <c r="U24" s="59"/>
      <c r="V24" s="59" t="s">
        <v>37</v>
      </c>
      <c r="W24" s="796"/>
      <c r="X24" s="796"/>
      <c r="Y24" s="796"/>
      <c r="Z24" s="796"/>
      <c r="AA24" s="796"/>
      <c r="AB24" s="796"/>
      <c r="AC24" s="796"/>
      <c r="AD24" s="796"/>
      <c r="AE24" s="796"/>
      <c r="AF24" s="796"/>
      <c r="AG24" s="796"/>
      <c r="AH24" s="796"/>
      <c r="AI24" s="796"/>
      <c r="AJ24" s="796"/>
      <c r="AK24" s="796"/>
      <c r="AL24" s="59" t="s">
        <v>117</v>
      </c>
      <c r="AM24" s="59"/>
      <c r="AN24" s="796"/>
      <c r="AO24" s="796"/>
      <c r="AP24" s="796"/>
      <c r="AQ24" s="796"/>
      <c r="AR24" s="796"/>
      <c r="AS24" s="796"/>
      <c r="AT24" s="796"/>
      <c r="AU24" s="796"/>
      <c r="AV24" s="796"/>
      <c r="AW24" s="796"/>
      <c r="AX24" s="796"/>
      <c r="AY24" s="796"/>
      <c r="AZ24" s="796"/>
      <c r="BA24" s="796"/>
      <c r="BB24" s="796"/>
      <c r="BC24" s="59" t="s">
        <v>117</v>
      </c>
      <c r="BD24" s="59"/>
      <c r="BE24" s="803">
        <f t="shared" si="0"/>
        <v>0</v>
      </c>
      <c r="BF24" s="803"/>
      <c r="BG24" s="803"/>
      <c r="BH24" s="803"/>
      <c r="BI24" s="803"/>
      <c r="BJ24" s="803"/>
      <c r="BK24" s="803"/>
      <c r="BL24" s="803"/>
      <c r="BM24" s="803"/>
      <c r="BN24" s="803"/>
      <c r="BO24" s="803"/>
      <c r="BP24" s="803"/>
      <c r="BQ24" s="803"/>
      <c r="BR24" s="803"/>
      <c r="BS24" s="803"/>
      <c r="BT24" s="123"/>
      <c r="BU24" s="119" t="s">
        <v>85</v>
      </c>
      <c r="BV24" s="119"/>
      <c r="BW24" s="119"/>
      <c r="BX24" s="119"/>
      <c r="BY24" s="119"/>
      <c r="BZ24" s="59"/>
      <c r="CA24" s="59"/>
    </row>
    <row r="25" spans="1:79" s="2" customFormat="1" ht="14.25" customHeight="1">
      <c r="A25" s="445" t="str">
        <f>IF(★入力準備★!$C$45="4面12欄の別紙あり","必要書式枚数にする","このチェックを外してください")</f>
        <v>このチェックを外してください</v>
      </c>
      <c r="B25" s="59"/>
      <c r="C25" s="59"/>
      <c r="D25" s="59"/>
      <c r="E25" s="59"/>
      <c r="F25" s="59"/>
      <c r="G25" s="59"/>
      <c r="H25" s="59"/>
      <c r="I25" s="59"/>
      <c r="J25" s="59"/>
      <c r="K25" s="59"/>
      <c r="L25" s="59" t="s">
        <v>37</v>
      </c>
      <c r="M25" s="59"/>
      <c r="N25" s="802"/>
      <c r="O25" s="802"/>
      <c r="P25" s="802"/>
      <c r="Q25" s="802"/>
      <c r="R25" s="801" t="s">
        <v>235</v>
      </c>
      <c r="S25" s="801"/>
      <c r="T25" s="801"/>
      <c r="U25" s="59"/>
      <c r="V25" s="59" t="s">
        <v>37</v>
      </c>
      <c r="W25" s="796"/>
      <c r="X25" s="796"/>
      <c r="Y25" s="796"/>
      <c r="Z25" s="796"/>
      <c r="AA25" s="796"/>
      <c r="AB25" s="796"/>
      <c r="AC25" s="796"/>
      <c r="AD25" s="796"/>
      <c r="AE25" s="796"/>
      <c r="AF25" s="796"/>
      <c r="AG25" s="796"/>
      <c r="AH25" s="796"/>
      <c r="AI25" s="796"/>
      <c r="AJ25" s="796"/>
      <c r="AK25" s="796"/>
      <c r="AL25" s="59" t="s">
        <v>117</v>
      </c>
      <c r="AM25" s="59"/>
      <c r="AN25" s="796"/>
      <c r="AO25" s="796"/>
      <c r="AP25" s="796"/>
      <c r="AQ25" s="796"/>
      <c r="AR25" s="796"/>
      <c r="AS25" s="796"/>
      <c r="AT25" s="796"/>
      <c r="AU25" s="796"/>
      <c r="AV25" s="796"/>
      <c r="AW25" s="796"/>
      <c r="AX25" s="796"/>
      <c r="AY25" s="796"/>
      <c r="AZ25" s="796"/>
      <c r="BA25" s="796"/>
      <c r="BB25" s="796"/>
      <c r="BC25" s="59" t="s">
        <v>117</v>
      </c>
      <c r="BD25" s="59"/>
      <c r="BE25" s="803">
        <f t="shared" si="0"/>
        <v>0</v>
      </c>
      <c r="BF25" s="803"/>
      <c r="BG25" s="803"/>
      <c r="BH25" s="803"/>
      <c r="BI25" s="803"/>
      <c r="BJ25" s="803"/>
      <c r="BK25" s="803"/>
      <c r="BL25" s="803"/>
      <c r="BM25" s="803"/>
      <c r="BN25" s="803"/>
      <c r="BO25" s="803"/>
      <c r="BP25" s="803"/>
      <c r="BQ25" s="803"/>
      <c r="BR25" s="803"/>
      <c r="BS25" s="803"/>
      <c r="BT25" s="123"/>
      <c r="BU25" s="119" t="s">
        <v>85</v>
      </c>
      <c r="BV25" s="119"/>
      <c r="BW25" s="119"/>
      <c r="BX25" s="119"/>
      <c r="BY25" s="119"/>
      <c r="BZ25" s="59"/>
      <c r="CA25" s="59"/>
    </row>
    <row r="26" spans="1:79" s="2" customFormat="1" ht="14.25" customHeight="1">
      <c r="A26" s="445" t="str">
        <f>IF(★入力準備★!$C$45="4面12欄の別紙あり","必要書式枚数にする","このチェックを外してください")</f>
        <v>このチェックを外してください</v>
      </c>
      <c r="B26" s="59"/>
      <c r="C26" s="59"/>
      <c r="D26" s="59"/>
      <c r="E26" s="59"/>
      <c r="F26" s="59"/>
      <c r="G26" s="59"/>
      <c r="H26" s="59"/>
      <c r="I26" s="59"/>
      <c r="J26" s="59"/>
      <c r="K26" s="59"/>
      <c r="L26" s="59" t="s">
        <v>37</v>
      </c>
      <c r="M26" s="59"/>
      <c r="N26" s="802"/>
      <c r="O26" s="802"/>
      <c r="P26" s="802"/>
      <c r="Q26" s="802"/>
      <c r="R26" s="801" t="s">
        <v>235</v>
      </c>
      <c r="S26" s="801"/>
      <c r="T26" s="801"/>
      <c r="U26" s="59"/>
      <c r="V26" s="59" t="s">
        <v>37</v>
      </c>
      <c r="W26" s="796"/>
      <c r="X26" s="796"/>
      <c r="Y26" s="796"/>
      <c r="Z26" s="796"/>
      <c r="AA26" s="796"/>
      <c r="AB26" s="796"/>
      <c r="AC26" s="796"/>
      <c r="AD26" s="796"/>
      <c r="AE26" s="796"/>
      <c r="AF26" s="796"/>
      <c r="AG26" s="796"/>
      <c r="AH26" s="796"/>
      <c r="AI26" s="796"/>
      <c r="AJ26" s="796"/>
      <c r="AK26" s="796"/>
      <c r="AL26" s="59" t="s">
        <v>117</v>
      </c>
      <c r="AM26" s="59"/>
      <c r="AN26" s="796"/>
      <c r="AO26" s="796"/>
      <c r="AP26" s="796"/>
      <c r="AQ26" s="796"/>
      <c r="AR26" s="796"/>
      <c r="AS26" s="796"/>
      <c r="AT26" s="796"/>
      <c r="AU26" s="796"/>
      <c r="AV26" s="796"/>
      <c r="AW26" s="796"/>
      <c r="AX26" s="796"/>
      <c r="AY26" s="796"/>
      <c r="AZ26" s="796"/>
      <c r="BA26" s="796"/>
      <c r="BB26" s="796"/>
      <c r="BC26" s="59" t="s">
        <v>117</v>
      </c>
      <c r="BD26" s="59"/>
      <c r="BE26" s="803">
        <f t="shared" si="0"/>
        <v>0</v>
      </c>
      <c r="BF26" s="803"/>
      <c r="BG26" s="803"/>
      <c r="BH26" s="803"/>
      <c r="BI26" s="803"/>
      <c r="BJ26" s="803"/>
      <c r="BK26" s="803"/>
      <c r="BL26" s="803"/>
      <c r="BM26" s="803"/>
      <c r="BN26" s="803"/>
      <c r="BO26" s="803"/>
      <c r="BP26" s="803"/>
      <c r="BQ26" s="803"/>
      <c r="BR26" s="803"/>
      <c r="BS26" s="803"/>
      <c r="BT26" s="123"/>
      <c r="BU26" s="119" t="s">
        <v>85</v>
      </c>
      <c r="BV26" s="119"/>
      <c r="BW26" s="119"/>
      <c r="BX26" s="119"/>
      <c r="BY26" s="119"/>
      <c r="BZ26" s="59"/>
      <c r="CA26" s="59"/>
    </row>
    <row r="27" spans="1:79" s="2" customFormat="1" ht="14.25" customHeight="1">
      <c r="A27" s="445" t="str">
        <f>IF(★入力準備★!$C$45="4面12欄の別紙あり","必要書式枚数にする","このチェックを外してください")</f>
        <v>このチェックを外してください</v>
      </c>
      <c r="B27" s="59"/>
      <c r="C27" s="59"/>
      <c r="D27" s="59"/>
      <c r="E27" s="59"/>
      <c r="F27" s="59"/>
      <c r="G27" s="59"/>
      <c r="H27" s="59"/>
      <c r="I27" s="59"/>
      <c r="J27" s="59"/>
      <c r="K27" s="59"/>
      <c r="L27" s="59" t="s">
        <v>37</v>
      </c>
      <c r="M27" s="59"/>
      <c r="N27" s="802"/>
      <c r="O27" s="802"/>
      <c r="P27" s="802"/>
      <c r="Q27" s="802"/>
      <c r="R27" s="801" t="s">
        <v>235</v>
      </c>
      <c r="S27" s="801"/>
      <c r="T27" s="801"/>
      <c r="U27" s="59"/>
      <c r="V27" s="59" t="s">
        <v>37</v>
      </c>
      <c r="W27" s="796"/>
      <c r="X27" s="796"/>
      <c r="Y27" s="796"/>
      <c r="Z27" s="796"/>
      <c r="AA27" s="796"/>
      <c r="AB27" s="796"/>
      <c r="AC27" s="796"/>
      <c r="AD27" s="796"/>
      <c r="AE27" s="796"/>
      <c r="AF27" s="796"/>
      <c r="AG27" s="796"/>
      <c r="AH27" s="796"/>
      <c r="AI27" s="796"/>
      <c r="AJ27" s="796"/>
      <c r="AK27" s="796"/>
      <c r="AL27" s="59" t="s">
        <v>117</v>
      </c>
      <c r="AM27" s="59"/>
      <c r="AN27" s="796"/>
      <c r="AO27" s="796"/>
      <c r="AP27" s="796"/>
      <c r="AQ27" s="796"/>
      <c r="AR27" s="796"/>
      <c r="AS27" s="796"/>
      <c r="AT27" s="796"/>
      <c r="AU27" s="796"/>
      <c r="AV27" s="796"/>
      <c r="AW27" s="796"/>
      <c r="AX27" s="796"/>
      <c r="AY27" s="796"/>
      <c r="AZ27" s="796"/>
      <c r="BA27" s="796"/>
      <c r="BB27" s="796"/>
      <c r="BC27" s="59" t="s">
        <v>117</v>
      </c>
      <c r="BD27" s="59"/>
      <c r="BE27" s="803">
        <f t="shared" si="0"/>
        <v>0</v>
      </c>
      <c r="BF27" s="803"/>
      <c r="BG27" s="803"/>
      <c r="BH27" s="803"/>
      <c r="BI27" s="803"/>
      <c r="BJ27" s="803"/>
      <c r="BK27" s="803"/>
      <c r="BL27" s="803"/>
      <c r="BM27" s="803"/>
      <c r="BN27" s="803"/>
      <c r="BO27" s="803"/>
      <c r="BP27" s="803"/>
      <c r="BQ27" s="803"/>
      <c r="BR27" s="803"/>
      <c r="BS27" s="803"/>
      <c r="BT27" s="123"/>
      <c r="BU27" s="119" t="s">
        <v>85</v>
      </c>
      <c r="BV27" s="119"/>
      <c r="BW27" s="119"/>
      <c r="BX27" s="119"/>
      <c r="BY27" s="119"/>
      <c r="BZ27" s="59"/>
      <c r="CA27" s="59"/>
    </row>
    <row r="28" spans="1:79" s="2" customFormat="1" ht="14.25" customHeight="1">
      <c r="A28" s="445" t="str">
        <f>IF(★入力準備★!$C$45="4面12欄の別紙あり","必要書式枚数にする","このチェックを外してください")</f>
        <v>このチェックを外してください</v>
      </c>
      <c r="B28" s="59"/>
      <c r="C28" s="59"/>
      <c r="D28" s="59"/>
      <c r="E28" s="59"/>
      <c r="F28" s="59"/>
      <c r="G28" s="59"/>
      <c r="H28" s="59"/>
      <c r="I28" s="59"/>
      <c r="J28" s="59"/>
      <c r="K28" s="59"/>
      <c r="L28" s="59" t="s">
        <v>37</v>
      </c>
      <c r="M28" s="59"/>
      <c r="N28" s="802"/>
      <c r="O28" s="802"/>
      <c r="P28" s="802"/>
      <c r="Q28" s="802"/>
      <c r="R28" s="801" t="s">
        <v>235</v>
      </c>
      <c r="S28" s="801"/>
      <c r="T28" s="801"/>
      <c r="U28" s="59"/>
      <c r="V28" s="59" t="s">
        <v>37</v>
      </c>
      <c r="W28" s="796"/>
      <c r="X28" s="796"/>
      <c r="Y28" s="796"/>
      <c r="Z28" s="796"/>
      <c r="AA28" s="796"/>
      <c r="AB28" s="796"/>
      <c r="AC28" s="796"/>
      <c r="AD28" s="796"/>
      <c r="AE28" s="796"/>
      <c r="AF28" s="796"/>
      <c r="AG28" s="796"/>
      <c r="AH28" s="796"/>
      <c r="AI28" s="796"/>
      <c r="AJ28" s="796"/>
      <c r="AK28" s="796"/>
      <c r="AL28" s="59" t="s">
        <v>117</v>
      </c>
      <c r="AM28" s="59"/>
      <c r="AN28" s="796"/>
      <c r="AO28" s="796"/>
      <c r="AP28" s="796"/>
      <c r="AQ28" s="796"/>
      <c r="AR28" s="796"/>
      <c r="AS28" s="796"/>
      <c r="AT28" s="796"/>
      <c r="AU28" s="796"/>
      <c r="AV28" s="796"/>
      <c r="AW28" s="796"/>
      <c r="AX28" s="796"/>
      <c r="AY28" s="796"/>
      <c r="AZ28" s="796"/>
      <c r="BA28" s="796"/>
      <c r="BB28" s="796"/>
      <c r="BC28" s="59" t="s">
        <v>117</v>
      </c>
      <c r="BD28" s="59"/>
      <c r="BE28" s="803">
        <f t="shared" si="0"/>
        <v>0</v>
      </c>
      <c r="BF28" s="803"/>
      <c r="BG28" s="803"/>
      <c r="BH28" s="803"/>
      <c r="BI28" s="803"/>
      <c r="BJ28" s="803"/>
      <c r="BK28" s="803"/>
      <c r="BL28" s="803"/>
      <c r="BM28" s="803"/>
      <c r="BN28" s="803"/>
      <c r="BO28" s="803"/>
      <c r="BP28" s="803"/>
      <c r="BQ28" s="803"/>
      <c r="BR28" s="803"/>
      <c r="BS28" s="803"/>
      <c r="BT28" s="123"/>
      <c r="BU28" s="119" t="s">
        <v>85</v>
      </c>
      <c r="BV28" s="119"/>
      <c r="BW28" s="119"/>
      <c r="BX28" s="119"/>
      <c r="BY28" s="119"/>
      <c r="BZ28" s="59"/>
      <c r="CA28" s="59"/>
    </row>
    <row r="29" spans="1:79" s="2" customFormat="1" ht="14.25" customHeight="1">
      <c r="A29" s="445" t="str">
        <f>IF(★入力準備★!$C$45="4面12欄の別紙あり","必要書式枚数にする","このチェックを外してください")</f>
        <v>このチェックを外してください</v>
      </c>
      <c r="B29" s="59"/>
      <c r="C29" s="59"/>
      <c r="D29" s="59"/>
      <c r="E29" s="59"/>
      <c r="F29" s="59"/>
      <c r="G29" s="59"/>
      <c r="H29" s="59"/>
      <c r="I29" s="59"/>
      <c r="J29" s="59"/>
      <c r="K29" s="59"/>
      <c r="L29" s="59" t="s">
        <v>37</v>
      </c>
      <c r="M29" s="59"/>
      <c r="N29" s="802"/>
      <c r="O29" s="802"/>
      <c r="P29" s="802"/>
      <c r="Q29" s="802"/>
      <c r="R29" s="801" t="s">
        <v>235</v>
      </c>
      <c r="S29" s="801"/>
      <c r="T29" s="801"/>
      <c r="U29" s="59"/>
      <c r="V29" s="59" t="s">
        <v>37</v>
      </c>
      <c r="W29" s="796"/>
      <c r="X29" s="796"/>
      <c r="Y29" s="796"/>
      <c r="Z29" s="796"/>
      <c r="AA29" s="796"/>
      <c r="AB29" s="796"/>
      <c r="AC29" s="796"/>
      <c r="AD29" s="796"/>
      <c r="AE29" s="796"/>
      <c r="AF29" s="796"/>
      <c r="AG29" s="796"/>
      <c r="AH29" s="796"/>
      <c r="AI29" s="796"/>
      <c r="AJ29" s="796"/>
      <c r="AK29" s="796"/>
      <c r="AL29" s="59" t="s">
        <v>117</v>
      </c>
      <c r="AM29" s="59"/>
      <c r="AN29" s="796"/>
      <c r="AO29" s="796"/>
      <c r="AP29" s="796"/>
      <c r="AQ29" s="796"/>
      <c r="AR29" s="796"/>
      <c r="AS29" s="796"/>
      <c r="AT29" s="796"/>
      <c r="AU29" s="796"/>
      <c r="AV29" s="796"/>
      <c r="AW29" s="796"/>
      <c r="AX29" s="796"/>
      <c r="AY29" s="796"/>
      <c r="AZ29" s="796"/>
      <c r="BA29" s="796"/>
      <c r="BB29" s="796"/>
      <c r="BC29" s="59" t="s">
        <v>117</v>
      </c>
      <c r="BD29" s="59"/>
      <c r="BE29" s="803">
        <f t="shared" si="0"/>
        <v>0</v>
      </c>
      <c r="BF29" s="803"/>
      <c r="BG29" s="803"/>
      <c r="BH29" s="803"/>
      <c r="BI29" s="803"/>
      <c r="BJ29" s="803"/>
      <c r="BK29" s="803"/>
      <c r="BL29" s="803"/>
      <c r="BM29" s="803"/>
      <c r="BN29" s="803"/>
      <c r="BO29" s="803"/>
      <c r="BP29" s="803"/>
      <c r="BQ29" s="803"/>
      <c r="BR29" s="803"/>
      <c r="BS29" s="803"/>
      <c r="BT29" s="123"/>
      <c r="BU29" s="119" t="s">
        <v>85</v>
      </c>
      <c r="BV29" s="119"/>
      <c r="BW29" s="119"/>
      <c r="BX29" s="119"/>
      <c r="BY29" s="119"/>
      <c r="BZ29" s="59"/>
      <c r="CA29" s="59"/>
    </row>
    <row r="30" spans="1:79" s="2" customFormat="1" ht="14.25" customHeight="1">
      <c r="A30" s="445" t="str">
        <f>IF(★入力準備★!$C$45="4面12欄の別紙あり","必要書式枚数にする","このチェックを外してください")</f>
        <v>このチェックを外してください</v>
      </c>
      <c r="B30" s="59"/>
      <c r="C30" s="59"/>
      <c r="D30" s="59"/>
      <c r="E30" s="59"/>
      <c r="F30" s="59"/>
      <c r="G30" s="59"/>
      <c r="H30" s="59"/>
      <c r="I30" s="59"/>
      <c r="J30" s="59"/>
      <c r="K30" s="59"/>
      <c r="L30" s="59" t="s">
        <v>37</v>
      </c>
      <c r="M30" s="59"/>
      <c r="N30" s="802"/>
      <c r="O30" s="802"/>
      <c r="P30" s="802"/>
      <c r="Q30" s="802"/>
      <c r="R30" s="801" t="s">
        <v>235</v>
      </c>
      <c r="S30" s="801"/>
      <c r="T30" s="801"/>
      <c r="U30" s="59"/>
      <c r="V30" s="59" t="s">
        <v>37</v>
      </c>
      <c r="W30" s="796"/>
      <c r="X30" s="796"/>
      <c r="Y30" s="796"/>
      <c r="Z30" s="796"/>
      <c r="AA30" s="796"/>
      <c r="AB30" s="796"/>
      <c r="AC30" s="796"/>
      <c r="AD30" s="796"/>
      <c r="AE30" s="796"/>
      <c r="AF30" s="796"/>
      <c r="AG30" s="796"/>
      <c r="AH30" s="796"/>
      <c r="AI30" s="796"/>
      <c r="AJ30" s="796"/>
      <c r="AK30" s="796"/>
      <c r="AL30" s="59" t="s">
        <v>117</v>
      </c>
      <c r="AM30" s="59"/>
      <c r="AN30" s="796"/>
      <c r="AO30" s="796"/>
      <c r="AP30" s="796"/>
      <c r="AQ30" s="796"/>
      <c r="AR30" s="796"/>
      <c r="AS30" s="796"/>
      <c r="AT30" s="796"/>
      <c r="AU30" s="796"/>
      <c r="AV30" s="796"/>
      <c r="AW30" s="796"/>
      <c r="AX30" s="796"/>
      <c r="AY30" s="796"/>
      <c r="AZ30" s="796"/>
      <c r="BA30" s="796"/>
      <c r="BB30" s="796"/>
      <c r="BC30" s="59" t="s">
        <v>117</v>
      </c>
      <c r="BD30" s="59"/>
      <c r="BE30" s="803">
        <f t="shared" si="0"/>
        <v>0</v>
      </c>
      <c r="BF30" s="803"/>
      <c r="BG30" s="803"/>
      <c r="BH30" s="803"/>
      <c r="BI30" s="803"/>
      <c r="BJ30" s="803"/>
      <c r="BK30" s="803"/>
      <c r="BL30" s="803"/>
      <c r="BM30" s="803"/>
      <c r="BN30" s="803"/>
      <c r="BO30" s="803"/>
      <c r="BP30" s="803"/>
      <c r="BQ30" s="803"/>
      <c r="BR30" s="803"/>
      <c r="BS30" s="803"/>
      <c r="BT30" s="123"/>
      <c r="BU30" s="119" t="s">
        <v>85</v>
      </c>
      <c r="BV30" s="119"/>
      <c r="BW30" s="119"/>
      <c r="BX30" s="119"/>
      <c r="BY30" s="119"/>
      <c r="BZ30" s="59"/>
      <c r="CA30" s="59"/>
    </row>
    <row r="31" spans="1:79" s="2" customFormat="1" ht="14.25" customHeight="1">
      <c r="A31" s="445" t="str">
        <f>IF(★入力準備★!$C$45="4面12欄の別紙あり","必要書式枚数にする","このチェックを外してください")</f>
        <v>このチェックを外してください</v>
      </c>
      <c r="B31" s="59"/>
      <c r="C31" s="59"/>
      <c r="D31" s="59"/>
      <c r="E31" s="59"/>
      <c r="F31" s="59"/>
      <c r="G31" s="59"/>
      <c r="H31" s="59"/>
      <c r="I31" s="59"/>
      <c r="J31" s="59"/>
      <c r="K31" s="59"/>
      <c r="L31" s="59" t="s">
        <v>37</v>
      </c>
      <c r="M31" s="59"/>
      <c r="N31" s="802"/>
      <c r="O31" s="802"/>
      <c r="P31" s="802"/>
      <c r="Q31" s="802"/>
      <c r="R31" s="801" t="s">
        <v>235</v>
      </c>
      <c r="S31" s="801"/>
      <c r="T31" s="801"/>
      <c r="U31" s="59"/>
      <c r="V31" s="59" t="s">
        <v>37</v>
      </c>
      <c r="W31" s="796"/>
      <c r="X31" s="796"/>
      <c r="Y31" s="796"/>
      <c r="Z31" s="796"/>
      <c r="AA31" s="796"/>
      <c r="AB31" s="796"/>
      <c r="AC31" s="796"/>
      <c r="AD31" s="796"/>
      <c r="AE31" s="796"/>
      <c r="AF31" s="796"/>
      <c r="AG31" s="796"/>
      <c r="AH31" s="796"/>
      <c r="AI31" s="796"/>
      <c r="AJ31" s="796"/>
      <c r="AK31" s="796"/>
      <c r="AL31" s="59" t="s">
        <v>117</v>
      </c>
      <c r="AM31" s="59"/>
      <c r="AN31" s="796"/>
      <c r="AO31" s="796"/>
      <c r="AP31" s="796"/>
      <c r="AQ31" s="796"/>
      <c r="AR31" s="796"/>
      <c r="AS31" s="796"/>
      <c r="AT31" s="796"/>
      <c r="AU31" s="796"/>
      <c r="AV31" s="796"/>
      <c r="AW31" s="796"/>
      <c r="AX31" s="796"/>
      <c r="AY31" s="796"/>
      <c r="AZ31" s="796"/>
      <c r="BA31" s="796"/>
      <c r="BB31" s="796"/>
      <c r="BC31" s="59" t="s">
        <v>117</v>
      </c>
      <c r="BD31" s="59"/>
      <c r="BE31" s="803">
        <f t="shared" si="0"/>
        <v>0</v>
      </c>
      <c r="BF31" s="803"/>
      <c r="BG31" s="803"/>
      <c r="BH31" s="803"/>
      <c r="BI31" s="803"/>
      <c r="BJ31" s="803"/>
      <c r="BK31" s="803"/>
      <c r="BL31" s="803"/>
      <c r="BM31" s="803"/>
      <c r="BN31" s="803"/>
      <c r="BO31" s="803"/>
      <c r="BP31" s="803"/>
      <c r="BQ31" s="803"/>
      <c r="BR31" s="803"/>
      <c r="BS31" s="803"/>
      <c r="BT31" s="123"/>
      <c r="BU31" s="119" t="s">
        <v>85</v>
      </c>
      <c r="BV31" s="119"/>
      <c r="BW31" s="119"/>
      <c r="BX31" s="119"/>
      <c r="BY31" s="119"/>
      <c r="BZ31" s="59"/>
      <c r="CA31" s="59"/>
    </row>
    <row r="32" spans="1:79" s="2" customFormat="1" ht="14.25" customHeight="1">
      <c r="A32" s="445" t="str">
        <f>IF(★入力準備★!$C$45="4面12欄の別紙あり","必要書式枚数にする","このチェックを外してください")</f>
        <v>このチェックを外してください</v>
      </c>
      <c r="B32" s="59"/>
      <c r="C32" s="59"/>
      <c r="D32" s="59"/>
      <c r="E32" s="59"/>
      <c r="F32" s="59"/>
      <c r="G32" s="59"/>
      <c r="H32" s="59"/>
      <c r="I32" s="59"/>
      <c r="J32" s="59"/>
      <c r="K32" s="59"/>
      <c r="L32" s="59" t="s">
        <v>37</v>
      </c>
      <c r="M32" s="59"/>
      <c r="N32" s="802"/>
      <c r="O32" s="802"/>
      <c r="P32" s="802"/>
      <c r="Q32" s="802"/>
      <c r="R32" s="801" t="s">
        <v>235</v>
      </c>
      <c r="S32" s="801"/>
      <c r="T32" s="801"/>
      <c r="U32" s="59"/>
      <c r="V32" s="59" t="s">
        <v>37</v>
      </c>
      <c r="W32" s="796"/>
      <c r="X32" s="796"/>
      <c r="Y32" s="796"/>
      <c r="Z32" s="796"/>
      <c r="AA32" s="796"/>
      <c r="AB32" s="796"/>
      <c r="AC32" s="796"/>
      <c r="AD32" s="796"/>
      <c r="AE32" s="796"/>
      <c r="AF32" s="796"/>
      <c r="AG32" s="796"/>
      <c r="AH32" s="796"/>
      <c r="AI32" s="796"/>
      <c r="AJ32" s="796"/>
      <c r="AK32" s="796"/>
      <c r="AL32" s="59" t="s">
        <v>117</v>
      </c>
      <c r="AM32" s="59"/>
      <c r="AN32" s="796"/>
      <c r="AO32" s="796"/>
      <c r="AP32" s="796"/>
      <c r="AQ32" s="796"/>
      <c r="AR32" s="796"/>
      <c r="AS32" s="796"/>
      <c r="AT32" s="796"/>
      <c r="AU32" s="796"/>
      <c r="AV32" s="796"/>
      <c r="AW32" s="796"/>
      <c r="AX32" s="796"/>
      <c r="AY32" s="796"/>
      <c r="AZ32" s="796"/>
      <c r="BA32" s="796"/>
      <c r="BB32" s="796"/>
      <c r="BC32" s="59" t="s">
        <v>117</v>
      </c>
      <c r="BD32" s="59"/>
      <c r="BE32" s="803">
        <f t="shared" si="0"/>
        <v>0</v>
      </c>
      <c r="BF32" s="803"/>
      <c r="BG32" s="803"/>
      <c r="BH32" s="803"/>
      <c r="BI32" s="803"/>
      <c r="BJ32" s="803"/>
      <c r="BK32" s="803"/>
      <c r="BL32" s="803"/>
      <c r="BM32" s="803"/>
      <c r="BN32" s="803"/>
      <c r="BO32" s="803"/>
      <c r="BP32" s="803"/>
      <c r="BQ32" s="803"/>
      <c r="BR32" s="803"/>
      <c r="BS32" s="803"/>
      <c r="BT32" s="123"/>
      <c r="BU32" s="119" t="s">
        <v>85</v>
      </c>
      <c r="BV32" s="119"/>
      <c r="BW32" s="119"/>
      <c r="BX32" s="119"/>
      <c r="BY32" s="119"/>
      <c r="BZ32" s="59"/>
      <c r="CA32" s="59"/>
    </row>
    <row r="33" spans="1:87" s="2" customFormat="1" ht="14.25" customHeight="1">
      <c r="A33" s="445" t="str">
        <f>IF(★入力準備★!$C$45="4面12欄の別紙あり","必要書式枚数にする","このチェックを外してください")</f>
        <v>このチェックを外してください</v>
      </c>
      <c r="B33" s="59"/>
      <c r="C33" s="59"/>
      <c r="D33" s="59"/>
      <c r="E33" s="59"/>
      <c r="F33" s="59"/>
      <c r="G33" s="59"/>
      <c r="H33" s="59"/>
      <c r="I33" s="59"/>
      <c r="J33" s="59"/>
      <c r="K33" s="59"/>
      <c r="L33" s="59" t="s">
        <v>37</v>
      </c>
      <c r="M33" s="59"/>
      <c r="N33" s="802"/>
      <c r="O33" s="802"/>
      <c r="P33" s="802"/>
      <c r="Q33" s="802"/>
      <c r="R33" s="801" t="s">
        <v>235</v>
      </c>
      <c r="S33" s="801"/>
      <c r="T33" s="801"/>
      <c r="U33" s="59"/>
      <c r="V33" s="59" t="s">
        <v>37</v>
      </c>
      <c r="W33" s="796"/>
      <c r="X33" s="796"/>
      <c r="Y33" s="796"/>
      <c r="Z33" s="796"/>
      <c r="AA33" s="796"/>
      <c r="AB33" s="796"/>
      <c r="AC33" s="796"/>
      <c r="AD33" s="796"/>
      <c r="AE33" s="796"/>
      <c r="AF33" s="796"/>
      <c r="AG33" s="796"/>
      <c r="AH33" s="796"/>
      <c r="AI33" s="796"/>
      <c r="AJ33" s="796"/>
      <c r="AK33" s="796"/>
      <c r="AL33" s="59" t="s">
        <v>117</v>
      </c>
      <c r="AM33" s="59"/>
      <c r="AN33" s="796"/>
      <c r="AO33" s="796"/>
      <c r="AP33" s="796"/>
      <c r="AQ33" s="796"/>
      <c r="AR33" s="796"/>
      <c r="AS33" s="796"/>
      <c r="AT33" s="796"/>
      <c r="AU33" s="796"/>
      <c r="AV33" s="796"/>
      <c r="AW33" s="796"/>
      <c r="AX33" s="796"/>
      <c r="AY33" s="796"/>
      <c r="AZ33" s="796"/>
      <c r="BA33" s="796"/>
      <c r="BB33" s="796"/>
      <c r="BC33" s="59" t="s">
        <v>117</v>
      </c>
      <c r="BD33" s="59"/>
      <c r="BE33" s="803">
        <f t="shared" si="0"/>
        <v>0</v>
      </c>
      <c r="BF33" s="803"/>
      <c r="BG33" s="803"/>
      <c r="BH33" s="803"/>
      <c r="BI33" s="803"/>
      <c r="BJ33" s="803"/>
      <c r="BK33" s="803"/>
      <c r="BL33" s="803"/>
      <c r="BM33" s="803"/>
      <c r="BN33" s="803"/>
      <c r="BO33" s="803"/>
      <c r="BP33" s="803"/>
      <c r="BQ33" s="803"/>
      <c r="BR33" s="803"/>
      <c r="BS33" s="803"/>
      <c r="BT33" s="123"/>
      <c r="BU33" s="119" t="s">
        <v>85</v>
      </c>
      <c r="BV33" s="119"/>
      <c r="BW33" s="119"/>
      <c r="BX33" s="119"/>
      <c r="BY33" s="119"/>
      <c r="BZ33" s="59"/>
      <c r="CA33" s="59"/>
    </row>
    <row r="34" spans="1:87" s="2" customFormat="1" ht="14.25" customHeight="1">
      <c r="A34" s="445" t="str">
        <f>IF(★入力準備★!$C$45="4面12欄の別紙あり","必要書式枚数にする","このチェックを外してください")</f>
        <v>このチェックを外してください</v>
      </c>
      <c r="B34" s="63"/>
      <c r="C34" s="63"/>
      <c r="D34" s="919" t="s">
        <v>236</v>
      </c>
      <c r="E34" s="919"/>
      <c r="F34" s="919"/>
      <c r="G34" s="919"/>
      <c r="H34" s="919"/>
      <c r="I34" s="919"/>
      <c r="J34" s="919"/>
      <c r="K34" s="919"/>
      <c r="L34" s="63"/>
      <c r="M34" s="63"/>
      <c r="N34" s="63"/>
      <c r="O34" s="63"/>
      <c r="P34" s="63"/>
      <c r="Q34" s="63"/>
      <c r="R34" s="63"/>
      <c r="S34" s="63"/>
      <c r="T34" s="63"/>
      <c r="U34" s="63"/>
      <c r="V34" s="63" t="s">
        <v>37</v>
      </c>
      <c r="W34" s="920">
        <f>SUM(W4:AK33)</f>
        <v>0</v>
      </c>
      <c r="X34" s="920"/>
      <c r="Y34" s="920"/>
      <c r="Z34" s="920"/>
      <c r="AA34" s="920"/>
      <c r="AB34" s="920"/>
      <c r="AC34" s="920"/>
      <c r="AD34" s="920"/>
      <c r="AE34" s="920"/>
      <c r="AF34" s="920"/>
      <c r="AG34" s="920"/>
      <c r="AH34" s="920"/>
      <c r="AI34" s="920"/>
      <c r="AJ34" s="920"/>
      <c r="AK34" s="920"/>
      <c r="AL34" s="63" t="s">
        <v>117</v>
      </c>
      <c r="AM34" s="63"/>
      <c r="AN34" s="920">
        <f>SUM(AN4:BB33)</f>
        <v>0</v>
      </c>
      <c r="AO34" s="920"/>
      <c r="AP34" s="920"/>
      <c r="AQ34" s="920"/>
      <c r="AR34" s="920"/>
      <c r="AS34" s="920"/>
      <c r="AT34" s="920"/>
      <c r="AU34" s="920"/>
      <c r="AV34" s="920"/>
      <c r="AW34" s="920"/>
      <c r="AX34" s="920"/>
      <c r="AY34" s="920"/>
      <c r="AZ34" s="920"/>
      <c r="BA34" s="920"/>
      <c r="BB34" s="920"/>
      <c r="BC34" s="63" t="s">
        <v>117</v>
      </c>
      <c r="BD34" s="63"/>
      <c r="BE34" s="920">
        <f>W34+AN34</f>
        <v>0</v>
      </c>
      <c r="BF34" s="920"/>
      <c r="BG34" s="920"/>
      <c r="BH34" s="920"/>
      <c r="BI34" s="920"/>
      <c r="BJ34" s="920"/>
      <c r="BK34" s="920"/>
      <c r="BL34" s="920"/>
      <c r="BM34" s="920"/>
      <c r="BN34" s="920"/>
      <c r="BO34" s="920"/>
      <c r="BP34" s="920"/>
      <c r="BQ34" s="920"/>
      <c r="BR34" s="920"/>
      <c r="BS34" s="920"/>
      <c r="BT34" s="405"/>
      <c r="BU34" s="395" t="s">
        <v>85</v>
      </c>
      <c r="BV34" s="395"/>
      <c r="BW34" s="395"/>
      <c r="BX34" s="395"/>
      <c r="BY34" s="395"/>
      <c r="BZ34" s="63"/>
      <c r="CA34" s="63"/>
    </row>
    <row r="35" spans="1:87" s="2" customFormat="1" ht="4.5" customHeight="1">
      <c r="A35" s="445" t="str">
        <f>IF(★入力準備★!$C$45="4面12欄の別紙あり","必要書式枚数にする","このチェックを外してください")</f>
        <v>このチェックを外してください</v>
      </c>
      <c r="B35" s="59"/>
      <c r="C35" s="59"/>
      <c r="D35" s="59"/>
      <c r="E35" s="59"/>
      <c r="F35" s="59"/>
      <c r="G35" s="59"/>
      <c r="H35" s="59"/>
      <c r="I35" s="59"/>
      <c r="J35" s="59"/>
      <c r="K35" s="59"/>
      <c r="L35" s="59"/>
      <c r="M35" s="59"/>
      <c r="N35" s="59"/>
      <c r="O35" s="59"/>
      <c r="P35" s="59"/>
      <c r="Q35" s="59"/>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59"/>
    </row>
    <row r="36" spans="1:87" s="2" customFormat="1" ht="3.95" customHeight="1">
      <c r="A36" s="445" t="str">
        <f>IF(★入力準備★!$C$45="4面12欄の別紙あり","必要書式枚数にする","このチェックを外してください")</f>
        <v>このチェックを外してください</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1"/>
      <c r="CC36" s="1"/>
    </row>
    <row r="37" spans="1:87" s="1" customFormat="1" ht="17.100000000000001" customHeight="1">
      <c r="A37" s="444" t="s">
        <v>1958</v>
      </c>
      <c r="B37" s="59"/>
      <c r="C37" s="59"/>
      <c r="D37" s="59"/>
      <c r="E37" s="59"/>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918"/>
      <c r="AM37" s="918"/>
      <c r="AN37" s="918"/>
      <c r="AO37" s="918"/>
      <c r="AP37" s="918"/>
      <c r="AQ37" s="918"/>
      <c r="AR37" s="918"/>
      <c r="AS37" s="918"/>
      <c r="AT37" s="918"/>
      <c r="AU37" s="918"/>
      <c r="AV37" s="918"/>
      <c r="AW37" s="918"/>
      <c r="AX37" s="918"/>
      <c r="AY37" s="918"/>
      <c r="AZ37" s="918"/>
      <c r="BA37" s="918"/>
      <c r="BB37" s="918"/>
      <c r="BC37" s="918"/>
      <c r="BD37" s="918"/>
      <c r="BE37" s="918"/>
      <c r="BF37" s="918"/>
      <c r="BG37" s="918"/>
      <c r="BH37" s="918"/>
      <c r="BI37" s="918"/>
      <c r="BJ37" s="918"/>
      <c r="BK37" s="918"/>
      <c r="BL37" s="918"/>
      <c r="BM37" s="918"/>
      <c r="BN37" s="918"/>
      <c r="BO37" s="918"/>
      <c r="BP37" s="918"/>
      <c r="BQ37" s="918"/>
      <c r="BR37" s="918"/>
      <c r="BS37" s="918"/>
      <c r="BT37" s="918"/>
      <c r="BU37" s="918"/>
      <c r="BV37" s="918"/>
      <c r="BW37" s="918"/>
      <c r="BX37" s="918"/>
      <c r="BY37" s="918"/>
      <c r="BZ37" s="918"/>
      <c r="CA37" s="60"/>
      <c r="CI37" s="420"/>
    </row>
    <row r="38" spans="1:87" s="1" customFormat="1" ht="17.100000000000001" customHeight="1">
      <c r="A38" s="444" t="s">
        <v>1958</v>
      </c>
      <c r="B38" s="59"/>
      <c r="C38" s="59"/>
      <c r="D38" s="59"/>
      <c r="E38" s="59"/>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c r="BE38" s="918"/>
      <c r="BF38" s="918"/>
      <c r="BG38" s="918"/>
      <c r="BH38" s="918"/>
      <c r="BI38" s="918"/>
      <c r="BJ38" s="918"/>
      <c r="BK38" s="918"/>
      <c r="BL38" s="918"/>
      <c r="BM38" s="918"/>
      <c r="BN38" s="918"/>
      <c r="BO38" s="918"/>
      <c r="BP38" s="918"/>
      <c r="BQ38" s="918"/>
      <c r="BR38" s="918"/>
      <c r="BS38" s="918"/>
      <c r="BT38" s="918"/>
      <c r="BU38" s="918"/>
      <c r="BV38" s="918"/>
      <c r="BW38" s="918"/>
      <c r="BX38" s="918"/>
      <c r="BY38" s="918"/>
      <c r="BZ38" s="918"/>
      <c r="CA38" s="60"/>
      <c r="CI38" s="420"/>
    </row>
    <row r="39" spans="1:87" s="1" customFormat="1" ht="17.100000000000001" customHeight="1">
      <c r="A39" s="444" t="s">
        <v>1958</v>
      </c>
      <c r="B39" s="59"/>
      <c r="C39" s="59"/>
      <c r="D39" s="59"/>
      <c r="E39" s="59"/>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c r="BE39" s="918"/>
      <c r="BF39" s="918"/>
      <c r="BG39" s="918"/>
      <c r="BH39" s="918"/>
      <c r="BI39" s="918"/>
      <c r="BJ39" s="918"/>
      <c r="BK39" s="918"/>
      <c r="BL39" s="918"/>
      <c r="BM39" s="918"/>
      <c r="BN39" s="918"/>
      <c r="BO39" s="918"/>
      <c r="BP39" s="918"/>
      <c r="BQ39" s="918"/>
      <c r="BR39" s="918"/>
      <c r="BS39" s="918"/>
      <c r="BT39" s="918"/>
      <c r="BU39" s="918"/>
      <c r="BV39" s="918"/>
      <c r="BW39" s="918"/>
      <c r="BX39" s="918"/>
      <c r="BY39" s="918"/>
      <c r="BZ39" s="918"/>
      <c r="CA39" s="60"/>
      <c r="CI39" s="420"/>
    </row>
    <row r="40" spans="1:87" s="1" customFormat="1" ht="17.100000000000001" customHeight="1">
      <c r="A40" s="444" t="s">
        <v>1958</v>
      </c>
      <c r="B40" s="59"/>
      <c r="C40" s="59"/>
      <c r="D40" s="59"/>
      <c r="E40" s="59"/>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918"/>
      <c r="AM40" s="918"/>
      <c r="AN40" s="918"/>
      <c r="AO40" s="918"/>
      <c r="AP40" s="918"/>
      <c r="AQ40" s="918"/>
      <c r="AR40" s="918"/>
      <c r="AS40" s="918"/>
      <c r="AT40" s="918"/>
      <c r="AU40" s="918"/>
      <c r="AV40" s="918"/>
      <c r="AW40" s="918"/>
      <c r="AX40" s="918"/>
      <c r="AY40" s="918"/>
      <c r="AZ40" s="918"/>
      <c r="BA40" s="918"/>
      <c r="BB40" s="918"/>
      <c r="BC40" s="918"/>
      <c r="BD40" s="918"/>
      <c r="BE40" s="918"/>
      <c r="BF40" s="918"/>
      <c r="BG40" s="918"/>
      <c r="BH40" s="918"/>
      <c r="BI40" s="918"/>
      <c r="BJ40" s="918"/>
      <c r="BK40" s="918"/>
      <c r="BL40" s="918"/>
      <c r="BM40" s="918"/>
      <c r="BN40" s="918"/>
      <c r="BO40" s="918"/>
      <c r="BP40" s="918"/>
      <c r="BQ40" s="918"/>
      <c r="BR40" s="918"/>
      <c r="BS40" s="918"/>
      <c r="BT40" s="918"/>
      <c r="BU40" s="918"/>
      <c r="BV40" s="918"/>
      <c r="BW40" s="918"/>
      <c r="BX40" s="918"/>
      <c r="BY40" s="918"/>
      <c r="BZ40" s="918"/>
      <c r="CA40" s="60"/>
      <c r="CI40" s="420"/>
    </row>
    <row r="41" spans="1:87" s="2" customFormat="1" ht="15.75" customHeight="1">
      <c r="A41" s="444" t="s">
        <v>1958</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1"/>
      <c r="CC41" s="1"/>
      <c r="CI41" s="99"/>
    </row>
    <row r="42" spans="1:87" ht="17.100000000000001" customHeight="1">
      <c r="A42" s="444" t="s">
        <v>1958</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row>
    <row r="43" spans="1:87" ht="15" customHeight="1">
      <c r="A43" s="9" t="s">
        <v>2130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384"/>
      <c r="CC43" s="9" t="s">
        <v>2130</v>
      </c>
      <c r="CD43" s="384"/>
      <c r="CE43" s="384"/>
      <c r="CF43" s="384"/>
      <c r="CG43" s="384"/>
    </row>
    <row r="44" spans="1:87" s="2" customFormat="1" ht="50.1" customHeight="1">
      <c r="A44" s="460" t="s">
        <v>2134</v>
      </c>
      <c r="B44" s="917" t="s">
        <v>2128</v>
      </c>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917"/>
      <c r="BC44" s="917"/>
      <c r="BD44" s="917"/>
      <c r="BE44" s="917"/>
      <c r="BF44" s="917"/>
      <c r="BG44" s="917"/>
      <c r="BH44" s="917"/>
      <c r="BI44" s="917"/>
      <c r="BJ44" s="917"/>
      <c r="BK44" s="917"/>
      <c r="BL44" s="917"/>
      <c r="BM44" s="917"/>
      <c r="BN44" s="917"/>
      <c r="BO44" s="917"/>
      <c r="BP44" s="917"/>
      <c r="BQ44" s="917"/>
      <c r="BR44" s="917"/>
      <c r="BS44" s="917"/>
      <c r="BT44" s="917"/>
      <c r="BU44" s="917"/>
      <c r="BV44" s="917"/>
      <c r="BW44" s="917"/>
      <c r="BX44" s="917"/>
      <c r="BY44" s="917"/>
      <c r="BZ44" s="917"/>
      <c r="CA44" s="917"/>
      <c r="CC44" s="460" t="s">
        <v>2134</v>
      </c>
    </row>
    <row r="45" spans="1:87" s="2" customFormat="1" ht="14.25" customHeight="1">
      <c r="A45" s="445" t="str">
        <f>IF(★入力準備★!$C$45="4面12欄の別紙あり","必要書式枚数にする","このチェックを外してください")</f>
        <v>このチェックを外してください</v>
      </c>
      <c r="B45" s="63" t="s">
        <v>200</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row>
    <row r="46" spans="1:87" s="2" customFormat="1" ht="14.25" customHeight="1">
      <c r="A46" s="445" t="str">
        <f>IF(★入力準備★!$C$45="4面12欄の別紙あり","必要書式枚数にする","このチェックを外してください")</f>
        <v>このチェックを外してください</v>
      </c>
      <c r="B46" s="169" t="s">
        <v>1332</v>
      </c>
      <c r="C46" s="169"/>
      <c r="D46" s="169"/>
      <c r="E46" s="169"/>
      <c r="F46" s="169"/>
      <c r="G46" s="169"/>
      <c r="H46" s="169"/>
      <c r="I46" s="169"/>
      <c r="J46" s="169"/>
      <c r="K46" s="169"/>
      <c r="L46" s="169"/>
      <c r="M46" s="169"/>
      <c r="N46" s="169"/>
      <c r="O46" s="169"/>
      <c r="P46" s="169"/>
      <c r="Q46" s="169"/>
      <c r="R46" s="169"/>
      <c r="S46" s="169"/>
      <c r="T46" s="169"/>
      <c r="U46" s="169"/>
      <c r="V46" s="169" t="s">
        <v>151</v>
      </c>
      <c r="W46" s="169"/>
      <c r="X46" s="169"/>
      <c r="Y46" s="169"/>
      <c r="Z46" s="169"/>
      <c r="AA46" s="169"/>
      <c r="AB46" s="169"/>
      <c r="AC46" s="169"/>
      <c r="AD46" s="169"/>
      <c r="AE46" s="169"/>
      <c r="AF46" s="169"/>
      <c r="AG46" s="169"/>
      <c r="AH46" s="169"/>
      <c r="AI46" s="169"/>
      <c r="AJ46" s="169"/>
      <c r="AK46" s="169"/>
      <c r="AL46" s="169" t="s">
        <v>152</v>
      </c>
      <c r="AM46" s="169"/>
      <c r="AN46" s="169"/>
      <c r="AO46" s="169"/>
      <c r="AP46" s="169"/>
      <c r="AQ46" s="169"/>
      <c r="AR46" s="169"/>
      <c r="AS46" s="169"/>
      <c r="AT46" s="169"/>
      <c r="AU46" s="169"/>
      <c r="AV46" s="169"/>
      <c r="AW46" s="169"/>
      <c r="AX46" s="169"/>
      <c r="AY46" s="169"/>
      <c r="AZ46" s="169"/>
      <c r="BA46" s="169"/>
      <c r="BB46" s="169"/>
      <c r="BC46" s="169" t="s">
        <v>153</v>
      </c>
      <c r="BD46" s="169"/>
      <c r="BE46" s="169"/>
      <c r="BF46" s="169"/>
      <c r="BG46" s="169"/>
      <c r="BH46" s="169"/>
      <c r="BI46" s="169"/>
      <c r="BJ46" s="169"/>
      <c r="BK46" s="169"/>
      <c r="BL46" s="169"/>
      <c r="BM46" s="169"/>
      <c r="BN46" s="169"/>
      <c r="BO46" s="169"/>
      <c r="BP46" s="169"/>
      <c r="BQ46" s="169"/>
      <c r="BR46" s="169"/>
      <c r="BS46" s="169"/>
      <c r="BT46" s="169"/>
      <c r="BU46" s="169" t="s">
        <v>85</v>
      </c>
      <c r="BV46" s="169"/>
      <c r="BW46" s="169"/>
      <c r="BX46" s="169"/>
      <c r="BY46" s="169"/>
      <c r="BZ46" s="169"/>
      <c r="CA46" s="59"/>
    </row>
    <row r="47" spans="1:87" s="2" customFormat="1" ht="14.25" customHeight="1">
      <c r="A47" s="445" t="str">
        <f>IF(★入力準備★!$C$45="4面12欄の別紙あり","必要書式枚数にする","このチェックを外してください")</f>
        <v>このチェックを外してください</v>
      </c>
      <c r="B47" s="59"/>
      <c r="C47" s="59"/>
      <c r="D47" s="798" t="s">
        <v>234</v>
      </c>
      <c r="E47" s="798"/>
      <c r="F47" s="798"/>
      <c r="G47" s="798"/>
      <c r="H47" s="798"/>
      <c r="I47" s="798"/>
      <c r="J47" s="798"/>
      <c r="K47" s="798"/>
      <c r="L47" s="59" t="s">
        <v>37</v>
      </c>
      <c r="M47" s="59"/>
      <c r="N47" s="802"/>
      <c r="O47" s="802"/>
      <c r="P47" s="802"/>
      <c r="Q47" s="802"/>
      <c r="R47" s="801" t="s">
        <v>235</v>
      </c>
      <c r="S47" s="801"/>
      <c r="T47" s="801"/>
      <c r="U47" s="59"/>
      <c r="V47" s="59" t="s">
        <v>37</v>
      </c>
      <c r="W47" s="796"/>
      <c r="X47" s="796"/>
      <c r="Y47" s="796"/>
      <c r="Z47" s="796"/>
      <c r="AA47" s="796"/>
      <c r="AB47" s="796"/>
      <c r="AC47" s="796"/>
      <c r="AD47" s="796"/>
      <c r="AE47" s="796"/>
      <c r="AF47" s="796"/>
      <c r="AG47" s="796"/>
      <c r="AH47" s="796"/>
      <c r="AI47" s="796"/>
      <c r="AJ47" s="796"/>
      <c r="AK47" s="796"/>
      <c r="AL47" s="59" t="s">
        <v>117</v>
      </c>
      <c r="AM47" s="59"/>
      <c r="AN47" s="796"/>
      <c r="AO47" s="796"/>
      <c r="AP47" s="796"/>
      <c r="AQ47" s="796"/>
      <c r="AR47" s="796"/>
      <c r="AS47" s="796"/>
      <c r="AT47" s="796"/>
      <c r="AU47" s="796"/>
      <c r="AV47" s="796"/>
      <c r="AW47" s="796"/>
      <c r="AX47" s="796"/>
      <c r="AY47" s="796"/>
      <c r="AZ47" s="796"/>
      <c r="BA47" s="796"/>
      <c r="BB47" s="796"/>
      <c r="BC47" s="59" t="s">
        <v>117</v>
      </c>
      <c r="BD47" s="59"/>
      <c r="BE47" s="803">
        <f>IF(AN47="別紙",W47,W47+AN47)</f>
        <v>0</v>
      </c>
      <c r="BF47" s="803"/>
      <c r="BG47" s="803"/>
      <c r="BH47" s="803"/>
      <c r="BI47" s="803"/>
      <c r="BJ47" s="803"/>
      <c r="BK47" s="803"/>
      <c r="BL47" s="803"/>
      <c r="BM47" s="803"/>
      <c r="BN47" s="803"/>
      <c r="BO47" s="803"/>
      <c r="BP47" s="803"/>
      <c r="BQ47" s="803"/>
      <c r="BR47" s="803"/>
      <c r="BS47" s="803"/>
      <c r="BT47" s="123"/>
      <c r="BU47" s="119" t="s">
        <v>85</v>
      </c>
      <c r="BV47" s="119"/>
      <c r="BW47" s="119"/>
      <c r="BX47" s="119"/>
      <c r="BY47" s="119"/>
      <c r="BZ47" s="59"/>
      <c r="CA47" s="59"/>
      <c r="CB47" s="1" t="s">
        <v>1983</v>
      </c>
      <c r="CC47" s="1"/>
    </row>
    <row r="48" spans="1:87" s="2" customFormat="1" ht="14.25" customHeight="1">
      <c r="A48" s="445" t="str">
        <f>IF(★入力準備★!$C$45="4面12欄の別紙あり","必要書式枚数にする","このチェックを外してください")</f>
        <v>このチェックを外してください</v>
      </c>
      <c r="B48" s="59"/>
      <c r="C48" s="59"/>
      <c r="D48" s="59"/>
      <c r="E48" s="59"/>
      <c r="F48" s="59"/>
      <c r="G48" s="59"/>
      <c r="H48" s="59"/>
      <c r="I48" s="59"/>
      <c r="J48" s="59"/>
      <c r="K48" s="59"/>
      <c r="L48" s="59" t="s">
        <v>37</v>
      </c>
      <c r="M48" s="59"/>
      <c r="N48" s="802"/>
      <c r="O48" s="802"/>
      <c r="P48" s="802"/>
      <c r="Q48" s="802"/>
      <c r="R48" s="801" t="s">
        <v>235</v>
      </c>
      <c r="S48" s="801"/>
      <c r="T48" s="801"/>
      <c r="U48" s="59"/>
      <c r="V48" s="59" t="s">
        <v>37</v>
      </c>
      <c r="W48" s="796"/>
      <c r="X48" s="796"/>
      <c r="Y48" s="796"/>
      <c r="Z48" s="796"/>
      <c r="AA48" s="796"/>
      <c r="AB48" s="796"/>
      <c r="AC48" s="796"/>
      <c r="AD48" s="796"/>
      <c r="AE48" s="796"/>
      <c r="AF48" s="796"/>
      <c r="AG48" s="796"/>
      <c r="AH48" s="796"/>
      <c r="AI48" s="796"/>
      <c r="AJ48" s="796"/>
      <c r="AK48" s="796"/>
      <c r="AL48" s="59" t="s">
        <v>117</v>
      </c>
      <c r="AM48" s="59"/>
      <c r="AN48" s="796"/>
      <c r="AO48" s="796"/>
      <c r="AP48" s="796"/>
      <c r="AQ48" s="796"/>
      <c r="AR48" s="796"/>
      <c r="AS48" s="796"/>
      <c r="AT48" s="796"/>
      <c r="AU48" s="796"/>
      <c r="AV48" s="796"/>
      <c r="AW48" s="796"/>
      <c r="AX48" s="796"/>
      <c r="AY48" s="796"/>
      <c r="AZ48" s="796"/>
      <c r="BA48" s="796"/>
      <c r="BB48" s="796"/>
      <c r="BC48" s="59" t="s">
        <v>117</v>
      </c>
      <c r="BD48" s="59"/>
      <c r="BE48" s="803">
        <f t="shared" ref="BE48:BE76" si="1">IF(AN48="別紙",W48,W48+AN48)</f>
        <v>0</v>
      </c>
      <c r="BF48" s="803"/>
      <c r="BG48" s="803"/>
      <c r="BH48" s="803"/>
      <c r="BI48" s="803"/>
      <c r="BJ48" s="803"/>
      <c r="BK48" s="803"/>
      <c r="BL48" s="803"/>
      <c r="BM48" s="803"/>
      <c r="BN48" s="803"/>
      <c r="BO48" s="803"/>
      <c r="BP48" s="803"/>
      <c r="BQ48" s="803"/>
      <c r="BR48" s="803"/>
      <c r="BS48" s="803"/>
      <c r="BT48" s="123"/>
      <c r="BU48" s="119" t="s">
        <v>85</v>
      </c>
      <c r="BV48" s="119"/>
      <c r="BW48" s="119"/>
      <c r="BX48" s="119"/>
      <c r="BY48" s="119"/>
      <c r="BZ48" s="59"/>
      <c r="CA48" s="59"/>
      <c r="CB48" s="1"/>
      <c r="CC48" s="1" t="s">
        <v>1984</v>
      </c>
    </row>
    <row r="49" spans="1:81" s="2" customFormat="1" ht="14.25" customHeight="1">
      <c r="A49" s="445" t="str">
        <f>IF(★入力準備★!$C$45="4面12欄の別紙あり","必要書式枚数にする","このチェックを外してください")</f>
        <v>このチェックを外してください</v>
      </c>
      <c r="B49" s="59"/>
      <c r="C49" s="59"/>
      <c r="D49" s="59"/>
      <c r="E49" s="59"/>
      <c r="F49" s="59"/>
      <c r="G49" s="59"/>
      <c r="H49" s="59"/>
      <c r="I49" s="59"/>
      <c r="J49" s="59"/>
      <c r="K49" s="59"/>
      <c r="L49" s="59" t="s">
        <v>37</v>
      </c>
      <c r="M49" s="59"/>
      <c r="N49" s="802"/>
      <c r="O49" s="802"/>
      <c r="P49" s="802"/>
      <c r="Q49" s="802"/>
      <c r="R49" s="801" t="s">
        <v>235</v>
      </c>
      <c r="S49" s="801"/>
      <c r="T49" s="801"/>
      <c r="U49" s="59"/>
      <c r="V49" s="59" t="s">
        <v>37</v>
      </c>
      <c r="W49" s="796"/>
      <c r="X49" s="796"/>
      <c r="Y49" s="796"/>
      <c r="Z49" s="796"/>
      <c r="AA49" s="796"/>
      <c r="AB49" s="796"/>
      <c r="AC49" s="796"/>
      <c r="AD49" s="796"/>
      <c r="AE49" s="796"/>
      <c r="AF49" s="796"/>
      <c r="AG49" s="796"/>
      <c r="AH49" s="796"/>
      <c r="AI49" s="796"/>
      <c r="AJ49" s="796"/>
      <c r="AK49" s="796"/>
      <c r="AL49" s="59" t="s">
        <v>117</v>
      </c>
      <c r="AM49" s="59"/>
      <c r="AN49" s="796"/>
      <c r="AO49" s="796"/>
      <c r="AP49" s="796"/>
      <c r="AQ49" s="796"/>
      <c r="AR49" s="796"/>
      <c r="AS49" s="796"/>
      <c r="AT49" s="796"/>
      <c r="AU49" s="796"/>
      <c r="AV49" s="796"/>
      <c r="AW49" s="796"/>
      <c r="AX49" s="796"/>
      <c r="AY49" s="796"/>
      <c r="AZ49" s="796"/>
      <c r="BA49" s="796"/>
      <c r="BB49" s="796"/>
      <c r="BC49" s="59" t="s">
        <v>117</v>
      </c>
      <c r="BD49" s="59"/>
      <c r="BE49" s="803">
        <f t="shared" si="1"/>
        <v>0</v>
      </c>
      <c r="BF49" s="803"/>
      <c r="BG49" s="803"/>
      <c r="BH49" s="803"/>
      <c r="BI49" s="803"/>
      <c r="BJ49" s="803"/>
      <c r="BK49" s="803"/>
      <c r="BL49" s="803"/>
      <c r="BM49" s="803"/>
      <c r="BN49" s="803"/>
      <c r="BO49" s="803"/>
      <c r="BP49" s="803"/>
      <c r="BQ49" s="803"/>
      <c r="BR49" s="803"/>
      <c r="BS49" s="803"/>
      <c r="BT49" s="123"/>
      <c r="BU49" s="119" t="s">
        <v>85</v>
      </c>
      <c r="BV49" s="119"/>
      <c r="BW49" s="119"/>
      <c r="BX49" s="119"/>
      <c r="BY49" s="119"/>
      <c r="BZ49" s="59"/>
      <c r="CA49" s="59"/>
      <c r="CC49" s="1" t="s">
        <v>1985</v>
      </c>
    </row>
    <row r="50" spans="1:81" s="2" customFormat="1" ht="14.25" customHeight="1">
      <c r="A50" s="445" t="str">
        <f>IF(★入力準備★!$C$45="4面12欄の別紙あり","必要書式枚数にする","このチェックを外してください")</f>
        <v>このチェックを外してください</v>
      </c>
      <c r="B50" s="59"/>
      <c r="C50" s="59"/>
      <c r="D50" s="59"/>
      <c r="E50" s="59"/>
      <c r="F50" s="59"/>
      <c r="G50" s="59"/>
      <c r="H50" s="59"/>
      <c r="I50" s="59"/>
      <c r="J50" s="59"/>
      <c r="K50" s="59"/>
      <c r="L50" s="59" t="s">
        <v>37</v>
      </c>
      <c r="M50" s="59"/>
      <c r="N50" s="802"/>
      <c r="O50" s="802"/>
      <c r="P50" s="802"/>
      <c r="Q50" s="802"/>
      <c r="R50" s="801" t="s">
        <v>235</v>
      </c>
      <c r="S50" s="801"/>
      <c r="T50" s="801"/>
      <c r="U50" s="59"/>
      <c r="V50" s="59" t="s">
        <v>37</v>
      </c>
      <c r="W50" s="796"/>
      <c r="X50" s="796"/>
      <c r="Y50" s="796"/>
      <c r="Z50" s="796"/>
      <c r="AA50" s="796"/>
      <c r="AB50" s="796"/>
      <c r="AC50" s="796"/>
      <c r="AD50" s="796"/>
      <c r="AE50" s="796"/>
      <c r="AF50" s="796"/>
      <c r="AG50" s="796"/>
      <c r="AH50" s="796"/>
      <c r="AI50" s="796"/>
      <c r="AJ50" s="796"/>
      <c r="AK50" s="796"/>
      <c r="AL50" s="59" t="s">
        <v>117</v>
      </c>
      <c r="AM50" s="59"/>
      <c r="AN50" s="796"/>
      <c r="AO50" s="796"/>
      <c r="AP50" s="796"/>
      <c r="AQ50" s="796"/>
      <c r="AR50" s="796"/>
      <c r="AS50" s="796"/>
      <c r="AT50" s="796"/>
      <c r="AU50" s="796"/>
      <c r="AV50" s="796"/>
      <c r="AW50" s="796"/>
      <c r="AX50" s="796"/>
      <c r="AY50" s="796"/>
      <c r="AZ50" s="796"/>
      <c r="BA50" s="796"/>
      <c r="BB50" s="796"/>
      <c r="BC50" s="59" t="s">
        <v>117</v>
      </c>
      <c r="BD50" s="59"/>
      <c r="BE50" s="803">
        <f t="shared" si="1"/>
        <v>0</v>
      </c>
      <c r="BF50" s="803"/>
      <c r="BG50" s="803"/>
      <c r="BH50" s="803"/>
      <c r="BI50" s="803"/>
      <c r="BJ50" s="803"/>
      <c r="BK50" s="803"/>
      <c r="BL50" s="803"/>
      <c r="BM50" s="803"/>
      <c r="BN50" s="803"/>
      <c r="BO50" s="803"/>
      <c r="BP50" s="803"/>
      <c r="BQ50" s="803"/>
      <c r="BR50" s="803"/>
      <c r="BS50" s="803"/>
      <c r="BT50" s="123"/>
      <c r="BU50" s="119" t="s">
        <v>85</v>
      </c>
      <c r="BV50" s="119"/>
      <c r="BW50" s="119"/>
      <c r="BX50" s="119"/>
      <c r="BY50" s="119"/>
      <c r="BZ50" s="59"/>
      <c r="CA50" s="59"/>
    </row>
    <row r="51" spans="1:81" s="2" customFormat="1" ht="14.25" customHeight="1">
      <c r="A51" s="445" t="str">
        <f>IF(★入力準備★!$C$45="4面12欄の別紙あり","必要書式枚数にする","このチェックを外してください")</f>
        <v>このチェックを外してください</v>
      </c>
      <c r="B51" s="59"/>
      <c r="C51" s="59"/>
      <c r="D51" s="59"/>
      <c r="E51" s="59"/>
      <c r="F51" s="59"/>
      <c r="G51" s="59"/>
      <c r="H51" s="59"/>
      <c r="I51" s="59"/>
      <c r="J51" s="59"/>
      <c r="K51" s="59"/>
      <c r="L51" s="59" t="s">
        <v>37</v>
      </c>
      <c r="M51" s="59"/>
      <c r="N51" s="802"/>
      <c r="O51" s="802"/>
      <c r="P51" s="802"/>
      <c r="Q51" s="802"/>
      <c r="R51" s="801" t="s">
        <v>235</v>
      </c>
      <c r="S51" s="801"/>
      <c r="T51" s="801"/>
      <c r="U51" s="59"/>
      <c r="V51" s="59" t="s">
        <v>37</v>
      </c>
      <c r="W51" s="796"/>
      <c r="X51" s="796"/>
      <c r="Y51" s="796"/>
      <c r="Z51" s="796"/>
      <c r="AA51" s="796"/>
      <c r="AB51" s="796"/>
      <c r="AC51" s="796"/>
      <c r="AD51" s="796"/>
      <c r="AE51" s="796"/>
      <c r="AF51" s="796"/>
      <c r="AG51" s="796"/>
      <c r="AH51" s="796"/>
      <c r="AI51" s="796"/>
      <c r="AJ51" s="796"/>
      <c r="AK51" s="796"/>
      <c r="AL51" s="59" t="s">
        <v>117</v>
      </c>
      <c r="AM51" s="59"/>
      <c r="AN51" s="796"/>
      <c r="AO51" s="796"/>
      <c r="AP51" s="796"/>
      <c r="AQ51" s="796"/>
      <c r="AR51" s="796"/>
      <c r="AS51" s="796"/>
      <c r="AT51" s="796"/>
      <c r="AU51" s="796"/>
      <c r="AV51" s="796"/>
      <c r="AW51" s="796"/>
      <c r="AX51" s="796"/>
      <c r="AY51" s="796"/>
      <c r="AZ51" s="796"/>
      <c r="BA51" s="796"/>
      <c r="BB51" s="796"/>
      <c r="BC51" s="59" t="s">
        <v>117</v>
      </c>
      <c r="BD51" s="59"/>
      <c r="BE51" s="803">
        <f t="shared" si="1"/>
        <v>0</v>
      </c>
      <c r="BF51" s="803"/>
      <c r="BG51" s="803"/>
      <c r="BH51" s="803"/>
      <c r="BI51" s="803"/>
      <c r="BJ51" s="803"/>
      <c r="BK51" s="803"/>
      <c r="BL51" s="803"/>
      <c r="BM51" s="803"/>
      <c r="BN51" s="803"/>
      <c r="BO51" s="803"/>
      <c r="BP51" s="803"/>
      <c r="BQ51" s="803"/>
      <c r="BR51" s="803"/>
      <c r="BS51" s="803"/>
      <c r="BT51" s="123"/>
      <c r="BU51" s="119" t="s">
        <v>85</v>
      </c>
      <c r="BV51" s="119"/>
      <c r="BW51" s="119"/>
      <c r="BX51" s="119"/>
      <c r="BY51" s="119"/>
      <c r="BZ51" s="59"/>
      <c r="CA51" s="59"/>
    </row>
    <row r="52" spans="1:81" s="2" customFormat="1" ht="14.25" customHeight="1">
      <c r="A52" s="445" t="str">
        <f>IF(★入力準備★!$C$45="4面12欄の別紙あり","必要書式枚数にする","このチェックを外してください")</f>
        <v>このチェックを外してください</v>
      </c>
      <c r="B52" s="59"/>
      <c r="C52" s="59"/>
      <c r="D52" s="59"/>
      <c r="E52" s="59"/>
      <c r="F52" s="59"/>
      <c r="G52" s="59"/>
      <c r="H52" s="59"/>
      <c r="I52" s="59"/>
      <c r="J52" s="59"/>
      <c r="K52" s="59"/>
      <c r="L52" s="59" t="s">
        <v>37</v>
      </c>
      <c r="M52" s="59"/>
      <c r="N52" s="802"/>
      <c r="O52" s="802"/>
      <c r="P52" s="802"/>
      <c r="Q52" s="802"/>
      <c r="R52" s="801" t="s">
        <v>235</v>
      </c>
      <c r="S52" s="801"/>
      <c r="T52" s="801"/>
      <c r="U52" s="59"/>
      <c r="V52" s="59" t="s">
        <v>37</v>
      </c>
      <c r="W52" s="796"/>
      <c r="X52" s="796"/>
      <c r="Y52" s="796"/>
      <c r="Z52" s="796"/>
      <c r="AA52" s="796"/>
      <c r="AB52" s="796"/>
      <c r="AC52" s="796"/>
      <c r="AD52" s="796"/>
      <c r="AE52" s="796"/>
      <c r="AF52" s="796"/>
      <c r="AG52" s="796"/>
      <c r="AH52" s="796"/>
      <c r="AI52" s="796"/>
      <c r="AJ52" s="796"/>
      <c r="AK52" s="796"/>
      <c r="AL52" s="59" t="s">
        <v>117</v>
      </c>
      <c r="AM52" s="59"/>
      <c r="AN52" s="796"/>
      <c r="AO52" s="796"/>
      <c r="AP52" s="796"/>
      <c r="AQ52" s="796"/>
      <c r="AR52" s="796"/>
      <c r="AS52" s="796"/>
      <c r="AT52" s="796"/>
      <c r="AU52" s="796"/>
      <c r="AV52" s="796"/>
      <c r="AW52" s="796"/>
      <c r="AX52" s="796"/>
      <c r="AY52" s="796"/>
      <c r="AZ52" s="796"/>
      <c r="BA52" s="796"/>
      <c r="BB52" s="796"/>
      <c r="BC52" s="59" t="s">
        <v>117</v>
      </c>
      <c r="BD52" s="59"/>
      <c r="BE52" s="803">
        <f t="shared" si="1"/>
        <v>0</v>
      </c>
      <c r="BF52" s="803"/>
      <c r="BG52" s="803"/>
      <c r="BH52" s="803"/>
      <c r="BI52" s="803"/>
      <c r="BJ52" s="803"/>
      <c r="BK52" s="803"/>
      <c r="BL52" s="803"/>
      <c r="BM52" s="803"/>
      <c r="BN52" s="803"/>
      <c r="BO52" s="803"/>
      <c r="BP52" s="803"/>
      <c r="BQ52" s="803"/>
      <c r="BR52" s="803"/>
      <c r="BS52" s="803"/>
      <c r="BT52" s="123"/>
      <c r="BU52" s="119" t="s">
        <v>85</v>
      </c>
      <c r="BV52" s="119"/>
      <c r="BW52" s="119"/>
      <c r="BX52" s="119"/>
      <c r="BY52" s="119"/>
      <c r="BZ52" s="59"/>
      <c r="CA52" s="59"/>
    </row>
    <row r="53" spans="1:81" s="2" customFormat="1" ht="14.25" customHeight="1">
      <c r="A53" s="445" t="str">
        <f>IF(★入力準備★!$C$45="4面12欄の別紙あり","必要書式枚数にする","このチェックを外してください")</f>
        <v>このチェックを外してください</v>
      </c>
      <c r="B53" s="59"/>
      <c r="C53" s="59"/>
      <c r="D53" s="59"/>
      <c r="E53" s="59"/>
      <c r="F53" s="59"/>
      <c r="G53" s="59"/>
      <c r="H53" s="59"/>
      <c r="I53" s="59"/>
      <c r="J53" s="59"/>
      <c r="K53" s="59"/>
      <c r="L53" s="59" t="s">
        <v>37</v>
      </c>
      <c r="M53" s="59"/>
      <c r="N53" s="802"/>
      <c r="O53" s="802"/>
      <c r="P53" s="802"/>
      <c r="Q53" s="802"/>
      <c r="R53" s="801" t="s">
        <v>235</v>
      </c>
      <c r="S53" s="801"/>
      <c r="T53" s="801"/>
      <c r="U53" s="59"/>
      <c r="V53" s="59" t="s">
        <v>37</v>
      </c>
      <c r="W53" s="796"/>
      <c r="X53" s="796"/>
      <c r="Y53" s="796"/>
      <c r="Z53" s="796"/>
      <c r="AA53" s="796"/>
      <c r="AB53" s="796"/>
      <c r="AC53" s="796"/>
      <c r="AD53" s="796"/>
      <c r="AE53" s="796"/>
      <c r="AF53" s="796"/>
      <c r="AG53" s="796"/>
      <c r="AH53" s="796"/>
      <c r="AI53" s="796"/>
      <c r="AJ53" s="796"/>
      <c r="AK53" s="796"/>
      <c r="AL53" s="59" t="s">
        <v>117</v>
      </c>
      <c r="AM53" s="59"/>
      <c r="AN53" s="796"/>
      <c r="AO53" s="796"/>
      <c r="AP53" s="796"/>
      <c r="AQ53" s="796"/>
      <c r="AR53" s="796"/>
      <c r="AS53" s="796"/>
      <c r="AT53" s="796"/>
      <c r="AU53" s="796"/>
      <c r="AV53" s="796"/>
      <c r="AW53" s="796"/>
      <c r="AX53" s="796"/>
      <c r="AY53" s="796"/>
      <c r="AZ53" s="796"/>
      <c r="BA53" s="796"/>
      <c r="BB53" s="796"/>
      <c r="BC53" s="59" t="s">
        <v>117</v>
      </c>
      <c r="BD53" s="59"/>
      <c r="BE53" s="803">
        <f t="shared" si="1"/>
        <v>0</v>
      </c>
      <c r="BF53" s="803"/>
      <c r="BG53" s="803"/>
      <c r="BH53" s="803"/>
      <c r="BI53" s="803"/>
      <c r="BJ53" s="803"/>
      <c r="BK53" s="803"/>
      <c r="BL53" s="803"/>
      <c r="BM53" s="803"/>
      <c r="BN53" s="803"/>
      <c r="BO53" s="803"/>
      <c r="BP53" s="803"/>
      <c r="BQ53" s="803"/>
      <c r="BR53" s="803"/>
      <c r="BS53" s="803"/>
      <c r="BT53" s="123"/>
      <c r="BU53" s="119" t="s">
        <v>85</v>
      </c>
      <c r="BV53" s="119"/>
      <c r="BW53" s="119"/>
      <c r="BX53" s="119"/>
      <c r="BY53" s="119"/>
      <c r="BZ53" s="59"/>
      <c r="CA53" s="59"/>
    </row>
    <row r="54" spans="1:81" s="2" customFormat="1" ht="14.25" customHeight="1">
      <c r="A54" s="445" t="str">
        <f>IF(★入力準備★!$C$45="4面12欄の別紙あり","必要書式枚数にする","このチェックを外してください")</f>
        <v>このチェックを外してください</v>
      </c>
      <c r="B54" s="59"/>
      <c r="C54" s="59"/>
      <c r="D54" s="59"/>
      <c r="E54" s="59"/>
      <c r="F54" s="59"/>
      <c r="G54" s="59"/>
      <c r="H54" s="59"/>
      <c r="I54" s="59"/>
      <c r="J54" s="59"/>
      <c r="K54" s="59"/>
      <c r="L54" s="59" t="s">
        <v>37</v>
      </c>
      <c r="M54" s="59"/>
      <c r="N54" s="802"/>
      <c r="O54" s="802"/>
      <c r="P54" s="802"/>
      <c r="Q54" s="802"/>
      <c r="R54" s="801" t="s">
        <v>235</v>
      </c>
      <c r="S54" s="801"/>
      <c r="T54" s="801"/>
      <c r="U54" s="59"/>
      <c r="V54" s="59" t="s">
        <v>37</v>
      </c>
      <c r="W54" s="796"/>
      <c r="X54" s="796"/>
      <c r="Y54" s="796"/>
      <c r="Z54" s="796"/>
      <c r="AA54" s="796"/>
      <c r="AB54" s="796"/>
      <c r="AC54" s="796"/>
      <c r="AD54" s="796"/>
      <c r="AE54" s="796"/>
      <c r="AF54" s="796"/>
      <c r="AG54" s="796"/>
      <c r="AH54" s="796"/>
      <c r="AI54" s="796"/>
      <c r="AJ54" s="796"/>
      <c r="AK54" s="796"/>
      <c r="AL54" s="59" t="s">
        <v>117</v>
      </c>
      <c r="AM54" s="59"/>
      <c r="AN54" s="796"/>
      <c r="AO54" s="796"/>
      <c r="AP54" s="796"/>
      <c r="AQ54" s="796"/>
      <c r="AR54" s="796"/>
      <c r="AS54" s="796"/>
      <c r="AT54" s="796"/>
      <c r="AU54" s="796"/>
      <c r="AV54" s="796"/>
      <c r="AW54" s="796"/>
      <c r="AX54" s="796"/>
      <c r="AY54" s="796"/>
      <c r="AZ54" s="796"/>
      <c r="BA54" s="796"/>
      <c r="BB54" s="796"/>
      <c r="BC54" s="59" t="s">
        <v>117</v>
      </c>
      <c r="BD54" s="59"/>
      <c r="BE54" s="803">
        <f t="shared" si="1"/>
        <v>0</v>
      </c>
      <c r="BF54" s="803"/>
      <c r="BG54" s="803"/>
      <c r="BH54" s="803"/>
      <c r="BI54" s="803"/>
      <c r="BJ54" s="803"/>
      <c r="BK54" s="803"/>
      <c r="BL54" s="803"/>
      <c r="BM54" s="803"/>
      <c r="BN54" s="803"/>
      <c r="BO54" s="803"/>
      <c r="BP54" s="803"/>
      <c r="BQ54" s="803"/>
      <c r="BR54" s="803"/>
      <c r="BS54" s="803"/>
      <c r="BT54" s="123"/>
      <c r="BU54" s="119" t="s">
        <v>85</v>
      </c>
      <c r="BV54" s="119"/>
      <c r="BW54" s="119"/>
      <c r="BX54" s="119"/>
      <c r="BY54" s="119"/>
      <c r="BZ54" s="59"/>
      <c r="CA54" s="59"/>
    </row>
    <row r="55" spans="1:81" s="2" customFormat="1" ht="14.25" customHeight="1">
      <c r="A55" s="445" t="str">
        <f>IF(★入力準備★!$C$45="4面12欄の別紙あり","必要書式枚数にする","このチェックを外してください")</f>
        <v>このチェックを外してください</v>
      </c>
      <c r="B55" s="59"/>
      <c r="C55" s="59"/>
      <c r="D55" s="59"/>
      <c r="E55" s="59"/>
      <c r="F55" s="59"/>
      <c r="G55" s="59"/>
      <c r="H55" s="59"/>
      <c r="I55" s="59"/>
      <c r="J55" s="59"/>
      <c r="K55" s="59"/>
      <c r="L55" s="59" t="s">
        <v>37</v>
      </c>
      <c r="M55" s="59"/>
      <c r="N55" s="802"/>
      <c r="O55" s="802"/>
      <c r="P55" s="802"/>
      <c r="Q55" s="802"/>
      <c r="R55" s="801" t="s">
        <v>235</v>
      </c>
      <c r="S55" s="801"/>
      <c r="T55" s="801"/>
      <c r="U55" s="59"/>
      <c r="V55" s="59" t="s">
        <v>37</v>
      </c>
      <c r="W55" s="796"/>
      <c r="X55" s="796"/>
      <c r="Y55" s="796"/>
      <c r="Z55" s="796"/>
      <c r="AA55" s="796"/>
      <c r="AB55" s="796"/>
      <c r="AC55" s="796"/>
      <c r="AD55" s="796"/>
      <c r="AE55" s="796"/>
      <c r="AF55" s="796"/>
      <c r="AG55" s="796"/>
      <c r="AH55" s="796"/>
      <c r="AI55" s="796"/>
      <c r="AJ55" s="796"/>
      <c r="AK55" s="796"/>
      <c r="AL55" s="59" t="s">
        <v>117</v>
      </c>
      <c r="AM55" s="59"/>
      <c r="AN55" s="796"/>
      <c r="AO55" s="796"/>
      <c r="AP55" s="796"/>
      <c r="AQ55" s="796"/>
      <c r="AR55" s="796"/>
      <c r="AS55" s="796"/>
      <c r="AT55" s="796"/>
      <c r="AU55" s="796"/>
      <c r="AV55" s="796"/>
      <c r="AW55" s="796"/>
      <c r="AX55" s="796"/>
      <c r="AY55" s="796"/>
      <c r="AZ55" s="796"/>
      <c r="BA55" s="796"/>
      <c r="BB55" s="796"/>
      <c r="BC55" s="59" t="s">
        <v>117</v>
      </c>
      <c r="BD55" s="59"/>
      <c r="BE55" s="803">
        <f t="shared" si="1"/>
        <v>0</v>
      </c>
      <c r="BF55" s="803"/>
      <c r="BG55" s="803"/>
      <c r="BH55" s="803"/>
      <c r="BI55" s="803"/>
      <c r="BJ55" s="803"/>
      <c r="BK55" s="803"/>
      <c r="BL55" s="803"/>
      <c r="BM55" s="803"/>
      <c r="BN55" s="803"/>
      <c r="BO55" s="803"/>
      <c r="BP55" s="803"/>
      <c r="BQ55" s="803"/>
      <c r="BR55" s="803"/>
      <c r="BS55" s="803"/>
      <c r="BT55" s="123"/>
      <c r="BU55" s="119" t="s">
        <v>85</v>
      </c>
      <c r="BV55" s="119"/>
      <c r="BW55" s="119"/>
      <c r="BX55" s="119"/>
      <c r="BY55" s="119"/>
      <c r="BZ55" s="59"/>
      <c r="CA55" s="59"/>
    </row>
    <row r="56" spans="1:81" s="2" customFormat="1" ht="14.25" customHeight="1">
      <c r="A56" s="445" t="str">
        <f>IF(★入力準備★!$C$45="4面12欄の別紙あり","必要書式枚数にする","このチェックを外してください")</f>
        <v>このチェックを外してください</v>
      </c>
      <c r="B56" s="59"/>
      <c r="C56" s="59"/>
      <c r="D56" s="59"/>
      <c r="E56" s="59"/>
      <c r="F56" s="59"/>
      <c r="G56" s="59"/>
      <c r="H56" s="59"/>
      <c r="I56" s="59"/>
      <c r="J56" s="59"/>
      <c r="K56" s="59"/>
      <c r="L56" s="59" t="s">
        <v>37</v>
      </c>
      <c r="M56" s="59"/>
      <c r="N56" s="802"/>
      <c r="O56" s="802"/>
      <c r="P56" s="802"/>
      <c r="Q56" s="802"/>
      <c r="R56" s="801" t="s">
        <v>235</v>
      </c>
      <c r="S56" s="801"/>
      <c r="T56" s="801"/>
      <c r="U56" s="59"/>
      <c r="V56" s="59" t="s">
        <v>37</v>
      </c>
      <c r="W56" s="796"/>
      <c r="X56" s="796"/>
      <c r="Y56" s="796"/>
      <c r="Z56" s="796"/>
      <c r="AA56" s="796"/>
      <c r="AB56" s="796"/>
      <c r="AC56" s="796"/>
      <c r="AD56" s="796"/>
      <c r="AE56" s="796"/>
      <c r="AF56" s="796"/>
      <c r="AG56" s="796"/>
      <c r="AH56" s="796"/>
      <c r="AI56" s="796"/>
      <c r="AJ56" s="796"/>
      <c r="AK56" s="796"/>
      <c r="AL56" s="59" t="s">
        <v>117</v>
      </c>
      <c r="AM56" s="59"/>
      <c r="AN56" s="796"/>
      <c r="AO56" s="796"/>
      <c r="AP56" s="796"/>
      <c r="AQ56" s="796"/>
      <c r="AR56" s="796"/>
      <c r="AS56" s="796"/>
      <c r="AT56" s="796"/>
      <c r="AU56" s="796"/>
      <c r="AV56" s="796"/>
      <c r="AW56" s="796"/>
      <c r="AX56" s="796"/>
      <c r="AY56" s="796"/>
      <c r="AZ56" s="796"/>
      <c r="BA56" s="796"/>
      <c r="BB56" s="796"/>
      <c r="BC56" s="59" t="s">
        <v>117</v>
      </c>
      <c r="BD56" s="59"/>
      <c r="BE56" s="803">
        <f t="shared" si="1"/>
        <v>0</v>
      </c>
      <c r="BF56" s="803"/>
      <c r="BG56" s="803"/>
      <c r="BH56" s="803"/>
      <c r="BI56" s="803"/>
      <c r="BJ56" s="803"/>
      <c r="BK56" s="803"/>
      <c r="BL56" s="803"/>
      <c r="BM56" s="803"/>
      <c r="BN56" s="803"/>
      <c r="BO56" s="803"/>
      <c r="BP56" s="803"/>
      <c r="BQ56" s="803"/>
      <c r="BR56" s="803"/>
      <c r="BS56" s="803"/>
      <c r="BT56" s="123"/>
      <c r="BU56" s="119" t="s">
        <v>85</v>
      </c>
      <c r="BV56" s="119"/>
      <c r="BW56" s="119"/>
      <c r="BX56" s="119"/>
      <c r="BY56" s="119"/>
      <c r="BZ56" s="59"/>
      <c r="CA56" s="59"/>
    </row>
    <row r="57" spans="1:81" s="2" customFormat="1" ht="14.25" customHeight="1">
      <c r="A57" s="445" t="str">
        <f>IF(★入力準備★!$C$45="4面12欄の別紙あり","必要書式枚数にする","このチェックを外してください")</f>
        <v>このチェックを外してください</v>
      </c>
      <c r="B57" s="59"/>
      <c r="C57" s="59"/>
      <c r="D57" s="59"/>
      <c r="E57" s="59"/>
      <c r="F57" s="59"/>
      <c r="G57" s="59"/>
      <c r="H57" s="59"/>
      <c r="I57" s="59"/>
      <c r="J57" s="59"/>
      <c r="K57" s="59"/>
      <c r="L57" s="59" t="s">
        <v>37</v>
      </c>
      <c r="M57" s="59"/>
      <c r="N57" s="802"/>
      <c r="O57" s="802"/>
      <c r="P57" s="802"/>
      <c r="Q57" s="802"/>
      <c r="R57" s="801" t="s">
        <v>235</v>
      </c>
      <c r="S57" s="801"/>
      <c r="T57" s="801"/>
      <c r="U57" s="59"/>
      <c r="V57" s="59" t="s">
        <v>37</v>
      </c>
      <c r="W57" s="796"/>
      <c r="X57" s="796"/>
      <c r="Y57" s="796"/>
      <c r="Z57" s="796"/>
      <c r="AA57" s="796"/>
      <c r="AB57" s="796"/>
      <c r="AC57" s="796"/>
      <c r="AD57" s="796"/>
      <c r="AE57" s="796"/>
      <c r="AF57" s="796"/>
      <c r="AG57" s="796"/>
      <c r="AH57" s="796"/>
      <c r="AI57" s="796"/>
      <c r="AJ57" s="796"/>
      <c r="AK57" s="796"/>
      <c r="AL57" s="59" t="s">
        <v>117</v>
      </c>
      <c r="AM57" s="59"/>
      <c r="AN57" s="796"/>
      <c r="AO57" s="796"/>
      <c r="AP57" s="796"/>
      <c r="AQ57" s="796"/>
      <c r="AR57" s="796"/>
      <c r="AS57" s="796"/>
      <c r="AT57" s="796"/>
      <c r="AU57" s="796"/>
      <c r="AV57" s="796"/>
      <c r="AW57" s="796"/>
      <c r="AX57" s="796"/>
      <c r="AY57" s="796"/>
      <c r="AZ57" s="796"/>
      <c r="BA57" s="796"/>
      <c r="BB57" s="796"/>
      <c r="BC57" s="59" t="s">
        <v>117</v>
      </c>
      <c r="BD57" s="59"/>
      <c r="BE57" s="803">
        <f t="shared" si="1"/>
        <v>0</v>
      </c>
      <c r="BF57" s="803"/>
      <c r="BG57" s="803"/>
      <c r="BH57" s="803"/>
      <c r="BI57" s="803"/>
      <c r="BJ57" s="803"/>
      <c r="BK57" s="803"/>
      <c r="BL57" s="803"/>
      <c r="BM57" s="803"/>
      <c r="BN57" s="803"/>
      <c r="BO57" s="803"/>
      <c r="BP57" s="803"/>
      <c r="BQ57" s="803"/>
      <c r="BR57" s="803"/>
      <c r="BS57" s="803"/>
      <c r="BT57" s="123"/>
      <c r="BU57" s="119" t="s">
        <v>85</v>
      </c>
      <c r="BV57" s="119"/>
      <c r="BW57" s="119"/>
      <c r="BX57" s="119"/>
      <c r="BY57" s="119"/>
      <c r="BZ57" s="59"/>
      <c r="CA57" s="59"/>
    </row>
    <row r="58" spans="1:81" s="2" customFormat="1" ht="14.25" customHeight="1">
      <c r="A58" s="445" t="str">
        <f>IF(★入力準備★!$C$45="4面12欄の別紙あり","必要書式枚数にする","このチェックを外してください")</f>
        <v>このチェックを外してください</v>
      </c>
      <c r="B58" s="59"/>
      <c r="C58" s="59"/>
      <c r="D58" s="59"/>
      <c r="E58" s="59"/>
      <c r="F58" s="59"/>
      <c r="G58" s="59"/>
      <c r="H58" s="59"/>
      <c r="I58" s="59"/>
      <c r="J58" s="59"/>
      <c r="K58" s="59"/>
      <c r="L58" s="59" t="s">
        <v>37</v>
      </c>
      <c r="M58" s="59"/>
      <c r="N58" s="802"/>
      <c r="O58" s="802"/>
      <c r="P58" s="802"/>
      <c r="Q58" s="802"/>
      <c r="R58" s="801" t="s">
        <v>235</v>
      </c>
      <c r="S58" s="801"/>
      <c r="T58" s="801"/>
      <c r="U58" s="59"/>
      <c r="V58" s="59" t="s">
        <v>37</v>
      </c>
      <c r="W58" s="796"/>
      <c r="X58" s="796"/>
      <c r="Y58" s="796"/>
      <c r="Z58" s="796"/>
      <c r="AA58" s="796"/>
      <c r="AB58" s="796"/>
      <c r="AC58" s="796"/>
      <c r="AD58" s="796"/>
      <c r="AE58" s="796"/>
      <c r="AF58" s="796"/>
      <c r="AG58" s="796"/>
      <c r="AH58" s="796"/>
      <c r="AI58" s="796"/>
      <c r="AJ58" s="796"/>
      <c r="AK58" s="796"/>
      <c r="AL58" s="59" t="s">
        <v>117</v>
      </c>
      <c r="AM58" s="59"/>
      <c r="AN58" s="796"/>
      <c r="AO58" s="796"/>
      <c r="AP58" s="796"/>
      <c r="AQ58" s="796"/>
      <c r="AR58" s="796"/>
      <c r="AS58" s="796"/>
      <c r="AT58" s="796"/>
      <c r="AU58" s="796"/>
      <c r="AV58" s="796"/>
      <c r="AW58" s="796"/>
      <c r="AX58" s="796"/>
      <c r="AY58" s="796"/>
      <c r="AZ58" s="796"/>
      <c r="BA58" s="796"/>
      <c r="BB58" s="796"/>
      <c r="BC58" s="59" t="s">
        <v>117</v>
      </c>
      <c r="BD58" s="59"/>
      <c r="BE58" s="803">
        <f t="shared" si="1"/>
        <v>0</v>
      </c>
      <c r="BF58" s="803"/>
      <c r="BG58" s="803"/>
      <c r="BH58" s="803"/>
      <c r="BI58" s="803"/>
      <c r="BJ58" s="803"/>
      <c r="BK58" s="803"/>
      <c r="BL58" s="803"/>
      <c r="BM58" s="803"/>
      <c r="BN58" s="803"/>
      <c r="BO58" s="803"/>
      <c r="BP58" s="803"/>
      <c r="BQ58" s="803"/>
      <c r="BR58" s="803"/>
      <c r="BS58" s="803"/>
      <c r="BT58" s="123"/>
      <c r="BU58" s="119" t="s">
        <v>85</v>
      </c>
      <c r="BV58" s="119"/>
      <c r="BW58" s="119"/>
      <c r="BX58" s="119"/>
      <c r="BY58" s="119"/>
      <c r="BZ58" s="59"/>
      <c r="CA58" s="59"/>
    </row>
    <row r="59" spans="1:81" s="2" customFormat="1" ht="14.25" customHeight="1">
      <c r="A59" s="445" t="str">
        <f>IF(★入力準備★!$C$45="4面12欄の別紙あり","必要書式枚数にする","このチェックを外してください")</f>
        <v>このチェックを外してください</v>
      </c>
      <c r="B59" s="59"/>
      <c r="C59" s="59"/>
      <c r="D59" s="59"/>
      <c r="E59" s="59"/>
      <c r="F59" s="59"/>
      <c r="G59" s="59"/>
      <c r="H59" s="59"/>
      <c r="I59" s="59"/>
      <c r="J59" s="59"/>
      <c r="K59" s="59"/>
      <c r="L59" s="59" t="s">
        <v>37</v>
      </c>
      <c r="M59" s="59"/>
      <c r="N59" s="802"/>
      <c r="O59" s="802"/>
      <c r="P59" s="802"/>
      <c r="Q59" s="802"/>
      <c r="R59" s="801" t="s">
        <v>235</v>
      </c>
      <c r="S59" s="801"/>
      <c r="T59" s="801"/>
      <c r="U59" s="59"/>
      <c r="V59" s="59" t="s">
        <v>37</v>
      </c>
      <c r="W59" s="796"/>
      <c r="X59" s="796"/>
      <c r="Y59" s="796"/>
      <c r="Z59" s="796"/>
      <c r="AA59" s="796"/>
      <c r="AB59" s="796"/>
      <c r="AC59" s="796"/>
      <c r="AD59" s="796"/>
      <c r="AE59" s="796"/>
      <c r="AF59" s="796"/>
      <c r="AG59" s="796"/>
      <c r="AH59" s="796"/>
      <c r="AI59" s="796"/>
      <c r="AJ59" s="796"/>
      <c r="AK59" s="796"/>
      <c r="AL59" s="59" t="s">
        <v>117</v>
      </c>
      <c r="AM59" s="59"/>
      <c r="AN59" s="796"/>
      <c r="AO59" s="796"/>
      <c r="AP59" s="796"/>
      <c r="AQ59" s="796"/>
      <c r="AR59" s="796"/>
      <c r="AS59" s="796"/>
      <c r="AT59" s="796"/>
      <c r="AU59" s="796"/>
      <c r="AV59" s="796"/>
      <c r="AW59" s="796"/>
      <c r="AX59" s="796"/>
      <c r="AY59" s="796"/>
      <c r="AZ59" s="796"/>
      <c r="BA59" s="796"/>
      <c r="BB59" s="796"/>
      <c r="BC59" s="59" t="s">
        <v>117</v>
      </c>
      <c r="BD59" s="59"/>
      <c r="BE59" s="803">
        <f t="shared" si="1"/>
        <v>0</v>
      </c>
      <c r="BF59" s="803"/>
      <c r="BG59" s="803"/>
      <c r="BH59" s="803"/>
      <c r="BI59" s="803"/>
      <c r="BJ59" s="803"/>
      <c r="BK59" s="803"/>
      <c r="BL59" s="803"/>
      <c r="BM59" s="803"/>
      <c r="BN59" s="803"/>
      <c r="BO59" s="803"/>
      <c r="BP59" s="803"/>
      <c r="BQ59" s="803"/>
      <c r="BR59" s="803"/>
      <c r="BS59" s="803"/>
      <c r="BT59" s="123"/>
      <c r="BU59" s="119" t="s">
        <v>85</v>
      </c>
      <c r="BV59" s="119"/>
      <c r="BW59" s="119"/>
      <c r="BX59" s="119"/>
      <c r="BY59" s="119"/>
      <c r="BZ59" s="59"/>
      <c r="CA59" s="59"/>
    </row>
    <row r="60" spans="1:81" s="2" customFormat="1" ht="14.25" customHeight="1">
      <c r="A60" s="445" t="str">
        <f>IF(★入力準備★!$C$45="4面12欄の別紙あり","必要書式枚数にする","このチェックを外してください")</f>
        <v>このチェックを外してください</v>
      </c>
      <c r="B60" s="59"/>
      <c r="C60" s="59"/>
      <c r="D60" s="59"/>
      <c r="E60" s="59"/>
      <c r="F60" s="59"/>
      <c r="G60" s="59"/>
      <c r="H60" s="59"/>
      <c r="I60" s="59"/>
      <c r="J60" s="59"/>
      <c r="K60" s="59"/>
      <c r="L60" s="59" t="s">
        <v>37</v>
      </c>
      <c r="M60" s="59"/>
      <c r="N60" s="802"/>
      <c r="O60" s="802"/>
      <c r="P60" s="802"/>
      <c r="Q60" s="802"/>
      <c r="R60" s="801" t="s">
        <v>235</v>
      </c>
      <c r="S60" s="801"/>
      <c r="T60" s="801"/>
      <c r="U60" s="59"/>
      <c r="V60" s="59" t="s">
        <v>37</v>
      </c>
      <c r="W60" s="796"/>
      <c r="X60" s="796"/>
      <c r="Y60" s="796"/>
      <c r="Z60" s="796"/>
      <c r="AA60" s="796"/>
      <c r="AB60" s="796"/>
      <c r="AC60" s="796"/>
      <c r="AD60" s="796"/>
      <c r="AE60" s="796"/>
      <c r="AF60" s="796"/>
      <c r="AG60" s="796"/>
      <c r="AH60" s="796"/>
      <c r="AI60" s="796"/>
      <c r="AJ60" s="796"/>
      <c r="AK60" s="796"/>
      <c r="AL60" s="59" t="s">
        <v>117</v>
      </c>
      <c r="AM60" s="59"/>
      <c r="AN60" s="796"/>
      <c r="AO60" s="796"/>
      <c r="AP60" s="796"/>
      <c r="AQ60" s="796"/>
      <c r="AR60" s="796"/>
      <c r="AS60" s="796"/>
      <c r="AT60" s="796"/>
      <c r="AU60" s="796"/>
      <c r="AV60" s="796"/>
      <c r="AW60" s="796"/>
      <c r="AX60" s="796"/>
      <c r="AY60" s="796"/>
      <c r="AZ60" s="796"/>
      <c r="BA60" s="796"/>
      <c r="BB60" s="796"/>
      <c r="BC60" s="59" t="s">
        <v>117</v>
      </c>
      <c r="BD60" s="59"/>
      <c r="BE60" s="803">
        <f t="shared" si="1"/>
        <v>0</v>
      </c>
      <c r="BF60" s="803"/>
      <c r="BG60" s="803"/>
      <c r="BH60" s="803"/>
      <c r="BI60" s="803"/>
      <c r="BJ60" s="803"/>
      <c r="BK60" s="803"/>
      <c r="BL60" s="803"/>
      <c r="BM60" s="803"/>
      <c r="BN60" s="803"/>
      <c r="BO60" s="803"/>
      <c r="BP60" s="803"/>
      <c r="BQ60" s="803"/>
      <c r="BR60" s="803"/>
      <c r="BS60" s="803"/>
      <c r="BT60" s="123"/>
      <c r="BU60" s="119" t="s">
        <v>85</v>
      </c>
      <c r="BV60" s="119"/>
      <c r="BW60" s="119"/>
      <c r="BX60" s="119"/>
      <c r="BY60" s="119"/>
      <c r="BZ60" s="59"/>
      <c r="CA60" s="59"/>
    </row>
    <row r="61" spans="1:81" s="2" customFormat="1" ht="14.25" customHeight="1">
      <c r="A61" s="445" t="str">
        <f>IF(★入力準備★!$C$45="4面12欄の別紙あり","必要書式枚数にする","このチェックを外してください")</f>
        <v>このチェックを外してください</v>
      </c>
      <c r="B61" s="59"/>
      <c r="C61" s="59"/>
      <c r="D61" s="59"/>
      <c r="E61" s="59"/>
      <c r="F61" s="59"/>
      <c r="G61" s="59"/>
      <c r="H61" s="59"/>
      <c r="I61" s="59"/>
      <c r="J61" s="59"/>
      <c r="K61" s="59"/>
      <c r="L61" s="59" t="s">
        <v>37</v>
      </c>
      <c r="M61" s="59"/>
      <c r="N61" s="802"/>
      <c r="O61" s="802"/>
      <c r="P61" s="802"/>
      <c r="Q61" s="802"/>
      <c r="R61" s="801" t="s">
        <v>235</v>
      </c>
      <c r="S61" s="801"/>
      <c r="T61" s="801"/>
      <c r="U61" s="59"/>
      <c r="V61" s="59" t="s">
        <v>37</v>
      </c>
      <c r="W61" s="796"/>
      <c r="X61" s="796"/>
      <c r="Y61" s="796"/>
      <c r="Z61" s="796"/>
      <c r="AA61" s="796"/>
      <c r="AB61" s="796"/>
      <c r="AC61" s="796"/>
      <c r="AD61" s="796"/>
      <c r="AE61" s="796"/>
      <c r="AF61" s="796"/>
      <c r="AG61" s="796"/>
      <c r="AH61" s="796"/>
      <c r="AI61" s="796"/>
      <c r="AJ61" s="796"/>
      <c r="AK61" s="796"/>
      <c r="AL61" s="59" t="s">
        <v>117</v>
      </c>
      <c r="AM61" s="59"/>
      <c r="AN61" s="796"/>
      <c r="AO61" s="796"/>
      <c r="AP61" s="796"/>
      <c r="AQ61" s="796"/>
      <c r="AR61" s="796"/>
      <c r="AS61" s="796"/>
      <c r="AT61" s="796"/>
      <c r="AU61" s="796"/>
      <c r="AV61" s="796"/>
      <c r="AW61" s="796"/>
      <c r="AX61" s="796"/>
      <c r="AY61" s="796"/>
      <c r="AZ61" s="796"/>
      <c r="BA61" s="796"/>
      <c r="BB61" s="796"/>
      <c r="BC61" s="59" t="s">
        <v>117</v>
      </c>
      <c r="BD61" s="59"/>
      <c r="BE61" s="803">
        <f t="shared" si="1"/>
        <v>0</v>
      </c>
      <c r="BF61" s="803"/>
      <c r="BG61" s="803"/>
      <c r="BH61" s="803"/>
      <c r="BI61" s="803"/>
      <c r="BJ61" s="803"/>
      <c r="BK61" s="803"/>
      <c r="BL61" s="803"/>
      <c r="BM61" s="803"/>
      <c r="BN61" s="803"/>
      <c r="BO61" s="803"/>
      <c r="BP61" s="803"/>
      <c r="BQ61" s="803"/>
      <c r="BR61" s="803"/>
      <c r="BS61" s="803"/>
      <c r="BT61" s="123"/>
      <c r="BU61" s="119" t="s">
        <v>85</v>
      </c>
      <c r="BV61" s="119"/>
      <c r="BW61" s="119"/>
      <c r="BX61" s="119"/>
      <c r="BY61" s="119"/>
      <c r="BZ61" s="59"/>
      <c r="CA61" s="59"/>
    </row>
    <row r="62" spans="1:81" s="2" customFormat="1" ht="14.25" customHeight="1">
      <c r="A62" s="445" t="str">
        <f>IF(★入力準備★!$C$45="4面12欄の別紙あり","必要書式枚数にする","このチェックを外してください")</f>
        <v>このチェックを外してください</v>
      </c>
      <c r="B62" s="59"/>
      <c r="C62" s="59"/>
      <c r="D62" s="59"/>
      <c r="E62" s="59"/>
      <c r="F62" s="59"/>
      <c r="G62" s="59"/>
      <c r="H62" s="59"/>
      <c r="I62" s="59"/>
      <c r="J62" s="59"/>
      <c r="K62" s="59"/>
      <c r="L62" s="59" t="s">
        <v>37</v>
      </c>
      <c r="M62" s="59"/>
      <c r="N62" s="802"/>
      <c r="O62" s="802"/>
      <c r="P62" s="802"/>
      <c r="Q62" s="802"/>
      <c r="R62" s="801" t="s">
        <v>235</v>
      </c>
      <c r="S62" s="801"/>
      <c r="T62" s="801"/>
      <c r="U62" s="59"/>
      <c r="V62" s="59" t="s">
        <v>37</v>
      </c>
      <c r="W62" s="796"/>
      <c r="X62" s="796"/>
      <c r="Y62" s="796"/>
      <c r="Z62" s="796"/>
      <c r="AA62" s="796"/>
      <c r="AB62" s="796"/>
      <c r="AC62" s="796"/>
      <c r="AD62" s="796"/>
      <c r="AE62" s="796"/>
      <c r="AF62" s="796"/>
      <c r="AG62" s="796"/>
      <c r="AH62" s="796"/>
      <c r="AI62" s="796"/>
      <c r="AJ62" s="796"/>
      <c r="AK62" s="796"/>
      <c r="AL62" s="59" t="s">
        <v>117</v>
      </c>
      <c r="AM62" s="59"/>
      <c r="AN62" s="796"/>
      <c r="AO62" s="796"/>
      <c r="AP62" s="796"/>
      <c r="AQ62" s="796"/>
      <c r="AR62" s="796"/>
      <c r="AS62" s="796"/>
      <c r="AT62" s="796"/>
      <c r="AU62" s="796"/>
      <c r="AV62" s="796"/>
      <c r="AW62" s="796"/>
      <c r="AX62" s="796"/>
      <c r="AY62" s="796"/>
      <c r="AZ62" s="796"/>
      <c r="BA62" s="796"/>
      <c r="BB62" s="796"/>
      <c r="BC62" s="59" t="s">
        <v>117</v>
      </c>
      <c r="BD62" s="59"/>
      <c r="BE62" s="803">
        <f t="shared" si="1"/>
        <v>0</v>
      </c>
      <c r="BF62" s="803"/>
      <c r="BG62" s="803"/>
      <c r="BH62" s="803"/>
      <c r="BI62" s="803"/>
      <c r="BJ62" s="803"/>
      <c r="BK62" s="803"/>
      <c r="BL62" s="803"/>
      <c r="BM62" s="803"/>
      <c r="BN62" s="803"/>
      <c r="BO62" s="803"/>
      <c r="BP62" s="803"/>
      <c r="BQ62" s="803"/>
      <c r="BR62" s="803"/>
      <c r="BS62" s="803"/>
      <c r="BT62" s="123"/>
      <c r="BU62" s="119" t="s">
        <v>85</v>
      </c>
      <c r="BV62" s="119"/>
      <c r="BW62" s="119"/>
      <c r="BX62" s="119"/>
      <c r="BY62" s="119"/>
      <c r="BZ62" s="59"/>
      <c r="CA62" s="59"/>
    </row>
    <row r="63" spans="1:81" s="2" customFormat="1" ht="14.25" customHeight="1">
      <c r="A63" s="445" t="str">
        <f>IF(★入力準備★!$C$45="4面12欄の別紙あり","必要書式枚数にする","このチェックを外してください")</f>
        <v>このチェックを外してください</v>
      </c>
      <c r="B63" s="59"/>
      <c r="C63" s="59"/>
      <c r="D63" s="59"/>
      <c r="E63" s="59"/>
      <c r="F63" s="59"/>
      <c r="G63" s="59"/>
      <c r="H63" s="59"/>
      <c r="I63" s="59"/>
      <c r="J63" s="59"/>
      <c r="K63" s="59"/>
      <c r="L63" s="59" t="s">
        <v>37</v>
      </c>
      <c r="M63" s="59"/>
      <c r="N63" s="802"/>
      <c r="O63" s="802"/>
      <c r="P63" s="802"/>
      <c r="Q63" s="802"/>
      <c r="R63" s="801" t="s">
        <v>235</v>
      </c>
      <c r="S63" s="801"/>
      <c r="T63" s="801"/>
      <c r="U63" s="59"/>
      <c r="V63" s="59" t="s">
        <v>37</v>
      </c>
      <c r="W63" s="796"/>
      <c r="X63" s="796"/>
      <c r="Y63" s="796"/>
      <c r="Z63" s="796"/>
      <c r="AA63" s="796"/>
      <c r="AB63" s="796"/>
      <c r="AC63" s="796"/>
      <c r="AD63" s="796"/>
      <c r="AE63" s="796"/>
      <c r="AF63" s="796"/>
      <c r="AG63" s="796"/>
      <c r="AH63" s="796"/>
      <c r="AI63" s="796"/>
      <c r="AJ63" s="796"/>
      <c r="AK63" s="796"/>
      <c r="AL63" s="59" t="s">
        <v>117</v>
      </c>
      <c r="AM63" s="59"/>
      <c r="AN63" s="796"/>
      <c r="AO63" s="796"/>
      <c r="AP63" s="796"/>
      <c r="AQ63" s="796"/>
      <c r="AR63" s="796"/>
      <c r="AS63" s="796"/>
      <c r="AT63" s="796"/>
      <c r="AU63" s="796"/>
      <c r="AV63" s="796"/>
      <c r="AW63" s="796"/>
      <c r="AX63" s="796"/>
      <c r="AY63" s="796"/>
      <c r="AZ63" s="796"/>
      <c r="BA63" s="796"/>
      <c r="BB63" s="796"/>
      <c r="BC63" s="59" t="s">
        <v>117</v>
      </c>
      <c r="BD63" s="59"/>
      <c r="BE63" s="803">
        <f t="shared" si="1"/>
        <v>0</v>
      </c>
      <c r="BF63" s="803"/>
      <c r="BG63" s="803"/>
      <c r="BH63" s="803"/>
      <c r="BI63" s="803"/>
      <c r="BJ63" s="803"/>
      <c r="BK63" s="803"/>
      <c r="BL63" s="803"/>
      <c r="BM63" s="803"/>
      <c r="BN63" s="803"/>
      <c r="BO63" s="803"/>
      <c r="BP63" s="803"/>
      <c r="BQ63" s="803"/>
      <c r="BR63" s="803"/>
      <c r="BS63" s="803"/>
      <c r="BT63" s="123"/>
      <c r="BU63" s="119" t="s">
        <v>85</v>
      </c>
      <c r="BV63" s="119"/>
      <c r="BW63" s="119"/>
      <c r="BX63" s="119"/>
      <c r="BY63" s="119"/>
      <c r="BZ63" s="59"/>
      <c r="CA63" s="59"/>
    </row>
    <row r="64" spans="1:81" s="2" customFormat="1" ht="14.25" customHeight="1">
      <c r="A64" s="445" t="str">
        <f>IF(★入力準備★!$C$45="4面12欄の別紙あり","必要書式枚数にする","このチェックを外してください")</f>
        <v>このチェックを外してください</v>
      </c>
      <c r="B64" s="59"/>
      <c r="C64" s="59"/>
      <c r="D64" s="59"/>
      <c r="E64" s="59"/>
      <c r="F64" s="59"/>
      <c r="G64" s="59"/>
      <c r="H64" s="59"/>
      <c r="I64" s="59"/>
      <c r="J64" s="59"/>
      <c r="K64" s="59"/>
      <c r="L64" s="59" t="s">
        <v>37</v>
      </c>
      <c r="M64" s="59"/>
      <c r="N64" s="802"/>
      <c r="O64" s="802"/>
      <c r="P64" s="802"/>
      <c r="Q64" s="802"/>
      <c r="R64" s="801" t="s">
        <v>235</v>
      </c>
      <c r="S64" s="801"/>
      <c r="T64" s="801"/>
      <c r="U64" s="59"/>
      <c r="V64" s="59" t="s">
        <v>37</v>
      </c>
      <c r="W64" s="796"/>
      <c r="X64" s="796"/>
      <c r="Y64" s="796"/>
      <c r="Z64" s="796"/>
      <c r="AA64" s="796"/>
      <c r="AB64" s="796"/>
      <c r="AC64" s="796"/>
      <c r="AD64" s="796"/>
      <c r="AE64" s="796"/>
      <c r="AF64" s="796"/>
      <c r="AG64" s="796"/>
      <c r="AH64" s="796"/>
      <c r="AI64" s="796"/>
      <c r="AJ64" s="796"/>
      <c r="AK64" s="796"/>
      <c r="AL64" s="59" t="s">
        <v>117</v>
      </c>
      <c r="AM64" s="59"/>
      <c r="AN64" s="796"/>
      <c r="AO64" s="796"/>
      <c r="AP64" s="796"/>
      <c r="AQ64" s="796"/>
      <c r="AR64" s="796"/>
      <c r="AS64" s="796"/>
      <c r="AT64" s="796"/>
      <c r="AU64" s="796"/>
      <c r="AV64" s="796"/>
      <c r="AW64" s="796"/>
      <c r="AX64" s="796"/>
      <c r="AY64" s="796"/>
      <c r="AZ64" s="796"/>
      <c r="BA64" s="796"/>
      <c r="BB64" s="796"/>
      <c r="BC64" s="59" t="s">
        <v>117</v>
      </c>
      <c r="BD64" s="59"/>
      <c r="BE64" s="803">
        <f t="shared" si="1"/>
        <v>0</v>
      </c>
      <c r="BF64" s="803"/>
      <c r="BG64" s="803"/>
      <c r="BH64" s="803"/>
      <c r="BI64" s="803"/>
      <c r="BJ64" s="803"/>
      <c r="BK64" s="803"/>
      <c r="BL64" s="803"/>
      <c r="BM64" s="803"/>
      <c r="BN64" s="803"/>
      <c r="BO64" s="803"/>
      <c r="BP64" s="803"/>
      <c r="BQ64" s="803"/>
      <c r="BR64" s="803"/>
      <c r="BS64" s="803"/>
      <c r="BT64" s="123"/>
      <c r="BU64" s="119" t="s">
        <v>85</v>
      </c>
      <c r="BV64" s="119"/>
      <c r="BW64" s="119"/>
      <c r="BX64" s="119"/>
      <c r="BY64" s="119"/>
      <c r="BZ64" s="59"/>
      <c r="CA64" s="59"/>
    </row>
    <row r="65" spans="1:87" s="2" customFormat="1" ht="14.25" customHeight="1">
      <c r="A65" s="445" t="str">
        <f>IF(★入力準備★!$C$45="4面12欄の別紙あり","必要書式枚数にする","このチェックを外してください")</f>
        <v>このチェックを外してください</v>
      </c>
      <c r="B65" s="59"/>
      <c r="C65" s="59"/>
      <c r="D65" s="59"/>
      <c r="E65" s="59"/>
      <c r="F65" s="59"/>
      <c r="G65" s="59"/>
      <c r="H65" s="59"/>
      <c r="I65" s="59"/>
      <c r="J65" s="59"/>
      <c r="K65" s="59"/>
      <c r="L65" s="59" t="s">
        <v>37</v>
      </c>
      <c r="M65" s="59"/>
      <c r="N65" s="802"/>
      <c r="O65" s="802"/>
      <c r="P65" s="802"/>
      <c r="Q65" s="802"/>
      <c r="R65" s="801" t="s">
        <v>235</v>
      </c>
      <c r="S65" s="801"/>
      <c r="T65" s="801"/>
      <c r="U65" s="59"/>
      <c r="V65" s="59" t="s">
        <v>37</v>
      </c>
      <c r="W65" s="796"/>
      <c r="X65" s="796"/>
      <c r="Y65" s="796"/>
      <c r="Z65" s="796"/>
      <c r="AA65" s="796"/>
      <c r="AB65" s="796"/>
      <c r="AC65" s="796"/>
      <c r="AD65" s="796"/>
      <c r="AE65" s="796"/>
      <c r="AF65" s="796"/>
      <c r="AG65" s="796"/>
      <c r="AH65" s="796"/>
      <c r="AI65" s="796"/>
      <c r="AJ65" s="796"/>
      <c r="AK65" s="796"/>
      <c r="AL65" s="59" t="s">
        <v>117</v>
      </c>
      <c r="AM65" s="59"/>
      <c r="AN65" s="796"/>
      <c r="AO65" s="796"/>
      <c r="AP65" s="796"/>
      <c r="AQ65" s="796"/>
      <c r="AR65" s="796"/>
      <c r="AS65" s="796"/>
      <c r="AT65" s="796"/>
      <c r="AU65" s="796"/>
      <c r="AV65" s="796"/>
      <c r="AW65" s="796"/>
      <c r="AX65" s="796"/>
      <c r="AY65" s="796"/>
      <c r="AZ65" s="796"/>
      <c r="BA65" s="796"/>
      <c r="BB65" s="796"/>
      <c r="BC65" s="59" t="s">
        <v>117</v>
      </c>
      <c r="BD65" s="59"/>
      <c r="BE65" s="803">
        <f t="shared" si="1"/>
        <v>0</v>
      </c>
      <c r="BF65" s="803"/>
      <c r="BG65" s="803"/>
      <c r="BH65" s="803"/>
      <c r="BI65" s="803"/>
      <c r="BJ65" s="803"/>
      <c r="BK65" s="803"/>
      <c r="BL65" s="803"/>
      <c r="BM65" s="803"/>
      <c r="BN65" s="803"/>
      <c r="BO65" s="803"/>
      <c r="BP65" s="803"/>
      <c r="BQ65" s="803"/>
      <c r="BR65" s="803"/>
      <c r="BS65" s="803"/>
      <c r="BT65" s="123"/>
      <c r="BU65" s="119" t="s">
        <v>85</v>
      </c>
      <c r="BV65" s="119"/>
      <c r="BW65" s="119"/>
      <c r="BX65" s="119"/>
      <c r="BY65" s="119"/>
      <c r="BZ65" s="59"/>
      <c r="CA65" s="59"/>
    </row>
    <row r="66" spans="1:87" s="2" customFormat="1" ht="14.25" customHeight="1">
      <c r="A66" s="445" t="str">
        <f>IF(★入力準備★!$C$45="4面12欄の別紙あり","必要書式枚数にする","このチェックを外してください")</f>
        <v>このチェックを外してください</v>
      </c>
      <c r="B66" s="59"/>
      <c r="C66" s="59"/>
      <c r="D66" s="59"/>
      <c r="E66" s="59"/>
      <c r="F66" s="59"/>
      <c r="G66" s="59"/>
      <c r="H66" s="59"/>
      <c r="I66" s="59"/>
      <c r="J66" s="59"/>
      <c r="K66" s="59"/>
      <c r="L66" s="59" t="s">
        <v>37</v>
      </c>
      <c r="M66" s="59"/>
      <c r="N66" s="802"/>
      <c r="O66" s="802"/>
      <c r="P66" s="802"/>
      <c r="Q66" s="802"/>
      <c r="R66" s="801" t="s">
        <v>235</v>
      </c>
      <c r="S66" s="801"/>
      <c r="T66" s="801"/>
      <c r="U66" s="59"/>
      <c r="V66" s="59" t="s">
        <v>37</v>
      </c>
      <c r="W66" s="796"/>
      <c r="X66" s="796"/>
      <c r="Y66" s="796"/>
      <c r="Z66" s="796"/>
      <c r="AA66" s="796"/>
      <c r="AB66" s="796"/>
      <c r="AC66" s="796"/>
      <c r="AD66" s="796"/>
      <c r="AE66" s="796"/>
      <c r="AF66" s="796"/>
      <c r="AG66" s="796"/>
      <c r="AH66" s="796"/>
      <c r="AI66" s="796"/>
      <c r="AJ66" s="796"/>
      <c r="AK66" s="796"/>
      <c r="AL66" s="59" t="s">
        <v>117</v>
      </c>
      <c r="AM66" s="59"/>
      <c r="AN66" s="796"/>
      <c r="AO66" s="796"/>
      <c r="AP66" s="796"/>
      <c r="AQ66" s="796"/>
      <c r="AR66" s="796"/>
      <c r="AS66" s="796"/>
      <c r="AT66" s="796"/>
      <c r="AU66" s="796"/>
      <c r="AV66" s="796"/>
      <c r="AW66" s="796"/>
      <c r="AX66" s="796"/>
      <c r="AY66" s="796"/>
      <c r="AZ66" s="796"/>
      <c r="BA66" s="796"/>
      <c r="BB66" s="796"/>
      <c r="BC66" s="59" t="s">
        <v>117</v>
      </c>
      <c r="BD66" s="59"/>
      <c r="BE66" s="803">
        <f t="shared" si="1"/>
        <v>0</v>
      </c>
      <c r="BF66" s="803"/>
      <c r="BG66" s="803"/>
      <c r="BH66" s="803"/>
      <c r="BI66" s="803"/>
      <c r="BJ66" s="803"/>
      <c r="BK66" s="803"/>
      <c r="BL66" s="803"/>
      <c r="BM66" s="803"/>
      <c r="BN66" s="803"/>
      <c r="BO66" s="803"/>
      <c r="BP66" s="803"/>
      <c r="BQ66" s="803"/>
      <c r="BR66" s="803"/>
      <c r="BS66" s="803"/>
      <c r="BT66" s="123"/>
      <c r="BU66" s="119" t="s">
        <v>85</v>
      </c>
      <c r="BV66" s="119"/>
      <c r="BW66" s="119"/>
      <c r="BX66" s="119"/>
      <c r="BY66" s="119"/>
      <c r="BZ66" s="59"/>
      <c r="CA66" s="59"/>
    </row>
    <row r="67" spans="1:87" s="2" customFormat="1" ht="14.25" customHeight="1">
      <c r="A67" s="445" t="str">
        <f>IF(★入力準備★!$C$45="4面12欄の別紙あり","必要書式枚数にする","このチェックを外してください")</f>
        <v>このチェックを外してください</v>
      </c>
      <c r="B67" s="59"/>
      <c r="C67" s="59"/>
      <c r="D67" s="59"/>
      <c r="E67" s="59"/>
      <c r="F67" s="59"/>
      <c r="G67" s="59"/>
      <c r="H67" s="59"/>
      <c r="I67" s="59"/>
      <c r="J67" s="59"/>
      <c r="K67" s="59"/>
      <c r="L67" s="59" t="s">
        <v>37</v>
      </c>
      <c r="M67" s="59"/>
      <c r="N67" s="802"/>
      <c r="O67" s="802"/>
      <c r="P67" s="802"/>
      <c r="Q67" s="802"/>
      <c r="R67" s="801" t="s">
        <v>235</v>
      </c>
      <c r="S67" s="801"/>
      <c r="T67" s="801"/>
      <c r="U67" s="59"/>
      <c r="V67" s="59" t="s">
        <v>37</v>
      </c>
      <c r="W67" s="796"/>
      <c r="X67" s="796"/>
      <c r="Y67" s="796"/>
      <c r="Z67" s="796"/>
      <c r="AA67" s="796"/>
      <c r="AB67" s="796"/>
      <c r="AC67" s="796"/>
      <c r="AD67" s="796"/>
      <c r="AE67" s="796"/>
      <c r="AF67" s="796"/>
      <c r="AG67" s="796"/>
      <c r="AH67" s="796"/>
      <c r="AI67" s="796"/>
      <c r="AJ67" s="796"/>
      <c r="AK67" s="796"/>
      <c r="AL67" s="59" t="s">
        <v>117</v>
      </c>
      <c r="AM67" s="59"/>
      <c r="AN67" s="796"/>
      <c r="AO67" s="796"/>
      <c r="AP67" s="796"/>
      <c r="AQ67" s="796"/>
      <c r="AR67" s="796"/>
      <c r="AS67" s="796"/>
      <c r="AT67" s="796"/>
      <c r="AU67" s="796"/>
      <c r="AV67" s="796"/>
      <c r="AW67" s="796"/>
      <c r="AX67" s="796"/>
      <c r="AY67" s="796"/>
      <c r="AZ67" s="796"/>
      <c r="BA67" s="796"/>
      <c r="BB67" s="796"/>
      <c r="BC67" s="59" t="s">
        <v>117</v>
      </c>
      <c r="BD67" s="59"/>
      <c r="BE67" s="803">
        <f t="shared" si="1"/>
        <v>0</v>
      </c>
      <c r="BF67" s="803"/>
      <c r="BG67" s="803"/>
      <c r="BH67" s="803"/>
      <c r="BI67" s="803"/>
      <c r="BJ67" s="803"/>
      <c r="BK67" s="803"/>
      <c r="BL67" s="803"/>
      <c r="BM67" s="803"/>
      <c r="BN67" s="803"/>
      <c r="BO67" s="803"/>
      <c r="BP67" s="803"/>
      <c r="BQ67" s="803"/>
      <c r="BR67" s="803"/>
      <c r="BS67" s="803"/>
      <c r="BT67" s="123"/>
      <c r="BU67" s="119" t="s">
        <v>85</v>
      </c>
      <c r="BV67" s="119"/>
      <c r="BW67" s="119"/>
      <c r="BX67" s="119"/>
      <c r="BY67" s="119"/>
      <c r="BZ67" s="59"/>
      <c r="CA67" s="59"/>
    </row>
    <row r="68" spans="1:87" s="2" customFormat="1" ht="14.25" customHeight="1">
      <c r="A68" s="445" t="str">
        <f>IF(★入力準備★!$C$45="4面12欄の別紙あり","必要書式枚数にする","このチェックを外してください")</f>
        <v>このチェックを外してください</v>
      </c>
      <c r="B68" s="59"/>
      <c r="C68" s="59"/>
      <c r="D68" s="59"/>
      <c r="E68" s="59"/>
      <c r="F68" s="59"/>
      <c r="G68" s="59"/>
      <c r="H68" s="59"/>
      <c r="I68" s="59"/>
      <c r="J68" s="59"/>
      <c r="K68" s="59"/>
      <c r="L68" s="59" t="s">
        <v>37</v>
      </c>
      <c r="M68" s="59"/>
      <c r="N68" s="802"/>
      <c r="O68" s="802"/>
      <c r="P68" s="802"/>
      <c r="Q68" s="802"/>
      <c r="R68" s="801" t="s">
        <v>235</v>
      </c>
      <c r="S68" s="801"/>
      <c r="T68" s="801"/>
      <c r="U68" s="59"/>
      <c r="V68" s="59" t="s">
        <v>37</v>
      </c>
      <c r="W68" s="796"/>
      <c r="X68" s="796"/>
      <c r="Y68" s="796"/>
      <c r="Z68" s="796"/>
      <c r="AA68" s="796"/>
      <c r="AB68" s="796"/>
      <c r="AC68" s="796"/>
      <c r="AD68" s="796"/>
      <c r="AE68" s="796"/>
      <c r="AF68" s="796"/>
      <c r="AG68" s="796"/>
      <c r="AH68" s="796"/>
      <c r="AI68" s="796"/>
      <c r="AJ68" s="796"/>
      <c r="AK68" s="796"/>
      <c r="AL68" s="59" t="s">
        <v>117</v>
      </c>
      <c r="AM68" s="59"/>
      <c r="AN68" s="796"/>
      <c r="AO68" s="796"/>
      <c r="AP68" s="796"/>
      <c r="AQ68" s="796"/>
      <c r="AR68" s="796"/>
      <c r="AS68" s="796"/>
      <c r="AT68" s="796"/>
      <c r="AU68" s="796"/>
      <c r="AV68" s="796"/>
      <c r="AW68" s="796"/>
      <c r="AX68" s="796"/>
      <c r="AY68" s="796"/>
      <c r="AZ68" s="796"/>
      <c r="BA68" s="796"/>
      <c r="BB68" s="796"/>
      <c r="BC68" s="59" t="s">
        <v>117</v>
      </c>
      <c r="BD68" s="59"/>
      <c r="BE68" s="803">
        <f t="shared" si="1"/>
        <v>0</v>
      </c>
      <c r="BF68" s="803"/>
      <c r="BG68" s="803"/>
      <c r="BH68" s="803"/>
      <c r="BI68" s="803"/>
      <c r="BJ68" s="803"/>
      <c r="BK68" s="803"/>
      <c r="BL68" s="803"/>
      <c r="BM68" s="803"/>
      <c r="BN68" s="803"/>
      <c r="BO68" s="803"/>
      <c r="BP68" s="803"/>
      <c r="BQ68" s="803"/>
      <c r="BR68" s="803"/>
      <c r="BS68" s="803"/>
      <c r="BT68" s="123"/>
      <c r="BU68" s="119" t="s">
        <v>85</v>
      </c>
      <c r="BV68" s="119"/>
      <c r="BW68" s="119"/>
      <c r="BX68" s="119"/>
      <c r="BY68" s="119"/>
      <c r="BZ68" s="59"/>
      <c r="CA68" s="59"/>
    </row>
    <row r="69" spans="1:87" s="2" customFormat="1" ht="14.25" customHeight="1">
      <c r="A69" s="445" t="str">
        <f>IF(★入力準備★!$C$45="4面12欄の別紙あり","必要書式枚数にする","このチェックを外してください")</f>
        <v>このチェックを外してください</v>
      </c>
      <c r="B69" s="59"/>
      <c r="C69" s="59"/>
      <c r="D69" s="59"/>
      <c r="E69" s="59"/>
      <c r="F69" s="59"/>
      <c r="G69" s="59"/>
      <c r="H69" s="59"/>
      <c r="I69" s="59"/>
      <c r="J69" s="59"/>
      <c r="K69" s="59"/>
      <c r="L69" s="59" t="s">
        <v>37</v>
      </c>
      <c r="M69" s="59"/>
      <c r="N69" s="802"/>
      <c r="O69" s="802"/>
      <c r="P69" s="802"/>
      <c r="Q69" s="802"/>
      <c r="R69" s="801" t="s">
        <v>235</v>
      </c>
      <c r="S69" s="801"/>
      <c r="T69" s="801"/>
      <c r="U69" s="59"/>
      <c r="V69" s="59" t="s">
        <v>37</v>
      </c>
      <c r="W69" s="796"/>
      <c r="X69" s="796"/>
      <c r="Y69" s="796"/>
      <c r="Z69" s="796"/>
      <c r="AA69" s="796"/>
      <c r="AB69" s="796"/>
      <c r="AC69" s="796"/>
      <c r="AD69" s="796"/>
      <c r="AE69" s="796"/>
      <c r="AF69" s="796"/>
      <c r="AG69" s="796"/>
      <c r="AH69" s="796"/>
      <c r="AI69" s="796"/>
      <c r="AJ69" s="796"/>
      <c r="AK69" s="796"/>
      <c r="AL69" s="59" t="s">
        <v>117</v>
      </c>
      <c r="AM69" s="59"/>
      <c r="AN69" s="796"/>
      <c r="AO69" s="796"/>
      <c r="AP69" s="796"/>
      <c r="AQ69" s="796"/>
      <c r="AR69" s="796"/>
      <c r="AS69" s="796"/>
      <c r="AT69" s="796"/>
      <c r="AU69" s="796"/>
      <c r="AV69" s="796"/>
      <c r="AW69" s="796"/>
      <c r="AX69" s="796"/>
      <c r="AY69" s="796"/>
      <c r="AZ69" s="796"/>
      <c r="BA69" s="796"/>
      <c r="BB69" s="796"/>
      <c r="BC69" s="59" t="s">
        <v>117</v>
      </c>
      <c r="BD69" s="59"/>
      <c r="BE69" s="803">
        <f t="shared" si="1"/>
        <v>0</v>
      </c>
      <c r="BF69" s="803"/>
      <c r="BG69" s="803"/>
      <c r="BH69" s="803"/>
      <c r="BI69" s="803"/>
      <c r="BJ69" s="803"/>
      <c r="BK69" s="803"/>
      <c r="BL69" s="803"/>
      <c r="BM69" s="803"/>
      <c r="BN69" s="803"/>
      <c r="BO69" s="803"/>
      <c r="BP69" s="803"/>
      <c r="BQ69" s="803"/>
      <c r="BR69" s="803"/>
      <c r="BS69" s="803"/>
      <c r="BT69" s="123"/>
      <c r="BU69" s="119" t="s">
        <v>85</v>
      </c>
      <c r="BV69" s="119"/>
      <c r="BW69" s="119"/>
      <c r="BX69" s="119"/>
      <c r="BY69" s="119"/>
      <c r="BZ69" s="59"/>
      <c r="CA69" s="59"/>
    </row>
    <row r="70" spans="1:87" s="2" customFormat="1" ht="14.25" customHeight="1">
      <c r="A70" s="445" t="str">
        <f>IF(★入力準備★!$C$45="4面12欄の別紙あり","必要書式枚数にする","このチェックを外してください")</f>
        <v>このチェックを外してください</v>
      </c>
      <c r="B70" s="59"/>
      <c r="C70" s="59"/>
      <c r="D70" s="59"/>
      <c r="E70" s="59"/>
      <c r="F70" s="59"/>
      <c r="G70" s="59"/>
      <c r="H70" s="59"/>
      <c r="I70" s="59"/>
      <c r="J70" s="59"/>
      <c r="K70" s="59"/>
      <c r="L70" s="59" t="s">
        <v>37</v>
      </c>
      <c r="M70" s="59"/>
      <c r="N70" s="802"/>
      <c r="O70" s="802"/>
      <c r="P70" s="802"/>
      <c r="Q70" s="802"/>
      <c r="R70" s="801" t="s">
        <v>235</v>
      </c>
      <c r="S70" s="801"/>
      <c r="T70" s="801"/>
      <c r="U70" s="59"/>
      <c r="V70" s="59" t="s">
        <v>37</v>
      </c>
      <c r="W70" s="796"/>
      <c r="X70" s="796"/>
      <c r="Y70" s="796"/>
      <c r="Z70" s="796"/>
      <c r="AA70" s="796"/>
      <c r="AB70" s="796"/>
      <c r="AC70" s="796"/>
      <c r="AD70" s="796"/>
      <c r="AE70" s="796"/>
      <c r="AF70" s="796"/>
      <c r="AG70" s="796"/>
      <c r="AH70" s="796"/>
      <c r="AI70" s="796"/>
      <c r="AJ70" s="796"/>
      <c r="AK70" s="796"/>
      <c r="AL70" s="59" t="s">
        <v>117</v>
      </c>
      <c r="AM70" s="59"/>
      <c r="AN70" s="796"/>
      <c r="AO70" s="796"/>
      <c r="AP70" s="796"/>
      <c r="AQ70" s="796"/>
      <c r="AR70" s="796"/>
      <c r="AS70" s="796"/>
      <c r="AT70" s="796"/>
      <c r="AU70" s="796"/>
      <c r="AV70" s="796"/>
      <c r="AW70" s="796"/>
      <c r="AX70" s="796"/>
      <c r="AY70" s="796"/>
      <c r="AZ70" s="796"/>
      <c r="BA70" s="796"/>
      <c r="BB70" s="796"/>
      <c r="BC70" s="59" t="s">
        <v>117</v>
      </c>
      <c r="BD70" s="59"/>
      <c r="BE70" s="803">
        <f t="shared" si="1"/>
        <v>0</v>
      </c>
      <c r="BF70" s="803"/>
      <c r="BG70" s="803"/>
      <c r="BH70" s="803"/>
      <c r="BI70" s="803"/>
      <c r="BJ70" s="803"/>
      <c r="BK70" s="803"/>
      <c r="BL70" s="803"/>
      <c r="BM70" s="803"/>
      <c r="BN70" s="803"/>
      <c r="BO70" s="803"/>
      <c r="BP70" s="803"/>
      <c r="BQ70" s="803"/>
      <c r="BR70" s="803"/>
      <c r="BS70" s="803"/>
      <c r="BT70" s="123"/>
      <c r="BU70" s="119" t="s">
        <v>85</v>
      </c>
      <c r="BV70" s="119"/>
      <c r="BW70" s="119"/>
      <c r="BX70" s="119"/>
      <c r="BY70" s="119"/>
      <c r="BZ70" s="59"/>
      <c r="CA70" s="59"/>
    </row>
    <row r="71" spans="1:87" s="2" customFormat="1" ht="14.25" customHeight="1">
      <c r="A71" s="445" t="str">
        <f>IF(★入力準備★!$C$45="4面12欄の別紙あり","必要書式枚数にする","このチェックを外してください")</f>
        <v>このチェックを外してください</v>
      </c>
      <c r="B71" s="59"/>
      <c r="C71" s="59"/>
      <c r="D71" s="59"/>
      <c r="E71" s="59"/>
      <c r="F71" s="59"/>
      <c r="G71" s="59"/>
      <c r="H71" s="59"/>
      <c r="I71" s="59"/>
      <c r="J71" s="59"/>
      <c r="K71" s="59"/>
      <c r="L71" s="59" t="s">
        <v>37</v>
      </c>
      <c r="M71" s="59"/>
      <c r="N71" s="802"/>
      <c r="O71" s="802"/>
      <c r="P71" s="802"/>
      <c r="Q71" s="802"/>
      <c r="R71" s="801" t="s">
        <v>235</v>
      </c>
      <c r="S71" s="801"/>
      <c r="T71" s="801"/>
      <c r="U71" s="59"/>
      <c r="V71" s="59" t="s">
        <v>37</v>
      </c>
      <c r="W71" s="796"/>
      <c r="X71" s="796"/>
      <c r="Y71" s="796"/>
      <c r="Z71" s="796"/>
      <c r="AA71" s="796"/>
      <c r="AB71" s="796"/>
      <c r="AC71" s="796"/>
      <c r="AD71" s="796"/>
      <c r="AE71" s="796"/>
      <c r="AF71" s="796"/>
      <c r="AG71" s="796"/>
      <c r="AH71" s="796"/>
      <c r="AI71" s="796"/>
      <c r="AJ71" s="796"/>
      <c r="AK71" s="796"/>
      <c r="AL71" s="59" t="s">
        <v>117</v>
      </c>
      <c r="AM71" s="59"/>
      <c r="AN71" s="796"/>
      <c r="AO71" s="796"/>
      <c r="AP71" s="796"/>
      <c r="AQ71" s="796"/>
      <c r="AR71" s="796"/>
      <c r="AS71" s="796"/>
      <c r="AT71" s="796"/>
      <c r="AU71" s="796"/>
      <c r="AV71" s="796"/>
      <c r="AW71" s="796"/>
      <c r="AX71" s="796"/>
      <c r="AY71" s="796"/>
      <c r="AZ71" s="796"/>
      <c r="BA71" s="796"/>
      <c r="BB71" s="796"/>
      <c r="BC71" s="59" t="s">
        <v>117</v>
      </c>
      <c r="BD71" s="59"/>
      <c r="BE71" s="803">
        <f t="shared" si="1"/>
        <v>0</v>
      </c>
      <c r="BF71" s="803"/>
      <c r="BG71" s="803"/>
      <c r="BH71" s="803"/>
      <c r="BI71" s="803"/>
      <c r="BJ71" s="803"/>
      <c r="BK71" s="803"/>
      <c r="BL71" s="803"/>
      <c r="BM71" s="803"/>
      <c r="BN71" s="803"/>
      <c r="BO71" s="803"/>
      <c r="BP71" s="803"/>
      <c r="BQ71" s="803"/>
      <c r="BR71" s="803"/>
      <c r="BS71" s="803"/>
      <c r="BT71" s="123"/>
      <c r="BU71" s="119" t="s">
        <v>85</v>
      </c>
      <c r="BV71" s="119"/>
      <c r="BW71" s="119"/>
      <c r="BX71" s="119"/>
      <c r="BY71" s="119"/>
      <c r="BZ71" s="59"/>
      <c r="CA71" s="59"/>
    </row>
    <row r="72" spans="1:87" s="2" customFormat="1" ht="14.25" customHeight="1">
      <c r="A72" s="445" t="str">
        <f>IF(★入力準備★!$C$45="4面12欄の別紙あり","必要書式枚数にする","このチェックを外してください")</f>
        <v>このチェックを外してください</v>
      </c>
      <c r="B72" s="59"/>
      <c r="C72" s="59"/>
      <c r="D72" s="59"/>
      <c r="E72" s="59"/>
      <c r="F72" s="59"/>
      <c r="G72" s="59"/>
      <c r="H72" s="59"/>
      <c r="I72" s="59"/>
      <c r="J72" s="59"/>
      <c r="K72" s="59"/>
      <c r="L72" s="59" t="s">
        <v>37</v>
      </c>
      <c r="M72" s="59"/>
      <c r="N72" s="802"/>
      <c r="O72" s="802"/>
      <c r="P72" s="802"/>
      <c r="Q72" s="802"/>
      <c r="R72" s="801" t="s">
        <v>235</v>
      </c>
      <c r="S72" s="801"/>
      <c r="T72" s="801"/>
      <c r="U72" s="59"/>
      <c r="V72" s="59" t="s">
        <v>37</v>
      </c>
      <c r="W72" s="796"/>
      <c r="X72" s="796"/>
      <c r="Y72" s="796"/>
      <c r="Z72" s="796"/>
      <c r="AA72" s="796"/>
      <c r="AB72" s="796"/>
      <c r="AC72" s="796"/>
      <c r="AD72" s="796"/>
      <c r="AE72" s="796"/>
      <c r="AF72" s="796"/>
      <c r="AG72" s="796"/>
      <c r="AH72" s="796"/>
      <c r="AI72" s="796"/>
      <c r="AJ72" s="796"/>
      <c r="AK72" s="796"/>
      <c r="AL72" s="59" t="s">
        <v>117</v>
      </c>
      <c r="AM72" s="59"/>
      <c r="AN72" s="796"/>
      <c r="AO72" s="796"/>
      <c r="AP72" s="796"/>
      <c r="AQ72" s="796"/>
      <c r="AR72" s="796"/>
      <c r="AS72" s="796"/>
      <c r="AT72" s="796"/>
      <c r="AU72" s="796"/>
      <c r="AV72" s="796"/>
      <c r="AW72" s="796"/>
      <c r="AX72" s="796"/>
      <c r="AY72" s="796"/>
      <c r="AZ72" s="796"/>
      <c r="BA72" s="796"/>
      <c r="BB72" s="796"/>
      <c r="BC72" s="59" t="s">
        <v>117</v>
      </c>
      <c r="BD72" s="59"/>
      <c r="BE72" s="803">
        <f t="shared" si="1"/>
        <v>0</v>
      </c>
      <c r="BF72" s="803"/>
      <c r="BG72" s="803"/>
      <c r="BH72" s="803"/>
      <c r="BI72" s="803"/>
      <c r="BJ72" s="803"/>
      <c r="BK72" s="803"/>
      <c r="BL72" s="803"/>
      <c r="BM72" s="803"/>
      <c r="BN72" s="803"/>
      <c r="BO72" s="803"/>
      <c r="BP72" s="803"/>
      <c r="BQ72" s="803"/>
      <c r="BR72" s="803"/>
      <c r="BS72" s="803"/>
      <c r="BT72" s="123"/>
      <c r="BU72" s="119" t="s">
        <v>85</v>
      </c>
      <c r="BV72" s="119"/>
      <c r="BW72" s="119"/>
      <c r="BX72" s="119"/>
      <c r="BY72" s="119"/>
      <c r="BZ72" s="59"/>
      <c r="CA72" s="59"/>
    </row>
    <row r="73" spans="1:87" s="2" customFormat="1" ht="14.25" customHeight="1">
      <c r="A73" s="445" t="str">
        <f>IF(★入力準備★!$C$45="4面12欄の別紙あり","必要書式枚数にする","このチェックを外してください")</f>
        <v>このチェックを外してください</v>
      </c>
      <c r="B73" s="59"/>
      <c r="C73" s="59"/>
      <c r="D73" s="59"/>
      <c r="E73" s="59"/>
      <c r="F73" s="59"/>
      <c r="G73" s="59"/>
      <c r="H73" s="59"/>
      <c r="I73" s="59"/>
      <c r="J73" s="59"/>
      <c r="K73" s="59"/>
      <c r="L73" s="59" t="s">
        <v>37</v>
      </c>
      <c r="M73" s="59"/>
      <c r="N73" s="802"/>
      <c r="O73" s="802"/>
      <c r="P73" s="802"/>
      <c r="Q73" s="802"/>
      <c r="R73" s="801" t="s">
        <v>235</v>
      </c>
      <c r="S73" s="801"/>
      <c r="T73" s="801"/>
      <c r="U73" s="59"/>
      <c r="V73" s="59" t="s">
        <v>37</v>
      </c>
      <c r="W73" s="796"/>
      <c r="X73" s="796"/>
      <c r="Y73" s="796"/>
      <c r="Z73" s="796"/>
      <c r="AA73" s="796"/>
      <c r="AB73" s="796"/>
      <c r="AC73" s="796"/>
      <c r="AD73" s="796"/>
      <c r="AE73" s="796"/>
      <c r="AF73" s="796"/>
      <c r="AG73" s="796"/>
      <c r="AH73" s="796"/>
      <c r="AI73" s="796"/>
      <c r="AJ73" s="796"/>
      <c r="AK73" s="796"/>
      <c r="AL73" s="59" t="s">
        <v>117</v>
      </c>
      <c r="AM73" s="59"/>
      <c r="AN73" s="796"/>
      <c r="AO73" s="796"/>
      <c r="AP73" s="796"/>
      <c r="AQ73" s="796"/>
      <c r="AR73" s="796"/>
      <c r="AS73" s="796"/>
      <c r="AT73" s="796"/>
      <c r="AU73" s="796"/>
      <c r="AV73" s="796"/>
      <c r="AW73" s="796"/>
      <c r="AX73" s="796"/>
      <c r="AY73" s="796"/>
      <c r="AZ73" s="796"/>
      <c r="BA73" s="796"/>
      <c r="BB73" s="796"/>
      <c r="BC73" s="59" t="s">
        <v>117</v>
      </c>
      <c r="BD73" s="59"/>
      <c r="BE73" s="803">
        <f t="shared" si="1"/>
        <v>0</v>
      </c>
      <c r="BF73" s="803"/>
      <c r="BG73" s="803"/>
      <c r="BH73" s="803"/>
      <c r="BI73" s="803"/>
      <c r="BJ73" s="803"/>
      <c r="BK73" s="803"/>
      <c r="BL73" s="803"/>
      <c r="BM73" s="803"/>
      <c r="BN73" s="803"/>
      <c r="BO73" s="803"/>
      <c r="BP73" s="803"/>
      <c r="BQ73" s="803"/>
      <c r="BR73" s="803"/>
      <c r="BS73" s="803"/>
      <c r="BT73" s="123"/>
      <c r="BU73" s="119" t="s">
        <v>85</v>
      </c>
      <c r="BV73" s="119"/>
      <c r="BW73" s="119"/>
      <c r="BX73" s="119"/>
      <c r="BY73" s="119"/>
      <c r="BZ73" s="59"/>
      <c r="CA73" s="59"/>
    </row>
    <row r="74" spans="1:87" s="2" customFormat="1" ht="14.25" customHeight="1">
      <c r="A74" s="445" t="str">
        <f>IF(★入力準備★!$C$45="4面12欄の別紙あり","必要書式枚数にする","このチェックを外してください")</f>
        <v>このチェックを外してください</v>
      </c>
      <c r="B74" s="59"/>
      <c r="C74" s="59"/>
      <c r="D74" s="59"/>
      <c r="E74" s="59"/>
      <c r="F74" s="59"/>
      <c r="G74" s="59"/>
      <c r="H74" s="59"/>
      <c r="I74" s="59"/>
      <c r="J74" s="59"/>
      <c r="K74" s="59"/>
      <c r="L74" s="59" t="s">
        <v>37</v>
      </c>
      <c r="M74" s="59"/>
      <c r="N74" s="802"/>
      <c r="O74" s="802"/>
      <c r="P74" s="802"/>
      <c r="Q74" s="802"/>
      <c r="R74" s="801" t="s">
        <v>235</v>
      </c>
      <c r="S74" s="801"/>
      <c r="T74" s="801"/>
      <c r="U74" s="59"/>
      <c r="V74" s="59" t="s">
        <v>37</v>
      </c>
      <c r="W74" s="796"/>
      <c r="X74" s="796"/>
      <c r="Y74" s="796"/>
      <c r="Z74" s="796"/>
      <c r="AA74" s="796"/>
      <c r="AB74" s="796"/>
      <c r="AC74" s="796"/>
      <c r="AD74" s="796"/>
      <c r="AE74" s="796"/>
      <c r="AF74" s="796"/>
      <c r="AG74" s="796"/>
      <c r="AH74" s="796"/>
      <c r="AI74" s="796"/>
      <c r="AJ74" s="796"/>
      <c r="AK74" s="796"/>
      <c r="AL74" s="59" t="s">
        <v>117</v>
      </c>
      <c r="AM74" s="59"/>
      <c r="AN74" s="796"/>
      <c r="AO74" s="796"/>
      <c r="AP74" s="796"/>
      <c r="AQ74" s="796"/>
      <c r="AR74" s="796"/>
      <c r="AS74" s="796"/>
      <c r="AT74" s="796"/>
      <c r="AU74" s="796"/>
      <c r="AV74" s="796"/>
      <c r="AW74" s="796"/>
      <c r="AX74" s="796"/>
      <c r="AY74" s="796"/>
      <c r="AZ74" s="796"/>
      <c r="BA74" s="796"/>
      <c r="BB74" s="796"/>
      <c r="BC74" s="59" t="s">
        <v>117</v>
      </c>
      <c r="BD74" s="59"/>
      <c r="BE74" s="803">
        <f t="shared" si="1"/>
        <v>0</v>
      </c>
      <c r="BF74" s="803"/>
      <c r="BG74" s="803"/>
      <c r="BH74" s="803"/>
      <c r="BI74" s="803"/>
      <c r="BJ74" s="803"/>
      <c r="BK74" s="803"/>
      <c r="BL74" s="803"/>
      <c r="BM74" s="803"/>
      <c r="BN74" s="803"/>
      <c r="BO74" s="803"/>
      <c r="BP74" s="803"/>
      <c r="BQ74" s="803"/>
      <c r="BR74" s="803"/>
      <c r="BS74" s="803"/>
      <c r="BT74" s="123"/>
      <c r="BU74" s="119" t="s">
        <v>85</v>
      </c>
      <c r="BV74" s="119"/>
      <c r="BW74" s="119"/>
      <c r="BX74" s="119"/>
      <c r="BY74" s="119"/>
      <c r="BZ74" s="59"/>
      <c r="CA74" s="59"/>
    </row>
    <row r="75" spans="1:87" s="2" customFormat="1" ht="14.25" customHeight="1">
      <c r="A75" s="445" t="str">
        <f>IF(★入力準備★!$C$45="4面12欄の別紙あり","必要書式枚数にする","このチェックを外してください")</f>
        <v>このチェックを外してください</v>
      </c>
      <c r="B75" s="59"/>
      <c r="C75" s="59"/>
      <c r="D75" s="59"/>
      <c r="E75" s="59"/>
      <c r="F75" s="59"/>
      <c r="G75" s="59"/>
      <c r="H75" s="59"/>
      <c r="I75" s="59"/>
      <c r="J75" s="59"/>
      <c r="K75" s="59"/>
      <c r="L75" s="59" t="s">
        <v>37</v>
      </c>
      <c r="M75" s="59"/>
      <c r="N75" s="802"/>
      <c r="O75" s="802"/>
      <c r="P75" s="802"/>
      <c r="Q75" s="802"/>
      <c r="R75" s="801" t="s">
        <v>235</v>
      </c>
      <c r="S75" s="801"/>
      <c r="T75" s="801"/>
      <c r="U75" s="59"/>
      <c r="V75" s="59" t="s">
        <v>37</v>
      </c>
      <c r="W75" s="796"/>
      <c r="X75" s="796"/>
      <c r="Y75" s="796"/>
      <c r="Z75" s="796"/>
      <c r="AA75" s="796"/>
      <c r="AB75" s="796"/>
      <c r="AC75" s="796"/>
      <c r="AD75" s="796"/>
      <c r="AE75" s="796"/>
      <c r="AF75" s="796"/>
      <c r="AG75" s="796"/>
      <c r="AH75" s="796"/>
      <c r="AI75" s="796"/>
      <c r="AJ75" s="796"/>
      <c r="AK75" s="796"/>
      <c r="AL75" s="59" t="s">
        <v>117</v>
      </c>
      <c r="AM75" s="59"/>
      <c r="AN75" s="796"/>
      <c r="AO75" s="796"/>
      <c r="AP75" s="796"/>
      <c r="AQ75" s="796"/>
      <c r="AR75" s="796"/>
      <c r="AS75" s="796"/>
      <c r="AT75" s="796"/>
      <c r="AU75" s="796"/>
      <c r="AV75" s="796"/>
      <c r="AW75" s="796"/>
      <c r="AX75" s="796"/>
      <c r="AY75" s="796"/>
      <c r="AZ75" s="796"/>
      <c r="BA75" s="796"/>
      <c r="BB75" s="796"/>
      <c r="BC75" s="59" t="s">
        <v>117</v>
      </c>
      <c r="BD75" s="59"/>
      <c r="BE75" s="803">
        <f t="shared" si="1"/>
        <v>0</v>
      </c>
      <c r="BF75" s="803"/>
      <c r="BG75" s="803"/>
      <c r="BH75" s="803"/>
      <c r="BI75" s="803"/>
      <c r="BJ75" s="803"/>
      <c r="BK75" s="803"/>
      <c r="BL75" s="803"/>
      <c r="BM75" s="803"/>
      <c r="BN75" s="803"/>
      <c r="BO75" s="803"/>
      <c r="BP75" s="803"/>
      <c r="BQ75" s="803"/>
      <c r="BR75" s="803"/>
      <c r="BS75" s="803"/>
      <c r="BT75" s="123"/>
      <c r="BU75" s="119" t="s">
        <v>85</v>
      </c>
      <c r="BV75" s="119"/>
      <c r="BW75" s="119"/>
      <c r="BX75" s="119"/>
      <c r="BY75" s="119"/>
      <c r="BZ75" s="59"/>
      <c r="CA75" s="59"/>
    </row>
    <row r="76" spans="1:87" s="2" customFormat="1" ht="14.25" customHeight="1">
      <c r="A76" s="445" t="str">
        <f>IF(★入力準備★!$C$45="4面12欄の別紙あり","必要書式枚数にする","このチェックを外してください")</f>
        <v>このチェックを外してください</v>
      </c>
      <c r="B76" s="59"/>
      <c r="C76" s="59"/>
      <c r="D76" s="59"/>
      <c r="E76" s="59"/>
      <c r="F76" s="59"/>
      <c r="G76" s="59"/>
      <c r="H76" s="59"/>
      <c r="I76" s="59"/>
      <c r="J76" s="59"/>
      <c r="K76" s="59"/>
      <c r="L76" s="59" t="s">
        <v>37</v>
      </c>
      <c r="M76" s="59"/>
      <c r="N76" s="802"/>
      <c r="O76" s="802"/>
      <c r="P76" s="802"/>
      <c r="Q76" s="802"/>
      <c r="R76" s="801" t="s">
        <v>235</v>
      </c>
      <c r="S76" s="801"/>
      <c r="T76" s="801"/>
      <c r="U76" s="59"/>
      <c r="V76" s="59" t="s">
        <v>37</v>
      </c>
      <c r="W76" s="796"/>
      <c r="X76" s="796"/>
      <c r="Y76" s="796"/>
      <c r="Z76" s="796"/>
      <c r="AA76" s="796"/>
      <c r="AB76" s="796"/>
      <c r="AC76" s="796"/>
      <c r="AD76" s="796"/>
      <c r="AE76" s="796"/>
      <c r="AF76" s="796"/>
      <c r="AG76" s="796"/>
      <c r="AH76" s="796"/>
      <c r="AI76" s="796"/>
      <c r="AJ76" s="796"/>
      <c r="AK76" s="796"/>
      <c r="AL76" s="59" t="s">
        <v>117</v>
      </c>
      <c r="AM76" s="59"/>
      <c r="AN76" s="796"/>
      <c r="AO76" s="796"/>
      <c r="AP76" s="796"/>
      <c r="AQ76" s="796"/>
      <c r="AR76" s="796"/>
      <c r="AS76" s="796"/>
      <c r="AT76" s="796"/>
      <c r="AU76" s="796"/>
      <c r="AV76" s="796"/>
      <c r="AW76" s="796"/>
      <c r="AX76" s="796"/>
      <c r="AY76" s="796"/>
      <c r="AZ76" s="796"/>
      <c r="BA76" s="796"/>
      <c r="BB76" s="796"/>
      <c r="BC76" s="59" t="s">
        <v>117</v>
      </c>
      <c r="BD76" s="59"/>
      <c r="BE76" s="803">
        <f t="shared" si="1"/>
        <v>0</v>
      </c>
      <c r="BF76" s="803"/>
      <c r="BG76" s="803"/>
      <c r="BH76" s="803"/>
      <c r="BI76" s="803"/>
      <c r="BJ76" s="803"/>
      <c r="BK76" s="803"/>
      <c r="BL76" s="803"/>
      <c r="BM76" s="803"/>
      <c r="BN76" s="803"/>
      <c r="BO76" s="803"/>
      <c r="BP76" s="803"/>
      <c r="BQ76" s="803"/>
      <c r="BR76" s="803"/>
      <c r="BS76" s="803"/>
      <c r="BT76" s="123"/>
      <c r="BU76" s="119" t="s">
        <v>85</v>
      </c>
      <c r="BV76" s="119"/>
      <c r="BW76" s="119"/>
      <c r="BX76" s="119"/>
      <c r="BY76" s="119"/>
      <c r="BZ76" s="59"/>
      <c r="CA76" s="59"/>
    </row>
    <row r="77" spans="1:87" s="2" customFormat="1" ht="14.25" customHeight="1">
      <c r="A77" s="445" t="str">
        <f>IF(★入力準備★!$C$45="4面12欄の別紙あり","必要書式枚数にする","このチェックを外してください")</f>
        <v>このチェックを外してください</v>
      </c>
      <c r="B77" s="63"/>
      <c r="C77" s="63"/>
      <c r="D77" s="919" t="s">
        <v>236</v>
      </c>
      <c r="E77" s="919"/>
      <c r="F77" s="919"/>
      <c r="G77" s="919"/>
      <c r="H77" s="919"/>
      <c r="I77" s="919"/>
      <c r="J77" s="919"/>
      <c r="K77" s="919"/>
      <c r="L77" s="63"/>
      <c r="M77" s="63"/>
      <c r="N77" s="63"/>
      <c r="O77" s="63"/>
      <c r="P77" s="63"/>
      <c r="Q77" s="63"/>
      <c r="R77" s="63"/>
      <c r="S77" s="63"/>
      <c r="T77" s="63"/>
      <c r="U77" s="63"/>
      <c r="V77" s="63" t="s">
        <v>37</v>
      </c>
      <c r="W77" s="920">
        <f>SUM(W47:AK76)</f>
        <v>0</v>
      </c>
      <c r="X77" s="920"/>
      <c r="Y77" s="920"/>
      <c r="Z77" s="920"/>
      <c r="AA77" s="920"/>
      <c r="AB77" s="920"/>
      <c r="AC77" s="920"/>
      <c r="AD77" s="920"/>
      <c r="AE77" s="920"/>
      <c r="AF77" s="920"/>
      <c r="AG77" s="920"/>
      <c r="AH77" s="920"/>
      <c r="AI77" s="920"/>
      <c r="AJ77" s="920"/>
      <c r="AK77" s="920"/>
      <c r="AL77" s="63" t="s">
        <v>117</v>
      </c>
      <c r="AM77" s="63"/>
      <c r="AN77" s="920">
        <f>SUM(AN47:BB76)</f>
        <v>0</v>
      </c>
      <c r="AO77" s="920"/>
      <c r="AP77" s="920"/>
      <c r="AQ77" s="920"/>
      <c r="AR77" s="920"/>
      <c r="AS77" s="920"/>
      <c r="AT77" s="920"/>
      <c r="AU77" s="920"/>
      <c r="AV77" s="920"/>
      <c r="AW77" s="920"/>
      <c r="AX77" s="920"/>
      <c r="AY77" s="920"/>
      <c r="AZ77" s="920"/>
      <c r="BA77" s="920"/>
      <c r="BB77" s="920"/>
      <c r="BC77" s="63" t="s">
        <v>117</v>
      </c>
      <c r="BD77" s="63"/>
      <c r="BE77" s="920">
        <f>W77+AN77</f>
        <v>0</v>
      </c>
      <c r="BF77" s="920"/>
      <c r="BG77" s="920"/>
      <c r="BH77" s="920"/>
      <c r="BI77" s="920"/>
      <c r="BJ77" s="920"/>
      <c r="BK77" s="920"/>
      <c r="BL77" s="920"/>
      <c r="BM77" s="920"/>
      <c r="BN77" s="920"/>
      <c r="BO77" s="920"/>
      <c r="BP77" s="920"/>
      <c r="BQ77" s="920"/>
      <c r="BR77" s="920"/>
      <c r="BS77" s="920"/>
      <c r="BT77" s="405"/>
      <c r="BU77" s="395" t="s">
        <v>85</v>
      </c>
      <c r="BV77" s="395"/>
      <c r="BW77" s="395"/>
      <c r="BX77" s="395"/>
      <c r="BY77" s="395"/>
      <c r="BZ77" s="63"/>
      <c r="CA77" s="63"/>
    </row>
    <row r="78" spans="1:87" s="2" customFormat="1" ht="4.5" customHeight="1">
      <c r="A78" s="445" t="str">
        <f>IF(★入力準備★!$C$45="4面12欄の別紙あり","必要書式枚数にする","このチェックを外してください")</f>
        <v>このチェックを外してください</v>
      </c>
      <c r="B78" s="59"/>
      <c r="C78" s="59"/>
      <c r="D78" s="59"/>
      <c r="E78" s="59"/>
      <c r="F78" s="59"/>
      <c r="G78" s="59"/>
      <c r="H78" s="59"/>
      <c r="I78" s="59"/>
      <c r="J78" s="59"/>
      <c r="K78" s="59"/>
      <c r="L78" s="59"/>
      <c r="M78" s="59"/>
      <c r="N78" s="59"/>
      <c r="O78" s="59"/>
      <c r="P78" s="59"/>
      <c r="Q78" s="59"/>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59"/>
    </row>
    <row r="79" spans="1:87" s="2" customFormat="1" ht="3.95" customHeight="1">
      <c r="A79" s="445" t="str">
        <f>IF(★入力準備★!$C$45="4面12欄の別紙あり","必要書式枚数にする","このチェックを外してください")</f>
        <v>このチェックを外してください</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1"/>
      <c r="CC79" s="1"/>
    </row>
    <row r="80" spans="1:87" s="1" customFormat="1" ht="17.100000000000001" customHeight="1">
      <c r="A80" s="444" t="s">
        <v>1958</v>
      </c>
      <c r="B80" s="59"/>
      <c r="C80" s="59"/>
      <c r="D80" s="59"/>
      <c r="E80" s="59"/>
      <c r="F80" s="918"/>
      <c r="G80" s="918"/>
      <c r="H80" s="918"/>
      <c r="I80" s="918"/>
      <c r="J80" s="918"/>
      <c r="K80" s="918"/>
      <c r="L80" s="918"/>
      <c r="M80" s="918"/>
      <c r="N80" s="918"/>
      <c r="O80" s="918"/>
      <c r="P80" s="918"/>
      <c r="Q80" s="918"/>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18"/>
      <c r="BA80" s="918"/>
      <c r="BB80" s="918"/>
      <c r="BC80" s="918"/>
      <c r="BD80" s="918"/>
      <c r="BE80" s="918"/>
      <c r="BF80" s="918"/>
      <c r="BG80" s="918"/>
      <c r="BH80" s="918"/>
      <c r="BI80" s="918"/>
      <c r="BJ80" s="918"/>
      <c r="BK80" s="918"/>
      <c r="BL80" s="918"/>
      <c r="BM80" s="918"/>
      <c r="BN80" s="918"/>
      <c r="BO80" s="918"/>
      <c r="BP80" s="918"/>
      <c r="BQ80" s="918"/>
      <c r="BR80" s="918"/>
      <c r="BS80" s="918"/>
      <c r="BT80" s="918"/>
      <c r="BU80" s="918"/>
      <c r="BV80" s="918"/>
      <c r="BW80" s="918"/>
      <c r="BX80" s="918"/>
      <c r="BY80" s="918"/>
      <c r="BZ80" s="918"/>
      <c r="CA80" s="60"/>
      <c r="CI80" s="420"/>
    </row>
    <row r="81" spans="1:87" s="1" customFormat="1" ht="17.100000000000001" customHeight="1">
      <c r="A81" s="444" t="s">
        <v>1958</v>
      </c>
      <c r="B81" s="59"/>
      <c r="C81" s="59"/>
      <c r="D81" s="59"/>
      <c r="E81" s="59"/>
      <c r="F81" s="918"/>
      <c r="G81" s="918"/>
      <c r="H81" s="918"/>
      <c r="I81" s="918"/>
      <c r="J81" s="918"/>
      <c r="K81" s="918"/>
      <c r="L81" s="918"/>
      <c r="M81" s="918"/>
      <c r="N81" s="918"/>
      <c r="O81" s="918"/>
      <c r="P81" s="918"/>
      <c r="Q81" s="918"/>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18"/>
      <c r="BA81" s="918"/>
      <c r="BB81" s="918"/>
      <c r="BC81" s="918"/>
      <c r="BD81" s="918"/>
      <c r="BE81" s="918"/>
      <c r="BF81" s="918"/>
      <c r="BG81" s="918"/>
      <c r="BH81" s="918"/>
      <c r="BI81" s="918"/>
      <c r="BJ81" s="918"/>
      <c r="BK81" s="918"/>
      <c r="BL81" s="918"/>
      <c r="BM81" s="918"/>
      <c r="BN81" s="918"/>
      <c r="BO81" s="918"/>
      <c r="BP81" s="918"/>
      <c r="BQ81" s="918"/>
      <c r="BR81" s="918"/>
      <c r="BS81" s="918"/>
      <c r="BT81" s="918"/>
      <c r="BU81" s="918"/>
      <c r="BV81" s="918"/>
      <c r="BW81" s="918"/>
      <c r="BX81" s="918"/>
      <c r="BY81" s="918"/>
      <c r="BZ81" s="918"/>
      <c r="CA81" s="60"/>
      <c r="CI81" s="420"/>
    </row>
    <row r="82" spans="1:87" s="1" customFormat="1" ht="17.100000000000001" customHeight="1">
      <c r="A82" s="444" t="s">
        <v>1958</v>
      </c>
      <c r="B82" s="59"/>
      <c r="C82" s="59"/>
      <c r="D82" s="59"/>
      <c r="E82" s="59"/>
      <c r="F82" s="918"/>
      <c r="G82" s="918"/>
      <c r="H82" s="918"/>
      <c r="I82" s="918"/>
      <c r="J82" s="918"/>
      <c r="K82" s="918"/>
      <c r="L82" s="918"/>
      <c r="M82" s="918"/>
      <c r="N82" s="918"/>
      <c r="O82" s="918"/>
      <c r="P82" s="918"/>
      <c r="Q82" s="918"/>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18"/>
      <c r="BA82" s="918"/>
      <c r="BB82" s="918"/>
      <c r="BC82" s="918"/>
      <c r="BD82" s="918"/>
      <c r="BE82" s="918"/>
      <c r="BF82" s="918"/>
      <c r="BG82" s="918"/>
      <c r="BH82" s="918"/>
      <c r="BI82" s="918"/>
      <c r="BJ82" s="918"/>
      <c r="BK82" s="918"/>
      <c r="BL82" s="918"/>
      <c r="BM82" s="918"/>
      <c r="BN82" s="918"/>
      <c r="BO82" s="918"/>
      <c r="BP82" s="918"/>
      <c r="BQ82" s="918"/>
      <c r="BR82" s="918"/>
      <c r="BS82" s="918"/>
      <c r="BT82" s="918"/>
      <c r="BU82" s="918"/>
      <c r="BV82" s="918"/>
      <c r="BW82" s="918"/>
      <c r="BX82" s="918"/>
      <c r="BY82" s="918"/>
      <c r="BZ82" s="918"/>
      <c r="CA82" s="60"/>
      <c r="CI82" s="420"/>
    </row>
    <row r="83" spans="1:87" s="1" customFormat="1" ht="17.100000000000001" customHeight="1">
      <c r="A83" s="444" t="s">
        <v>1958</v>
      </c>
      <c r="B83" s="59"/>
      <c r="C83" s="59"/>
      <c r="D83" s="59"/>
      <c r="E83" s="59"/>
      <c r="F83" s="918"/>
      <c r="G83" s="918"/>
      <c r="H83" s="918"/>
      <c r="I83" s="918"/>
      <c r="J83" s="918"/>
      <c r="K83" s="918"/>
      <c r="L83" s="918"/>
      <c r="M83" s="918"/>
      <c r="N83" s="918"/>
      <c r="O83" s="918"/>
      <c r="P83" s="918"/>
      <c r="Q83" s="918"/>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18"/>
      <c r="BA83" s="918"/>
      <c r="BB83" s="918"/>
      <c r="BC83" s="918"/>
      <c r="BD83" s="918"/>
      <c r="BE83" s="918"/>
      <c r="BF83" s="918"/>
      <c r="BG83" s="918"/>
      <c r="BH83" s="918"/>
      <c r="BI83" s="918"/>
      <c r="BJ83" s="918"/>
      <c r="BK83" s="918"/>
      <c r="BL83" s="918"/>
      <c r="BM83" s="918"/>
      <c r="BN83" s="918"/>
      <c r="BO83" s="918"/>
      <c r="BP83" s="918"/>
      <c r="BQ83" s="918"/>
      <c r="BR83" s="918"/>
      <c r="BS83" s="918"/>
      <c r="BT83" s="918"/>
      <c r="BU83" s="918"/>
      <c r="BV83" s="918"/>
      <c r="BW83" s="918"/>
      <c r="BX83" s="918"/>
      <c r="BY83" s="918"/>
      <c r="BZ83" s="918"/>
      <c r="CA83" s="60"/>
      <c r="CI83" s="420"/>
    </row>
    <row r="84" spans="1:87" s="2" customFormat="1" ht="15.75" customHeight="1">
      <c r="A84" s="9" t="s">
        <v>2129</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9"/>
      <c r="CC84" s="9" t="s">
        <v>2129</v>
      </c>
      <c r="CD84" s="5"/>
      <c r="CE84" s="5"/>
      <c r="CF84" s="5"/>
      <c r="CG84" s="5"/>
      <c r="CI84" s="99"/>
    </row>
    <row r="85" spans="1:87" s="2" customFormat="1" ht="50.1" customHeight="1">
      <c r="A85" s="460" t="s">
        <v>2133</v>
      </c>
      <c r="B85" s="917" t="s">
        <v>2132</v>
      </c>
      <c r="C85" s="917"/>
      <c r="D85" s="917"/>
      <c r="E85" s="917"/>
      <c r="F85" s="917"/>
      <c r="G85" s="917"/>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7"/>
      <c r="BA85" s="917"/>
      <c r="BB85" s="917"/>
      <c r="BC85" s="917"/>
      <c r="BD85" s="917"/>
      <c r="BE85" s="917"/>
      <c r="BF85" s="917"/>
      <c r="BG85" s="917"/>
      <c r="BH85" s="917"/>
      <c r="BI85" s="917"/>
      <c r="BJ85" s="917"/>
      <c r="BK85" s="917"/>
      <c r="BL85" s="917"/>
      <c r="BM85" s="917"/>
      <c r="BN85" s="917"/>
      <c r="BO85" s="917"/>
      <c r="BP85" s="917"/>
      <c r="BQ85" s="917"/>
      <c r="BR85" s="917"/>
      <c r="BS85" s="917"/>
      <c r="BT85" s="917"/>
      <c r="BU85" s="917"/>
      <c r="BV85" s="917"/>
      <c r="BW85" s="917"/>
      <c r="BX85" s="917"/>
      <c r="BY85" s="917"/>
      <c r="BZ85" s="917"/>
      <c r="CA85" s="917"/>
      <c r="CB85" s="282"/>
      <c r="CC85" s="460" t="s">
        <v>2133</v>
      </c>
    </row>
    <row r="86" spans="1:87" s="2" customFormat="1" ht="14.25" customHeight="1">
      <c r="A86" s="445" t="str">
        <f>IF(★入力準備★!$C$45="4面12欄の別紙あり","必要書式枚数にする","このチェックを外してください")</f>
        <v>このチェックを外してください</v>
      </c>
      <c r="B86" s="63" t="s">
        <v>200</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row>
    <row r="87" spans="1:87" s="2" customFormat="1" ht="14.25" customHeight="1">
      <c r="A87" s="445" t="str">
        <f>IF(★入力準備★!$C$45="4面12欄の別紙あり","必要書式枚数にする","このチェックを外してください")</f>
        <v>このチェックを外してください</v>
      </c>
      <c r="B87" s="169" t="s">
        <v>1332</v>
      </c>
      <c r="C87" s="169"/>
      <c r="D87" s="169"/>
      <c r="E87" s="169"/>
      <c r="F87" s="169"/>
      <c r="G87" s="169"/>
      <c r="H87" s="169"/>
      <c r="I87" s="169"/>
      <c r="J87" s="169"/>
      <c r="K87" s="169"/>
      <c r="L87" s="169"/>
      <c r="M87" s="169"/>
      <c r="N87" s="169"/>
      <c r="O87" s="169"/>
      <c r="P87" s="169"/>
      <c r="Q87" s="169"/>
      <c r="R87" s="169"/>
      <c r="S87" s="169"/>
      <c r="T87" s="169"/>
      <c r="U87" s="169"/>
      <c r="V87" s="169" t="s">
        <v>151</v>
      </c>
      <c r="W87" s="169"/>
      <c r="X87" s="169"/>
      <c r="Y87" s="169"/>
      <c r="Z87" s="169"/>
      <c r="AA87" s="169"/>
      <c r="AB87" s="169"/>
      <c r="AC87" s="169"/>
      <c r="AD87" s="169"/>
      <c r="AE87" s="169"/>
      <c r="AF87" s="169"/>
      <c r="AG87" s="169"/>
      <c r="AH87" s="169"/>
      <c r="AI87" s="169"/>
      <c r="AJ87" s="169"/>
      <c r="AK87" s="169"/>
      <c r="AL87" s="169" t="s">
        <v>152</v>
      </c>
      <c r="AM87" s="169"/>
      <c r="AN87" s="169"/>
      <c r="AO87" s="169"/>
      <c r="AP87" s="169"/>
      <c r="AQ87" s="169"/>
      <c r="AR87" s="169"/>
      <c r="AS87" s="169"/>
      <c r="AT87" s="169"/>
      <c r="AU87" s="169"/>
      <c r="AV87" s="169"/>
      <c r="AW87" s="169"/>
      <c r="AX87" s="169"/>
      <c r="AY87" s="169"/>
      <c r="AZ87" s="169"/>
      <c r="BA87" s="169"/>
      <c r="BB87" s="169"/>
      <c r="BC87" s="169" t="s">
        <v>153</v>
      </c>
      <c r="BD87" s="169"/>
      <c r="BE87" s="169"/>
      <c r="BF87" s="169"/>
      <c r="BG87" s="169"/>
      <c r="BH87" s="169"/>
      <c r="BI87" s="169"/>
      <c r="BJ87" s="169"/>
      <c r="BK87" s="169"/>
      <c r="BL87" s="169"/>
      <c r="BM87" s="169"/>
      <c r="BN87" s="169"/>
      <c r="BO87" s="169"/>
      <c r="BP87" s="169"/>
      <c r="BQ87" s="169"/>
      <c r="BR87" s="169"/>
      <c r="BS87" s="169"/>
      <c r="BT87" s="169"/>
      <c r="BU87" s="169" t="s">
        <v>85</v>
      </c>
      <c r="BV87" s="169"/>
      <c r="BW87" s="169"/>
      <c r="BX87" s="169"/>
      <c r="BY87" s="169"/>
      <c r="BZ87" s="169"/>
      <c r="CA87" s="59"/>
    </row>
    <row r="88" spans="1:87" s="2" customFormat="1" ht="14.25" customHeight="1">
      <c r="A88" s="445" t="str">
        <f>IF(★入力準備★!$C$45="4面12欄の別紙あり","必要書式枚数にする","このチェックを外してください")</f>
        <v>このチェックを外してください</v>
      </c>
      <c r="B88" s="59"/>
      <c r="C88" s="59"/>
      <c r="D88" s="798" t="s">
        <v>234</v>
      </c>
      <c r="E88" s="798"/>
      <c r="F88" s="798"/>
      <c r="G88" s="798"/>
      <c r="H88" s="798"/>
      <c r="I88" s="798"/>
      <c r="J88" s="798"/>
      <c r="K88" s="798"/>
      <c r="L88" s="59" t="s">
        <v>37</v>
      </c>
      <c r="M88" s="59"/>
      <c r="N88" s="802"/>
      <c r="O88" s="802"/>
      <c r="P88" s="802"/>
      <c r="Q88" s="802"/>
      <c r="R88" s="801" t="s">
        <v>235</v>
      </c>
      <c r="S88" s="801"/>
      <c r="T88" s="801"/>
      <c r="U88" s="59"/>
      <c r="V88" s="59" t="s">
        <v>37</v>
      </c>
      <c r="W88" s="796"/>
      <c r="X88" s="796"/>
      <c r="Y88" s="796"/>
      <c r="Z88" s="796"/>
      <c r="AA88" s="796"/>
      <c r="AB88" s="796"/>
      <c r="AC88" s="796"/>
      <c r="AD88" s="796"/>
      <c r="AE88" s="796"/>
      <c r="AF88" s="796"/>
      <c r="AG88" s="796"/>
      <c r="AH88" s="796"/>
      <c r="AI88" s="796"/>
      <c r="AJ88" s="796"/>
      <c r="AK88" s="796"/>
      <c r="AL88" s="59" t="s">
        <v>117</v>
      </c>
      <c r="AM88" s="59"/>
      <c r="AN88" s="796"/>
      <c r="AO88" s="796"/>
      <c r="AP88" s="796"/>
      <c r="AQ88" s="796"/>
      <c r="AR88" s="796"/>
      <c r="AS88" s="796"/>
      <c r="AT88" s="796"/>
      <c r="AU88" s="796"/>
      <c r="AV88" s="796"/>
      <c r="AW88" s="796"/>
      <c r="AX88" s="796"/>
      <c r="AY88" s="796"/>
      <c r="AZ88" s="796"/>
      <c r="BA88" s="796"/>
      <c r="BB88" s="796"/>
      <c r="BC88" s="59" t="s">
        <v>117</v>
      </c>
      <c r="BD88" s="59"/>
      <c r="BE88" s="803">
        <f>IF(AN88="別紙",W88,W88+AN88)</f>
        <v>0</v>
      </c>
      <c r="BF88" s="803"/>
      <c r="BG88" s="803"/>
      <c r="BH88" s="803"/>
      <c r="BI88" s="803"/>
      <c r="BJ88" s="803"/>
      <c r="BK88" s="803"/>
      <c r="BL88" s="803"/>
      <c r="BM88" s="803"/>
      <c r="BN88" s="803"/>
      <c r="BO88" s="803"/>
      <c r="BP88" s="803"/>
      <c r="BQ88" s="803"/>
      <c r="BR88" s="803"/>
      <c r="BS88" s="803"/>
      <c r="BT88" s="123"/>
      <c r="BU88" s="119" t="s">
        <v>85</v>
      </c>
      <c r="BV88" s="119"/>
      <c r="BW88" s="119"/>
      <c r="BX88" s="119"/>
      <c r="BY88" s="119"/>
      <c r="BZ88" s="59"/>
      <c r="CA88" s="59"/>
      <c r="CB88" s="1" t="s">
        <v>1983</v>
      </c>
      <c r="CC88" s="1"/>
    </row>
    <row r="89" spans="1:87" s="2" customFormat="1" ht="14.25" customHeight="1">
      <c r="A89" s="445" t="str">
        <f>IF(★入力準備★!$C$45="4面12欄の別紙あり","必要書式枚数にする","このチェックを外してください")</f>
        <v>このチェックを外してください</v>
      </c>
      <c r="B89" s="59"/>
      <c r="C89" s="59"/>
      <c r="D89" s="59"/>
      <c r="E89" s="59"/>
      <c r="F89" s="59"/>
      <c r="G89" s="59"/>
      <c r="H89" s="59"/>
      <c r="I89" s="59"/>
      <c r="J89" s="59"/>
      <c r="K89" s="59"/>
      <c r="L89" s="59" t="s">
        <v>37</v>
      </c>
      <c r="M89" s="59"/>
      <c r="N89" s="802"/>
      <c r="O89" s="802"/>
      <c r="P89" s="802"/>
      <c r="Q89" s="802"/>
      <c r="R89" s="801" t="s">
        <v>235</v>
      </c>
      <c r="S89" s="801"/>
      <c r="T89" s="801"/>
      <c r="U89" s="59"/>
      <c r="V89" s="59" t="s">
        <v>37</v>
      </c>
      <c r="W89" s="796"/>
      <c r="X89" s="796"/>
      <c r="Y89" s="796"/>
      <c r="Z89" s="796"/>
      <c r="AA89" s="796"/>
      <c r="AB89" s="796"/>
      <c r="AC89" s="796"/>
      <c r="AD89" s="796"/>
      <c r="AE89" s="796"/>
      <c r="AF89" s="796"/>
      <c r="AG89" s="796"/>
      <c r="AH89" s="796"/>
      <c r="AI89" s="796"/>
      <c r="AJ89" s="796"/>
      <c r="AK89" s="796"/>
      <c r="AL89" s="59" t="s">
        <v>117</v>
      </c>
      <c r="AM89" s="59"/>
      <c r="AN89" s="796"/>
      <c r="AO89" s="796"/>
      <c r="AP89" s="796"/>
      <c r="AQ89" s="796"/>
      <c r="AR89" s="796"/>
      <c r="AS89" s="796"/>
      <c r="AT89" s="796"/>
      <c r="AU89" s="796"/>
      <c r="AV89" s="796"/>
      <c r="AW89" s="796"/>
      <c r="AX89" s="796"/>
      <c r="AY89" s="796"/>
      <c r="AZ89" s="796"/>
      <c r="BA89" s="796"/>
      <c r="BB89" s="796"/>
      <c r="BC89" s="59" t="s">
        <v>117</v>
      </c>
      <c r="BD89" s="59"/>
      <c r="BE89" s="803">
        <f t="shared" ref="BE89:BE117" si="2">IF(AN89="別紙",W89,W89+AN89)</f>
        <v>0</v>
      </c>
      <c r="BF89" s="803"/>
      <c r="BG89" s="803"/>
      <c r="BH89" s="803"/>
      <c r="BI89" s="803"/>
      <c r="BJ89" s="803"/>
      <c r="BK89" s="803"/>
      <c r="BL89" s="803"/>
      <c r="BM89" s="803"/>
      <c r="BN89" s="803"/>
      <c r="BO89" s="803"/>
      <c r="BP89" s="803"/>
      <c r="BQ89" s="803"/>
      <c r="BR89" s="803"/>
      <c r="BS89" s="803"/>
      <c r="BT89" s="123"/>
      <c r="BU89" s="119" t="s">
        <v>85</v>
      </c>
      <c r="BV89" s="119"/>
      <c r="BW89" s="119"/>
      <c r="BX89" s="119"/>
      <c r="BY89" s="119"/>
      <c r="BZ89" s="59"/>
      <c r="CA89" s="59"/>
      <c r="CB89" s="1"/>
      <c r="CC89" s="1" t="s">
        <v>1984</v>
      </c>
    </row>
    <row r="90" spans="1:87" s="2" customFormat="1" ht="14.25" customHeight="1">
      <c r="A90" s="445" t="str">
        <f>IF(★入力準備★!$C$45="4面12欄の別紙あり","必要書式枚数にする","このチェックを外してください")</f>
        <v>このチェックを外してください</v>
      </c>
      <c r="B90" s="59"/>
      <c r="C90" s="59"/>
      <c r="D90" s="59"/>
      <c r="E90" s="59"/>
      <c r="F90" s="59"/>
      <c r="G90" s="59"/>
      <c r="H90" s="59"/>
      <c r="I90" s="59"/>
      <c r="J90" s="59"/>
      <c r="K90" s="59"/>
      <c r="L90" s="59" t="s">
        <v>37</v>
      </c>
      <c r="M90" s="59"/>
      <c r="N90" s="802"/>
      <c r="O90" s="802"/>
      <c r="P90" s="802"/>
      <c r="Q90" s="802"/>
      <c r="R90" s="801" t="s">
        <v>235</v>
      </c>
      <c r="S90" s="801"/>
      <c r="T90" s="801"/>
      <c r="U90" s="59"/>
      <c r="V90" s="59" t="s">
        <v>37</v>
      </c>
      <c r="W90" s="796"/>
      <c r="X90" s="796"/>
      <c r="Y90" s="796"/>
      <c r="Z90" s="796"/>
      <c r="AA90" s="796"/>
      <c r="AB90" s="796"/>
      <c r="AC90" s="796"/>
      <c r="AD90" s="796"/>
      <c r="AE90" s="796"/>
      <c r="AF90" s="796"/>
      <c r="AG90" s="796"/>
      <c r="AH90" s="796"/>
      <c r="AI90" s="796"/>
      <c r="AJ90" s="796"/>
      <c r="AK90" s="796"/>
      <c r="AL90" s="59" t="s">
        <v>117</v>
      </c>
      <c r="AM90" s="59"/>
      <c r="AN90" s="796"/>
      <c r="AO90" s="796"/>
      <c r="AP90" s="796"/>
      <c r="AQ90" s="796"/>
      <c r="AR90" s="796"/>
      <c r="AS90" s="796"/>
      <c r="AT90" s="796"/>
      <c r="AU90" s="796"/>
      <c r="AV90" s="796"/>
      <c r="AW90" s="796"/>
      <c r="AX90" s="796"/>
      <c r="AY90" s="796"/>
      <c r="AZ90" s="796"/>
      <c r="BA90" s="796"/>
      <c r="BB90" s="796"/>
      <c r="BC90" s="59" t="s">
        <v>117</v>
      </c>
      <c r="BD90" s="59"/>
      <c r="BE90" s="803">
        <f t="shared" si="2"/>
        <v>0</v>
      </c>
      <c r="BF90" s="803"/>
      <c r="BG90" s="803"/>
      <c r="BH90" s="803"/>
      <c r="BI90" s="803"/>
      <c r="BJ90" s="803"/>
      <c r="BK90" s="803"/>
      <c r="BL90" s="803"/>
      <c r="BM90" s="803"/>
      <c r="BN90" s="803"/>
      <c r="BO90" s="803"/>
      <c r="BP90" s="803"/>
      <c r="BQ90" s="803"/>
      <c r="BR90" s="803"/>
      <c r="BS90" s="803"/>
      <c r="BT90" s="123"/>
      <c r="BU90" s="119" t="s">
        <v>85</v>
      </c>
      <c r="BV90" s="119"/>
      <c r="BW90" s="119"/>
      <c r="BX90" s="119"/>
      <c r="BY90" s="119"/>
      <c r="BZ90" s="59"/>
      <c r="CA90" s="59"/>
      <c r="CC90" s="1" t="s">
        <v>1985</v>
      </c>
    </row>
    <row r="91" spans="1:87" s="2" customFormat="1" ht="14.25" customHeight="1">
      <c r="A91" s="445" t="str">
        <f>IF(★入力準備★!$C$45="4面12欄の別紙あり","必要書式枚数にする","このチェックを外してください")</f>
        <v>このチェックを外してください</v>
      </c>
      <c r="B91" s="59"/>
      <c r="C91" s="59"/>
      <c r="D91" s="59"/>
      <c r="E91" s="59"/>
      <c r="F91" s="59"/>
      <c r="G91" s="59"/>
      <c r="H91" s="59"/>
      <c r="I91" s="59"/>
      <c r="J91" s="59"/>
      <c r="K91" s="59"/>
      <c r="L91" s="59" t="s">
        <v>37</v>
      </c>
      <c r="M91" s="59"/>
      <c r="N91" s="802"/>
      <c r="O91" s="802"/>
      <c r="P91" s="802"/>
      <c r="Q91" s="802"/>
      <c r="R91" s="801" t="s">
        <v>235</v>
      </c>
      <c r="S91" s="801"/>
      <c r="T91" s="801"/>
      <c r="U91" s="59"/>
      <c r="V91" s="59" t="s">
        <v>37</v>
      </c>
      <c r="W91" s="796"/>
      <c r="X91" s="796"/>
      <c r="Y91" s="796"/>
      <c r="Z91" s="796"/>
      <c r="AA91" s="796"/>
      <c r="AB91" s="796"/>
      <c r="AC91" s="796"/>
      <c r="AD91" s="796"/>
      <c r="AE91" s="796"/>
      <c r="AF91" s="796"/>
      <c r="AG91" s="796"/>
      <c r="AH91" s="796"/>
      <c r="AI91" s="796"/>
      <c r="AJ91" s="796"/>
      <c r="AK91" s="796"/>
      <c r="AL91" s="59" t="s">
        <v>117</v>
      </c>
      <c r="AM91" s="59"/>
      <c r="AN91" s="796"/>
      <c r="AO91" s="796"/>
      <c r="AP91" s="796"/>
      <c r="AQ91" s="796"/>
      <c r="AR91" s="796"/>
      <c r="AS91" s="796"/>
      <c r="AT91" s="796"/>
      <c r="AU91" s="796"/>
      <c r="AV91" s="796"/>
      <c r="AW91" s="796"/>
      <c r="AX91" s="796"/>
      <c r="AY91" s="796"/>
      <c r="AZ91" s="796"/>
      <c r="BA91" s="796"/>
      <c r="BB91" s="796"/>
      <c r="BC91" s="59" t="s">
        <v>117</v>
      </c>
      <c r="BD91" s="59"/>
      <c r="BE91" s="803">
        <f t="shared" si="2"/>
        <v>0</v>
      </c>
      <c r="BF91" s="803"/>
      <c r="BG91" s="803"/>
      <c r="BH91" s="803"/>
      <c r="BI91" s="803"/>
      <c r="BJ91" s="803"/>
      <c r="BK91" s="803"/>
      <c r="BL91" s="803"/>
      <c r="BM91" s="803"/>
      <c r="BN91" s="803"/>
      <c r="BO91" s="803"/>
      <c r="BP91" s="803"/>
      <c r="BQ91" s="803"/>
      <c r="BR91" s="803"/>
      <c r="BS91" s="803"/>
      <c r="BT91" s="123"/>
      <c r="BU91" s="119" t="s">
        <v>85</v>
      </c>
      <c r="BV91" s="119"/>
      <c r="BW91" s="119"/>
      <c r="BX91" s="119"/>
      <c r="BY91" s="119"/>
      <c r="BZ91" s="59"/>
      <c r="CA91" s="59"/>
    </row>
    <row r="92" spans="1:87" s="2" customFormat="1" ht="14.25" customHeight="1">
      <c r="A92" s="445" t="str">
        <f>IF(★入力準備★!$C$45="4面12欄の別紙あり","必要書式枚数にする","このチェックを外してください")</f>
        <v>このチェックを外してください</v>
      </c>
      <c r="B92" s="59"/>
      <c r="C92" s="59"/>
      <c r="D92" s="59"/>
      <c r="E92" s="59"/>
      <c r="F92" s="59"/>
      <c r="G92" s="59"/>
      <c r="H92" s="59"/>
      <c r="I92" s="59"/>
      <c r="J92" s="59"/>
      <c r="K92" s="59"/>
      <c r="L92" s="59" t="s">
        <v>37</v>
      </c>
      <c r="M92" s="59"/>
      <c r="N92" s="802"/>
      <c r="O92" s="802"/>
      <c r="P92" s="802"/>
      <c r="Q92" s="802"/>
      <c r="R92" s="801" t="s">
        <v>235</v>
      </c>
      <c r="S92" s="801"/>
      <c r="T92" s="801"/>
      <c r="U92" s="59"/>
      <c r="V92" s="59" t="s">
        <v>37</v>
      </c>
      <c r="W92" s="796"/>
      <c r="X92" s="796"/>
      <c r="Y92" s="796"/>
      <c r="Z92" s="796"/>
      <c r="AA92" s="796"/>
      <c r="AB92" s="796"/>
      <c r="AC92" s="796"/>
      <c r="AD92" s="796"/>
      <c r="AE92" s="796"/>
      <c r="AF92" s="796"/>
      <c r="AG92" s="796"/>
      <c r="AH92" s="796"/>
      <c r="AI92" s="796"/>
      <c r="AJ92" s="796"/>
      <c r="AK92" s="796"/>
      <c r="AL92" s="59" t="s">
        <v>117</v>
      </c>
      <c r="AM92" s="59"/>
      <c r="AN92" s="796"/>
      <c r="AO92" s="796"/>
      <c r="AP92" s="796"/>
      <c r="AQ92" s="796"/>
      <c r="AR92" s="796"/>
      <c r="AS92" s="796"/>
      <c r="AT92" s="796"/>
      <c r="AU92" s="796"/>
      <c r="AV92" s="796"/>
      <c r="AW92" s="796"/>
      <c r="AX92" s="796"/>
      <c r="AY92" s="796"/>
      <c r="AZ92" s="796"/>
      <c r="BA92" s="796"/>
      <c r="BB92" s="796"/>
      <c r="BC92" s="59" t="s">
        <v>117</v>
      </c>
      <c r="BD92" s="59"/>
      <c r="BE92" s="803">
        <f t="shared" si="2"/>
        <v>0</v>
      </c>
      <c r="BF92" s="803"/>
      <c r="BG92" s="803"/>
      <c r="BH92" s="803"/>
      <c r="BI92" s="803"/>
      <c r="BJ92" s="803"/>
      <c r="BK92" s="803"/>
      <c r="BL92" s="803"/>
      <c r="BM92" s="803"/>
      <c r="BN92" s="803"/>
      <c r="BO92" s="803"/>
      <c r="BP92" s="803"/>
      <c r="BQ92" s="803"/>
      <c r="BR92" s="803"/>
      <c r="BS92" s="803"/>
      <c r="BT92" s="123"/>
      <c r="BU92" s="119" t="s">
        <v>85</v>
      </c>
      <c r="BV92" s="119"/>
      <c r="BW92" s="119"/>
      <c r="BX92" s="119"/>
      <c r="BY92" s="119"/>
      <c r="BZ92" s="59"/>
      <c r="CA92" s="59"/>
    </row>
    <row r="93" spans="1:87" s="2" customFormat="1" ht="14.25" customHeight="1">
      <c r="A93" s="445" t="str">
        <f>IF(★入力準備★!$C$45="4面12欄の別紙あり","必要書式枚数にする","このチェックを外してください")</f>
        <v>このチェックを外してください</v>
      </c>
      <c r="B93" s="59"/>
      <c r="C93" s="59"/>
      <c r="D93" s="59"/>
      <c r="E93" s="59"/>
      <c r="F93" s="59"/>
      <c r="G93" s="59"/>
      <c r="H93" s="59"/>
      <c r="I93" s="59"/>
      <c r="J93" s="59"/>
      <c r="K93" s="59"/>
      <c r="L93" s="59" t="s">
        <v>37</v>
      </c>
      <c r="M93" s="59"/>
      <c r="N93" s="802"/>
      <c r="O93" s="802"/>
      <c r="P93" s="802"/>
      <c r="Q93" s="802"/>
      <c r="R93" s="801" t="s">
        <v>235</v>
      </c>
      <c r="S93" s="801"/>
      <c r="T93" s="801"/>
      <c r="U93" s="59"/>
      <c r="V93" s="59" t="s">
        <v>37</v>
      </c>
      <c r="W93" s="796"/>
      <c r="X93" s="796"/>
      <c r="Y93" s="796"/>
      <c r="Z93" s="796"/>
      <c r="AA93" s="796"/>
      <c r="AB93" s="796"/>
      <c r="AC93" s="796"/>
      <c r="AD93" s="796"/>
      <c r="AE93" s="796"/>
      <c r="AF93" s="796"/>
      <c r="AG93" s="796"/>
      <c r="AH93" s="796"/>
      <c r="AI93" s="796"/>
      <c r="AJ93" s="796"/>
      <c r="AK93" s="796"/>
      <c r="AL93" s="59" t="s">
        <v>117</v>
      </c>
      <c r="AM93" s="59"/>
      <c r="AN93" s="796"/>
      <c r="AO93" s="796"/>
      <c r="AP93" s="796"/>
      <c r="AQ93" s="796"/>
      <c r="AR93" s="796"/>
      <c r="AS93" s="796"/>
      <c r="AT93" s="796"/>
      <c r="AU93" s="796"/>
      <c r="AV93" s="796"/>
      <c r="AW93" s="796"/>
      <c r="AX93" s="796"/>
      <c r="AY93" s="796"/>
      <c r="AZ93" s="796"/>
      <c r="BA93" s="796"/>
      <c r="BB93" s="796"/>
      <c r="BC93" s="59" t="s">
        <v>117</v>
      </c>
      <c r="BD93" s="59"/>
      <c r="BE93" s="803">
        <f t="shared" si="2"/>
        <v>0</v>
      </c>
      <c r="BF93" s="803"/>
      <c r="BG93" s="803"/>
      <c r="BH93" s="803"/>
      <c r="BI93" s="803"/>
      <c r="BJ93" s="803"/>
      <c r="BK93" s="803"/>
      <c r="BL93" s="803"/>
      <c r="BM93" s="803"/>
      <c r="BN93" s="803"/>
      <c r="BO93" s="803"/>
      <c r="BP93" s="803"/>
      <c r="BQ93" s="803"/>
      <c r="BR93" s="803"/>
      <c r="BS93" s="803"/>
      <c r="BT93" s="123"/>
      <c r="BU93" s="119" t="s">
        <v>85</v>
      </c>
      <c r="BV93" s="119"/>
      <c r="BW93" s="119"/>
      <c r="BX93" s="119"/>
      <c r="BY93" s="119"/>
      <c r="BZ93" s="59"/>
      <c r="CA93" s="59"/>
    </row>
    <row r="94" spans="1:87" s="2" customFormat="1" ht="14.25" customHeight="1">
      <c r="A94" s="445" t="str">
        <f>IF(★入力準備★!$C$45="4面12欄の別紙あり","必要書式枚数にする","このチェックを外してください")</f>
        <v>このチェックを外してください</v>
      </c>
      <c r="B94" s="59"/>
      <c r="C94" s="59"/>
      <c r="D94" s="59"/>
      <c r="E94" s="59"/>
      <c r="F94" s="59"/>
      <c r="G94" s="59"/>
      <c r="H94" s="59"/>
      <c r="I94" s="59"/>
      <c r="J94" s="59"/>
      <c r="K94" s="59"/>
      <c r="L94" s="59" t="s">
        <v>37</v>
      </c>
      <c r="M94" s="59"/>
      <c r="N94" s="802"/>
      <c r="O94" s="802"/>
      <c r="P94" s="802"/>
      <c r="Q94" s="802"/>
      <c r="R94" s="801" t="s">
        <v>235</v>
      </c>
      <c r="S94" s="801"/>
      <c r="T94" s="801"/>
      <c r="U94" s="59"/>
      <c r="V94" s="59" t="s">
        <v>37</v>
      </c>
      <c r="W94" s="796"/>
      <c r="X94" s="796"/>
      <c r="Y94" s="796"/>
      <c r="Z94" s="796"/>
      <c r="AA94" s="796"/>
      <c r="AB94" s="796"/>
      <c r="AC94" s="796"/>
      <c r="AD94" s="796"/>
      <c r="AE94" s="796"/>
      <c r="AF94" s="796"/>
      <c r="AG94" s="796"/>
      <c r="AH94" s="796"/>
      <c r="AI94" s="796"/>
      <c r="AJ94" s="796"/>
      <c r="AK94" s="796"/>
      <c r="AL94" s="59" t="s">
        <v>117</v>
      </c>
      <c r="AM94" s="59"/>
      <c r="AN94" s="796"/>
      <c r="AO94" s="796"/>
      <c r="AP94" s="796"/>
      <c r="AQ94" s="796"/>
      <c r="AR94" s="796"/>
      <c r="AS94" s="796"/>
      <c r="AT94" s="796"/>
      <c r="AU94" s="796"/>
      <c r="AV94" s="796"/>
      <c r="AW94" s="796"/>
      <c r="AX94" s="796"/>
      <c r="AY94" s="796"/>
      <c r="AZ94" s="796"/>
      <c r="BA94" s="796"/>
      <c r="BB94" s="796"/>
      <c r="BC94" s="59" t="s">
        <v>117</v>
      </c>
      <c r="BD94" s="59"/>
      <c r="BE94" s="803">
        <f t="shared" si="2"/>
        <v>0</v>
      </c>
      <c r="BF94" s="803"/>
      <c r="BG94" s="803"/>
      <c r="BH94" s="803"/>
      <c r="BI94" s="803"/>
      <c r="BJ94" s="803"/>
      <c r="BK94" s="803"/>
      <c r="BL94" s="803"/>
      <c r="BM94" s="803"/>
      <c r="BN94" s="803"/>
      <c r="BO94" s="803"/>
      <c r="BP94" s="803"/>
      <c r="BQ94" s="803"/>
      <c r="BR94" s="803"/>
      <c r="BS94" s="803"/>
      <c r="BT94" s="123"/>
      <c r="BU94" s="119" t="s">
        <v>85</v>
      </c>
      <c r="BV94" s="119"/>
      <c r="BW94" s="119"/>
      <c r="BX94" s="119"/>
      <c r="BY94" s="119"/>
      <c r="BZ94" s="59"/>
      <c r="CA94" s="59"/>
    </row>
    <row r="95" spans="1:87" s="2" customFormat="1" ht="14.25" customHeight="1">
      <c r="A95" s="445" t="str">
        <f>IF(★入力準備★!$C$45="4面12欄の別紙あり","必要書式枚数にする","このチェックを外してください")</f>
        <v>このチェックを外してください</v>
      </c>
      <c r="B95" s="59"/>
      <c r="C95" s="59"/>
      <c r="D95" s="59"/>
      <c r="E95" s="59"/>
      <c r="F95" s="59"/>
      <c r="G95" s="59"/>
      <c r="H95" s="59"/>
      <c r="I95" s="59"/>
      <c r="J95" s="59"/>
      <c r="K95" s="59"/>
      <c r="L95" s="59" t="s">
        <v>37</v>
      </c>
      <c r="M95" s="59"/>
      <c r="N95" s="802"/>
      <c r="O95" s="802"/>
      <c r="P95" s="802"/>
      <c r="Q95" s="802"/>
      <c r="R95" s="801" t="s">
        <v>235</v>
      </c>
      <c r="S95" s="801"/>
      <c r="T95" s="801"/>
      <c r="U95" s="59"/>
      <c r="V95" s="59" t="s">
        <v>37</v>
      </c>
      <c r="W95" s="796"/>
      <c r="X95" s="796"/>
      <c r="Y95" s="796"/>
      <c r="Z95" s="796"/>
      <c r="AA95" s="796"/>
      <c r="AB95" s="796"/>
      <c r="AC95" s="796"/>
      <c r="AD95" s="796"/>
      <c r="AE95" s="796"/>
      <c r="AF95" s="796"/>
      <c r="AG95" s="796"/>
      <c r="AH95" s="796"/>
      <c r="AI95" s="796"/>
      <c r="AJ95" s="796"/>
      <c r="AK95" s="796"/>
      <c r="AL95" s="59" t="s">
        <v>117</v>
      </c>
      <c r="AM95" s="59"/>
      <c r="AN95" s="796"/>
      <c r="AO95" s="796"/>
      <c r="AP95" s="796"/>
      <c r="AQ95" s="796"/>
      <c r="AR95" s="796"/>
      <c r="AS95" s="796"/>
      <c r="AT95" s="796"/>
      <c r="AU95" s="796"/>
      <c r="AV95" s="796"/>
      <c r="AW95" s="796"/>
      <c r="AX95" s="796"/>
      <c r="AY95" s="796"/>
      <c r="AZ95" s="796"/>
      <c r="BA95" s="796"/>
      <c r="BB95" s="796"/>
      <c r="BC95" s="59" t="s">
        <v>117</v>
      </c>
      <c r="BD95" s="59"/>
      <c r="BE95" s="803">
        <f t="shared" si="2"/>
        <v>0</v>
      </c>
      <c r="BF95" s="803"/>
      <c r="BG95" s="803"/>
      <c r="BH95" s="803"/>
      <c r="BI95" s="803"/>
      <c r="BJ95" s="803"/>
      <c r="BK95" s="803"/>
      <c r="BL95" s="803"/>
      <c r="BM95" s="803"/>
      <c r="BN95" s="803"/>
      <c r="BO95" s="803"/>
      <c r="BP95" s="803"/>
      <c r="BQ95" s="803"/>
      <c r="BR95" s="803"/>
      <c r="BS95" s="803"/>
      <c r="BT95" s="123"/>
      <c r="BU95" s="119" t="s">
        <v>85</v>
      </c>
      <c r="BV95" s="119"/>
      <c r="BW95" s="119"/>
      <c r="BX95" s="119"/>
      <c r="BY95" s="119"/>
      <c r="BZ95" s="59"/>
      <c r="CA95" s="59"/>
    </row>
    <row r="96" spans="1:87" s="2" customFormat="1" ht="14.25" customHeight="1">
      <c r="A96" s="445" t="str">
        <f>IF(★入力準備★!$C$45="4面12欄の別紙あり","必要書式枚数にする","このチェックを外してください")</f>
        <v>このチェックを外してください</v>
      </c>
      <c r="B96" s="59"/>
      <c r="C96" s="59"/>
      <c r="D96" s="59"/>
      <c r="E96" s="59"/>
      <c r="F96" s="59"/>
      <c r="G96" s="59"/>
      <c r="H96" s="59"/>
      <c r="I96" s="59"/>
      <c r="J96" s="59"/>
      <c r="K96" s="59"/>
      <c r="L96" s="59" t="s">
        <v>37</v>
      </c>
      <c r="M96" s="59"/>
      <c r="N96" s="802"/>
      <c r="O96" s="802"/>
      <c r="P96" s="802"/>
      <c r="Q96" s="802"/>
      <c r="R96" s="801" t="s">
        <v>235</v>
      </c>
      <c r="S96" s="801"/>
      <c r="T96" s="801"/>
      <c r="U96" s="59"/>
      <c r="V96" s="59" t="s">
        <v>37</v>
      </c>
      <c r="W96" s="796"/>
      <c r="X96" s="796"/>
      <c r="Y96" s="796"/>
      <c r="Z96" s="796"/>
      <c r="AA96" s="796"/>
      <c r="AB96" s="796"/>
      <c r="AC96" s="796"/>
      <c r="AD96" s="796"/>
      <c r="AE96" s="796"/>
      <c r="AF96" s="796"/>
      <c r="AG96" s="796"/>
      <c r="AH96" s="796"/>
      <c r="AI96" s="796"/>
      <c r="AJ96" s="796"/>
      <c r="AK96" s="796"/>
      <c r="AL96" s="59" t="s">
        <v>117</v>
      </c>
      <c r="AM96" s="59"/>
      <c r="AN96" s="796"/>
      <c r="AO96" s="796"/>
      <c r="AP96" s="796"/>
      <c r="AQ96" s="796"/>
      <c r="AR96" s="796"/>
      <c r="AS96" s="796"/>
      <c r="AT96" s="796"/>
      <c r="AU96" s="796"/>
      <c r="AV96" s="796"/>
      <c r="AW96" s="796"/>
      <c r="AX96" s="796"/>
      <c r="AY96" s="796"/>
      <c r="AZ96" s="796"/>
      <c r="BA96" s="796"/>
      <c r="BB96" s="796"/>
      <c r="BC96" s="59" t="s">
        <v>117</v>
      </c>
      <c r="BD96" s="59"/>
      <c r="BE96" s="803">
        <f t="shared" si="2"/>
        <v>0</v>
      </c>
      <c r="BF96" s="803"/>
      <c r="BG96" s="803"/>
      <c r="BH96" s="803"/>
      <c r="BI96" s="803"/>
      <c r="BJ96" s="803"/>
      <c r="BK96" s="803"/>
      <c r="BL96" s="803"/>
      <c r="BM96" s="803"/>
      <c r="BN96" s="803"/>
      <c r="BO96" s="803"/>
      <c r="BP96" s="803"/>
      <c r="BQ96" s="803"/>
      <c r="BR96" s="803"/>
      <c r="BS96" s="803"/>
      <c r="BT96" s="123"/>
      <c r="BU96" s="119" t="s">
        <v>85</v>
      </c>
      <c r="BV96" s="119"/>
      <c r="BW96" s="119"/>
      <c r="BX96" s="119"/>
      <c r="BY96" s="119"/>
      <c r="BZ96" s="59"/>
      <c r="CA96" s="59"/>
    </row>
    <row r="97" spans="1:79" s="2" customFormat="1" ht="14.25" customHeight="1">
      <c r="A97" s="445" t="str">
        <f>IF(★入力準備★!$C$45="4面12欄の別紙あり","必要書式枚数にする","このチェックを外してください")</f>
        <v>このチェックを外してください</v>
      </c>
      <c r="B97" s="59"/>
      <c r="C97" s="59"/>
      <c r="D97" s="59"/>
      <c r="E97" s="59"/>
      <c r="F97" s="59"/>
      <c r="G97" s="59"/>
      <c r="H97" s="59"/>
      <c r="I97" s="59"/>
      <c r="J97" s="59"/>
      <c r="K97" s="59"/>
      <c r="L97" s="59" t="s">
        <v>37</v>
      </c>
      <c r="M97" s="59"/>
      <c r="N97" s="802"/>
      <c r="O97" s="802"/>
      <c r="P97" s="802"/>
      <c r="Q97" s="802"/>
      <c r="R97" s="801" t="s">
        <v>235</v>
      </c>
      <c r="S97" s="801"/>
      <c r="T97" s="801"/>
      <c r="U97" s="59"/>
      <c r="V97" s="59" t="s">
        <v>37</v>
      </c>
      <c r="W97" s="796"/>
      <c r="X97" s="796"/>
      <c r="Y97" s="796"/>
      <c r="Z97" s="796"/>
      <c r="AA97" s="796"/>
      <c r="AB97" s="796"/>
      <c r="AC97" s="796"/>
      <c r="AD97" s="796"/>
      <c r="AE97" s="796"/>
      <c r="AF97" s="796"/>
      <c r="AG97" s="796"/>
      <c r="AH97" s="796"/>
      <c r="AI97" s="796"/>
      <c r="AJ97" s="796"/>
      <c r="AK97" s="796"/>
      <c r="AL97" s="59" t="s">
        <v>117</v>
      </c>
      <c r="AM97" s="59"/>
      <c r="AN97" s="796"/>
      <c r="AO97" s="796"/>
      <c r="AP97" s="796"/>
      <c r="AQ97" s="796"/>
      <c r="AR97" s="796"/>
      <c r="AS97" s="796"/>
      <c r="AT97" s="796"/>
      <c r="AU97" s="796"/>
      <c r="AV97" s="796"/>
      <c r="AW97" s="796"/>
      <c r="AX97" s="796"/>
      <c r="AY97" s="796"/>
      <c r="AZ97" s="796"/>
      <c r="BA97" s="796"/>
      <c r="BB97" s="796"/>
      <c r="BC97" s="59" t="s">
        <v>117</v>
      </c>
      <c r="BD97" s="59"/>
      <c r="BE97" s="803">
        <f t="shared" si="2"/>
        <v>0</v>
      </c>
      <c r="BF97" s="803"/>
      <c r="BG97" s="803"/>
      <c r="BH97" s="803"/>
      <c r="BI97" s="803"/>
      <c r="BJ97" s="803"/>
      <c r="BK97" s="803"/>
      <c r="BL97" s="803"/>
      <c r="BM97" s="803"/>
      <c r="BN97" s="803"/>
      <c r="BO97" s="803"/>
      <c r="BP97" s="803"/>
      <c r="BQ97" s="803"/>
      <c r="BR97" s="803"/>
      <c r="BS97" s="803"/>
      <c r="BT97" s="123"/>
      <c r="BU97" s="119" t="s">
        <v>85</v>
      </c>
      <c r="BV97" s="119"/>
      <c r="BW97" s="119"/>
      <c r="BX97" s="119"/>
      <c r="BY97" s="119"/>
      <c r="BZ97" s="59"/>
      <c r="CA97" s="59"/>
    </row>
    <row r="98" spans="1:79" s="2" customFormat="1" ht="14.25" customHeight="1">
      <c r="A98" s="445" t="str">
        <f>IF(★入力準備★!$C$45="4面12欄の別紙あり","必要書式枚数にする","このチェックを外してください")</f>
        <v>このチェックを外してください</v>
      </c>
      <c r="B98" s="59"/>
      <c r="C98" s="59"/>
      <c r="D98" s="59"/>
      <c r="E98" s="59"/>
      <c r="F98" s="59"/>
      <c r="G98" s="59"/>
      <c r="H98" s="59"/>
      <c r="I98" s="59"/>
      <c r="J98" s="59"/>
      <c r="K98" s="59"/>
      <c r="L98" s="59" t="s">
        <v>37</v>
      </c>
      <c r="M98" s="59"/>
      <c r="N98" s="802"/>
      <c r="O98" s="802"/>
      <c r="P98" s="802"/>
      <c r="Q98" s="802"/>
      <c r="R98" s="801" t="s">
        <v>235</v>
      </c>
      <c r="S98" s="801"/>
      <c r="T98" s="801"/>
      <c r="U98" s="59"/>
      <c r="V98" s="59" t="s">
        <v>37</v>
      </c>
      <c r="W98" s="796"/>
      <c r="X98" s="796"/>
      <c r="Y98" s="796"/>
      <c r="Z98" s="796"/>
      <c r="AA98" s="796"/>
      <c r="AB98" s="796"/>
      <c r="AC98" s="796"/>
      <c r="AD98" s="796"/>
      <c r="AE98" s="796"/>
      <c r="AF98" s="796"/>
      <c r="AG98" s="796"/>
      <c r="AH98" s="796"/>
      <c r="AI98" s="796"/>
      <c r="AJ98" s="796"/>
      <c r="AK98" s="796"/>
      <c r="AL98" s="59" t="s">
        <v>117</v>
      </c>
      <c r="AM98" s="59"/>
      <c r="AN98" s="796"/>
      <c r="AO98" s="796"/>
      <c r="AP98" s="796"/>
      <c r="AQ98" s="796"/>
      <c r="AR98" s="796"/>
      <c r="AS98" s="796"/>
      <c r="AT98" s="796"/>
      <c r="AU98" s="796"/>
      <c r="AV98" s="796"/>
      <c r="AW98" s="796"/>
      <c r="AX98" s="796"/>
      <c r="AY98" s="796"/>
      <c r="AZ98" s="796"/>
      <c r="BA98" s="796"/>
      <c r="BB98" s="796"/>
      <c r="BC98" s="59" t="s">
        <v>117</v>
      </c>
      <c r="BD98" s="59"/>
      <c r="BE98" s="803">
        <f t="shared" si="2"/>
        <v>0</v>
      </c>
      <c r="BF98" s="803"/>
      <c r="BG98" s="803"/>
      <c r="BH98" s="803"/>
      <c r="BI98" s="803"/>
      <c r="BJ98" s="803"/>
      <c r="BK98" s="803"/>
      <c r="BL98" s="803"/>
      <c r="BM98" s="803"/>
      <c r="BN98" s="803"/>
      <c r="BO98" s="803"/>
      <c r="BP98" s="803"/>
      <c r="BQ98" s="803"/>
      <c r="BR98" s="803"/>
      <c r="BS98" s="803"/>
      <c r="BT98" s="123"/>
      <c r="BU98" s="119" t="s">
        <v>85</v>
      </c>
      <c r="BV98" s="119"/>
      <c r="BW98" s="119"/>
      <c r="BX98" s="119"/>
      <c r="BY98" s="119"/>
      <c r="BZ98" s="59"/>
      <c r="CA98" s="59"/>
    </row>
    <row r="99" spans="1:79" s="2" customFormat="1" ht="14.25" customHeight="1">
      <c r="A99" s="445" t="str">
        <f>IF(★入力準備★!$C$45="4面12欄の別紙あり","必要書式枚数にする","このチェックを外してください")</f>
        <v>このチェックを外してください</v>
      </c>
      <c r="B99" s="59"/>
      <c r="C99" s="59"/>
      <c r="D99" s="59"/>
      <c r="E99" s="59"/>
      <c r="F99" s="59"/>
      <c r="G99" s="59"/>
      <c r="H99" s="59"/>
      <c r="I99" s="59"/>
      <c r="J99" s="59"/>
      <c r="K99" s="59"/>
      <c r="L99" s="59" t="s">
        <v>37</v>
      </c>
      <c r="M99" s="59"/>
      <c r="N99" s="802"/>
      <c r="O99" s="802"/>
      <c r="P99" s="802"/>
      <c r="Q99" s="802"/>
      <c r="R99" s="801" t="s">
        <v>235</v>
      </c>
      <c r="S99" s="801"/>
      <c r="T99" s="801"/>
      <c r="U99" s="59"/>
      <c r="V99" s="59" t="s">
        <v>37</v>
      </c>
      <c r="W99" s="796"/>
      <c r="X99" s="796"/>
      <c r="Y99" s="796"/>
      <c r="Z99" s="796"/>
      <c r="AA99" s="796"/>
      <c r="AB99" s="796"/>
      <c r="AC99" s="796"/>
      <c r="AD99" s="796"/>
      <c r="AE99" s="796"/>
      <c r="AF99" s="796"/>
      <c r="AG99" s="796"/>
      <c r="AH99" s="796"/>
      <c r="AI99" s="796"/>
      <c r="AJ99" s="796"/>
      <c r="AK99" s="796"/>
      <c r="AL99" s="59" t="s">
        <v>117</v>
      </c>
      <c r="AM99" s="59"/>
      <c r="AN99" s="796"/>
      <c r="AO99" s="796"/>
      <c r="AP99" s="796"/>
      <c r="AQ99" s="796"/>
      <c r="AR99" s="796"/>
      <c r="AS99" s="796"/>
      <c r="AT99" s="796"/>
      <c r="AU99" s="796"/>
      <c r="AV99" s="796"/>
      <c r="AW99" s="796"/>
      <c r="AX99" s="796"/>
      <c r="AY99" s="796"/>
      <c r="AZ99" s="796"/>
      <c r="BA99" s="796"/>
      <c r="BB99" s="796"/>
      <c r="BC99" s="59" t="s">
        <v>117</v>
      </c>
      <c r="BD99" s="59"/>
      <c r="BE99" s="803">
        <f t="shared" si="2"/>
        <v>0</v>
      </c>
      <c r="BF99" s="803"/>
      <c r="BG99" s="803"/>
      <c r="BH99" s="803"/>
      <c r="BI99" s="803"/>
      <c r="BJ99" s="803"/>
      <c r="BK99" s="803"/>
      <c r="BL99" s="803"/>
      <c r="BM99" s="803"/>
      <c r="BN99" s="803"/>
      <c r="BO99" s="803"/>
      <c r="BP99" s="803"/>
      <c r="BQ99" s="803"/>
      <c r="BR99" s="803"/>
      <c r="BS99" s="803"/>
      <c r="BT99" s="123"/>
      <c r="BU99" s="119" t="s">
        <v>85</v>
      </c>
      <c r="BV99" s="119"/>
      <c r="BW99" s="119"/>
      <c r="BX99" s="119"/>
      <c r="BY99" s="119"/>
      <c r="BZ99" s="59"/>
      <c r="CA99" s="59"/>
    </row>
    <row r="100" spans="1:79" s="2" customFormat="1" ht="14.25" customHeight="1">
      <c r="A100" s="445" t="str">
        <f>IF(★入力準備★!$C$45="4面12欄の別紙あり","必要書式枚数にする","このチェックを外してください")</f>
        <v>このチェックを外してください</v>
      </c>
      <c r="B100" s="59"/>
      <c r="C100" s="59"/>
      <c r="D100" s="59"/>
      <c r="E100" s="59"/>
      <c r="F100" s="59"/>
      <c r="G100" s="59"/>
      <c r="H100" s="59"/>
      <c r="I100" s="59"/>
      <c r="J100" s="59"/>
      <c r="K100" s="59"/>
      <c r="L100" s="59" t="s">
        <v>37</v>
      </c>
      <c r="M100" s="59"/>
      <c r="N100" s="802"/>
      <c r="O100" s="802"/>
      <c r="P100" s="802"/>
      <c r="Q100" s="802"/>
      <c r="R100" s="801" t="s">
        <v>235</v>
      </c>
      <c r="S100" s="801"/>
      <c r="T100" s="801"/>
      <c r="U100" s="59"/>
      <c r="V100" s="59" t="s">
        <v>37</v>
      </c>
      <c r="W100" s="796"/>
      <c r="X100" s="796"/>
      <c r="Y100" s="796"/>
      <c r="Z100" s="796"/>
      <c r="AA100" s="796"/>
      <c r="AB100" s="796"/>
      <c r="AC100" s="796"/>
      <c r="AD100" s="796"/>
      <c r="AE100" s="796"/>
      <c r="AF100" s="796"/>
      <c r="AG100" s="796"/>
      <c r="AH100" s="796"/>
      <c r="AI100" s="796"/>
      <c r="AJ100" s="796"/>
      <c r="AK100" s="796"/>
      <c r="AL100" s="59" t="s">
        <v>117</v>
      </c>
      <c r="AM100" s="59"/>
      <c r="AN100" s="796"/>
      <c r="AO100" s="796"/>
      <c r="AP100" s="796"/>
      <c r="AQ100" s="796"/>
      <c r="AR100" s="796"/>
      <c r="AS100" s="796"/>
      <c r="AT100" s="796"/>
      <c r="AU100" s="796"/>
      <c r="AV100" s="796"/>
      <c r="AW100" s="796"/>
      <c r="AX100" s="796"/>
      <c r="AY100" s="796"/>
      <c r="AZ100" s="796"/>
      <c r="BA100" s="796"/>
      <c r="BB100" s="796"/>
      <c r="BC100" s="59" t="s">
        <v>117</v>
      </c>
      <c r="BD100" s="59"/>
      <c r="BE100" s="803">
        <f t="shared" si="2"/>
        <v>0</v>
      </c>
      <c r="BF100" s="803"/>
      <c r="BG100" s="803"/>
      <c r="BH100" s="803"/>
      <c r="BI100" s="803"/>
      <c r="BJ100" s="803"/>
      <c r="BK100" s="803"/>
      <c r="BL100" s="803"/>
      <c r="BM100" s="803"/>
      <c r="BN100" s="803"/>
      <c r="BO100" s="803"/>
      <c r="BP100" s="803"/>
      <c r="BQ100" s="803"/>
      <c r="BR100" s="803"/>
      <c r="BS100" s="803"/>
      <c r="BT100" s="123"/>
      <c r="BU100" s="119" t="s">
        <v>85</v>
      </c>
      <c r="BV100" s="119"/>
      <c r="BW100" s="119"/>
      <c r="BX100" s="119"/>
      <c r="BY100" s="119"/>
      <c r="BZ100" s="59"/>
      <c r="CA100" s="59"/>
    </row>
    <row r="101" spans="1:79" s="2" customFormat="1" ht="14.25" customHeight="1">
      <c r="A101" s="445" t="str">
        <f>IF(★入力準備★!$C$45="4面12欄の別紙あり","必要書式枚数にする","このチェックを外してください")</f>
        <v>このチェックを外してください</v>
      </c>
      <c r="B101" s="59"/>
      <c r="C101" s="59"/>
      <c r="D101" s="59"/>
      <c r="E101" s="59"/>
      <c r="F101" s="59"/>
      <c r="G101" s="59"/>
      <c r="H101" s="59"/>
      <c r="I101" s="59"/>
      <c r="J101" s="59"/>
      <c r="K101" s="59"/>
      <c r="L101" s="59" t="s">
        <v>37</v>
      </c>
      <c r="M101" s="59"/>
      <c r="N101" s="802"/>
      <c r="O101" s="802"/>
      <c r="P101" s="802"/>
      <c r="Q101" s="802"/>
      <c r="R101" s="801" t="s">
        <v>235</v>
      </c>
      <c r="S101" s="801"/>
      <c r="T101" s="801"/>
      <c r="U101" s="59"/>
      <c r="V101" s="59" t="s">
        <v>37</v>
      </c>
      <c r="W101" s="796"/>
      <c r="X101" s="796"/>
      <c r="Y101" s="796"/>
      <c r="Z101" s="796"/>
      <c r="AA101" s="796"/>
      <c r="AB101" s="796"/>
      <c r="AC101" s="796"/>
      <c r="AD101" s="796"/>
      <c r="AE101" s="796"/>
      <c r="AF101" s="796"/>
      <c r="AG101" s="796"/>
      <c r="AH101" s="796"/>
      <c r="AI101" s="796"/>
      <c r="AJ101" s="796"/>
      <c r="AK101" s="796"/>
      <c r="AL101" s="59" t="s">
        <v>117</v>
      </c>
      <c r="AM101" s="59"/>
      <c r="AN101" s="796"/>
      <c r="AO101" s="796"/>
      <c r="AP101" s="796"/>
      <c r="AQ101" s="796"/>
      <c r="AR101" s="796"/>
      <c r="AS101" s="796"/>
      <c r="AT101" s="796"/>
      <c r="AU101" s="796"/>
      <c r="AV101" s="796"/>
      <c r="AW101" s="796"/>
      <c r="AX101" s="796"/>
      <c r="AY101" s="796"/>
      <c r="AZ101" s="796"/>
      <c r="BA101" s="796"/>
      <c r="BB101" s="796"/>
      <c r="BC101" s="59" t="s">
        <v>117</v>
      </c>
      <c r="BD101" s="59"/>
      <c r="BE101" s="803">
        <f t="shared" si="2"/>
        <v>0</v>
      </c>
      <c r="BF101" s="803"/>
      <c r="BG101" s="803"/>
      <c r="BH101" s="803"/>
      <c r="BI101" s="803"/>
      <c r="BJ101" s="803"/>
      <c r="BK101" s="803"/>
      <c r="BL101" s="803"/>
      <c r="BM101" s="803"/>
      <c r="BN101" s="803"/>
      <c r="BO101" s="803"/>
      <c r="BP101" s="803"/>
      <c r="BQ101" s="803"/>
      <c r="BR101" s="803"/>
      <c r="BS101" s="803"/>
      <c r="BT101" s="123"/>
      <c r="BU101" s="119" t="s">
        <v>85</v>
      </c>
      <c r="BV101" s="119"/>
      <c r="BW101" s="119"/>
      <c r="BX101" s="119"/>
      <c r="BY101" s="119"/>
      <c r="BZ101" s="59"/>
      <c r="CA101" s="59"/>
    </row>
    <row r="102" spans="1:79" s="2" customFormat="1" ht="14.25" customHeight="1">
      <c r="A102" s="445" t="str">
        <f>IF(★入力準備★!$C$45="4面12欄の別紙あり","必要書式枚数にする","このチェックを外してください")</f>
        <v>このチェックを外してください</v>
      </c>
      <c r="B102" s="59"/>
      <c r="C102" s="59"/>
      <c r="D102" s="59"/>
      <c r="E102" s="59"/>
      <c r="F102" s="59"/>
      <c r="G102" s="59"/>
      <c r="H102" s="59"/>
      <c r="I102" s="59"/>
      <c r="J102" s="59"/>
      <c r="K102" s="59"/>
      <c r="L102" s="59" t="s">
        <v>37</v>
      </c>
      <c r="M102" s="59"/>
      <c r="N102" s="802"/>
      <c r="O102" s="802"/>
      <c r="P102" s="802"/>
      <c r="Q102" s="802"/>
      <c r="R102" s="801" t="s">
        <v>235</v>
      </c>
      <c r="S102" s="801"/>
      <c r="T102" s="801"/>
      <c r="U102" s="59"/>
      <c r="V102" s="59" t="s">
        <v>37</v>
      </c>
      <c r="W102" s="796"/>
      <c r="X102" s="796"/>
      <c r="Y102" s="796"/>
      <c r="Z102" s="796"/>
      <c r="AA102" s="796"/>
      <c r="AB102" s="796"/>
      <c r="AC102" s="796"/>
      <c r="AD102" s="796"/>
      <c r="AE102" s="796"/>
      <c r="AF102" s="796"/>
      <c r="AG102" s="796"/>
      <c r="AH102" s="796"/>
      <c r="AI102" s="796"/>
      <c r="AJ102" s="796"/>
      <c r="AK102" s="796"/>
      <c r="AL102" s="59" t="s">
        <v>117</v>
      </c>
      <c r="AM102" s="59"/>
      <c r="AN102" s="796"/>
      <c r="AO102" s="796"/>
      <c r="AP102" s="796"/>
      <c r="AQ102" s="796"/>
      <c r="AR102" s="796"/>
      <c r="AS102" s="796"/>
      <c r="AT102" s="796"/>
      <c r="AU102" s="796"/>
      <c r="AV102" s="796"/>
      <c r="AW102" s="796"/>
      <c r="AX102" s="796"/>
      <c r="AY102" s="796"/>
      <c r="AZ102" s="796"/>
      <c r="BA102" s="796"/>
      <c r="BB102" s="796"/>
      <c r="BC102" s="59" t="s">
        <v>117</v>
      </c>
      <c r="BD102" s="59"/>
      <c r="BE102" s="803">
        <f t="shared" si="2"/>
        <v>0</v>
      </c>
      <c r="BF102" s="803"/>
      <c r="BG102" s="803"/>
      <c r="BH102" s="803"/>
      <c r="BI102" s="803"/>
      <c r="BJ102" s="803"/>
      <c r="BK102" s="803"/>
      <c r="BL102" s="803"/>
      <c r="BM102" s="803"/>
      <c r="BN102" s="803"/>
      <c r="BO102" s="803"/>
      <c r="BP102" s="803"/>
      <c r="BQ102" s="803"/>
      <c r="BR102" s="803"/>
      <c r="BS102" s="803"/>
      <c r="BT102" s="123"/>
      <c r="BU102" s="119" t="s">
        <v>85</v>
      </c>
      <c r="BV102" s="119"/>
      <c r="BW102" s="119"/>
      <c r="BX102" s="119"/>
      <c r="BY102" s="119"/>
      <c r="BZ102" s="59"/>
      <c r="CA102" s="59"/>
    </row>
    <row r="103" spans="1:79" s="2" customFormat="1" ht="14.25" customHeight="1">
      <c r="A103" s="445" t="str">
        <f>IF(★入力準備★!$C$45="4面12欄の別紙あり","必要書式枚数にする","このチェックを外してください")</f>
        <v>このチェックを外してください</v>
      </c>
      <c r="B103" s="59"/>
      <c r="C103" s="59"/>
      <c r="D103" s="59"/>
      <c r="E103" s="59"/>
      <c r="F103" s="59"/>
      <c r="G103" s="59"/>
      <c r="H103" s="59"/>
      <c r="I103" s="59"/>
      <c r="J103" s="59"/>
      <c r="K103" s="59"/>
      <c r="L103" s="59" t="s">
        <v>37</v>
      </c>
      <c r="M103" s="59"/>
      <c r="N103" s="802"/>
      <c r="O103" s="802"/>
      <c r="P103" s="802"/>
      <c r="Q103" s="802"/>
      <c r="R103" s="801" t="s">
        <v>235</v>
      </c>
      <c r="S103" s="801"/>
      <c r="T103" s="801"/>
      <c r="U103" s="59"/>
      <c r="V103" s="59" t="s">
        <v>37</v>
      </c>
      <c r="W103" s="796"/>
      <c r="X103" s="796"/>
      <c r="Y103" s="796"/>
      <c r="Z103" s="796"/>
      <c r="AA103" s="796"/>
      <c r="AB103" s="796"/>
      <c r="AC103" s="796"/>
      <c r="AD103" s="796"/>
      <c r="AE103" s="796"/>
      <c r="AF103" s="796"/>
      <c r="AG103" s="796"/>
      <c r="AH103" s="796"/>
      <c r="AI103" s="796"/>
      <c r="AJ103" s="796"/>
      <c r="AK103" s="796"/>
      <c r="AL103" s="59" t="s">
        <v>117</v>
      </c>
      <c r="AM103" s="59"/>
      <c r="AN103" s="796"/>
      <c r="AO103" s="796"/>
      <c r="AP103" s="796"/>
      <c r="AQ103" s="796"/>
      <c r="AR103" s="796"/>
      <c r="AS103" s="796"/>
      <c r="AT103" s="796"/>
      <c r="AU103" s="796"/>
      <c r="AV103" s="796"/>
      <c r="AW103" s="796"/>
      <c r="AX103" s="796"/>
      <c r="AY103" s="796"/>
      <c r="AZ103" s="796"/>
      <c r="BA103" s="796"/>
      <c r="BB103" s="796"/>
      <c r="BC103" s="59" t="s">
        <v>117</v>
      </c>
      <c r="BD103" s="59"/>
      <c r="BE103" s="803">
        <f t="shared" si="2"/>
        <v>0</v>
      </c>
      <c r="BF103" s="803"/>
      <c r="BG103" s="803"/>
      <c r="BH103" s="803"/>
      <c r="BI103" s="803"/>
      <c r="BJ103" s="803"/>
      <c r="BK103" s="803"/>
      <c r="BL103" s="803"/>
      <c r="BM103" s="803"/>
      <c r="BN103" s="803"/>
      <c r="BO103" s="803"/>
      <c r="BP103" s="803"/>
      <c r="BQ103" s="803"/>
      <c r="BR103" s="803"/>
      <c r="BS103" s="803"/>
      <c r="BT103" s="123"/>
      <c r="BU103" s="119" t="s">
        <v>85</v>
      </c>
      <c r="BV103" s="119"/>
      <c r="BW103" s="119"/>
      <c r="BX103" s="119"/>
      <c r="BY103" s="119"/>
      <c r="BZ103" s="59"/>
      <c r="CA103" s="59"/>
    </row>
    <row r="104" spans="1:79" s="2" customFormat="1" ht="14.25" customHeight="1">
      <c r="A104" s="445" t="str">
        <f>IF(★入力準備★!$C$45="4面12欄の別紙あり","必要書式枚数にする","このチェックを外してください")</f>
        <v>このチェックを外してください</v>
      </c>
      <c r="B104" s="59"/>
      <c r="C104" s="59"/>
      <c r="D104" s="59"/>
      <c r="E104" s="59"/>
      <c r="F104" s="59"/>
      <c r="G104" s="59"/>
      <c r="H104" s="59"/>
      <c r="I104" s="59"/>
      <c r="J104" s="59"/>
      <c r="K104" s="59"/>
      <c r="L104" s="59" t="s">
        <v>37</v>
      </c>
      <c r="M104" s="59"/>
      <c r="N104" s="802"/>
      <c r="O104" s="802"/>
      <c r="P104" s="802"/>
      <c r="Q104" s="802"/>
      <c r="R104" s="801" t="s">
        <v>235</v>
      </c>
      <c r="S104" s="801"/>
      <c r="T104" s="801"/>
      <c r="U104" s="59"/>
      <c r="V104" s="59" t="s">
        <v>37</v>
      </c>
      <c r="W104" s="796"/>
      <c r="X104" s="796"/>
      <c r="Y104" s="796"/>
      <c r="Z104" s="796"/>
      <c r="AA104" s="796"/>
      <c r="AB104" s="796"/>
      <c r="AC104" s="796"/>
      <c r="AD104" s="796"/>
      <c r="AE104" s="796"/>
      <c r="AF104" s="796"/>
      <c r="AG104" s="796"/>
      <c r="AH104" s="796"/>
      <c r="AI104" s="796"/>
      <c r="AJ104" s="796"/>
      <c r="AK104" s="796"/>
      <c r="AL104" s="59" t="s">
        <v>117</v>
      </c>
      <c r="AM104" s="59"/>
      <c r="AN104" s="796"/>
      <c r="AO104" s="796"/>
      <c r="AP104" s="796"/>
      <c r="AQ104" s="796"/>
      <c r="AR104" s="796"/>
      <c r="AS104" s="796"/>
      <c r="AT104" s="796"/>
      <c r="AU104" s="796"/>
      <c r="AV104" s="796"/>
      <c r="AW104" s="796"/>
      <c r="AX104" s="796"/>
      <c r="AY104" s="796"/>
      <c r="AZ104" s="796"/>
      <c r="BA104" s="796"/>
      <c r="BB104" s="796"/>
      <c r="BC104" s="59" t="s">
        <v>117</v>
      </c>
      <c r="BD104" s="59"/>
      <c r="BE104" s="803">
        <f t="shared" si="2"/>
        <v>0</v>
      </c>
      <c r="BF104" s="803"/>
      <c r="BG104" s="803"/>
      <c r="BH104" s="803"/>
      <c r="BI104" s="803"/>
      <c r="BJ104" s="803"/>
      <c r="BK104" s="803"/>
      <c r="BL104" s="803"/>
      <c r="BM104" s="803"/>
      <c r="BN104" s="803"/>
      <c r="BO104" s="803"/>
      <c r="BP104" s="803"/>
      <c r="BQ104" s="803"/>
      <c r="BR104" s="803"/>
      <c r="BS104" s="803"/>
      <c r="BT104" s="123"/>
      <c r="BU104" s="119" t="s">
        <v>85</v>
      </c>
      <c r="BV104" s="119"/>
      <c r="BW104" s="119"/>
      <c r="BX104" s="119"/>
      <c r="BY104" s="119"/>
      <c r="BZ104" s="59"/>
      <c r="CA104" s="59"/>
    </row>
    <row r="105" spans="1:79" s="2" customFormat="1" ht="14.25" customHeight="1">
      <c r="A105" s="445" t="str">
        <f>IF(★入力準備★!$C$45="4面12欄の別紙あり","必要書式枚数にする","このチェックを外してください")</f>
        <v>このチェックを外してください</v>
      </c>
      <c r="B105" s="59"/>
      <c r="C105" s="59"/>
      <c r="D105" s="59"/>
      <c r="E105" s="59"/>
      <c r="F105" s="59"/>
      <c r="G105" s="59"/>
      <c r="H105" s="59"/>
      <c r="I105" s="59"/>
      <c r="J105" s="59"/>
      <c r="K105" s="59"/>
      <c r="L105" s="59" t="s">
        <v>37</v>
      </c>
      <c r="M105" s="59"/>
      <c r="N105" s="802"/>
      <c r="O105" s="802"/>
      <c r="P105" s="802"/>
      <c r="Q105" s="802"/>
      <c r="R105" s="801" t="s">
        <v>235</v>
      </c>
      <c r="S105" s="801"/>
      <c r="T105" s="801"/>
      <c r="U105" s="59"/>
      <c r="V105" s="59" t="s">
        <v>37</v>
      </c>
      <c r="W105" s="796"/>
      <c r="X105" s="796"/>
      <c r="Y105" s="796"/>
      <c r="Z105" s="796"/>
      <c r="AA105" s="796"/>
      <c r="AB105" s="796"/>
      <c r="AC105" s="796"/>
      <c r="AD105" s="796"/>
      <c r="AE105" s="796"/>
      <c r="AF105" s="796"/>
      <c r="AG105" s="796"/>
      <c r="AH105" s="796"/>
      <c r="AI105" s="796"/>
      <c r="AJ105" s="796"/>
      <c r="AK105" s="796"/>
      <c r="AL105" s="59" t="s">
        <v>117</v>
      </c>
      <c r="AM105" s="59"/>
      <c r="AN105" s="796"/>
      <c r="AO105" s="796"/>
      <c r="AP105" s="796"/>
      <c r="AQ105" s="796"/>
      <c r="AR105" s="796"/>
      <c r="AS105" s="796"/>
      <c r="AT105" s="796"/>
      <c r="AU105" s="796"/>
      <c r="AV105" s="796"/>
      <c r="AW105" s="796"/>
      <c r="AX105" s="796"/>
      <c r="AY105" s="796"/>
      <c r="AZ105" s="796"/>
      <c r="BA105" s="796"/>
      <c r="BB105" s="796"/>
      <c r="BC105" s="59" t="s">
        <v>117</v>
      </c>
      <c r="BD105" s="59"/>
      <c r="BE105" s="803">
        <f t="shared" si="2"/>
        <v>0</v>
      </c>
      <c r="BF105" s="803"/>
      <c r="BG105" s="803"/>
      <c r="BH105" s="803"/>
      <c r="BI105" s="803"/>
      <c r="BJ105" s="803"/>
      <c r="BK105" s="803"/>
      <c r="BL105" s="803"/>
      <c r="BM105" s="803"/>
      <c r="BN105" s="803"/>
      <c r="BO105" s="803"/>
      <c r="BP105" s="803"/>
      <c r="BQ105" s="803"/>
      <c r="BR105" s="803"/>
      <c r="BS105" s="803"/>
      <c r="BT105" s="123"/>
      <c r="BU105" s="119" t="s">
        <v>85</v>
      </c>
      <c r="BV105" s="119"/>
      <c r="BW105" s="119"/>
      <c r="BX105" s="119"/>
      <c r="BY105" s="119"/>
      <c r="BZ105" s="59"/>
      <c r="CA105" s="59"/>
    </row>
    <row r="106" spans="1:79" s="2" customFormat="1" ht="14.25" customHeight="1">
      <c r="A106" s="445" t="str">
        <f>IF(★入力準備★!$C$45="4面12欄の別紙あり","必要書式枚数にする","このチェックを外してください")</f>
        <v>このチェックを外してください</v>
      </c>
      <c r="B106" s="59"/>
      <c r="C106" s="59"/>
      <c r="D106" s="59"/>
      <c r="E106" s="59"/>
      <c r="F106" s="59"/>
      <c r="G106" s="59"/>
      <c r="H106" s="59"/>
      <c r="I106" s="59"/>
      <c r="J106" s="59"/>
      <c r="K106" s="59"/>
      <c r="L106" s="59" t="s">
        <v>37</v>
      </c>
      <c r="M106" s="59"/>
      <c r="N106" s="802"/>
      <c r="O106" s="802"/>
      <c r="P106" s="802"/>
      <c r="Q106" s="802"/>
      <c r="R106" s="801" t="s">
        <v>235</v>
      </c>
      <c r="S106" s="801"/>
      <c r="T106" s="801"/>
      <c r="U106" s="59"/>
      <c r="V106" s="59" t="s">
        <v>37</v>
      </c>
      <c r="W106" s="796"/>
      <c r="X106" s="796"/>
      <c r="Y106" s="796"/>
      <c r="Z106" s="796"/>
      <c r="AA106" s="796"/>
      <c r="AB106" s="796"/>
      <c r="AC106" s="796"/>
      <c r="AD106" s="796"/>
      <c r="AE106" s="796"/>
      <c r="AF106" s="796"/>
      <c r="AG106" s="796"/>
      <c r="AH106" s="796"/>
      <c r="AI106" s="796"/>
      <c r="AJ106" s="796"/>
      <c r="AK106" s="796"/>
      <c r="AL106" s="59" t="s">
        <v>117</v>
      </c>
      <c r="AM106" s="59"/>
      <c r="AN106" s="796"/>
      <c r="AO106" s="796"/>
      <c r="AP106" s="796"/>
      <c r="AQ106" s="796"/>
      <c r="AR106" s="796"/>
      <c r="AS106" s="796"/>
      <c r="AT106" s="796"/>
      <c r="AU106" s="796"/>
      <c r="AV106" s="796"/>
      <c r="AW106" s="796"/>
      <c r="AX106" s="796"/>
      <c r="AY106" s="796"/>
      <c r="AZ106" s="796"/>
      <c r="BA106" s="796"/>
      <c r="BB106" s="796"/>
      <c r="BC106" s="59" t="s">
        <v>117</v>
      </c>
      <c r="BD106" s="59"/>
      <c r="BE106" s="803">
        <f t="shared" si="2"/>
        <v>0</v>
      </c>
      <c r="BF106" s="803"/>
      <c r="BG106" s="803"/>
      <c r="BH106" s="803"/>
      <c r="BI106" s="803"/>
      <c r="BJ106" s="803"/>
      <c r="BK106" s="803"/>
      <c r="BL106" s="803"/>
      <c r="BM106" s="803"/>
      <c r="BN106" s="803"/>
      <c r="BO106" s="803"/>
      <c r="BP106" s="803"/>
      <c r="BQ106" s="803"/>
      <c r="BR106" s="803"/>
      <c r="BS106" s="803"/>
      <c r="BT106" s="123"/>
      <c r="BU106" s="119" t="s">
        <v>85</v>
      </c>
      <c r="BV106" s="119"/>
      <c r="BW106" s="119"/>
      <c r="BX106" s="119"/>
      <c r="BY106" s="119"/>
      <c r="BZ106" s="59"/>
      <c r="CA106" s="59"/>
    </row>
    <row r="107" spans="1:79" s="2" customFormat="1" ht="14.25" customHeight="1">
      <c r="A107" s="445" t="str">
        <f>IF(★入力準備★!$C$45="4面12欄の別紙あり","必要書式枚数にする","このチェックを外してください")</f>
        <v>このチェックを外してください</v>
      </c>
      <c r="B107" s="59"/>
      <c r="C107" s="59"/>
      <c r="D107" s="59"/>
      <c r="E107" s="59"/>
      <c r="F107" s="59"/>
      <c r="G107" s="59"/>
      <c r="H107" s="59"/>
      <c r="I107" s="59"/>
      <c r="J107" s="59"/>
      <c r="K107" s="59"/>
      <c r="L107" s="59" t="s">
        <v>37</v>
      </c>
      <c r="M107" s="59"/>
      <c r="N107" s="802"/>
      <c r="O107" s="802"/>
      <c r="P107" s="802"/>
      <c r="Q107" s="802"/>
      <c r="R107" s="801" t="s">
        <v>235</v>
      </c>
      <c r="S107" s="801"/>
      <c r="T107" s="801"/>
      <c r="U107" s="59"/>
      <c r="V107" s="59" t="s">
        <v>37</v>
      </c>
      <c r="W107" s="796"/>
      <c r="X107" s="796"/>
      <c r="Y107" s="796"/>
      <c r="Z107" s="796"/>
      <c r="AA107" s="796"/>
      <c r="AB107" s="796"/>
      <c r="AC107" s="796"/>
      <c r="AD107" s="796"/>
      <c r="AE107" s="796"/>
      <c r="AF107" s="796"/>
      <c r="AG107" s="796"/>
      <c r="AH107" s="796"/>
      <c r="AI107" s="796"/>
      <c r="AJ107" s="796"/>
      <c r="AK107" s="796"/>
      <c r="AL107" s="59" t="s">
        <v>117</v>
      </c>
      <c r="AM107" s="59"/>
      <c r="AN107" s="796"/>
      <c r="AO107" s="796"/>
      <c r="AP107" s="796"/>
      <c r="AQ107" s="796"/>
      <c r="AR107" s="796"/>
      <c r="AS107" s="796"/>
      <c r="AT107" s="796"/>
      <c r="AU107" s="796"/>
      <c r="AV107" s="796"/>
      <c r="AW107" s="796"/>
      <c r="AX107" s="796"/>
      <c r="AY107" s="796"/>
      <c r="AZ107" s="796"/>
      <c r="BA107" s="796"/>
      <c r="BB107" s="796"/>
      <c r="BC107" s="59" t="s">
        <v>117</v>
      </c>
      <c r="BD107" s="59"/>
      <c r="BE107" s="803">
        <f t="shared" si="2"/>
        <v>0</v>
      </c>
      <c r="BF107" s="803"/>
      <c r="BG107" s="803"/>
      <c r="BH107" s="803"/>
      <c r="BI107" s="803"/>
      <c r="BJ107" s="803"/>
      <c r="BK107" s="803"/>
      <c r="BL107" s="803"/>
      <c r="BM107" s="803"/>
      <c r="BN107" s="803"/>
      <c r="BO107" s="803"/>
      <c r="BP107" s="803"/>
      <c r="BQ107" s="803"/>
      <c r="BR107" s="803"/>
      <c r="BS107" s="803"/>
      <c r="BT107" s="123"/>
      <c r="BU107" s="119" t="s">
        <v>85</v>
      </c>
      <c r="BV107" s="119"/>
      <c r="BW107" s="119"/>
      <c r="BX107" s="119"/>
      <c r="BY107" s="119"/>
      <c r="BZ107" s="59"/>
      <c r="CA107" s="59"/>
    </row>
    <row r="108" spans="1:79" s="2" customFormat="1" ht="14.25" customHeight="1">
      <c r="A108" s="445" t="str">
        <f>IF(★入力準備★!$C$45="4面12欄の別紙あり","必要書式枚数にする","このチェックを外してください")</f>
        <v>このチェックを外してください</v>
      </c>
      <c r="B108" s="59"/>
      <c r="C108" s="59"/>
      <c r="D108" s="59"/>
      <c r="E108" s="59"/>
      <c r="F108" s="59"/>
      <c r="G108" s="59"/>
      <c r="H108" s="59"/>
      <c r="I108" s="59"/>
      <c r="J108" s="59"/>
      <c r="K108" s="59"/>
      <c r="L108" s="59" t="s">
        <v>37</v>
      </c>
      <c r="M108" s="59"/>
      <c r="N108" s="802"/>
      <c r="O108" s="802"/>
      <c r="P108" s="802"/>
      <c r="Q108" s="802"/>
      <c r="R108" s="801" t="s">
        <v>235</v>
      </c>
      <c r="S108" s="801"/>
      <c r="T108" s="801"/>
      <c r="U108" s="59"/>
      <c r="V108" s="59" t="s">
        <v>37</v>
      </c>
      <c r="W108" s="796"/>
      <c r="X108" s="796"/>
      <c r="Y108" s="796"/>
      <c r="Z108" s="796"/>
      <c r="AA108" s="796"/>
      <c r="AB108" s="796"/>
      <c r="AC108" s="796"/>
      <c r="AD108" s="796"/>
      <c r="AE108" s="796"/>
      <c r="AF108" s="796"/>
      <c r="AG108" s="796"/>
      <c r="AH108" s="796"/>
      <c r="AI108" s="796"/>
      <c r="AJ108" s="796"/>
      <c r="AK108" s="796"/>
      <c r="AL108" s="59" t="s">
        <v>117</v>
      </c>
      <c r="AM108" s="59"/>
      <c r="AN108" s="796"/>
      <c r="AO108" s="796"/>
      <c r="AP108" s="796"/>
      <c r="AQ108" s="796"/>
      <c r="AR108" s="796"/>
      <c r="AS108" s="796"/>
      <c r="AT108" s="796"/>
      <c r="AU108" s="796"/>
      <c r="AV108" s="796"/>
      <c r="AW108" s="796"/>
      <c r="AX108" s="796"/>
      <c r="AY108" s="796"/>
      <c r="AZ108" s="796"/>
      <c r="BA108" s="796"/>
      <c r="BB108" s="796"/>
      <c r="BC108" s="59" t="s">
        <v>117</v>
      </c>
      <c r="BD108" s="59"/>
      <c r="BE108" s="803">
        <f t="shared" si="2"/>
        <v>0</v>
      </c>
      <c r="BF108" s="803"/>
      <c r="BG108" s="803"/>
      <c r="BH108" s="803"/>
      <c r="BI108" s="803"/>
      <c r="BJ108" s="803"/>
      <c r="BK108" s="803"/>
      <c r="BL108" s="803"/>
      <c r="BM108" s="803"/>
      <c r="BN108" s="803"/>
      <c r="BO108" s="803"/>
      <c r="BP108" s="803"/>
      <c r="BQ108" s="803"/>
      <c r="BR108" s="803"/>
      <c r="BS108" s="803"/>
      <c r="BT108" s="123"/>
      <c r="BU108" s="119" t="s">
        <v>85</v>
      </c>
      <c r="BV108" s="119"/>
      <c r="BW108" s="119"/>
      <c r="BX108" s="119"/>
      <c r="BY108" s="119"/>
      <c r="BZ108" s="59"/>
      <c r="CA108" s="59"/>
    </row>
    <row r="109" spans="1:79" s="2" customFormat="1" ht="14.25" customHeight="1">
      <c r="A109" s="445" t="str">
        <f>IF(★入力準備★!$C$45="4面12欄の別紙あり","必要書式枚数にする","このチェックを外してください")</f>
        <v>このチェックを外してください</v>
      </c>
      <c r="B109" s="59"/>
      <c r="C109" s="59"/>
      <c r="D109" s="59"/>
      <c r="E109" s="59"/>
      <c r="F109" s="59"/>
      <c r="G109" s="59"/>
      <c r="H109" s="59"/>
      <c r="I109" s="59"/>
      <c r="J109" s="59"/>
      <c r="K109" s="59"/>
      <c r="L109" s="59" t="s">
        <v>37</v>
      </c>
      <c r="M109" s="59"/>
      <c r="N109" s="802"/>
      <c r="O109" s="802"/>
      <c r="P109" s="802"/>
      <c r="Q109" s="802"/>
      <c r="R109" s="801" t="s">
        <v>235</v>
      </c>
      <c r="S109" s="801"/>
      <c r="T109" s="801"/>
      <c r="U109" s="59"/>
      <c r="V109" s="59" t="s">
        <v>37</v>
      </c>
      <c r="W109" s="796"/>
      <c r="X109" s="796"/>
      <c r="Y109" s="796"/>
      <c r="Z109" s="796"/>
      <c r="AA109" s="796"/>
      <c r="AB109" s="796"/>
      <c r="AC109" s="796"/>
      <c r="AD109" s="796"/>
      <c r="AE109" s="796"/>
      <c r="AF109" s="796"/>
      <c r="AG109" s="796"/>
      <c r="AH109" s="796"/>
      <c r="AI109" s="796"/>
      <c r="AJ109" s="796"/>
      <c r="AK109" s="796"/>
      <c r="AL109" s="59" t="s">
        <v>117</v>
      </c>
      <c r="AM109" s="59"/>
      <c r="AN109" s="796"/>
      <c r="AO109" s="796"/>
      <c r="AP109" s="796"/>
      <c r="AQ109" s="796"/>
      <c r="AR109" s="796"/>
      <c r="AS109" s="796"/>
      <c r="AT109" s="796"/>
      <c r="AU109" s="796"/>
      <c r="AV109" s="796"/>
      <c r="AW109" s="796"/>
      <c r="AX109" s="796"/>
      <c r="AY109" s="796"/>
      <c r="AZ109" s="796"/>
      <c r="BA109" s="796"/>
      <c r="BB109" s="796"/>
      <c r="BC109" s="59" t="s">
        <v>117</v>
      </c>
      <c r="BD109" s="59"/>
      <c r="BE109" s="803">
        <f t="shared" si="2"/>
        <v>0</v>
      </c>
      <c r="BF109" s="803"/>
      <c r="BG109" s="803"/>
      <c r="BH109" s="803"/>
      <c r="BI109" s="803"/>
      <c r="BJ109" s="803"/>
      <c r="BK109" s="803"/>
      <c r="BL109" s="803"/>
      <c r="BM109" s="803"/>
      <c r="BN109" s="803"/>
      <c r="BO109" s="803"/>
      <c r="BP109" s="803"/>
      <c r="BQ109" s="803"/>
      <c r="BR109" s="803"/>
      <c r="BS109" s="803"/>
      <c r="BT109" s="123"/>
      <c r="BU109" s="119" t="s">
        <v>85</v>
      </c>
      <c r="BV109" s="119"/>
      <c r="BW109" s="119"/>
      <c r="BX109" s="119"/>
      <c r="BY109" s="119"/>
      <c r="BZ109" s="59"/>
      <c r="CA109" s="59"/>
    </row>
    <row r="110" spans="1:79" s="2" customFormat="1" ht="14.25" customHeight="1">
      <c r="A110" s="445" t="str">
        <f>IF(★入力準備★!$C$45="4面12欄の別紙あり","必要書式枚数にする","このチェックを外してください")</f>
        <v>このチェックを外してください</v>
      </c>
      <c r="B110" s="59"/>
      <c r="C110" s="59"/>
      <c r="D110" s="59"/>
      <c r="E110" s="59"/>
      <c r="F110" s="59"/>
      <c r="G110" s="59"/>
      <c r="H110" s="59"/>
      <c r="I110" s="59"/>
      <c r="J110" s="59"/>
      <c r="K110" s="59"/>
      <c r="L110" s="59" t="s">
        <v>37</v>
      </c>
      <c r="M110" s="59"/>
      <c r="N110" s="802"/>
      <c r="O110" s="802"/>
      <c r="P110" s="802"/>
      <c r="Q110" s="802"/>
      <c r="R110" s="801" t="s">
        <v>235</v>
      </c>
      <c r="S110" s="801"/>
      <c r="T110" s="801"/>
      <c r="U110" s="59"/>
      <c r="V110" s="59" t="s">
        <v>37</v>
      </c>
      <c r="W110" s="796"/>
      <c r="X110" s="796"/>
      <c r="Y110" s="796"/>
      <c r="Z110" s="796"/>
      <c r="AA110" s="796"/>
      <c r="AB110" s="796"/>
      <c r="AC110" s="796"/>
      <c r="AD110" s="796"/>
      <c r="AE110" s="796"/>
      <c r="AF110" s="796"/>
      <c r="AG110" s="796"/>
      <c r="AH110" s="796"/>
      <c r="AI110" s="796"/>
      <c r="AJ110" s="796"/>
      <c r="AK110" s="796"/>
      <c r="AL110" s="59" t="s">
        <v>117</v>
      </c>
      <c r="AM110" s="59"/>
      <c r="AN110" s="796"/>
      <c r="AO110" s="796"/>
      <c r="AP110" s="796"/>
      <c r="AQ110" s="796"/>
      <c r="AR110" s="796"/>
      <c r="AS110" s="796"/>
      <c r="AT110" s="796"/>
      <c r="AU110" s="796"/>
      <c r="AV110" s="796"/>
      <c r="AW110" s="796"/>
      <c r="AX110" s="796"/>
      <c r="AY110" s="796"/>
      <c r="AZ110" s="796"/>
      <c r="BA110" s="796"/>
      <c r="BB110" s="796"/>
      <c r="BC110" s="59" t="s">
        <v>117</v>
      </c>
      <c r="BD110" s="59"/>
      <c r="BE110" s="803">
        <f t="shared" si="2"/>
        <v>0</v>
      </c>
      <c r="BF110" s="803"/>
      <c r="BG110" s="803"/>
      <c r="BH110" s="803"/>
      <c r="BI110" s="803"/>
      <c r="BJ110" s="803"/>
      <c r="BK110" s="803"/>
      <c r="BL110" s="803"/>
      <c r="BM110" s="803"/>
      <c r="BN110" s="803"/>
      <c r="BO110" s="803"/>
      <c r="BP110" s="803"/>
      <c r="BQ110" s="803"/>
      <c r="BR110" s="803"/>
      <c r="BS110" s="803"/>
      <c r="BT110" s="123"/>
      <c r="BU110" s="119" t="s">
        <v>85</v>
      </c>
      <c r="BV110" s="119"/>
      <c r="BW110" s="119"/>
      <c r="BX110" s="119"/>
      <c r="BY110" s="119"/>
      <c r="BZ110" s="59"/>
      <c r="CA110" s="59"/>
    </row>
    <row r="111" spans="1:79" s="2" customFormat="1" ht="14.25" customHeight="1">
      <c r="A111" s="445" t="str">
        <f>IF(★入力準備★!$C$45="4面12欄の別紙あり","必要書式枚数にする","このチェックを外してください")</f>
        <v>このチェックを外してください</v>
      </c>
      <c r="B111" s="59"/>
      <c r="C111" s="59"/>
      <c r="D111" s="59"/>
      <c r="E111" s="59"/>
      <c r="F111" s="59"/>
      <c r="G111" s="59"/>
      <c r="H111" s="59"/>
      <c r="I111" s="59"/>
      <c r="J111" s="59"/>
      <c r="K111" s="59"/>
      <c r="L111" s="59" t="s">
        <v>37</v>
      </c>
      <c r="M111" s="59"/>
      <c r="N111" s="802"/>
      <c r="O111" s="802"/>
      <c r="P111" s="802"/>
      <c r="Q111" s="802"/>
      <c r="R111" s="801" t="s">
        <v>235</v>
      </c>
      <c r="S111" s="801"/>
      <c r="T111" s="801"/>
      <c r="U111" s="59"/>
      <c r="V111" s="59" t="s">
        <v>37</v>
      </c>
      <c r="W111" s="796"/>
      <c r="X111" s="796"/>
      <c r="Y111" s="796"/>
      <c r="Z111" s="796"/>
      <c r="AA111" s="796"/>
      <c r="AB111" s="796"/>
      <c r="AC111" s="796"/>
      <c r="AD111" s="796"/>
      <c r="AE111" s="796"/>
      <c r="AF111" s="796"/>
      <c r="AG111" s="796"/>
      <c r="AH111" s="796"/>
      <c r="AI111" s="796"/>
      <c r="AJ111" s="796"/>
      <c r="AK111" s="796"/>
      <c r="AL111" s="59" t="s">
        <v>117</v>
      </c>
      <c r="AM111" s="59"/>
      <c r="AN111" s="796"/>
      <c r="AO111" s="796"/>
      <c r="AP111" s="796"/>
      <c r="AQ111" s="796"/>
      <c r="AR111" s="796"/>
      <c r="AS111" s="796"/>
      <c r="AT111" s="796"/>
      <c r="AU111" s="796"/>
      <c r="AV111" s="796"/>
      <c r="AW111" s="796"/>
      <c r="AX111" s="796"/>
      <c r="AY111" s="796"/>
      <c r="AZ111" s="796"/>
      <c r="BA111" s="796"/>
      <c r="BB111" s="796"/>
      <c r="BC111" s="59" t="s">
        <v>117</v>
      </c>
      <c r="BD111" s="59"/>
      <c r="BE111" s="803">
        <f t="shared" si="2"/>
        <v>0</v>
      </c>
      <c r="BF111" s="803"/>
      <c r="BG111" s="803"/>
      <c r="BH111" s="803"/>
      <c r="BI111" s="803"/>
      <c r="BJ111" s="803"/>
      <c r="BK111" s="803"/>
      <c r="BL111" s="803"/>
      <c r="BM111" s="803"/>
      <c r="BN111" s="803"/>
      <c r="BO111" s="803"/>
      <c r="BP111" s="803"/>
      <c r="BQ111" s="803"/>
      <c r="BR111" s="803"/>
      <c r="BS111" s="803"/>
      <c r="BT111" s="123"/>
      <c r="BU111" s="119" t="s">
        <v>85</v>
      </c>
      <c r="BV111" s="119"/>
      <c r="BW111" s="119"/>
      <c r="BX111" s="119"/>
      <c r="BY111" s="119"/>
      <c r="BZ111" s="59"/>
      <c r="CA111" s="59"/>
    </row>
    <row r="112" spans="1:79" s="2" customFormat="1" ht="14.25" customHeight="1">
      <c r="A112" s="445" t="str">
        <f>IF(★入力準備★!$C$45="4面12欄の別紙あり","必要書式枚数にする","このチェックを外してください")</f>
        <v>このチェックを外してください</v>
      </c>
      <c r="B112" s="59"/>
      <c r="C112" s="59"/>
      <c r="D112" s="59"/>
      <c r="E112" s="59"/>
      <c r="F112" s="59"/>
      <c r="G112" s="59"/>
      <c r="H112" s="59"/>
      <c r="I112" s="59"/>
      <c r="J112" s="59"/>
      <c r="K112" s="59"/>
      <c r="L112" s="59" t="s">
        <v>37</v>
      </c>
      <c r="M112" s="59"/>
      <c r="N112" s="802"/>
      <c r="O112" s="802"/>
      <c r="P112" s="802"/>
      <c r="Q112" s="802"/>
      <c r="R112" s="801" t="s">
        <v>235</v>
      </c>
      <c r="S112" s="801"/>
      <c r="T112" s="801"/>
      <c r="U112" s="59"/>
      <c r="V112" s="59" t="s">
        <v>37</v>
      </c>
      <c r="W112" s="796"/>
      <c r="X112" s="796"/>
      <c r="Y112" s="796"/>
      <c r="Z112" s="796"/>
      <c r="AA112" s="796"/>
      <c r="AB112" s="796"/>
      <c r="AC112" s="796"/>
      <c r="AD112" s="796"/>
      <c r="AE112" s="796"/>
      <c r="AF112" s="796"/>
      <c r="AG112" s="796"/>
      <c r="AH112" s="796"/>
      <c r="AI112" s="796"/>
      <c r="AJ112" s="796"/>
      <c r="AK112" s="796"/>
      <c r="AL112" s="59" t="s">
        <v>117</v>
      </c>
      <c r="AM112" s="59"/>
      <c r="AN112" s="796"/>
      <c r="AO112" s="796"/>
      <c r="AP112" s="796"/>
      <c r="AQ112" s="796"/>
      <c r="AR112" s="796"/>
      <c r="AS112" s="796"/>
      <c r="AT112" s="796"/>
      <c r="AU112" s="796"/>
      <c r="AV112" s="796"/>
      <c r="AW112" s="796"/>
      <c r="AX112" s="796"/>
      <c r="AY112" s="796"/>
      <c r="AZ112" s="796"/>
      <c r="BA112" s="796"/>
      <c r="BB112" s="796"/>
      <c r="BC112" s="59" t="s">
        <v>117</v>
      </c>
      <c r="BD112" s="59"/>
      <c r="BE112" s="803">
        <f t="shared" si="2"/>
        <v>0</v>
      </c>
      <c r="BF112" s="803"/>
      <c r="BG112" s="803"/>
      <c r="BH112" s="803"/>
      <c r="BI112" s="803"/>
      <c r="BJ112" s="803"/>
      <c r="BK112" s="803"/>
      <c r="BL112" s="803"/>
      <c r="BM112" s="803"/>
      <c r="BN112" s="803"/>
      <c r="BO112" s="803"/>
      <c r="BP112" s="803"/>
      <c r="BQ112" s="803"/>
      <c r="BR112" s="803"/>
      <c r="BS112" s="803"/>
      <c r="BT112" s="123"/>
      <c r="BU112" s="119" t="s">
        <v>85</v>
      </c>
      <c r="BV112" s="119"/>
      <c r="BW112" s="119"/>
      <c r="BX112" s="119"/>
      <c r="BY112" s="119"/>
      <c r="BZ112" s="59"/>
      <c r="CA112" s="59"/>
    </row>
    <row r="113" spans="1:87" s="2" customFormat="1" ht="14.25" customHeight="1">
      <c r="A113" s="445" t="str">
        <f>IF(★入力準備★!$C$45="4面12欄の別紙あり","必要書式枚数にする","このチェックを外してください")</f>
        <v>このチェックを外してください</v>
      </c>
      <c r="B113" s="59"/>
      <c r="C113" s="59"/>
      <c r="D113" s="59"/>
      <c r="E113" s="59"/>
      <c r="F113" s="59"/>
      <c r="G113" s="59"/>
      <c r="H113" s="59"/>
      <c r="I113" s="59"/>
      <c r="J113" s="59"/>
      <c r="K113" s="59"/>
      <c r="L113" s="59" t="s">
        <v>37</v>
      </c>
      <c r="M113" s="59"/>
      <c r="N113" s="802"/>
      <c r="O113" s="802"/>
      <c r="P113" s="802"/>
      <c r="Q113" s="802"/>
      <c r="R113" s="801" t="s">
        <v>235</v>
      </c>
      <c r="S113" s="801"/>
      <c r="T113" s="801"/>
      <c r="U113" s="59"/>
      <c r="V113" s="59" t="s">
        <v>37</v>
      </c>
      <c r="W113" s="796"/>
      <c r="X113" s="796"/>
      <c r="Y113" s="796"/>
      <c r="Z113" s="796"/>
      <c r="AA113" s="796"/>
      <c r="AB113" s="796"/>
      <c r="AC113" s="796"/>
      <c r="AD113" s="796"/>
      <c r="AE113" s="796"/>
      <c r="AF113" s="796"/>
      <c r="AG113" s="796"/>
      <c r="AH113" s="796"/>
      <c r="AI113" s="796"/>
      <c r="AJ113" s="796"/>
      <c r="AK113" s="796"/>
      <c r="AL113" s="59" t="s">
        <v>117</v>
      </c>
      <c r="AM113" s="59"/>
      <c r="AN113" s="796"/>
      <c r="AO113" s="796"/>
      <c r="AP113" s="796"/>
      <c r="AQ113" s="796"/>
      <c r="AR113" s="796"/>
      <c r="AS113" s="796"/>
      <c r="AT113" s="796"/>
      <c r="AU113" s="796"/>
      <c r="AV113" s="796"/>
      <c r="AW113" s="796"/>
      <c r="AX113" s="796"/>
      <c r="AY113" s="796"/>
      <c r="AZ113" s="796"/>
      <c r="BA113" s="796"/>
      <c r="BB113" s="796"/>
      <c r="BC113" s="59" t="s">
        <v>117</v>
      </c>
      <c r="BD113" s="59"/>
      <c r="BE113" s="803">
        <f t="shared" si="2"/>
        <v>0</v>
      </c>
      <c r="BF113" s="803"/>
      <c r="BG113" s="803"/>
      <c r="BH113" s="803"/>
      <c r="BI113" s="803"/>
      <c r="BJ113" s="803"/>
      <c r="BK113" s="803"/>
      <c r="BL113" s="803"/>
      <c r="BM113" s="803"/>
      <c r="BN113" s="803"/>
      <c r="BO113" s="803"/>
      <c r="BP113" s="803"/>
      <c r="BQ113" s="803"/>
      <c r="BR113" s="803"/>
      <c r="BS113" s="803"/>
      <c r="BT113" s="123"/>
      <c r="BU113" s="119" t="s">
        <v>85</v>
      </c>
      <c r="BV113" s="119"/>
      <c r="BW113" s="119"/>
      <c r="BX113" s="119"/>
      <c r="BY113" s="119"/>
      <c r="BZ113" s="59"/>
      <c r="CA113" s="59"/>
    </row>
    <row r="114" spans="1:87" s="2" customFormat="1" ht="14.25" customHeight="1">
      <c r="A114" s="445" t="str">
        <f>IF(★入力準備★!$C$45="4面12欄の別紙あり","必要書式枚数にする","このチェックを外してください")</f>
        <v>このチェックを外してください</v>
      </c>
      <c r="B114" s="59"/>
      <c r="C114" s="59"/>
      <c r="D114" s="59"/>
      <c r="E114" s="59"/>
      <c r="F114" s="59"/>
      <c r="G114" s="59"/>
      <c r="H114" s="59"/>
      <c r="I114" s="59"/>
      <c r="J114" s="59"/>
      <c r="K114" s="59"/>
      <c r="L114" s="59" t="s">
        <v>37</v>
      </c>
      <c r="M114" s="59"/>
      <c r="N114" s="802"/>
      <c r="O114" s="802"/>
      <c r="P114" s="802"/>
      <c r="Q114" s="802"/>
      <c r="R114" s="801" t="s">
        <v>235</v>
      </c>
      <c r="S114" s="801"/>
      <c r="T114" s="801"/>
      <c r="U114" s="59"/>
      <c r="V114" s="59" t="s">
        <v>37</v>
      </c>
      <c r="W114" s="796"/>
      <c r="X114" s="796"/>
      <c r="Y114" s="796"/>
      <c r="Z114" s="796"/>
      <c r="AA114" s="796"/>
      <c r="AB114" s="796"/>
      <c r="AC114" s="796"/>
      <c r="AD114" s="796"/>
      <c r="AE114" s="796"/>
      <c r="AF114" s="796"/>
      <c r="AG114" s="796"/>
      <c r="AH114" s="796"/>
      <c r="AI114" s="796"/>
      <c r="AJ114" s="796"/>
      <c r="AK114" s="796"/>
      <c r="AL114" s="59" t="s">
        <v>117</v>
      </c>
      <c r="AM114" s="59"/>
      <c r="AN114" s="796"/>
      <c r="AO114" s="796"/>
      <c r="AP114" s="796"/>
      <c r="AQ114" s="796"/>
      <c r="AR114" s="796"/>
      <c r="AS114" s="796"/>
      <c r="AT114" s="796"/>
      <c r="AU114" s="796"/>
      <c r="AV114" s="796"/>
      <c r="AW114" s="796"/>
      <c r="AX114" s="796"/>
      <c r="AY114" s="796"/>
      <c r="AZ114" s="796"/>
      <c r="BA114" s="796"/>
      <c r="BB114" s="796"/>
      <c r="BC114" s="59" t="s">
        <v>117</v>
      </c>
      <c r="BD114" s="59"/>
      <c r="BE114" s="803">
        <f t="shared" si="2"/>
        <v>0</v>
      </c>
      <c r="BF114" s="803"/>
      <c r="BG114" s="803"/>
      <c r="BH114" s="803"/>
      <c r="BI114" s="803"/>
      <c r="BJ114" s="803"/>
      <c r="BK114" s="803"/>
      <c r="BL114" s="803"/>
      <c r="BM114" s="803"/>
      <c r="BN114" s="803"/>
      <c r="BO114" s="803"/>
      <c r="BP114" s="803"/>
      <c r="BQ114" s="803"/>
      <c r="BR114" s="803"/>
      <c r="BS114" s="803"/>
      <c r="BT114" s="123"/>
      <c r="BU114" s="119" t="s">
        <v>85</v>
      </c>
      <c r="BV114" s="119"/>
      <c r="BW114" s="119"/>
      <c r="BX114" s="119"/>
      <c r="BY114" s="119"/>
      <c r="BZ114" s="59"/>
      <c r="CA114" s="59"/>
    </row>
    <row r="115" spans="1:87" s="2" customFormat="1" ht="14.25" customHeight="1">
      <c r="A115" s="445" t="str">
        <f>IF(★入力準備★!$C$45="4面12欄の別紙あり","必要書式枚数にする","このチェックを外してください")</f>
        <v>このチェックを外してください</v>
      </c>
      <c r="B115" s="59"/>
      <c r="C115" s="59"/>
      <c r="D115" s="59"/>
      <c r="E115" s="59"/>
      <c r="F115" s="59"/>
      <c r="G115" s="59"/>
      <c r="H115" s="59"/>
      <c r="I115" s="59"/>
      <c r="J115" s="59"/>
      <c r="K115" s="59"/>
      <c r="L115" s="59" t="s">
        <v>37</v>
      </c>
      <c r="M115" s="59"/>
      <c r="N115" s="802"/>
      <c r="O115" s="802"/>
      <c r="P115" s="802"/>
      <c r="Q115" s="802"/>
      <c r="R115" s="801" t="s">
        <v>235</v>
      </c>
      <c r="S115" s="801"/>
      <c r="T115" s="801"/>
      <c r="U115" s="59"/>
      <c r="V115" s="59" t="s">
        <v>37</v>
      </c>
      <c r="W115" s="796"/>
      <c r="X115" s="796"/>
      <c r="Y115" s="796"/>
      <c r="Z115" s="796"/>
      <c r="AA115" s="796"/>
      <c r="AB115" s="796"/>
      <c r="AC115" s="796"/>
      <c r="AD115" s="796"/>
      <c r="AE115" s="796"/>
      <c r="AF115" s="796"/>
      <c r="AG115" s="796"/>
      <c r="AH115" s="796"/>
      <c r="AI115" s="796"/>
      <c r="AJ115" s="796"/>
      <c r="AK115" s="796"/>
      <c r="AL115" s="59" t="s">
        <v>117</v>
      </c>
      <c r="AM115" s="59"/>
      <c r="AN115" s="796"/>
      <c r="AO115" s="796"/>
      <c r="AP115" s="796"/>
      <c r="AQ115" s="796"/>
      <c r="AR115" s="796"/>
      <c r="AS115" s="796"/>
      <c r="AT115" s="796"/>
      <c r="AU115" s="796"/>
      <c r="AV115" s="796"/>
      <c r="AW115" s="796"/>
      <c r="AX115" s="796"/>
      <c r="AY115" s="796"/>
      <c r="AZ115" s="796"/>
      <c r="BA115" s="796"/>
      <c r="BB115" s="796"/>
      <c r="BC115" s="59" t="s">
        <v>117</v>
      </c>
      <c r="BD115" s="59"/>
      <c r="BE115" s="803">
        <f t="shared" si="2"/>
        <v>0</v>
      </c>
      <c r="BF115" s="803"/>
      <c r="BG115" s="803"/>
      <c r="BH115" s="803"/>
      <c r="BI115" s="803"/>
      <c r="BJ115" s="803"/>
      <c r="BK115" s="803"/>
      <c r="BL115" s="803"/>
      <c r="BM115" s="803"/>
      <c r="BN115" s="803"/>
      <c r="BO115" s="803"/>
      <c r="BP115" s="803"/>
      <c r="BQ115" s="803"/>
      <c r="BR115" s="803"/>
      <c r="BS115" s="803"/>
      <c r="BT115" s="123"/>
      <c r="BU115" s="119" t="s">
        <v>85</v>
      </c>
      <c r="BV115" s="119"/>
      <c r="BW115" s="119"/>
      <c r="BX115" s="119"/>
      <c r="BY115" s="119"/>
      <c r="BZ115" s="59"/>
      <c r="CA115" s="59"/>
    </row>
    <row r="116" spans="1:87" s="2" customFormat="1" ht="14.25" customHeight="1">
      <c r="A116" s="445" t="str">
        <f>IF(★入力準備★!$C$45="4面12欄の別紙あり","必要書式枚数にする","このチェックを外してください")</f>
        <v>このチェックを外してください</v>
      </c>
      <c r="B116" s="59"/>
      <c r="C116" s="59"/>
      <c r="D116" s="59"/>
      <c r="E116" s="59"/>
      <c r="F116" s="59"/>
      <c r="G116" s="59"/>
      <c r="H116" s="59"/>
      <c r="I116" s="59"/>
      <c r="J116" s="59"/>
      <c r="K116" s="59"/>
      <c r="L116" s="59" t="s">
        <v>37</v>
      </c>
      <c r="M116" s="59"/>
      <c r="N116" s="802"/>
      <c r="O116" s="802"/>
      <c r="P116" s="802"/>
      <c r="Q116" s="802"/>
      <c r="R116" s="801" t="s">
        <v>235</v>
      </c>
      <c r="S116" s="801"/>
      <c r="T116" s="801"/>
      <c r="U116" s="59"/>
      <c r="V116" s="59" t="s">
        <v>37</v>
      </c>
      <c r="W116" s="796"/>
      <c r="X116" s="796"/>
      <c r="Y116" s="796"/>
      <c r="Z116" s="796"/>
      <c r="AA116" s="796"/>
      <c r="AB116" s="796"/>
      <c r="AC116" s="796"/>
      <c r="AD116" s="796"/>
      <c r="AE116" s="796"/>
      <c r="AF116" s="796"/>
      <c r="AG116" s="796"/>
      <c r="AH116" s="796"/>
      <c r="AI116" s="796"/>
      <c r="AJ116" s="796"/>
      <c r="AK116" s="796"/>
      <c r="AL116" s="59" t="s">
        <v>117</v>
      </c>
      <c r="AM116" s="59"/>
      <c r="AN116" s="796"/>
      <c r="AO116" s="796"/>
      <c r="AP116" s="796"/>
      <c r="AQ116" s="796"/>
      <c r="AR116" s="796"/>
      <c r="AS116" s="796"/>
      <c r="AT116" s="796"/>
      <c r="AU116" s="796"/>
      <c r="AV116" s="796"/>
      <c r="AW116" s="796"/>
      <c r="AX116" s="796"/>
      <c r="AY116" s="796"/>
      <c r="AZ116" s="796"/>
      <c r="BA116" s="796"/>
      <c r="BB116" s="796"/>
      <c r="BC116" s="59" t="s">
        <v>117</v>
      </c>
      <c r="BD116" s="59"/>
      <c r="BE116" s="803">
        <f t="shared" si="2"/>
        <v>0</v>
      </c>
      <c r="BF116" s="803"/>
      <c r="BG116" s="803"/>
      <c r="BH116" s="803"/>
      <c r="BI116" s="803"/>
      <c r="BJ116" s="803"/>
      <c r="BK116" s="803"/>
      <c r="BL116" s="803"/>
      <c r="BM116" s="803"/>
      <c r="BN116" s="803"/>
      <c r="BO116" s="803"/>
      <c r="BP116" s="803"/>
      <c r="BQ116" s="803"/>
      <c r="BR116" s="803"/>
      <c r="BS116" s="803"/>
      <c r="BT116" s="123"/>
      <c r="BU116" s="119" t="s">
        <v>85</v>
      </c>
      <c r="BV116" s="119"/>
      <c r="BW116" s="119"/>
      <c r="BX116" s="119"/>
      <c r="BY116" s="119"/>
      <c r="BZ116" s="59"/>
      <c r="CA116" s="59"/>
    </row>
    <row r="117" spans="1:87" s="2" customFormat="1" ht="14.25" customHeight="1">
      <c r="A117" s="445" t="str">
        <f>IF(★入力準備★!$C$45="4面12欄の別紙あり","必要書式枚数にする","このチェックを外してください")</f>
        <v>このチェックを外してください</v>
      </c>
      <c r="B117" s="59"/>
      <c r="C117" s="59"/>
      <c r="D117" s="59"/>
      <c r="E117" s="59"/>
      <c r="F117" s="59"/>
      <c r="G117" s="59"/>
      <c r="H117" s="59"/>
      <c r="I117" s="59"/>
      <c r="J117" s="59"/>
      <c r="K117" s="59"/>
      <c r="L117" s="59" t="s">
        <v>37</v>
      </c>
      <c r="M117" s="59"/>
      <c r="N117" s="802"/>
      <c r="O117" s="802"/>
      <c r="P117" s="802"/>
      <c r="Q117" s="802"/>
      <c r="R117" s="801" t="s">
        <v>235</v>
      </c>
      <c r="S117" s="801"/>
      <c r="T117" s="801"/>
      <c r="U117" s="59"/>
      <c r="V117" s="59" t="s">
        <v>37</v>
      </c>
      <c r="W117" s="796"/>
      <c r="X117" s="796"/>
      <c r="Y117" s="796"/>
      <c r="Z117" s="796"/>
      <c r="AA117" s="796"/>
      <c r="AB117" s="796"/>
      <c r="AC117" s="796"/>
      <c r="AD117" s="796"/>
      <c r="AE117" s="796"/>
      <c r="AF117" s="796"/>
      <c r="AG117" s="796"/>
      <c r="AH117" s="796"/>
      <c r="AI117" s="796"/>
      <c r="AJ117" s="796"/>
      <c r="AK117" s="796"/>
      <c r="AL117" s="59" t="s">
        <v>117</v>
      </c>
      <c r="AM117" s="59"/>
      <c r="AN117" s="796"/>
      <c r="AO117" s="796"/>
      <c r="AP117" s="796"/>
      <c r="AQ117" s="796"/>
      <c r="AR117" s="796"/>
      <c r="AS117" s="796"/>
      <c r="AT117" s="796"/>
      <c r="AU117" s="796"/>
      <c r="AV117" s="796"/>
      <c r="AW117" s="796"/>
      <c r="AX117" s="796"/>
      <c r="AY117" s="796"/>
      <c r="AZ117" s="796"/>
      <c r="BA117" s="796"/>
      <c r="BB117" s="796"/>
      <c r="BC117" s="59" t="s">
        <v>117</v>
      </c>
      <c r="BD117" s="59"/>
      <c r="BE117" s="803">
        <f t="shared" si="2"/>
        <v>0</v>
      </c>
      <c r="BF117" s="803"/>
      <c r="BG117" s="803"/>
      <c r="BH117" s="803"/>
      <c r="BI117" s="803"/>
      <c r="BJ117" s="803"/>
      <c r="BK117" s="803"/>
      <c r="BL117" s="803"/>
      <c r="BM117" s="803"/>
      <c r="BN117" s="803"/>
      <c r="BO117" s="803"/>
      <c r="BP117" s="803"/>
      <c r="BQ117" s="803"/>
      <c r="BR117" s="803"/>
      <c r="BS117" s="803"/>
      <c r="BT117" s="123"/>
      <c r="BU117" s="119" t="s">
        <v>85</v>
      </c>
      <c r="BV117" s="119"/>
      <c r="BW117" s="119"/>
      <c r="BX117" s="119"/>
      <c r="BY117" s="119"/>
      <c r="BZ117" s="59"/>
      <c r="CA117" s="59"/>
    </row>
    <row r="118" spans="1:87" s="2" customFormat="1" ht="14.25" customHeight="1">
      <c r="A118" s="445" t="str">
        <f>IF(★入力準備★!$C$45="4面12欄の別紙あり","必要書式枚数にする","このチェックを外してください")</f>
        <v>このチェックを外してください</v>
      </c>
      <c r="B118" s="63"/>
      <c r="C118" s="63"/>
      <c r="D118" s="919" t="s">
        <v>236</v>
      </c>
      <c r="E118" s="919"/>
      <c r="F118" s="919"/>
      <c r="G118" s="919"/>
      <c r="H118" s="919"/>
      <c r="I118" s="919"/>
      <c r="J118" s="919"/>
      <c r="K118" s="919"/>
      <c r="L118" s="63"/>
      <c r="M118" s="63"/>
      <c r="N118" s="63"/>
      <c r="O118" s="63"/>
      <c r="P118" s="63"/>
      <c r="Q118" s="63"/>
      <c r="R118" s="63"/>
      <c r="S118" s="63"/>
      <c r="T118" s="63"/>
      <c r="U118" s="63"/>
      <c r="V118" s="63" t="s">
        <v>37</v>
      </c>
      <c r="W118" s="920">
        <f>SUM(W88:AK117)</f>
        <v>0</v>
      </c>
      <c r="X118" s="920"/>
      <c r="Y118" s="920"/>
      <c r="Z118" s="920"/>
      <c r="AA118" s="920"/>
      <c r="AB118" s="920"/>
      <c r="AC118" s="920"/>
      <c r="AD118" s="920"/>
      <c r="AE118" s="920"/>
      <c r="AF118" s="920"/>
      <c r="AG118" s="920"/>
      <c r="AH118" s="920"/>
      <c r="AI118" s="920"/>
      <c r="AJ118" s="920"/>
      <c r="AK118" s="920"/>
      <c r="AL118" s="63" t="s">
        <v>117</v>
      </c>
      <c r="AM118" s="63"/>
      <c r="AN118" s="920">
        <f>SUM(AN88:BB117)</f>
        <v>0</v>
      </c>
      <c r="AO118" s="920"/>
      <c r="AP118" s="920"/>
      <c r="AQ118" s="920"/>
      <c r="AR118" s="920"/>
      <c r="AS118" s="920"/>
      <c r="AT118" s="920"/>
      <c r="AU118" s="920"/>
      <c r="AV118" s="920"/>
      <c r="AW118" s="920"/>
      <c r="AX118" s="920"/>
      <c r="AY118" s="920"/>
      <c r="AZ118" s="920"/>
      <c r="BA118" s="920"/>
      <c r="BB118" s="920"/>
      <c r="BC118" s="63" t="s">
        <v>117</v>
      </c>
      <c r="BD118" s="63"/>
      <c r="BE118" s="920">
        <f>W118+AN118</f>
        <v>0</v>
      </c>
      <c r="BF118" s="920"/>
      <c r="BG118" s="920"/>
      <c r="BH118" s="920"/>
      <c r="BI118" s="920"/>
      <c r="BJ118" s="920"/>
      <c r="BK118" s="920"/>
      <c r="BL118" s="920"/>
      <c r="BM118" s="920"/>
      <c r="BN118" s="920"/>
      <c r="BO118" s="920"/>
      <c r="BP118" s="920"/>
      <c r="BQ118" s="920"/>
      <c r="BR118" s="920"/>
      <c r="BS118" s="920"/>
      <c r="BT118" s="405"/>
      <c r="BU118" s="395" t="s">
        <v>85</v>
      </c>
      <c r="BV118" s="395"/>
      <c r="BW118" s="395"/>
      <c r="BX118" s="395"/>
      <c r="BY118" s="395"/>
      <c r="BZ118" s="63"/>
      <c r="CA118" s="63"/>
    </row>
    <row r="119" spans="1:87" s="2" customFormat="1" ht="4.5" customHeight="1">
      <c r="A119" s="445" t="str">
        <f>IF(★入力準備★!$C$45="4面12欄の別紙あり","必要書式枚数にする","このチェックを外してください")</f>
        <v>このチェックを外してください</v>
      </c>
      <c r="B119" s="59"/>
      <c r="C119" s="59"/>
      <c r="D119" s="59"/>
      <c r="E119" s="59"/>
      <c r="F119" s="59"/>
      <c r="G119" s="59"/>
      <c r="H119" s="59"/>
      <c r="I119" s="59"/>
      <c r="J119" s="59"/>
      <c r="K119" s="59"/>
      <c r="L119" s="59"/>
      <c r="M119" s="59"/>
      <c r="N119" s="59"/>
      <c r="O119" s="59"/>
      <c r="P119" s="59"/>
      <c r="Q119" s="59"/>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59"/>
    </row>
    <row r="120" spans="1:87" s="2" customFormat="1" ht="3.95" customHeight="1">
      <c r="A120" s="445" t="str">
        <f>IF(★入力準備★!$C$45="4面12欄の別紙あり","必要書式枚数にする","このチェックを外してください")</f>
        <v>このチェックを外してください</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1"/>
      <c r="CC120" s="1"/>
    </row>
    <row r="121" spans="1:87" s="1" customFormat="1" ht="17.100000000000001" customHeight="1">
      <c r="A121" s="444" t="s">
        <v>1958</v>
      </c>
      <c r="B121" s="59"/>
      <c r="C121" s="59"/>
      <c r="D121" s="59"/>
      <c r="E121" s="59"/>
      <c r="F121" s="918"/>
      <c r="G121" s="918"/>
      <c r="H121" s="918"/>
      <c r="I121" s="918"/>
      <c r="J121" s="918"/>
      <c r="K121" s="918"/>
      <c r="L121" s="918"/>
      <c r="M121" s="918"/>
      <c r="N121" s="918"/>
      <c r="O121" s="918"/>
      <c r="P121" s="918"/>
      <c r="Q121" s="918"/>
      <c r="R121" s="918"/>
      <c r="S121" s="918"/>
      <c r="T121" s="918"/>
      <c r="U121" s="918"/>
      <c r="V121" s="918"/>
      <c r="W121" s="918"/>
      <c r="X121" s="918"/>
      <c r="Y121" s="918"/>
      <c r="Z121" s="918"/>
      <c r="AA121" s="918"/>
      <c r="AB121" s="918"/>
      <c r="AC121" s="918"/>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18"/>
      <c r="AY121" s="918"/>
      <c r="AZ121" s="918"/>
      <c r="BA121" s="918"/>
      <c r="BB121" s="918"/>
      <c r="BC121" s="918"/>
      <c r="BD121" s="918"/>
      <c r="BE121" s="918"/>
      <c r="BF121" s="918"/>
      <c r="BG121" s="918"/>
      <c r="BH121" s="918"/>
      <c r="BI121" s="918"/>
      <c r="BJ121" s="918"/>
      <c r="BK121" s="918"/>
      <c r="BL121" s="918"/>
      <c r="BM121" s="918"/>
      <c r="BN121" s="918"/>
      <c r="BO121" s="918"/>
      <c r="BP121" s="918"/>
      <c r="BQ121" s="918"/>
      <c r="BR121" s="918"/>
      <c r="BS121" s="918"/>
      <c r="BT121" s="918"/>
      <c r="BU121" s="918"/>
      <c r="BV121" s="918"/>
      <c r="BW121" s="918"/>
      <c r="BX121" s="918"/>
      <c r="BY121" s="918"/>
      <c r="BZ121" s="918"/>
      <c r="CA121" s="60"/>
      <c r="CI121" s="420"/>
    </row>
    <row r="122" spans="1:87" s="1" customFormat="1" ht="17.100000000000001" customHeight="1">
      <c r="A122" s="444" t="s">
        <v>1958</v>
      </c>
      <c r="B122" s="59"/>
      <c r="C122" s="59"/>
      <c r="D122" s="59"/>
      <c r="E122" s="59"/>
      <c r="F122" s="918"/>
      <c r="G122" s="918"/>
      <c r="H122" s="918"/>
      <c r="I122" s="918"/>
      <c r="J122" s="918"/>
      <c r="K122" s="918"/>
      <c r="L122" s="918"/>
      <c r="M122" s="918"/>
      <c r="N122" s="918"/>
      <c r="O122" s="918"/>
      <c r="P122" s="918"/>
      <c r="Q122" s="918"/>
      <c r="R122" s="918"/>
      <c r="S122" s="918"/>
      <c r="T122" s="918"/>
      <c r="U122" s="918"/>
      <c r="V122" s="918"/>
      <c r="W122" s="918"/>
      <c r="X122" s="918"/>
      <c r="Y122" s="918"/>
      <c r="Z122" s="918"/>
      <c r="AA122" s="918"/>
      <c r="AB122" s="918"/>
      <c r="AC122" s="918"/>
      <c r="AD122" s="918"/>
      <c r="AE122" s="918"/>
      <c r="AF122" s="918"/>
      <c r="AG122" s="918"/>
      <c r="AH122" s="918"/>
      <c r="AI122" s="918"/>
      <c r="AJ122" s="918"/>
      <c r="AK122" s="918"/>
      <c r="AL122" s="918"/>
      <c r="AM122" s="918"/>
      <c r="AN122" s="918"/>
      <c r="AO122" s="918"/>
      <c r="AP122" s="918"/>
      <c r="AQ122" s="918"/>
      <c r="AR122" s="918"/>
      <c r="AS122" s="918"/>
      <c r="AT122" s="918"/>
      <c r="AU122" s="918"/>
      <c r="AV122" s="918"/>
      <c r="AW122" s="918"/>
      <c r="AX122" s="918"/>
      <c r="AY122" s="918"/>
      <c r="AZ122" s="918"/>
      <c r="BA122" s="918"/>
      <c r="BB122" s="918"/>
      <c r="BC122" s="918"/>
      <c r="BD122" s="918"/>
      <c r="BE122" s="918"/>
      <c r="BF122" s="918"/>
      <c r="BG122" s="918"/>
      <c r="BH122" s="918"/>
      <c r="BI122" s="918"/>
      <c r="BJ122" s="918"/>
      <c r="BK122" s="918"/>
      <c r="BL122" s="918"/>
      <c r="BM122" s="918"/>
      <c r="BN122" s="918"/>
      <c r="BO122" s="918"/>
      <c r="BP122" s="918"/>
      <c r="BQ122" s="918"/>
      <c r="BR122" s="918"/>
      <c r="BS122" s="918"/>
      <c r="BT122" s="918"/>
      <c r="BU122" s="918"/>
      <c r="BV122" s="918"/>
      <c r="BW122" s="918"/>
      <c r="BX122" s="918"/>
      <c r="BY122" s="918"/>
      <c r="BZ122" s="918"/>
      <c r="CA122" s="60"/>
      <c r="CI122" s="420"/>
    </row>
    <row r="123" spans="1:87" s="1" customFormat="1" ht="17.100000000000001" customHeight="1">
      <c r="A123" s="444" t="s">
        <v>1958</v>
      </c>
      <c r="B123" s="59"/>
      <c r="C123" s="59"/>
      <c r="D123" s="59"/>
      <c r="E123" s="59"/>
      <c r="F123" s="918"/>
      <c r="G123" s="918"/>
      <c r="H123" s="918"/>
      <c r="I123" s="918"/>
      <c r="J123" s="918"/>
      <c r="K123" s="918"/>
      <c r="L123" s="918"/>
      <c r="M123" s="918"/>
      <c r="N123" s="918"/>
      <c r="O123" s="918"/>
      <c r="P123" s="918"/>
      <c r="Q123" s="918"/>
      <c r="R123" s="918"/>
      <c r="S123" s="918"/>
      <c r="T123" s="918"/>
      <c r="U123" s="918"/>
      <c r="V123" s="918"/>
      <c r="W123" s="918"/>
      <c r="X123" s="918"/>
      <c r="Y123" s="918"/>
      <c r="Z123" s="918"/>
      <c r="AA123" s="918"/>
      <c r="AB123" s="918"/>
      <c r="AC123" s="918"/>
      <c r="AD123" s="918"/>
      <c r="AE123" s="918"/>
      <c r="AF123" s="918"/>
      <c r="AG123" s="918"/>
      <c r="AH123" s="918"/>
      <c r="AI123" s="918"/>
      <c r="AJ123" s="918"/>
      <c r="AK123" s="918"/>
      <c r="AL123" s="918"/>
      <c r="AM123" s="918"/>
      <c r="AN123" s="918"/>
      <c r="AO123" s="918"/>
      <c r="AP123" s="918"/>
      <c r="AQ123" s="918"/>
      <c r="AR123" s="918"/>
      <c r="AS123" s="918"/>
      <c r="AT123" s="918"/>
      <c r="AU123" s="918"/>
      <c r="AV123" s="918"/>
      <c r="AW123" s="918"/>
      <c r="AX123" s="918"/>
      <c r="AY123" s="918"/>
      <c r="AZ123" s="918"/>
      <c r="BA123" s="918"/>
      <c r="BB123" s="918"/>
      <c r="BC123" s="918"/>
      <c r="BD123" s="918"/>
      <c r="BE123" s="918"/>
      <c r="BF123" s="918"/>
      <c r="BG123" s="918"/>
      <c r="BH123" s="918"/>
      <c r="BI123" s="918"/>
      <c r="BJ123" s="918"/>
      <c r="BK123" s="918"/>
      <c r="BL123" s="918"/>
      <c r="BM123" s="918"/>
      <c r="BN123" s="918"/>
      <c r="BO123" s="918"/>
      <c r="BP123" s="918"/>
      <c r="BQ123" s="918"/>
      <c r="BR123" s="918"/>
      <c r="BS123" s="918"/>
      <c r="BT123" s="918"/>
      <c r="BU123" s="918"/>
      <c r="BV123" s="918"/>
      <c r="BW123" s="918"/>
      <c r="BX123" s="918"/>
      <c r="BY123" s="918"/>
      <c r="BZ123" s="918"/>
      <c r="CA123" s="60"/>
      <c r="CI123" s="420"/>
    </row>
    <row r="124" spans="1:87" s="1" customFormat="1" ht="17.100000000000001" customHeight="1">
      <c r="A124" s="444" t="s">
        <v>1958</v>
      </c>
      <c r="B124" s="59"/>
      <c r="C124" s="59"/>
      <c r="D124" s="59"/>
      <c r="E124" s="59"/>
      <c r="F124" s="918"/>
      <c r="G124" s="918"/>
      <c r="H124" s="918"/>
      <c r="I124" s="918"/>
      <c r="J124" s="918"/>
      <c r="K124" s="918"/>
      <c r="L124" s="918"/>
      <c r="M124" s="918"/>
      <c r="N124" s="918"/>
      <c r="O124" s="918"/>
      <c r="P124" s="918"/>
      <c r="Q124" s="918"/>
      <c r="R124" s="918"/>
      <c r="S124" s="918"/>
      <c r="T124" s="918"/>
      <c r="U124" s="918"/>
      <c r="V124" s="918"/>
      <c r="W124" s="918"/>
      <c r="X124" s="918"/>
      <c r="Y124" s="918"/>
      <c r="Z124" s="918"/>
      <c r="AA124" s="918"/>
      <c r="AB124" s="918"/>
      <c r="AC124" s="918"/>
      <c r="AD124" s="918"/>
      <c r="AE124" s="918"/>
      <c r="AF124" s="918"/>
      <c r="AG124" s="918"/>
      <c r="AH124" s="918"/>
      <c r="AI124" s="918"/>
      <c r="AJ124" s="918"/>
      <c r="AK124" s="918"/>
      <c r="AL124" s="918"/>
      <c r="AM124" s="918"/>
      <c r="AN124" s="918"/>
      <c r="AO124" s="918"/>
      <c r="AP124" s="918"/>
      <c r="AQ124" s="918"/>
      <c r="AR124" s="918"/>
      <c r="AS124" s="918"/>
      <c r="AT124" s="918"/>
      <c r="AU124" s="918"/>
      <c r="AV124" s="918"/>
      <c r="AW124" s="918"/>
      <c r="AX124" s="918"/>
      <c r="AY124" s="918"/>
      <c r="AZ124" s="918"/>
      <c r="BA124" s="918"/>
      <c r="BB124" s="918"/>
      <c r="BC124" s="918"/>
      <c r="BD124" s="918"/>
      <c r="BE124" s="918"/>
      <c r="BF124" s="918"/>
      <c r="BG124" s="918"/>
      <c r="BH124" s="918"/>
      <c r="BI124" s="918"/>
      <c r="BJ124" s="918"/>
      <c r="BK124" s="918"/>
      <c r="BL124" s="918"/>
      <c r="BM124" s="918"/>
      <c r="BN124" s="918"/>
      <c r="BO124" s="918"/>
      <c r="BP124" s="918"/>
      <c r="BQ124" s="918"/>
      <c r="BR124" s="918"/>
      <c r="BS124" s="918"/>
      <c r="BT124" s="918"/>
      <c r="BU124" s="918"/>
      <c r="BV124" s="918"/>
      <c r="BW124" s="918"/>
      <c r="BX124" s="918"/>
      <c r="BY124" s="918"/>
      <c r="BZ124" s="918"/>
      <c r="CA124" s="60"/>
      <c r="CI124" s="420"/>
    </row>
    <row r="125" spans="1:87" s="2" customFormat="1" ht="15.75" customHeight="1">
      <c r="A125" s="9" t="s">
        <v>2131</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9"/>
      <c r="CC125" s="9" t="s">
        <v>2131</v>
      </c>
      <c r="CD125" s="5"/>
      <c r="CE125" s="5"/>
      <c r="CF125" s="5"/>
      <c r="CG125" s="5"/>
      <c r="CI125" s="99"/>
    </row>
    <row r="126" spans="1:87" ht="17.100000000000001" customHeight="1">
      <c r="A126" s="444" t="s">
        <v>1958</v>
      </c>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row>
    <row r="127" spans="1:87" ht="15" customHeight="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row>
  </sheetData>
  <sheetProtection algorithmName="SHA-512" hashValue="ne1uM1VZ/7ymBNZYEQ8Kyx1VA5ykZFgMAv7bsp8D5LF4voY+WYnG1m6P/lph8k7Bg3qmf58vGT7z1Y1FaXSJtQ==" saltValue="mfAamaXf2OjnGAkjyyzVPA==" spinCount="100000" sheet="1" formatCells="0" selectLockedCells="1"/>
  <mergeCells count="480">
    <mergeCell ref="F121:BZ121"/>
    <mergeCell ref="F122:BZ122"/>
    <mergeCell ref="F123:BZ123"/>
    <mergeCell ref="F124:BZ124"/>
    <mergeCell ref="N117:Q117"/>
    <mergeCell ref="R117:T117"/>
    <mergeCell ref="W117:AK117"/>
    <mergeCell ref="AN117:BB117"/>
    <mergeCell ref="BE117:BS117"/>
    <mergeCell ref="D118:K118"/>
    <mergeCell ref="W118:AK118"/>
    <mergeCell ref="AN118:BB118"/>
    <mergeCell ref="BE118:BS118"/>
    <mergeCell ref="N115:Q115"/>
    <mergeCell ref="R115:T115"/>
    <mergeCell ref="W115:AK115"/>
    <mergeCell ref="AN115:BB115"/>
    <mergeCell ref="BE115:BS115"/>
    <mergeCell ref="N116:Q116"/>
    <mergeCell ref="R116:T116"/>
    <mergeCell ref="W116:AK116"/>
    <mergeCell ref="AN116:BB116"/>
    <mergeCell ref="BE116:BS116"/>
    <mergeCell ref="BE113:BS113"/>
    <mergeCell ref="N114:Q114"/>
    <mergeCell ref="R114:T114"/>
    <mergeCell ref="W114:AK114"/>
    <mergeCell ref="AN114:BB114"/>
    <mergeCell ref="BE114:BS114"/>
    <mergeCell ref="N111:Q111"/>
    <mergeCell ref="R111:T111"/>
    <mergeCell ref="W111:AK111"/>
    <mergeCell ref="AN111:BB111"/>
    <mergeCell ref="BE111:BS111"/>
    <mergeCell ref="N112:Q112"/>
    <mergeCell ref="R112:T112"/>
    <mergeCell ref="W112:AK112"/>
    <mergeCell ref="AN112:BB112"/>
    <mergeCell ref="BE112:BS112"/>
    <mergeCell ref="N109:Q109"/>
    <mergeCell ref="R109:T109"/>
    <mergeCell ref="W109:AK109"/>
    <mergeCell ref="AN109:BB109"/>
    <mergeCell ref="BE109:BS109"/>
    <mergeCell ref="N110:Q110"/>
    <mergeCell ref="R110:T110"/>
    <mergeCell ref="W110:AK110"/>
    <mergeCell ref="AN110:BB110"/>
    <mergeCell ref="BE110:BS110"/>
    <mergeCell ref="N107:Q107"/>
    <mergeCell ref="R107:T107"/>
    <mergeCell ref="W107:AK107"/>
    <mergeCell ref="AN107:BB107"/>
    <mergeCell ref="BE107:BS107"/>
    <mergeCell ref="N108:Q108"/>
    <mergeCell ref="R108:T108"/>
    <mergeCell ref="W108:AK108"/>
    <mergeCell ref="AN108:BB108"/>
    <mergeCell ref="BE108:BS108"/>
    <mergeCell ref="N105:Q105"/>
    <mergeCell ref="R105:T105"/>
    <mergeCell ref="W105:AK105"/>
    <mergeCell ref="AN105:BB105"/>
    <mergeCell ref="BE105:BS105"/>
    <mergeCell ref="N106:Q106"/>
    <mergeCell ref="R106:T106"/>
    <mergeCell ref="W106:AK106"/>
    <mergeCell ref="AN106:BB106"/>
    <mergeCell ref="BE106:BS106"/>
    <mergeCell ref="N103:Q103"/>
    <mergeCell ref="R103:T103"/>
    <mergeCell ref="W103:AK103"/>
    <mergeCell ref="AN103:BB103"/>
    <mergeCell ref="BE103:BS103"/>
    <mergeCell ref="N104:Q104"/>
    <mergeCell ref="R104:T104"/>
    <mergeCell ref="W104:AK104"/>
    <mergeCell ref="AN104:BB104"/>
    <mergeCell ref="BE104:BS104"/>
    <mergeCell ref="N101:Q101"/>
    <mergeCell ref="R101:T101"/>
    <mergeCell ref="W101:AK101"/>
    <mergeCell ref="AN101:BB101"/>
    <mergeCell ref="BE101:BS101"/>
    <mergeCell ref="N102:Q102"/>
    <mergeCell ref="R102:T102"/>
    <mergeCell ref="W102:AK102"/>
    <mergeCell ref="AN102:BB102"/>
    <mergeCell ref="BE102:BS102"/>
    <mergeCell ref="N99:Q99"/>
    <mergeCell ref="R99:T99"/>
    <mergeCell ref="W99:AK99"/>
    <mergeCell ref="AN99:BB99"/>
    <mergeCell ref="BE99:BS99"/>
    <mergeCell ref="N100:Q100"/>
    <mergeCell ref="R100:T100"/>
    <mergeCell ref="W100:AK100"/>
    <mergeCell ref="AN100:BB100"/>
    <mergeCell ref="BE100:BS100"/>
    <mergeCell ref="AN97:BB97"/>
    <mergeCell ref="BE97:BS97"/>
    <mergeCell ref="N98:Q98"/>
    <mergeCell ref="R98:T98"/>
    <mergeCell ref="W98:AK98"/>
    <mergeCell ref="AN98:BB98"/>
    <mergeCell ref="BE98:BS98"/>
    <mergeCell ref="N95:Q95"/>
    <mergeCell ref="R95:T95"/>
    <mergeCell ref="W95:AK95"/>
    <mergeCell ref="AN95:BB95"/>
    <mergeCell ref="BE95:BS95"/>
    <mergeCell ref="N96:Q96"/>
    <mergeCell ref="R96:T96"/>
    <mergeCell ref="W96:AK96"/>
    <mergeCell ref="AN96:BB96"/>
    <mergeCell ref="BE96:BS96"/>
    <mergeCell ref="R93:T93"/>
    <mergeCell ref="W93:AK93"/>
    <mergeCell ref="AN93:BB93"/>
    <mergeCell ref="BE93:BS93"/>
    <mergeCell ref="N94:Q94"/>
    <mergeCell ref="R94:T94"/>
    <mergeCell ref="W94:AK94"/>
    <mergeCell ref="AN94:BB94"/>
    <mergeCell ref="BE94:BS94"/>
    <mergeCell ref="N91:Q91"/>
    <mergeCell ref="R91:T91"/>
    <mergeCell ref="W91:AK91"/>
    <mergeCell ref="AN91:BB91"/>
    <mergeCell ref="BE91:BS91"/>
    <mergeCell ref="N92:Q92"/>
    <mergeCell ref="R92:T92"/>
    <mergeCell ref="W92:AK92"/>
    <mergeCell ref="AN92:BB92"/>
    <mergeCell ref="BE92:BS92"/>
    <mergeCell ref="N89:Q89"/>
    <mergeCell ref="R89:T89"/>
    <mergeCell ref="W89:AK89"/>
    <mergeCell ref="AN89:BB89"/>
    <mergeCell ref="BE89:BS89"/>
    <mergeCell ref="N90:Q90"/>
    <mergeCell ref="R90:T90"/>
    <mergeCell ref="W90:AK90"/>
    <mergeCell ref="AN90:BB90"/>
    <mergeCell ref="BE90:BS90"/>
    <mergeCell ref="D88:K88"/>
    <mergeCell ref="N88:Q88"/>
    <mergeCell ref="R88:T88"/>
    <mergeCell ref="W88:AK88"/>
    <mergeCell ref="AN88:BB88"/>
    <mergeCell ref="BE88:BS88"/>
    <mergeCell ref="D77:K77"/>
    <mergeCell ref="W77:AK77"/>
    <mergeCell ref="AN77:BB77"/>
    <mergeCell ref="BE77:BS77"/>
    <mergeCell ref="F80:BZ80"/>
    <mergeCell ref="F81:BZ81"/>
    <mergeCell ref="N75:Q75"/>
    <mergeCell ref="R75:T75"/>
    <mergeCell ref="W75:AK75"/>
    <mergeCell ref="AN75:BB75"/>
    <mergeCell ref="BE75:BS75"/>
    <mergeCell ref="N76:Q76"/>
    <mergeCell ref="R76:T76"/>
    <mergeCell ref="W76:AK76"/>
    <mergeCell ref="AN76:BB76"/>
    <mergeCell ref="BE76:BS76"/>
    <mergeCell ref="N73:Q73"/>
    <mergeCell ref="R73:T73"/>
    <mergeCell ref="W73:AK73"/>
    <mergeCell ref="AN73:BB73"/>
    <mergeCell ref="BE73:BS73"/>
    <mergeCell ref="N74:Q74"/>
    <mergeCell ref="R74:T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AN49:BB49"/>
    <mergeCell ref="BE49:BS49"/>
    <mergeCell ref="N50:Q50"/>
    <mergeCell ref="R50:T50"/>
    <mergeCell ref="W50:AK50"/>
    <mergeCell ref="AN50:BB50"/>
    <mergeCell ref="BE50:BS50"/>
    <mergeCell ref="BE47:BS47"/>
    <mergeCell ref="N48:Q48"/>
    <mergeCell ref="R48:T48"/>
    <mergeCell ref="W48:AK48"/>
    <mergeCell ref="AN48:BB48"/>
    <mergeCell ref="BE48:BS48"/>
    <mergeCell ref="W49:AK49"/>
    <mergeCell ref="F37:BZ37"/>
    <mergeCell ref="F38:BZ38"/>
    <mergeCell ref="F39:BZ39"/>
    <mergeCell ref="F40:BZ40"/>
    <mergeCell ref="B44:CA44"/>
    <mergeCell ref="D47:K47"/>
    <mergeCell ref="N47:Q47"/>
    <mergeCell ref="R47:T47"/>
    <mergeCell ref="W47:AK47"/>
    <mergeCell ref="AN47:BB47"/>
    <mergeCell ref="N33:Q33"/>
    <mergeCell ref="R33:T33"/>
    <mergeCell ref="W33:AK33"/>
    <mergeCell ref="AN33:BB33"/>
    <mergeCell ref="BE33:BS33"/>
    <mergeCell ref="D34:K34"/>
    <mergeCell ref="W34:AK34"/>
    <mergeCell ref="AN34:BB34"/>
    <mergeCell ref="BE34:BS34"/>
    <mergeCell ref="N31:Q31"/>
    <mergeCell ref="R31:T31"/>
    <mergeCell ref="W31:AK31"/>
    <mergeCell ref="AN31:BB31"/>
    <mergeCell ref="BE31:BS31"/>
    <mergeCell ref="N32:Q32"/>
    <mergeCell ref="R32:T32"/>
    <mergeCell ref="W32:AK32"/>
    <mergeCell ref="AN32:BB32"/>
    <mergeCell ref="BE32:BS32"/>
    <mergeCell ref="N29:Q29"/>
    <mergeCell ref="R29:T29"/>
    <mergeCell ref="W29:AK29"/>
    <mergeCell ref="AN29:BB29"/>
    <mergeCell ref="BE29:BS29"/>
    <mergeCell ref="N30:Q30"/>
    <mergeCell ref="R30:T30"/>
    <mergeCell ref="W30:AK30"/>
    <mergeCell ref="AN30:BB30"/>
    <mergeCell ref="BE30:BS30"/>
    <mergeCell ref="N27:Q27"/>
    <mergeCell ref="R27:T27"/>
    <mergeCell ref="W27:AK27"/>
    <mergeCell ref="AN27:BB27"/>
    <mergeCell ref="BE27:BS27"/>
    <mergeCell ref="N28:Q28"/>
    <mergeCell ref="R28:T28"/>
    <mergeCell ref="W28:AK28"/>
    <mergeCell ref="AN28:BB28"/>
    <mergeCell ref="BE28:BS28"/>
    <mergeCell ref="N25:Q25"/>
    <mergeCell ref="R25:T25"/>
    <mergeCell ref="W25:AK25"/>
    <mergeCell ref="AN25:BB25"/>
    <mergeCell ref="BE25:BS25"/>
    <mergeCell ref="N26:Q26"/>
    <mergeCell ref="R26:T26"/>
    <mergeCell ref="W26:AK26"/>
    <mergeCell ref="AN26:BB26"/>
    <mergeCell ref="BE26:BS26"/>
    <mergeCell ref="N23:Q23"/>
    <mergeCell ref="R23:T23"/>
    <mergeCell ref="W23:AK23"/>
    <mergeCell ref="AN23:BB23"/>
    <mergeCell ref="BE23:BS23"/>
    <mergeCell ref="N24:Q24"/>
    <mergeCell ref="R24:T24"/>
    <mergeCell ref="W24:AK24"/>
    <mergeCell ref="AN24:BB24"/>
    <mergeCell ref="BE24:BS24"/>
    <mergeCell ref="N21:Q21"/>
    <mergeCell ref="R21:T21"/>
    <mergeCell ref="W21:AK21"/>
    <mergeCell ref="AN21:BB21"/>
    <mergeCell ref="BE21:BS21"/>
    <mergeCell ref="N22:Q22"/>
    <mergeCell ref="R22:T22"/>
    <mergeCell ref="W22:AK22"/>
    <mergeCell ref="AN22:BB22"/>
    <mergeCell ref="BE22:BS22"/>
    <mergeCell ref="N19:Q19"/>
    <mergeCell ref="R19:T19"/>
    <mergeCell ref="W19:AK19"/>
    <mergeCell ref="AN19:BB19"/>
    <mergeCell ref="BE19:BS19"/>
    <mergeCell ref="N20:Q20"/>
    <mergeCell ref="R20:T20"/>
    <mergeCell ref="W20:AK20"/>
    <mergeCell ref="AN20:BB20"/>
    <mergeCell ref="BE20:BS20"/>
    <mergeCell ref="N17:Q17"/>
    <mergeCell ref="R17:T17"/>
    <mergeCell ref="W17:AK17"/>
    <mergeCell ref="AN17:BB17"/>
    <mergeCell ref="BE17:BS17"/>
    <mergeCell ref="N18:Q18"/>
    <mergeCell ref="R18:T18"/>
    <mergeCell ref="W18:AK18"/>
    <mergeCell ref="AN18:BB18"/>
    <mergeCell ref="BE18:BS18"/>
    <mergeCell ref="N15:Q15"/>
    <mergeCell ref="R15:T15"/>
    <mergeCell ref="W15:AK15"/>
    <mergeCell ref="AN15:BB15"/>
    <mergeCell ref="BE15:BS15"/>
    <mergeCell ref="N16:Q16"/>
    <mergeCell ref="R16:T16"/>
    <mergeCell ref="W16:AK16"/>
    <mergeCell ref="AN16:BB16"/>
    <mergeCell ref="BE16:BS16"/>
    <mergeCell ref="N13:Q13"/>
    <mergeCell ref="R13:T13"/>
    <mergeCell ref="W13:AK13"/>
    <mergeCell ref="AN13:BB13"/>
    <mergeCell ref="BE13:BS13"/>
    <mergeCell ref="N14:Q14"/>
    <mergeCell ref="R14:T14"/>
    <mergeCell ref="W14:AK14"/>
    <mergeCell ref="AN14:BB14"/>
    <mergeCell ref="BE14:BS14"/>
    <mergeCell ref="N11:Q11"/>
    <mergeCell ref="R11:T11"/>
    <mergeCell ref="W11:AK11"/>
    <mergeCell ref="AN11:BB11"/>
    <mergeCell ref="BE11:BS11"/>
    <mergeCell ref="N12:Q12"/>
    <mergeCell ref="R12:T12"/>
    <mergeCell ref="W12:AK12"/>
    <mergeCell ref="AN12:BB12"/>
    <mergeCell ref="BE12:BS12"/>
    <mergeCell ref="N9:Q9"/>
    <mergeCell ref="R9:T9"/>
    <mergeCell ref="W9:AK9"/>
    <mergeCell ref="AN9:BB9"/>
    <mergeCell ref="BE9:BS9"/>
    <mergeCell ref="N10:Q10"/>
    <mergeCell ref="R10:T10"/>
    <mergeCell ref="W10:AK10"/>
    <mergeCell ref="AN10:BB10"/>
    <mergeCell ref="BE10:BS10"/>
    <mergeCell ref="N7:Q7"/>
    <mergeCell ref="R7:T7"/>
    <mergeCell ref="W7:AK7"/>
    <mergeCell ref="AN7:BB7"/>
    <mergeCell ref="BE7:BS7"/>
    <mergeCell ref="N8:Q8"/>
    <mergeCell ref="R8:T8"/>
    <mergeCell ref="W8:AK8"/>
    <mergeCell ref="AN8:BB8"/>
    <mergeCell ref="BE8:BS8"/>
    <mergeCell ref="N5:Q5"/>
    <mergeCell ref="R5:T5"/>
    <mergeCell ref="W5:AK5"/>
    <mergeCell ref="AN5:BB5"/>
    <mergeCell ref="BE5:BS5"/>
    <mergeCell ref="N6:Q6"/>
    <mergeCell ref="R6:T6"/>
    <mergeCell ref="W6:AK6"/>
    <mergeCell ref="AN6:BB6"/>
    <mergeCell ref="BE6:BS6"/>
    <mergeCell ref="B1:CA1"/>
    <mergeCell ref="D4:K4"/>
    <mergeCell ref="N4:Q4"/>
    <mergeCell ref="R4:T4"/>
    <mergeCell ref="W4:AK4"/>
    <mergeCell ref="AN4:BB4"/>
    <mergeCell ref="BE4:BS4"/>
    <mergeCell ref="N113:Q113"/>
    <mergeCell ref="R113:T113"/>
    <mergeCell ref="W113:AK113"/>
    <mergeCell ref="AN113:BB113"/>
    <mergeCell ref="N97:Q97"/>
    <mergeCell ref="R97:T97"/>
    <mergeCell ref="W97:AK97"/>
    <mergeCell ref="N93:Q93"/>
    <mergeCell ref="B85:CA85"/>
    <mergeCell ref="F82:BZ82"/>
    <mergeCell ref="F83:BZ83"/>
    <mergeCell ref="N65:Q65"/>
    <mergeCell ref="R65:T65"/>
    <mergeCell ref="W65:AK65"/>
    <mergeCell ref="AN65:BB65"/>
    <mergeCell ref="N49:Q49"/>
    <mergeCell ref="R49:T49"/>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43" min="1" max="78" man="1"/>
    <brk id="84" min="1" max="7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B0F0"/>
  </sheetPr>
  <dimension ref="A1:DT430"/>
  <sheetViews>
    <sheetView showZeros="0" view="pageBreakPreview" zoomScaleNormal="100" zoomScaleSheetLayoutView="100" workbookViewId="0">
      <pane ySplit="5" topLeftCell="A6" activePane="bottomLeft" state="frozen"/>
      <selection pane="bottomLeft" activeCell="D279" sqref="D279:F279"/>
    </sheetView>
  </sheetViews>
  <sheetFormatPr defaultColWidth="9" defaultRowHeight="15" customHeight="1"/>
  <cols>
    <col min="1" max="42" width="1.125" style="61" customWidth="1"/>
    <col min="43" max="79" width="1.125" style="62" customWidth="1"/>
    <col min="80" max="87" width="3.375" style="62" hidden="1" customWidth="1"/>
    <col min="88" max="89" width="9" style="62" customWidth="1"/>
    <col min="90" max="16384" width="9" style="62"/>
  </cols>
  <sheetData>
    <row r="1" spans="1:95" s="59" customFormat="1" ht="1.5" customHeight="1">
      <c r="CB1" s="1" t="s">
        <v>45</v>
      </c>
      <c r="CC1" s="97" t="s">
        <v>1349</v>
      </c>
      <c r="CD1" s="97" t="s">
        <v>1199</v>
      </c>
    </row>
    <row r="2" spans="1:95" s="59" customFormat="1" ht="13.5" customHeight="1">
      <c r="B2" s="59" t="s">
        <v>1350</v>
      </c>
      <c r="CB2" t="s">
        <v>46</v>
      </c>
      <c r="CC2" s="97" t="s">
        <v>592</v>
      </c>
      <c r="CD2" s="97" t="s">
        <v>1200</v>
      </c>
      <c r="CJ2" s="921" t="s">
        <v>2299</v>
      </c>
      <c r="CK2" s="921"/>
      <c r="CL2" s="921"/>
      <c r="CM2" s="921"/>
      <c r="CN2" s="921"/>
      <c r="CO2" s="921"/>
      <c r="CP2" s="921"/>
      <c r="CQ2" s="921"/>
    </row>
    <row r="3" spans="1:95" s="59" customFormat="1" ht="1.5" customHeight="1">
      <c r="F3" s="177"/>
      <c r="G3" s="177"/>
      <c r="H3" s="177"/>
      <c r="I3" s="177"/>
      <c r="J3" s="177"/>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CB3" t="s">
        <v>1201</v>
      </c>
      <c r="CC3" s="97" t="s">
        <v>596</v>
      </c>
      <c r="CD3" s="97" t="s">
        <v>1202</v>
      </c>
      <c r="CJ3" s="921"/>
      <c r="CK3" s="921"/>
      <c r="CL3" s="921"/>
      <c r="CM3" s="921"/>
      <c r="CN3" s="921"/>
      <c r="CO3" s="921"/>
      <c r="CP3" s="921"/>
      <c r="CQ3" s="921"/>
    </row>
    <row r="4" spans="1:95" s="59" customFormat="1" ht="19.899999999999999" customHeight="1">
      <c r="A4" s="854" t="s">
        <v>1351</v>
      </c>
      <c r="B4" s="953"/>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c r="BC4" s="953"/>
      <c r="BD4" s="953"/>
      <c r="BE4" s="953"/>
      <c r="BF4" s="953"/>
      <c r="BG4" s="953"/>
      <c r="BH4" s="953"/>
      <c r="BI4" s="953"/>
      <c r="BJ4" s="953"/>
      <c r="BK4" s="953"/>
      <c r="BL4" s="953"/>
      <c r="BM4" s="953"/>
      <c r="BN4" s="953"/>
      <c r="BO4" s="953"/>
      <c r="BP4" s="953"/>
      <c r="BQ4" s="953"/>
      <c r="BR4" s="953"/>
      <c r="BS4" s="953"/>
      <c r="BT4" s="953"/>
      <c r="BU4" s="953"/>
      <c r="BV4" s="953"/>
      <c r="BW4" s="953"/>
      <c r="BX4" s="953"/>
      <c r="BY4" s="953"/>
      <c r="BZ4" s="953"/>
      <c r="CB4"/>
      <c r="CC4" s="97" t="s">
        <v>589</v>
      </c>
      <c r="CD4" s="97" t="s">
        <v>1203</v>
      </c>
      <c r="CJ4" s="921"/>
      <c r="CK4" s="921"/>
      <c r="CL4" s="921"/>
      <c r="CM4" s="921"/>
      <c r="CN4" s="921"/>
      <c r="CO4" s="921"/>
      <c r="CP4" s="921"/>
      <c r="CQ4" s="921"/>
    </row>
    <row r="5" spans="1:95" s="59" customFormat="1" ht="14.4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919" t="s">
        <v>2223</v>
      </c>
      <c r="BC5" s="919"/>
      <c r="BD5" s="919"/>
      <c r="BE5" s="919"/>
      <c r="BF5" s="919"/>
      <c r="BG5" s="919"/>
      <c r="BH5" s="919"/>
      <c r="BI5" s="919"/>
      <c r="BJ5" s="919"/>
      <c r="BK5" s="919"/>
      <c r="BL5" s="919"/>
      <c r="BM5" s="919"/>
      <c r="BN5" s="919"/>
      <c r="BO5" s="919"/>
      <c r="BP5" s="919"/>
      <c r="BQ5" s="919"/>
      <c r="BR5" s="919"/>
      <c r="BS5" s="919"/>
      <c r="BT5" s="919"/>
      <c r="BU5" s="919"/>
      <c r="BV5" s="919"/>
      <c r="BW5" s="919"/>
      <c r="BX5" s="919"/>
      <c r="BY5" s="919"/>
      <c r="BZ5" s="919"/>
      <c r="CB5" s="1"/>
      <c r="CC5" s="97" t="s">
        <v>586</v>
      </c>
      <c r="CD5" s="97" t="s">
        <v>1204</v>
      </c>
      <c r="CJ5" s="921"/>
      <c r="CK5" s="921"/>
      <c r="CL5" s="921"/>
      <c r="CM5" s="921"/>
      <c r="CN5" s="921"/>
      <c r="CO5" s="921"/>
      <c r="CP5" s="921"/>
      <c r="CQ5" s="921"/>
    </row>
    <row r="6" spans="1:95" s="59" customFormat="1" ht="6.95" customHeight="1">
      <c r="CB6" s="1"/>
      <c r="CC6" s="97" t="s">
        <v>579</v>
      </c>
      <c r="CD6" s="98" t="s">
        <v>1205</v>
      </c>
    </row>
    <row r="7" spans="1:95" s="59" customFormat="1" ht="16.5" customHeight="1">
      <c r="A7" s="59" t="s">
        <v>29</v>
      </c>
      <c r="CB7" s="1"/>
      <c r="CC7" s="98" t="s">
        <v>582</v>
      </c>
      <c r="CD7" s="97" t="s">
        <v>1206</v>
      </c>
    </row>
    <row r="8" spans="1:95" s="59" customFormat="1" ht="16.5" customHeight="1">
      <c r="B8" s="59" t="s">
        <v>30</v>
      </c>
      <c r="R8" s="812">
        <f>shinsei_NUSHI_NAME_KANA</f>
        <v>0</v>
      </c>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2"/>
      <c r="AY8" s="812"/>
      <c r="AZ8" s="812"/>
      <c r="BA8" s="812"/>
      <c r="BB8" s="812"/>
      <c r="BC8" s="812"/>
      <c r="BD8" s="812"/>
      <c r="BE8" s="812"/>
      <c r="BF8" s="812"/>
      <c r="BG8" s="812"/>
      <c r="BH8" s="812"/>
      <c r="BI8" s="812"/>
      <c r="BJ8" s="812"/>
      <c r="BK8" s="812"/>
      <c r="BL8" s="812"/>
      <c r="BM8" s="812"/>
      <c r="BN8" s="812"/>
      <c r="BO8" s="812"/>
      <c r="BP8" s="812"/>
      <c r="BQ8" s="812"/>
      <c r="BR8" s="812"/>
      <c r="BS8" s="812"/>
      <c r="BT8" s="812"/>
      <c r="BU8" s="812"/>
      <c r="BV8" s="812"/>
      <c r="BW8" s="812"/>
      <c r="BX8" s="812"/>
      <c r="BY8" s="812"/>
      <c r="BZ8" s="812"/>
      <c r="CB8" s="1"/>
      <c r="CC8" s="97" t="s">
        <v>584</v>
      </c>
      <c r="CD8" s="97" t="s">
        <v>1207</v>
      </c>
    </row>
    <row r="9" spans="1:95" s="59" customFormat="1" ht="16.5" customHeight="1">
      <c r="B9" s="59" t="s">
        <v>31</v>
      </c>
      <c r="R9" s="812" t="str">
        <f>owner_name1_company&amp;"　"&amp;owner_name1_position&amp;"　"&amp;owner_name1</f>
        <v>　　</v>
      </c>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2"/>
      <c r="AY9" s="812"/>
      <c r="AZ9" s="812"/>
      <c r="BA9" s="812"/>
      <c r="BB9" s="812"/>
      <c r="BC9" s="812"/>
      <c r="BD9" s="812"/>
      <c r="BE9" s="812"/>
      <c r="BF9" s="812"/>
      <c r="BG9" s="812"/>
      <c r="BH9" s="812"/>
      <c r="BI9" s="812"/>
      <c r="BJ9" s="812"/>
      <c r="BK9" s="812"/>
      <c r="BL9" s="812"/>
      <c r="BM9" s="812"/>
      <c r="BN9" s="812"/>
      <c r="BO9" s="812"/>
      <c r="BP9" s="812"/>
      <c r="BQ9" s="812"/>
      <c r="BR9" s="812"/>
      <c r="BS9" s="812"/>
      <c r="BT9" s="812"/>
      <c r="BU9" s="812"/>
      <c r="BV9" s="812"/>
      <c r="BW9" s="812"/>
      <c r="BX9" s="812"/>
      <c r="BY9" s="812"/>
      <c r="BZ9" s="812"/>
      <c r="CB9" s="1"/>
      <c r="CC9" s="97" t="s">
        <v>623</v>
      </c>
      <c r="CD9" s="97" t="s">
        <v>1209</v>
      </c>
    </row>
    <row r="10" spans="1:95" s="59" customFormat="1" ht="16.5" customHeight="1">
      <c r="B10" s="59" t="s">
        <v>32</v>
      </c>
      <c r="R10" s="812">
        <f>shinsei_NUSHI_POST_CODE</f>
        <v>0</v>
      </c>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2"/>
      <c r="AZ10" s="812"/>
      <c r="BA10" s="812"/>
      <c r="BB10" s="812"/>
      <c r="BC10" s="812"/>
      <c r="BD10" s="812"/>
      <c r="BE10" s="812"/>
      <c r="BF10" s="812"/>
      <c r="BG10" s="812"/>
      <c r="BH10" s="812"/>
      <c r="BI10" s="812"/>
      <c r="BJ10" s="812"/>
      <c r="BK10" s="812"/>
      <c r="BL10" s="812"/>
      <c r="BM10" s="812"/>
      <c r="BN10" s="812"/>
      <c r="BO10" s="812"/>
      <c r="BP10" s="812"/>
      <c r="BQ10" s="812"/>
      <c r="BR10" s="812"/>
      <c r="BS10" s="812"/>
      <c r="BT10" s="812"/>
      <c r="BU10" s="812"/>
      <c r="BV10" s="812"/>
      <c r="BW10" s="812"/>
      <c r="BX10" s="812"/>
      <c r="BY10" s="812"/>
      <c r="BZ10" s="812"/>
      <c r="CB10" s="1"/>
      <c r="CC10" s="97" t="s">
        <v>624</v>
      </c>
      <c r="CD10" s="97" t="s">
        <v>1352</v>
      </c>
    </row>
    <row r="11" spans="1:95" s="59" customFormat="1" ht="16.5" customHeight="1">
      <c r="B11" s="59" t="s">
        <v>33</v>
      </c>
      <c r="R11" s="812" t="str">
        <f>shinsei_NUSHI_KEN&amp;shinsei_NUSHI_ADDRESS</f>
        <v>選択</v>
      </c>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2"/>
      <c r="AY11" s="812"/>
      <c r="AZ11" s="812"/>
      <c r="BA11" s="812"/>
      <c r="BB11" s="812"/>
      <c r="BC11" s="812"/>
      <c r="BD11" s="812"/>
      <c r="BE11" s="812"/>
      <c r="BF11" s="812"/>
      <c r="BG11" s="812"/>
      <c r="BH11" s="812"/>
      <c r="BI11" s="812"/>
      <c r="BJ11" s="812"/>
      <c r="BK11" s="812"/>
      <c r="BL11" s="812"/>
      <c r="BM11" s="812"/>
      <c r="BN11" s="812"/>
      <c r="BO11" s="812"/>
      <c r="BP11" s="812"/>
      <c r="BQ11" s="812"/>
      <c r="BR11" s="812"/>
      <c r="BS11" s="812"/>
      <c r="BT11" s="812"/>
      <c r="BU11" s="812"/>
      <c r="BV11" s="812"/>
      <c r="BW11" s="812"/>
      <c r="BX11" s="812"/>
      <c r="BY11" s="812"/>
      <c r="BZ11" s="812"/>
      <c r="CB11" s="1"/>
      <c r="CC11" s="97" t="s">
        <v>625</v>
      </c>
      <c r="CD11" s="97" t="s">
        <v>1353</v>
      </c>
    </row>
    <row r="12" spans="1:95"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7" t="s">
        <v>558</v>
      </c>
      <c r="CD12" s="97" t="s">
        <v>1354</v>
      </c>
    </row>
    <row r="13" spans="1:95" s="59" customFormat="1" ht="6.95" customHeight="1">
      <c r="CB13" s="1"/>
      <c r="CC13" s="97" t="s">
        <v>562</v>
      </c>
      <c r="CD13" s="97" t="s">
        <v>1355</v>
      </c>
    </row>
    <row r="14" spans="1:95" s="59" customFormat="1" ht="16.5" customHeight="1">
      <c r="A14" s="59" t="s">
        <v>35</v>
      </c>
      <c r="CB14" s="1"/>
      <c r="CC14" s="97" t="s">
        <v>565</v>
      </c>
      <c r="CD14" s="97" t="s">
        <v>1356</v>
      </c>
    </row>
    <row r="15" spans="1:95"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812">
        <f>shinsei_DAIRI_SIKAKU</f>
        <v>0</v>
      </c>
      <c r="V15" s="812"/>
      <c r="W15" s="812"/>
      <c r="X15" s="812"/>
      <c r="Y15" s="122" t="s">
        <v>38</v>
      </c>
      <c r="Z15" s="59"/>
      <c r="AA15" s="59"/>
      <c r="AB15" s="59"/>
      <c r="AC15" s="59"/>
      <c r="AD15" s="59"/>
      <c r="AE15" s="59"/>
      <c r="AF15" s="59"/>
      <c r="AG15" s="59"/>
      <c r="AH15" s="59"/>
      <c r="AI15" s="59" t="s">
        <v>37</v>
      </c>
      <c r="AJ15" s="59"/>
      <c r="AK15" s="850">
        <f>shinsei_DAIRI_TOUROKU_KIKAN</f>
        <v>0</v>
      </c>
      <c r="AL15" s="850"/>
      <c r="AM15" s="850"/>
      <c r="AN15" s="850"/>
      <c r="AO15" s="850"/>
      <c r="AP15" s="850"/>
      <c r="AQ15" s="850"/>
      <c r="AR15" s="850"/>
      <c r="AS15" s="850"/>
      <c r="AT15" s="850"/>
      <c r="AU15" s="850"/>
      <c r="AV15" s="850"/>
      <c r="AW15" s="122" t="s">
        <v>39</v>
      </c>
      <c r="AX15" s="59"/>
      <c r="AY15" s="59"/>
      <c r="AZ15" s="59"/>
      <c r="BA15" s="59"/>
      <c r="BB15" s="59"/>
      <c r="BC15" s="59"/>
      <c r="BD15" s="59"/>
      <c r="BE15" s="59"/>
      <c r="BF15" s="812">
        <f>shinsei_DAIRI_KENSETUSI_NO</f>
        <v>0</v>
      </c>
      <c r="BG15" s="812"/>
      <c r="BH15" s="812"/>
      <c r="BI15" s="812"/>
      <c r="BJ15" s="812"/>
      <c r="BK15" s="812"/>
      <c r="BL15" s="812"/>
      <c r="BM15" s="812"/>
      <c r="BN15" s="812"/>
      <c r="BO15" s="812"/>
      <c r="BP15" s="812"/>
      <c r="BQ15" s="812"/>
      <c r="BR15" s="122" t="s">
        <v>40</v>
      </c>
      <c r="BS15" s="59"/>
      <c r="BT15" s="59"/>
      <c r="BU15" s="59"/>
      <c r="BV15" s="59"/>
      <c r="BW15" s="59"/>
      <c r="BX15" s="59"/>
      <c r="BY15" s="59"/>
      <c r="BZ15" s="59"/>
      <c r="CB15" s="1"/>
      <c r="CC15" s="97" t="s">
        <v>567</v>
      </c>
      <c r="CD15" s="97" t="s">
        <v>1357</v>
      </c>
    </row>
    <row r="16" spans="1:95" s="2" customFormat="1" ht="16.5" customHeight="1">
      <c r="A16" s="59"/>
      <c r="B16" s="59" t="s">
        <v>31</v>
      </c>
      <c r="C16" s="59"/>
      <c r="D16" s="59"/>
      <c r="E16" s="59"/>
      <c r="F16" s="59"/>
      <c r="G16" s="59"/>
      <c r="H16" s="59"/>
      <c r="I16" s="59"/>
      <c r="J16" s="59"/>
      <c r="K16" s="59"/>
      <c r="L16" s="59"/>
      <c r="M16" s="59"/>
      <c r="N16" s="59"/>
      <c r="O16" s="59"/>
      <c r="P16" s="59"/>
      <c r="Q16" s="59"/>
      <c r="R16" s="812">
        <f>shinsei_DAIRI_NAME</f>
        <v>0</v>
      </c>
      <c r="S16" s="812"/>
      <c r="T16" s="812"/>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812"/>
      <c r="AS16" s="812"/>
      <c r="AT16" s="812"/>
      <c r="AU16" s="812"/>
      <c r="AV16" s="812"/>
      <c r="AW16" s="812"/>
      <c r="AX16" s="812"/>
      <c r="AY16" s="812"/>
      <c r="AZ16" s="812"/>
      <c r="BA16" s="812"/>
      <c r="BB16" s="812"/>
      <c r="BC16" s="812"/>
      <c r="BD16" s="812"/>
      <c r="BE16" s="812"/>
      <c r="BF16" s="812"/>
      <c r="BG16" s="812"/>
      <c r="BH16" s="812"/>
      <c r="BI16" s="812"/>
      <c r="BJ16" s="812"/>
      <c r="BK16" s="812"/>
      <c r="BL16" s="812"/>
      <c r="BM16" s="812"/>
      <c r="BN16" s="812"/>
      <c r="BO16" s="812"/>
      <c r="BP16" s="812"/>
      <c r="BQ16" s="812"/>
      <c r="BR16" s="812"/>
      <c r="BS16" s="812"/>
      <c r="BT16" s="812"/>
      <c r="BU16" s="812"/>
      <c r="BV16" s="812"/>
      <c r="BW16" s="812"/>
      <c r="BX16" s="812"/>
      <c r="BY16" s="812"/>
      <c r="BZ16" s="812"/>
      <c r="CC16" s="97" t="s">
        <v>570</v>
      </c>
      <c r="CD16" s="97" t="s">
        <v>1358</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812">
        <f>shinsei_DAIRI_JIMU_SIKAKU</f>
        <v>0</v>
      </c>
      <c r="V17" s="812"/>
      <c r="W17" s="812"/>
      <c r="X17" s="812"/>
      <c r="Y17" s="122" t="s">
        <v>43</v>
      </c>
      <c r="Z17" s="59"/>
      <c r="AA17" s="59"/>
      <c r="AB17" s="59"/>
      <c r="AC17" s="59"/>
      <c r="AD17" s="59"/>
      <c r="AE17" s="59"/>
      <c r="AF17" s="59"/>
      <c r="AG17" s="59"/>
      <c r="AH17" s="59"/>
      <c r="AI17" s="59" t="s">
        <v>37</v>
      </c>
      <c r="AJ17" s="59"/>
      <c r="AK17" s="812">
        <f>shinsei_DAIRI_JIMU_TOUROKU_KIKAN</f>
        <v>0</v>
      </c>
      <c r="AL17" s="812"/>
      <c r="AM17" s="812"/>
      <c r="AN17" s="812"/>
      <c r="AO17" s="812"/>
      <c r="AP17" s="812"/>
      <c r="AQ17" s="812"/>
      <c r="AR17" s="812"/>
      <c r="AS17" s="812"/>
      <c r="AT17" s="59" t="s">
        <v>44</v>
      </c>
      <c r="AU17" s="59"/>
      <c r="AV17" s="59"/>
      <c r="AW17" s="59"/>
      <c r="AX17" s="122"/>
      <c r="AY17" s="59"/>
      <c r="AZ17" s="59"/>
      <c r="BA17" s="59"/>
      <c r="BB17" s="59"/>
      <c r="BC17" s="59"/>
      <c r="BD17" s="82"/>
      <c r="BE17" s="59"/>
      <c r="BF17" s="812">
        <f>shinsei_DAIRI_JIMU_NO</f>
        <v>0</v>
      </c>
      <c r="BG17" s="812"/>
      <c r="BH17" s="812"/>
      <c r="BI17" s="812"/>
      <c r="BJ17" s="812"/>
      <c r="BK17" s="812"/>
      <c r="BL17" s="812"/>
      <c r="BM17" s="812"/>
      <c r="BN17" s="812"/>
      <c r="BO17" s="812"/>
      <c r="BP17" s="812"/>
      <c r="BQ17" s="812"/>
      <c r="BR17" s="122" t="s">
        <v>40</v>
      </c>
      <c r="BS17" s="59"/>
      <c r="BT17" s="59"/>
      <c r="BU17" s="59"/>
      <c r="BV17" s="59"/>
      <c r="BW17" s="59"/>
      <c r="BX17" s="59"/>
      <c r="BY17" s="59"/>
      <c r="BZ17" s="59"/>
      <c r="CC17" s="97" t="s">
        <v>573</v>
      </c>
      <c r="CD17" s="97" t="s">
        <v>1359</v>
      </c>
    </row>
    <row r="18" spans="1:82" s="2" customFormat="1" ht="16.5" customHeight="1">
      <c r="A18" s="59"/>
      <c r="B18" s="59"/>
      <c r="C18" s="59"/>
      <c r="D18" s="59"/>
      <c r="E18" s="59"/>
      <c r="F18" s="59"/>
      <c r="G18" s="59"/>
      <c r="H18" s="59"/>
      <c r="I18" s="59"/>
      <c r="J18" s="59"/>
      <c r="K18" s="59"/>
      <c r="L18" s="59"/>
      <c r="M18" s="59"/>
      <c r="N18" s="59"/>
      <c r="O18" s="59"/>
      <c r="P18" s="59"/>
      <c r="Q18" s="59"/>
      <c r="R18" s="812">
        <f>shinsei_DAIRI_JIMU_NAME</f>
        <v>0</v>
      </c>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812"/>
      <c r="AS18" s="812"/>
      <c r="AT18" s="812"/>
      <c r="AU18" s="812"/>
      <c r="AV18" s="812"/>
      <c r="AW18" s="812"/>
      <c r="AX18" s="812"/>
      <c r="AY18" s="812"/>
      <c r="AZ18" s="812"/>
      <c r="BA18" s="812"/>
      <c r="BB18" s="812"/>
      <c r="BC18" s="812"/>
      <c r="BD18" s="812"/>
      <c r="BE18" s="812"/>
      <c r="BF18" s="812"/>
      <c r="BG18" s="812"/>
      <c r="BH18" s="812"/>
      <c r="BI18" s="812"/>
      <c r="BJ18" s="812"/>
      <c r="BK18" s="812"/>
      <c r="BL18" s="812"/>
      <c r="BM18" s="812"/>
      <c r="BN18" s="812"/>
      <c r="BO18" s="812"/>
      <c r="BP18" s="812"/>
      <c r="BQ18" s="812"/>
      <c r="BR18" s="812"/>
      <c r="BS18" s="812"/>
      <c r="BT18" s="812"/>
      <c r="BU18" s="812"/>
      <c r="BV18" s="812"/>
      <c r="BW18" s="812"/>
      <c r="BX18" s="812"/>
      <c r="BY18" s="812"/>
      <c r="BZ18" s="812"/>
      <c r="CC18" s="97" t="s">
        <v>576</v>
      </c>
      <c r="CD18" s="97" t="s">
        <v>1360</v>
      </c>
    </row>
    <row r="19" spans="1:82" s="2" customFormat="1" ht="16.5" customHeight="1">
      <c r="A19" s="59"/>
      <c r="B19" s="59" t="s">
        <v>47</v>
      </c>
      <c r="C19" s="59"/>
      <c r="D19" s="59"/>
      <c r="E19" s="59"/>
      <c r="F19" s="59"/>
      <c r="G19" s="59"/>
      <c r="H19" s="59"/>
      <c r="I19" s="59"/>
      <c r="J19" s="59"/>
      <c r="K19" s="59"/>
      <c r="L19" s="59"/>
      <c r="M19" s="59"/>
      <c r="N19" s="59"/>
      <c r="O19" s="59"/>
      <c r="P19" s="59"/>
      <c r="Q19" s="59"/>
      <c r="R19" s="812">
        <f>shinsei_DAIRI_POST_CODE</f>
        <v>0</v>
      </c>
      <c r="S19" s="812"/>
      <c r="T19" s="812"/>
      <c r="U19" s="812"/>
      <c r="V19" s="812"/>
      <c r="W19" s="812"/>
      <c r="X19" s="812"/>
      <c r="Y19" s="812"/>
      <c r="Z19" s="812"/>
      <c r="AA19" s="812"/>
      <c r="AB19" s="812"/>
      <c r="AC19" s="812"/>
      <c r="AD19" s="812"/>
      <c r="AE19" s="812"/>
      <c r="AF19" s="812"/>
      <c r="AG19" s="812"/>
      <c r="AH19" s="812"/>
      <c r="AI19" s="812"/>
      <c r="AJ19" s="812"/>
      <c r="AK19" s="812"/>
      <c r="AL19" s="812"/>
      <c r="AM19" s="812"/>
      <c r="AN19" s="812"/>
      <c r="AO19" s="812"/>
      <c r="AP19" s="812"/>
      <c r="AQ19" s="812"/>
      <c r="AR19" s="812"/>
      <c r="AS19" s="812"/>
      <c r="AT19" s="812"/>
      <c r="AU19" s="812"/>
      <c r="AV19" s="812"/>
      <c r="AW19" s="812"/>
      <c r="AX19" s="812"/>
      <c r="AY19" s="812"/>
      <c r="AZ19" s="812"/>
      <c r="BA19" s="812"/>
      <c r="BB19" s="812"/>
      <c r="BC19" s="812"/>
      <c r="BD19" s="812"/>
      <c r="BE19" s="812"/>
      <c r="BF19" s="812"/>
      <c r="BG19" s="812"/>
      <c r="BH19" s="812"/>
      <c r="BI19" s="812"/>
      <c r="BJ19" s="812"/>
      <c r="BK19" s="812"/>
      <c r="BL19" s="812"/>
      <c r="BM19" s="812"/>
      <c r="BN19" s="812"/>
      <c r="BO19" s="812"/>
      <c r="BP19" s="812"/>
      <c r="BQ19" s="812"/>
      <c r="BR19" s="812"/>
      <c r="BS19" s="812"/>
      <c r="BT19" s="812"/>
      <c r="BU19" s="812"/>
      <c r="BV19" s="812"/>
      <c r="BW19" s="812"/>
      <c r="BX19" s="812"/>
      <c r="BY19" s="812"/>
      <c r="BZ19" s="812"/>
      <c r="CC19" s="97" t="s">
        <v>600</v>
      </c>
      <c r="CD19" s="97" t="s">
        <v>1220</v>
      </c>
    </row>
    <row r="20" spans="1:82" s="2" customFormat="1" ht="16.5" customHeight="1">
      <c r="A20" s="59"/>
      <c r="B20" s="59" t="s">
        <v>48</v>
      </c>
      <c r="C20" s="59"/>
      <c r="D20" s="59"/>
      <c r="E20" s="59"/>
      <c r="F20" s="59"/>
      <c r="G20" s="59"/>
      <c r="H20" s="59"/>
      <c r="I20" s="59"/>
      <c r="J20" s="59"/>
      <c r="K20" s="59"/>
      <c r="L20" s="59"/>
      <c r="M20" s="59"/>
      <c r="N20" s="59"/>
      <c r="O20" s="59"/>
      <c r="P20" s="59"/>
      <c r="Q20" s="59"/>
      <c r="R20" s="812" t="str">
        <f>shinsei_DAIRI_KEN&amp;shinsei_DAIRI_ADDRESS</f>
        <v/>
      </c>
      <c r="S20" s="812"/>
      <c r="T20" s="812"/>
      <c r="U20" s="812"/>
      <c r="V20" s="812"/>
      <c r="W20" s="812"/>
      <c r="X20" s="812"/>
      <c r="Y20" s="812"/>
      <c r="Z20" s="812"/>
      <c r="AA20" s="812"/>
      <c r="AB20" s="812"/>
      <c r="AC20" s="812"/>
      <c r="AD20" s="812"/>
      <c r="AE20" s="812"/>
      <c r="AF20" s="812"/>
      <c r="AG20" s="812"/>
      <c r="AH20" s="812"/>
      <c r="AI20" s="812"/>
      <c r="AJ20" s="812"/>
      <c r="AK20" s="812"/>
      <c r="AL20" s="812"/>
      <c r="AM20" s="812"/>
      <c r="AN20" s="812"/>
      <c r="AO20" s="812"/>
      <c r="AP20" s="812"/>
      <c r="AQ20" s="812"/>
      <c r="AR20" s="812"/>
      <c r="AS20" s="812"/>
      <c r="AT20" s="812"/>
      <c r="AU20" s="812"/>
      <c r="AV20" s="812"/>
      <c r="AW20" s="812"/>
      <c r="AX20" s="812"/>
      <c r="AY20" s="812"/>
      <c r="AZ20" s="812"/>
      <c r="BA20" s="812"/>
      <c r="BB20" s="812"/>
      <c r="BC20" s="812"/>
      <c r="BD20" s="812"/>
      <c r="BE20" s="812"/>
      <c r="BF20" s="812"/>
      <c r="BG20" s="812"/>
      <c r="BH20" s="812"/>
      <c r="BI20" s="812"/>
      <c r="BJ20" s="812"/>
      <c r="BK20" s="812"/>
      <c r="BL20" s="812"/>
      <c r="BM20" s="812"/>
      <c r="BN20" s="812"/>
      <c r="BO20" s="812"/>
      <c r="BP20" s="812"/>
      <c r="BQ20" s="812"/>
      <c r="BR20" s="812"/>
      <c r="BS20" s="812"/>
      <c r="BT20" s="812"/>
      <c r="BU20" s="812"/>
      <c r="BV20" s="812"/>
      <c r="BW20" s="812"/>
      <c r="BX20" s="812"/>
      <c r="BY20" s="812"/>
      <c r="BZ20" s="812"/>
      <c r="CC20" s="97" t="s">
        <v>604</v>
      </c>
      <c r="CD20" s="97" t="s">
        <v>1221</v>
      </c>
    </row>
    <row r="21" spans="1:82" s="2" customFormat="1" ht="16.5" customHeight="1">
      <c r="A21" s="59"/>
      <c r="B21" s="59" t="s">
        <v>49</v>
      </c>
      <c r="C21" s="59"/>
      <c r="D21" s="59"/>
      <c r="E21" s="59"/>
      <c r="F21" s="59"/>
      <c r="G21" s="59"/>
      <c r="H21" s="59"/>
      <c r="I21" s="59"/>
      <c r="J21" s="59"/>
      <c r="K21" s="59"/>
      <c r="L21" s="59"/>
      <c r="M21" s="59"/>
      <c r="N21" s="59"/>
      <c r="O21" s="59"/>
      <c r="P21" s="59"/>
      <c r="Q21" s="59"/>
      <c r="R21" s="812">
        <f>shinsei_DAIRI_TEL</f>
        <v>0</v>
      </c>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C21" s="97" t="s">
        <v>608</v>
      </c>
      <c r="CD21" s="97" t="s">
        <v>1361</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7" t="s">
        <v>610</v>
      </c>
      <c r="CD22" s="97" t="s">
        <v>1223</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7" t="s">
        <v>613</v>
      </c>
      <c r="CD23" s="97" t="s">
        <v>1224</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7" t="s">
        <v>615</v>
      </c>
      <c r="CD24" s="97" t="s">
        <v>1225</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7" t="s">
        <v>617</v>
      </c>
      <c r="CD25" s="97" t="s">
        <v>1226</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812">
        <f>shinsei_SEKKEI_SIKAKU</f>
        <v>0</v>
      </c>
      <c r="V26" s="812"/>
      <c r="W26" s="812"/>
      <c r="X26" s="812"/>
      <c r="Y26" s="122" t="s">
        <v>38</v>
      </c>
      <c r="Z26" s="59"/>
      <c r="AA26" s="59"/>
      <c r="AB26" s="59"/>
      <c r="AC26" s="59"/>
      <c r="AD26" s="59"/>
      <c r="AE26" s="59"/>
      <c r="AF26" s="59"/>
      <c r="AG26" s="59"/>
      <c r="AH26" s="59"/>
      <c r="AI26" s="59" t="s">
        <v>37</v>
      </c>
      <c r="AJ26" s="59"/>
      <c r="AK26" s="850">
        <f>shinsei_SEKKEI_TOUROKU_KIKAN</f>
        <v>0</v>
      </c>
      <c r="AL26" s="850"/>
      <c r="AM26" s="850"/>
      <c r="AN26" s="850"/>
      <c r="AO26" s="850"/>
      <c r="AP26" s="850"/>
      <c r="AQ26" s="850"/>
      <c r="AR26" s="850"/>
      <c r="AS26" s="850"/>
      <c r="AT26" s="850"/>
      <c r="AU26" s="850"/>
      <c r="AV26" s="850"/>
      <c r="AW26" s="122" t="s">
        <v>39</v>
      </c>
      <c r="AX26" s="59"/>
      <c r="AY26" s="59"/>
      <c r="AZ26" s="59"/>
      <c r="BA26" s="59"/>
      <c r="BB26" s="59"/>
      <c r="BC26" s="59"/>
      <c r="BD26" s="59"/>
      <c r="BE26" s="59"/>
      <c r="BF26" s="812">
        <f>shinsei_SEKKEI_KENSETUSI_NO</f>
        <v>0</v>
      </c>
      <c r="BG26" s="812"/>
      <c r="BH26" s="812"/>
      <c r="BI26" s="812"/>
      <c r="BJ26" s="812"/>
      <c r="BK26" s="812"/>
      <c r="BL26" s="812"/>
      <c r="BM26" s="812"/>
      <c r="BN26" s="812"/>
      <c r="BO26" s="812"/>
      <c r="BP26" s="812"/>
      <c r="BQ26" s="812"/>
      <c r="BR26" s="122" t="s">
        <v>40</v>
      </c>
      <c r="BS26" s="59"/>
      <c r="BT26" s="59"/>
      <c r="BU26" s="59"/>
      <c r="BV26" s="59"/>
      <c r="BW26" s="59"/>
      <c r="BX26" s="59"/>
      <c r="BY26" s="59"/>
      <c r="BZ26" s="59"/>
      <c r="CC26" s="97" t="s">
        <v>619</v>
      </c>
      <c r="CD26" s="97" t="s">
        <v>1227</v>
      </c>
    </row>
    <row r="27" spans="1:82" s="2" customFormat="1" ht="16.5" customHeight="1">
      <c r="A27" s="59"/>
      <c r="B27" s="59" t="s">
        <v>31</v>
      </c>
      <c r="C27" s="59"/>
      <c r="D27" s="59"/>
      <c r="E27" s="59"/>
      <c r="F27" s="59"/>
      <c r="G27" s="59"/>
      <c r="H27" s="59"/>
      <c r="I27" s="59"/>
      <c r="J27" s="59"/>
      <c r="K27" s="59"/>
      <c r="L27" s="59"/>
      <c r="M27" s="59"/>
      <c r="N27" s="59"/>
      <c r="O27" s="59"/>
      <c r="P27" s="59"/>
      <c r="Q27" s="59"/>
      <c r="R27" s="812">
        <f>shinsei_SEKKEI_NAME</f>
        <v>0</v>
      </c>
      <c r="S27" s="812"/>
      <c r="T27" s="812"/>
      <c r="U27" s="812"/>
      <c r="V27" s="812"/>
      <c r="W27" s="812"/>
      <c r="X27" s="812"/>
      <c r="Y27" s="812"/>
      <c r="Z27" s="812"/>
      <c r="AA27" s="812"/>
      <c r="AB27" s="812"/>
      <c r="AC27" s="812"/>
      <c r="AD27" s="812"/>
      <c r="AE27" s="812"/>
      <c r="AF27" s="812"/>
      <c r="AG27" s="812"/>
      <c r="AH27" s="812"/>
      <c r="AI27" s="812"/>
      <c r="AJ27" s="812"/>
      <c r="AK27" s="812"/>
      <c r="AL27" s="812"/>
      <c r="AM27" s="812"/>
      <c r="AN27" s="812"/>
      <c r="AO27" s="812"/>
      <c r="AP27" s="812"/>
      <c r="AQ27" s="812"/>
      <c r="AR27" s="812"/>
      <c r="AS27" s="812"/>
      <c r="AT27" s="812"/>
      <c r="AU27" s="812"/>
      <c r="AV27" s="812"/>
      <c r="AW27" s="812"/>
      <c r="AX27" s="812"/>
      <c r="AY27" s="812"/>
      <c r="AZ27" s="812"/>
      <c r="BA27" s="812"/>
      <c r="BB27" s="812"/>
      <c r="BC27" s="812"/>
      <c r="BD27" s="812"/>
      <c r="BE27" s="812"/>
      <c r="BF27" s="812"/>
      <c r="BG27" s="812"/>
      <c r="BH27" s="812"/>
      <c r="BI27" s="812"/>
      <c r="BJ27" s="812"/>
      <c r="BK27" s="812"/>
      <c r="BL27" s="812"/>
      <c r="BM27" s="812"/>
      <c r="BN27" s="812"/>
      <c r="BO27" s="812"/>
      <c r="BP27" s="812"/>
      <c r="BQ27" s="812"/>
      <c r="BR27" s="812"/>
      <c r="BS27" s="812"/>
      <c r="BT27" s="812"/>
      <c r="BU27" s="812"/>
      <c r="BV27" s="812"/>
      <c r="BW27" s="812"/>
      <c r="BX27" s="812"/>
      <c r="BY27" s="812"/>
      <c r="BZ27" s="812"/>
      <c r="CC27" s="97" t="s">
        <v>620</v>
      </c>
      <c r="CD27" s="97" t="s">
        <v>1228</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812">
        <f>shinsei_SEKKEI_JIMU_SIKAKU</f>
        <v>0</v>
      </c>
      <c r="V28" s="812"/>
      <c r="W28" s="812"/>
      <c r="X28" s="812"/>
      <c r="Y28" s="122" t="s">
        <v>43</v>
      </c>
      <c r="Z28" s="59"/>
      <c r="AA28" s="59"/>
      <c r="AB28" s="59"/>
      <c r="AC28" s="59"/>
      <c r="AD28" s="59"/>
      <c r="AE28" s="59"/>
      <c r="AF28" s="59"/>
      <c r="AG28" s="59"/>
      <c r="AH28" s="59"/>
      <c r="AI28" s="59" t="s">
        <v>37</v>
      </c>
      <c r="AJ28" s="59"/>
      <c r="AK28" s="812">
        <f>shinsei_SEKKEI_JIMU_TOUROKU_KIKAN</f>
        <v>0</v>
      </c>
      <c r="AL28" s="812"/>
      <c r="AM28" s="812"/>
      <c r="AN28" s="812"/>
      <c r="AO28" s="812"/>
      <c r="AP28" s="812"/>
      <c r="AQ28" s="812"/>
      <c r="AR28" s="812"/>
      <c r="AS28" s="812"/>
      <c r="AT28" s="59" t="s">
        <v>44</v>
      </c>
      <c r="AU28" s="59"/>
      <c r="AV28" s="59"/>
      <c r="AW28" s="59"/>
      <c r="AX28" s="122"/>
      <c r="AY28" s="59"/>
      <c r="AZ28" s="59"/>
      <c r="BA28" s="59"/>
      <c r="BB28" s="59"/>
      <c r="BC28" s="59"/>
      <c r="BD28" s="59"/>
      <c r="BE28" s="59"/>
      <c r="BF28" s="812">
        <f>shinsei_SEKKEI_JIMU_NO</f>
        <v>0</v>
      </c>
      <c r="BG28" s="812"/>
      <c r="BH28" s="812"/>
      <c r="BI28" s="812"/>
      <c r="BJ28" s="812"/>
      <c r="BK28" s="812"/>
      <c r="BL28" s="812"/>
      <c r="BM28" s="812"/>
      <c r="BN28" s="812"/>
      <c r="BO28" s="812"/>
      <c r="BP28" s="812"/>
      <c r="BQ28" s="812"/>
      <c r="BR28" s="122" t="s">
        <v>40</v>
      </c>
      <c r="BS28" s="59"/>
      <c r="BT28" s="59"/>
      <c r="BU28" s="59"/>
      <c r="BV28" s="59"/>
      <c r="BW28" s="59"/>
      <c r="BX28" s="59"/>
      <c r="BY28" s="59"/>
      <c r="BZ28" s="59"/>
      <c r="CC28" s="97" t="s">
        <v>621</v>
      </c>
      <c r="CD28" s="97" t="s">
        <v>1229</v>
      </c>
    </row>
    <row r="29" spans="1:82" s="2" customFormat="1" ht="16.5" customHeight="1">
      <c r="A29" s="59"/>
      <c r="B29" s="59"/>
      <c r="C29" s="59"/>
      <c r="D29" s="59"/>
      <c r="E29" s="59"/>
      <c r="F29" s="59"/>
      <c r="G29" s="59"/>
      <c r="H29" s="59"/>
      <c r="I29" s="59"/>
      <c r="J29" s="59"/>
      <c r="K29" s="59"/>
      <c r="L29" s="59"/>
      <c r="M29" s="59"/>
      <c r="N29" s="59"/>
      <c r="O29" s="59"/>
      <c r="P29" s="59"/>
      <c r="Q29" s="59"/>
      <c r="R29" s="812">
        <f>shinsei_SEKKEI_JIMU_NAME</f>
        <v>0</v>
      </c>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2"/>
      <c r="AY29" s="812"/>
      <c r="AZ29" s="812"/>
      <c r="BA29" s="812"/>
      <c r="BB29" s="812"/>
      <c r="BC29" s="812"/>
      <c r="BD29" s="812"/>
      <c r="BE29" s="812"/>
      <c r="BF29" s="812"/>
      <c r="BG29" s="812"/>
      <c r="BH29" s="812"/>
      <c r="BI29" s="812"/>
      <c r="BJ29" s="812"/>
      <c r="BK29" s="812"/>
      <c r="BL29" s="812"/>
      <c r="BM29" s="812"/>
      <c r="BN29" s="812"/>
      <c r="BO29" s="812"/>
      <c r="BP29" s="812"/>
      <c r="BQ29" s="812"/>
      <c r="BR29" s="812"/>
      <c r="BS29" s="812"/>
      <c r="BT29" s="812"/>
      <c r="BU29" s="812"/>
      <c r="BV29" s="812"/>
      <c r="BW29" s="812"/>
      <c r="BX29" s="812"/>
      <c r="BY29" s="812"/>
      <c r="BZ29" s="812"/>
      <c r="CC29" s="97" t="s">
        <v>622</v>
      </c>
      <c r="CD29" s="97" t="s">
        <v>1230</v>
      </c>
    </row>
    <row r="30" spans="1:82" s="2" customFormat="1" ht="16.5" customHeight="1">
      <c r="A30" s="59"/>
      <c r="B30" s="59" t="s">
        <v>47</v>
      </c>
      <c r="C30" s="59"/>
      <c r="D30" s="59"/>
      <c r="E30" s="59"/>
      <c r="F30" s="59"/>
      <c r="G30" s="59"/>
      <c r="H30" s="59"/>
      <c r="I30" s="59"/>
      <c r="J30" s="59"/>
      <c r="K30" s="59"/>
      <c r="L30" s="59"/>
      <c r="M30" s="59"/>
      <c r="N30" s="59"/>
      <c r="O30" s="59"/>
      <c r="P30" s="59"/>
      <c r="Q30" s="59"/>
      <c r="R30" s="812">
        <f>shinsei_SEKKEI_POST_CODE</f>
        <v>0</v>
      </c>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812"/>
      <c r="AY30" s="812"/>
      <c r="AZ30" s="812"/>
      <c r="BA30" s="812"/>
      <c r="BB30" s="812"/>
      <c r="BC30" s="812"/>
      <c r="BD30" s="812"/>
      <c r="BE30" s="812"/>
      <c r="BF30" s="812"/>
      <c r="BG30" s="812"/>
      <c r="BH30" s="812"/>
      <c r="BI30" s="812"/>
      <c r="BJ30" s="812"/>
      <c r="BK30" s="812"/>
      <c r="BL30" s="812"/>
      <c r="BM30" s="812"/>
      <c r="BN30" s="812"/>
      <c r="BO30" s="812"/>
      <c r="BP30" s="812"/>
      <c r="BQ30" s="812"/>
      <c r="BR30" s="812"/>
      <c r="BS30" s="812"/>
      <c r="BT30" s="812"/>
      <c r="BU30" s="812"/>
      <c r="BV30" s="812"/>
      <c r="BW30" s="812"/>
      <c r="BX30" s="812"/>
      <c r="BY30" s="812"/>
      <c r="BZ30" s="812"/>
      <c r="CC30" s="97" t="s">
        <v>557</v>
      </c>
      <c r="CD30" s="97" t="s">
        <v>1231</v>
      </c>
    </row>
    <row r="31" spans="1:82" s="2" customFormat="1" ht="16.5" customHeight="1">
      <c r="A31" s="59"/>
      <c r="B31" s="59" t="s">
        <v>48</v>
      </c>
      <c r="C31" s="59"/>
      <c r="D31" s="59"/>
      <c r="E31" s="59"/>
      <c r="F31" s="59"/>
      <c r="G31" s="59"/>
      <c r="H31" s="59"/>
      <c r="I31" s="59"/>
      <c r="J31" s="59"/>
      <c r="K31" s="59"/>
      <c r="L31" s="59"/>
      <c r="M31" s="59"/>
      <c r="N31" s="59"/>
      <c r="O31" s="59"/>
      <c r="P31" s="59"/>
      <c r="Q31" s="59"/>
      <c r="R31" s="812" t="str">
        <f>shinsei_SEKKEI_KEN&amp;shinsei_SEKKEI_ADDRESS</f>
        <v>選択</v>
      </c>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c r="BE31" s="812"/>
      <c r="BF31" s="812"/>
      <c r="BG31" s="812"/>
      <c r="BH31" s="812"/>
      <c r="BI31" s="812"/>
      <c r="BJ31" s="812"/>
      <c r="BK31" s="812"/>
      <c r="BL31" s="812"/>
      <c r="BM31" s="812"/>
      <c r="BN31" s="812"/>
      <c r="BO31" s="812"/>
      <c r="BP31" s="812"/>
      <c r="BQ31" s="812"/>
      <c r="BR31" s="812"/>
      <c r="BS31" s="812"/>
      <c r="BT31" s="812"/>
      <c r="BU31" s="812"/>
      <c r="BV31" s="812"/>
      <c r="BW31" s="812"/>
      <c r="BX31" s="812"/>
      <c r="BY31" s="812"/>
      <c r="BZ31" s="812"/>
      <c r="CC31" s="97" t="s">
        <v>561</v>
      </c>
      <c r="CD31" s="97" t="s">
        <v>1232</v>
      </c>
    </row>
    <row r="32" spans="1:82" s="2" customFormat="1" ht="16.5" customHeight="1">
      <c r="A32" s="59"/>
      <c r="B32" s="59" t="s">
        <v>49</v>
      </c>
      <c r="C32" s="59"/>
      <c r="D32" s="59"/>
      <c r="E32" s="59"/>
      <c r="F32" s="59"/>
      <c r="G32" s="59"/>
      <c r="H32" s="59"/>
      <c r="I32" s="59"/>
      <c r="J32" s="59"/>
      <c r="K32" s="59"/>
      <c r="L32" s="59"/>
      <c r="M32" s="59"/>
      <c r="N32" s="59"/>
      <c r="O32" s="59"/>
      <c r="P32" s="59"/>
      <c r="Q32" s="59"/>
      <c r="R32" s="812">
        <f>shinsei_SEKKEI_TEL</f>
        <v>0</v>
      </c>
      <c r="S32" s="812"/>
      <c r="T32" s="812"/>
      <c r="U32" s="812"/>
      <c r="V32" s="812"/>
      <c r="W32" s="812"/>
      <c r="X32" s="812"/>
      <c r="Y32" s="812"/>
      <c r="Z32" s="812"/>
      <c r="AA32" s="812"/>
      <c r="AB32" s="812"/>
      <c r="AC32" s="812"/>
      <c r="AD32" s="812"/>
      <c r="AE32" s="812"/>
      <c r="AF32" s="812"/>
      <c r="AG32" s="812"/>
      <c r="AH32" s="812"/>
      <c r="AI32" s="812"/>
      <c r="AJ32" s="812"/>
      <c r="AK32" s="812"/>
      <c r="AL32" s="812"/>
      <c r="AM32" s="812"/>
      <c r="AN32" s="812"/>
      <c r="AO32" s="812"/>
      <c r="AP32" s="812"/>
      <c r="AQ32" s="812"/>
      <c r="AR32" s="812"/>
      <c r="AS32" s="812"/>
      <c r="AT32" s="812"/>
      <c r="AU32" s="812"/>
      <c r="AV32" s="812"/>
      <c r="AW32" s="812"/>
      <c r="AX32" s="812"/>
      <c r="AY32" s="812"/>
      <c r="AZ32" s="812"/>
      <c r="BA32" s="812"/>
      <c r="BB32" s="812"/>
      <c r="BC32" s="812"/>
      <c r="BD32" s="812"/>
      <c r="BE32" s="812"/>
      <c r="BF32" s="812"/>
      <c r="BG32" s="812"/>
      <c r="BH32" s="812"/>
      <c r="BI32" s="812"/>
      <c r="BJ32" s="812"/>
      <c r="BK32" s="812"/>
      <c r="BL32" s="812"/>
      <c r="BM32" s="812"/>
      <c r="BN32" s="812"/>
      <c r="BO32" s="812"/>
      <c r="BP32" s="812"/>
      <c r="BQ32" s="812"/>
      <c r="BR32" s="812"/>
      <c r="BS32" s="812"/>
      <c r="BT32" s="812"/>
      <c r="BU32" s="812"/>
      <c r="BV32" s="812"/>
      <c r="BW32" s="812"/>
      <c r="BX32" s="812"/>
      <c r="BY32" s="812"/>
      <c r="BZ32" s="812"/>
      <c r="CC32" s="97" t="s">
        <v>563</v>
      </c>
      <c r="CD32" s="97" t="s">
        <v>1233</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812">
        <f>shinsei_SEKKEI_DOC</f>
        <v>0</v>
      </c>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2"/>
      <c r="AY33" s="812"/>
      <c r="AZ33" s="812"/>
      <c r="BA33" s="812"/>
      <c r="BB33" s="812"/>
      <c r="BC33" s="812"/>
      <c r="BD33" s="812"/>
      <c r="BE33" s="812"/>
      <c r="BF33" s="812"/>
      <c r="BG33" s="812"/>
      <c r="BH33" s="812"/>
      <c r="BI33" s="812"/>
      <c r="BJ33" s="812"/>
      <c r="BK33" s="812"/>
      <c r="BL33" s="812"/>
      <c r="BM33" s="812"/>
      <c r="BN33" s="812"/>
      <c r="BO33" s="812"/>
      <c r="BP33" s="812"/>
      <c r="BQ33" s="812"/>
      <c r="BR33" s="812"/>
      <c r="BS33" s="812"/>
      <c r="BT33" s="812"/>
      <c r="BU33" s="812"/>
      <c r="BV33" s="812"/>
      <c r="BW33" s="812"/>
      <c r="BX33" s="812"/>
      <c r="BY33" s="812"/>
      <c r="BZ33" s="812"/>
      <c r="CC33" s="97" t="s">
        <v>566</v>
      </c>
      <c r="CD33" s="97" t="s">
        <v>1234</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7" t="s">
        <v>568</v>
      </c>
      <c r="CD34" s="97" t="s">
        <v>1235</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7" t="s">
        <v>571</v>
      </c>
      <c r="CD35" s="97" t="s">
        <v>1236</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7" t="s">
        <v>574</v>
      </c>
      <c r="CD36" s="97" t="s">
        <v>1362</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812">
        <f>shinsei_SEKKEI1_SIKAKU</f>
        <v>0</v>
      </c>
      <c r="V37" s="812"/>
      <c r="W37" s="812"/>
      <c r="X37" s="812"/>
      <c r="Y37" s="122" t="s">
        <v>38</v>
      </c>
      <c r="Z37" s="59"/>
      <c r="AA37" s="59"/>
      <c r="AB37" s="59"/>
      <c r="AC37" s="59"/>
      <c r="AD37" s="59"/>
      <c r="AE37" s="59"/>
      <c r="AF37" s="59"/>
      <c r="AG37" s="59"/>
      <c r="AH37" s="59"/>
      <c r="AI37" s="59" t="s">
        <v>37</v>
      </c>
      <c r="AJ37" s="59"/>
      <c r="AK37" s="850">
        <f>shinsei_SEKKEI1_TOUROKU_KIKAN</f>
        <v>0</v>
      </c>
      <c r="AL37" s="850"/>
      <c r="AM37" s="850"/>
      <c r="AN37" s="850"/>
      <c r="AO37" s="850"/>
      <c r="AP37" s="850"/>
      <c r="AQ37" s="850"/>
      <c r="AR37" s="850"/>
      <c r="AS37" s="850"/>
      <c r="AT37" s="850"/>
      <c r="AU37" s="850"/>
      <c r="AV37" s="850"/>
      <c r="AW37" s="122" t="s">
        <v>39</v>
      </c>
      <c r="AX37" s="59"/>
      <c r="AY37" s="59"/>
      <c r="AZ37" s="59"/>
      <c r="BA37" s="59"/>
      <c r="BB37" s="59"/>
      <c r="BC37" s="59"/>
      <c r="BD37" s="59"/>
      <c r="BE37" s="59"/>
      <c r="BF37" s="812">
        <f>shinsei_SEKKEI1_KENSETUSI_NO</f>
        <v>0</v>
      </c>
      <c r="BG37" s="812"/>
      <c r="BH37" s="812"/>
      <c r="BI37" s="812"/>
      <c r="BJ37" s="812"/>
      <c r="BK37" s="812"/>
      <c r="BL37" s="812"/>
      <c r="BM37" s="812"/>
      <c r="BN37" s="812"/>
      <c r="BO37" s="812"/>
      <c r="BP37" s="812"/>
      <c r="BQ37" s="812"/>
      <c r="BR37" s="122" t="s">
        <v>40</v>
      </c>
      <c r="BS37" s="59"/>
      <c r="BT37" s="59"/>
      <c r="BU37" s="59"/>
      <c r="BV37" s="59"/>
      <c r="BW37" s="59"/>
      <c r="BX37" s="59"/>
      <c r="BY37" s="59"/>
      <c r="BZ37" s="59"/>
      <c r="CC37" s="97" t="s">
        <v>577</v>
      </c>
      <c r="CD37" s="97" t="s">
        <v>1238</v>
      </c>
    </row>
    <row r="38" spans="1:82" s="2" customFormat="1" ht="16.5" customHeight="1">
      <c r="A38" s="59"/>
      <c r="B38" s="59" t="s">
        <v>31</v>
      </c>
      <c r="C38" s="59"/>
      <c r="D38" s="59"/>
      <c r="E38" s="59"/>
      <c r="F38" s="59"/>
      <c r="G38" s="59"/>
      <c r="H38" s="59"/>
      <c r="I38" s="59"/>
      <c r="J38" s="59"/>
      <c r="K38" s="59"/>
      <c r="L38" s="59"/>
      <c r="M38" s="59"/>
      <c r="N38" s="59"/>
      <c r="O38" s="59"/>
      <c r="P38" s="59"/>
      <c r="Q38" s="59"/>
      <c r="R38" s="812">
        <f>shinsei_SEKKEI1_NAME</f>
        <v>0</v>
      </c>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2"/>
      <c r="AY38" s="812"/>
      <c r="AZ38" s="812"/>
      <c r="BA38" s="812"/>
      <c r="BB38" s="812"/>
      <c r="BC38" s="812"/>
      <c r="BD38" s="812"/>
      <c r="BE38" s="812"/>
      <c r="BF38" s="812"/>
      <c r="BG38" s="812"/>
      <c r="BH38" s="812"/>
      <c r="BI38" s="812"/>
      <c r="BJ38" s="812"/>
      <c r="BK38" s="812"/>
      <c r="BL38" s="812"/>
      <c r="BM38" s="812"/>
      <c r="BN38" s="812"/>
      <c r="BO38" s="812"/>
      <c r="BP38" s="812"/>
      <c r="BQ38" s="812"/>
      <c r="BR38" s="812"/>
      <c r="BS38" s="812"/>
      <c r="BT38" s="812"/>
      <c r="BU38" s="812"/>
      <c r="BV38" s="812"/>
      <c r="BW38" s="812"/>
      <c r="BX38" s="812"/>
      <c r="BY38" s="812"/>
      <c r="BZ38" s="812"/>
      <c r="CC38" s="97" t="s">
        <v>580</v>
      </c>
      <c r="CD38" s="97" t="s">
        <v>1239</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812">
        <f>shinsei_SEKKEI1_JIMU_SIKAKU</f>
        <v>0</v>
      </c>
      <c r="V39" s="812"/>
      <c r="W39" s="812"/>
      <c r="X39" s="812"/>
      <c r="Y39" s="122" t="s">
        <v>43</v>
      </c>
      <c r="Z39" s="59"/>
      <c r="AA39" s="59"/>
      <c r="AB39" s="59"/>
      <c r="AC39" s="59"/>
      <c r="AD39" s="59"/>
      <c r="AE39" s="59"/>
      <c r="AF39" s="59"/>
      <c r="AG39" s="59"/>
      <c r="AH39" s="59"/>
      <c r="AI39" s="59" t="s">
        <v>37</v>
      </c>
      <c r="AJ39" s="59"/>
      <c r="AK39" s="812">
        <f>shinsei_SEKKEI1_JIMU_TOUROKU_KIKAN</f>
        <v>0</v>
      </c>
      <c r="AL39" s="812"/>
      <c r="AM39" s="812"/>
      <c r="AN39" s="812"/>
      <c r="AO39" s="812"/>
      <c r="AP39" s="812"/>
      <c r="AQ39" s="812"/>
      <c r="AR39" s="812"/>
      <c r="AS39" s="812"/>
      <c r="AT39" s="59" t="s">
        <v>44</v>
      </c>
      <c r="AU39" s="59"/>
      <c r="AV39" s="59"/>
      <c r="AW39" s="59"/>
      <c r="AX39" s="122"/>
      <c r="AY39" s="59"/>
      <c r="AZ39" s="59"/>
      <c r="BA39" s="59"/>
      <c r="BB39" s="59"/>
      <c r="BC39" s="59"/>
      <c r="BD39" s="59"/>
      <c r="BE39" s="82"/>
      <c r="BF39" s="812">
        <f>shinsei_SEKKEI1_JIMU_NO</f>
        <v>0</v>
      </c>
      <c r="BG39" s="812"/>
      <c r="BH39" s="812"/>
      <c r="BI39" s="812"/>
      <c r="BJ39" s="812"/>
      <c r="BK39" s="812"/>
      <c r="BL39" s="812"/>
      <c r="BM39" s="812"/>
      <c r="BN39" s="812"/>
      <c r="BO39" s="812"/>
      <c r="BP39" s="812"/>
      <c r="BQ39" s="812"/>
      <c r="BR39" s="122" t="s">
        <v>40</v>
      </c>
      <c r="BS39" s="59"/>
      <c r="BT39" s="59"/>
      <c r="BU39" s="59"/>
      <c r="BV39" s="59"/>
      <c r="BW39" s="59"/>
      <c r="BX39" s="59"/>
      <c r="BY39" s="59"/>
      <c r="BZ39" s="59"/>
      <c r="CC39" s="97" t="s">
        <v>583</v>
      </c>
      <c r="CD39" s="97" t="s">
        <v>1241</v>
      </c>
    </row>
    <row r="40" spans="1:82" s="2" customFormat="1" ht="16.5" customHeight="1">
      <c r="A40" s="59"/>
      <c r="B40" s="59"/>
      <c r="C40" s="59"/>
      <c r="D40" s="59"/>
      <c r="E40" s="59"/>
      <c r="F40" s="59"/>
      <c r="G40" s="59"/>
      <c r="H40" s="59"/>
      <c r="I40" s="59"/>
      <c r="J40" s="59"/>
      <c r="K40" s="59"/>
      <c r="L40" s="59"/>
      <c r="M40" s="59"/>
      <c r="N40" s="59"/>
      <c r="O40" s="59"/>
      <c r="P40" s="59"/>
      <c r="Q40" s="59"/>
      <c r="R40" s="812">
        <f>shinsei_SEKKEI1_JIMU_NAME</f>
        <v>0</v>
      </c>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2"/>
      <c r="AY40" s="812"/>
      <c r="AZ40" s="812"/>
      <c r="BA40" s="812"/>
      <c r="BB40" s="812"/>
      <c r="BC40" s="812"/>
      <c r="BD40" s="812"/>
      <c r="BE40" s="812"/>
      <c r="BF40" s="812"/>
      <c r="BG40" s="812"/>
      <c r="BH40" s="812"/>
      <c r="BI40" s="812"/>
      <c r="BJ40" s="812"/>
      <c r="BK40" s="812"/>
      <c r="BL40" s="812"/>
      <c r="BM40" s="812"/>
      <c r="BN40" s="812"/>
      <c r="BO40" s="812"/>
      <c r="BP40" s="812"/>
      <c r="BQ40" s="812"/>
      <c r="BR40" s="812"/>
      <c r="BS40" s="812"/>
      <c r="BT40" s="812"/>
      <c r="BU40" s="812"/>
      <c r="BV40" s="812"/>
      <c r="BW40" s="812"/>
      <c r="BX40" s="812"/>
      <c r="BY40" s="812"/>
      <c r="BZ40" s="812"/>
      <c r="CC40" s="97" t="s">
        <v>585</v>
      </c>
      <c r="CD40" s="97" t="s">
        <v>1242</v>
      </c>
    </row>
    <row r="41" spans="1:82" s="2" customFormat="1" ht="16.5" customHeight="1">
      <c r="A41" s="59"/>
      <c r="B41" s="59" t="s">
        <v>47</v>
      </c>
      <c r="C41" s="59"/>
      <c r="D41" s="59"/>
      <c r="E41" s="59"/>
      <c r="F41" s="59"/>
      <c r="G41" s="59"/>
      <c r="H41" s="59"/>
      <c r="I41" s="59"/>
      <c r="J41" s="59"/>
      <c r="K41" s="59"/>
      <c r="L41" s="59"/>
      <c r="M41" s="59"/>
      <c r="N41" s="59"/>
      <c r="O41" s="59"/>
      <c r="P41" s="59"/>
      <c r="Q41" s="59"/>
      <c r="R41" s="812">
        <f>shinsei_SEKKEI1_POST_CODE</f>
        <v>0</v>
      </c>
      <c r="S41" s="812"/>
      <c r="T41" s="812"/>
      <c r="U41" s="812"/>
      <c r="V41" s="812"/>
      <c r="W41" s="812"/>
      <c r="X41" s="812"/>
      <c r="Y41" s="812"/>
      <c r="Z41" s="812"/>
      <c r="AA41" s="812"/>
      <c r="AB41" s="812"/>
      <c r="AC41" s="812"/>
      <c r="AD41" s="812"/>
      <c r="AE41" s="812"/>
      <c r="AF41" s="812"/>
      <c r="AG41" s="812"/>
      <c r="AH41" s="812"/>
      <c r="AI41" s="812"/>
      <c r="AJ41" s="812"/>
      <c r="AK41" s="812"/>
      <c r="AL41" s="812"/>
      <c r="AM41" s="812"/>
      <c r="AN41" s="812"/>
      <c r="AO41" s="812"/>
      <c r="AP41" s="812"/>
      <c r="AQ41" s="812"/>
      <c r="AR41" s="812"/>
      <c r="AS41" s="812"/>
      <c r="AT41" s="812"/>
      <c r="AU41" s="812"/>
      <c r="AV41" s="812"/>
      <c r="AW41" s="812"/>
      <c r="AX41" s="812"/>
      <c r="AY41" s="812"/>
      <c r="AZ41" s="812"/>
      <c r="BA41" s="812"/>
      <c r="BB41" s="812"/>
      <c r="BC41" s="812"/>
      <c r="BD41" s="812"/>
      <c r="BE41" s="812"/>
      <c r="BF41" s="812"/>
      <c r="BG41" s="812"/>
      <c r="BH41" s="812"/>
      <c r="BI41" s="812"/>
      <c r="BJ41" s="812"/>
      <c r="BK41" s="812"/>
      <c r="BL41" s="812"/>
      <c r="BM41" s="812"/>
      <c r="BN41" s="812"/>
      <c r="BO41" s="812"/>
      <c r="BP41" s="812"/>
      <c r="BQ41" s="812"/>
      <c r="BR41" s="812"/>
      <c r="BS41" s="812"/>
      <c r="BT41" s="812"/>
      <c r="BU41" s="812"/>
      <c r="BV41" s="812"/>
      <c r="BW41" s="812"/>
      <c r="BX41" s="812"/>
      <c r="BY41" s="812"/>
      <c r="BZ41" s="812"/>
      <c r="CC41" s="97" t="s">
        <v>587</v>
      </c>
      <c r="CD41" s="97" t="s">
        <v>1363</v>
      </c>
    </row>
    <row r="42" spans="1:82" s="2" customFormat="1" ht="16.5" customHeight="1">
      <c r="A42" s="59"/>
      <c r="B42" s="59" t="s">
        <v>48</v>
      </c>
      <c r="C42" s="59"/>
      <c r="D42" s="59"/>
      <c r="E42" s="59"/>
      <c r="F42" s="59"/>
      <c r="G42" s="59"/>
      <c r="H42" s="59"/>
      <c r="I42" s="59"/>
      <c r="J42" s="59"/>
      <c r="K42" s="59"/>
      <c r="L42" s="59"/>
      <c r="M42" s="59"/>
      <c r="N42" s="59"/>
      <c r="O42" s="59"/>
      <c r="P42" s="59"/>
      <c r="Q42" s="59"/>
      <c r="R42" s="812" t="str">
        <f>shinsei_SEKKEI1_KEN&amp;shinsei_SEKKEI1_ADDRESS</f>
        <v/>
      </c>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2"/>
      <c r="AY42" s="812"/>
      <c r="AZ42" s="812"/>
      <c r="BA42" s="812"/>
      <c r="BB42" s="812"/>
      <c r="BC42" s="812"/>
      <c r="BD42" s="812"/>
      <c r="BE42" s="812"/>
      <c r="BF42" s="812"/>
      <c r="BG42" s="812"/>
      <c r="BH42" s="812"/>
      <c r="BI42" s="812"/>
      <c r="BJ42" s="812"/>
      <c r="BK42" s="812"/>
      <c r="BL42" s="812"/>
      <c r="BM42" s="812"/>
      <c r="BN42" s="812"/>
      <c r="BO42" s="812"/>
      <c r="BP42" s="812"/>
      <c r="BQ42" s="812"/>
      <c r="BR42" s="812"/>
      <c r="BS42" s="812"/>
      <c r="BT42" s="812"/>
      <c r="BU42" s="812"/>
      <c r="BV42" s="812"/>
      <c r="BW42" s="812"/>
      <c r="BX42" s="812"/>
      <c r="BY42" s="812"/>
      <c r="BZ42" s="812"/>
      <c r="CC42" s="97" t="s">
        <v>590</v>
      </c>
      <c r="CD42" s="97" t="s">
        <v>1364</v>
      </c>
    </row>
    <row r="43" spans="1:82" s="2" customFormat="1" ht="16.5" customHeight="1">
      <c r="A43" s="59"/>
      <c r="B43" s="59" t="s">
        <v>49</v>
      </c>
      <c r="C43" s="59"/>
      <c r="D43" s="59"/>
      <c r="E43" s="59"/>
      <c r="F43" s="59"/>
      <c r="G43" s="59"/>
      <c r="H43" s="59"/>
      <c r="I43" s="59"/>
      <c r="J43" s="59"/>
      <c r="K43" s="59"/>
      <c r="L43" s="59"/>
      <c r="M43" s="59"/>
      <c r="N43" s="59"/>
      <c r="O43" s="59"/>
      <c r="P43" s="59"/>
      <c r="Q43" s="59"/>
      <c r="R43" s="812">
        <f>shinsei_SEKKEI1_TEL</f>
        <v>0</v>
      </c>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2"/>
      <c r="AY43" s="812"/>
      <c r="AZ43" s="812"/>
      <c r="BA43" s="812"/>
      <c r="BB43" s="812"/>
      <c r="BC43" s="812"/>
      <c r="BD43" s="812"/>
      <c r="BE43" s="812"/>
      <c r="BF43" s="812"/>
      <c r="BG43" s="812"/>
      <c r="BH43" s="812"/>
      <c r="BI43" s="812"/>
      <c r="BJ43" s="812"/>
      <c r="BK43" s="812"/>
      <c r="BL43" s="812"/>
      <c r="BM43" s="812"/>
      <c r="BN43" s="812"/>
      <c r="BO43" s="812"/>
      <c r="BP43" s="812"/>
      <c r="BQ43" s="812"/>
      <c r="BR43" s="812"/>
      <c r="BS43" s="812"/>
      <c r="BT43" s="812"/>
      <c r="BU43" s="812"/>
      <c r="BV43" s="812"/>
      <c r="BW43" s="812"/>
      <c r="BX43" s="812"/>
      <c r="BY43" s="812"/>
      <c r="BZ43" s="812"/>
      <c r="CC43" s="97" t="s">
        <v>593</v>
      </c>
      <c r="CD43" s="97" t="s">
        <v>1365</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812">
        <f>shinsei_SEKKEI1_DOC</f>
        <v>0</v>
      </c>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2"/>
      <c r="AY44" s="812"/>
      <c r="AZ44" s="812"/>
      <c r="BA44" s="812"/>
      <c r="BB44" s="812"/>
      <c r="BC44" s="812"/>
      <c r="BD44" s="812"/>
      <c r="BE44" s="812"/>
      <c r="BF44" s="812"/>
      <c r="BG44" s="812"/>
      <c r="BH44" s="812"/>
      <c r="BI44" s="812"/>
      <c r="BJ44" s="812"/>
      <c r="BK44" s="812"/>
      <c r="BL44" s="812"/>
      <c r="BM44" s="812"/>
      <c r="BN44" s="812"/>
      <c r="BO44" s="812"/>
      <c r="BP44" s="812"/>
      <c r="BQ44" s="812"/>
      <c r="BR44" s="812"/>
      <c r="BS44" s="812"/>
      <c r="BT44" s="812"/>
      <c r="BU44" s="812"/>
      <c r="BV44" s="812"/>
      <c r="BW44" s="812"/>
      <c r="BX44" s="812"/>
      <c r="BY44" s="812"/>
      <c r="BZ44" s="812"/>
      <c r="CC44" s="97" t="s">
        <v>597</v>
      </c>
      <c r="CD44" s="97" t="s">
        <v>1366</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7" t="s">
        <v>601</v>
      </c>
      <c r="CD45" s="97" t="s">
        <v>1367</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7" t="s">
        <v>605</v>
      </c>
      <c r="CD46" s="97" t="s">
        <v>1368</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812">
        <f>shinsei_SEKKEI2_SIKAKU</f>
        <v>0</v>
      </c>
      <c r="V47" s="812"/>
      <c r="W47" s="812"/>
      <c r="X47" s="812"/>
      <c r="Y47" s="122" t="s">
        <v>38</v>
      </c>
      <c r="Z47" s="59"/>
      <c r="AA47" s="59"/>
      <c r="AB47" s="59"/>
      <c r="AC47" s="59"/>
      <c r="AD47" s="59"/>
      <c r="AE47" s="59"/>
      <c r="AF47" s="59"/>
      <c r="AG47" s="59"/>
      <c r="AH47" s="59"/>
      <c r="AI47" s="59" t="s">
        <v>37</v>
      </c>
      <c r="AJ47" s="59"/>
      <c r="AK47" s="850">
        <f>shinsei_SEKKEI2_TOUROKU_KIKAN</f>
        <v>0</v>
      </c>
      <c r="AL47" s="850"/>
      <c r="AM47" s="850"/>
      <c r="AN47" s="850"/>
      <c r="AO47" s="850"/>
      <c r="AP47" s="850"/>
      <c r="AQ47" s="850"/>
      <c r="AR47" s="850"/>
      <c r="AS47" s="850"/>
      <c r="AT47" s="850"/>
      <c r="AU47" s="850"/>
      <c r="AV47" s="850"/>
      <c r="AW47" s="122" t="s">
        <v>39</v>
      </c>
      <c r="AX47" s="59"/>
      <c r="AY47" s="59"/>
      <c r="AZ47" s="59"/>
      <c r="BA47" s="59"/>
      <c r="BB47" s="59"/>
      <c r="BC47" s="59"/>
      <c r="BD47" s="59"/>
      <c r="BE47" s="59"/>
      <c r="BF47" s="812">
        <f>shinsei_SEKKEI2_KENSETUSI_NO</f>
        <v>0</v>
      </c>
      <c r="BG47" s="812"/>
      <c r="BH47" s="812"/>
      <c r="BI47" s="812"/>
      <c r="BJ47" s="812"/>
      <c r="BK47" s="812"/>
      <c r="BL47" s="812"/>
      <c r="BM47" s="812"/>
      <c r="BN47" s="812"/>
      <c r="BO47" s="812"/>
      <c r="BP47" s="812"/>
      <c r="BQ47" s="812"/>
      <c r="BR47" s="122" t="s">
        <v>40</v>
      </c>
      <c r="BS47" s="59"/>
      <c r="BT47" s="59"/>
      <c r="BU47" s="59"/>
      <c r="BV47" s="59"/>
      <c r="BW47" s="59"/>
      <c r="BX47" s="59"/>
      <c r="BY47" s="59"/>
      <c r="BZ47" s="59"/>
      <c r="CC47" s="97" t="s">
        <v>609</v>
      </c>
      <c r="CD47" s="97" t="s">
        <v>1369</v>
      </c>
    </row>
    <row r="48" spans="1:82" s="2" customFormat="1" ht="16.5" customHeight="1">
      <c r="A48" s="59"/>
      <c r="B48" s="59" t="s">
        <v>31</v>
      </c>
      <c r="C48" s="59"/>
      <c r="D48" s="59"/>
      <c r="E48" s="59"/>
      <c r="F48" s="59"/>
      <c r="G48" s="59"/>
      <c r="H48" s="59"/>
      <c r="I48" s="59"/>
      <c r="J48" s="59"/>
      <c r="K48" s="59"/>
      <c r="L48" s="59"/>
      <c r="M48" s="59"/>
      <c r="N48" s="59"/>
      <c r="O48" s="59"/>
      <c r="P48" s="59"/>
      <c r="Q48" s="59"/>
      <c r="R48" s="812">
        <f>shinsei_SEKKEI2_NAME</f>
        <v>0</v>
      </c>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2"/>
      <c r="AY48" s="812"/>
      <c r="AZ48" s="812"/>
      <c r="BA48" s="812"/>
      <c r="BB48" s="812"/>
      <c r="BC48" s="812"/>
      <c r="BD48" s="812"/>
      <c r="BE48" s="812"/>
      <c r="BF48" s="812"/>
      <c r="BG48" s="812"/>
      <c r="BH48" s="812"/>
      <c r="BI48" s="812"/>
      <c r="BJ48" s="812"/>
      <c r="BK48" s="812"/>
      <c r="BL48" s="812"/>
      <c r="BM48" s="812"/>
      <c r="BN48" s="812"/>
      <c r="BO48" s="812"/>
      <c r="BP48" s="812"/>
      <c r="BQ48" s="812"/>
      <c r="BR48" s="812"/>
      <c r="BS48" s="812"/>
      <c r="BT48" s="812"/>
      <c r="BU48" s="812"/>
      <c r="BV48" s="812"/>
      <c r="BW48" s="812"/>
      <c r="BX48" s="812"/>
      <c r="BY48" s="812"/>
      <c r="BZ48" s="812"/>
      <c r="CC48" s="97"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812">
        <f>shinsei_SEKKEI2_JIMU_SIKAKU</f>
        <v>0</v>
      </c>
      <c r="V49" s="812"/>
      <c r="W49" s="812"/>
      <c r="X49" s="812"/>
      <c r="Y49" s="122" t="s">
        <v>43</v>
      </c>
      <c r="Z49" s="59"/>
      <c r="AA49" s="59"/>
      <c r="AB49" s="59"/>
      <c r="AC49" s="59"/>
      <c r="AD49" s="59"/>
      <c r="AE49" s="59"/>
      <c r="AF49" s="59"/>
      <c r="AG49" s="59"/>
      <c r="AH49" s="59"/>
      <c r="AI49" s="59" t="s">
        <v>37</v>
      </c>
      <c r="AJ49" s="59"/>
      <c r="AK49" s="812">
        <f>shinsei_SEKKEI2_JIMU_TOUROKU_KIKAN</f>
        <v>0</v>
      </c>
      <c r="AL49" s="812"/>
      <c r="AM49" s="812"/>
      <c r="AN49" s="812"/>
      <c r="AO49" s="812"/>
      <c r="AP49" s="812"/>
      <c r="AQ49" s="812"/>
      <c r="AR49" s="812"/>
      <c r="AS49" s="812"/>
      <c r="AT49" s="59" t="s">
        <v>44</v>
      </c>
      <c r="AU49" s="59"/>
      <c r="AV49" s="59"/>
      <c r="AW49" s="59"/>
      <c r="AX49" s="122"/>
      <c r="AY49" s="59"/>
      <c r="AZ49" s="59"/>
      <c r="BA49" s="59"/>
      <c r="BB49" s="59"/>
      <c r="BC49" s="59"/>
      <c r="BD49" s="82"/>
      <c r="BE49" s="59"/>
      <c r="BF49" s="812">
        <f>shinsei_SEKKEI2_JIMU_NO</f>
        <v>0</v>
      </c>
      <c r="BG49" s="812"/>
      <c r="BH49" s="812"/>
      <c r="BI49" s="812"/>
      <c r="BJ49" s="812"/>
      <c r="BK49" s="812"/>
      <c r="BL49" s="812"/>
      <c r="BM49" s="812"/>
      <c r="BN49" s="812"/>
      <c r="BO49" s="812"/>
      <c r="BP49" s="812"/>
      <c r="BQ49" s="812"/>
      <c r="BR49" s="122"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812">
        <f>shinsei_SEKKEI2_JIMU_NAME</f>
        <v>0</v>
      </c>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2"/>
      <c r="AY50" s="812"/>
      <c r="AZ50" s="812"/>
      <c r="BA50" s="812"/>
      <c r="BB50" s="812"/>
      <c r="BC50" s="812"/>
      <c r="BD50" s="812"/>
      <c r="BE50" s="812"/>
      <c r="BF50" s="812"/>
      <c r="BG50" s="812"/>
      <c r="BH50" s="812"/>
      <c r="BI50" s="812"/>
      <c r="BJ50" s="812"/>
      <c r="BK50" s="812"/>
      <c r="BL50" s="812"/>
      <c r="BM50" s="812"/>
      <c r="BN50" s="812"/>
      <c r="BO50" s="812"/>
      <c r="BP50" s="812"/>
      <c r="BQ50" s="812"/>
      <c r="BR50" s="812"/>
      <c r="BS50" s="812"/>
      <c r="BT50" s="812"/>
      <c r="BU50" s="812"/>
      <c r="BV50" s="812"/>
      <c r="BW50" s="812"/>
      <c r="BX50" s="812"/>
      <c r="BY50" s="812"/>
      <c r="BZ50" s="812"/>
    </row>
    <row r="51" spans="1:78" s="2" customFormat="1" ht="16.5" customHeight="1">
      <c r="A51" s="59"/>
      <c r="B51" s="59" t="s">
        <v>47</v>
      </c>
      <c r="C51" s="59"/>
      <c r="D51" s="59"/>
      <c r="E51" s="59"/>
      <c r="F51" s="59"/>
      <c r="G51" s="59"/>
      <c r="H51" s="59"/>
      <c r="I51" s="59"/>
      <c r="J51" s="59"/>
      <c r="K51" s="59"/>
      <c r="L51" s="59"/>
      <c r="M51" s="59"/>
      <c r="N51" s="59"/>
      <c r="O51" s="59"/>
      <c r="P51" s="59"/>
      <c r="Q51" s="59"/>
      <c r="R51" s="812">
        <f>shinsei_SEKKEI2_POST_CODE</f>
        <v>0</v>
      </c>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2"/>
      <c r="AY51" s="812"/>
      <c r="AZ51" s="812"/>
      <c r="BA51" s="812"/>
      <c r="BB51" s="812"/>
      <c r="BC51" s="812"/>
      <c r="BD51" s="812"/>
      <c r="BE51" s="812"/>
      <c r="BF51" s="812"/>
      <c r="BG51" s="812"/>
      <c r="BH51" s="812"/>
      <c r="BI51" s="812"/>
      <c r="BJ51" s="812"/>
      <c r="BK51" s="812"/>
      <c r="BL51" s="812"/>
      <c r="BM51" s="812"/>
      <c r="BN51" s="812"/>
      <c r="BO51" s="812"/>
      <c r="BP51" s="812"/>
      <c r="BQ51" s="812"/>
      <c r="BR51" s="812"/>
      <c r="BS51" s="812"/>
      <c r="BT51" s="812"/>
      <c r="BU51" s="812"/>
      <c r="BV51" s="812"/>
      <c r="BW51" s="812"/>
      <c r="BX51" s="812"/>
      <c r="BY51" s="812"/>
      <c r="BZ51" s="812"/>
    </row>
    <row r="52" spans="1:78" s="2" customFormat="1" ht="16.5" customHeight="1">
      <c r="A52" s="59"/>
      <c r="B52" s="59" t="s">
        <v>48</v>
      </c>
      <c r="C52" s="59"/>
      <c r="D52" s="59"/>
      <c r="E52" s="59"/>
      <c r="F52" s="59"/>
      <c r="G52" s="59"/>
      <c r="H52" s="59"/>
      <c r="I52" s="59"/>
      <c r="J52" s="59"/>
      <c r="K52" s="59"/>
      <c r="L52" s="59"/>
      <c r="M52" s="59"/>
      <c r="N52" s="59"/>
      <c r="O52" s="59"/>
      <c r="P52" s="59"/>
      <c r="Q52" s="59"/>
      <c r="R52" s="812" t="str">
        <f>shinsei_SEKKEI2_KEN&amp;shinsei_SEKKEI2_ADDRESS</f>
        <v/>
      </c>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2"/>
      <c r="AY52" s="812"/>
      <c r="AZ52" s="812"/>
      <c r="BA52" s="812"/>
      <c r="BB52" s="812"/>
      <c r="BC52" s="812"/>
      <c r="BD52" s="812"/>
      <c r="BE52" s="812"/>
      <c r="BF52" s="812"/>
      <c r="BG52" s="812"/>
      <c r="BH52" s="812"/>
      <c r="BI52" s="812"/>
      <c r="BJ52" s="812"/>
      <c r="BK52" s="812"/>
      <c r="BL52" s="812"/>
      <c r="BM52" s="812"/>
      <c r="BN52" s="812"/>
      <c r="BO52" s="812"/>
      <c r="BP52" s="812"/>
      <c r="BQ52" s="812"/>
      <c r="BR52" s="812"/>
      <c r="BS52" s="812"/>
      <c r="BT52" s="812"/>
      <c r="BU52" s="812"/>
      <c r="BV52" s="812"/>
      <c r="BW52" s="812"/>
      <c r="BX52" s="812"/>
      <c r="BY52" s="812"/>
      <c r="BZ52" s="812"/>
    </row>
    <row r="53" spans="1:78" s="2" customFormat="1" ht="16.5" customHeight="1">
      <c r="A53" s="59"/>
      <c r="B53" s="59" t="s">
        <v>49</v>
      </c>
      <c r="C53" s="59"/>
      <c r="D53" s="59"/>
      <c r="E53" s="59"/>
      <c r="F53" s="59"/>
      <c r="G53" s="59"/>
      <c r="H53" s="59"/>
      <c r="I53" s="59"/>
      <c r="J53" s="59"/>
      <c r="K53" s="59"/>
      <c r="L53" s="59"/>
      <c r="M53" s="59"/>
      <c r="N53" s="59"/>
      <c r="O53" s="59"/>
      <c r="P53" s="59"/>
      <c r="Q53" s="59"/>
      <c r="R53" s="812">
        <f>shinsei_SEKKEI2_TEL</f>
        <v>0</v>
      </c>
      <c r="S53" s="812"/>
      <c r="T53" s="812"/>
      <c r="U53" s="812"/>
      <c r="V53" s="812"/>
      <c r="W53" s="812"/>
      <c r="X53" s="812"/>
      <c r="Y53" s="812"/>
      <c r="Z53" s="812"/>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c r="AZ53" s="812"/>
      <c r="BA53" s="812"/>
      <c r="BB53" s="812"/>
      <c r="BC53" s="812"/>
      <c r="BD53" s="812"/>
      <c r="BE53" s="812"/>
      <c r="BF53" s="812"/>
      <c r="BG53" s="812"/>
      <c r="BH53" s="812"/>
      <c r="BI53" s="812"/>
      <c r="BJ53" s="812"/>
      <c r="BK53" s="812"/>
      <c r="BL53" s="812"/>
      <c r="BM53" s="812"/>
      <c r="BN53" s="812"/>
      <c r="BO53" s="812"/>
      <c r="BP53" s="812"/>
      <c r="BQ53" s="812"/>
      <c r="BR53" s="812"/>
      <c r="BS53" s="812"/>
      <c r="BT53" s="812"/>
      <c r="BU53" s="812"/>
      <c r="BV53" s="812"/>
      <c r="BW53" s="812"/>
      <c r="BX53" s="812"/>
      <c r="BY53" s="812"/>
      <c r="BZ53" s="812"/>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812">
        <f>shinsei_SEKKEI2_DOC</f>
        <v>1</v>
      </c>
      <c r="AB54" s="812"/>
      <c r="AC54" s="812"/>
      <c r="AD54" s="812"/>
      <c r="AE54" s="812"/>
      <c r="AF54" s="812"/>
      <c r="AG54" s="812"/>
      <c r="AH54" s="812"/>
      <c r="AI54" s="812"/>
      <c r="AJ54" s="812"/>
      <c r="AK54" s="812"/>
      <c r="AL54" s="812"/>
      <c r="AM54" s="812"/>
      <c r="AN54" s="812"/>
      <c r="AO54" s="812"/>
      <c r="AP54" s="812"/>
      <c r="AQ54" s="812"/>
      <c r="AR54" s="812"/>
      <c r="AS54" s="812"/>
      <c r="AT54" s="812"/>
      <c r="AU54" s="812"/>
      <c r="AV54" s="812"/>
      <c r="AW54" s="812"/>
      <c r="AX54" s="812"/>
      <c r="AY54" s="812"/>
      <c r="AZ54" s="812"/>
      <c r="BA54" s="812"/>
      <c r="BB54" s="812"/>
      <c r="BC54" s="812"/>
      <c r="BD54" s="812"/>
      <c r="BE54" s="812"/>
      <c r="BF54" s="812"/>
      <c r="BG54" s="812"/>
      <c r="BH54" s="812"/>
      <c r="BI54" s="812"/>
      <c r="BJ54" s="812"/>
      <c r="BK54" s="812"/>
      <c r="BL54" s="812"/>
      <c r="BM54" s="812"/>
      <c r="BN54" s="812"/>
      <c r="BO54" s="812"/>
      <c r="BP54" s="812"/>
      <c r="BQ54" s="812"/>
      <c r="BR54" s="812"/>
      <c r="BS54" s="812"/>
      <c r="BT54" s="812"/>
      <c r="BU54" s="812"/>
      <c r="BV54" s="812"/>
      <c r="BW54" s="812"/>
      <c r="BX54" s="812"/>
      <c r="BY54" s="812"/>
      <c r="BZ54" s="812"/>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812">
        <f>shinsei_SEKKEI3_SIKAKU</f>
        <v>0</v>
      </c>
      <c r="V57" s="812"/>
      <c r="W57" s="812"/>
      <c r="X57" s="812"/>
      <c r="Y57" s="122" t="s">
        <v>38</v>
      </c>
      <c r="Z57" s="59"/>
      <c r="AA57" s="59"/>
      <c r="AB57" s="59"/>
      <c r="AC57" s="59"/>
      <c r="AD57" s="59"/>
      <c r="AE57" s="59"/>
      <c r="AF57" s="59"/>
      <c r="AG57" s="59"/>
      <c r="AH57" s="59"/>
      <c r="AI57" s="59" t="s">
        <v>37</v>
      </c>
      <c r="AJ57" s="59"/>
      <c r="AK57" s="850">
        <f>shinsei_SEKKEI3_TOUROKU_KIKAN</f>
        <v>0</v>
      </c>
      <c r="AL57" s="850"/>
      <c r="AM57" s="850"/>
      <c r="AN57" s="850"/>
      <c r="AO57" s="850"/>
      <c r="AP57" s="850"/>
      <c r="AQ57" s="850"/>
      <c r="AR57" s="850"/>
      <c r="AS57" s="850"/>
      <c r="AT57" s="850"/>
      <c r="AU57" s="850"/>
      <c r="AV57" s="850"/>
      <c r="AW57" s="122" t="s">
        <v>39</v>
      </c>
      <c r="AX57" s="59"/>
      <c r="AY57" s="59"/>
      <c r="AZ57" s="59"/>
      <c r="BA57" s="59"/>
      <c r="BB57" s="59"/>
      <c r="BC57" s="59"/>
      <c r="BD57" s="59"/>
      <c r="BE57" s="59"/>
      <c r="BF57" s="812">
        <f>shinsei_SEKKEI3_KENSETUSI_NO</f>
        <v>0</v>
      </c>
      <c r="BG57" s="812"/>
      <c r="BH57" s="812"/>
      <c r="BI57" s="812"/>
      <c r="BJ57" s="812"/>
      <c r="BK57" s="812"/>
      <c r="BL57" s="812"/>
      <c r="BM57" s="812"/>
      <c r="BN57" s="812"/>
      <c r="BO57" s="812"/>
      <c r="BP57" s="812"/>
      <c r="BQ57" s="812"/>
      <c r="BR57" s="122"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812">
        <f>shinsei_SEKKEI3_NAME</f>
        <v>0</v>
      </c>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2"/>
      <c r="BD58" s="812"/>
      <c r="BE58" s="812"/>
      <c r="BF58" s="812"/>
      <c r="BG58" s="812"/>
      <c r="BH58" s="812"/>
      <c r="BI58" s="812"/>
      <c r="BJ58" s="812"/>
      <c r="BK58" s="812"/>
      <c r="BL58" s="812"/>
      <c r="BM58" s="812"/>
      <c r="BN58" s="812"/>
      <c r="BO58" s="812"/>
      <c r="BP58" s="812"/>
      <c r="BQ58" s="812"/>
      <c r="BR58" s="812"/>
      <c r="BS58" s="812"/>
      <c r="BT58" s="812"/>
      <c r="BU58" s="812"/>
      <c r="BV58" s="812"/>
      <c r="BW58" s="812"/>
      <c r="BX58" s="812"/>
      <c r="BY58" s="812"/>
      <c r="BZ58" s="812"/>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812">
        <f>shinsei_SEKKEI3_JIMU_SIKAKU</f>
        <v>0</v>
      </c>
      <c r="V59" s="812"/>
      <c r="W59" s="812"/>
      <c r="X59" s="812"/>
      <c r="Y59" s="122" t="s">
        <v>43</v>
      </c>
      <c r="Z59" s="59"/>
      <c r="AA59" s="59"/>
      <c r="AB59" s="59"/>
      <c r="AC59" s="59"/>
      <c r="AD59" s="59"/>
      <c r="AE59" s="59"/>
      <c r="AF59" s="59"/>
      <c r="AG59" s="59"/>
      <c r="AH59" s="59"/>
      <c r="AI59" s="59" t="s">
        <v>37</v>
      </c>
      <c r="AJ59" s="59"/>
      <c r="AK59" s="812">
        <f>shinsei_SEKKEI3_JIMU_TOUROKU_KIKAN</f>
        <v>0</v>
      </c>
      <c r="AL59" s="812"/>
      <c r="AM59" s="812"/>
      <c r="AN59" s="812"/>
      <c r="AO59" s="812"/>
      <c r="AP59" s="812"/>
      <c r="AQ59" s="812"/>
      <c r="AR59" s="812"/>
      <c r="AS59" s="812"/>
      <c r="AT59" s="59" t="s">
        <v>44</v>
      </c>
      <c r="AU59" s="59"/>
      <c r="AV59" s="59"/>
      <c r="AW59" s="59"/>
      <c r="AX59" s="122"/>
      <c r="AY59" s="59"/>
      <c r="AZ59" s="59"/>
      <c r="BA59" s="59"/>
      <c r="BB59" s="59"/>
      <c r="BC59" s="59"/>
      <c r="BD59" s="59"/>
      <c r="BE59" s="82"/>
      <c r="BF59" s="812">
        <f>shinsei_SEKKEI3_JIMU_NO</f>
        <v>0</v>
      </c>
      <c r="BG59" s="812"/>
      <c r="BH59" s="812"/>
      <c r="BI59" s="812"/>
      <c r="BJ59" s="812"/>
      <c r="BK59" s="812"/>
      <c r="BL59" s="812"/>
      <c r="BM59" s="812"/>
      <c r="BN59" s="812"/>
      <c r="BO59" s="812"/>
      <c r="BP59" s="812"/>
      <c r="BQ59" s="812"/>
      <c r="BR59" s="122"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812">
        <f>shinsei_SEKKEI3_JIMU_NAME</f>
        <v>0</v>
      </c>
      <c r="S60" s="812"/>
      <c r="T60" s="812"/>
      <c r="U60" s="812"/>
      <c r="V60" s="812"/>
      <c r="W60" s="812"/>
      <c r="X60" s="812"/>
      <c r="Y60" s="812"/>
      <c r="Z60" s="812"/>
      <c r="AA60" s="812"/>
      <c r="AB60" s="812"/>
      <c r="AC60" s="812"/>
      <c r="AD60" s="812"/>
      <c r="AE60" s="812"/>
      <c r="AF60" s="812"/>
      <c r="AG60" s="812"/>
      <c r="AH60" s="812"/>
      <c r="AI60" s="812"/>
      <c r="AJ60" s="812"/>
      <c r="AK60" s="812"/>
      <c r="AL60" s="812"/>
      <c r="AM60" s="812"/>
      <c r="AN60" s="812"/>
      <c r="AO60" s="812"/>
      <c r="AP60" s="812"/>
      <c r="AQ60" s="812"/>
      <c r="AR60" s="812"/>
      <c r="AS60" s="812"/>
      <c r="AT60" s="812"/>
      <c r="AU60" s="812"/>
      <c r="AV60" s="812"/>
      <c r="AW60" s="812"/>
      <c r="AX60" s="812"/>
      <c r="AY60" s="812"/>
      <c r="AZ60" s="812"/>
      <c r="BA60" s="812"/>
      <c r="BB60" s="812"/>
      <c r="BC60" s="812"/>
      <c r="BD60" s="812"/>
      <c r="BE60" s="812"/>
      <c r="BF60" s="812"/>
      <c r="BG60" s="812"/>
      <c r="BH60" s="812"/>
      <c r="BI60" s="812"/>
      <c r="BJ60" s="812"/>
      <c r="BK60" s="812"/>
      <c r="BL60" s="812"/>
      <c r="BM60" s="812"/>
      <c r="BN60" s="812"/>
      <c r="BO60" s="812"/>
      <c r="BP60" s="812"/>
      <c r="BQ60" s="812"/>
      <c r="BR60" s="812"/>
      <c r="BS60" s="812"/>
      <c r="BT60" s="812"/>
      <c r="BU60" s="812"/>
      <c r="BV60" s="812"/>
      <c r="BW60" s="812"/>
      <c r="BX60" s="812"/>
      <c r="BY60" s="812"/>
      <c r="BZ60" s="812"/>
    </row>
    <row r="61" spans="1:78" s="2" customFormat="1" ht="16.5" customHeight="1">
      <c r="A61" s="59"/>
      <c r="B61" s="59" t="s">
        <v>47</v>
      </c>
      <c r="C61" s="59"/>
      <c r="D61" s="59"/>
      <c r="E61" s="59"/>
      <c r="F61" s="59"/>
      <c r="G61" s="59"/>
      <c r="H61" s="59"/>
      <c r="I61" s="59"/>
      <c r="J61" s="59"/>
      <c r="K61" s="59"/>
      <c r="L61" s="59"/>
      <c r="M61" s="59"/>
      <c r="N61" s="59"/>
      <c r="O61" s="59"/>
      <c r="P61" s="59"/>
      <c r="Q61" s="59"/>
      <c r="R61" s="812">
        <f>shinsei_SEKKEI3_POST_CODE</f>
        <v>0</v>
      </c>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2"/>
      <c r="AQ61" s="812"/>
      <c r="AR61" s="812"/>
      <c r="AS61" s="812"/>
      <c r="AT61" s="812"/>
      <c r="AU61" s="812"/>
      <c r="AV61" s="812"/>
      <c r="AW61" s="812"/>
      <c r="AX61" s="812"/>
      <c r="AY61" s="812"/>
      <c r="AZ61" s="812"/>
      <c r="BA61" s="812"/>
      <c r="BB61" s="812"/>
      <c r="BC61" s="812"/>
      <c r="BD61" s="812"/>
      <c r="BE61" s="812"/>
      <c r="BF61" s="812"/>
      <c r="BG61" s="812"/>
      <c r="BH61" s="812"/>
      <c r="BI61" s="812"/>
      <c r="BJ61" s="812"/>
      <c r="BK61" s="812"/>
      <c r="BL61" s="812"/>
      <c r="BM61" s="812"/>
      <c r="BN61" s="812"/>
      <c r="BO61" s="812"/>
      <c r="BP61" s="812"/>
      <c r="BQ61" s="812"/>
      <c r="BR61" s="812"/>
      <c r="BS61" s="812"/>
      <c r="BT61" s="812"/>
      <c r="BU61" s="812"/>
      <c r="BV61" s="812"/>
      <c r="BW61" s="812"/>
      <c r="BX61" s="812"/>
      <c r="BY61" s="812"/>
      <c r="BZ61" s="812"/>
    </row>
    <row r="62" spans="1:78" s="2" customFormat="1" ht="16.5" customHeight="1">
      <c r="A62" s="59"/>
      <c r="B62" s="59" t="s">
        <v>48</v>
      </c>
      <c r="C62" s="59"/>
      <c r="D62" s="59"/>
      <c r="E62" s="59"/>
      <c r="F62" s="59"/>
      <c r="G62" s="59"/>
      <c r="H62" s="59"/>
      <c r="I62" s="59"/>
      <c r="J62" s="59"/>
      <c r="K62" s="59"/>
      <c r="L62" s="59"/>
      <c r="M62" s="59"/>
      <c r="N62" s="59"/>
      <c r="O62" s="59"/>
      <c r="P62" s="59"/>
      <c r="Q62" s="59"/>
      <c r="R62" s="812" t="str">
        <f>shinsei_SEKKEI3_KEN&amp;shinsei_SEKKEI3_ADDRESS</f>
        <v/>
      </c>
      <c r="S62" s="812"/>
      <c r="T62" s="812"/>
      <c r="U62" s="812"/>
      <c r="V62" s="812"/>
      <c r="W62" s="812"/>
      <c r="X62" s="812"/>
      <c r="Y62" s="812"/>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2"/>
      <c r="AY62" s="812"/>
      <c r="AZ62" s="812"/>
      <c r="BA62" s="812"/>
      <c r="BB62" s="812"/>
      <c r="BC62" s="812"/>
      <c r="BD62" s="812"/>
      <c r="BE62" s="812"/>
      <c r="BF62" s="812"/>
      <c r="BG62" s="812"/>
      <c r="BH62" s="812"/>
      <c r="BI62" s="812"/>
      <c r="BJ62" s="812"/>
      <c r="BK62" s="812"/>
      <c r="BL62" s="812"/>
      <c r="BM62" s="812"/>
      <c r="BN62" s="812"/>
      <c r="BO62" s="812"/>
      <c r="BP62" s="812"/>
      <c r="BQ62" s="812"/>
      <c r="BR62" s="812"/>
      <c r="BS62" s="812"/>
      <c r="BT62" s="812"/>
      <c r="BU62" s="812"/>
      <c r="BV62" s="812"/>
      <c r="BW62" s="812"/>
      <c r="BX62" s="812"/>
      <c r="BY62" s="812"/>
      <c r="BZ62" s="812"/>
    </row>
    <row r="63" spans="1:78" s="2" customFormat="1" ht="16.5" customHeight="1">
      <c r="A63" s="59"/>
      <c r="B63" s="59" t="s">
        <v>49</v>
      </c>
      <c r="C63" s="59"/>
      <c r="D63" s="59"/>
      <c r="E63" s="59"/>
      <c r="F63" s="59"/>
      <c r="G63" s="59"/>
      <c r="H63" s="59"/>
      <c r="I63" s="59"/>
      <c r="J63" s="59"/>
      <c r="K63" s="59"/>
      <c r="L63" s="59"/>
      <c r="M63" s="59"/>
      <c r="N63" s="59"/>
      <c r="O63" s="59"/>
      <c r="P63" s="59"/>
      <c r="Q63" s="59"/>
      <c r="R63" s="812">
        <f>shinsei_SEKKEI3_TEL</f>
        <v>0</v>
      </c>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2"/>
      <c r="AY63" s="812"/>
      <c r="AZ63" s="812"/>
      <c r="BA63" s="812"/>
      <c r="BB63" s="812"/>
      <c r="BC63" s="812"/>
      <c r="BD63" s="812"/>
      <c r="BE63" s="812"/>
      <c r="BF63" s="812"/>
      <c r="BG63" s="812"/>
      <c r="BH63" s="812"/>
      <c r="BI63" s="812"/>
      <c r="BJ63" s="812"/>
      <c r="BK63" s="812"/>
      <c r="BL63" s="812"/>
      <c r="BM63" s="812"/>
      <c r="BN63" s="812"/>
      <c r="BO63" s="812"/>
      <c r="BP63" s="812"/>
      <c r="BQ63" s="812"/>
      <c r="BR63" s="812"/>
      <c r="BS63" s="812"/>
      <c r="BT63" s="812"/>
      <c r="BU63" s="812"/>
      <c r="BV63" s="812"/>
      <c r="BW63" s="812"/>
      <c r="BX63" s="812"/>
      <c r="BY63" s="812"/>
      <c r="BZ63" s="812"/>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812">
        <f>shinsei_SEKKEI3_DOC</f>
        <v>0</v>
      </c>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2"/>
      <c r="AY64" s="812"/>
      <c r="AZ64" s="812"/>
      <c r="BA64" s="812"/>
      <c r="BB64" s="812"/>
      <c r="BC64" s="812"/>
      <c r="BD64" s="812"/>
      <c r="BE64" s="812"/>
      <c r="BF64" s="812"/>
      <c r="BG64" s="812"/>
      <c r="BH64" s="812"/>
      <c r="BI64" s="812"/>
      <c r="BJ64" s="812"/>
      <c r="BK64" s="812"/>
      <c r="BL64" s="812"/>
      <c r="BM64" s="812"/>
      <c r="BN64" s="812"/>
      <c r="BO64" s="812"/>
      <c r="BP64" s="812"/>
      <c r="BQ64" s="812"/>
      <c r="BR64" s="812"/>
      <c r="BS64" s="812"/>
      <c r="BT64" s="812"/>
      <c r="BU64" s="812"/>
      <c r="BV64" s="812"/>
      <c r="BW64" s="812"/>
      <c r="BX64" s="812"/>
      <c r="BY64" s="812"/>
      <c r="BZ64" s="812"/>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801" t="str">
        <f>'1～３面'!C110</f>
        <v>□</v>
      </c>
      <c r="C69" s="801"/>
      <c r="D69" s="59"/>
      <c r="E69" s="59" t="s">
        <v>1256</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812">
        <f>shinsei_20kouzou101_NAME</f>
        <v>0</v>
      </c>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1257</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850">
        <f>shinsei_20kouzou101_KOUZOUSEKKEI_KOUFU_NO</f>
        <v>0</v>
      </c>
      <c r="AG71" s="850"/>
      <c r="AH71" s="850"/>
      <c r="AI71" s="850"/>
      <c r="AJ71" s="850"/>
      <c r="AK71" s="850"/>
      <c r="AL71" s="850"/>
      <c r="AM71" s="850"/>
      <c r="AN71" s="850"/>
      <c r="AO71" s="850"/>
      <c r="AP71" s="850"/>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801" t="str">
        <f>IF('1～３面'!C113="□","□","■")</f>
        <v>□</v>
      </c>
      <c r="C72" s="801"/>
      <c r="D72" s="59"/>
      <c r="E72" s="59" t="s">
        <v>1258</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812">
        <f>shinsei_20kouzou301_NAME</f>
        <v>0</v>
      </c>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1257</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850">
        <f>shinsei_20kouzou301_KOUZOUSEKKEI_KOUFU_NO</f>
        <v>0</v>
      </c>
      <c r="AG74" s="850"/>
      <c r="AH74" s="850"/>
      <c r="AI74" s="850"/>
      <c r="AJ74" s="850"/>
      <c r="AK74" s="850"/>
      <c r="AL74" s="850"/>
      <c r="AM74" s="850"/>
      <c r="AN74" s="850"/>
      <c r="AO74" s="850"/>
      <c r="AP74" s="850"/>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40.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131"/>
      <c r="AG75" s="131"/>
      <c r="AH75" s="131"/>
      <c r="AI75" s="131"/>
      <c r="AJ75" s="131"/>
      <c r="AK75" s="131"/>
      <c r="AL75" s="131"/>
      <c r="AM75" s="131"/>
      <c r="AN75" s="131"/>
      <c r="AO75" s="131"/>
      <c r="AP75" s="131"/>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row>
    <row r="76" spans="1:78" s="2" customFormat="1" ht="16.5" customHeight="1">
      <c r="A76" s="59"/>
      <c r="B76" s="801" t="str">
        <f>IF('1～３面'!C117="□","□","■")</f>
        <v>□</v>
      </c>
      <c r="C76" s="801"/>
      <c r="D76" s="59"/>
      <c r="E76" s="59" t="s">
        <v>1259</v>
      </c>
      <c r="F76" s="59"/>
      <c r="G76" s="59"/>
      <c r="H76" s="59"/>
      <c r="I76" s="59"/>
      <c r="J76" s="59"/>
      <c r="K76" s="59"/>
      <c r="L76" s="59"/>
      <c r="M76" s="59"/>
      <c r="N76" s="59"/>
      <c r="O76" s="59"/>
      <c r="P76" s="59"/>
      <c r="Q76" s="59"/>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row>
    <row r="77" spans="1:78" s="2" customFormat="1" ht="16.5" customHeight="1">
      <c r="A77" s="59"/>
      <c r="B77" s="59" t="s">
        <v>58</v>
      </c>
      <c r="C77" s="59"/>
      <c r="D77" s="59"/>
      <c r="E77" s="59"/>
      <c r="F77" s="59"/>
      <c r="G77" s="59"/>
      <c r="H77" s="59"/>
      <c r="I77" s="59"/>
      <c r="J77" s="59"/>
      <c r="K77" s="59"/>
      <c r="L77" s="812">
        <f>shinsei_20setubi101_NAME</f>
        <v>0</v>
      </c>
      <c r="M77" s="812"/>
      <c r="N77" s="812"/>
      <c r="O77" s="812"/>
      <c r="P77" s="812"/>
      <c r="Q77" s="812"/>
      <c r="R77" s="812"/>
      <c r="S77" s="812"/>
      <c r="T77" s="812"/>
      <c r="U77" s="812"/>
      <c r="V77" s="812"/>
      <c r="W77" s="812"/>
      <c r="X77" s="812"/>
      <c r="Y77" s="812"/>
      <c r="Z77" s="812"/>
      <c r="AA77" s="812"/>
      <c r="AB77" s="812"/>
      <c r="AC77" s="812"/>
      <c r="AD77" s="812"/>
      <c r="AE77" s="812"/>
      <c r="AF77" s="812"/>
      <c r="AG77" s="812"/>
      <c r="AH77" s="81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row>
    <row r="78" spans="1:78" s="2" customFormat="1" ht="16.5" customHeight="1">
      <c r="A78" s="59"/>
      <c r="B78" s="59" t="s">
        <v>1260</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t="s">
        <v>81</v>
      </c>
      <c r="AD78" s="59"/>
      <c r="AE78" s="59"/>
      <c r="AF78" s="850">
        <f>shinsei_20setubi101_SETUBISEKKEI_KOUFU_NO</f>
        <v>0</v>
      </c>
      <c r="AG78" s="850"/>
      <c r="AH78" s="850"/>
      <c r="AI78" s="850"/>
      <c r="AJ78" s="850"/>
      <c r="AK78" s="850"/>
      <c r="AL78" s="850"/>
      <c r="AM78" s="850"/>
      <c r="AN78" s="850"/>
      <c r="AO78" s="850"/>
      <c r="AP78" s="850"/>
      <c r="AQ78" s="59" t="s">
        <v>40</v>
      </c>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2" customFormat="1" ht="16.5" customHeight="1">
      <c r="A79" s="59"/>
      <c r="B79" s="59" t="s">
        <v>58</v>
      </c>
      <c r="C79" s="59"/>
      <c r="D79" s="59"/>
      <c r="E79" s="59"/>
      <c r="F79" s="59"/>
      <c r="G79" s="59"/>
      <c r="H79" s="59"/>
      <c r="I79" s="59"/>
      <c r="J79" s="59"/>
      <c r="K79" s="59"/>
      <c r="L79" s="812">
        <f>shinsei_20setubi102_NAME</f>
        <v>0</v>
      </c>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row>
    <row r="80" spans="1:78" s="2" customFormat="1" ht="16.5" customHeight="1">
      <c r="A80" s="59"/>
      <c r="B80" s="59" t="s">
        <v>1260</v>
      </c>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t="s">
        <v>81</v>
      </c>
      <c r="AD80" s="59"/>
      <c r="AE80" s="59"/>
      <c r="AF80" s="850">
        <f>shinsei_20setubi102_NAMESETUBISEKKEI_KOUFU_NO</f>
        <v>0</v>
      </c>
      <c r="AG80" s="850"/>
      <c r="AH80" s="850"/>
      <c r="AI80" s="850"/>
      <c r="AJ80" s="850"/>
      <c r="AK80" s="850"/>
      <c r="AL80" s="850"/>
      <c r="AM80" s="850"/>
      <c r="AN80" s="850"/>
      <c r="AO80" s="850"/>
      <c r="AP80" s="850"/>
      <c r="AQ80" s="59" t="s">
        <v>40</v>
      </c>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row>
    <row r="81" spans="1:78" s="2" customFormat="1" ht="16.5" customHeight="1">
      <c r="A81" s="59"/>
      <c r="B81" s="59" t="s">
        <v>58</v>
      </c>
      <c r="C81" s="59"/>
      <c r="D81" s="59"/>
      <c r="E81" s="59"/>
      <c r="F81" s="59"/>
      <c r="G81" s="59"/>
      <c r="H81" s="59"/>
      <c r="I81" s="59"/>
      <c r="J81" s="59"/>
      <c r="K81" s="59"/>
      <c r="L81" s="812">
        <f>shinsei_20setubi103_NAME</f>
        <v>0</v>
      </c>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row>
    <row r="82" spans="1:78" s="2" customFormat="1" ht="16.5" customHeight="1">
      <c r="A82" s="59"/>
      <c r="B82" s="59" t="s">
        <v>1260</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t="s">
        <v>81</v>
      </c>
      <c r="AD82" s="59"/>
      <c r="AE82" s="59"/>
      <c r="AF82" s="850">
        <f>shinsei_20setubi103_SETUBISEKKEI_KOUFU_NO</f>
        <v>0</v>
      </c>
      <c r="AG82" s="850"/>
      <c r="AH82" s="850"/>
      <c r="AI82" s="850"/>
      <c r="AJ82" s="850"/>
      <c r="AK82" s="850"/>
      <c r="AL82" s="850"/>
      <c r="AM82" s="850"/>
      <c r="AN82" s="850"/>
      <c r="AO82" s="850"/>
      <c r="AP82" s="850"/>
      <c r="AQ82" s="59" t="s">
        <v>40</v>
      </c>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row>
    <row r="83" spans="1:78" s="2" customFormat="1" ht="16.5" customHeight="1">
      <c r="A83" s="59"/>
      <c r="B83" s="801" t="str">
        <f>IF('1～３面'!C124="□","□","■")</f>
        <v>□</v>
      </c>
      <c r="C83" s="801"/>
      <c r="D83" s="59"/>
      <c r="E83" s="59" t="s">
        <v>1261</v>
      </c>
      <c r="F83" s="59"/>
      <c r="G83" s="59"/>
      <c r="H83" s="59"/>
      <c r="I83" s="59"/>
      <c r="J83" s="59"/>
      <c r="K83" s="59"/>
      <c r="L83" s="59"/>
      <c r="M83" s="59"/>
      <c r="N83" s="59"/>
      <c r="O83" s="59"/>
      <c r="P83" s="59"/>
      <c r="Q83" s="59"/>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1:78" s="2" customFormat="1" ht="16.5" customHeight="1">
      <c r="A84" s="59"/>
      <c r="B84" s="59" t="s">
        <v>58</v>
      </c>
      <c r="C84" s="59"/>
      <c r="D84" s="59"/>
      <c r="E84" s="59"/>
      <c r="F84" s="59"/>
      <c r="G84" s="59"/>
      <c r="H84" s="59"/>
      <c r="I84" s="59"/>
      <c r="J84" s="59"/>
      <c r="K84" s="59"/>
      <c r="L84" s="812">
        <f>shinsei_20setubi301_NAME</f>
        <v>0</v>
      </c>
      <c r="M84" s="812"/>
      <c r="N84" s="812"/>
      <c r="O84" s="812"/>
      <c r="P84" s="812"/>
      <c r="Q84" s="812"/>
      <c r="R84" s="812"/>
      <c r="S84" s="812"/>
      <c r="T84" s="812"/>
      <c r="U84" s="812"/>
      <c r="V84" s="812"/>
      <c r="W84" s="812"/>
      <c r="X84" s="812"/>
      <c r="Y84" s="812"/>
      <c r="Z84" s="812"/>
      <c r="AA84" s="812"/>
      <c r="AB84" s="812"/>
      <c r="AC84" s="812"/>
      <c r="AD84" s="812"/>
      <c r="AE84" s="812"/>
      <c r="AF84" s="812"/>
      <c r="AG84" s="812"/>
      <c r="AH84" s="81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row>
    <row r="85" spans="1:78" s="2" customFormat="1" ht="16.5" customHeight="1">
      <c r="A85" s="59"/>
      <c r="B85" s="59" t="s">
        <v>1260</v>
      </c>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t="s">
        <v>81</v>
      </c>
      <c r="AD85" s="59"/>
      <c r="AE85" s="59"/>
      <c r="AF85" s="850">
        <f>shinsei_20setubi301_SETUBISEKKEI_KOUFU_NO</f>
        <v>0</v>
      </c>
      <c r="AG85" s="850"/>
      <c r="AH85" s="850"/>
      <c r="AI85" s="850"/>
      <c r="AJ85" s="850"/>
      <c r="AK85" s="850"/>
      <c r="AL85" s="850"/>
      <c r="AM85" s="850"/>
      <c r="AN85" s="850"/>
      <c r="AO85" s="850"/>
      <c r="AP85" s="850"/>
      <c r="AQ85" s="59" t="s">
        <v>40</v>
      </c>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1:78" s="2" customFormat="1" ht="16.5" customHeight="1">
      <c r="A86" s="59"/>
      <c r="B86" s="59" t="s">
        <v>58</v>
      </c>
      <c r="C86" s="59"/>
      <c r="D86" s="59"/>
      <c r="E86" s="59"/>
      <c r="F86" s="59"/>
      <c r="G86" s="59"/>
      <c r="H86" s="59"/>
      <c r="I86" s="59"/>
      <c r="J86" s="59"/>
      <c r="K86" s="59"/>
      <c r="L86" s="812">
        <f>shinsei_20setubi302_NAME</f>
        <v>0</v>
      </c>
      <c r="M86" s="812"/>
      <c r="N86" s="812"/>
      <c r="O86" s="812"/>
      <c r="P86" s="812"/>
      <c r="Q86" s="812"/>
      <c r="R86" s="812"/>
      <c r="S86" s="812"/>
      <c r="T86" s="812"/>
      <c r="U86" s="812"/>
      <c r="V86" s="812"/>
      <c r="W86" s="812"/>
      <c r="X86" s="812"/>
      <c r="Y86" s="812"/>
      <c r="Z86" s="812"/>
      <c r="AA86" s="812"/>
      <c r="AB86" s="812"/>
      <c r="AC86" s="812"/>
      <c r="AD86" s="812"/>
      <c r="AE86" s="812"/>
      <c r="AF86" s="812"/>
      <c r="AG86" s="812"/>
      <c r="AH86" s="812"/>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row>
    <row r="87" spans="1:78" s="2" customFormat="1" ht="16.5" customHeight="1">
      <c r="A87" s="59"/>
      <c r="B87" s="59" t="s">
        <v>1260</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t="s">
        <v>81</v>
      </c>
      <c r="AD87" s="59"/>
      <c r="AE87" s="59"/>
      <c r="AF87" s="850">
        <f>shinsei_20setubi302_SETUBISEKKEI_KOUFU_NO</f>
        <v>0</v>
      </c>
      <c r="AG87" s="850"/>
      <c r="AH87" s="850"/>
      <c r="AI87" s="850"/>
      <c r="AJ87" s="850"/>
      <c r="AK87" s="850"/>
      <c r="AL87" s="850"/>
      <c r="AM87" s="850"/>
      <c r="AN87" s="850"/>
      <c r="AO87" s="850"/>
      <c r="AP87" s="850"/>
      <c r="AQ87" s="59" t="s">
        <v>40</v>
      </c>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row>
    <row r="88" spans="1:78" s="2" customFormat="1" ht="16.5" customHeight="1">
      <c r="A88" s="59"/>
      <c r="B88" s="59" t="s">
        <v>58</v>
      </c>
      <c r="C88" s="59"/>
      <c r="D88" s="59"/>
      <c r="E88" s="59"/>
      <c r="F88" s="59"/>
      <c r="G88" s="59"/>
      <c r="H88" s="59"/>
      <c r="I88" s="59"/>
      <c r="J88" s="59"/>
      <c r="K88" s="59"/>
      <c r="L88" s="812">
        <f>shinsei_20setubi303_NAME</f>
        <v>0</v>
      </c>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row>
    <row r="89" spans="1:78" s="2" customFormat="1" ht="16.5" customHeight="1">
      <c r="A89" s="59"/>
      <c r="B89" s="59" t="s">
        <v>1260</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t="s">
        <v>81</v>
      </c>
      <c r="AD89" s="59"/>
      <c r="AE89" s="59"/>
      <c r="AF89" s="850">
        <f>shinsei_20setubi303_SETUBISEKKEI_KOUFU_NO</f>
        <v>0</v>
      </c>
      <c r="AG89" s="850"/>
      <c r="AH89" s="850"/>
      <c r="AI89" s="850"/>
      <c r="AJ89" s="850"/>
      <c r="AK89" s="850"/>
      <c r="AL89" s="850"/>
      <c r="AM89" s="850"/>
      <c r="AN89" s="850"/>
      <c r="AO89" s="850"/>
      <c r="AP89" s="850"/>
      <c r="AQ89" s="59" t="s">
        <v>40</v>
      </c>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s="2" customFormat="1" ht="5.0999999999999996" customHeight="1">
      <c r="A90" s="63"/>
      <c r="B90" s="63"/>
      <c r="C90" s="63"/>
      <c r="D90" s="63"/>
      <c r="E90" s="63"/>
      <c r="F90" s="63"/>
      <c r="G90" s="63"/>
      <c r="H90" s="63"/>
      <c r="I90" s="63"/>
      <c r="J90" s="63"/>
      <c r="K90" s="63"/>
      <c r="L90" s="63"/>
      <c r="M90" s="63"/>
      <c r="N90" s="63"/>
      <c r="O90" s="63"/>
      <c r="P90" s="63"/>
      <c r="Q90" s="63"/>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row>
    <row r="91" spans="1:78" s="2" customFormat="1" ht="5.0999999999999996" customHeight="1">
      <c r="A91" s="59"/>
      <c r="B91" s="59"/>
      <c r="C91" s="59"/>
      <c r="D91" s="59"/>
      <c r="E91" s="59"/>
      <c r="F91" s="59"/>
      <c r="G91" s="59"/>
      <c r="H91" s="59"/>
      <c r="I91" s="59"/>
      <c r="J91" s="59"/>
      <c r="K91" s="59"/>
      <c r="L91" s="59"/>
      <c r="M91" s="59"/>
      <c r="N91" s="59"/>
      <c r="O91" s="59"/>
      <c r="P91" s="59"/>
      <c r="Q91" s="59"/>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row>
    <row r="92" spans="1:78" s="2" customFormat="1" ht="15.95" customHeight="1">
      <c r="A92" s="59" t="s">
        <v>64</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5.95" customHeight="1">
      <c r="A93" s="59"/>
      <c r="B93" s="59" t="s">
        <v>65</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row>
    <row r="94" spans="1:78" s="2" customFormat="1" ht="16.5" customHeight="1">
      <c r="A94" s="59"/>
      <c r="B94" s="59" t="s">
        <v>66</v>
      </c>
      <c r="C94" s="59"/>
      <c r="D94" s="59"/>
      <c r="E94" s="59"/>
      <c r="F94" s="59"/>
      <c r="G94" s="59"/>
      <c r="H94" s="59"/>
      <c r="I94" s="59"/>
      <c r="J94" s="59"/>
      <c r="K94" s="59"/>
      <c r="L94" s="59"/>
      <c r="M94" s="59"/>
      <c r="N94" s="59"/>
      <c r="O94" s="59"/>
      <c r="P94" s="59"/>
      <c r="Q94" s="59"/>
      <c r="R94" s="812">
        <f>shinsei_SETUBI_NAME</f>
        <v>0</v>
      </c>
      <c r="S94" s="812"/>
      <c r="T94" s="812"/>
      <c r="U94" s="812"/>
      <c r="V94" s="812"/>
      <c r="W94" s="812"/>
      <c r="X94" s="812"/>
      <c r="Y94" s="812"/>
      <c r="Z94" s="812"/>
      <c r="AA94" s="812"/>
      <c r="AB94" s="812"/>
      <c r="AC94" s="812"/>
      <c r="AD94" s="812"/>
      <c r="AE94" s="812"/>
      <c r="AF94" s="812"/>
      <c r="AG94" s="812"/>
      <c r="AH94" s="812"/>
      <c r="AI94" s="812"/>
      <c r="AJ94" s="812"/>
      <c r="AK94" s="812"/>
      <c r="AL94" s="812"/>
      <c r="AM94" s="812"/>
      <c r="AN94" s="812"/>
      <c r="AO94" s="812"/>
      <c r="AP94" s="812"/>
      <c r="AQ94" s="812"/>
      <c r="AR94" s="812"/>
      <c r="AS94" s="812"/>
      <c r="AT94" s="812"/>
      <c r="AU94" s="812"/>
      <c r="AV94" s="812"/>
      <c r="AW94" s="812"/>
      <c r="AX94" s="812"/>
      <c r="AY94" s="812"/>
      <c r="AZ94" s="812"/>
      <c r="BA94" s="812"/>
      <c r="BB94" s="812"/>
      <c r="BC94" s="812"/>
      <c r="BD94" s="812"/>
      <c r="BE94" s="812"/>
      <c r="BF94" s="812"/>
      <c r="BG94" s="812"/>
      <c r="BH94" s="812"/>
      <c r="BI94" s="812"/>
      <c r="BJ94" s="812"/>
      <c r="BK94" s="812"/>
      <c r="BL94" s="812"/>
      <c r="BM94" s="812"/>
      <c r="BN94" s="812"/>
      <c r="BO94" s="812"/>
      <c r="BP94" s="812"/>
      <c r="BQ94" s="812"/>
      <c r="BR94" s="812"/>
      <c r="BS94" s="812"/>
      <c r="BT94" s="812"/>
      <c r="BU94" s="812"/>
      <c r="BV94" s="812"/>
      <c r="BW94" s="812"/>
      <c r="BX94" s="812"/>
      <c r="BY94" s="812"/>
      <c r="BZ94" s="812"/>
    </row>
    <row r="95" spans="1:78" s="2" customFormat="1" ht="16.5" customHeight="1">
      <c r="A95" s="59"/>
      <c r="B95" s="59" t="s">
        <v>67</v>
      </c>
      <c r="C95" s="59"/>
      <c r="D95" s="59"/>
      <c r="E95" s="59"/>
      <c r="F95" s="59"/>
      <c r="G95" s="59"/>
      <c r="H95" s="59"/>
      <c r="I95" s="59"/>
      <c r="J95" s="59"/>
      <c r="K95" s="59"/>
      <c r="L95" s="59"/>
      <c r="M95" s="59"/>
      <c r="N95" s="59"/>
      <c r="O95" s="59"/>
      <c r="P95" s="59"/>
      <c r="Q95" s="59"/>
      <c r="R95" s="812">
        <f>shinsei_SETUBI_COMPANY</f>
        <v>0</v>
      </c>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2"/>
      <c r="AY95" s="812"/>
      <c r="AZ95" s="812"/>
      <c r="BA95" s="812"/>
      <c r="BB95" s="812"/>
      <c r="BC95" s="812"/>
      <c r="BD95" s="812"/>
      <c r="BE95" s="812"/>
      <c r="BF95" s="812"/>
      <c r="BG95" s="812"/>
      <c r="BH95" s="812"/>
      <c r="BI95" s="812"/>
      <c r="BJ95" s="812"/>
      <c r="BK95" s="812"/>
      <c r="BL95" s="812"/>
      <c r="BM95" s="812"/>
      <c r="BN95" s="812"/>
      <c r="BO95" s="812"/>
      <c r="BP95" s="812"/>
      <c r="BQ95" s="812"/>
      <c r="BR95" s="812"/>
      <c r="BS95" s="812"/>
      <c r="BT95" s="812"/>
      <c r="BU95" s="812"/>
      <c r="BV95" s="812"/>
      <c r="BW95" s="812"/>
      <c r="BX95" s="812"/>
      <c r="BY95" s="812"/>
      <c r="BZ95" s="812"/>
    </row>
    <row r="96" spans="1:78" s="2" customFormat="1" ht="16.5" customHeight="1">
      <c r="A96" s="59"/>
      <c r="B96" s="59" t="s">
        <v>32</v>
      </c>
      <c r="C96" s="59"/>
      <c r="D96" s="59"/>
      <c r="E96" s="59"/>
      <c r="F96" s="59"/>
      <c r="G96" s="59"/>
      <c r="H96" s="59"/>
      <c r="I96" s="59"/>
      <c r="J96" s="59"/>
      <c r="K96" s="59"/>
      <c r="L96" s="59"/>
      <c r="M96" s="59"/>
      <c r="N96" s="59"/>
      <c r="O96" s="59"/>
      <c r="P96" s="59"/>
      <c r="Q96" s="59"/>
      <c r="R96" s="812">
        <f>shinsei_SETUBI_POST_CODE</f>
        <v>0</v>
      </c>
      <c r="S96" s="812"/>
      <c r="T96" s="812"/>
      <c r="U96" s="812"/>
      <c r="V96" s="812"/>
      <c r="W96" s="812"/>
      <c r="X96" s="812"/>
      <c r="Y96" s="812"/>
      <c r="Z96" s="812"/>
      <c r="AA96" s="812"/>
      <c r="AB96" s="812"/>
      <c r="AC96" s="812"/>
      <c r="AD96" s="812"/>
      <c r="AE96" s="812"/>
      <c r="AF96" s="812"/>
      <c r="AG96" s="812"/>
      <c r="AH96" s="812"/>
      <c r="AI96" s="812"/>
      <c r="AJ96" s="812"/>
      <c r="AK96" s="812"/>
      <c r="AL96" s="812"/>
      <c r="AM96" s="812"/>
      <c r="AN96" s="812"/>
      <c r="AO96" s="812"/>
      <c r="AP96" s="812"/>
      <c r="AQ96" s="812"/>
      <c r="AR96" s="812"/>
      <c r="AS96" s="812"/>
      <c r="AT96" s="812"/>
      <c r="AU96" s="812"/>
      <c r="AV96" s="812"/>
      <c r="AW96" s="812"/>
      <c r="AX96" s="812"/>
      <c r="AY96" s="812"/>
      <c r="AZ96" s="812"/>
      <c r="BA96" s="812"/>
      <c r="BB96" s="812"/>
      <c r="BC96" s="812"/>
      <c r="BD96" s="812"/>
      <c r="BE96" s="812"/>
      <c r="BF96" s="812"/>
      <c r="BG96" s="812"/>
      <c r="BH96" s="812"/>
      <c r="BI96" s="812"/>
      <c r="BJ96" s="812"/>
      <c r="BK96" s="812"/>
      <c r="BL96" s="812"/>
      <c r="BM96" s="812"/>
      <c r="BN96" s="812"/>
      <c r="BO96" s="812"/>
      <c r="BP96" s="812"/>
      <c r="BQ96" s="812"/>
      <c r="BR96" s="812"/>
      <c r="BS96" s="812"/>
      <c r="BT96" s="812"/>
      <c r="BU96" s="812"/>
      <c r="BV96" s="812"/>
      <c r="BW96" s="812"/>
      <c r="BX96" s="812"/>
      <c r="BY96" s="812"/>
      <c r="BZ96" s="812"/>
    </row>
    <row r="97" spans="1:78" s="2" customFormat="1" ht="16.5" customHeight="1">
      <c r="A97" s="59"/>
      <c r="B97" s="59" t="s">
        <v>68</v>
      </c>
      <c r="C97" s="59"/>
      <c r="D97" s="59"/>
      <c r="E97" s="59"/>
      <c r="F97" s="59"/>
      <c r="G97" s="59"/>
      <c r="H97" s="59"/>
      <c r="I97" s="59"/>
      <c r="J97" s="59"/>
      <c r="K97" s="59"/>
      <c r="L97" s="59"/>
      <c r="M97" s="59"/>
      <c r="N97" s="59"/>
      <c r="O97" s="59"/>
      <c r="P97" s="59"/>
      <c r="Q97" s="59"/>
      <c r="R97" s="812" t="str">
        <f>shinsei_SETUBI_KEN&amp;shinsei_SETUBI_ADDRESS</f>
        <v/>
      </c>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2"/>
      <c r="AY97" s="812"/>
      <c r="AZ97" s="812"/>
      <c r="BA97" s="812"/>
      <c r="BB97" s="812"/>
      <c r="BC97" s="812"/>
      <c r="BD97" s="812"/>
      <c r="BE97" s="812"/>
      <c r="BF97" s="812"/>
      <c r="BG97" s="812"/>
      <c r="BH97" s="812"/>
      <c r="BI97" s="812"/>
      <c r="BJ97" s="812"/>
      <c r="BK97" s="812"/>
      <c r="BL97" s="812"/>
      <c r="BM97" s="812"/>
      <c r="BN97" s="812"/>
      <c r="BO97" s="812"/>
      <c r="BP97" s="812"/>
      <c r="BQ97" s="812"/>
      <c r="BR97" s="812"/>
      <c r="BS97" s="812"/>
      <c r="BT97" s="812"/>
      <c r="BU97" s="812"/>
      <c r="BV97" s="812"/>
      <c r="BW97" s="812"/>
      <c r="BX97" s="812"/>
      <c r="BY97" s="812"/>
      <c r="BZ97" s="812"/>
    </row>
    <row r="98" spans="1:78" s="2" customFormat="1" ht="16.5" customHeight="1">
      <c r="A98" s="59"/>
      <c r="B98" s="59" t="s">
        <v>34</v>
      </c>
      <c r="C98" s="59"/>
      <c r="D98" s="59"/>
      <c r="E98" s="59"/>
      <c r="F98" s="59"/>
      <c r="G98" s="59"/>
      <c r="H98" s="59"/>
      <c r="I98" s="59"/>
      <c r="J98" s="59"/>
      <c r="K98" s="59"/>
      <c r="L98" s="59"/>
      <c r="M98" s="59"/>
      <c r="N98" s="59"/>
      <c r="O98" s="59"/>
      <c r="P98" s="59"/>
      <c r="Q98" s="59"/>
      <c r="R98" s="812">
        <f>shinsei_SETUBI_TEL</f>
        <v>0</v>
      </c>
      <c r="S98" s="812"/>
      <c r="T98" s="812"/>
      <c r="U98" s="812"/>
      <c r="V98" s="812"/>
      <c r="W98" s="812"/>
      <c r="X98" s="812"/>
      <c r="Y98" s="812"/>
      <c r="Z98" s="812"/>
      <c r="AA98" s="812"/>
      <c r="AB98" s="812"/>
      <c r="AC98" s="812"/>
      <c r="AD98" s="812"/>
      <c r="AE98" s="812"/>
      <c r="AF98" s="812"/>
      <c r="AG98" s="812"/>
      <c r="AH98" s="812"/>
      <c r="AI98" s="812"/>
      <c r="AJ98" s="812"/>
      <c r="AK98" s="812"/>
      <c r="AL98" s="812"/>
      <c r="AM98" s="812"/>
      <c r="AN98" s="812"/>
      <c r="AO98" s="812"/>
      <c r="AP98" s="812"/>
      <c r="AQ98" s="812"/>
      <c r="AR98" s="812"/>
      <c r="AS98" s="812"/>
      <c r="AT98" s="812"/>
      <c r="AU98" s="812"/>
      <c r="AV98" s="812"/>
      <c r="AW98" s="812"/>
      <c r="AX98" s="812"/>
      <c r="AY98" s="812"/>
      <c r="AZ98" s="812"/>
      <c r="BA98" s="812"/>
      <c r="BB98" s="812"/>
      <c r="BC98" s="812"/>
      <c r="BD98" s="812"/>
      <c r="BE98" s="812"/>
      <c r="BF98" s="812"/>
      <c r="BG98" s="812"/>
      <c r="BH98" s="812"/>
      <c r="BI98" s="812"/>
      <c r="BJ98" s="812"/>
      <c r="BK98" s="812"/>
      <c r="BL98" s="812"/>
      <c r="BM98" s="812"/>
      <c r="BN98" s="812"/>
      <c r="BO98" s="812"/>
      <c r="BP98" s="812"/>
      <c r="BQ98" s="812"/>
      <c r="BR98" s="812"/>
      <c r="BS98" s="812"/>
      <c r="BT98" s="812"/>
      <c r="BU98" s="812"/>
      <c r="BV98" s="812"/>
      <c r="BW98" s="812"/>
      <c r="BX98" s="812"/>
      <c r="BY98" s="812"/>
      <c r="BZ98" s="812"/>
    </row>
    <row r="99" spans="1:78" s="2" customFormat="1" ht="16.5" customHeight="1">
      <c r="A99" s="59"/>
      <c r="B99" s="59" t="s">
        <v>69</v>
      </c>
      <c r="C99" s="59"/>
      <c r="D99" s="59"/>
      <c r="E99" s="59"/>
      <c r="F99" s="59"/>
      <c r="G99" s="59"/>
      <c r="H99" s="59"/>
      <c r="I99" s="59"/>
      <c r="J99" s="59"/>
      <c r="K99" s="59"/>
      <c r="L99" s="59"/>
      <c r="M99" s="59"/>
      <c r="N99" s="59"/>
      <c r="O99" s="59"/>
      <c r="P99" s="59"/>
      <c r="Q99" s="59"/>
      <c r="R99" s="812">
        <f>shinsei_SETUBI_REGIST_NO</f>
        <v>0</v>
      </c>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2"/>
      <c r="AY99" s="812"/>
      <c r="AZ99" s="812"/>
      <c r="BA99" s="812"/>
      <c r="BB99" s="812"/>
      <c r="BC99" s="812"/>
      <c r="BD99" s="812"/>
      <c r="BE99" s="812"/>
      <c r="BF99" s="812"/>
      <c r="BG99" s="812"/>
      <c r="BH99" s="812"/>
      <c r="BI99" s="812"/>
      <c r="BJ99" s="812"/>
      <c r="BK99" s="812"/>
      <c r="BL99" s="812"/>
      <c r="BM99" s="812"/>
      <c r="BN99" s="812"/>
      <c r="BO99" s="812"/>
      <c r="BP99" s="812"/>
      <c r="BQ99" s="812"/>
      <c r="BR99" s="812"/>
      <c r="BS99" s="812"/>
      <c r="BT99" s="812"/>
      <c r="BU99" s="812"/>
      <c r="BV99" s="812"/>
      <c r="BW99" s="812"/>
      <c r="BX99" s="812"/>
      <c r="BY99" s="812"/>
      <c r="BZ99" s="812"/>
    </row>
    <row r="100" spans="1:78" s="2" customFormat="1" ht="16.5" customHeight="1">
      <c r="A100" s="59"/>
      <c r="B100" s="59" t="s">
        <v>70</v>
      </c>
      <c r="C100" s="59"/>
      <c r="D100" s="59"/>
      <c r="E100" s="59"/>
      <c r="F100" s="59"/>
      <c r="G100" s="59"/>
      <c r="H100" s="59"/>
      <c r="I100" s="59"/>
      <c r="J100" s="59"/>
      <c r="K100" s="59"/>
      <c r="L100" s="59"/>
      <c r="M100" s="59"/>
      <c r="N100" s="59"/>
      <c r="O100" s="59"/>
      <c r="P100" s="59"/>
      <c r="Q100" s="59"/>
      <c r="R100" s="122"/>
      <c r="S100" s="122"/>
      <c r="T100" s="122"/>
      <c r="U100" s="59"/>
      <c r="V100" s="59"/>
      <c r="W100" s="59"/>
      <c r="X100" s="812">
        <f>shinsei_SETUBI_DOC</f>
        <v>0</v>
      </c>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2"/>
      <c r="AY100" s="812"/>
      <c r="AZ100" s="812"/>
      <c r="BA100" s="812"/>
      <c r="BB100" s="812"/>
      <c r="BC100" s="812"/>
      <c r="BD100" s="812"/>
      <c r="BE100" s="812"/>
      <c r="BF100" s="812"/>
      <c r="BG100" s="812"/>
      <c r="BH100" s="812"/>
      <c r="BI100" s="812"/>
      <c r="BJ100" s="812"/>
      <c r="BK100" s="812"/>
      <c r="BL100" s="812"/>
      <c r="BM100" s="812"/>
      <c r="BN100" s="812"/>
      <c r="BO100" s="812"/>
      <c r="BP100" s="812"/>
      <c r="BQ100" s="812"/>
      <c r="BR100" s="812"/>
      <c r="BS100" s="812"/>
      <c r="BT100" s="812"/>
      <c r="BU100" s="812"/>
      <c r="BV100" s="812"/>
      <c r="BW100" s="812"/>
      <c r="BX100" s="812"/>
      <c r="BY100" s="812"/>
      <c r="BZ100" s="812"/>
    </row>
    <row r="101" spans="1:78" s="2" customFormat="1" ht="6.6"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5.95" customHeight="1">
      <c r="A102" s="59"/>
      <c r="B102" s="59" t="s">
        <v>71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s="2" customFormat="1" ht="16.5" customHeight="1">
      <c r="A103" s="59"/>
      <c r="B103" s="59" t="s">
        <v>66</v>
      </c>
      <c r="C103" s="59"/>
      <c r="D103" s="59"/>
      <c r="E103" s="59"/>
      <c r="F103" s="59"/>
      <c r="G103" s="59"/>
      <c r="H103" s="59"/>
      <c r="I103" s="59"/>
      <c r="J103" s="59"/>
      <c r="K103" s="59"/>
      <c r="L103" s="59"/>
      <c r="M103" s="59"/>
      <c r="N103" s="59"/>
      <c r="O103" s="59"/>
      <c r="P103" s="59"/>
      <c r="Q103" s="59"/>
      <c r="R103" s="812">
        <f>shinsei_SETUBI1_NAME</f>
        <v>0</v>
      </c>
      <c r="S103" s="812"/>
      <c r="T103" s="812"/>
      <c r="U103" s="812"/>
      <c r="V103" s="812"/>
      <c r="W103" s="812"/>
      <c r="X103" s="812"/>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12"/>
      <c r="AY103" s="812"/>
      <c r="AZ103" s="812"/>
      <c r="BA103" s="812"/>
      <c r="BB103" s="812"/>
      <c r="BC103" s="812"/>
      <c r="BD103" s="812"/>
      <c r="BE103" s="812"/>
      <c r="BF103" s="812"/>
      <c r="BG103" s="812"/>
      <c r="BH103" s="812"/>
      <c r="BI103" s="812"/>
      <c r="BJ103" s="812"/>
      <c r="BK103" s="812"/>
      <c r="BL103" s="812"/>
      <c r="BM103" s="812"/>
      <c r="BN103" s="812"/>
      <c r="BO103" s="812"/>
      <c r="BP103" s="812"/>
      <c r="BQ103" s="812"/>
      <c r="BR103" s="812"/>
      <c r="BS103" s="812"/>
      <c r="BT103" s="812"/>
      <c r="BU103" s="812"/>
      <c r="BV103" s="812"/>
      <c r="BW103" s="812"/>
      <c r="BX103" s="812"/>
      <c r="BY103" s="812"/>
      <c r="BZ103" s="812"/>
    </row>
    <row r="104" spans="1:78" s="2" customFormat="1" ht="16.5" customHeight="1">
      <c r="A104" s="59"/>
      <c r="B104" s="59" t="s">
        <v>67</v>
      </c>
      <c r="C104" s="59"/>
      <c r="D104" s="59"/>
      <c r="E104" s="59"/>
      <c r="F104" s="59"/>
      <c r="G104" s="59"/>
      <c r="H104" s="59"/>
      <c r="I104" s="59"/>
      <c r="J104" s="59"/>
      <c r="K104" s="59"/>
      <c r="L104" s="59"/>
      <c r="M104" s="59"/>
      <c r="N104" s="59"/>
      <c r="O104" s="59"/>
      <c r="P104" s="59"/>
      <c r="Q104" s="59"/>
      <c r="R104" s="812">
        <f>shinsei_SETUBI1_COMPANY</f>
        <v>0</v>
      </c>
      <c r="S104" s="812"/>
      <c r="T104" s="812"/>
      <c r="U104" s="812"/>
      <c r="V104" s="812"/>
      <c r="W104" s="812"/>
      <c r="X104" s="812"/>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2"/>
      <c r="AY104" s="812"/>
      <c r="AZ104" s="812"/>
      <c r="BA104" s="812"/>
      <c r="BB104" s="812"/>
      <c r="BC104" s="812"/>
      <c r="BD104" s="812"/>
      <c r="BE104" s="812"/>
      <c r="BF104" s="812"/>
      <c r="BG104" s="812"/>
      <c r="BH104" s="812"/>
      <c r="BI104" s="812"/>
      <c r="BJ104" s="812"/>
      <c r="BK104" s="812"/>
      <c r="BL104" s="812"/>
      <c r="BM104" s="812"/>
      <c r="BN104" s="812"/>
      <c r="BO104" s="812"/>
      <c r="BP104" s="812"/>
      <c r="BQ104" s="812"/>
      <c r="BR104" s="812"/>
      <c r="BS104" s="812"/>
      <c r="BT104" s="812"/>
      <c r="BU104" s="812"/>
      <c r="BV104" s="812"/>
      <c r="BW104" s="812"/>
      <c r="BX104" s="812"/>
      <c r="BY104" s="812"/>
      <c r="BZ104" s="812"/>
    </row>
    <row r="105" spans="1:78" s="2" customFormat="1" ht="16.5" customHeight="1">
      <c r="A105" s="59"/>
      <c r="B105" s="59" t="s">
        <v>32</v>
      </c>
      <c r="C105" s="59"/>
      <c r="D105" s="59"/>
      <c r="E105" s="59"/>
      <c r="F105" s="59"/>
      <c r="G105" s="59"/>
      <c r="H105" s="59"/>
      <c r="I105" s="59"/>
      <c r="J105" s="59"/>
      <c r="K105" s="59"/>
      <c r="L105" s="59"/>
      <c r="M105" s="59"/>
      <c r="N105" s="59"/>
      <c r="O105" s="59"/>
      <c r="P105" s="59"/>
      <c r="Q105" s="59"/>
      <c r="R105" s="812">
        <f>shinsei_SETUBI1_POST_CODE</f>
        <v>0</v>
      </c>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2"/>
      <c r="AY105" s="812"/>
      <c r="AZ105" s="812"/>
      <c r="BA105" s="812"/>
      <c r="BB105" s="812"/>
      <c r="BC105" s="812"/>
      <c r="BD105" s="812"/>
      <c r="BE105" s="812"/>
      <c r="BF105" s="812"/>
      <c r="BG105" s="812"/>
      <c r="BH105" s="812"/>
      <c r="BI105" s="812"/>
      <c r="BJ105" s="812"/>
      <c r="BK105" s="812"/>
      <c r="BL105" s="812"/>
      <c r="BM105" s="812"/>
      <c r="BN105" s="812"/>
      <c r="BO105" s="812"/>
      <c r="BP105" s="812"/>
      <c r="BQ105" s="812"/>
      <c r="BR105" s="812"/>
      <c r="BS105" s="812"/>
      <c r="BT105" s="812"/>
      <c r="BU105" s="812"/>
      <c r="BV105" s="812"/>
      <c r="BW105" s="812"/>
      <c r="BX105" s="812"/>
      <c r="BY105" s="812"/>
      <c r="BZ105" s="812"/>
    </row>
    <row r="106" spans="1:78" s="2" customFormat="1" ht="16.5" customHeight="1">
      <c r="A106" s="59"/>
      <c r="B106" s="59" t="s">
        <v>68</v>
      </c>
      <c r="C106" s="59"/>
      <c r="D106" s="59"/>
      <c r="E106" s="59"/>
      <c r="F106" s="59"/>
      <c r="G106" s="59"/>
      <c r="H106" s="59"/>
      <c r="I106" s="59"/>
      <c r="J106" s="59"/>
      <c r="K106" s="59"/>
      <c r="L106" s="59"/>
      <c r="M106" s="59"/>
      <c r="N106" s="59"/>
      <c r="O106" s="59"/>
      <c r="P106" s="59"/>
      <c r="Q106" s="59"/>
      <c r="R106" s="812" t="str">
        <f>shinsei_SETUBI1_KEN&amp;shinsei_SETUBI1_ADDRESS</f>
        <v/>
      </c>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2"/>
      <c r="AY106" s="812"/>
      <c r="AZ106" s="812"/>
      <c r="BA106" s="812"/>
      <c r="BB106" s="812"/>
      <c r="BC106" s="812"/>
      <c r="BD106" s="812"/>
      <c r="BE106" s="812"/>
      <c r="BF106" s="812"/>
      <c r="BG106" s="812"/>
      <c r="BH106" s="812"/>
      <c r="BI106" s="812"/>
      <c r="BJ106" s="812"/>
      <c r="BK106" s="812"/>
      <c r="BL106" s="812"/>
      <c r="BM106" s="812"/>
      <c r="BN106" s="812"/>
      <c r="BO106" s="812"/>
      <c r="BP106" s="812"/>
      <c r="BQ106" s="812"/>
      <c r="BR106" s="812"/>
      <c r="BS106" s="812"/>
      <c r="BT106" s="812"/>
      <c r="BU106" s="812"/>
      <c r="BV106" s="812"/>
      <c r="BW106" s="812"/>
      <c r="BX106" s="812"/>
      <c r="BY106" s="812"/>
      <c r="BZ106" s="812"/>
    </row>
    <row r="107" spans="1:78" s="2" customFormat="1" ht="16.5" customHeight="1">
      <c r="A107" s="59"/>
      <c r="B107" s="59" t="s">
        <v>34</v>
      </c>
      <c r="C107" s="59"/>
      <c r="D107" s="59"/>
      <c r="E107" s="59"/>
      <c r="F107" s="59"/>
      <c r="G107" s="59"/>
      <c r="H107" s="59"/>
      <c r="I107" s="59"/>
      <c r="J107" s="59"/>
      <c r="K107" s="59"/>
      <c r="L107" s="59"/>
      <c r="M107" s="59"/>
      <c r="N107" s="59"/>
      <c r="O107" s="59"/>
      <c r="P107" s="59"/>
      <c r="Q107" s="59"/>
      <c r="R107" s="812">
        <f>shinsei_SETUBI1_TEL</f>
        <v>0</v>
      </c>
      <c r="S107" s="812"/>
      <c r="T107" s="812"/>
      <c r="U107" s="812"/>
      <c r="V107" s="812"/>
      <c r="W107" s="812"/>
      <c r="X107" s="812"/>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2"/>
      <c r="AY107" s="812"/>
      <c r="AZ107" s="812"/>
      <c r="BA107" s="812"/>
      <c r="BB107" s="812"/>
      <c r="BC107" s="812"/>
      <c r="BD107" s="812"/>
      <c r="BE107" s="812"/>
      <c r="BF107" s="812"/>
      <c r="BG107" s="812"/>
      <c r="BH107" s="812"/>
      <c r="BI107" s="812"/>
      <c r="BJ107" s="812"/>
      <c r="BK107" s="812"/>
      <c r="BL107" s="812"/>
      <c r="BM107" s="812"/>
      <c r="BN107" s="812"/>
      <c r="BO107" s="812"/>
      <c r="BP107" s="812"/>
      <c r="BQ107" s="812"/>
      <c r="BR107" s="812"/>
      <c r="BS107" s="812"/>
      <c r="BT107" s="812"/>
      <c r="BU107" s="812"/>
      <c r="BV107" s="812"/>
      <c r="BW107" s="812"/>
      <c r="BX107" s="812"/>
      <c r="BY107" s="812"/>
      <c r="BZ107" s="812"/>
    </row>
    <row r="108" spans="1:78" s="2" customFormat="1" ht="16.5" customHeight="1">
      <c r="A108" s="59"/>
      <c r="B108" s="59" t="s">
        <v>69</v>
      </c>
      <c r="C108" s="59"/>
      <c r="D108" s="59"/>
      <c r="E108" s="59"/>
      <c r="F108" s="59"/>
      <c r="G108" s="59"/>
      <c r="H108" s="59"/>
      <c r="I108" s="59"/>
      <c r="J108" s="59"/>
      <c r="K108" s="59"/>
      <c r="L108" s="59"/>
      <c r="M108" s="59"/>
      <c r="N108" s="59"/>
      <c r="O108" s="59"/>
      <c r="P108" s="59"/>
      <c r="Q108" s="59"/>
      <c r="R108" s="812">
        <f>shinsei_SETUBI1_REGIST_NO</f>
        <v>0</v>
      </c>
      <c r="S108" s="812"/>
      <c r="T108" s="812"/>
      <c r="U108" s="812"/>
      <c r="V108" s="812"/>
      <c r="W108" s="812"/>
      <c r="X108" s="812"/>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2"/>
      <c r="AY108" s="812"/>
      <c r="AZ108" s="812"/>
      <c r="BA108" s="812"/>
      <c r="BB108" s="812"/>
      <c r="BC108" s="812"/>
      <c r="BD108" s="812"/>
      <c r="BE108" s="812"/>
      <c r="BF108" s="812"/>
      <c r="BG108" s="812"/>
      <c r="BH108" s="812"/>
      <c r="BI108" s="812"/>
      <c r="BJ108" s="812"/>
      <c r="BK108" s="812"/>
      <c r="BL108" s="812"/>
      <c r="BM108" s="812"/>
      <c r="BN108" s="812"/>
      <c r="BO108" s="812"/>
      <c r="BP108" s="812"/>
      <c r="BQ108" s="812"/>
      <c r="BR108" s="812"/>
      <c r="BS108" s="812"/>
      <c r="BT108" s="812"/>
      <c r="BU108" s="812"/>
      <c r="BV108" s="812"/>
      <c r="BW108" s="812"/>
      <c r="BX108" s="812"/>
      <c r="BY108" s="812"/>
      <c r="BZ108" s="812"/>
    </row>
    <row r="109" spans="1:78" s="2" customFormat="1" ht="16.5" customHeight="1">
      <c r="A109" s="59"/>
      <c r="B109" s="59" t="s">
        <v>70</v>
      </c>
      <c r="C109" s="59"/>
      <c r="D109" s="59"/>
      <c r="E109" s="59"/>
      <c r="F109" s="59"/>
      <c r="G109" s="59"/>
      <c r="H109" s="59"/>
      <c r="I109" s="59"/>
      <c r="J109" s="59"/>
      <c r="K109" s="59"/>
      <c r="L109" s="59"/>
      <c r="M109" s="59"/>
      <c r="N109" s="59"/>
      <c r="O109" s="59"/>
      <c r="P109" s="59"/>
      <c r="Q109" s="59"/>
      <c r="R109" s="122"/>
      <c r="S109" s="122"/>
      <c r="T109" s="122"/>
      <c r="U109" s="59"/>
      <c r="V109" s="59"/>
      <c r="W109" s="59"/>
      <c r="X109" s="812">
        <f>shinsei_SETUBI1_DOC</f>
        <v>0</v>
      </c>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2"/>
      <c r="BQ109" s="812"/>
      <c r="BR109" s="812"/>
      <c r="BS109" s="812"/>
      <c r="BT109" s="812"/>
      <c r="BU109" s="812"/>
      <c r="BV109" s="812"/>
      <c r="BW109" s="812"/>
      <c r="BX109" s="812"/>
      <c r="BY109" s="812"/>
      <c r="BZ109" s="812"/>
    </row>
    <row r="110" spans="1:78" s="2" customFormat="1" ht="5.0999999999999996"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2.1"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row>
    <row r="112" spans="1:78" s="2" customFormat="1" ht="16.5" customHeight="1">
      <c r="A112" s="59"/>
      <c r="B112" s="59" t="s">
        <v>66</v>
      </c>
      <c r="C112" s="59"/>
      <c r="D112" s="59"/>
      <c r="E112" s="59"/>
      <c r="F112" s="59"/>
      <c r="G112" s="59"/>
      <c r="H112" s="59"/>
      <c r="I112" s="59"/>
      <c r="J112" s="59"/>
      <c r="K112" s="59"/>
      <c r="L112" s="59"/>
      <c r="M112" s="59"/>
      <c r="N112" s="59"/>
      <c r="O112" s="59"/>
      <c r="P112" s="59"/>
      <c r="Q112" s="59"/>
      <c r="R112" s="812">
        <f>shinsei_SETUBI2_NAME</f>
        <v>0</v>
      </c>
      <c r="S112" s="812"/>
      <c r="T112" s="812"/>
      <c r="U112" s="812"/>
      <c r="V112" s="812"/>
      <c r="W112" s="812"/>
      <c r="X112" s="812"/>
      <c r="Y112" s="812"/>
      <c r="Z112" s="812"/>
      <c r="AA112" s="812"/>
      <c r="AB112" s="812"/>
      <c r="AC112" s="812"/>
      <c r="AD112" s="812"/>
      <c r="AE112" s="812"/>
      <c r="AF112" s="812"/>
      <c r="AG112" s="812"/>
      <c r="AH112" s="812"/>
      <c r="AI112" s="812"/>
      <c r="AJ112" s="812"/>
      <c r="AK112" s="812"/>
      <c r="AL112" s="812"/>
      <c r="AM112" s="812"/>
      <c r="AN112" s="812"/>
      <c r="AO112" s="812"/>
      <c r="AP112" s="812"/>
      <c r="AQ112" s="812"/>
      <c r="AR112" s="812"/>
      <c r="AS112" s="812"/>
      <c r="AT112" s="812"/>
      <c r="AU112" s="812"/>
      <c r="AV112" s="812"/>
      <c r="AW112" s="812"/>
      <c r="AX112" s="812"/>
      <c r="AY112" s="812"/>
      <c r="AZ112" s="812"/>
      <c r="BA112" s="812"/>
      <c r="BB112" s="812"/>
      <c r="BC112" s="812"/>
      <c r="BD112" s="812"/>
      <c r="BE112" s="812"/>
      <c r="BF112" s="812"/>
      <c r="BG112" s="812"/>
      <c r="BH112" s="812"/>
      <c r="BI112" s="812"/>
      <c r="BJ112" s="812"/>
      <c r="BK112" s="812"/>
      <c r="BL112" s="812"/>
      <c r="BM112" s="812"/>
      <c r="BN112" s="812"/>
      <c r="BO112" s="812"/>
      <c r="BP112" s="812"/>
      <c r="BQ112" s="812"/>
      <c r="BR112" s="812"/>
      <c r="BS112" s="812"/>
      <c r="BT112" s="812"/>
      <c r="BU112" s="812"/>
      <c r="BV112" s="812"/>
      <c r="BW112" s="812"/>
      <c r="BX112" s="812"/>
      <c r="BY112" s="812"/>
      <c r="BZ112" s="812"/>
    </row>
    <row r="113" spans="1:78" s="2" customFormat="1" ht="16.5" customHeight="1">
      <c r="A113" s="59"/>
      <c r="B113" s="59" t="s">
        <v>67</v>
      </c>
      <c r="C113" s="59"/>
      <c r="D113" s="59"/>
      <c r="E113" s="59"/>
      <c r="F113" s="59"/>
      <c r="G113" s="59"/>
      <c r="H113" s="59"/>
      <c r="I113" s="59"/>
      <c r="J113" s="59"/>
      <c r="K113" s="59"/>
      <c r="L113" s="59"/>
      <c r="M113" s="59"/>
      <c r="N113" s="59"/>
      <c r="O113" s="59"/>
      <c r="P113" s="59"/>
      <c r="Q113" s="59"/>
      <c r="R113" s="812">
        <f>shinsei_SETUBI2_COMPANY</f>
        <v>0</v>
      </c>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2"/>
      <c r="AY113" s="812"/>
      <c r="AZ113" s="812"/>
      <c r="BA113" s="812"/>
      <c r="BB113" s="812"/>
      <c r="BC113" s="812"/>
      <c r="BD113" s="812"/>
      <c r="BE113" s="812"/>
      <c r="BF113" s="812"/>
      <c r="BG113" s="812"/>
      <c r="BH113" s="812"/>
      <c r="BI113" s="812"/>
      <c r="BJ113" s="812"/>
      <c r="BK113" s="812"/>
      <c r="BL113" s="812"/>
      <c r="BM113" s="812"/>
      <c r="BN113" s="812"/>
      <c r="BO113" s="812"/>
      <c r="BP113" s="812"/>
      <c r="BQ113" s="812"/>
      <c r="BR113" s="812"/>
      <c r="BS113" s="812"/>
      <c r="BT113" s="812"/>
      <c r="BU113" s="812"/>
      <c r="BV113" s="812"/>
      <c r="BW113" s="812"/>
      <c r="BX113" s="812"/>
      <c r="BY113" s="812"/>
      <c r="BZ113" s="812"/>
    </row>
    <row r="114" spans="1:78" s="2" customFormat="1" ht="16.5" customHeight="1">
      <c r="A114" s="59"/>
      <c r="B114" s="59" t="s">
        <v>32</v>
      </c>
      <c r="C114" s="59"/>
      <c r="D114" s="59"/>
      <c r="E114" s="59"/>
      <c r="F114" s="59"/>
      <c r="G114" s="59"/>
      <c r="H114" s="59"/>
      <c r="I114" s="59"/>
      <c r="J114" s="59"/>
      <c r="K114" s="59"/>
      <c r="L114" s="59"/>
      <c r="M114" s="59"/>
      <c r="N114" s="59"/>
      <c r="O114" s="59"/>
      <c r="P114" s="59"/>
      <c r="Q114" s="59"/>
      <c r="R114" s="812">
        <f>shinsei_SETUBI2_POST_CODE</f>
        <v>0</v>
      </c>
      <c r="S114" s="812"/>
      <c r="T114" s="812"/>
      <c r="U114" s="812"/>
      <c r="V114" s="812"/>
      <c r="W114" s="812"/>
      <c r="X114" s="812"/>
      <c r="Y114" s="812"/>
      <c r="Z114" s="812"/>
      <c r="AA114" s="812"/>
      <c r="AB114" s="812"/>
      <c r="AC114" s="812"/>
      <c r="AD114" s="812"/>
      <c r="AE114" s="812"/>
      <c r="AF114" s="812"/>
      <c r="AG114" s="812"/>
      <c r="AH114" s="812"/>
      <c r="AI114" s="812"/>
      <c r="AJ114" s="812"/>
      <c r="AK114" s="812"/>
      <c r="AL114" s="812"/>
      <c r="AM114" s="812"/>
      <c r="AN114" s="812"/>
      <c r="AO114" s="812"/>
      <c r="AP114" s="812"/>
      <c r="AQ114" s="812"/>
      <c r="AR114" s="812"/>
      <c r="AS114" s="812"/>
      <c r="AT114" s="812"/>
      <c r="AU114" s="812"/>
      <c r="AV114" s="812"/>
      <c r="AW114" s="812"/>
      <c r="AX114" s="812"/>
      <c r="AY114" s="812"/>
      <c r="AZ114" s="812"/>
      <c r="BA114" s="812"/>
      <c r="BB114" s="812"/>
      <c r="BC114" s="812"/>
      <c r="BD114" s="812"/>
      <c r="BE114" s="812"/>
      <c r="BF114" s="812"/>
      <c r="BG114" s="812"/>
      <c r="BH114" s="812"/>
      <c r="BI114" s="812"/>
      <c r="BJ114" s="812"/>
      <c r="BK114" s="812"/>
      <c r="BL114" s="812"/>
      <c r="BM114" s="812"/>
      <c r="BN114" s="812"/>
      <c r="BO114" s="812"/>
      <c r="BP114" s="812"/>
      <c r="BQ114" s="812"/>
      <c r="BR114" s="812"/>
      <c r="BS114" s="812"/>
      <c r="BT114" s="812"/>
      <c r="BU114" s="812"/>
      <c r="BV114" s="812"/>
      <c r="BW114" s="812"/>
      <c r="BX114" s="812"/>
      <c r="BY114" s="812"/>
      <c r="BZ114" s="812"/>
    </row>
    <row r="115" spans="1:78" s="2" customFormat="1" ht="16.5" customHeight="1">
      <c r="A115" s="59"/>
      <c r="B115" s="59" t="s">
        <v>68</v>
      </c>
      <c r="C115" s="59"/>
      <c r="D115" s="59"/>
      <c r="E115" s="59"/>
      <c r="F115" s="59"/>
      <c r="G115" s="59"/>
      <c r="H115" s="59"/>
      <c r="I115" s="59"/>
      <c r="J115" s="59"/>
      <c r="K115" s="59"/>
      <c r="L115" s="59"/>
      <c r="M115" s="59"/>
      <c r="N115" s="59"/>
      <c r="O115" s="59"/>
      <c r="P115" s="59"/>
      <c r="Q115" s="59"/>
      <c r="R115" s="812" t="str">
        <f>shinsei_SETUBI2_KEN&amp;shinsei_SETUBI2_ADDRESS</f>
        <v/>
      </c>
      <c r="S115" s="812"/>
      <c r="T115" s="812"/>
      <c r="U115" s="812"/>
      <c r="V115" s="812"/>
      <c r="W115" s="812"/>
      <c r="X115" s="812"/>
      <c r="Y115" s="812"/>
      <c r="Z115" s="812"/>
      <c r="AA115" s="812"/>
      <c r="AB115" s="812"/>
      <c r="AC115" s="812"/>
      <c r="AD115" s="812"/>
      <c r="AE115" s="812"/>
      <c r="AF115" s="812"/>
      <c r="AG115" s="812"/>
      <c r="AH115" s="812"/>
      <c r="AI115" s="812"/>
      <c r="AJ115" s="812"/>
      <c r="AK115" s="812"/>
      <c r="AL115" s="812"/>
      <c r="AM115" s="812"/>
      <c r="AN115" s="812"/>
      <c r="AO115" s="812"/>
      <c r="AP115" s="812"/>
      <c r="AQ115" s="812"/>
      <c r="AR115" s="812"/>
      <c r="AS115" s="812"/>
      <c r="AT115" s="812"/>
      <c r="AU115" s="812"/>
      <c r="AV115" s="812"/>
      <c r="AW115" s="812"/>
      <c r="AX115" s="812"/>
      <c r="AY115" s="812"/>
      <c r="AZ115" s="812"/>
      <c r="BA115" s="812"/>
      <c r="BB115" s="812"/>
      <c r="BC115" s="812"/>
      <c r="BD115" s="812"/>
      <c r="BE115" s="812"/>
      <c r="BF115" s="812"/>
      <c r="BG115" s="812"/>
      <c r="BH115" s="812"/>
      <c r="BI115" s="812"/>
      <c r="BJ115" s="812"/>
      <c r="BK115" s="812"/>
      <c r="BL115" s="812"/>
      <c r="BM115" s="812"/>
      <c r="BN115" s="812"/>
      <c r="BO115" s="812"/>
      <c r="BP115" s="812"/>
      <c r="BQ115" s="812"/>
      <c r="BR115" s="812"/>
      <c r="BS115" s="812"/>
      <c r="BT115" s="812"/>
      <c r="BU115" s="812"/>
      <c r="BV115" s="812"/>
      <c r="BW115" s="812"/>
      <c r="BX115" s="812"/>
      <c r="BY115" s="812"/>
      <c r="BZ115" s="812"/>
    </row>
    <row r="116" spans="1:78" s="2" customFormat="1" ht="16.5" customHeight="1">
      <c r="A116" s="59"/>
      <c r="B116" s="59" t="s">
        <v>34</v>
      </c>
      <c r="C116" s="59"/>
      <c r="D116" s="59"/>
      <c r="E116" s="59"/>
      <c r="F116" s="59"/>
      <c r="G116" s="59"/>
      <c r="H116" s="59"/>
      <c r="I116" s="59"/>
      <c r="J116" s="59"/>
      <c r="K116" s="59"/>
      <c r="L116" s="59"/>
      <c r="M116" s="59"/>
      <c r="N116" s="59"/>
      <c r="O116" s="59"/>
      <c r="P116" s="59"/>
      <c r="Q116" s="59"/>
      <c r="R116" s="812">
        <f>shinsei_SETUBI2_TEL</f>
        <v>0</v>
      </c>
      <c r="S116" s="812"/>
      <c r="T116" s="812"/>
      <c r="U116" s="812"/>
      <c r="V116" s="812"/>
      <c r="W116" s="812"/>
      <c r="X116" s="812"/>
      <c r="Y116" s="812"/>
      <c r="Z116" s="812"/>
      <c r="AA116" s="812"/>
      <c r="AB116" s="812"/>
      <c r="AC116" s="812"/>
      <c r="AD116" s="812"/>
      <c r="AE116" s="812"/>
      <c r="AF116" s="812"/>
      <c r="AG116" s="812"/>
      <c r="AH116" s="812"/>
      <c r="AI116" s="812"/>
      <c r="AJ116" s="812"/>
      <c r="AK116" s="812"/>
      <c r="AL116" s="812"/>
      <c r="AM116" s="812"/>
      <c r="AN116" s="812"/>
      <c r="AO116" s="812"/>
      <c r="AP116" s="812"/>
      <c r="AQ116" s="812"/>
      <c r="AR116" s="812"/>
      <c r="AS116" s="812"/>
      <c r="AT116" s="812"/>
      <c r="AU116" s="812"/>
      <c r="AV116" s="812"/>
      <c r="AW116" s="812"/>
      <c r="AX116" s="812"/>
      <c r="AY116" s="812"/>
      <c r="AZ116" s="812"/>
      <c r="BA116" s="812"/>
      <c r="BB116" s="812"/>
      <c r="BC116" s="812"/>
      <c r="BD116" s="812"/>
      <c r="BE116" s="812"/>
      <c r="BF116" s="812"/>
      <c r="BG116" s="812"/>
      <c r="BH116" s="812"/>
      <c r="BI116" s="812"/>
      <c r="BJ116" s="812"/>
      <c r="BK116" s="812"/>
      <c r="BL116" s="812"/>
      <c r="BM116" s="812"/>
      <c r="BN116" s="812"/>
      <c r="BO116" s="812"/>
      <c r="BP116" s="812"/>
      <c r="BQ116" s="812"/>
      <c r="BR116" s="812"/>
      <c r="BS116" s="812"/>
      <c r="BT116" s="812"/>
      <c r="BU116" s="812"/>
      <c r="BV116" s="812"/>
      <c r="BW116" s="812"/>
      <c r="BX116" s="812"/>
      <c r="BY116" s="812"/>
      <c r="BZ116" s="812"/>
    </row>
    <row r="117" spans="1:78" s="2" customFormat="1" ht="16.5" customHeight="1">
      <c r="A117" s="59"/>
      <c r="B117" s="59" t="s">
        <v>69</v>
      </c>
      <c r="C117" s="59"/>
      <c r="D117" s="59"/>
      <c r="E117" s="59"/>
      <c r="F117" s="59"/>
      <c r="G117" s="59"/>
      <c r="H117" s="59"/>
      <c r="I117" s="59"/>
      <c r="J117" s="59"/>
      <c r="K117" s="59"/>
      <c r="L117" s="59"/>
      <c r="M117" s="59"/>
      <c r="N117" s="59"/>
      <c r="O117" s="59"/>
      <c r="P117" s="59"/>
      <c r="Q117" s="59"/>
      <c r="R117" s="812">
        <f>shinsei_SETUBI2_REGIST_NO</f>
        <v>0</v>
      </c>
      <c r="S117" s="812"/>
      <c r="T117" s="812"/>
      <c r="U117" s="812"/>
      <c r="V117" s="812"/>
      <c r="W117" s="812"/>
      <c r="X117" s="812"/>
      <c r="Y117" s="812"/>
      <c r="Z117" s="812"/>
      <c r="AA117" s="812"/>
      <c r="AB117" s="812"/>
      <c r="AC117" s="812"/>
      <c r="AD117" s="812"/>
      <c r="AE117" s="812"/>
      <c r="AF117" s="812"/>
      <c r="AG117" s="812"/>
      <c r="AH117" s="812"/>
      <c r="AI117" s="812"/>
      <c r="AJ117" s="812"/>
      <c r="AK117" s="812"/>
      <c r="AL117" s="812"/>
      <c r="AM117" s="812"/>
      <c r="AN117" s="812"/>
      <c r="AO117" s="812"/>
      <c r="AP117" s="812"/>
      <c r="AQ117" s="812"/>
      <c r="AR117" s="812"/>
      <c r="AS117" s="812"/>
      <c r="AT117" s="812"/>
      <c r="AU117" s="812"/>
      <c r="AV117" s="812"/>
      <c r="AW117" s="812"/>
      <c r="AX117" s="812"/>
      <c r="AY117" s="812"/>
      <c r="AZ117" s="812"/>
      <c r="BA117" s="812"/>
      <c r="BB117" s="812"/>
      <c r="BC117" s="812"/>
      <c r="BD117" s="812"/>
      <c r="BE117" s="812"/>
      <c r="BF117" s="812"/>
      <c r="BG117" s="812"/>
      <c r="BH117" s="812"/>
      <c r="BI117" s="812"/>
      <c r="BJ117" s="812"/>
      <c r="BK117" s="812"/>
      <c r="BL117" s="812"/>
      <c r="BM117" s="812"/>
      <c r="BN117" s="812"/>
      <c r="BO117" s="812"/>
      <c r="BP117" s="812"/>
      <c r="BQ117" s="812"/>
      <c r="BR117" s="812"/>
      <c r="BS117" s="812"/>
      <c r="BT117" s="812"/>
      <c r="BU117" s="812"/>
      <c r="BV117" s="812"/>
      <c r="BW117" s="812"/>
      <c r="BX117" s="812"/>
      <c r="BY117" s="812"/>
      <c r="BZ117" s="812"/>
    </row>
    <row r="118" spans="1:78" s="2" customFormat="1" ht="16.5" customHeight="1">
      <c r="A118" s="59"/>
      <c r="B118" s="59" t="s">
        <v>70</v>
      </c>
      <c r="C118" s="59"/>
      <c r="D118" s="59"/>
      <c r="E118" s="59"/>
      <c r="F118" s="59"/>
      <c r="G118" s="59"/>
      <c r="H118" s="59"/>
      <c r="I118" s="59"/>
      <c r="J118" s="59"/>
      <c r="K118" s="59"/>
      <c r="L118" s="59"/>
      <c r="M118" s="59"/>
      <c r="N118" s="59"/>
      <c r="O118" s="59"/>
      <c r="P118" s="59"/>
      <c r="Q118" s="59"/>
      <c r="R118" s="122"/>
      <c r="S118" s="122"/>
      <c r="T118" s="122"/>
      <c r="U118" s="59"/>
      <c r="V118" s="59"/>
      <c r="W118" s="59"/>
      <c r="X118" s="812">
        <f>shinsei_SETUBI2_DOC</f>
        <v>0</v>
      </c>
      <c r="Y118" s="812"/>
      <c r="Z118" s="812"/>
      <c r="AA118" s="812"/>
      <c r="AB118" s="812"/>
      <c r="AC118" s="812"/>
      <c r="AD118" s="812"/>
      <c r="AE118" s="812"/>
      <c r="AF118" s="812"/>
      <c r="AG118" s="812"/>
      <c r="AH118" s="812"/>
      <c r="AI118" s="812"/>
      <c r="AJ118" s="812"/>
      <c r="AK118" s="812"/>
      <c r="AL118" s="812"/>
      <c r="AM118" s="812"/>
      <c r="AN118" s="812"/>
      <c r="AO118" s="812"/>
      <c r="AP118" s="812"/>
      <c r="AQ118" s="812"/>
      <c r="AR118" s="812"/>
      <c r="AS118" s="812"/>
      <c r="AT118" s="812"/>
      <c r="AU118" s="812"/>
      <c r="AV118" s="812"/>
      <c r="AW118" s="812"/>
      <c r="AX118" s="812"/>
      <c r="AY118" s="812"/>
      <c r="AZ118" s="812"/>
      <c r="BA118" s="812"/>
      <c r="BB118" s="812"/>
      <c r="BC118" s="812"/>
      <c r="BD118" s="812"/>
      <c r="BE118" s="812"/>
      <c r="BF118" s="812"/>
      <c r="BG118" s="812"/>
      <c r="BH118" s="812"/>
      <c r="BI118" s="812"/>
      <c r="BJ118" s="812"/>
      <c r="BK118" s="812"/>
      <c r="BL118" s="812"/>
      <c r="BM118" s="812"/>
      <c r="BN118" s="812"/>
      <c r="BO118" s="812"/>
      <c r="BP118" s="812"/>
      <c r="BQ118" s="812"/>
      <c r="BR118" s="812"/>
      <c r="BS118" s="812"/>
      <c r="BT118" s="812"/>
      <c r="BU118" s="812"/>
      <c r="BV118" s="812"/>
      <c r="BW118" s="812"/>
      <c r="BX118" s="812"/>
      <c r="BY118" s="812"/>
      <c r="BZ118" s="812"/>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3.6"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row>
    <row r="121" spans="1:78" s="2" customFormat="1" ht="16.5" customHeight="1">
      <c r="A121" s="59"/>
      <c r="B121" s="59" t="s">
        <v>66</v>
      </c>
      <c r="C121" s="59"/>
      <c r="D121" s="59"/>
      <c r="E121" s="59"/>
      <c r="F121" s="59"/>
      <c r="G121" s="59"/>
      <c r="H121" s="59"/>
      <c r="I121" s="59"/>
      <c r="J121" s="59"/>
      <c r="K121" s="59"/>
      <c r="L121" s="59"/>
      <c r="M121" s="59"/>
      <c r="N121" s="59"/>
      <c r="O121" s="59"/>
      <c r="P121" s="59"/>
      <c r="Q121" s="59"/>
      <c r="R121" s="812">
        <f>shinsei_SETUBI3_NAME</f>
        <v>0</v>
      </c>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2"/>
      <c r="AY121" s="812"/>
      <c r="AZ121" s="812"/>
      <c r="BA121" s="812"/>
      <c r="BB121" s="812"/>
      <c r="BC121" s="812"/>
      <c r="BD121" s="812"/>
      <c r="BE121" s="812"/>
      <c r="BF121" s="812"/>
      <c r="BG121" s="812"/>
      <c r="BH121" s="812"/>
      <c r="BI121" s="812"/>
      <c r="BJ121" s="812"/>
      <c r="BK121" s="812"/>
      <c r="BL121" s="812"/>
      <c r="BM121" s="812"/>
      <c r="BN121" s="812"/>
      <c r="BO121" s="812"/>
      <c r="BP121" s="812"/>
      <c r="BQ121" s="812"/>
      <c r="BR121" s="812"/>
      <c r="BS121" s="812"/>
      <c r="BT121" s="812"/>
      <c r="BU121" s="812"/>
      <c r="BV121" s="812"/>
      <c r="BW121" s="812"/>
      <c r="BX121" s="812"/>
      <c r="BY121" s="812"/>
      <c r="BZ121" s="812"/>
    </row>
    <row r="122" spans="1:78" s="2" customFormat="1" ht="16.5" customHeight="1">
      <c r="A122" s="59"/>
      <c r="B122" s="59" t="s">
        <v>67</v>
      </c>
      <c r="C122" s="59"/>
      <c r="D122" s="59"/>
      <c r="E122" s="59"/>
      <c r="F122" s="59"/>
      <c r="G122" s="59"/>
      <c r="H122" s="59"/>
      <c r="I122" s="59"/>
      <c r="J122" s="59"/>
      <c r="K122" s="59"/>
      <c r="L122" s="59"/>
      <c r="M122" s="59"/>
      <c r="N122" s="59"/>
      <c r="O122" s="59"/>
      <c r="P122" s="59"/>
      <c r="Q122" s="59"/>
      <c r="R122" s="812">
        <f>shinsei_SETUBI3_COMPANY</f>
        <v>0</v>
      </c>
      <c r="S122" s="812"/>
      <c r="T122" s="812"/>
      <c r="U122" s="812"/>
      <c r="V122" s="812"/>
      <c r="W122" s="812"/>
      <c r="X122" s="812"/>
      <c r="Y122" s="812"/>
      <c r="Z122" s="812"/>
      <c r="AA122" s="812"/>
      <c r="AB122" s="812"/>
      <c r="AC122" s="812"/>
      <c r="AD122" s="812"/>
      <c r="AE122" s="812"/>
      <c r="AF122" s="812"/>
      <c r="AG122" s="812"/>
      <c r="AH122" s="812"/>
      <c r="AI122" s="812"/>
      <c r="AJ122" s="812"/>
      <c r="AK122" s="812"/>
      <c r="AL122" s="812"/>
      <c r="AM122" s="812"/>
      <c r="AN122" s="812"/>
      <c r="AO122" s="812"/>
      <c r="AP122" s="812"/>
      <c r="AQ122" s="812"/>
      <c r="AR122" s="812"/>
      <c r="AS122" s="812"/>
      <c r="AT122" s="812"/>
      <c r="AU122" s="812"/>
      <c r="AV122" s="812"/>
      <c r="AW122" s="812"/>
      <c r="AX122" s="812"/>
      <c r="AY122" s="812"/>
      <c r="AZ122" s="812"/>
      <c r="BA122" s="812"/>
      <c r="BB122" s="812"/>
      <c r="BC122" s="812"/>
      <c r="BD122" s="812"/>
      <c r="BE122" s="812"/>
      <c r="BF122" s="812"/>
      <c r="BG122" s="812"/>
      <c r="BH122" s="812"/>
      <c r="BI122" s="812"/>
      <c r="BJ122" s="812"/>
      <c r="BK122" s="812"/>
      <c r="BL122" s="812"/>
      <c r="BM122" s="812"/>
      <c r="BN122" s="812"/>
      <c r="BO122" s="812"/>
      <c r="BP122" s="812"/>
      <c r="BQ122" s="812"/>
      <c r="BR122" s="812"/>
      <c r="BS122" s="812"/>
      <c r="BT122" s="812"/>
      <c r="BU122" s="812"/>
      <c r="BV122" s="812"/>
      <c r="BW122" s="812"/>
      <c r="BX122" s="812"/>
      <c r="BY122" s="812"/>
      <c r="BZ122" s="812"/>
    </row>
    <row r="123" spans="1:78" s="2" customFormat="1" ht="16.5" customHeight="1">
      <c r="A123" s="59"/>
      <c r="B123" s="59" t="s">
        <v>32</v>
      </c>
      <c r="C123" s="59"/>
      <c r="D123" s="59"/>
      <c r="E123" s="59"/>
      <c r="F123" s="59"/>
      <c r="G123" s="59"/>
      <c r="H123" s="59"/>
      <c r="I123" s="59"/>
      <c r="J123" s="59"/>
      <c r="K123" s="59"/>
      <c r="L123" s="59"/>
      <c r="M123" s="59"/>
      <c r="N123" s="59"/>
      <c r="O123" s="59"/>
      <c r="P123" s="59"/>
      <c r="Q123" s="59"/>
      <c r="R123" s="812">
        <f>shinsei_SETUBI3_POST_CODE</f>
        <v>0</v>
      </c>
      <c r="S123" s="812"/>
      <c r="T123" s="812"/>
      <c r="U123" s="812"/>
      <c r="V123" s="812"/>
      <c r="W123" s="812"/>
      <c r="X123" s="812"/>
      <c r="Y123" s="812"/>
      <c r="Z123" s="812"/>
      <c r="AA123" s="812"/>
      <c r="AB123" s="812"/>
      <c r="AC123" s="812"/>
      <c r="AD123" s="812"/>
      <c r="AE123" s="812"/>
      <c r="AF123" s="812"/>
      <c r="AG123" s="812"/>
      <c r="AH123" s="812"/>
      <c r="AI123" s="812"/>
      <c r="AJ123" s="812"/>
      <c r="AK123" s="812"/>
      <c r="AL123" s="812"/>
      <c r="AM123" s="812"/>
      <c r="AN123" s="812"/>
      <c r="AO123" s="812"/>
      <c r="AP123" s="812"/>
      <c r="AQ123" s="812"/>
      <c r="AR123" s="812"/>
      <c r="AS123" s="812"/>
      <c r="AT123" s="812"/>
      <c r="AU123" s="812"/>
      <c r="AV123" s="812"/>
      <c r="AW123" s="812"/>
      <c r="AX123" s="812"/>
      <c r="AY123" s="812"/>
      <c r="AZ123" s="812"/>
      <c r="BA123" s="812"/>
      <c r="BB123" s="812"/>
      <c r="BC123" s="812"/>
      <c r="BD123" s="812"/>
      <c r="BE123" s="812"/>
      <c r="BF123" s="812"/>
      <c r="BG123" s="812"/>
      <c r="BH123" s="812"/>
      <c r="BI123" s="812"/>
      <c r="BJ123" s="812"/>
      <c r="BK123" s="812"/>
      <c r="BL123" s="812"/>
      <c r="BM123" s="812"/>
      <c r="BN123" s="812"/>
      <c r="BO123" s="812"/>
      <c r="BP123" s="812"/>
      <c r="BQ123" s="812"/>
      <c r="BR123" s="812"/>
      <c r="BS123" s="812"/>
      <c r="BT123" s="812"/>
      <c r="BU123" s="812"/>
      <c r="BV123" s="812"/>
      <c r="BW123" s="812"/>
      <c r="BX123" s="812"/>
      <c r="BY123" s="812"/>
      <c r="BZ123" s="812"/>
    </row>
    <row r="124" spans="1:78" s="2" customFormat="1" ht="16.5" customHeight="1">
      <c r="A124" s="59"/>
      <c r="B124" s="59" t="s">
        <v>68</v>
      </c>
      <c r="C124" s="59"/>
      <c r="D124" s="59"/>
      <c r="E124" s="59"/>
      <c r="F124" s="59"/>
      <c r="G124" s="59"/>
      <c r="H124" s="59"/>
      <c r="I124" s="59"/>
      <c r="J124" s="59"/>
      <c r="K124" s="59"/>
      <c r="L124" s="59"/>
      <c r="M124" s="59"/>
      <c r="N124" s="59"/>
      <c r="O124" s="59"/>
      <c r="P124" s="59"/>
      <c r="Q124" s="59"/>
      <c r="R124" s="812" t="str">
        <f>shinsei_SETUBI3_KEN&amp;shinsei_SETUBI3_ADDRESS</f>
        <v/>
      </c>
      <c r="S124" s="812"/>
      <c r="T124" s="812"/>
      <c r="U124" s="812"/>
      <c r="V124" s="812"/>
      <c r="W124" s="812"/>
      <c r="X124" s="812"/>
      <c r="Y124" s="812"/>
      <c r="Z124" s="812"/>
      <c r="AA124" s="812"/>
      <c r="AB124" s="812"/>
      <c r="AC124" s="812"/>
      <c r="AD124" s="812"/>
      <c r="AE124" s="812"/>
      <c r="AF124" s="812"/>
      <c r="AG124" s="812"/>
      <c r="AH124" s="812"/>
      <c r="AI124" s="812"/>
      <c r="AJ124" s="812"/>
      <c r="AK124" s="812"/>
      <c r="AL124" s="812"/>
      <c r="AM124" s="812"/>
      <c r="AN124" s="812"/>
      <c r="AO124" s="812"/>
      <c r="AP124" s="812"/>
      <c r="AQ124" s="812"/>
      <c r="AR124" s="812"/>
      <c r="AS124" s="812"/>
      <c r="AT124" s="812"/>
      <c r="AU124" s="812"/>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2"/>
      <c r="BQ124" s="812"/>
      <c r="BR124" s="812"/>
      <c r="BS124" s="812"/>
      <c r="BT124" s="812"/>
      <c r="BU124" s="812"/>
      <c r="BV124" s="812"/>
      <c r="BW124" s="812"/>
      <c r="BX124" s="812"/>
      <c r="BY124" s="812"/>
      <c r="BZ124" s="812"/>
    </row>
    <row r="125" spans="1:78" s="2" customFormat="1" ht="16.5" customHeight="1">
      <c r="A125" s="59"/>
      <c r="B125" s="59" t="s">
        <v>34</v>
      </c>
      <c r="C125" s="59"/>
      <c r="D125" s="59"/>
      <c r="E125" s="59"/>
      <c r="F125" s="59"/>
      <c r="G125" s="59"/>
      <c r="H125" s="59"/>
      <c r="I125" s="59"/>
      <c r="J125" s="59"/>
      <c r="K125" s="59"/>
      <c r="L125" s="59"/>
      <c r="M125" s="59"/>
      <c r="N125" s="59"/>
      <c r="O125" s="59"/>
      <c r="P125" s="59"/>
      <c r="Q125" s="59"/>
      <c r="R125" s="812">
        <f>shinsei_SETUBI3_TEL</f>
        <v>0</v>
      </c>
      <c r="S125" s="812"/>
      <c r="T125" s="812"/>
      <c r="U125" s="812"/>
      <c r="V125" s="812"/>
      <c r="W125" s="812"/>
      <c r="X125" s="812"/>
      <c r="Y125" s="812"/>
      <c r="Z125" s="812"/>
      <c r="AA125" s="812"/>
      <c r="AB125" s="812"/>
      <c r="AC125" s="812"/>
      <c r="AD125" s="812"/>
      <c r="AE125" s="812"/>
      <c r="AF125" s="812"/>
      <c r="AG125" s="812"/>
      <c r="AH125" s="812"/>
      <c r="AI125" s="812"/>
      <c r="AJ125" s="812"/>
      <c r="AK125" s="812"/>
      <c r="AL125" s="812"/>
      <c r="AM125" s="812"/>
      <c r="AN125" s="812"/>
      <c r="AO125" s="812"/>
      <c r="AP125" s="812"/>
      <c r="AQ125" s="812"/>
      <c r="AR125" s="812"/>
      <c r="AS125" s="812"/>
      <c r="AT125" s="812"/>
      <c r="AU125" s="812"/>
      <c r="AV125" s="812"/>
      <c r="AW125" s="812"/>
      <c r="AX125" s="812"/>
      <c r="AY125" s="812"/>
      <c r="AZ125" s="812"/>
      <c r="BA125" s="812"/>
      <c r="BB125" s="812"/>
      <c r="BC125" s="812"/>
      <c r="BD125" s="812"/>
      <c r="BE125" s="812"/>
      <c r="BF125" s="812"/>
      <c r="BG125" s="812"/>
      <c r="BH125" s="812"/>
      <c r="BI125" s="812"/>
      <c r="BJ125" s="812"/>
      <c r="BK125" s="812"/>
      <c r="BL125" s="812"/>
      <c r="BM125" s="812"/>
      <c r="BN125" s="812"/>
      <c r="BO125" s="812"/>
      <c r="BP125" s="812"/>
      <c r="BQ125" s="812"/>
      <c r="BR125" s="812"/>
      <c r="BS125" s="812"/>
      <c r="BT125" s="812"/>
      <c r="BU125" s="812"/>
      <c r="BV125" s="812"/>
      <c r="BW125" s="812"/>
      <c r="BX125" s="812"/>
      <c r="BY125" s="812"/>
      <c r="BZ125" s="812"/>
    </row>
    <row r="126" spans="1:78" s="2" customFormat="1" ht="16.5" customHeight="1">
      <c r="A126" s="59"/>
      <c r="B126" s="59" t="s">
        <v>69</v>
      </c>
      <c r="C126" s="59"/>
      <c r="D126" s="59"/>
      <c r="E126" s="59"/>
      <c r="F126" s="59"/>
      <c r="G126" s="59"/>
      <c r="H126" s="59"/>
      <c r="I126" s="59"/>
      <c r="J126" s="59"/>
      <c r="K126" s="59"/>
      <c r="L126" s="59"/>
      <c r="M126" s="59"/>
      <c r="N126" s="59"/>
      <c r="O126" s="59"/>
      <c r="P126" s="59"/>
      <c r="Q126" s="59"/>
      <c r="R126" s="812">
        <f>shinsei_SETUBI3_REGIST_NO</f>
        <v>0</v>
      </c>
      <c r="S126" s="812"/>
      <c r="T126" s="812"/>
      <c r="U126" s="812"/>
      <c r="V126" s="812"/>
      <c r="W126" s="812"/>
      <c r="X126" s="812"/>
      <c r="Y126" s="812"/>
      <c r="Z126" s="812"/>
      <c r="AA126" s="812"/>
      <c r="AB126" s="812"/>
      <c r="AC126" s="812"/>
      <c r="AD126" s="812"/>
      <c r="AE126" s="812"/>
      <c r="AF126" s="812"/>
      <c r="AG126" s="812"/>
      <c r="AH126" s="812"/>
      <c r="AI126" s="812"/>
      <c r="AJ126" s="812"/>
      <c r="AK126" s="812"/>
      <c r="AL126" s="812"/>
      <c r="AM126" s="812"/>
      <c r="AN126" s="812"/>
      <c r="AO126" s="812"/>
      <c r="AP126" s="812"/>
      <c r="AQ126" s="812"/>
      <c r="AR126" s="812"/>
      <c r="AS126" s="812"/>
      <c r="AT126" s="812"/>
      <c r="AU126" s="812"/>
      <c r="AV126" s="812"/>
      <c r="AW126" s="812"/>
      <c r="AX126" s="812"/>
      <c r="AY126" s="812"/>
      <c r="AZ126" s="812"/>
      <c r="BA126" s="812"/>
      <c r="BB126" s="812"/>
      <c r="BC126" s="812"/>
      <c r="BD126" s="812"/>
      <c r="BE126" s="812"/>
      <c r="BF126" s="812"/>
      <c r="BG126" s="812"/>
      <c r="BH126" s="812"/>
      <c r="BI126" s="812"/>
      <c r="BJ126" s="812"/>
      <c r="BK126" s="812"/>
      <c r="BL126" s="812"/>
      <c r="BM126" s="812"/>
      <c r="BN126" s="812"/>
      <c r="BO126" s="812"/>
      <c r="BP126" s="812"/>
      <c r="BQ126" s="812"/>
      <c r="BR126" s="812"/>
      <c r="BS126" s="812"/>
      <c r="BT126" s="812"/>
      <c r="BU126" s="812"/>
      <c r="BV126" s="812"/>
      <c r="BW126" s="812"/>
      <c r="BX126" s="812"/>
      <c r="BY126" s="812"/>
      <c r="BZ126" s="812"/>
    </row>
    <row r="127" spans="1:78" s="2" customFormat="1" ht="16.5" customHeight="1">
      <c r="A127" s="59"/>
      <c r="B127" s="59" t="s">
        <v>70</v>
      </c>
      <c r="C127" s="59"/>
      <c r="D127" s="59"/>
      <c r="E127" s="59"/>
      <c r="F127" s="59"/>
      <c r="G127" s="59"/>
      <c r="H127" s="59"/>
      <c r="I127" s="59"/>
      <c r="J127" s="59"/>
      <c r="K127" s="59"/>
      <c r="L127" s="59"/>
      <c r="M127" s="59"/>
      <c r="N127" s="59"/>
      <c r="O127" s="59"/>
      <c r="P127" s="59"/>
      <c r="Q127" s="59"/>
      <c r="R127" s="122"/>
      <c r="S127" s="122"/>
      <c r="T127" s="122"/>
      <c r="U127" s="59"/>
      <c r="V127" s="59"/>
      <c r="W127" s="59"/>
      <c r="X127" s="812">
        <f>shinsei_SETUBI3_DOC</f>
        <v>0</v>
      </c>
      <c r="Y127" s="812"/>
      <c r="Z127" s="812"/>
      <c r="AA127" s="812"/>
      <c r="AB127" s="812"/>
      <c r="AC127" s="812"/>
      <c r="AD127" s="812"/>
      <c r="AE127" s="812"/>
      <c r="AF127" s="812"/>
      <c r="AG127" s="812"/>
      <c r="AH127" s="812"/>
      <c r="AI127" s="812"/>
      <c r="AJ127" s="812"/>
      <c r="AK127" s="812"/>
      <c r="AL127" s="812"/>
      <c r="AM127" s="812"/>
      <c r="AN127" s="812"/>
      <c r="AO127" s="812"/>
      <c r="AP127" s="812"/>
      <c r="AQ127" s="812"/>
      <c r="AR127" s="812"/>
      <c r="AS127" s="812"/>
      <c r="AT127" s="812"/>
      <c r="AU127" s="812"/>
      <c r="AV127" s="812"/>
      <c r="AW127" s="812"/>
      <c r="AX127" s="812"/>
      <c r="AY127" s="812"/>
      <c r="AZ127" s="812"/>
      <c r="BA127" s="812"/>
      <c r="BB127" s="812"/>
      <c r="BC127" s="812"/>
      <c r="BD127" s="812"/>
      <c r="BE127" s="812"/>
      <c r="BF127" s="812"/>
      <c r="BG127" s="812"/>
      <c r="BH127" s="812"/>
      <c r="BI127" s="812"/>
      <c r="BJ127" s="812"/>
      <c r="BK127" s="812"/>
      <c r="BL127" s="812"/>
      <c r="BM127" s="812"/>
      <c r="BN127" s="812"/>
      <c r="BO127" s="812"/>
      <c r="BP127" s="812"/>
      <c r="BQ127" s="812"/>
      <c r="BR127" s="812"/>
      <c r="BS127" s="812"/>
      <c r="BT127" s="812"/>
      <c r="BU127" s="812"/>
      <c r="BV127" s="812"/>
      <c r="BW127" s="812"/>
      <c r="BX127" s="812"/>
      <c r="BY127" s="812"/>
      <c r="BZ127" s="812"/>
    </row>
    <row r="128" spans="1:78" s="2" customFormat="1" ht="5.0999999999999996"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row>
    <row r="129" spans="1:78" s="2" customFormat="1" ht="6.6" customHeight="1">
      <c r="A129" s="59"/>
      <c r="B129" s="59"/>
      <c r="C129" s="59"/>
      <c r="D129" s="59"/>
      <c r="E129" s="59"/>
      <c r="F129" s="59"/>
      <c r="G129" s="59"/>
      <c r="H129" s="59"/>
      <c r="I129" s="59"/>
      <c r="J129" s="59"/>
      <c r="K129" s="59"/>
      <c r="L129" s="59"/>
      <c r="M129" s="59"/>
      <c r="N129" s="59"/>
      <c r="O129" s="59"/>
      <c r="P129" s="59"/>
      <c r="Q129" s="59"/>
      <c r="R129" s="122"/>
      <c r="S129" s="122"/>
      <c r="T129" s="122"/>
      <c r="U129" s="59"/>
      <c r="V129" s="59"/>
      <c r="W129" s="5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row>
    <row r="130" spans="1:78" s="2" customFormat="1" ht="16.5" customHeight="1">
      <c r="A130" s="59" t="s">
        <v>72</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73</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row>
    <row r="132" spans="1:78" s="2" customFormat="1" ht="16.5" customHeight="1">
      <c r="A132" s="59"/>
      <c r="B132" s="59" t="s">
        <v>36</v>
      </c>
      <c r="C132" s="59"/>
      <c r="D132" s="59"/>
      <c r="E132" s="59"/>
      <c r="F132" s="59"/>
      <c r="G132" s="59"/>
      <c r="H132" s="59"/>
      <c r="I132" s="59"/>
      <c r="J132" s="59"/>
      <c r="K132" s="59"/>
      <c r="L132" s="59"/>
      <c r="M132" s="59"/>
      <c r="N132" s="59"/>
      <c r="O132" s="59"/>
      <c r="P132" s="59"/>
      <c r="Q132" s="59"/>
      <c r="R132" s="59"/>
      <c r="S132" s="59" t="s">
        <v>37</v>
      </c>
      <c r="T132" s="59"/>
      <c r="U132" s="812">
        <f>shinsei_KANRI_SIKAKU</f>
        <v>0</v>
      </c>
      <c r="V132" s="812"/>
      <c r="W132" s="812"/>
      <c r="X132" s="812"/>
      <c r="Y132" s="122" t="s">
        <v>38</v>
      </c>
      <c r="Z132" s="59"/>
      <c r="AA132" s="59"/>
      <c r="AB132" s="59"/>
      <c r="AC132" s="59"/>
      <c r="AD132" s="59"/>
      <c r="AE132" s="59"/>
      <c r="AF132" s="59"/>
      <c r="AG132" s="59"/>
      <c r="AH132" s="59"/>
      <c r="AI132" s="59" t="s">
        <v>37</v>
      </c>
      <c r="AJ132" s="59"/>
      <c r="AK132" s="850">
        <f>shinsei_KANRI_TOUROKU_KIKAN</f>
        <v>0</v>
      </c>
      <c r="AL132" s="850"/>
      <c r="AM132" s="850"/>
      <c r="AN132" s="850"/>
      <c r="AO132" s="850"/>
      <c r="AP132" s="850"/>
      <c r="AQ132" s="850"/>
      <c r="AR132" s="850"/>
      <c r="AS132" s="850"/>
      <c r="AT132" s="850"/>
      <c r="AU132" s="850"/>
      <c r="AV132" s="850"/>
      <c r="AW132" s="122" t="s">
        <v>39</v>
      </c>
      <c r="AX132" s="59"/>
      <c r="AY132" s="59"/>
      <c r="AZ132" s="59"/>
      <c r="BA132" s="59"/>
      <c r="BB132" s="59"/>
      <c r="BC132" s="59"/>
      <c r="BD132" s="59"/>
      <c r="BE132" s="59"/>
      <c r="BF132" s="812">
        <f>shinsei_KANRI_KENSETUSI_NO</f>
        <v>0</v>
      </c>
      <c r="BG132" s="812"/>
      <c r="BH132" s="812"/>
      <c r="BI132" s="812"/>
      <c r="BJ132" s="812"/>
      <c r="BK132" s="812"/>
      <c r="BL132" s="812"/>
      <c r="BM132" s="812"/>
      <c r="BN132" s="812"/>
      <c r="BO132" s="812"/>
      <c r="BP132" s="812"/>
      <c r="BQ132" s="812"/>
      <c r="BR132" s="122" t="s">
        <v>40</v>
      </c>
      <c r="BS132" s="59"/>
      <c r="BT132" s="59"/>
      <c r="BU132" s="59"/>
      <c r="BV132" s="59"/>
      <c r="BW132" s="59"/>
      <c r="BX132" s="59"/>
      <c r="BY132" s="59"/>
      <c r="BZ132" s="59"/>
    </row>
    <row r="133" spans="1:78" s="2" customFormat="1" ht="16.5" customHeight="1">
      <c r="A133" s="59"/>
      <c r="B133" s="59" t="s">
        <v>31</v>
      </c>
      <c r="C133" s="59"/>
      <c r="D133" s="59"/>
      <c r="E133" s="59"/>
      <c r="F133" s="59"/>
      <c r="G133" s="59"/>
      <c r="H133" s="59"/>
      <c r="I133" s="59"/>
      <c r="J133" s="59"/>
      <c r="K133" s="59"/>
      <c r="L133" s="59"/>
      <c r="M133" s="59"/>
      <c r="N133" s="59"/>
      <c r="O133" s="59"/>
      <c r="P133" s="59"/>
      <c r="Q133" s="59"/>
      <c r="R133" s="812">
        <f>shinsei_KANRI_NAME</f>
        <v>0</v>
      </c>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2"/>
      <c r="AY133" s="812"/>
      <c r="AZ133" s="812"/>
      <c r="BA133" s="812"/>
      <c r="BB133" s="812"/>
      <c r="BC133" s="812"/>
      <c r="BD133" s="812"/>
      <c r="BE133" s="812"/>
      <c r="BF133" s="812"/>
      <c r="BG133" s="812"/>
      <c r="BH133" s="812"/>
      <c r="BI133" s="812"/>
      <c r="BJ133" s="812"/>
      <c r="BK133" s="812"/>
      <c r="BL133" s="812"/>
      <c r="BM133" s="812"/>
      <c r="BN133" s="812"/>
      <c r="BO133" s="812"/>
      <c r="BP133" s="812"/>
      <c r="BQ133" s="812"/>
      <c r="BR133" s="812"/>
      <c r="BS133" s="812"/>
      <c r="BT133" s="812"/>
      <c r="BU133" s="812"/>
      <c r="BV133" s="812"/>
      <c r="BW133" s="812"/>
      <c r="BX133" s="812"/>
      <c r="BY133" s="812"/>
      <c r="BZ133" s="812"/>
    </row>
    <row r="134" spans="1:78" s="2" customFormat="1" ht="16.5" customHeight="1">
      <c r="A134" s="59"/>
      <c r="B134" s="59" t="s">
        <v>42</v>
      </c>
      <c r="C134" s="59"/>
      <c r="D134" s="59"/>
      <c r="E134" s="59"/>
      <c r="F134" s="59"/>
      <c r="G134" s="59"/>
      <c r="H134" s="59"/>
      <c r="I134" s="59"/>
      <c r="J134" s="59"/>
      <c r="K134" s="59"/>
      <c r="L134" s="59"/>
      <c r="M134" s="59"/>
      <c r="N134" s="59"/>
      <c r="O134" s="59"/>
      <c r="P134" s="59"/>
      <c r="Q134" s="59"/>
      <c r="R134" s="59"/>
      <c r="S134" s="59" t="s">
        <v>37</v>
      </c>
      <c r="T134" s="59"/>
      <c r="U134" s="812">
        <f>shinsei_KANRI_JIMU_SIKAKU</f>
        <v>0</v>
      </c>
      <c r="V134" s="812"/>
      <c r="W134" s="812"/>
      <c r="X134" s="812"/>
      <c r="Y134" s="122" t="s">
        <v>43</v>
      </c>
      <c r="Z134" s="59"/>
      <c r="AA134" s="59"/>
      <c r="AB134" s="59"/>
      <c r="AC134" s="59"/>
      <c r="AD134" s="59"/>
      <c r="AE134" s="59"/>
      <c r="AF134" s="59"/>
      <c r="AG134" s="59"/>
      <c r="AH134" s="59"/>
      <c r="AI134" s="59" t="s">
        <v>37</v>
      </c>
      <c r="AJ134" s="59"/>
      <c r="AK134" s="812">
        <f>shinsei_KANRI_JIMU_TOUROKU_KIKAN</f>
        <v>0</v>
      </c>
      <c r="AL134" s="812"/>
      <c r="AM134" s="812"/>
      <c r="AN134" s="812"/>
      <c r="AO134" s="812"/>
      <c r="AP134" s="812"/>
      <c r="AQ134" s="812"/>
      <c r="AR134" s="812"/>
      <c r="AS134" s="812"/>
      <c r="AT134" s="59" t="s">
        <v>44</v>
      </c>
      <c r="AU134" s="59"/>
      <c r="AV134" s="59"/>
      <c r="AW134" s="59"/>
      <c r="AX134" s="122"/>
      <c r="AY134" s="59"/>
      <c r="AZ134" s="59"/>
      <c r="BA134" s="59"/>
      <c r="BB134" s="59"/>
      <c r="BC134" s="59"/>
      <c r="BD134" s="59"/>
      <c r="BE134" s="59"/>
      <c r="BF134" s="812">
        <f>shinsei_KANRI_JIMU_NO</f>
        <v>0</v>
      </c>
      <c r="BG134" s="812"/>
      <c r="BH134" s="812"/>
      <c r="BI134" s="812"/>
      <c r="BJ134" s="812"/>
      <c r="BK134" s="812"/>
      <c r="BL134" s="812"/>
      <c r="BM134" s="812"/>
      <c r="BN134" s="812"/>
      <c r="BO134" s="812"/>
      <c r="BP134" s="812"/>
      <c r="BQ134" s="812"/>
      <c r="BR134" s="122" t="s">
        <v>40</v>
      </c>
      <c r="BS134" s="59"/>
      <c r="BT134" s="59"/>
      <c r="BU134" s="59"/>
      <c r="BV134" s="59"/>
      <c r="BW134" s="59"/>
      <c r="BX134" s="59"/>
      <c r="BY134" s="59"/>
      <c r="BZ134" s="59"/>
    </row>
    <row r="135" spans="1:78" s="2" customFormat="1" ht="16.5" customHeight="1">
      <c r="A135" s="59"/>
      <c r="B135" s="59"/>
      <c r="C135" s="59"/>
      <c r="D135" s="59"/>
      <c r="E135" s="59"/>
      <c r="F135" s="59"/>
      <c r="G135" s="59"/>
      <c r="H135" s="59"/>
      <c r="I135" s="59"/>
      <c r="J135" s="59"/>
      <c r="K135" s="59"/>
      <c r="L135" s="59"/>
      <c r="M135" s="59"/>
      <c r="N135" s="59"/>
      <c r="O135" s="59"/>
      <c r="P135" s="59"/>
      <c r="Q135" s="59"/>
      <c r="R135" s="812">
        <f>shinsei_KANRI_JIMU_NAME</f>
        <v>0</v>
      </c>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row>
    <row r="136" spans="1:78" s="2" customFormat="1" ht="16.5" customHeight="1">
      <c r="A136" s="59"/>
      <c r="B136" s="59" t="s">
        <v>47</v>
      </c>
      <c r="C136" s="59"/>
      <c r="D136" s="59"/>
      <c r="E136" s="59"/>
      <c r="F136" s="59"/>
      <c r="G136" s="59"/>
      <c r="H136" s="59"/>
      <c r="I136" s="59"/>
      <c r="J136" s="59"/>
      <c r="K136" s="59"/>
      <c r="L136" s="59"/>
      <c r="M136" s="59"/>
      <c r="N136" s="59"/>
      <c r="O136" s="59"/>
      <c r="P136" s="59"/>
      <c r="Q136" s="59"/>
      <c r="R136" s="812">
        <f>shinsei_KANRI_POST_CODE</f>
        <v>0</v>
      </c>
      <c r="S136" s="812"/>
      <c r="T136" s="812"/>
      <c r="U136" s="812"/>
      <c r="V136" s="812"/>
      <c r="W136" s="812"/>
      <c r="X136" s="812"/>
      <c r="Y136" s="812"/>
      <c r="Z136" s="812"/>
      <c r="AA136" s="812"/>
      <c r="AB136" s="812"/>
      <c r="AC136" s="812"/>
      <c r="AD136" s="812"/>
      <c r="AE136" s="812"/>
      <c r="AF136" s="812"/>
      <c r="AG136" s="812"/>
      <c r="AH136" s="812"/>
      <c r="AI136" s="812"/>
      <c r="AJ136" s="812"/>
      <c r="AK136" s="812"/>
      <c r="AL136" s="812"/>
      <c r="AM136" s="812"/>
      <c r="AN136" s="812"/>
      <c r="AO136" s="812"/>
      <c r="AP136" s="812"/>
      <c r="AQ136" s="812"/>
      <c r="AR136" s="812"/>
      <c r="AS136" s="812"/>
      <c r="AT136" s="812"/>
      <c r="AU136" s="812"/>
      <c r="AV136" s="812"/>
      <c r="AW136" s="812"/>
      <c r="AX136" s="812"/>
      <c r="AY136" s="812"/>
      <c r="AZ136" s="812"/>
      <c r="BA136" s="812"/>
      <c r="BB136" s="812"/>
      <c r="BC136" s="812"/>
      <c r="BD136" s="812"/>
      <c r="BE136" s="812"/>
      <c r="BF136" s="812"/>
      <c r="BG136" s="812"/>
      <c r="BH136" s="812"/>
      <c r="BI136" s="812"/>
      <c r="BJ136" s="812"/>
      <c r="BK136" s="812"/>
      <c r="BL136" s="812"/>
      <c r="BM136" s="812"/>
      <c r="BN136" s="812"/>
      <c r="BO136" s="812"/>
      <c r="BP136" s="812"/>
      <c r="BQ136" s="812"/>
      <c r="BR136" s="812"/>
      <c r="BS136" s="812"/>
      <c r="BT136" s="812"/>
      <c r="BU136" s="812"/>
      <c r="BV136" s="812"/>
      <c r="BW136" s="812"/>
      <c r="BX136" s="812"/>
      <c r="BY136" s="812"/>
      <c r="BZ136" s="812"/>
    </row>
    <row r="137" spans="1:78" s="2" customFormat="1" ht="16.5" customHeight="1">
      <c r="A137" s="59"/>
      <c r="B137" s="59" t="s">
        <v>48</v>
      </c>
      <c r="C137" s="59"/>
      <c r="D137" s="59"/>
      <c r="E137" s="59"/>
      <c r="F137" s="59"/>
      <c r="G137" s="59"/>
      <c r="H137" s="59"/>
      <c r="I137" s="59"/>
      <c r="J137" s="59"/>
      <c r="K137" s="59"/>
      <c r="L137" s="59"/>
      <c r="M137" s="59"/>
      <c r="N137" s="59"/>
      <c r="O137" s="59"/>
      <c r="P137" s="59"/>
      <c r="Q137" s="59"/>
      <c r="R137" s="812" t="str">
        <f>shinsei_KANRI_KEN&amp;shinsei_KANRI_ADDRESS</f>
        <v/>
      </c>
      <c r="S137" s="812"/>
      <c r="T137" s="812"/>
      <c r="U137" s="812"/>
      <c r="V137" s="812"/>
      <c r="W137" s="812"/>
      <c r="X137" s="812"/>
      <c r="Y137" s="812"/>
      <c r="Z137" s="812"/>
      <c r="AA137" s="812"/>
      <c r="AB137" s="812"/>
      <c r="AC137" s="812"/>
      <c r="AD137" s="812"/>
      <c r="AE137" s="812"/>
      <c r="AF137" s="812"/>
      <c r="AG137" s="812"/>
      <c r="AH137" s="812"/>
      <c r="AI137" s="812"/>
      <c r="AJ137" s="812"/>
      <c r="AK137" s="812"/>
      <c r="AL137" s="812"/>
      <c r="AM137" s="812"/>
      <c r="AN137" s="812"/>
      <c r="AO137" s="812"/>
      <c r="AP137" s="812"/>
      <c r="AQ137" s="812"/>
      <c r="AR137" s="812"/>
      <c r="AS137" s="812"/>
      <c r="AT137" s="812"/>
      <c r="AU137" s="812"/>
      <c r="AV137" s="812"/>
      <c r="AW137" s="812"/>
      <c r="AX137" s="812"/>
      <c r="AY137" s="812"/>
      <c r="AZ137" s="812"/>
      <c r="BA137" s="812"/>
      <c r="BB137" s="812"/>
      <c r="BC137" s="812"/>
      <c r="BD137" s="812"/>
      <c r="BE137" s="812"/>
      <c r="BF137" s="812"/>
      <c r="BG137" s="812"/>
      <c r="BH137" s="812"/>
      <c r="BI137" s="812"/>
      <c r="BJ137" s="812"/>
      <c r="BK137" s="812"/>
      <c r="BL137" s="812"/>
      <c r="BM137" s="812"/>
      <c r="BN137" s="812"/>
      <c r="BO137" s="812"/>
      <c r="BP137" s="812"/>
      <c r="BQ137" s="812"/>
      <c r="BR137" s="812"/>
      <c r="BS137" s="812"/>
      <c r="BT137" s="812"/>
      <c r="BU137" s="812"/>
      <c r="BV137" s="812"/>
      <c r="BW137" s="812"/>
      <c r="BX137" s="812"/>
      <c r="BY137" s="812"/>
      <c r="BZ137" s="812"/>
    </row>
    <row r="138" spans="1:78" s="2" customFormat="1" ht="16.5" customHeight="1">
      <c r="A138" s="59"/>
      <c r="B138" s="59" t="s">
        <v>49</v>
      </c>
      <c r="C138" s="59"/>
      <c r="D138" s="59"/>
      <c r="E138" s="59"/>
      <c r="F138" s="59"/>
      <c r="G138" s="59"/>
      <c r="H138" s="59"/>
      <c r="I138" s="59"/>
      <c r="J138" s="59"/>
      <c r="K138" s="59"/>
      <c r="L138" s="59"/>
      <c r="M138" s="59"/>
      <c r="N138" s="59"/>
      <c r="O138" s="59"/>
      <c r="P138" s="59"/>
      <c r="Q138" s="59"/>
      <c r="R138" s="812">
        <f>shinsei_KANRI_TEL</f>
        <v>0</v>
      </c>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2"/>
      <c r="AY138" s="812"/>
      <c r="AZ138" s="812"/>
      <c r="BA138" s="812"/>
      <c r="BB138" s="812"/>
      <c r="BC138" s="812"/>
      <c r="BD138" s="812"/>
      <c r="BE138" s="812"/>
      <c r="BF138" s="812"/>
      <c r="BG138" s="812"/>
      <c r="BH138" s="812"/>
      <c r="BI138" s="812"/>
      <c r="BJ138" s="812"/>
      <c r="BK138" s="812"/>
      <c r="BL138" s="812"/>
      <c r="BM138" s="812"/>
      <c r="BN138" s="812"/>
      <c r="BO138" s="812"/>
      <c r="BP138" s="812"/>
      <c r="BQ138" s="812"/>
      <c r="BR138" s="812"/>
      <c r="BS138" s="812"/>
      <c r="BT138" s="812"/>
      <c r="BU138" s="812"/>
      <c r="BV138" s="812"/>
      <c r="BW138" s="812"/>
      <c r="BX138" s="812"/>
      <c r="BY138" s="812"/>
      <c r="BZ138" s="812"/>
    </row>
    <row r="139" spans="1:78" s="2" customFormat="1" ht="16.5" customHeight="1">
      <c r="A139" s="59"/>
      <c r="B139" s="59" t="s">
        <v>74</v>
      </c>
      <c r="C139" s="59"/>
      <c r="D139" s="59"/>
      <c r="E139" s="59"/>
      <c r="F139" s="59"/>
      <c r="G139" s="59"/>
      <c r="H139" s="59"/>
      <c r="I139" s="59"/>
      <c r="J139" s="59"/>
      <c r="K139" s="59"/>
      <c r="L139" s="59"/>
      <c r="M139" s="59"/>
      <c r="N139" s="59"/>
      <c r="O139" s="59"/>
      <c r="P139" s="59"/>
      <c r="Q139" s="59"/>
      <c r="R139" s="122"/>
      <c r="S139" s="122"/>
      <c r="T139" s="122"/>
      <c r="U139" s="59"/>
      <c r="V139" s="59"/>
      <c r="W139" s="59"/>
      <c r="X139" s="59"/>
      <c r="Y139" s="812">
        <f>shinsei_KANRI_DOC</f>
        <v>0</v>
      </c>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2"/>
      <c r="AY139" s="812"/>
      <c r="AZ139" s="812"/>
      <c r="BA139" s="812"/>
      <c r="BB139" s="812"/>
      <c r="BC139" s="812"/>
      <c r="BD139" s="812"/>
      <c r="BE139" s="812"/>
      <c r="BF139" s="812"/>
      <c r="BG139" s="812"/>
      <c r="BH139" s="812"/>
      <c r="BI139" s="812"/>
      <c r="BJ139" s="812"/>
      <c r="BK139" s="812"/>
      <c r="BL139" s="812"/>
      <c r="BM139" s="812"/>
      <c r="BN139" s="812"/>
      <c r="BO139" s="812"/>
      <c r="BP139" s="812"/>
      <c r="BQ139" s="812"/>
      <c r="BR139" s="812"/>
      <c r="BS139" s="812"/>
      <c r="BT139" s="812"/>
      <c r="BU139" s="812"/>
      <c r="BV139" s="812"/>
      <c r="BW139" s="812"/>
      <c r="BX139" s="812"/>
      <c r="BY139" s="812"/>
      <c r="BZ139" s="812"/>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3.9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75</v>
      </c>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row>
    <row r="144" spans="1:78" s="2" customFormat="1" ht="16.5" customHeight="1">
      <c r="A144" s="59"/>
      <c r="B144" s="59" t="s">
        <v>36</v>
      </c>
      <c r="C144" s="59"/>
      <c r="D144" s="59"/>
      <c r="E144" s="59"/>
      <c r="F144" s="59"/>
      <c r="G144" s="59"/>
      <c r="H144" s="59"/>
      <c r="I144" s="59"/>
      <c r="J144" s="59"/>
      <c r="K144" s="59"/>
      <c r="L144" s="59"/>
      <c r="M144" s="59"/>
      <c r="N144" s="59"/>
      <c r="O144" s="59"/>
      <c r="P144" s="59"/>
      <c r="Q144" s="59"/>
      <c r="R144" s="59"/>
      <c r="S144" s="59" t="s">
        <v>37</v>
      </c>
      <c r="T144" s="59"/>
      <c r="U144" s="812">
        <f>shinsei_KANRI1_SIKAKU</f>
        <v>0</v>
      </c>
      <c r="V144" s="812"/>
      <c r="W144" s="812"/>
      <c r="X144" s="812"/>
      <c r="Y144" s="122" t="s">
        <v>38</v>
      </c>
      <c r="Z144" s="59"/>
      <c r="AA144" s="59"/>
      <c r="AB144" s="59"/>
      <c r="AC144" s="59"/>
      <c r="AD144" s="59"/>
      <c r="AE144" s="59"/>
      <c r="AF144" s="59"/>
      <c r="AG144" s="59"/>
      <c r="AH144" s="59"/>
      <c r="AI144" s="59" t="s">
        <v>37</v>
      </c>
      <c r="AJ144" s="59"/>
      <c r="AK144" s="850">
        <f>shinsei_KANRI1_TOUROKU_KIKAN</f>
        <v>0</v>
      </c>
      <c r="AL144" s="850"/>
      <c r="AM144" s="850"/>
      <c r="AN144" s="850"/>
      <c r="AO144" s="850"/>
      <c r="AP144" s="850"/>
      <c r="AQ144" s="850"/>
      <c r="AR144" s="850"/>
      <c r="AS144" s="850"/>
      <c r="AT144" s="850"/>
      <c r="AU144" s="850"/>
      <c r="AV144" s="850"/>
      <c r="AW144" s="122" t="s">
        <v>39</v>
      </c>
      <c r="AX144" s="59"/>
      <c r="AY144" s="59"/>
      <c r="AZ144" s="59"/>
      <c r="BA144" s="59"/>
      <c r="BB144" s="59"/>
      <c r="BC144" s="59"/>
      <c r="BD144" s="59"/>
      <c r="BE144" s="59"/>
      <c r="BF144" s="812">
        <f>shinsei_KANRI1_KENSETUSI_NO</f>
        <v>0</v>
      </c>
      <c r="BG144" s="812"/>
      <c r="BH144" s="812"/>
      <c r="BI144" s="812"/>
      <c r="BJ144" s="812"/>
      <c r="BK144" s="812"/>
      <c r="BL144" s="812"/>
      <c r="BM144" s="812"/>
      <c r="BN144" s="812"/>
      <c r="BO144" s="812"/>
      <c r="BP144" s="812"/>
      <c r="BQ144" s="812"/>
      <c r="BR144" s="122" t="s">
        <v>40</v>
      </c>
      <c r="BS144" s="59"/>
      <c r="BT144" s="59"/>
      <c r="BU144" s="59"/>
      <c r="BV144" s="59"/>
      <c r="BW144" s="59"/>
      <c r="BX144" s="59"/>
      <c r="BY144" s="59"/>
      <c r="BZ144" s="59"/>
    </row>
    <row r="145" spans="1:78" s="2" customFormat="1" ht="16.5" customHeight="1">
      <c r="A145" s="59"/>
      <c r="B145" s="59" t="s">
        <v>31</v>
      </c>
      <c r="C145" s="59"/>
      <c r="D145" s="59"/>
      <c r="E145" s="59"/>
      <c r="F145" s="59"/>
      <c r="G145" s="59"/>
      <c r="H145" s="59"/>
      <c r="I145" s="59"/>
      <c r="J145" s="59"/>
      <c r="K145" s="59"/>
      <c r="L145" s="59"/>
      <c r="M145" s="59"/>
      <c r="N145" s="59"/>
      <c r="O145" s="59"/>
      <c r="P145" s="59"/>
      <c r="Q145" s="59"/>
      <c r="R145" s="812">
        <f>shinsei_KANRI1_NAME</f>
        <v>0</v>
      </c>
      <c r="S145" s="812"/>
      <c r="T145" s="812"/>
      <c r="U145" s="812"/>
      <c r="V145" s="812"/>
      <c r="W145" s="812"/>
      <c r="X145" s="812"/>
      <c r="Y145" s="812"/>
      <c r="Z145" s="812"/>
      <c r="AA145" s="812"/>
      <c r="AB145" s="812"/>
      <c r="AC145" s="812"/>
      <c r="AD145" s="812"/>
      <c r="AE145" s="812"/>
      <c r="AF145" s="812"/>
      <c r="AG145" s="812"/>
      <c r="AH145" s="812"/>
      <c r="AI145" s="812"/>
      <c r="AJ145" s="812"/>
      <c r="AK145" s="812"/>
      <c r="AL145" s="812"/>
      <c r="AM145" s="812"/>
      <c r="AN145" s="812"/>
      <c r="AO145" s="812"/>
      <c r="AP145" s="812"/>
      <c r="AQ145" s="812"/>
      <c r="AR145" s="812"/>
      <c r="AS145" s="812"/>
      <c r="AT145" s="812"/>
      <c r="AU145" s="812"/>
      <c r="AV145" s="812"/>
      <c r="AW145" s="812"/>
      <c r="AX145" s="812"/>
      <c r="AY145" s="812"/>
      <c r="AZ145" s="812"/>
      <c r="BA145" s="812"/>
      <c r="BB145" s="812"/>
      <c r="BC145" s="812"/>
      <c r="BD145" s="812"/>
      <c r="BE145" s="812"/>
      <c r="BF145" s="812"/>
      <c r="BG145" s="812"/>
      <c r="BH145" s="812"/>
      <c r="BI145" s="812"/>
      <c r="BJ145" s="812"/>
      <c r="BK145" s="812"/>
      <c r="BL145" s="812"/>
      <c r="BM145" s="812"/>
      <c r="BN145" s="812"/>
      <c r="BO145" s="812"/>
      <c r="BP145" s="812"/>
      <c r="BQ145" s="812"/>
      <c r="BR145" s="812"/>
      <c r="BS145" s="812"/>
      <c r="BT145" s="812"/>
      <c r="BU145" s="812"/>
      <c r="BV145" s="812"/>
      <c r="BW145" s="812"/>
      <c r="BX145" s="812"/>
      <c r="BY145" s="812"/>
      <c r="BZ145" s="812"/>
    </row>
    <row r="146" spans="1:78" s="2" customFormat="1" ht="16.5" customHeight="1">
      <c r="A146" s="59"/>
      <c r="B146" s="59" t="s">
        <v>42</v>
      </c>
      <c r="C146" s="59"/>
      <c r="D146" s="59"/>
      <c r="E146" s="59"/>
      <c r="F146" s="59"/>
      <c r="G146" s="59"/>
      <c r="H146" s="59"/>
      <c r="I146" s="59"/>
      <c r="J146" s="59"/>
      <c r="K146" s="59"/>
      <c r="L146" s="59"/>
      <c r="M146" s="59"/>
      <c r="N146" s="59"/>
      <c r="O146" s="59"/>
      <c r="P146" s="59"/>
      <c r="Q146" s="59"/>
      <c r="R146" s="59"/>
      <c r="S146" s="59" t="s">
        <v>37</v>
      </c>
      <c r="T146" s="59"/>
      <c r="U146" s="812">
        <f>shinsei_KANRI1_JIMU_SIKAKU</f>
        <v>0</v>
      </c>
      <c r="V146" s="812"/>
      <c r="W146" s="812"/>
      <c r="X146" s="812"/>
      <c r="Y146" s="122" t="s">
        <v>43</v>
      </c>
      <c r="Z146" s="59"/>
      <c r="AA146" s="59"/>
      <c r="AB146" s="59"/>
      <c r="AC146" s="59"/>
      <c r="AD146" s="59"/>
      <c r="AE146" s="59"/>
      <c r="AF146" s="59"/>
      <c r="AG146" s="59"/>
      <c r="AH146" s="59"/>
      <c r="AI146" s="59" t="s">
        <v>37</v>
      </c>
      <c r="AJ146" s="59"/>
      <c r="AK146" s="812">
        <f>shinsei_KANRI1_JIMU_TOUROKU_KIKAN</f>
        <v>0</v>
      </c>
      <c r="AL146" s="812"/>
      <c r="AM146" s="812"/>
      <c r="AN146" s="812"/>
      <c r="AO146" s="812"/>
      <c r="AP146" s="812"/>
      <c r="AQ146" s="812"/>
      <c r="AR146" s="812"/>
      <c r="AS146" s="812"/>
      <c r="AT146" s="59" t="s">
        <v>44</v>
      </c>
      <c r="AU146" s="59"/>
      <c r="AV146" s="59"/>
      <c r="AW146" s="59"/>
      <c r="AX146" s="122"/>
      <c r="AY146" s="59"/>
      <c r="AZ146" s="59"/>
      <c r="BA146" s="59"/>
      <c r="BB146" s="59"/>
      <c r="BC146" s="59"/>
      <c r="BD146" s="59"/>
      <c r="BE146" s="59"/>
      <c r="BF146" s="812">
        <f>shinsei_KANRI1_JIMU_NO</f>
        <v>0</v>
      </c>
      <c r="BG146" s="812"/>
      <c r="BH146" s="812"/>
      <c r="BI146" s="812"/>
      <c r="BJ146" s="812"/>
      <c r="BK146" s="812"/>
      <c r="BL146" s="812"/>
      <c r="BM146" s="812"/>
      <c r="BN146" s="812"/>
      <c r="BO146" s="812"/>
      <c r="BP146" s="812"/>
      <c r="BQ146" s="812"/>
      <c r="BR146" s="122" t="s">
        <v>40</v>
      </c>
      <c r="BS146" s="59"/>
      <c r="BT146" s="59"/>
      <c r="BU146" s="59"/>
      <c r="BV146" s="59"/>
      <c r="BW146" s="59"/>
      <c r="BX146" s="59"/>
      <c r="BY146" s="59"/>
      <c r="BZ146" s="59"/>
    </row>
    <row r="147" spans="1:78" s="2" customFormat="1" ht="16.5" customHeight="1">
      <c r="A147" s="59"/>
      <c r="B147" s="59"/>
      <c r="C147" s="59"/>
      <c r="D147" s="59"/>
      <c r="E147" s="59"/>
      <c r="F147" s="59"/>
      <c r="G147" s="59"/>
      <c r="H147" s="59"/>
      <c r="I147" s="59"/>
      <c r="J147" s="59"/>
      <c r="K147" s="59"/>
      <c r="L147" s="59"/>
      <c r="M147" s="59"/>
      <c r="N147" s="59"/>
      <c r="O147" s="59"/>
      <c r="P147" s="59"/>
      <c r="Q147" s="59"/>
      <c r="R147" s="812">
        <f>shinsei_KANRI1_JIMU_NAME</f>
        <v>0</v>
      </c>
      <c r="S147" s="812"/>
      <c r="T147" s="812"/>
      <c r="U147" s="812"/>
      <c r="V147" s="812"/>
      <c r="W147" s="812"/>
      <c r="X147" s="812"/>
      <c r="Y147" s="812"/>
      <c r="Z147" s="812"/>
      <c r="AA147" s="812"/>
      <c r="AB147" s="812"/>
      <c r="AC147" s="812"/>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2"/>
      <c r="AY147" s="812"/>
      <c r="AZ147" s="812"/>
      <c r="BA147" s="812"/>
      <c r="BB147" s="812"/>
      <c r="BC147" s="812"/>
      <c r="BD147" s="812"/>
      <c r="BE147" s="812"/>
      <c r="BF147" s="812"/>
      <c r="BG147" s="812"/>
      <c r="BH147" s="812"/>
      <c r="BI147" s="812"/>
      <c r="BJ147" s="812"/>
      <c r="BK147" s="812"/>
      <c r="BL147" s="812"/>
      <c r="BM147" s="812"/>
      <c r="BN147" s="812"/>
      <c r="BO147" s="812"/>
      <c r="BP147" s="812"/>
      <c r="BQ147" s="812"/>
      <c r="BR147" s="812"/>
      <c r="BS147" s="812"/>
      <c r="BT147" s="812"/>
      <c r="BU147" s="812"/>
      <c r="BV147" s="812"/>
      <c r="BW147" s="812"/>
      <c r="BX147" s="812"/>
      <c r="BY147" s="812"/>
      <c r="BZ147" s="812"/>
    </row>
    <row r="148" spans="1:78" s="2" customFormat="1" ht="16.5" customHeight="1">
      <c r="A148" s="59"/>
      <c r="B148" s="59" t="s">
        <v>47</v>
      </c>
      <c r="C148" s="59"/>
      <c r="D148" s="59"/>
      <c r="E148" s="59"/>
      <c r="F148" s="59"/>
      <c r="G148" s="59"/>
      <c r="H148" s="59"/>
      <c r="I148" s="59"/>
      <c r="J148" s="59"/>
      <c r="K148" s="59"/>
      <c r="L148" s="59"/>
      <c r="M148" s="59"/>
      <c r="N148" s="59"/>
      <c r="O148" s="59"/>
      <c r="P148" s="59"/>
      <c r="Q148" s="59"/>
      <c r="R148" s="812">
        <f>shinsei_KANRI1_POST_CODE</f>
        <v>0</v>
      </c>
      <c r="S148" s="812"/>
      <c r="T148" s="812"/>
      <c r="U148" s="812"/>
      <c r="V148" s="812"/>
      <c r="W148" s="812"/>
      <c r="X148" s="812"/>
      <c r="Y148" s="812"/>
      <c r="Z148" s="812"/>
      <c r="AA148" s="812"/>
      <c r="AB148" s="812"/>
      <c r="AC148" s="812"/>
      <c r="AD148" s="812"/>
      <c r="AE148" s="812"/>
      <c r="AF148" s="812"/>
      <c r="AG148" s="812"/>
      <c r="AH148" s="812"/>
      <c r="AI148" s="812"/>
      <c r="AJ148" s="812"/>
      <c r="AK148" s="812"/>
      <c r="AL148" s="812"/>
      <c r="AM148" s="812"/>
      <c r="AN148" s="812"/>
      <c r="AO148" s="812"/>
      <c r="AP148" s="812"/>
      <c r="AQ148" s="812"/>
      <c r="AR148" s="812"/>
      <c r="AS148" s="812"/>
      <c r="AT148" s="812"/>
      <c r="AU148" s="812"/>
      <c r="AV148" s="812"/>
      <c r="AW148" s="812"/>
      <c r="AX148" s="812"/>
      <c r="AY148" s="812"/>
      <c r="AZ148" s="812"/>
      <c r="BA148" s="812"/>
      <c r="BB148" s="812"/>
      <c r="BC148" s="812"/>
      <c r="BD148" s="812"/>
      <c r="BE148" s="812"/>
      <c r="BF148" s="812"/>
      <c r="BG148" s="812"/>
      <c r="BH148" s="812"/>
      <c r="BI148" s="812"/>
      <c r="BJ148" s="812"/>
      <c r="BK148" s="812"/>
      <c r="BL148" s="812"/>
      <c r="BM148" s="812"/>
      <c r="BN148" s="812"/>
      <c r="BO148" s="812"/>
      <c r="BP148" s="812"/>
      <c r="BQ148" s="812"/>
      <c r="BR148" s="812"/>
      <c r="BS148" s="812"/>
      <c r="BT148" s="812"/>
      <c r="BU148" s="812"/>
      <c r="BV148" s="812"/>
      <c r="BW148" s="812"/>
      <c r="BX148" s="812"/>
      <c r="BY148" s="812"/>
      <c r="BZ148" s="812"/>
    </row>
    <row r="149" spans="1:78" s="2" customFormat="1" ht="16.5" customHeight="1">
      <c r="A149" s="59"/>
      <c r="B149" s="59" t="s">
        <v>48</v>
      </c>
      <c r="C149" s="59"/>
      <c r="D149" s="59"/>
      <c r="E149" s="59"/>
      <c r="F149" s="59"/>
      <c r="G149" s="59"/>
      <c r="H149" s="59"/>
      <c r="I149" s="59"/>
      <c r="J149" s="59"/>
      <c r="K149" s="59"/>
      <c r="L149" s="59"/>
      <c r="M149" s="59"/>
      <c r="N149" s="59"/>
      <c r="O149" s="59"/>
      <c r="P149" s="59"/>
      <c r="Q149" s="59"/>
      <c r="R149" s="812" t="str">
        <f>shinsei_KANRI1_KEN&amp;shinsei_KANRI1_ADDRESS</f>
        <v/>
      </c>
      <c r="S149" s="812"/>
      <c r="T149" s="812"/>
      <c r="U149" s="812"/>
      <c r="V149" s="812"/>
      <c r="W149" s="812"/>
      <c r="X149" s="812"/>
      <c r="Y149" s="812"/>
      <c r="Z149" s="812"/>
      <c r="AA149" s="812"/>
      <c r="AB149" s="812"/>
      <c r="AC149" s="812"/>
      <c r="AD149" s="812"/>
      <c r="AE149" s="812"/>
      <c r="AF149" s="812"/>
      <c r="AG149" s="812"/>
      <c r="AH149" s="812"/>
      <c r="AI149" s="812"/>
      <c r="AJ149" s="812"/>
      <c r="AK149" s="812"/>
      <c r="AL149" s="812"/>
      <c r="AM149" s="812"/>
      <c r="AN149" s="812"/>
      <c r="AO149" s="812"/>
      <c r="AP149" s="812"/>
      <c r="AQ149" s="812"/>
      <c r="AR149" s="812"/>
      <c r="AS149" s="812"/>
      <c r="AT149" s="812"/>
      <c r="AU149" s="812"/>
      <c r="AV149" s="812"/>
      <c r="AW149" s="812"/>
      <c r="AX149" s="812"/>
      <c r="AY149" s="812"/>
      <c r="AZ149" s="812"/>
      <c r="BA149" s="812"/>
      <c r="BB149" s="812"/>
      <c r="BC149" s="812"/>
      <c r="BD149" s="812"/>
      <c r="BE149" s="812"/>
      <c r="BF149" s="812"/>
      <c r="BG149" s="812"/>
      <c r="BH149" s="812"/>
      <c r="BI149" s="812"/>
      <c r="BJ149" s="812"/>
      <c r="BK149" s="812"/>
      <c r="BL149" s="812"/>
      <c r="BM149" s="812"/>
      <c r="BN149" s="812"/>
      <c r="BO149" s="812"/>
      <c r="BP149" s="812"/>
      <c r="BQ149" s="812"/>
      <c r="BR149" s="812"/>
      <c r="BS149" s="812"/>
      <c r="BT149" s="812"/>
      <c r="BU149" s="812"/>
      <c r="BV149" s="812"/>
      <c r="BW149" s="812"/>
      <c r="BX149" s="812"/>
      <c r="BY149" s="812"/>
      <c r="BZ149" s="812"/>
    </row>
    <row r="150" spans="1:78" s="2" customFormat="1" ht="16.5" customHeight="1">
      <c r="A150" s="59"/>
      <c r="B150" s="59" t="s">
        <v>49</v>
      </c>
      <c r="C150" s="59"/>
      <c r="D150" s="59"/>
      <c r="E150" s="59"/>
      <c r="F150" s="59"/>
      <c r="G150" s="59"/>
      <c r="H150" s="59"/>
      <c r="I150" s="59"/>
      <c r="J150" s="59"/>
      <c r="K150" s="59"/>
      <c r="L150" s="59"/>
      <c r="M150" s="59"/>
      <c r="N150" s="59"/>
      <c r="O150" s="59"/>
      <c r="P150" s="59"/>
      <c r="Q150" s="59"/>
      <c r="R150" s="812">
        <f>shinsei_KANRI1_TEL</f>
        <v>0</v>
      </c>
      <c r="S150" s="812"/>
      <c r="T150" s="812"/>
      <c r="U150" s="812"/>
      <c r="V150" s="812"/>
      <c r="W150" s="812"/>
      <c r="X150" s="812"/>
      <c r="Y150" s="812"/>
      <c r="Z150" s="812"/>
      <c r="AA150" s="812"/>
      <c r="AB150" s="812"/>
      <c r="AC150" s="812"/>
      <c r="AD150" s="812"/>
      <c r="AE150" s="812"/>
      <c r="AF150" s="812"/>
      <c r="AG150" s="812"/>
      <c r="AH150" s="812"/>
      <c r="AI150" s="812"/>
      <c r="AJ150" s="812"/>
      <c r="AK150" s="812"/>
      <c r="AL150" s="812"/>
      <c r="AM150" s="812"/>
      <c r="AN150" s="812"/>
      <c r="AO150" s="812"/>
      <c r="AP150" s="812"/>
      <c r="AQ150" s="812"/>
      <c r="AR150" s="812"/>
      <c r="AS150" s="812"/>
      <c r="AT150" s="812"/>
      <c r="AU150" s="812"/>
      <c r="AV150" s="812"/>
      <c r="AW150" s="812"/>
      <c r="AX150" s="812"/>
      <c r="AY150" s="812"/>
      <c r="AZ150" s="812"/>
      <c r="BA150" s="812"/>
      <c r="BB150" s="812"/>
      <c r="BC150" s="812"/>
      <c r="BD150" s="812"/>
      <c r="BE150" s="812"/>
      <c r="BF150" s="812"/>
      <c r="BG150" s="812"/>
      <c r="BH150" s="812"/>
      <c r="BI150" s="812"/>
      <c r="BJ150" s="812"/>
      <c r="BK150" s="812"/>
      <c r="BL150" s="812"/>
      <c r="BM150" s="812"/>
      <c r="BN150" s="812"/>
      <c r="BO150" s="812"/>
      <c r="BP150" s="812"/>
      <c r="BQ150" s="812"/>
      <c r="BR150" s="812"/>
      <c r="BS150" s="812"/>
      <c r="BT150" s="812"/>
      <c r="BU150" s="812"/>
      <c r="BV150" s="812"/>
      <c r="BW150" s="812"/>
      <c r="BX150" s="812"/>
      <c r="BY150" s="812"/>
      <c r="BZ150" s="812"/>
    </row>
    <row r="151" spans="1:78" s="2" customFormat="1" ht="16.5" customHeight="1">
      <c r="A151" s="59"/>
      <c r="B151" s="59" t="s">
        <v>74</v>
      </c>
      <c r="C151" s="59"/>
      <c r="D151" s="59"/>
      <c r="E151" s="59"/>
      <c r="F151" s="59"/>
      <c r="G151" s="59"/>
      <c r="H151" s="59"/>
      <c r="I151" s="59"/>
      <c r="J151" s="59"/>
      <c r="K151" s="59"/>
      <c r="L151" s="59"/>
      <c r="M151" s="59"/>
      <c r="N151" s="59"/>
      <c r="O151" s="59"/>
      <c r="P151" s="59"/>
      <c r="Q151" s="59"/>
      <c r="R151" s="122"/>
      <c r="S151" s="122"/>
      <c r="T151" s="122"/>
      <c r="U151" s="59"/>
      <c r="V151" s="59"/>
      <c r="W151" s="59"/>
      <c r="X151" s="59"/>
      <c r="Y151" s="812">
        <f>shinsei_KANRI1_DOC</f>
        <v>0</v>
      </c>
      <c r="Z151" s="812"/>
      <c r="AA151" s="812"/>
      <c r="AB151" s="812"/>
      <c r="AC151" s="812"/>
      <c r="AD151" s="812"/>
      <c r="AE151" s="812"/>
      <c r="AF151" s="812"/>
      <c r="AG151" s="812"/>
      <c r="AH151" s="812"/>
      <c r="AI151" s="812"/>
      <c r="AJ151" s="812"/>
      <c r="AK151" s="812"/>
      <c r="AL151" s="812"/>
      <c r="AM151" s="812"/>
      <c r="AN151" s="812"/>
      <c r="AO151" s="812"/>
      <c r="AP151" s="812"/>
      <c r="AQ151" s="812"/>
      <c r="AR151" s="812"/>
      <c r="AS151" s="812"/>
      <c r="AT151" s="812"/>
      <c r="AU151" s="812"/>
      <c r="AV151" s="812"/>
      <c r="AW151" s="812"/>
      <c r="AX151" s="812"/>
      <c r="AY151" s="812"/>
      <c r="AZ151" s="812"/>
      <c r="BA151" s="812"/>
      <c r="BB151" s="812"/>
      <c r="BC151" s="812"/>
      <c r="BD151" s="812"/>
      <c r="BE151" s="812"/>
      <c r="BF151" s="812"/>
      <c r="BG151" s="812"/>
      <c r="BH151" s="812"/>
      <c r="BI151" s="812"/>
      <c r="BJ151" s="812"/>
      <c r="BK151" s="812"/>
      <c r="BL151" s="812"/>
      <c r="BM151" s="812"/>
      <c r="BN151" s="812"/>
      <c r="BO151" s="812"/>
      <c r="BP151" s="812"/>
      <c r="BQ151" s="812"/>
      <c r="BR151" s="812"/>
      <c r="BS151" s="812"/>
      <c r="BT151" s="812"/>
      <c r="BU151" s="812"/>
      <c r="BV151" s="812"/>
      <c r="BW151" s="812"/>
      <c r="BX151" s="812"/>
      <c r="BY151" s="812"/>
      <c r="BZ151" s="812"/>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5.0999999999999996"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row>
    <row r="154" spans="1:78" s="2" customFormat="1" ht="16.5" customHeight="1">
      <c r="A154" s="59"/>
      <c r="B154" s="59" t="s">
        <v>36</v>
      </c>
      <c r="C154" s="59"/>
      <c r="D154" s="59"/>
      <c r="E154" s="59"/>
      <c r="F154" s="59"/>
      <c r="G154" s="59"/>
      <c r="H154" s="59"/>
      <c r="I154" s="59"/>
      <c r="J154" s="59"/>
      <c r="K154" s="59"/>
      <c r="L154" s="59"/>
      <c r="M154" s="59"/>
      <c r="N154" s="59"/>
      <c r="O154" s="59"/>
      <c r="P154" s="59"/>
      <c r="Q154" s="59"/>
      <c r="R154" s="59"/>
      <c r="S154" s="59" t="s">
        <v>37</v>
      </c>
      <c r="T154" s="59"/>
      <c r="U154" s="812">
        <f>shinsei_KANRI2_SIKAKU</f>
        <v>0</v>
      </c>
      <c r="V154" s="812"/>
      <c r="W154" s="812"/>
      <c r="X154" s="812"/>
      <c r="Y154" s="122" t="s">
        <v>38</v>
      </c>
      <c r="Z154" s="59"/>
      <c r="AA154" s="59"/>
      <c r="AB154" s="59"/>
      <c r="AC154" s="59"/>
      <c r="AD154" s="59"/>
      <c r="AE154" s="59"/>
      <c r="AF154" s="59"/>
      <c r="AG154" s="59"/>
      <c r="AH154" s="59"/>
      <c r="AI154" s="59" t="s">
        <v>37</v>
      </c>
      <c r="AJ154" s="59"/>
      <c r="AK154" s="850">
        <f>shinsei_KANRI2_TOUROKU_KIKAN</f>
        <v>0</v>
      </c>
      <c r="AL154" s="850"/>
      <c r="AM154" s="850"/>
      <c r="AN154" s="850"/>
      <c r="AO154" s="850"/>
      <c r="AP154" s="850"/>
      <c r="AQ154" s="850"/>
      <c r="AR154" s="850"/>
      <c r="AS154" s="850"/>
      <c r="AT154" s="850"/>
      <c r="AU154" s="850"/>
      <c r="AV154" s="850"/>
      <c r="AW154" s="122" t="s">
        <v>39</v>
      </c>
      <c r="AX154" s="59"/>
      <c r="AY154" s="59"/>
      <c r="AZ154" s="59"/>
      <c r="BA154" s="59"/>
      <c r="BB154" s="59"/>
      <c r="BC154" s="59"/>
      <c r="BD154" s="59"/>
      <c r="BE154" s="59"/>
      <c r="BF154" s="812">
        <f>shinsei_KANRI2_KENSETUSI_NO</f>
        <v>0</v>
      </c>
      <c r="BG154" s="812"/>
      <c r="BH154" s="812"/>
      <c r="BI154" s="812"/>
      <c r="BJ154" s="812"/>
      <c r="BK154" s="812"/>
      <c r="BL154" s="812"/>
      <c r="BM154" s="812"/>
      <c r="BN154" s="812"/>
      <c r="BO154" s="812"/>
      <c r="BP154" s="812"/>
      <c r="BQ154" s="812"/>
      <c r="BR154" s="122" t="s">
        <v>40</v>
      </c>
      <c r="BS154" s="59"/>
      <c r="BT154" s="59"/>
      <c r="BU154" s="59"/>
      <c r="BV154" s="59"/>
      <c r="BW154" s="59"/>
      <c r="BX154" s="59"/>
      <c r="BY154" s="59"/>
      <c r="BZ154" s="59"/>
    </row>
    <row r="155" spans="1:78" s="2" customFormat="1" ht="16.5" customHeight="1">
      <c r="A155" s="59"/>
      <c r="B155" s="59" t="s">
        <v>31</v>
      </c>
      <c r="C155" s="59"/>
      <c r="D155" s="59"/>
      <c r="E155" s="59"/>
      <c r="F155" s="59"/>
      <c r="G155" s="59"/>
      <c r="H155" s="59"/>
      <c r="I155" s="59"/>
      <c r="J155" s="59"/>
      <c r="K155" s="59"/>
      <c r="L155" s="59"/>
      <c r="M155" s="59"/>
      <c r="N155" s="59"/>
      <c r="O155" s="59"/>
      <c r="P155" s="59"/>
      <c r="Q155" s="59"/>
      <c r="R155" s="812">
        <f>shinsei_KANRI2_NAME</f>
        <v>0</v>
      </c>
      <c r="S155" s="812"/>
      <c r="T155" s="812"/>
      <c r="U155" s="812"/>
      <c r="V155" s="812"/>
      <c r="W155" s="812"/>
      <c r="X155" s="812"/>
      <c r="Y155" s="812"/>
      <c r="Z155" s="812"/>
      <c r="AA155" s="812"/>
      <c r="AB155" s="812"/>
      <c r="AC155" s="812"/>
      <c r="AD155" s="812"/>
      <c r="AE155" s="812"/>
      <c r="AF155" s="812"/>
      <c r="AG155" s="812"/>
      <c r="AH155" s="812"/>
      <c r="AI155" s="812"/>
      <c r="AJ155" s="812"/>
      <c r="AK155" s="812"/>
      <c r="AL155" s="812"/>
      <c r="AM155" s="812"/>
      <c r="AN155" s="812"/>
      <c r="AO155" s="812"/>
      <c r="AP155" s="812"/>
      <c r="AQ155" s="812"/>
      <c r="AR155" s="812"/>
      <c r="AS155" s="812"/>
      <c r="AT155" s="812"/>
      <c r="AU155" s="812"/>
      <c r="AV155" s="812"/>
      <c r="AW155" s="812"/>
      <c r="AX155" s="812"/>
      <c r="AY155" s="812"/>
      <c r="AZ155" s="812"/>
      <c r="BA155" s="812"/>
      <c r="BB155" s="812"/>
      <c r="BC155" s="812"/>
      <c r="BD155" s="812"/>
      <c r="BE155" s="812"/>
      <c r="BF155" s="812"/>
      <c r="BG155" s="812"/>
      <c r="BH155" s="812"/>
      <c r="BI155" s="812"/>
      <c r="BJ155" s="812"/>
      <c r="BK155" s="812"/>
      <c r="BL155" s="812"/>
      <c r="BM155" s="812"/>
      <c r="BN155" s="812"/>
      <c r="BO155" s="812"/>
      <c r="BP155" s="812"/>
      <c r="BQ155" s="812"/>
      <c r="BR155" s="812"/>
      <c r="BS155" s="812"/>
      <c r="BT155" s="812"/>
      <c r="BU155" s="812"/>
      <c r="BV155" s="812"/>
      <c r="BW155" s="812"/>
      <c r="BX155" s="812"/>
      <c r="BY155" s="812"/>
      <c r="BZ155" s="812"/>
    </row>
    <row r="156" spans="1:78" s="2" customFormat="1" ht="16.5" customHeight="1">
      <c r="A156" s="59"/>
      <c r="B156" s="59" t="s">
        <v>42</v>
      </c>
      <c r="C156" s="59"/>
      <c r="D156" s="59"/>
      <c r="E156" s="59"/>
      <c r="F156" s="59"/>
      <c r="G156" s="59"/>
      <c r="H156" s="59"/>
      <c r="I156" s="59"/>
      <c r="J156" s="59"/>
      <c r="K156" s="59"/>
      <c r="L156" s="59"/>
      <c r="M156" s="59"/>
      <c r="N156" s="59"/>
      <c r="O156" s="59"/>
      <c r="P156" s="59"/>
      <c r="Q156" s="59"/>
      <c r="R156" s="59"/>
      <c r="S156" s="59" t="s">
        <v>37</v>
      </c>
      <c r="T156" s="59"/>
      <c r="U156" s="812">
        <f>shinsei_KANRI2_JIMU_SIKAKU</f>
        <v>0</v>
      </c>
      <c r="V156" s="812"/>
      <c r="W156" s="812"/>
      <c r="X156" s="812"/>
      <c r="Y156" s="122" t="s">
        <v>43</v>
      </c>
      <c r="Z156" s="59"/>
      <c r="AA156" s="59"/>
      <c r="AB156" s="59"/>
      <c r="AC156" s="59"/>
      <c r="AD156" s="59"/>
      <c r="AE156" s="59"/>
      <c r="AF156" s="59"/>
      <c r="AG156" s="59"/>
      <c r="AH156" s="59"/>
      <c r="AI156" s="59" t="s">
        <v>37</v>
      </c>
      <c r="AJ156" s="59"/>
      <c r="AK156" s="812">
        <f>shinsei_KANRI2_JIMU_TOUROKU_KIKAN</f>
        <v>0</v>
      </c>
      <c r="AL156" s="812"/>
      <c r="AM156" s="812"/>
      <c r="AN156" s="812"/>
      <c r="AO156" s="812"/>
      <c r="AP156" s="812"/>
      <c r="AQ156" s="812"/>
      <c r="AR156" s="812"/>
      <c r="AS156" s="812"/>
      <c r="AT156" s="59" t="s">
        <v>44</v>
      </c>
      <c r="AU156" s="59"/>
      <c r="AV156" s="59"/>
      <c r="AW156" s="59"/>
      <c r="AX156" s="122"/>
      <c r="AY156" s="59"/>
      <c r="AZ156" s="59"/>
      <c r="BA156" s="59"/>
      <c r="BB156" s="59"/>
      <c r="BC156" s="59"/>
      <c r="BD156" s="59"/>
      <c r="BE156" s="59"/>
      <c r="BF156" s="812">
        <f>shinsei_KANRI2_JIMU_NO</f>
        <v>0</v>
      </c>
      <c r="BG156" s="812"/>
      <c r="BH156" s="812"/>
      <c r="BI156" s="812"/>
      <c r="BJ156" s="812"/>
      <c r="BK156" s="812"/>
      <c r="BL156" s="812"/>
      <c r="BM156" s="812"/>
      <c r="BN156" s="812"/>
      <c r="BO156" s="812"/>
      <c r="BP156" s="812"/>
      <c r="BQ156" s="812"/>
      <c r="BR156" s="122" t="s">
        <v>40</v>
      </c>
      <c r="BS156" s="59"/>
      <c r="BT156" s="59"/>
      <c r="BU156" s="59"/>
      <c r="BV156" s="59"/>
      <c r="BW156" s="59"/>
      <c r="BX156" s="59"/>
      <c r="BY156" s="59"/>
      <c r="BZ156" s="59"/>
    </row>
    <row r="157" spans="1:78" s="2" customFormat="1" ht="16.5" customHeight="1">
      <c r="A157" s="59"/>
      <c r="B157" s="59"/>
      <c r="C157" s="59"/>
      <c r="D157" s="59"/>
      <c r="E157" s="59"/>
      <c r="F157" s="59"/>
      <c r="G157" s="59"/>
      <c r="H157" s="59"/>
      <c r="I157" s="59"/>
      <c r="J157" s="59"/>
      <c r="K157" s="59"/>
      <c r="L157" s="59"/>
      <c r="M157" s="59"/>
      <c r="N157" s="59"/>
      <c r="O157" s="59"/>
      <c r="P157" s="59"/>
      <c r="Q157" s="59"/>
      <c r="R157" s="812">
        <f>shinsei_KANRI2_JIMU_NAME</f>
        <v>0</v>
      </c>
      <c r="S157" s="812"/>
      <c r="T157" s="812"/>
      <c r="U157" s="812"/>
      <c r="V157" s="812"/>
      <c r="W157" s="812"/>
      <c r="X157" s="812"/>
      <c r="Y157" s="812"/>
      <c r="Z157" s="812"/>
      <c r="AA157" s="812"/>
      <c r="AB157" s="812"/>
      <c r="AC157" s="812"/>
      <c r="AD157" s="812"/>
      <c r="AE157" s="812"/>
      <c r="AF157" s="812"/>
      <c r="AG157" s="812"/>
      <c r="AH157" s="812"/>
      <c r="AI157" s="812"/>
      <c r="AJ157" s="812"/>
      <c r="AK157" s="812"/>
      <c r="AL157" s="812"/>
      <c r="AM157" s="812"/>
      <c r="AN157" s="812"/>
      <c r="AO157" s="812"/>
      <c r="AP157" s="812"/>
      <c r="AQ157" s="812"/>
      <c r="AR157" s="812"/>
      <c r="AS157" s="812"/>
      <c r="AT157" s="812"/>
      <c r="AU157" s="812"/>
      <c r="AV157" s="812"/>
      <c r="AW157" s="812"/>
      <c r="AX157" s="812"/>
      <c r="AY157" s="812"/>
      <c r="AZ157" s="812"/>
      <c r="BA157" s="812"/>
      <c r="BB157" s="812"/>
      <c r="BC157" s="812"/>
      <c r="BD157" s="812"/>
      <c r="BE157" s="812"/>
      <c r="BF157" s="812"/>
      <c r="BG157" s="812"/>
      <c r="BH157" s="812"/>
      <c r="BI157" s="812"/>
      <c r="BJ157" s="812"/>
      <c r="BK157" s="812"/>
      <c r="BL157" s="812"/>
      <c r="BM157" s="812"/>
      <c r="BN157" s="812"/>
      <c r="BO157" s="812"/>
      <c r="BP157" s="812"/>
      <c r="BQ157" s="812"/>
      <c r="BR157" s="812"/>
      <c r="BS157" s="812"/>
      <c r="BT157" s="812"/>
      <c r="BU157" s="812"/>
      <c r="BV157" s="812"/>
      <c r="BW157" s="812"/>
      <c r="BX157" s="812"/>
      <c r="BY157" s="812"/>
      <c r="BZ157" s="812"/>
    </row>
    <row r="158" spans="1:78" s="2" customFormat="1" ht="16.5" customHeight="1">
      <c r="A158" s="59"/>
      <c r="B158" s="59" t="s">
        <v>47</v>
      </c>
      <c r="C158" s="59"/>
      <c r="D158" s="59"/>
      <c r="E158" s="59"/>
      <c r="F158" s="59"/>
      <c r="G158" s="59"/>
      <c r="H158" s="59"/>
      <c r="I158" s="59"/>
      <c r="J158" s="59"/>
      <c r="K158" s="59"/>
      <c r="L158" s="59"/>
      <c r="M158" s="59"/>
      <c r="N158" s="59"/>
      <c r="O158" s="59"/>
      <c r="P158" s="59"/>
      <c r="Q158" s="59"/>
      <c r="R158" s="812">
        <f>shinsei_KANRI2_POST_CODE</f>
        <v>0</v>
      </c>
      <c r="S158" s="812"/>
      <c r="T158" s="812"/>
      <c r="U158" s="812"/>
      <c r="V158" s="812"/>
      <c r="W158" s="812"/>
      <c r="X158" s="812"/>
      <c r="Y158" s="812"/>
      <c r="Z158" s="812"/>
      <c r="AA158" s="812"/>
      <c r="AB158" s="812"/>
      <c r="AC158" s="812"/>
      <c r="AD158" s="812"/>
      <c r="AE158" s="812"/>
      <c r="AF158" s="812"/>
      <c r="AG158" s="812"/>
      <c r="AH158" s="812"/>
      <c r="AI158" s="812"/>
      <c r="AJ158" s="812"/>
      <c r="AK158" s="812"/>
      <c r="AL158" s="812"/>
      <c r="AM158" s="812"/>
      <c r="AN158" s="812"/>
      <c r="AO158" s="812"/>
      <c r="AP158" s="812"/>
      <c r="AQ158" s="812"/>
      <c r="AR158" s="812"/>
      <c r="AS158" s="812"/>
      <c r="AT158" s="812"/>
      <c r="AU158" s="812"/>
      <c r="AV158" s="812"/>
      <c r="AW158" s="812"/>
      <c r="AX158" s="812"/>
      <c r="AY158" s="812"/>
      <c r="AZ158" s="812"/>
      <c r="BA158" s="812"/>
      <c r="BB158" s="812"/>
      <c r="BC158" s="812"/>
      <c r="BD158" s="812"/>
      <c r="BE158" s="812"/>
      <c r="BF158" s="812"/>
      <c r="BG158" s="812"/>
      <c r="BH158" s="812"/>
      <c r="BI158" s="812"/>
      <c r="BJ158" s="812"/>
      <c r="BK158" s="812"/>
      <c r="BL158" s="812"/>
      <c r="BM158" s="812"/>
      <c r="BN158" s="812"/>
      <c r="BO158" s="812"/>
      <c r="BP158" s="812"/>
      <c r="BQ158" s="812"/>
      <c r="BR158" s="812"/>
      <c r="BS158" s="812"/>
      <c r="BT158" s="812"/>
      <c r="BU158" s="812"/>
      <c r="BV158" s="812"/>
      <c r="BW158" s="812"/>
      <c r="BX158" s="812"/>
      <c r="BY158" s="812"/>
      <c r="BZ158" s="812"/>
    </row>
    <row r="159" spans="1:78" s="2" customFormat="1" ht="16.5" customHeight="1">
      <c r="A159" s="59"/>
      <c r="B159" s="59" t="s">
        <v>48</v>
      </c>
      <c r="C159" s="59"/>
      <c r="D159" s="59"/>
      <c r="E159" s="59"/>
      <c r="F159" s="59"/>
      <c r="G159" s="59"/>
      <c r="H159" s="59"/>
      <c r="I159" s="59"/>
      <c r="J159" s="59"/>
      <c r="K159" s="59"/>
      <c r="L159" s="59"/>
      <c r="M159" s="59"/>
      <c r="N159" s="59"/>
      <c r="O159" s="59"/>
      <c r="P159" s="59"/>
      <c r="Q159" s="59"/>
      <c r="R159" s="812" t="str">
        <f>shinsei_KANRI2_KEN&amp;shinsei_KANRI2_ADDRESS</f>
        <v/>
      </c>
      <c r="S159" s="812"/>
      <c r="T159" s="812"/>
      <c r="U159" s="812"/>
      <c r="V159" s="812"/>
      <c r="W159" s="812"/>
      <c r="X159" s="812"/>
      <c r="Y159" s="812"/>
      <c r="Z159" s="812"/>
      <c r="AA159" s="812"/>
      <c r="AB159" s="812"/>
      <c r="AC159" s="812"/>
      <c r="AD159" s="812"/>
      <c r="AE159" s="812"/>
      <c r="AF159" s="812"/>
      <c r="AG159" s="812"/>
      <c r="AH159" s="812"/>
      <c r="AI159" s="812"/>
      <c r="AJ159" s="812"/>
      <c r="AK159" s="812"/>
      <c r="AL159" s="812"/>
      <c r="AM159" s="812"/>
      <c r="AN159" s="812"/>
      <c r="AO159" s="812"/>
      <c r="AP159" s="812"/>
      <c r="AQ159" s="812"/>
      <c r="AR159" s="812"/>
      <c r="AS159" s="812"/>
      <c r="AT159" s="812"/>
      <c r="AU159" s="812"/>
      <c r="AV159" s="812"/>
      <c r="AW159" s="812"/>
      <c r="AX159" s="812"/>
      <c r="AY159" s="812"/>
      <c r="AZ159" s="812"/>
      <c r="BA159" s="812"/>
      <c r="BB159" s="812"/>
      <c r="BC159" s="812"/>
      <c r="BD159" s="812"/>
      <c r="BE159" s="812"/>
      <c r="BF159" s="812"/>
      <c r="BG159" s="812"/>
      <c r="BH159" s="812"/>
      <c r="BI159" s="812"/>
      <c r="BJ159" s="812"/>
      <c r="BK159" s="812"/>
      <c r="BL159" s="812"/>
      <c r="BM159" s="812"/>
      <c r="BN159" s="812"/>
      <c r="BO159" s="812"/>
      <c r="BP159" s="812"/>
      <c r="BQ159" s="812"/>
      <c r="BR159" s="812"/>
      <c r="BS159" s="812"/>
      <c r="BT159" s="812"/>
      <c r="BU159" s="812"/>
      <c r="BV159" s="812"/>
      <c r="BW159" s="812"/>
      <c r="BX159" s="812"/>
      <c r="BY159" s="812"/>
      <c r="BZ159" s="812"/>
    </row>
    <row r="160" spans="1:78" s="2" customFormat="1" ht="16.5" customHeight="1">
      <c r="A160" s="59"/>
      <c r="B160" s="59" t="s">
        <v>49</v>
      </c>
      <c r="C160" s="59"/>
      <c r="D160" s="59"/>
      <c r="E160" s="59"/>
      <c r="F160" s="59"/>
      <c r="G160" s="59"/>
      <c r="H160" s="59"/>
      <c r="I160" s="59"/>
      <c r="J160" s="59"/>
      <c r="K160" s="59"/>
      <c r="L160" s="59"/>
      <c r="M160" s="59"/>
      <c r="N160" s="59"/>
      <c r="O160" s="59"/>
      <c r="P160" s="59"/>
      <c r="Q160" s="59"/>
      <c r="R160" s="812">
        <f>shinsei_KANRI2_TEL</f>
        <v>0</v>
      </c>
      <c r="S160" s="812"/>
      <c r="T160" s="812"/>
      <c r="U160" s="812"/>
      <c r="V160" s="812"/>
      <c r="W160" s="812"/>
      <c r="X160" s="812"/>
      <c r="Y160" s="812"/>
      <c r="Z160" s="812"/>
      <c r="AA160" s="812"/>
      <c r="AB160" s="812"/>
      <c r="AC160" s="812"/>
      <c r="AD160" s="812"/>
      <c r="AE160" s="812"/>
      <c r="AF160" s="812"/>
      <c r="AG160" s="812"/>
      <c r="AH160" s="812"/>
      <c r="AI160" s="812"/>
      <c r="AJ160" s="812"/>
      <c r="AK160" s="812"/>
      <c r="AL160" s="812"/>
      <c r="AM160" s="812"/>
      <c r="AN160" s="812"/>
      <c r="AO160" s="812"/>
      <c r="AP160" s="812"/>
      <c r="AQ160" s="812"/>
      <c r="AR160" s="812"/>
      <c r="AS160" s="812"/>
      <c r="AT160" s="812"/>
      <c r="AU160" s="812"/>
      <c r="AV160" s="812"/>
      <c r="AW160" s="812"/>
      <c r="AX160" s="812"/>
      <c r="AY160" s="812"/>
      <c r="AZ160" s="812"/>
      <c r="BA160" s="812"/>
      <c r="BB160" s="812"/>
      <c r="BC160" s="812"/>
      <c r="BD160" s="812"/>
      <c r="BE160" s="812"/>
      <c r="BF160" s="812"/>
      <c r="BG160" s="812"/>
      <c r="BH160" s="812"/>
      <c r="BI160" s="812"/>
      <c r="BJ160" s="812"/>
      <c r="BK160" s="812"/>
      <c r="BL160" s="812"/>
      <c r="BM160" s="812"/>
      <c r="BN160" s="812"/>
      <c r="BO160" s="812"/>
      <c r="BP160" s="812"/>
      <c r="BQ160" s="812"/>
      <c r="BR160" s="812"/>
      <c r="BS160" s="812"/>
      <c r="BT160" s="812"/>
      <c r="BU160" s="812"/>
      <c r="BV160" s="812"/>
      <c r="BW160" s="812"/>
      <c r="BX160" s="812"/>
      <c r="BY160" s="812"/>
      <c r="BZ160" s="812"/>
    </row>
    <row r="161" spans="1:78" s="2" customFormat="1" ht="16.5" customHeight="1">
      <c r="A161" s="59"/>
      <c r="B161" s="59" t="s">
        <v>74</v>
      </c>
      <c r="C161" s="59"/>
      <c r="D161" s="59"/>
      <c r="E161" s="59"/>
      <c r="F161" s="59"/>
      <c r="G161" s="59"/>
      <c r="H161" s="59"/>
      <c r="I161" s="59"/>
      <c r="J161" s="59"/>
      <c r="K161" s="59"/>
      <c r="L161" s="59"/>
      <c r="M161" s="59"/>
      <c r="N161" s="59"/>
      <c r="O161" s="59"/>
      <c r="P161" s="59"/>
      <c r="Q161" s="59"/>
      <c r="R161" s="122"/>
      <c r="S161" s="122"/>
      <c r="T161" s="122"/>
      <c r="U161" s="59"/>
      <c r="V161" s="59"/>
      <c r="W161" s="59"/>
      <c r="X161" s="59"/>
      <c r="Y161" s="812">
        <f>shinsei_KANRI2_DOC</f>
        <v>0</v>
      </c>
      <c r="Z161" s="812"/>
      <c r="AA161" s="812"/>
      <c r="AB161" s="812"/>
      <c r="AC161" s="812"/>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2"/>
      <c r="AY161" s="812"/>
      <c r="AZ161" s="812"/>
      <c r="BA161" s="812"/>
      <c r="BB161" s="812"/>
      <c r="BC161" s="812"/>
      <c r="BD161" s="812"/>
      <c r="BE161" s="812"/>
      <c r="BF161" s="812"/>
      <c r="BG161" s="812"/>
      <c r="BH161" s="812"/>
      <c r="BI161" s="812"/>
      <c r="BJ161" s="812"/>
      <c r="BK161" s="812"/>
      <c r="BL161" s="812"/>
      <c r="BM161" s="812"/>
      <c r="BN161" s="812"/>
      <c r="BO161" s="812"/>
      <c r="BP161" s="812"/>
      <c r="BQ161" s="812"/>
      <c r="BR161" s="812"/>
      <c r="BS161" s="812"/>
      <c r="BT161" s="812"/>
      <c r="BU161" s="812"/>
      <c r="BV161" s="812"/>
      <c r="BW161" s="812"/>
      <c r="BX161" s="812"/>
      <c r="BY161" s="812"/>
      <c r="BZ161" s="812"/>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3.6"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row>
    <row r="164" spans="1:78" s="2" customFormat="1" ht="16.5" customHeight="1">
      <c r="A164" s="59"/>
      <c r="B164" s="59" t="s">
        <v>36</v>
      </c>
      <c r="C164" s="59"/>
      <c r="D164" s="59"/>
      <c r="E164" s="59"/>
      <c r="F164" s="59"/>
      <c r="G164" s="59"/>
      <c r="H164" s="59"/>
      <c r="I164" s="59"/>
      <c r="J164" s="59"/>
      <c r="K164" s="59"/>
      <c r="L164" s="59"/>
      <c r="M164" s="59"/>
      <c r="N164" s="59"/>
      <c r="O164" s="59"/>
      <c r="P164" s="59"/>
      <c r="Q164" s="59"/>
      <c r="R164" s="59"/>
      <c r="S164" s="59" t="s">
        <v>37</v>
      </c>
      <c r="T164" s="59"/>
      <c r="U164" s="812">
        <f>shinsei_KANRI3_SIKAKU</f>
        <v>0</v>
      </c>
      <c r="V164" s="812"/>
      <c r="W164" s="812"/>
      <c r="X164" s="812"/>
      <c r="Y164" s="122" t="s">
        <v>38</v>
      </c>
      <c r="Z164" s="59"/>
      <c r="AA164" s="59"/>
      <c r="AB164" s="59"/>
      <c r="AC164" s="59"/>
      <c r="AD164" s="59"/>
      <c r="AE164" s="59"/>
      <c r="AF164" s="59"/>
      <c r="AG164" s="59"/>
      <c r="AH164" s="59"/>
      <c r="AI164" s="59" t="s">
        <v>37</v>
      </c>
      <c r="AJ164" s="59"/>
      <c r="AK164" s="850">
        <f>shinsei_KANRI3_TOUROKU_KIKAN</f>
        <v>0</v>
      </c>
      <c r="AL164" s="850"/>
      <c r="AM164" s="850"/>
      <c r="AN164" s="850"/>
      <c r="AO164" s="850"/>
      <c r="AP164" s="850"/>
      <c r="AQ164" s="850"/>
      <c r="AR164" s="850"/>
      <c r="AS164" s="850"/>
      <c r="AT164" s="850"/>
      <c r="AU164" s="850"/>
      <c r="AV164" s="850"/>
      <c r="AW164" s="122" t="s">
        <v>39</v>
      </c>
      <c r="AX164" s="59"/>
      <c r="AY164" s="59"/>
      <c r="AZ164" s="59"/>
      <c r="BA164" s="59"/>
      <c r="BB164" s="59"/>
      <c r="BC164" s="59"/>
      <c r="BD164" s="59"/>
      <c r="BE164" s="59"/>
      <c r="BF164" s="812">
        <f>shinsei_KANRI3_KENSETUSI_NO</f>
        <v>0</v>
      </c>
      <c r="BG164" s="812"/>
      <c r="BH164" s="812"/>
      <c r="BI164" s="812"/>
      <c r="BJ164" s="812"/>
      <c r="BK164" s="812"/>
      <c r="BL164" s="812"/>
      <c r="BM164" s="812"/>
      <c r="BN164" s="812"/>
      <c r="BO164" s="812"/>
      <c r="BP164" s="812"/>
      <c r="BQ164" s="812"/>
      <c r="BR164" s="122" t="s">
        <v>40</v>
      </c>
      <c r="BS164" s="59"/>
      <c r="BT164" s="59"/>
      <c r="BU164" s="59"/>
      <c r="BV164" s="59"/>
      <c r="BW164" s="59"/>
      <c r="BX164" s="59"/>
      <c r="BY164" s="59"/>
      <c r="BZ164" s="59"/>
    </row>
    <row r="165" spans="1:78" s="2" customFormat="1" ht="16.5" customHeight="1">
      <c r="A165" s="59"/>
      <c r="B165" s="59" t="s">
        <v>31</v>
      </c>
      <c r="C165" s="59"/>
      <c r="D165" s="59"/>
      <c r="E165" s="59"/>
      <c r="F165" s="59"/>
      <c r="G165" s="59"/>
      <c r="H165" s="59"/>
      <c r="I165" s="59"/>
      <c r="J165" s="59"/>
      <c r="K165" s="59"/>
      <c r="L165" s="59"/>
      <c r="M165" s="59"/>
      <c r="N165" s="59"/>
      <c r="O165" s="59"/>
      <c r="P165" s="59"/>
      <c r="Q165" s="59"/>
      <c r="R165" s="812">
        <f>shinsei_KANRI3_NAME</f>
        <v>0</v>
      </c>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2"/>
      <c r="AY165" s="812"/>
      <c r="AZ165" s="812"/>
      <c r="BA165" s="812"/>
      <c r="BB165" s="812"/>
      <c r="BC165" s="812"/>
      <c r="BD165" s="812"/>
      <c r="BE165" s="812"/>
      <c r="BF165" s="812"/>
      <c r="BG165" s="812"/>
      <c r="BH165" s="812"/>
      <c r="BI165" s="812"/>
      <c r="BJ165" s="812"/>
      <c r="BK165" s="812"/>
      <c r="BL165" s="812"/>
      <c r="BM165" s="812"/>
      <c r="BN165" s="812"/>
      <c r="BO165" s="812"/>
      <c r="BP165" s="812"/>
      <c r="BQ165" s="812"/>
      <c r="BR165" s="812"/>
      <c r="BS165" s="812"/>
      <c r="BT165" s="812"/>
      <c r="BU165" s="812"/>
      <c r="BV165" s="812"/>
      <c r="BW165" s="812"/>
      <c r="BX165" s="812"/>
      <c r="BY165" s="812"/>
      <c r="BZ165" s="812"/>
    </row>
    <row r="166" spans="1:78" s="2" customFormat="1" ht="16.5" customHeight="1">
      <c r="A166" s="59"/>
      <c r="B166" s="59" t="s">
        <v>42</v>
      </c>
      <c r="C166" s="59"/>
      <c r="D166" s="59"/>
      <c r="E166" s="59"/>
      <c r="F166" s="59"/>
      <c r="G166" s="59"/>
      <c r="H166" s="59"/>
      <c r="I166" s="59"/>
      <c r="J166" s="59"/>
      <c r="K166" s="59"/>
      <c r="L166" s="59"/>
      <c r="M166" s="59"/>
      <c r="N166" s="59"/>
      <c r="O166" s="59"/>
      <c r="P166" s="59"/>
      <c r="Q166" s="59"/>
      <c r="R166" s="59"/>
      <c r="S166" s="59" t="s">
        <v>37</v>
      </c>
      <c r="T166" s="59"/>
      <c r="U166" s="812">
        <f>shinsei_KANRI3_JIMU_SIKAKU</f>
        <v>0</v>
      </c>
      <c r="V166" s="812"/>
      <c r="W166" s="812"/>
      <c r="X166" s="812"/>
      <c r="Y166" s="122" t="s">
        <v>43</v>
      </c>
      <c r="Z166" s="59"/>
      <c r="AA166" s="59"/>
      <c r="AB166" s="59"/>
      <c r="AC166" s="59"/>
      <c r="AD166" s="59"/>
      <c r="AE166" s="59"/>
      <c r="AF166" s="59"/>
      <c r="AG166" s="59"/>
      <c r="AH166" s="59"/>
      <c r="AI166" s="59" t="s">
        <v>37</v>
      </c>
      <c r="AJ166" s="59"/>
      <c r="AK166" s="812">
        <f>shinsei_KANRI3_JIMU_TOUROKU_KIKAN</f>
        <v>0</v>
      </c>
      <c r="AL166" s="812"/>
      <c r="AM166" s="812"/>
      <c r="AN166" s="812"/>
      <c r="AO166" s="812"/>
      <c r="AP166" s="812"/>
      <c r="AQ166" s="812"/>
      <c r="AR166" s="812"/>
      <c r="AS166" s="812"/>
      <c r="AT166" s="59" t="s">
        <v>44</v>
      </c>
      <c r="AU166" s="59"/>
      <c r="AV166" s="59"/>
      <c r="AW166" s="59"/>
      <c r="AX166" s="122"/>
      <c r="AY166" s="59"/>
      <c r="AZ166" s="59"/>
      <c r="BA166" s="59"/>
      <c r="BB166" s="59"/>
      <c r="BC166" s="59"/>
      <c r="BD166" s="59"/>
      <c r="BE166" s="59"/>
      <c r="BF166" s="812">
        <f>shinsei_KANRI3_JIMU_NO</f>
        <v>0</v>
      </c>
      <c r="BG166" s="812"/>
      <c r="BH166" s="812"/>
      <c r="BI166" s="812"/>
      <c r="BJ166" s="812"/>
      <c r="BK166" s="812"/>
      <c r="BL166" s="812"/>
      <c r="BM166" s="812"/>
      <c r="BN166" s="812"/>
      <c r="BO166" s="812"/>
      <c r="BP166" s="812"/>
      <c r="BQ166" s="812"/>
      <c r="BR166" s="122" t="s">
        <v>40</v>
      </c>
      <c r="BS166" s="59"/>
      <c r="BT166" s="59"/>
      <c r="BU166" s="59"/>
      <c r="BV166" s="59"/>
      <c r="BW166" s="59"/>
      <c r="BX166" s="59"/>
      <c r="BY166" s="59"/>
      <c r="BZ166" s="59"/>
    </row>
    <row r="167" spans="1:78" s="2" customFormat="1" ht="16.5" customHeight="1">
      <c r="A167" s="59"/>
      <c r="B167" s="59"/>
      <c r="C167" s="59"/>
      <c r="D167" s="59"/>
      <c r="E167" s="59"/>
      <c r="F167" s="59"/>
      <c r="G167" s="59"/>
      <c r="H167" s="59"/>
      <c r="I167" s="59"/>
      <c r="J167" s="59"/>
      <c r="K167" s="59"/>
      <c r="L167" s="59"/>
      <c r="M167" s="59"/>
      <c r="N167" s="59"/>
      <c r="O167" s="59"/>
      <c r="P167" s="59"/>
      <c r="Q167" s="59"/>
      <c r="R167" s="812">
        <f>shinsei_KANRI3_JIMU_NAME</f>
        <v>0</v>
      </c>
      <c r="S167" s="812"/>
      <c r="T167" s="812"/>
      <c r="U167" s="812"/>
      <c r="V167" s="812"/>
      <c r="W167" s="812"/>
      <c r="X167" s="812"/>
      <c r="Y167" s="812"/>
      <c r="Z167" s="812"/>
      <c r="AA167" s="812"/>
      <c r="AB167" s="812"/>
      <c r="AC167" s="812"/>
      <c r="AD167" s="812"/>
      <c r="AE167" s="812"/>
      <c r="AF167" s="812"/>
      <c r="AG167" s="812"/>
      <c r="AH167" s="812"/>
      <c r="AI167" s="812"/>
      <c r="AJ167" s="812"/>
      <c r="AK167" s="812"/>
      <c r="AL167" s="812"/>
      <c r="AM167" s="812"/>
      <c r="AN167" s="812"/>
      <c r="AO167" s="812"/>
      <c r="AP167" s="812"/>
      <c r="AQ167" s="812"/>
      <c r="AR167" s="812"/>
      <c r="AS167" s="812"/>
      <c r="AT167" s="812"/>
      <c r="AU167" s="812"/>
      <c r="AV167" s="812"/>
      <c r="AW167" s="812"/>
      <c r="AX167" s="812"/>
      <c r="AY167" s="812"/>
      <c r="AZ167" s="812"/>
      <c r="BA167" s="812"/>
      <c r="BB167" s="812"/>
      <c r="BC167" s="812"/>
      <c r="BD167" s="812"/>
      <c r="BE167" s="812"/>
      <c r="BF167" s="812"/>
      <c r="BG167" s="812"/>
      <c r="BH167" s="812"/>
      <c r="BI167" s="812"/>
      <c r="BJ167" s="812"/>
      <c r="BK167" s="812"/>
      <c r="BL167" s="812"/>
      <c r="BM167" s="812"/>
      <c r="BN167" s="812"/>
      <c r="BO167" s="812"/>
      <c r="BP167" s="812"/>
      <c r="BQ167" s="812"/>
      <c r="BR167" s="812"/>
      <c r="BS167" s="812"/>
      <c r="BT167" s="812"/>
      <c r="BU167" s="812"/>
      <c r="BV167" s="812"/>
      <c r="BW167" s="812"/>
      <c r="BX167" s="812"/>
      <c r="BY167" s="812"/>
      <c r="BZ167" s="812"/>
    </row>
    <row r="168" spans="1:78" s="2" customFormat="1" ht="16.5" customHeight="1">
      <c r="A168" s="59"/>
      <c r="B168" s="59" t="s">
        <v>47</v>
      </c>
      <c r="C168" s="59"/>
      <c r="D168" s="59"/>
      <c r="E168" s="59"/>
      <c r="F168" s="59"/>
      <c r="G168" s="59"/>
      <c r="H168" s="59"/>
      <c r="I168" s="59"/>
      <c r="J168" s="59"/>
      <c r="K168" s="59"/>
      <c r="L168" s="59"/>
      <c r="M168" s="59"/>
      <c r="N168" s="59"/>
      <c r="O168" s="59"/>
      <c r="P168" s="59"/>
      <c r="Q168" s="59"/>
      <c r="R168" s="812">
        <f>shinsei_KANRI3_POST_CODE</f>
        <v>0</v>
      </c>
      <c r="S168" s="812"/>
      <c r="T168" s="812"/>
      <c r="U168" s="812"/>
      <c r="V168" s="812"/>
      <c r="W168" s="812"/>
      <c r="X168" s="812"/>
      <c r="Y168" s="812"/>
      <c r="Z168" s="812"/>
      <c r="AA168" s="812"/>
      <c r="AB168" s="812"/>
      <c r="AC168" s="812"/>
      <c r="AD168" s="812"/>
      <c r="AE168" s="812"/>
      <c r="AF168" s="812"/>
      <c r="AG168" s="812"/>
      <c r="AH168" s="812"/>
      <c r="AI168" s="812"/>
      <c r="AJ168" s="812"/>
      <c r="AK168" s="812"/>
      <c r="AL168" s="812"/>
      <c r="AM168" s="812"/>
      <c r="AN168" s="812"/>
      <c r="AO168" s="812"/>
      <c r="AP168" s="812"/>
      <c r="AQ168" s="812"/>
      <c r="AR168" s="812"/>
      <c r="AS168" s="812"/>
      <c r="AT168" s="812"/>
      <c r="AU168" s="812"/>
      <c r="AV168" s="812"/>
      <c r="AW168" s="812"/>
      <c r="AX168" s="812"/>
      <c r="AY168" s="812"/>
      <c r="AZ168" s="812"/>
      <c r="BA168" s="812"/>
      <c r="BB168" s="812"/>
      <c r="BC168" s="812"/>
      <c r="BD168" s="812"/>
      <c r="BE168" s="812"/>
      <c r="BF168" s="812"/>
      <c r="BG168" s="812"/>
      <c r="BH168" s="812"/>
      <c r="BI168" s="812"/>
      <c r="BJ168" s="812"/>
      <c r="BK168" s="812"/>
      <c r="BL168" s="812"/>
      <c r="BM168" s="812"/>
      <c r="BN168" s="812"/>
      <c r="BO168" s="812"/>
      <c r="BP168" s="812"/>
      <c r="BQ168" s="812"/>
      <c r="BR168" s="812"/>
      <c r="BS168" s="812"/>
      <c r="BT168" s="812"/>
      <c r="BU168" s="812"/>
      <c r="BV168" s="812"/>
      <c r="BW168" s="812"/>
      <c r="BX168" s="812"/>
      <c r="BY168" s="812"/>
      <c r="BZ168" s="812"/>
    </row>
    <row r="169" spans="1:78" s="2" customFormat="1" ht="16.5" customHeight="1">
      <c r="A169" s="59"/>
      <c r="B169" s="59" t="s">
        <v>48</v>
      </c>
      <c r="C169" s="59"/>
      <c r="D169" s="59"/>
      <c r="E169" s="59"/>
      <c r="F169" s="59"/>
      <c r="G169" s="59"/>
      <c r="H169" s="59"/>
      <c r="I169" s="59"/>
      <c r="J169" s="59"/>
      <c r="K169" s="59"/>
      <c r="L169" s="59"/>
      <c r="M169" s="59"/>
      <c r="N169" s="59"/>
      <c r="O169" s="59"/>
      <c r="P169" s="59"/>
      <c r="Q169" s="59"/>
      <c r="R169" s="812" t="str">
        <f>shinsei_KANRI3_KEN&amp;shinsei_KANRI3_ADDRESS</f>
        <v/>
      </c>
      <c r="S169" s="812"/>
      <c r="T169" s="812"/>
      <c r="U169" s="812"/>
      <c r="V169" s="812"/>
      <c r="W169" s="812"/>
      <c r="X169" s="812"/>
      <c r="Y169" s="812"/>
      <c r="Z169" s="812"/>
      <c r="AA169" s="812"/>
      <c r="AB169" s="812"/>
      <c r="AC169" s="812"/>
      <c r="AD169" s="812"/>
      <c r="AE169" s="812"/>
      <c r="AF169" s="812"/>
      <c r="AG169" s="812"/>
      <c r="AH169" s="812"/>
      <c r="AI169" s="812"/>
      <c r="AJ169" s="812"/>
      <c r="AK169" s="812"/>
      <c r="AL169" s="812"/>
      <c r="AM169" s="812"/>
      <c r="AN169" s="812"/>
      <c r="AO169" s="812"/>
      <c r="AP169" s="812"/>
      <c r="AQ169" s="812"/>
      <c r="AR169" s="812"/>
      <c r="AS169" s="812"/>
      <c r="AT169" s="812"/>
      <c r="AU169" s="812"/>
      <c r="AV169" s="812"/>
      <c r="AW169" s="812"/>
      <c r="AX169" s="812"/>
      <c r="AY169" s="812"/>
      <c r="AZ169" s="812"/>
      <c r="BA169" s="812"/>
      <c r="BB169" s="812"/>
      <c r="BC169" s="812"/>
      <c r="BD169" s="812"/>
      <c r="BE169" s="812"/>
      <c r="BF169" s="812"/>
      <c r="BG169" s="812"/>
      <c r="BH169" s="812"/>
      <c r="BI169" s="812"/>
      <c r="BJ169" s="812"/>
      <c r="BK169" s="812"/>
      <c r="BL169" s="812"/>
      <c r="BM169" s="812"/>
      <c r="BN169" s="812"/>
      <c r="BO169" s="812"/>
      <c r="BP169" s="812"/>
      <c r="BQ169" s="812"/>
      <c r="BR169" s="812"/>
      <c r="BS169" s="812"/>
      <c r="BT169" s="812"/>
      <c r="BU169" s="812"/>
      <c r="BV169" s="812"/>
      <c r="BW169" s="812"/>
      <c r="BX169" s="812"/>
      <c r="BY169" s="812"/>
      <c r="BZ169" s="812"/>
    </row>
    <row r="170" spans="1:78" s="2" customFormat="1" ht="16.5" customHeight="1">
      <c r="A170" s="59"/>
      <c r="B170" s="59" t="s">
        <v>49</v>
      </c>
      <c r="C170" s="59"/>
      <c r="D170" s="59"/>
      <c r="E170" s="59"/>
      <c r="F170" s="59"/>
      <c r="G170" s="59"/>
      <c r="H170" s="59"/>
      <c r="I170" s="59"/>
      <c r="J170" s="59"/>
      <c r="K170" s="59"/>
      <c r="L170" s="59"/>
      <c r="M170" s="59"/>
      <c r="N170" s="59"/>
      <c r="O170" s="59"/>
      <c r="P170" s="59"/>
      <c r="Q170" s="59"/>
      <c r="R170" s="812">
        <f>shinsei_KANRI3_TEL</f>
        <v>0</v>
      </c>
      <c r="S170" s="812"/>
      <c r="T170" s="812"/>
      <c r="U170" s="812"/>
      <c r="V170" s="812"/>
      <c r="W170" s="812"/>
      <c r="X170" s="812"/>
      <c r="Y170" s="812"/>
      <c r="Z170" s="812"/>
      <c r="AA170" s="812"/>
      <c r="AB170" s="812"/>
      <c r="AC170" s="812"/>
      <c r="AD170" s="812"/>
      <c r="AE170" s="812"/>
      <c r="AF170" s="812"/>
      <c r="AG170" s="812"/>
      <c r="AH170" s="812"/>
      <c r="AI170" s="812"/>
      <c r="AJ170" s="812"/>
      <c r="AK170" s="812"/>
      <c r="AL170" s="812"/>
      <c r="AM170" s="812"/>
      <c r="AN170" s="812"/>
      <c r="AO170" s="812"/>
      <c r="AP170" s="812"/>
      <c r="AQ170" s="812"/>
      <c r="AR170" s="812"/>
      <c r="AS170" s="812"/>
      <c r="AT170" s="812"/>
      <c r="AU170" s="812"/>
      <c r="AV170" s="812"/>
      <c r="AW170" s="812"/>
      <c r="AX170" s="812"/>
      <c r="AY170" s="812"/>
      <c r="AZ170" s="812"/>
      <c r="BA170" s="812"/>
      <c r="BB170" s="812"/>
      <c r="BC170" s="812"/>
      <c r="BD170" s="812"/>
      <c r="BE170" s="812"/>
      <c r="BF170" s="812"/>
      <c r="BG170" s="812"/>
      <c r="BH170" s="812"/>
      <c r="BI170" s="812"/>
      <c r="BJ170" s="812"/>
      <c r="BK170" s="812"/>
      <c r="BL170" s="812"/>
      <c r="BM170" s="812"/>
      <c r="BN170" s="812"/>
      <c r="BO170" s="812"/>
      <c r="BP170" s="812"/>
      <c r="BQ170" s="812"/>
      <c r="BR170" s="812"/>
      <c r="BS170" s="812"/>
      <c r="BT170" s="812"/>
      <c r="BU170" s="812"/>
      <c r="BV170" s="812"/>
      <c r="BW170" s="812"/>
      <c r="BX170" s="812"/>
      <c r="BY170" s="812"/>
      <c r="BZ170" s="812"/>
    </row>
    <row r="171" spans="1:78" s="2" customFormat="1" ht="16.5" customHeight="1">
      <c r="A171" s="59"/>
      <c r="B171" s="59" t="s">
        <v>74</v>
      </c>
      <c r="C171" s="59"/>
      <c r="D171" s="59"/>
      <c r="E171" s="59"/>
      <c r="F171" s="59"/>
      <c r="G171" s="59"/>
      <c r="H171" s="59"/>
      <c r="I171" s="59"/>
      <c r="J171" s="59"/>
      <c r="K171" s="59"/>
      <c r="L171" s="59"/>
      <c r="M171" s="59"/>
      <c r="N171" s="59"/>
      <c r="O171" s="59"/>
      <c r="P171" s="59"/>
      <c r="Q171" s="59"/>
      <c r="R171" s="122"/>
      <c r="S171" s="122"/>
      <c r="T171" s="122"/>
      <c r="U171" s="59"/>
      <c r="V171" s="59"/>
      <c r="W171" s="59"/>
      <c r="X171" s="59"/>
      <c r="Y171" s="812">
        <f>shinsei_KANRI3_DOC</f>
        <v>0</v>
      </c>
      <c r="Z171" s="812"/>
      <c r="AA171" s="812"/>
      <c r="AB171" s="812"/>
      <c r="AC171" s="812"/>
      <c r="AD171" s="812"/>
      <c r="AE171" s="812"/>
      <c r="AF171" s="812"/>
      <c r="AG171" s="812"/>
      <c r="AH171" s="812"/>
      <c r="AI171" s="812"/>
      <c r="AJ171" s="812"/>
      <c r="AK171" s="812"/>
      <c r="AL171" s="812"/>
      <c r="AM171" s="812"/>
      <c r="AN171" s="812"/>
      <c r="AO171" s="812"/>
      <c r="AP171" s="812"/>
      <c r="AQ171" s="812"/>
      <c r="AR171" s="812"/>
      <c r="AS171" s="812"/>
      <c r="AT171" s="812"/>
      <c r="AU171" s="812"/>
      <c r="AV171" s="812"/>
      <c r="AW171" s="812"/>
      <c r="AX171" s="812"/>
      <c r="AY171" s="812"/>
      <c r="AZ171" s="812"/>
      <c r="BA171" s="812"/>
      <c r="BB171" s="812"/>
      <c r="BC171" s="812"/>
      <c r="BD171" s="812"/>
      <c r="BE171" s="812"/>
      <c r="BF171" s="812"/>
      <c r="BG171" s="812"/>
      <c r="BH171" s="812"/>
      <c r="BI171" s="812"/>
      <c r="BJ171" s="812"/>
      <c r="BK171" s="812"/>
      <c r="BL171" s="812"/>
      <c r="BM171" s="812"/>
      <c r="BN171" s="812"/>
      <c r="BO171" s="812"/>
      <c r="BP171" s="812"/>
      <c r="BQ171" s="812"/>
      <c r="BR171" s="812"/>
      <c r="BS171" s="812"/>
      <c r="BT171" s="812"/>
      <c r="BU171" s="812"/>
      <c r="BV171" s="812"/>
      <c r="BW171" s="812"/>
      <c r="BX171" s="812"/>
      <c r="BY171" s="812"/>
      <c r="BZ171" s="812"/>
    </row>
    <row r="172" spans="1:78" s="2" customFormat="1" ht="5.0999999999999996" customHeight="1">
      <c r="A172" s="63"/>
      <c r="B172" s="63"/>
      <c r="C172" s="63"/>
      <c r="D172" s="63"/>
      <c r="E172" s="63"/>
      <c r="F172" s="63"/>
      <c r="G172" s="63"/>
      <c r="H172" s="63"/>
      <c r="I172" s="63"/>
      <c r="J172" s="63"/>
      <c r="K172" s="63"/>
      <c r="L172" s="63"/>
      <c r="M172" s="63"/>
      <c r="N172" s="63"/>
      <c r="O172" s="63"/>
      <c r="P172" s="63"/>
      <c r="Q172" s="63"/>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row>
    <row r="173" spans="1:78" s="2" customFormat="1" ht="6.95" customHeight="1">
      <c r="A173" s="59"/>
      <c r="B173" s="59"/>
      <c r="C173" s="59"/>
      <c r="D173" s="59"/>
      <c r="E173" s="59"/>
      <c r="F173" s="59"/>
      <c r="G173" s="59"/>
      <c r="H173" s="59"/>
      <c r="I173" s="59"/>
      <c r="J173" s="59"/>
      <c r="K173" s="59"/>
      <c r="L173" s="59"/>
      <c r="M173" s="59"/>
      <c r="N173" s="59"/>
      <c r="O173" s="59"/>
      <c r="P173" s="59"/>
      <c r="Q173" s="59"/>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row>
    <row r="174" spans="1:78" s="2" customFormat="1" ht="16.5" customHeight="1">
      <c r="A174" s="59" t="s">
        <v>76</v>
      </c>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row>
    <row r="175" spans="1:78" s="2" customFormat="1" ht="16.5" customHeight="1">
      <c r="A175" s="59"/>
      <c r="B175" s="59" t="s">
        <v>66</v>
      </c>
      <c r="C175" s="59"/>
      <c r="D175" s="59"/>
      <c r="E175" s="59"/>
      <c r="F175" s="59"/>
      <c r="G175" s="59"/>
      <c r="H175" s="59"/>
      <c r="I175" s="59"/>
      <c r="J175" s="59"/>
      <c r="K175" s="59"/>
      <c r="L175" s="59"/>
      <c r="M175" s="59"/>
      <c r="N175" s="59"/>
      <c r="O175" s="59"/>
      <c r="P175" s="59"/>
      <c r="Q175" s="59"/>
      <c r="R175" s="812">
        <f>shinsei_SEKOU_NAME</f>
        <v>0</v>
      </c>
      <c r="S175" s="812"/>
      <c r="T175" s="812"/>
      <c r="U175" s="812"/>
      <c r="V175" s="812"/>
      <c r="W175" s="812"/>
      <c r="X175" s="812"/>
      <c r="Y175" s="812"/>
      <c r="Z175" s="812"/>
      <c r="AA175" s="812"/>
      <c r="AB175" s="812"/>
      <c r="AC175" s="812"/>
      <c r="AD175" s="812"/>
      <c r="AE175" s="812"/>
      <c r="AF175" s="812"/>
      <c r="AG175" s="812"/>
      <c r="AH175" s="812"/>
      <c r="AI175" s="812"/>
      <c r="AJ175" s="812"/>
      <c r="AK175" s="812"/>
      <c r="AL175" s="812"/>
      <c r="AM175" s="812"/>
      <c r="AN175" s="812"/>
      <c r="AO175" s="812"/>
      <c r="AP175" s="812"/>
      <c r="AQ175" s="812"/>
      <c r="AR175" s="812"/>
      <c r="AS175" s="812"/>
      <c r="AT175" s="812"/>
      <c r="AU175" s="812"/>
      <c r="AV175" s="812"/>
      <c r="AW175" s="812"/>
      <c r="AX175" s="812"/>
      <c r="AY175" s="812"/>
      <c r="AZ175" s="812"/>
      <c r="BA175" s="812"/>
      <c r="BB175" s="812"/>
      <c r="BC175" s="812"/>
      <c r="BD175" s="812"/>
      <c r="BE175" s="812"/>
      <c r="BF175" s="812"/>
      <c r="BG175" s="812"/>
      <c r="BH175" s="812"/>
      <c r="BI175" s="812"/>
      <c r="BJ175" s="812"/>
      <c r="BK175" s="812"/>
      <c r="BL175" s="812"/>
      <c r="BM175" s="812"/>
      <c r="BN175" s="812"/>
      <c r="BO175" s="812"/>
      <c r="BP175" s="812"/>
      <c r="BQ175" s="812"/>
      <c r="BR175" s="812"/>
      <c r="BS175" s="812"/>
      <c r="BT175" s="812"/>
      <c r="BU175" s="812"/>
      <c r="BV175" s="812"/>
      <c r="BW175" s="812"/>
      <c r="BX175" s="812"/>
      <c r="BY175" s="812"/>
      <c r="BZ175" s="812"/>
    </row>
    <row r="176" spans="1:78" s="2" customFormat="1" ht="16.5" customHeight="1">
      <c r="A176" s="59"/>
      <c r="B176" s="59" t="s">
        <v>77</v>
      </c>
      <c r="C176" s="59"/>
      <c r="D176" s="59"/>
      <c r="E176" s="59"/>
      <c r="F176" s="59"/>
      <c r="G176" s="59"/>
      <c r="H176" s="59"/>
      <c r="I176" s="59"/>
      <c r="J176" s="59"/>
      <c r="K176" s="59"/>
      <c r="L176" s="59"/>
      <c r="M176" s="59"/>
      <c r="N176" s="59" t="s">
        <v>78</v>
      </c>
      <c r="O176" s="59"/>
      <c r="P176" s="59"/>
      <c r="Q176" s="59"/>
      <c r="R176" s="59"/>
      <c r="S176" s="59"/>
      <c r="T176" s="59"/>
      <c r="U176" s="59"/>
      <c r="V176" s="59"/>
      <c r="W176" s="59"/>
      <c r="X176" s="59"/>
      <c r="Y176" s="59" t="s">
        <v>79</v>
      </c>
      <c r="Z176" s="59"/>
      <c r="AA176" s="850">
        <f>shinsei_SEKOU_JIMU_TOUROKU_KIKAN</f>
        <v>0</v>
      </c>
      <c r="AB176" s="850"/>
      <c r="AC176" s="850"/>
      <c r="AD176" s="850"/>
      <c r="AE176" s="850"/>
      <c r="AF176" s="850"/>
      <c r="AG176" s="850"/>
      <c r="AH176" s="850"/>
      <c r="AI176" s="850"/>
      <c r="AJ176" s="850"/>
      <c r="AK176" s="850"/>
      <c r="AL176" s="850"/>
      <c r="AM176" s="850"/>
      <c r="AN176" s="59" t="s">
        <v>80</v>
      </c>
      <c r="AO176" s="59"/>
      <c r="AP176" s="59"/>
      <c r="AQ176" s="59"/>
      <c r="AR176" s="59"/>
      <c r="AS176" s="59" t="s">
        <v>81</v>
      </c>
      <c r="AT176" s="59"/>
      <c r="AU176" s="801">
        <f>'1～３面'!AV217</f>
        <v>0</v>
      </c>
      <c r="AV176" s="801"/>
      <c r="AW176" s="801"/>
      <c r="AX176" s="801"/>
      <c r="AY176" s="801"/>
      <c r="AZ176" s="801" t="s">
        <v>2250</v>
      </c>
      <c r="BA176" s="801"/>
      <c r="BB176" s="801">
        <f>'1～３面'!BC217</f>
        <v>0</v>
      </c>
      <c r="BC176" s="801"/>
      <c r="BD176" s="801"/>
      <c r="BE176" s="801"/>
      <c r="BF176" s="801"/>
      <c r="BG176" s="952">
        <f>'1～３面'!BH217</f>
        <v>0</v>
      </c>
      <c r="BH176" s="850"/>
      <c r="BI176" s="850"/>
      <c r="BJ176" s="850"/>
      <c r="BK176" s="850"/>
      <c r="BL176" s="850"/>
      <c r="BM176" s="850"/>
      <c r="BN176" s="850"/>
      <c r="BO176" s="850"/>
      <c r="BP176" s="850"/>
      <c r="BQ176" s="850"/>
      <c r="BR176" s="850"/>
      <c r="BS176" s="850"/>
      <c r="BT176" s="850"/>
      <c r="BU176" s="59" t="s">
        <v>40</v>
      </c>
      <c r="BV176" s="59"/>
      <c r="BW176" s="59"/>
      <c r="BX176" s="59"/>
      <c r="BY176" s="59"/>
      <c r="BZ176" s="59"/>
    </row>
    <row r="177" spans="1:78" s="2" customFormat="1" ht="16.5" customHeight="1">
      <c r="A177" s="59"/>
      <c r="B177" s="59"/>
      <c r="C177" s="59"/>
      <c r="D177" s="59"/>
      <c r="E177" s="59"/>
      <c r="F177" s="59"/>
      <c r="G177" s="59"/>
      <c r="H177" s="59"/>
      <c r="I177" s="59"/>
      <c r="J177" s="59"/>
      <c r="K177" s="59"/>
      <c r="L177" s="59"/>
      <c r="M177" s="59"/>
      <c r="N177" s="59"/>
      <c r="O177" s="59"/>
      <c r="P177" s="59"/>
      <c r="Q177" s="59"/>
      <c r="R177" s="812">
        <f>shinsei_SEKOU_JIMU_NAME</f>
        <v>0</v>
      </c>
      <c r="S177" s="812"/>
      <c r="T177" s="812"/>
      <c r="U177" s="812"/>
      <c r="V177" s="812"/>
      <c r="W177" s="812"/>
      <c r="X177" s="812"/>
      <c r="Y177" s="812"/>
      <c r="Z177" s="812"/>
      <c r="AA177" s="812"/>
      <c r="AB177" s="812"/>
      <c r="AC177" s="812"/>
      <c r="AD177" s="812"/>
      <c r="AE177" s="812"/>
      <c r="AF177" s="812"/>
      <c r="AG177" s="812"/>
      <c r="AH177" s="812"/>
      <c r="AI177" s="812"/>
      <c r="AJ177" s="812"/>
      <c r="AK177" s="812"/>
      <c r="AL177" s="812"/>
      <c r="AM177" s="812"/>
      <c r="AN177" s="812"/>
      <c r="AO177" s="812"/>
      <c r="AP177" s="812"/>
      <c r="AQ177" s="812"/>
      <c r="AR177" s="812"/>
      <c r="AS177" s="812"/>
      <c r="AT177" s="812"/>
      <c r="AU177" s="812"/>
      <c r="AV177" s="812"/>
      <c r="AW177" s="812"/>
      <c r="AX177" s="812"/>
      <c r="AY177" s="812"/>
      <c r="AZ177" s="812"/>
      <c r="BA177" s="812"/>
      <c r="BB177" s="812"/>
      <c r="BC177" s="812"/>
      <c r="BD177" s="812"/>
      <c r="BE177" s="812"/>
      <c r="BF177" s="812"/>
      <c r="BG177" s="812"/>
      <c r="BH177" s="812"/>
      <c r="BI177" s="812"/>
      <c r="BJ177" s="812"/>
      <c r="BK177" s="812"/>
      <c r="BL177" s="812"/>
      <c r="BM177" s="812"/>
      <c r="BN177" s="812"/>
      <c r="BO177" s="812"/>
      <c r="BP177" s="812"/>
      <c r="BQ177" s="812"/>
      <c r="BR177" s="812"/>
      <c r="BS177" s="812"/>
      <c r="BT177" s="812"/>
      <c r="BU177" s="812"/>
      <c r="BV177" s="812"/>
      <c r="BW177" s="812"/>
      <c r="BX177" s="812"/>
      <c r="BY177" s="812"/>
      <c r="BZ177" s="812"/>
    </row>
    <row r="178" spans="1:78" s="2" customFormat="1" ht="16.5" customHeight="1">
      <c r="A178" s="59"/>
      <c r="B178" s="59" t="s">
        <v>32</v>
      </c>
      <c r="C178" s="59"/>
      <c r="D178" s="59"/>
      <c r="E178" s="59"/>
      <c r="F178" s="59"/>
      <c r="G178" s="59"/>
      <c r="H178" s="59"/>
      <c r="I178" s="59"/>
      <c r="J178" s="59"/>
      <c r="K178" s="59"/>
      <c r="L178" s="59"/>
      <c r="M178" s="59"/>
      <c r="N178" s="59"/>
      <c r="O178" s="59"/>
      <c r="P178" s="59"/>
      <c r="Q178" s="59"/>
      <c r="R178" s="812">
        <f>shinsei_SEKOU_POST_CODE</f>
        <v>0</v>
      </c>
      <c r="S178" s="812"/>
      <c r="T178" s="812"/>
      <c r="U178" s="812"/>
      <c r="V178" s="812"/>
      <c r="W178" s="812"/>
      <c r="X178" s="812"/>
      <c r="Y178" s="812"/>
      <c r="Z178" s="812"/>
      <c r="AA178" s="812"/>
      <c r="AB178" s="812"/>
      <c r="AC178" s="812"/>
      <c r="AD178" s="812"/>
      <c r="AE178" s="812"/>
      <c r="AF178" s="812"/>
      <c r="AG178" s="812"/>
      <c r="AH178" s="812"/>
      <c r="AI178" s="812"/>
      <c r="AJ178" s="812"/>
      <c r="AK178" s="812"/>
      <c r="AL178" s="812"/>
      <c r="AM178" s="812"/>
      <c r="AN178" s="812"/>
      <c r="AO178" s="812"/>
      <c r="AP178" s="812"/>
      <c r="AQ178" s="812"/>
      <c r="AR178" s="812"/>
      <c r="AS178" s="812"/>
      <c r="AT178" s="812"/>
      <c r="AU178" s="812"/>
      <c r="AV178" s="812"/>
      <c r="AW178" s="812"/>
      <c r="AX178" s="812"/>
      <c r="AY178" s="812"/>
      <c r="AZ178" s="812"/>
      <c r="BA178" s="812"/>
      <c r="BB178" s="812"/>
      <c r="BC178" s="812"/>
      <c r="BD178" s="812"/>
      <c r="BE178" s="812"/>
      <c r="BF178" s="812"/>
      <c r="BG178" s="812"/>
      <c r="BH178" s="812"/>
      <c r="BI178" s="812"/>
      <c r="BJ178" s="812"/>
      <c r="BK178" s="812"/>
      <c r="BL178" s="812"/>
      <c r="BM178" s="812"/>
      <c r="BN178" s="812"/>
      <c r="BO178" s="812"/>
      <c r="BP178" s="812"/>
      <c r="BQ178" s="812"/>
      <c r="BR178" s="812"/>
      <c r="BS178" s="812"/>
      <c r="BT178" s="812"/>
      <c r="BU178" s="812"/>
      <c r="BV178" s="812"/>
      <c r="BW178" s="812"/>
      <c r="BX178" s="812"/>
      <c r="BY178" s="812"/>
      <c r="BZ178" s="812"/>
    </row>
    <row r="179" spans="1:78" s="2" customFormat="1" ht="16.5" customHeight="1">
      <c r="A179" s="59"/>
      <c r="B179" s="59" t="s">
        <v>68</v>
      </c>
      <c r="C179" s="59"/>
      <c r="D179" s="59"/>
      <c r="E179" s="59"/>
      <c r="F179" s="59"/>
      <c r="G179" s="59"/>
      <c r="H179" s="59"/>
      <c r="I179" s="59"/>
      <c r="J179" s="59"/>
      <c r="K179" s="59"/>
      <c r="L179" s="59"/>
      <c r="M179" s="59"/>
      <c r="N179" s="59"/>
      <c r="O179" s="59"/>
      <c r="P179" s="59"/>
      <c r="Q179" s="59"/>
      <c r="R179" s="812" t="str">
        <f>shinsei_SEKOU_KEN&amp;shinsei_SEKOU_ADDRESS</f>
        <v/>
      </c>
      <c r="S179" s="812"/>
      <c r="T179" s="812"/>
      <c r="U179" s="812"/>
      <c r="V179" s="812"/>
      <c r="W179" s="812"/>
      <c r="X179" s="812"/>
      <c r="Y179" s="812"/>
      <c r="Z179" s="812"/>
      <c r="AA179" s="812"/>
      <c r="AB179" s="812"/>
      <c r="AC179" s="812"/>
      <c r="AD179" s="812"/>
      <c r="AE179" s="812"/>
      <c r="AF179" s="812"/>
      <c r="AG179" s="812"/>
      <c r="AH179" s="812"/>
      <c r="AI179" s="812"/>
      <c r="AJ179" s="812"/>
      <c r="AK179" s="812"/>
      <c r="AL179" s="812"/>
      <c r="AM179" s="812"/>
      <c r="AN179" s="812"/>
      <c r="AO179" s="812"/>
      <c r="AP179" s="812"/>
      <c r="AQ179" s="812"/>
      <c r="AR179" s="812"/>
      <c r="AS179" s="812"/>
      <c r="AT179" s="812"/>
      <c r="AU179" s="812"/>
      <c r="AV179" s="812"/>
      <c r="AW179" s="812"/>
      <c r="AX179" s="812"/>
      <c r="AY179" s="812"/>
      <c r="AZ179" s="812"/>
      <c r="BA179" s="812"/>
      <c r="BB179" s="812"/>
      <c r="BC179" s="812"/>
      <c r="BD179" s="812"/>
      <c r="BE179" s="812"/>
      <c r="BF179" s="812"/>
      <c r="BG179" s="812"/>
      <c r="BH179" s="812"/>
      <c r="BI179" s="812"/>
      <c r="BJ179" s="812"/>
      <c r="BK179" s="812"/>
      <c r="BL179" s="812"/>
      <c r="BM179" s="812"/>
      <c r="BN179" s="812"/>
      <c r="BO179" s="812"/>
      <c r="BP179" s="812"/>
      <c r="BQ179" s="812"/>
      <c r="BR179" s="812"/>
      <c r="BS179" s="812"/>
      <c r="BT179" s="812"/>
      <c r="BU179" s="812"/>
      <c r="BV179" s="812"/>
      <c r="BW179" s="812"/>
      <c r="BX179" s="812"/>
      <c r="BY179" s="812"/>
      <c r="BZ179" s="812"/>
    </row>
    <row r="180" spans="1:78" s="2" customFormat="1" ht="16.5" customHeight="1">
      <c r="A180" s="59"/>
      <c r="B180" s="59" t="s">
        <v>34</v>
      </c>
      <c r="C180" s="59"/>
      <c r="D180" s="59"/>
      <c r="E180" s="59"/>
      <c r="F180" s="59"/>
      <c r="G180" s="59"/>
      <c r="H180" s="59"/>
      <c r="I180" s="59"/>
      <c r="J180" s="59"/>
      <c r="K180" s="59"/>
      <c r="L180" s="59"/>
      <c r="M180" s="59"/>
      <c r="N180" s="59"/>
      <c r="O180" s="59"/>
      <c r="P180" s="59"/>
      <c r="Q180" s="59"/>
      <c r="R180" s="812">
        <f>shinsei_SEKOU_TEL</f>
        <v>0</v>
      </c>
      <c r="S180" s="812"/>
      <c r="T180" s="812"/>
      <c r="U180" s="812"/>
      <c r="V180" s="812"/>
      <c r="W180" s="812"/>
      <c r="X180" s="812"/>
      <c r="Y180" s="812"/>
      <c r="Z180" s="812"/>
      <c r="AA180" s="812"/>
      <c r="AB180" s="812"/>
      <c r="AC180" s="812"/>
      <c r="AD180" s="812"/>
      <c r="AE180" s="812"/>
      <c r="AF180" s="812"/>
      <c r="AG180" s="812"/>
      <c r="AH180" s="812"/>
      <c r="AI180" s="812"/>
      <c r="AJ180" s="812"/>
      <c r="AK180" s="812"/>
      <c r="AL180" s="812"/>
      <c r="AM180" s="812"/>
      <c r="AN180" s="812"/>
      <c r="AO180" s="812"/>
      <c r="AP180" s="812"/>
      <c r="AQ180" s="812"/>
      <c r="AR180" s="812"/>
      <c r="AS180" s="812"/>
      <c r="AT180" s="812"/>
      <c r="AU180" s="812"/>
      <c r="AV180" s="812"/>
      <c r="AW180" s="812"/>
      <c r="AX180" s="812"/>
      <c r="AY180" s="812"/>
      <c r="AZ180" s="812"/>
      <c r="BA180" s="812"/>
      <c r="BB180" s="812"/>
      <c r="BC180" s="812"/>
      <c r="BD180" s="812"/>
      <c r="BE180" s="812"/>
      <c r="BF180" s="812"/>
      <c r="BG180" s="812"/>
      <c r="BH180" s="812"/>
      <c r="BI180" s="812"/>
      <c r="BJ180" s="812"/>
      <c r="BK180" s="812"/>
      <c r="BL180" s="812"/>
      <c r="BM180" s="812"/>
      <c r="BN180" s="812"/>
      <c r="BO180" s="812"/>
      <c r="BP180" s="812"/>
      <c r="BQ180" s="812"/>
      <c r="BR180" s="812"/>
      <c r="BS180" s="812"/>
      <c r="BT180" s="812"/>
      <c r="BU180" s="812"/>
      <c r="BV180" s="812"/>
      <c r="BW180" s="812"/>
      <c r="BX180" s="812"/>
      <c r="BY180" s="812"/>
      <c r="BZ180" s="812"/>
    </row>
    <row r="181" spans="1:78" s="2" customFormat="1" ht="6.9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row>
    <row r="182" spans="1:78" s="2" customFormat="1" ht="6.9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t="s">
        <v>1370</v>
      </c>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row>
    <row r="184" spans="1:78" s="2" customFormat="1" ht="16.5" customHeight="1">
      <c r="A184" s="59"/>
      <c r="B184" s="59"/>
      <c r="C184" s="59"/>
      <c r="D184" s="59"/>
      <c r="E184" s="59"/>
      <c r="F184" s="59"/>
      <c r="G184" s="59"/>
      <c r="H184" s="59"/>
      <c r="I184" s="59"/>
      <c r="J184" s="59"/>
      <c r="K184" s="59"/>
      <c r="L184" s="59">
        <f>shinsei_BILL_NAME</f>
        <v>0</v>
      </c>
      <c r="M184" s="924">
        <f>'1～３面'!M236</f>
        <v>0</v>
      </c>
      <c r="N184" s="812"/>
      <c r="O184" s="812"/>
      <c r="P184" s="812"/>
      <c r="Q184" s="812"/>
      <c r="R184" s="812"/>
      <c r="S184" s="812"/>
      <c r="T184" s="812"/>
      <c r="U184" s="812"/>
      <c r="V184" s="812"/>
      <c r="W184" s="812"/>
      <c r="X184" s="812"/>
      <c r="Y184" s="812"/>
      <c r="Z184" s="812"/>
      <c r="AA184" s="812"/>
      <c r="AB184" s="812"/>
      <c r="AC184" s="812"/>
      <c r="AD184" s="812"/>
      <c r="AE184" s="812"/>
      <c r="AF184" s="812"/>
      <c r="AG184" s="812"/>
      <c r="AH184" s="812"/>
      <c r="AI184" s="812"/>
      <c r="AJ184" s="812"/>
      <c r="AK184" s="812"/>
      <c r="AL184" s="812"/>
      <c r="AM184" s="812"/>
      <c r="AN184" s="812"/>
      <c r="AO184" s="812"/>
      <c r="AP184" s="812"/>
      <c r="AQ184" s="812"/>
      <c r="AR184" s="812"/>
      <c r="AS184" s="812"/>
      <c r="AT184" s="812"/>
      <c r="AU184" s="812"/>
      <c r="AV184" s="812"/>
      <c r="AW184" s="812"/>
      <c r="AX184" s="812"/>
      <c r="AY184" s="812"/>
      <c r="AZ184" s="812"/>
      <c r="BA184" s="812"/>
      <c r="BB184" s="812"/>
      <c r="BC184" s="812"/>
      <c r="BD184" s="812"/>
      <c r="BE184" s="812"/>
      <c r="BF184" s="812"/>
      <c r="BG184" s="812"/>
      <c r="BH184" s="812"/>
      <c r="BI184" s="812"/>
      <c r="BJ184" s="812"/>
      <c r="BK184" s="812"/>
      <c r="BL184" s="812"/>
      <c r="BM184" s="812"/>
      <c r="BN184" s="812"/>
      <c r="BO184" s="812"/>
      <c r="BP184" s="812"/>
      <c r="BQ184" s="812"/>
      <c r="BR184" s="812"/>
      <c r="BS184" s="812"/>
      <c r="BT184" s="812"/>
      <c r="BU184" s="812"/>
      <c r="BV184" s="812"/>
      <c r="BW184" s="812"/>
      <c r="BX184" s="812"/>
      <c r="BY184" s="812"/>
      <c r="BZ184" s="812"/>
    </row>
    <row r="185" spans="1:78" s="2" customFormat="1" ht="16.5" customHeight="1">
      <c r="A185" s="59"/>
      <c r="B185" s="59"/>
      <c r="C185" s="59"/>
      <c r="D185" s="59"/>
      <c r="E185" s="59"/>
      <c r="F185" s="59"/>
      <c r="G185" s="59"/>
      <c r="H185" s="59"/>
      <c r="I185" s="59"/>
      <c r="J185" s="59"/>
      <c r="K185" s="59"/>
      <c r="L185" s="59"/>
      <c r="M185" s="924">
        <f>'1～３面'!M237</f>
        <v>0</v>
      </c>
      <c r="N185" s="812"/>
      <c r="O185" s="812"/>
      <c r="P185" s="812"/>
      <c r="Q185" s="812"/>
      <c r="R185" s="812"/>
      <c r="S185" s="812"/>
      <c r="T185" s="812"/>
      <c r="U185" s="812"/>
      <c r="V185" s="812"/>
      <c r="W185" s="812"/>
      <c r="X185" s="812"/>
      <c r="Y185" s="812"/>
      <c r="Z185" s="812"/>
      <c r="AA185" s="812"/>
      <c r="AB185" s="812"/>
      <c r="AC185" s="812"/>
      <c r="AD185" s="812"/>
      <c r="AE185" s="812"/>
      <c r="AF185" s="812"/>
      <c r="AG185" s="812"/>
      <c r="AH185" s="812"/>
      <c r="AI185" s="812"/>
      <c r="AJ185" s="812"/>
      <c r="AK185" s="812"/>
      <c r="AL185" s="812"/>
      <c r="AM185" s="812"/>
      <c r="AN185" s="812"/>
      <c r="AO185" s="812"/>
      <c r="AP185" s="812"/>
      <c r="AQ185" s="812"/>
      <c r="AR185" s="812"/>
      <c r="AS185" s="812"/>
      <c r="AT185" s="812"/>
      <c r="AU185" s="812"/>
      <c r="AV185" s="812"/>
      <c r="AW185" s="812"/>
      <c r="AX185" s="812"/>
      <c r="AY185" s="812"/>
      <c r="AZ185" s="812"/>
      <c r="BA185" s="812"/>
      <c r="BB185" s="812"/>
      <c r="BC185" s="812"/>
      <c r="BD185" s="812"/>
      <c r="BE185" s="812"/>
      <c r="BF185" s="812"/>
      <c r="BG185" s="812"/>
      <c r="BH185" s="812"/>
      <c r="BI185" s="812"/>
      <c r="BJ185" s="812"/>
      <c r="BK185" s="812"/>
      <c r="BL185" s="812"/>
      <c r="BM185" s="812"/>
      <c r="BN185" s="812"/>
      <c r="BO185" s="812"/>
      <c r="BP185" s="812"/>
      <c r="BQ185" s="812"/>
      <c r="BR185" s="812"/>
      <c r="BS185" s="812"/>
      <c r="BT185" s="812"/>
      <c r="BU185" s="812"/>
      <c r="BV185" s="812"/>
      <c r="BW185" s="812"/>
      <c r="BX185" s="812"/>
      <c r="BY185" s="812"/>
      <c r="BZ185" s="812"/>
    </row>
    <row r="186" spans="1:78" s="2" customFormat="1" ht="6"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row>
    <row r="187" spans="1:78" s="2" customFormat="1" ht="16.5" customHeight="1">
      <c r="A187" s="801" t="s">
        <v>1371</v>
      </c>
      <c r="B187" s="801"/>
      <c r="C187" s="801"/>
      <c r="D187" s="801"/>
      <c r="E187" s="801"/>
      <c r="F187" s="801"/>
      <c r="G187" s="801"/>
      <c r="H187" s="801"/>
      <c r="I187" s="801"/>
      <c r="J187" s="801"/>
      <c r="K187" s="801"/>
      <c r="L187" s="801"/>
      <c r="M187" s="801"/>
      <c r="N187" s="801"/>
      <c r="O187" s="801"/>
      <c r="P187" s="801"/>
      <c r="Q187" s="801"/>
      <c r="R187" s="801"/>
      <c r="S187" s="801"/>
      <c r="T187" s="801"/>
      <c r="U187" s="801"/>
      <c r="V187" s="801"/>
      <c r="W187" s="801"/>
      <c r="X187" s="801"/>
      <c r="Y187" s="801"/>
      <c r="Z187" s="801"/>
      <c r="AA187" s="801"/>
      <c r="AB187" s="801"/>
      <c r="AC187" s="801"/>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1"/>
      <c r="AY187" s="801"/>
      <c r="AZ187" s="801"/>
      <c r="BA187" s="801"/>
      <c r="BB187" s="801"/>
      <c r="BC187" s="801"/>
      <c r="BD187" s="801"/>
      <c r="BE187" s="801"/>
      <c r="BF187" s="801"/>
      <c r="BG187" s="801"/>
      <c r="BH187" s="801"/>
      <c r="BI187" s="801"/>
      <c r="BJ187" s="801"/>
      <c r="BK187" s="801"/>
      <c r="BL187" s="801"/>
      <c r="BM187" s="801"/>
      <c r="BN187" s="801"/>
      <c r="BO187" s="801"/>
      <c r="BP187" s="801"/>
      <c r="BQ187" s="801"/>
      <c r="BR187" s="801"/>
      <c r="BS187" s="801"/>
      <c r="BT187" s="801"/>
      <c r="BU187" s="801"/>
      <c r="BV187" s="801"/>
      <c r="BW187" s="801"/>
      <c r="BX187" s="801"/>
      <c r="BY187" s="801"/>
      <c r="BZ187" s="801"/>
    </row>
    <row r="188" spans="1:78" s="2" customFormat="1" ht="11.25" customHeight="1">
      <c r="A188" s="63"/>
      <c r="B188" s="63" t="s">
        <v>96</v>
      </c>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row>
    <row r="189" spans="1:78" s="59" customFormat="1" ht="20.100000000000001" customHeight="1">
      <c r="B189" s="59" t="s">
        <v>97</v>
      </c>
      <c r="M189" s="178"/>
      <c r="N189" s="178"/>
      <c r="O189" s="950">
        <f>shinsei_build_address</f>
        <v>0</v>
      </c>
      <c r="P189" s="950"/>
      <c r="Q189" s="950"/>
      <c r="R189" s="950"/>
      <c r="S189" s="950"/>
      <c r="T189" s="950"/>
      <c r="U189" s="950"/>
      <c r="V189" s="950"/>
      <c r="W189" s="950"/>
      <c r="X189" s="950"/>
      <c r="Y189" s="950"/>
      <c r="Z189" s="950"/>
      <c r="AA189" s="950"/>
      <c r="AB189" s="950"/>
      <c r="AC189" s="950"/>
      <c r="AD189" s="950"/>
      <c r="AE189" s="950"/>
      <c r="AF189" s="950"/>
      <c r="AG189" s="950"/>
      <c r="AH189" s="950"/>
      <c r="AI189" s="950"/>
      <c r="AJ189" s="950"/>
      <c r="AK189" s="950"/>
      <c r="AL189" s="950"/>
      <c r="AM189" s="950"/>
      <c r="AN189" s="950"/>
      <c r="AO189" s="950"/>
      <c r="AP189" s="950"/>
      <c r="AQ189" s="950"/>
      <c r="AR189" s="950"/>
      <c r="AS189" s="950"/>
      <c r="AT189" s="950"/>
      <c r="AU189" s="950"/>
      <c r="AV189" s="950"/>
      <c r="AW189" s="950"/>
      <c r="AX189" s="950"/>
      <c r="AY189" s="950"/>
      <c r="AZ189" s="950"/>
      <c r="BA189" s="950"/>
      <c r="BB189" s="950"/>
      <c r="BC189" s="950"/>
      <c r="BD189" s="950"/>
      <c r="BE189" s="950"/>
      <c r="BF189" s="950"/>
      <c r="BG189" s="950"/>
      <c r="BH189" s="950"/>
      <c r="BI189" s="950"/>
      <c r="BJ189" s="950"/>
      <c r="BK189" s="950"/>
      <c r="BL189" s="950"/>
      <c r="BM189" s="950"/>
      <c r="BN189" s="950"/>
      <c r="BO189" s="950"/>
      <c r="BP189" s="950"/>
      <c r="BQ189" s="950"/>
      <c r="BR189" s="950"/>
      <c r="BS189" s="950"/>
      <c r="BT189" s="950"/>
      <c r="BU189" s="950"/>
      <c r="BV189" s="950"/>
      <c r="BW189" s="178"/>
      <c r="BX189" s="178"/>
      <c r="BY189" s="178"/>
      <c r="BZ189" s="178"/>
    </row>
    <row r="190" spans="1:78" s="59" customFormat="1" ht="20.100000000000001" customHeight="1">
      <c r="A190" s="179"/>
      <c r="B190" s="179" t="s">
        <v>98</v>
      </c>
      <c r="C190" s="179"/>
      <c r="D190" s="179"/>
      <c r="E190" s="179"/>
      <c r="F190" s="179"/>
      <c r="G190" s="179"/>
      <c r="H190" s="179"/>
      <c r="I190" s="179"/>
      <c r="J190" s="179"/>
      <c r="K190" s="179"/>
      <c r="L190" s="179"/>
      <c r="M190" s="178"/>
      <c r="N190" s="178"/>
      <c r="O190" s="950">
        <f>shinsei_build_JYUKYO__address</f>
        <v>0</v>
      </c>
      <c r="P190" s="950"/>
      <c r="Q190" s="950"/>
      <c r="R190" s="950"/>
      <c r="S190" s="950"/>
      <c r="T190" s="950"/>
      <c r="U190" s="950"/>
      <c r="V190" s="950"/>
      <c r="W190" s="950"/>
      <c r="X190" s="950"/>
      <c r="Y190" s="950"/>
      <c r="Z190" s="950"/>
      <c r="AA190" s="950"/>
      <c r="AB190" s="950"/>
      <c r="AC190" s="950"/>
      <c r="AD190" s="950"/>
      <c r="AE190" s="950"/>
      <c r="AF190" s="950"/>
      <c r="AG190" s="950"/>
      <c r="AH190" s="950"/>
      <c r="AI190" s="950"/>
      <c r="AJ190" s="950"/>
      <c r="AK190" s="950"/>
      <c r="AL190" s="950"/>
      <c r="AM190" s="950"/>
      <c r="AN190" s="950"/>
      <c r="AO190" s="950"/>
      <c r="AP190" s="950"/>
      <c r="AQ190" s="950"/>
      <c r="AR190" s="950"/>
      <c r="AS190" s="950"/>
      <c r="AT190" s="950"/>
      <c r="AU190" s="950"/>
      <c r="AV190" s="950"/>
      <c r="AW190" s="950"/>
      <c r="AX190" s="950"/>
      <c r="AY190" s="950"/>
      <c r="AZ190" s="950"/>
      <c r="BA190" s="950"/>
      <c r="BB190" s="950"/>
      <c r="BC190" s="950"/>
      <c r="BD190" s="950"/>
      <c r="BE190" s="950"/>
      <c r="BF190" s="950"/>
      <c r="BG190" s="950"/>
      <c r="BH190" s="950"/>
      <c r="BI190" s="950"/>
      <c r="BJ190" s="950"/>
      <c r="BK190" s="950"/>
      <c r="BL190" s="950"/>
      <c r="BM190" s="950"/>
      <c r="BN190" s="950"/>
      <c r="BO190" s="950"/>
      <c r="BP190" s="950"/>
      <c r="BQ190" s="950"/>
      <c r="BR190" s="950"/>
      <c r="BS190" s="950"/>
      <c r="BT190" s="950"/>
      <c r="BU190" s="950"/>
      <c r="BV190" s="950"/>
      <c r="BW190" s="178"/>
      <c r="BX190" s="178"/>
      <c r="BY190" s="178"/>
      <c r="BZ190" s="178"/>
    </row>
    <row r="191" spans="1:78" s="59" customFormat="1" ht="17.100000000000001" customHeight="1">
      <c r="B191" s="59" t="s">
        <v>99</v>
      </c>
    </row>
    <row r="192" spans="1:78" s="59" customFormat="1" ht="17.100000000000001" customHeight="1">
      <c r="G192" s="801" t="str">
        <f>IF(shinsei_build_KUIKI_TOSI__box="□","□","■")</f>
        <v>□</v>
      </c>
      <c r="H192" s="801"/>
      <c r="I192" s="801"/>
      <c r="K192" s="59" t="s">
        <v>100</v>
      </c>
      <c r="X192" s="59" t="s">
        <v>37</v>
      </c>
      <c r="Y192" s="801" t="str">
        <f>IF(shinsei_build_KUIKI_SIGAIKA__box="□","□","■")</f>
        <v>□</v>
      </c>
      <c r="Z192" s="801"/>
      <c r="AA192" s="801"/>
      <c r="AC192" s="59" t="s">
        <v>101</v>
      </c>
      <c r="AK192" s="801" t="str">
        <f>IF(shinsei_build_KUIKI_TYOSEI__box="□","□","■")</f>
        <v>□</v>
      </c>
      <c r="AL192" s="801"/>
      <c r="AM192" s="801"/>
      <c r="AO192" s="59" t="s">
        <v>102</v>
      </c>
      <c r="AZ192" s="801" t="str">
        <f>IF(shinsei_build_KUIKI_HISETTEI__box="□","□","■")</f>
        <v>□</v>
      </c>
      <c r="BA192" s="801"/>
      <c r="BB192" s="801"/>
      <c r="BD192" s="59" t="s">
        <v>1265</v>
      </c>
      <c r="BY192" s="59" t="s">
        <v>80</v>
      </c>
    </row>
    <row r="193" spans="1:78" s="59" customFormat="1" ht="17.100000000000001" customHeight="1">
      <c r="G193" s="847" t="str">
        <f>IF(shinsei_build_KUIKI_JYUN_TOSHI__box="□","□","■")</f>
        <v>□</v>
      </c>
      <c r="H193" s="847"/>
      <c r="I193" s="847"/>
      <c r="K193" s="59" t="s">
        <v>104</v>
      </c>
      <c r="AD193" s="847" t="str">
        <f>IF(shinsei_build_KUIKI_KUIKIGAI__box="□","□","■")</f>
        <v>□</v>
      </c>
      <c r="AE193" s="847"/>
      <c r="AF193" s="847"/>
      <c r="AH193" s="59" t="s">
        <v>105</v>
      </c>
    </row>
    <row r="194" spans="1:78" s="59" customFormat="1" ht="20.100000000000001" customHeight="1">
      <c r="A194" s="179"/>
      <c r="B194" s="179" t="s">
        <v>106</v>
      </c>
      <c r="C194" s="179"/>
      <c r="D194" s="179"/>
      <c r="E194" s="179"/>
      <c r="F194" s="179"/>
      <c r="G194" s="179"/>
      <c r="H194" s="179"/>
      <c r="I194" s="179"/>
      <c r="J194" s="179"/>
      <c r="K194" s="179"/>
      <c r="L194" s="179"/>
      <c r="M194" s="179"/>
      <c r="N194" s="179"/>
      <c r="O194" s="948" t="str">
        <f>IF(shinsei_build_BOUKA_BOUKA__box="□","□","■")</f>
        <v>□</v>
      </c>
      <c r="P194" s="948"/>
      <c r="Q194" s="948"/>
      <c r="R194" s="179"/>
      <c r="S194" s="179" t="s">
        <v>107</v>
      </c>
      <c r="T194" s="179"/>
      <c r="U194" s="179"/>
      <c r="V194" s="179"/>
      <c r="W194" s="179"/>
      <c r="X194" s="179"/>
      <c r="Y194" s="179"/>
      <c r="Z194" s="179"/>
      <c r="AA194" s="179"/>
      <c r="AB194" s="179"/>
      <c r="AC194" s="179"/>
      <c r="AD194" s="179"/>
      <c r="AE194" s="179"/>
      <c r="AF194" s="948" t="str">
        <f>IF(shinsei_build_BOUKA_JYUN_BOUKA__box="□","□","■")</f>
        <v>□</v>
      </c>
      <c r="AG194" s="948"/>
      <c r="AH194" s="948"/>
      <c r="AI194" s="179"/>
      <c r="AJ194" s="179" t="s">
        <v>108</v>
      </c>
      <c r="AK194" s="179"/>
      <c r="AL194" s="179"/>
      <c r="AM194" s="179"/>
      <c r="AN194" s="179"/>
      <c r="AO194" s="179"/>
      <c r="AP194" s="179"/>
      <c r="AQ194" s="179"/>
      <c r="AR194" s="179"/>
      <c r="AS194" s="179"/>
      <c r="AT194" s="179"/>
      <c r="AU194" s="179"/>
      <c r="AV194" s="179"/>
      <c r="AW194" s="179"/>
      <c r="AX194" s="179"/>
      <c r="AY194" s="179"/>
      <c r="AZ194" s="948" t="str">
        <f>IF(shinsei_build_BOUKA_NASI__box="□","□","■")</f>
        <v>□</v>
      </c>
      <c r="BA194" s="948"/>
      <c r="BB194" s="948"/>
      <c r="BC194" s="179" t="s">
        <v>109</v>
      </c>
      <c r="BD194" s="179"/>
      <c r="BE194" s="179"/>
      <c r="BF194" s="179"/>
      <c r="BG194" s="179"/>
      <c r="BH194" s="179"/>
      <c r="BI194" s="179"/>
      <c r="BJ194" s="179"/>
      <c r="BK194" s="179"/>
      <c r="BL194" s="179"/>
      <c r="BM194" s="179"/>
      <c r="BN194" s="179"/>
      <c r="BO194" s="179"/>
      <c r="BP194" s="179"/>
      <c r="BQ194" s="168"/>
      <c r="BR194" s="179"/>
      <c r="BS194" s="179"/>
      <c r="BT194" s="179"/>
      <c r="BU194" s="179"/>
      <c r="BV194" s="179"/>
      <c r="BW194" s="179"/>
      <c r="BX194" s="179"/>
      <c r="BY194" s="179"/>
      <c r="BZ194" s="179"/>
    </row>
    <row r="195" spans="1:78" s="59" customFormat="1" ht="17.100000000000001" customHeight="1">
      <c r="B195" s="59" t="s">
        <v>110</v>
      </c>
      <c r="AD195" s="838">
        <f>'1～３面'!AE254</f>
        <v>0</v>
      </c>
      <c r="AE195" s="838"/>
      <c r="AF195" s="838"/>
      <c r="AG195" s="838"/>
      <c r="AH195" s="838"/>
      <c r="AI195" s="838"/>
      <c r="AJ195" s="838"/>
      <c r="AK195" s="838"/>
      <c r="AL195" s="838"/>
      <c r="AM195" s="838"/>
      <c r="AN195" s="838"/>
      <c r="AO195" s="838"/>
      <c r="AP195" s="838"/>
      <c r="AQ195" s="838"/>
      <c r="AR195" s="838"/>
      <c r="AS195" s="838"/>
      <c r="AT195" s="838"/>
      <c r="AU195" s="838"/>
      <c r="AV195" s="838"/>
      <c r="AW195" s="838"/>
      <c r="AX195" s="838"/>
      <c r="AY195" s="838"/>
      <c r="AZ195" s="838"/>
      <c r="BA195" s="838"/>
      <c r="BB195" s="838"/>
      <c r="BC195" s="838"/>
      <c r="BD195" s="838"/>
      <c r="BE195" s="838"/>
      <c r="BF195" s="838"/>
      <c r="BG195" s="838"/>
      <c r="BH195" s="838"/>
      <c r="BI195" s="838"/>
      <c r="BJ195" s="838"/>
      <c r="BK195" s="838"/>
      <c r="BL195" s="838"/>
      <c r="BM195" s="838"/>
      <c r="BN195" s="838"/>
      <c r="BO195" s="838"/>
      <c r="BP195" s="838"/>
      <c r="BQ195" s="838"/>
      <c r="BR195" s="838"/>
      <c r="BS195" s="838"/>
      <c r="BT195" s="838"/>
      <c r="BU195" s="838"/>
      <c r="BV195" s="838"/>
      <c r="BW195" s="838"/>
      <c r="BX195" s="951"/>
      <c r="BY195" s="951"/>
      <c r="BZ195" s="951"/>
    </row>
    <row r="196" spans="1:78" s="59" customFormat="1" ht="17.100000000000001" customHeight="1">
      <c r="E196" s="812">
        <f>'1～３面'!F255</f>
        <v>0</v>
      </c>
      <c r="F196" s="812"/>
      <c r="G196" s="812"/>
      <c r="H196" s="812"/>
      <c r="I196" s="812"/>
      <c r="J196" s="812"/>
      <c r="K196" s="812"/>
      <c r="L196" s="812"/>
      <c r="M196" s="812"/>
      <c r="N196" s="812"/>
      <c r="O196" s="812"/>
      <c r="P196" s="812"/>
      <c r="Q196" s="812"/>
      <c r="R196" s="812"/>
      <c r="S196" s="812"/>
      <c r="T196" s="812"/>
      <c r="U196" s="812"/>
      <c r="V196" s="812"/>
      <c r="W196" s="812"/>
      <c r="X196" s="812"/>
      <c r="Y196" s="812"/>
      <c r="Z196" s="812"/>
      <c r="AA196" s="812"/>
      <c r="AB196" s="812"/>
      <c r="AC196" s="812"/>
      <c r="AD196" s="812"/>
      <c r="AE196" s="812"/>
      <c r="AF196" s="812"/>
      <c r="AG196" s="812"/>
      <c r="AH196" s="812"/>
      <c r="AI196" s="812"/>
      <c r="AJ196" s="812"/>
      <c r="AK196" s="812"/>
      <c r="AL196" s="812"/>
      <c r="AM196" s="812"/>
      <c r="AN196" s="812"/>
      <c r="AO196" s="812"/>
      <c r="AP196" s="812"/>
      <c r="AQ196" s="812"/>
      <c r="AR196" s="812"/>
      <c r="AS196" s="812"/>
      <c r="AT196" s="812"/>
      <c r="AU196" s="812"/>
      <c r="AV196" s="812"/>
      <c r="AW196" s="812"/>
      <c r="AX196" s="812"/>
      <c r="AY196" s="812"/>
      <c r="AZ196" s="812"/>
      <c r="BA196" s="812"/>
      <c r="BB196" s="812"/>
      <c r="BC196" s="812"/>
      <c r="BD196" s="812"/>
      <c r="BE196" s="812"/>
      <c r="BF196" s="812"/>
      <c r="BG196" s="812"/>
      <c r="BH196" s="812"/>
      <c r="BI196" s="812"/>
      <c r="BJ196" s="812"/>
      <c r="BK196" s="812"/>
      <c r="BL196" s="812"/>
      <c r="BM196" s="812"/>
      <c r="BN196" s="812"/>
      <c r="BO196" s="812"/>
      <c r="BP196" s="812"/>
      <c r="BQ196" s="812"/>
      <c r="BR196" s="812"/>
      <c r="BS196" s="812"/>
      <c r="BT196" s="812"/>
      <c r="BU196" s="812"/>
      <c r="BV196" s="812"/>
      <c r="BW196" s="812"/>
      <c r="BX196" s="922"/>
      <c r="BY196" s="922"/>
      <c r="BZ196" s="922"/>
    </row>
    <row r="197" spans="1:78" s="59" customFormat="1" ht="17.100000000000001" customHeight="1">
      <c r="E197" s="812">
        <f>'1～３面'!F256</f>
        <v>0</v>
      </c>
      <c r="F197" s="812"/>
      <c r="G197" s="812"/>
      <c r="H197" s="812"/>
      <c r="I197" s="812"/>
      <c r="J197" s="812"/>
      <c r="K197" s="812"/>
      <c r="L197" s="812"/>
      <c r="M197" s="812"/>
      <c r="N197" s="812"/>
      <c r="O197" s="812"/>
      <c r="P197" s="812"/>
      <c r="Q197" s="812"/>
      <c r="R197" s="812"/>
      <c r="S197" s="812"/>
      <c r="T197" s="812"/>
      <c r="U197" s="812"/>
      <c r="V197" s="812"/>
      <c r="W197" s="812"/>
      <c r="X197" s="812"/>
      <c r="Y197" s="812"/>
      <c r="Z197" s="812"/>
      <c r="AA197" s="812"/>
      <c r="AB197" s="812"/>
      <c r="AC197" s="812"/>
      <c r="AD197" s="812"/>
      <c r="AE197" s="812"/>
      <c r="AF197" s="812"/>
      <c r="AG197" s="812"/>
      <c r="AH197" s="812"/>
      <c r="AI197" s="812"/>
      <c r="AJ197" s="812"/>
      <c r="AK197" s="812"/>
      <c r="AL197" s="812"/>
      <c r="AM197" s="812"/>
      <c r="AN197" s="812"/>
      <c r="AO197" s="812"/>
      <c r="AP197" s="812"/>
      <c r="AQ197" s="812"/>
      <c r="AR197" s="812"/>
      <c r="AS197" s="812"/>
      <c r="AT197" s="812"/>
      <c r="AU197" s="812"/>
      <c r="AV197" s="812"/>
      <c r="AW197" s="812"/>
      <c r="AX197" s="812"/>
      <c r="AY197" s="812"/>
      <c r="AZ197" s="812"/>
      <c r="BA197" s="812"/>
      <c r="BB197" s="812"/>
      <c r="BC197" s="812"/>
      <c r="BD197" s="812"/>
      <c r="BE197" s="812"/>
      <c r="BF197" s="812"/>
      <c r="BG197" s="812"/>
      <c r="BH197" s="812"/>
      <c r="BI197" s="812"/>
      <c r="BJ197" s="812"/>
      <c r="BK197" s="812"/>
      <c r="BL197" s="812"/>
      <c r="BM197" s="812"/>
      <c r="BN197" s="812"/>
      <c r="BO197" s="812"/>
      <c r="BP197" s="812"/>
      <c r="BQ197" s="812"/>
      <c r="BR197" s="812"/>
      <c r="BS197" s="812"/>
      <c r="BT197" s="812"/>
      <c r="BU197" s="812"/>
      <c r="BV197" s="812"/>
      <c r="BW197" s="812"/>
      <c r="BX197" s="922"/>
      <c r="BY197" s="922"/>
      <c r="BZ197" s="922"/>
    </row>
    <row r="198" spans="1:78" s="59" customFormat="1" ht="17.100000000000001" customHeight="1">
      <c r="E198" s="812">
        <f>'1～３面'!F257</f>
        <v>0</v>
      </c>
      <c r="F198" s="812"/>
      <c r="G198" s="812"/>
      <c r="H198" s="812"/>
      <c r="I198" s="812"/>
      <c r="J198" s="812"/>
      <c r="K198" s="812"/>
      <c r="L198" s="812"/>
      <c r="M198" s="812"/>
      <c r="N198" s="812"/>
      <c r="O198" s="812"/>
      <c r="P198" s="812"/>
      <c r="Q198" s="812"/>
      <c r="R198" s="812"/>
      <c r="S198" s="812"/>
      <c r="T198" s="812"/>
      <c r="U198" s="812"/>
      <c r="V198" s="812"/>
      <c r="W198" s="812"/>
      <c r="X198" s="812"/>
      <c r="Y198" s="812"/>
      <c r="Z198" s="812"/>
      <c r="AA198" s="812"/>
      <c r="AB198" s="812"/>
      <c r="AC198" s="812"/>
      <c r="AD198" s="812"/>
      <c r="AE198" s="812"/>
      <c r="AF198" s="812"/>
      <c r="AG198" s="812"/>
      <c r="AH198" s="812"/>
      <c r="AI198" s="812"/>
      <c r="AJ198" s="812"/>
      <c r="AK198" s="812"/>
      <c r="AL198" s="812"/>
      <c r="AM198" s="812"/>
      <c r="AN198" s="812"/>
      <c r="AO198" s="812"/>
      <c r="AP198" s="812"/>
      <c r="AQ198" s="812"/>
      <c r="AR198" s="812"/>
      <c r="AS198" s="812"/>
      <c r="AT198" s="812"/>
      <c r="AU198" s="812"/>
      <c r="AV198" s="812"/>
      <c r="AW198" s="812"/>
      <c r="AX198" s="812"/>
      <c r="AY198" s="812"/>
      <c r="AZ198" s="812"/>
      <c r="BA198" s="812"/>
      <c r="BB198" s="812"/>
      <c r="BC198" s="812"/>
      <c r="BD198" s="812"/>
      <c r="BE198" s="812"/>
      <c r="BF198" s="812"/>
      <c r="BG198" s="812"/>
      <c r="BH198" s="812"/>
      <c r="BI198" s="812"/>
      <c r="BJ198" s="812"/>
      <c r="BK198" s="812"/>
      <c r="BL198" s="812"/>
      <c r="BM198" s="812"/>
      <c r="BN198" s="812"/>
      <c r="BO198" s="812"/>
      <c r="BP198" s="812"/>
      <c r="BQ198" s="812"/>
      <c r="BR198" s="812"/>
      <c r="BS198" s="812"/>
      <c r="BT198" s="812"/>
      <c r="BU198" s="812"/>
      <c r="BV198" s="812"/>
      <c r="BW198" s="812"/>
      <c r="BX198" s="922"/>
      <c r="BY198" s="922"/>
      <c r="BZ198" s="922"/>
    </row>
    <row r="199" spans="1:78" s="59" customFormat="1" ht="17.100000000000001" customHeight="1">
      <c r="A199" s="169"/>
      <c r="B199" s="169" t="s">
        <v>111</v>
      </c>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row>
    <row r="200" spans="1:78" s="59" customFormat="1" ht="17.100000000000001" customHeight="1">
      <c r="D200" s="59" t="s">
        <v>112</v>
      </c>
      <c r="AF200" s="949">
        <f>shinsei_build_DOURO_FUKUIN</f>
        <v>0</v>
      </c>
      <c r="AG200" s="949"/>
      <c r="AH200" s="949"/>
      <c r="AI200" s="949"/>
      <c r="AJ200" s="949"/>
      <c r="AK200" s="949"/>
      <c r="AL200" s="949"/>
      <c r="AM200" s="949"/>
      <c r="AN200" s="949"/>
      <c r="AO200" s="949"/>
      <c r="AP200" s="949"/>
      <c r="AQ200" s="949"/>
      <c r="AR200" s="949"/>
      <c r="AS200" s="949"/>
      <c r="AT200" s="949"/>
      <c r="AU200" s="949"/>
      <c r="AV200" s="949"/>
      <c r="AW200" s="949"/>
      <c r="AX200" s="949"/>
      <c r="AY200" s="949"/>
      <c r="AZ200" s="949"/>
      <c r="BA200" s="949"/>
      <c r="BB200" s="949"/>
      <c r="BC200" s="949"/>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row>
    <row r="201" spans="1:78" s="2" customFormat="1" ht="17.100000000000001" customHeight="1">
      <c r="A201" s="63"/>
      <c r="B201" s="63"/>
      <c r="C201" s="63"/>
      <c r="D201" s="63" t="s">
        <v>113</v>
      </c>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946">
        <f>shinsei_build_DOURO_NAGASA</f>
        <v>0</v>
      </c>
      <c r="AG201" s="946"/>
      <c r="AH201" s="946"/>
      <c r="AI201" s="946"/>
      <c r="AJ201" s="946"/>
      <c r="AK201" s="946"/>
      <c r="AL201" s="946"/>
      <c r="AM201" s="946"/>
      <c r="AN201" s="946"/>
      <c r="AO201" s="946"/>
      <c r="AP201" s="946"/>
      <c r="AQ201" s="946"/>
      <c r="AR201" s="946"/>
      <c r="AS201" s="946"/>
      <c r="AT201" s="946"/>
      <c r="AU201" s="946"/>
      <c r="AV201" s="946"/>
      <c r="AW201" s="946"/>
      <c r="AX201" s="946"/>
      <c r="AY201" s="946"/>
      <c r="AZ201" s="946"/>
      <c r="BA201" s="946"/>
      <c r="BB201" s="946"/>
      <c r="BC201" s="946"/>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row>
    <row r="202" spans="1:78" s="2" customFormat="1" ht="17.100000000000001" customHeight="1">
      <c r="A202" s="59"/>
      <c r="B202" s="59" t="s">
        <v>114</v>
      </c>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row>
    <row r="203" spans="1:78" s="2" customFormat="1" ht="17.100000000000001" customHeight="1">
      <c r="A203" s="59"/>
      <c r="B203" s="59"/>
      <c r="C203" s="59"/>
      <c r="D203" s="59" t="s">
        <v>115</v>
      </c>
      <c r="E203" s="59"/>
      <c r="F203" s="59"/>
      <c r="G203" s="59"/>
      <c r="H203" s="59"/>
      <c r="I203" s="59"/>
      <c r="J203" s="59"/>
      <c r="K203" s="59"/>
      <c r="L203" s="59"/>
      <c r="M203" s="59"/>
      <c r="N203" s="59"/>
      <c r="O203" s="59"/>
      <c r="P203" s="68" t="s">
        <v>116</v>
      </c>
      <c r="Q203" s="68"/>
      <c r="R203" s="68"/>
      <c r="S203" s="68"/>
      <c r="T203" s="947">
        <f>shinsei_build_SHIKITI_MENSEKI_1A</f>
        <v>0</v>
      </c>
      <c r="U203" s="947"/>
      <c r="V203" s="947"/>
      <c r="W203" s="947"/>
      <c r="X203" s="947"/>
      <c r="Y203" s="947"/>
      <c r="Z203" s="947"/>
      <c r="AA203" s="947"/>
      <c r="AB203" s="947"/>
      <c r="AC203" s="69"/>
      <c r="AD203" s="69"/>
      <c r="AE203" s="70" t="s">
        <v>117</v>
      </c>
      <c r="AF203" s="71"/>
      <c r="AG203" s="71"/>
      <c r="AH203" s="947">
        <f>shinsei_build_SHIKITI_MENSEKI_1B</f>
        <v>0</v>
      </c>
      <c r="AI203" s="947"/>
      <c r="AJ203" s="947"/>
      <c r="AK203" s="947"/>
      <c r="AL203" s="947"/>
      <c r="AM203" s="947"/>
      <c r="AN203" s="947"/>
      <c r="AO203" s="947"/>
      <c r="AP203" s="947"/>
      <c r="AQ203" s="69"/>
      <c r="AR203" s="69"/>
      <c r="AS203" s="70" t="s">
        <v>117</v>
      </c>
      <c r="AT203" s="71"/>
      <c r="AU203" s="71"/>
      <c r="AV203" s="947">
        <f>shinsei_build_SHIKITI_MENSEKI_1C</f>
        <v>0</v>
      </c>
      <c r="AW203" s="947"/>
      <c r="AX203" s="947"/>
      <c r="AY203" s="947"/>
      <c r="AZ203" s="947"/>
      <c r="BA203" s="947"/>
      <c r="BB203" s="947"/>
      <c r="BC203" s="947"/>
      <c r="BD203" s="947"/>
      <c r="BE203" s="69"/>
      <c r="BF203" s="69"/>
      <c r="BG203" s="70" t="s">
        <v>117</v>
      </c>
      <c r="BH203" s="71"/>
      <c r="BI203" s="71"/>
      <c r="BJ203" s="947">
        <f>shinsei_build_SHIKITI_MENSEKI_1D</f>
        <v>0</v>
      </c>
      <c r="BK203" s="947"/>
      <c r="BL203" s="947"/>
      <c r="BM203" s="947"/>
      <c r="BN203" s="947"/>
      <c r="BO203" s="947"/>
      <c r="BP203" s="947"/>
      <c r="BQ203" s="947"/>
      <c r="BR203" s="947"/>
      <c r="BS203" s="947"/>
      <c r="BT203" s="947"/>
      <c r="BU203" s="69"/>
      <c r="BV203" s="72" t="s">
        <v>85</v>
      </c>
      <c r="BW203" s="72"/>
      <c r="BX203" s="72"/>
      <c r="BY203" s="72"/>
      <c r="BZ203" s="72"/>
    </row>
    <row r="204" spans="1:78" s="2" customFormat="1" ht="17.100000000000001" customHeight="1">
      <c r="A204" s="59"/>
      <c r="B204" s="59"/>
      <c r="C204" s="59"/>
      <c r="D204" s="59"/>
      <c r="E204" s="59"/>
      <c r="F204" s="59"/>
      <c r="G204" s="59"/>
      <c r="H204" s="59"/>
      <c r="I204" s="59"/>
      <c r="J204" s="59"/>
      <c r="K204" s="59"/>
      <c r="L204" s="59"/>
      <c r="M204" s="59"/>
      <c r="N204" s="59"/>
      <c r="O204" s="59"/>
      <c r="P204" s="68" t="s">
        <v>119</v>
      </c>
      <c r="Q204" s="68"/>
      <c r="R204" s="68"/>
      <c r="S204" s="68"/>
      <c r="T204" s="947">
        <f>shinsei_build_SHIKITI_MENSEKI_2A</f>
        <v>0</v>
      </c>
      <c r="U204" s="947"/>
      <c r="V204" s="947"/>
      <c r="W204" s="947"/>
      <c r="X204" s="947"/>
      <c r="Y204" s="947"/>
      <c r="Z204" s="947"/>
      <c r="AA204" s="947"/>
      <c r="AB204" s="947"/>
      <c r="AC204" s="69"/>
      <c r="AD204" s="69"/>
      <c r="AE204" s="70" t="s">
        <v>117</v>
      </c>
      <c r="AF204" s="71"/>
      <c r="AG204" s="71"/>
      <c r="AH204" s="947">
        <f>shinsei_build_SHIKITI_MENSEKI_2B</f>
        <v>0</v>
      </c>
      <c r="AI204" s="947"/>
      <c r="AJ204" s="947"/>
      <c r="AK204" s="947"/>
      <c r="AL204" s="947"/>
      <c r="AM204" s="947"/>
      <c r="AN204" s="947"/>
      <c r="AO204" s="947"/>
      <c r="AP204" s="947"/>
      <c r="AQ204" s="69"/>
      <c r="AR204" s="69"/>
      <c r="AS204" s="70" t="s">
        <v>117</v>
      </c>
      <c r="AT204" s="71"/>
      <c r="AU204" s="71"/>
      <c r="AV204" s="947">
        <f>shinsei_build_SHIKITI_MENSEKI_2C</f>
        <v>0</v>
      </c>
      <c r="AW204" s="947"/>
      <c r="AX204" s="947"/>
      <c r="AY204" s="947"/>
      <c r="AZ204" s="947"/>
      <c r="BA204" s="947"/>
      <c r="BB204" s="947"/>
      <c r="BC204" s="947"/>
      <c r="BD204" s="947"/>
      <c r="BE204" s="69"/>
      <c r="BF204" s="69"/>
      <c r="BG204" s="70" t="s">
        <v>117</v>
      </c>
      <c r="BH204" s="71"/>
      <c r="BI204" s="71"/>
      <c r="BJ204" s="947">
        <f>shinsei_build_SHIKITI_MENSEKI_2D</f>
        <v>0</v>
      </c>
      <c r="BK204" s="947"/>
      <c r="BL204" s="947"/>
      <c r="BM204" s="947"/>
      <c r="BN204" s="947"/>
      <c r="BO204" s="947"/>
      <c r="BP204" s="947"/>
      <c r="BQ204" s="947"/>
      <c r="BR204" s="947"/>
      <c r="BS204" s="947"/>
      <c r="BT204" s="947"/>
      <c r="BU204" s="69"/>
      <c r="BV204" s="72" t="s">
        <v>85</v>
      </c>
      <c r="BW204" s="72"/>
      <c r="BX204" s="72"/>
      <c r="BY204" s="72"/>
      <c r="BZ204" s="72"/>
    </row>
    <row r="205" spans="1:78" s="2" customFormat="1" ht="5.0999999999999996" customHeight="1">
      <c r="A205" s="59"/>
      <c r="B205" s="59"/>
      <c r="C205" s="59"/>
      <c r="D205" s="59"/>
      <c r="E205" s="59"/>
      <c r="F205" s="59"/>
      <c r="G205" s="59"/>
      <c r="H205" s="59"/>
      <c r="I205" s="59"/>
      <c r="J205" s="59"/>
      <c r="K205" s="59"/>
      <c r="L205" s="59"/>
      <c r="M205" s="59"/>
      <c r="N205" s="59"/>
      <c r="O205" s="59"/>
      <c r="P205" s="68"/>
      <c r="Q205" s="68"/>
      <c r="R205" s="68"/>
      <c r="S205" s="68"/>
      <c r="T205" s="494"/>
      <c r="U205" s="494"/>
      <c r="V205" s="494"/>
      <c r="W205" s="494"/>
      <c r="X205" s="494"/>
      <c r="Y205" s="494"/>
      <c r="Z205" s="494"/>
      <c r="AA205" s="494"/>
      <c r="AB205" s="494"/>
      <c r="AC205" s="69"/>
      <c r="AD205" s="69"/>
      <c r="AE205" s="70"/>
      <c r="AF205" s="71"/>
      <c r="AG205" s="71"/>
      <c r="AH205" s="494"/>
      <c r="AI205" s="494"/>
      <c r="AJ205" s="494"/>
      <c r="AK205" s="494"/>
      <c r="AL205" s="494"/>
      <c r="AM205" s="494"/>
      <c r="AN205" s="494"/>
      <c r="AO205" s="494"/>
      <c r="AP205" s="494"/>
      <c r="AQ205" s="69"/>
      <c r="AR205" s="69"/>
      <c r="AS205" s="70"/>
      <c r="AT205" s="71"/>
      <c r="AU205" s="71"/>
      <c r="AV205" s="494"/>
      <c r="AW205" s="494"/>
      <c r="AX205" s="494"/>
      <c r="AY205" s="494"/>
      <c r="AZ205" s="494"/>
      <c r="BA205" s="494"/>
      <c r="BB205" s="494"/>
      <c r="BC205" s="494"/>
      <c r="BD205" s="494"/>
      <c r="BE205" s="69"/>
      <c r="BF205" s="69"/>
      <c r="BG205" s="70"/>
      <c r="BH205" s="71"/>
      <c r="BI205" s="71"/>
      <c r="BJ205" s="494"/>
      <c r="BK205" s="494"/>
      <c r="BL205" s="494"/>
      <c r="BM205" s="494"/>
      <c r="BN205" s="494"/>
      <c r="BO205" s="494"/>
      <c r="BP205" s="494"/>
      <c r="BQ205" s="494"/>
      <c r="BR205" s="494"/>
      <c r="BS205" s="494"/>
      <c r="BT205" s="494"/>
      <c r="BU205" s="69"/>
      <c r="BV205" s="72"/>
      <c r="BW205" s="72"/>
      <c r="BX205" s="72"/>
      <c r="BY205" s="72"/>
      <c r="BZ205" s="72"/>
    </row>
    <row r="206" spans="1:78" s="2" customFormat="1" ht="17.100000000000001" customHeight="1">
      <c r="A206" s="59"/>
      <c r="B206" s="59"/>
      <c r="C206" s="59"/>
      <c r="D206" s="59" t="s">
        <v>120</v>
      </c>
      <c r="E206" s="59"/>
      <c r="F206" s="59"/>
      <c r="G206" s="59"/>
      <c r="H206" s="59"/>
      <c r="I206" s="59"/>
      <c r="J206" s="59"/>
      <c r="K206" s="59"/>
      <c r="L206" s="59"/>
      <c r="M206" s="59"/>
      <c r="N206" s="59"/>
      <c r="O206" s="59"/>
      <c r="P206" s="59"/>
      <c r="Q206" s="59"/>
      <c r="R206" s="59" t="s">
        <v>37</v>
      </c>
      <c r="S206" s="850">
        <f>shinsei_build_YOUTO_TIIKI_A</f>
        <v>0</v>
      </c>
      <c r="T206" s="850"/>
      <c r="U206" s="850"/>
      <c r="V206" s="850"/>
      <c r="W206" s="850"/>
      <c r="X206" s="850"/>
      <c r="Y206" s="850"/>
      <c r="Z206" s="850"/>
      <c r="AA206" s="850"/>
      <c r="AB206" s="850"/>
      <c r="AC206" s="850"/>
      <c r="AD206" s="73"/>
      <c r="AE206" s="70" t="s">
        <v>117</v>
      </c>
      <c r="AF206" s="71"/>
      <c r="AG206" s="850">
        <f>shinsei_build_YOUTO_TIIKI_B</f>
        <v>0</v>
      </c>
      <c r="AH206" s="850"/>
      <c r="AI206" s="850"/>
      <c r="AJ206" s="850"/>
      <c r="AK206" s="850"/>
      <c r="AL206" s="850"/>
      <c r="AM206" s="850"/>
      <c r="AN206" s="850"/>
      <c r="AO206" s="850"/>
      <c r="AP206" s="850"/>
      <c r="AQ206" s="850"/>
      <c r="AR206" s="73"/>
      <c r="AS206" s="70" t="s">
        <v>117</v>
      </c>
      <c r="AT206" s="71"/>
      <c r="AU206" s="850">
        <f>shinsei_build_YOUTO_TIIKI_C</f>
        <v>0</v>
      </c>
      <c r="AV206" s="850"/>
      <c r="AW206" s="850"/>
      <c r="AX206" s="850"/>
      <c r="AY206" s="850"/>
      <c r="AZ206" s="850"/>
      <c r="BA206" s="850"/>
      <c r="BB206" s="850"/>
      <c r="BC206" s="850"/>
      <c r="BD206" s="850"/>
      <c r="BE206" s="850"/>
      <c r="BF206" s="73"/>
      <c r="BG206" s="70" t="s">
        <v>117</v>
      </c>
      <c r="BH206" s="71"/>
      <c r="BI206" s="945">
        <f>shinsei_build_YOUTO_TIIKI_D</f>
        <v>0</v>
      </c>
      <c r="BJ206" s="945"/>
      <c r="BK206" s="945"/>
      <c r="BL206" s="945"/>
      <c r="BM206" s="945"/>
      <c r="BN206" s="945"/>
      <c r="BO206" s="945"/>
      <c r="BP206" s="945"/>
      <c r="BQ206" s="945"/>
      <c r="BR206" s="945"/>
      <c r="BS206" s="945"/>
      <c r="BT206" s="945"/>
      <c r="BU206" s="73"/>
      <c r="BV206" s="72" t="s">
        <v>85</v>
      </c>
      <c r="BW206" s="72"/>
      <c r="BX206" s="72"/>
      <c r="BY206" s="72"/>
      <c r="BZ206" s="72"/>
    </row>
    <row r="207" spans="1:78" s="2" customFormat="1" ht="17.100000000000001" customHeight="1">
      <c r="A207" s="59"/>
      <c r="B207" s="59"/>
      <c r="C207" s="59"/>
      <c r="D207" s="59" t="s">
        <v>122</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row>
    <row r="208" spans="1:78" s="2" customFormat="1" ht="17.100000000000001" customHeight="1">
      <c r="A208" s="59"/>
      <c r="B208" s="59"/>
      <c r="C208" s="59"/>
      <c r="D208" s="59"/>
      <c r="E208" s="59"/>
      <c r="F208" s="59"/>
      <c r="G208" s="59"/>
      <c r="H208" s="59"/>
      <c r="I208" s="59"/>
      <c r="J208" s="59"/>
      <c r="K208" s="59"/>
      <c r="L208" s="59"/>
      <c r="M208" s="59"/>
      <c r="N208" s="59"/>
      <c r="O208" s="59"/>
      <c r="P208" s="59"/>
      <c r="Q208" s="59"/>
      <c r="R208" s="59" t="s">
        <v>37</v>
      </c>
      <c r="S208" s="59"/>
      <c r="T208" s="944">
        <f>shinsei_build_YOUSEKI_RITU_A</f>
        <v>0</v>
      </c>
      <c r="U208" s="944"/>
      <c r="V208" s="944"/>
      <c r="W208" s="944"/>
      <c r="X208" s="944"/>
      <c r="Y208" s="944"/>
      <c r="Z208" s="944"/>
      <c r="AA208" s="944"/>
      <c r="AB208" s="944"/>
      <c r="AC208" s="74"/>
      <c r="AD208" s="74"/>
      <c r="AE208" s="70" t="s">
        <v>117</v>
      </c>
      <c r="AF208" s="71"/>
      <c r="AG208" s="71"/>
      <c r="AH208" s="944">
        <f>shinsei_build_YOUSEKI_RITU_B</f>
        <v>0</v>
      </c>
      <c r="AI208" s="944"/>
      <c r="AJ208" s="944"/>
      <c r="AK208" s="944"/>
      <c r="AL208" s="944"/>
      <c r="AM208" s="944"/>
      <c r="AN208" s="944"/>
      <c r="AO208" s="944"/>
      <c r="AP208" s="944"/>
      <c r="AQ208" s="74"/>
      <c r="AR208" s="74"/>
      <c r="AS208" s="70" t="s">
        <v>117</v>
      </c>
      <c r="AT208" s="71"/>
      <c r="AU208" s="71"/>
      <c r="AV208" s="944">
        <f>shinsei_build_YOUSEKI_RITU_C</f>
        <v>0</v>
      </c>
      <c r="AW208" s="944"/>
      <c r="AX208" s="944"/>
      <c r="AY208" s="944"/>
      <c r="AZ208" s="944"/>
      <c r="BA208" s="944"/>
      <c r="BB208" s="944"/>
      <c r="BC208" s="944"/>
      <c r="BD208" s="944"/>
      <c r="BE208" s="74"/>
      <c r="BF208" s="74"/>
      <c r="BG208" s="70" t="s">
        <v>117</v>
      </c>
      <c r="BH208" s="71"/>
      <c r="BI208" s="71"/>
      <c r="BJ208" s="944">
        <f>shinsei_build_YOUSEKI_RITU_D</f>
        <v>0</v>
      </c>
      <c r="BK208" s="944"/>
      <c r="BL208" s="944"/>
      <c r="BM208" s="944"/>
      <c r="BN208" s="944"/>
      <c r="BO208" s="944"/>
      <c r="BP208" s="944"/>
      <c r="BQ208" s="944"/>
      <c r="BR208" s="944"/>
      <c r="BS208" s="944"/>
      <c r="BT208" s="944"/>
      <c r="BU208" s="74"/>
      <c r="BV208" s="72" t="s">
        <v>85</v>
      </c>
      <c r="BW208" s="72"/>
      <c r="BX208" s="72"/>
      <c r="BY208" s="72"/>
      <c r="BZ208" s="72"/>
    </row>
    <row r="209" spans="1:124" s="2" customFormat="1" ht="17.100000000000001" customHeight="1">
      <c r="A209" s="59"/>
      <c r="B209" s="59"/>
      <c r="C209" s="59"/>
      <c r="D209" s="59" t="s">
        <v>125</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15"/>
      <c r="CB209" s="515"/>
      <c r="CC209" s="515"/>
      <c r="CD209" s="515"/>
      <c r="CE209" s="515"/>
      <c r="CF209" s="515"/>
      <c r="CG209" s="515"/>
      <c r="CH209" s="515"/>
      <c r="CI209" s="515"/>
      <c r="CJ209" s="515"/>
      <c r="CK209" s="515"/>
      <c r="CL209" s="515"/>
      <c r="CM209" s="515"/>
      <c r="CN209" s="515"/>
      <c r="CO209" s="515"/>
      <c r="CP209" s="515"/>
      <c r="CQ209" s="515"/>
      <c r="CR209" s="515"/>
      <c r="CS209" s="515"/>
      <c r="CT209" s="515"/>
      <c r="CU209" s="515"/>
      <c r="CV209" s="515"/>
      <c r="CW209" s="515"/>
      <c r="CX209" s="515"/>
      <c r="CY209" s="515"/>
      <c r="CZ209" s="515"/>
      <c r="DA209" s="515"/>
      <c r="DB209" s="515"/>
      <c r="DC209" s="515"/>
      <c r="DD209" s="515"/>
      <c r="DE209" s="515"/>
      <c r="DF209" s="515"/>
      <c r="DG209" s="515"/>
      <c r="DH209" s="515"/>
      <c r="DI209" s="515"/>
      <c r="DJ209" s="515"/>
      <c r="DK209" s="515"/>
      <c r="DL209" s="515"/>
      <c r="DM209" s="515"/>
      <c r="DN209" s="515"/>
      <c r="DO209" s="515"/>
      <c r="DP209" s="515"/>
      <c r="DQ209" s="515"/>
      <c r="DR209" s="515"/>
      <c r="DS209" s="515"/>
      <c r="DT209" s="515"/>
    </row>
    <row r="210" spans="1:124" s="2" customFormat="1" ht="17.100000000000001" customHeight="1">
      <c r="A210" s="59"/>
      <c r="B210" s="59"/>
      <c r="C210" s="59"/>
      <c r="D210" s="59"/>
      <c r="E210" s="59"/>
      <c r="F210" s="59"/>
      <c r="G210" s="59"/>
      <c r="H210" s="59"/>
      <c r="I210" s="59"/>
      <c r="J210" s="59"/>
      <c r="K210" s="59"/>
      <c r="L210" s="59"/>
      <c r="M210" s="59"/>
      <c r="N210" s="59"/>
      <c r="O210" s="59"/>
      <c r="P210" s="59"/>
      <c r="Q210" s="59"/>
      <c r="R210" s="59" t="s">
        <v>37</v>
      </c>
      <c r="S210" s="59"/>
      <c r="T210" s="944">
        <f>shinsei_build_KENPEI_RITU_A</f>
        <v>0</v>
      </c>
      <c r="U210" s="944"/>
      <c r="V210" s="944"/>
      <c r="W210" s="944"/>
      <c r="X210" s="944"/>
      <c r="Y210" s="944"/>
      <c r="Z210" s="944"/>
      <c r="AA210" s="944"/>
      <c r="AB210" s="944"/>
      <c r="AC210" s="74"/>
      <c r="AD210" s="74"/>
      <c r="AE210" s="70" t="s">
        <v>117</v>
      </c>
      <c r="AF210" s="71"/>
      <c r="AG210" s="71"/>
      <c r="AH210" s="944">
        <f>shinsei_build_KENPEI_RITU_B</f>
        <v>0</v>
      </c>
      <c r="AI210" s="944"/>
      <c r="AJ210" s="944"/>
      <c r="AK210" s="944"/>
      <c r="AL210" s="944"/>
      <c r="AM210" s="944"/>
      <c r="AN210" s="944"/>
      <c r="AO210" s="944"/>
      <c r="AP210" s="944"/>
      <c r="AQ210" s="74"/>
      <c r="AR210" s="74"/>
      <c r="AS210" s="70" t="s">
        <v>117</v>
      </c>
      <c r="AT210" s="71"/>
      <c r="AU210" s="71"/>
      <c r="AV210" s="944">
        <f>shinsei_build_KENPEI_RITU_C</f>
        <v>0</v>
      </c>
      <c r="AW210" s="944"/>
      <c r="AX210" s="944"/>
      <c r="AY210" s="944"/>
      <c r="AZ210" s="944"/>
      <c r="BA210" s="944"/>
      <c r="BB210" s="944"/>
      <c r="BC210" s="944"/>
      <c r="BD210" s="944"/>
      <c r="BE210" s="74"/>
      <c r="BF210" s="74"/>
      <c r="BG210" s="70" t="s">
        <v>117</v>
      </c>
      <c r="BH210" s="71"/>
      <c r="BI210" s="71"/>
      <c r="BJ210" s="944">
        <f>shinsei_build_KENPEI_RITU_D</f>
        <v>0</v>
      </c>
      <c r="BK210" s="944"/>
      <c r="BL210" s="944"/>
      <c r="BM210" s="944"/>
      <c r="BN210" s="944"/>
      <c r="BO210" s="944"/>
      <c r="BP210" s="944"/>
      <c r="BQ210" s="944"/>
      <c r="BR210" s="944"/>
      <c r="BS210" s="944"/>
      <c r="BT210" s="944"/>
      <c r="BU210" s="74"/>
      <c r="BV210" s="72" t="s">
        <v>85</v>
      </c>
      <c r="BW210" s="72"/>
      <c r="BX210" s="72"/>
      <c r="BY210" s="72"/>
      <c r="BZ210" s="72"/>
    </row>
    <row r="211" spans="1:124" s="2" customFormat="1" ht="17.100000000000001" customHeight="1">
      <c r="A211" s="59"/>
      <c r="B211" s="59"/>
      <c r="C211" s="59"/>
      <c r="D211" s="59" t="s">
        <v>128</v>
      </c>
      <c r="E211" s="59"/>
      <c r="F211" s="59"/>
      <c r="G211" s="59"/>
      <c r="H211" s="59"/>
      <c r="I211" s="59"/>
      <c r="J211" s="59"/>
      <c r="K211" s="59"/>
      <c r="L211" s="59"/>
      <c r="M211" s="59"/>
      <c r="N211" s="59"/>
      <c r="O211" s="59"/>
      <c r="P211" s="59"/>
      <c r="Q211" s="59"/>
      <c r="R211" s="59"/>
      <c r="S211" s="59"/>
      <c r="T211" s="59"/>
      <c r="U211" s="59"/>
      <c r="V211" s="68" t="s">
        <v>129</v>
      </c>
      <c r="W211" s="59"/>
      <c r="X211" s="59"/>
      <c r="Y211" s="59"/>
      <c r="Z211" s="59"/>
      <c r="AA211" s="59"/>
      <c r="AB211" s="820">
        <f>T203+AH203+AV203+BJ203</f>
        <v>0</v>
      </c>
      <c r="AC211" s="820"/>
      <c r="AD211" s="820"/>
      <c r="AE211" s="820"/>
      <c r="AF211" s="820"/>
      <c r="AG211" s="820"/>
      <c r="AH211" s="820"/>
      <c r="AI211" s="820"/>
      <c r="AJ211" s="820"/>
      <c r="AK211" s="820"/>
      <c r="AL211" s="820"/>
      <c r="AM211" s="820"/>
      <c r="AN211" s="820"/>
      <c r="AO211" s="820"/>
      <c r="AP211" s="820"/>
      <c r="AQ211" s="820"/>
      <c r="AR211" s="820"/>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row>
    <row r="212" spans="1:124" s="2" customFormat="1" ht="17.100000000000001" customHeight="1">
      <c r="A212" s="59"/>
      <c r="B212" s="59"/>
      <c r="C212" s="59"/>
      <c r="D212" s="59"/>
      <c r="E212" s="59"/>
      <c r="F212" s="59"/>
      <c r="G212" s="59"/>
      <c r="H212" s="59"/>
      <c r="I212" s="59"/>
      <c r="J212" s="59"/>
      <c r="K212" s="59"/>
      <c r="L212" s="59"/>
      <c r="M212" s="59"/>
      <c r="N212" s="59"/>
      <c r="O212" s="59"/>
      <c r="P212" s="59"/>
      <c r="Q212" s="59"/>
      <c r="R212" s="59"/>
      <c r="S212" s="59"/>
      <c r="T212" s="59"/>
      <c r="U212" s="59"/>
      <c r="V212" s="68" t="s">
        <v>131</v>
      </c>
      <c r="W212" s="59"/>
      <c r="X212" s="59"/>
      <c r="Y212" s="59"/>
      <c r="Z212" s="59"/>
      <c r="AA212" s="59"/>
      <c r="AB212" s="820">
        <f>T204+AH204+AV204+BJ204</f>
        <v>0</v>
      </c>
      <c r="AC212" s="820"/>
      <c r="AD212" s="820"/>
      <c r="AE212" s="820"/>
      <c r="AF212" s="820"/>
      <c r="AG212" s="820"/>
      <c r="AH212" s="820"/>
      <c r="AI212" s="820"/>
      <c r="AJ212" s="820"/>
      <c r="AK212" s="820"/>
      <c r="AL212" s="75"/>
      <c r="AM212" s="75"/>
      <c r="AN212" s="75"/>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t="s">
        <v>133</v>
      </c>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76"/>
      <c r="AS213" s="76"/>
      <c r="AT213" s="76"/>
      <c r="AU213" s="76"/>
      <c r="AV213" s="76"/>
      <c r="AW213" s="76"/>
      <c r="AX213" s="76"/>
      <c r="AY213" s="76"/>
      <c r="AZ213" s="76"/>
      <c r="BA213" s="76"/>
      <c r="BB213" s="76"/>
      <c r="BC213" s="76"/>
      <c r="BD213" s="76"/>
      <c r="BE213" s="59"/>
      <c r="BF213" s="59"/>
      <c r="BG213" s="59"/>
      <c r="BH213" s="59"/>
      <c r="BI213" s="59"/>
      <c r="BJ213" s="59"/>
      <c r="BK213" s="59"/>
      <c r="BL213" s="944" t="str">
        <f>shinsei_build_KENTIKU_KANOU_NOBE_MENSEKI_RITU</f>
        <v/>
      </c>
      <c r="BM213" s="944"/>
      <c r="BN213" s="944"/>
      <c r="BO213" s="944"/>
      <c r="BP213" s="944"/>
      <c r="BQ213" s="944"/>
      <c r="BR213" s="944"/>
      <c r="BS213" s="944"/>
      <c r="BT213" s="944"/>
      <c r="BU213" s="59"/>
      <c r="BV213" s="59"/>
      <c r="BW213" s="59"/>
      <c r="BX213" s="59"/>
      <c r="BY213" s="59"/>
      <c r="BZ213" s="59"/>
    </row>
    <row r="214" spans="1:124" s="2" customFormat="1" ht="17.100000000000001" customHeight="1">
      <c r="A214" s="59"/>
      <c r="B214" s="59"/>
      <c r="C214" s="59"/>
      <c r="D214" s="59" t="s">
        <v>135</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944" t="str">
        <f>shinsei_build_KENTIKU_KANOU_MENSEKI_RITU</f>
        <v/>
      </c>
      <c r="BM214" s="944"/>
      <c r="BN214" s="944"/>
      <c r="BO214" s="944"/>
      <c r="BP214" s="944"/>
      <c r="BQ214" s="944"/>
      <c r="BR214" s="944"/>
      <c r="BS214" s="944"/>
      <c r="BT214" s="944"/>
      <c r="BU214" s="59"/>
      <c r="BV214" s="59"/>
      <c r="BW214" s="59"/>
      <c r="BX214" s="59"/>
      <c r="BY214" s="59"/>
      <c r="BZ214" s="59"/>
      <c r="CJ214" s="99"/>
      <c r="CK214" s="99"/>
    </row>
    <row r="215" spans="1:124" s="2" customFormat="1" ht="17.100000000000001" customHeight="1">
      <c r="A215" s="59"/>
      <c r="B215" s="59"/>
      <c r="C215" s="59"/>
      <c r="D215" s="59" t="s">
        <v>137</v>
      </c>
      <c r="E215" s="59"/>
      <c r="F215" s="59"/>
      <c r="G215" s="59"/>
      <c r="H215" s="59"/>
      <c r="I215" s="59"/>
      <c r="J215" s="59"/>
      <c r="K215" s="59"/>
      <c r="L215" s="59"/>
      <c r="M215" s="59"/>
      <c r="N215" s="59"/>
      <c r="O215" s="919">
        <f>shinsei_build_SHIKITI_MENSEKI_BIKOU</f>
        <v>0</v>
      </c>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19"/>
      <c r="AK215" s="919"/>
      <c r="AL215" s="919"/>
      <c r="AM215" s="919"/>
      <c r="AN215" s="919"/>
      <c r="AO215" s="919"/>
      <c r="AP215" s="919"/>
      <c r="AQ215" s="919"/>
      <c r="AR215" s="919"/>
      <c r="AS215" s="919"/>
      <c r="AT215" s="919"/>
      <c r="AU215" s="919"/>
      <c r="AV215" s="919"/>
      <c r="AW215" s="919"/>
      <c r="AX215" s="919"/>
      <c r="AY215" s="919"/>
      <c r="AZ215" s="919"/>
      <c r="BA215" s="919"/>
      <c r="BB215" s="919"/>
      <c r="BC215" s="919"/>
      <c r="BD215" s="919"/>
      <c r="BE215" s="919"/>
      <c r="BF215" s="919"/>
      <c r="BG215" s="919"/>
      <c r="BH215" s="919"/>
      <c r="BI215" s="919"/>
      <c r="BJ215" s="919"/>
      <c r="BK215" s="919"/>
      <c r="BL215" s="919"/>
      <c r="BM215" s="919"/>
      <c r="BN215" s="919"/>
      <c r="BO215" s="919"/>
      <c r="BP215" s="919"/>
      <c r="BQ215" s="919"/>
      <c r="BR215" s="919"/>
      <c r="BS215" s="919"/>
      <c r="BT215" s="919"/>
      <c r="BU215" s="492"/>
      <c r="BV215" s="492"/>
      <c r="BW215" s="492"/>
      <c r="BX215" s="492"/>
      <c r="BY215" s="492"/>
      <c r="BZ215" s="120"/>
      <c r="CA215" s="102"/>
      <c r="CB215" s="102"/>
      <c r="CI215" s="2" t="s">
        <v>118</v>
      </c>
      <c r="CJ215" s="99"/>
      <c r="CK215" s="99"/>
    </row>
    <row r="216" spans="1:124" s="2" customFormat="1" ht="5.0999999999999996" customHeight="1">
      <c r="A216" s="174"/>
      <c r="B216" s="174"/>
      <c r="C216" s="174"/>
      <c r="D216" s="174"/>
      <c r="E216" s="174"/>
      <c r="F216" s="174"/>
      <c r="G216" s="174"/>
      <c r="H216" s="174"/>
      <c r="I216" s="174"/>
      <c r="J216" s="174"/>
      <c r="K216" s="174"/>
      <c r="L216" s="174"/>
      <c r="M216" s="174"/>
      <c r="N216" s="174"/>
      <c r="O216" s="508"/>
      <c r="P216" s="508"/>
      <c r="Q216" s="508"/>
      <c r="R216" s="508"/>
      <c r="S216" s="812"/>
      <c r="T216" s="812"/>
      <c r="U216" s="812"/>
      <c r="V216" s="812"/>
      <c r="W216" s="812"/>
      <c r="X216" s="812"/>
      <c r="Y216" s="812"/>
      <c r="Z216" s="812"/>
      <c r="AA216" s="812"/>
      <c r="AB216" s="812"/>
      <c r="AC216" s="812"/>
      <c r="AD216" s="812"/>
      <c r="AE216" s="812"/>
      <c r="AF216" s="812"/>
      <c r="AG216" s="812"/>
      <c r="AH216" s="812"/>
      <c r="AI216" s="812"/>
      <c r="AJ216" s="812"/>
      <c r="AK216" s="812"/>
      <c r="AL216" s="812"/>
      <c r="AM216" s="812"/>
      <c r="AN216" s="812"/>
      <c r="AO216" s="812"/>
      <c r="AP216" s="812"/>
      <c r="AQ216" s="812"/>
      <c r="AR216" s="812"/>
      <c r="AS216" s="812"/>
      <c r="AT216" s="812"/>
      <c r="AU216" s="812"/>
      <c r="AV216" s="812"/>
      <c r="AW216" s="812"/>
      <c r="AX216" s="812"/>
      <c r="AY216" s="812"/>
      <c r="AZ216" s="812"/>
      <c r="BA216" s="812"/>
      <c r="BB216" s="812"/>
      <c r="BC216" s="812"/>
      <c r="BD216" s="812"/>
      <c r="BE216" s="812"/>
      <c r="BF216" s="812"/>
      <c r="BG216" s="812"/>
      <c r="BH216" s="812"/>
      <c r="BI216" s="812"/>
      <c r="BJ216" s="812"/>
      <c r="BK216" s="812"/>
      <c r="BL216" s="812"/>
      <c r="BM216" s="812"/>
      <c r="BN216" s="812"/>
      <c r="BO216" s="812"/>
      <c r="BP216" s="812"/>
      <c r="BQ216" s="812"/>
      <c r="BR216" s="812"/>
      <c r="BS216" s="812"/>
      <c r="BT216" s="812"/>
      <c r="BU216" s="812"/>
      <c r="BV216" s="812"/>
      <c r="BW216" s="812"/>
      <c r="BX216" s="812"/>
      <c r="BY216" s="812"/>
      <c r="BZ216" s="508"/>
      <c r="CA216" s="102"/>
      <c r="CB216" s="102"/>
      <c r="CJ216" s="99"/>
      <c r="CK216" s="99"/>
    </row>
    <row r="217" spans="1:124" s="2" customFormat="1" ht="20.100000000000001" customHeight="1">
      <c r="A217" s="66"/>
      <c r="B217" s="59" t="s">
        <v>2222</v>
      </c>
      <c r="C217" s="66"/>
      <c r="D217" s="66"/>
      <c r="E217" s="66"/>
      <c r="F217" s="66"/>
      <c r="G217" s="66"/>
      <c r="H217" s="66"/>
      <c r="I217" s="66"/>
      <c r="J217" s="66"/>
      <c r="K217" s="66"/>
      <c r="L217" s="66"/>
      <c r="M217" s="66"/>
      <c r="N217" s="66"/>
      <c r="O217" s="66"/>
      <c r="P217" s="66"/>
      <c r="Q217" s="66"/>
      <c r="R217" s="812" t="str">
        <f>'1～３面'!T284</f>
        <v>選択してください（リスト選択してから手入力で文言修正可能です）</v>
      </c>
      <c r="S217" s="812"/>
      <c r="T217" s="812"/>
      <c r="U217" s="812"/>
      <c r="V217" s="812"/>
      <c r="W217" s="812"/>
      <c r="X217" s="812"/>
      <c r="Y217" s="812"/>
      <c r="Z217" s="812"/>
      <c r="AA217" s="812"/>
      <c r="AB217" s="812"/>
      <c r="AC217" s="812"/>
      <c r="AD217" s="812"/>
      <c r="AE217" s="812"/>
      <c r="AF217" s="812"/>
      <c r="AG217" s="812"/>
      <c r="AH217" s="812"/>
      <c r="AI217" s="812"/>
      <c r="AJ217" s="812"/>
      <c r="AK217" s="812"/>
      <c r="AL217" s="812"/>
      <c r="AM217" s="812"/>
      <c r="AN217" s="812"/>
      <c r="AO217" s="812"/>
      <c r="AP217" s="812"/>
      <c r="AQ217" s="812"/>
      <c r="AR217" s="812"/>
      <c r="AS217" s="812"/>
      <c r="AT217" s="812"/>
      <c r="AU217" s="812"/>
      <c r="AV217" s="812"/>
      <c r="AW217" s="812"/>
      <c r="AX217" s="812"/>
      <c r="AY217" s="812"/>
      <c r="AZ217" s="812"/>
      <c r="BA217" s="812"/>
      <c r="BB217" s="812"/>
      <c r="BC217" s="812"/>
      <c r="BD217" s="812"/>
      <c r="BE217" s="812"/>
      <c r="BF217" s="812"/>
      <c r="BG217" s="812"/>
      <c r="BH217" s="812"/>
      <c r="BI217" s="812"/>
      <c r="BJ217" s="812"/>
      <c r="BK217" s="812"/>
      <c r="BL217" s="812"/>
      <c r="BM217" s="812"/>
      <c r="BN217" s="812"/>
      <c r="BO217" s="812"/>
      <c r="BP217" s="812"/>
      <c r="BQ217" s="812"/>
      <c r="BR217" s="812"/>
      <c r="BS217" s="812"/>
      <c r="BT217" s="812"/>
      <c r="BU217" s="812"/>
      <c r="BV217" s="812"/>
      <c r="BW217" s="812"/>
      <c r="BX217" s="812"/>
      <c r="BY217" s="812"/>
      <c r="BZ217" s="66"/>
      <c r="CA217" s="102"/>
      <c r="CB217" s="102"/>
      <c r="CJ217" s="99"/>
      <c r="CK217" s="99"/>
    </row>
    <row r="218" spans="1:124" s="2" customFormat="1" ht="20.100000000000001" customHeight="1">
      <c r="A218" s="66"/>
      <c r="B218" s="59"/>
      <c r="C218" s="66"/>
      <c r="D218" s="66"/>
      <c r="E218" s="66"/>
      <c r="F218" s="66"/>
      <c r="G218" s="66"/>
      <c r="H218" s="66"/>
      <c r="I218" s="66"/>
      <c r="J218" s="66"/>
      <c r="K218" s="66"/>
      <c r="L218" s="66"/>
      <c r="M218" s="66"/>
      <c r="N218" s="66"/>
      <c r="O218" s="66"/>
      <c r="P218" s="66"/>
      <c r="Q218" s="66"/>
      <c r="R218" s="812">
        <f>'1～３面'!T285</f>
        <v>0</v>
      </c>
      <c r="S218" s="812"/>
      <c r="T218" s="812"/>
      <c r="U218" s="812"/>
      <c r="V218" s="812"/>
      <c r="W218" s="812"/>
      <c r="X218" s="812"/>
      <c r="Y218" s="812"/>
      <c r="Z218" s="812"/>
      <c r="AA218" s="812"/>
      <c r="AB218" s="812"/>
      <c r="AC218" s="812"/>
      <c r="AD218" s="812"/>
      <c r="AE218" s="812"/>
      <c r="AF218" s="812"/>
      <c r="AG218" s="812"/>
      <c r="AH218" s="812"/>
      <c r="AI218" s="812"/>
      <c r="AJ218" s="812"/>
      <c r="AK218" s="812"/>
      <c r="AL218" s="812"/>
      <c r="AM218" s="812"/>
      <c r="AN218" s="812"/>
      <c r="AO218" s="812"/>
      <c r="AP218" s="812"/>
      <c r="AQ218" s="812"/>
      <c r="AR218" s="812"/>
      <c r="AS218" s="812"/>
      <c r="AT218" s="812"/>
      <c r="AU218" s="812"/>
      <c r="AV218" s="812"/>
      <c r="AW218" s="812"/>
      <c r="AX218" s="812"/>
      <c r="AY218" s="812"/>
      <c r="AZ218" s="812"/>
      <c r="BA218" s="812"/>
      <c r="BB218" s="812"/>
      <c r="BC218" s="812"/>
      <c r="BD218" s="812"/>
      <c r="BE218" s="812"/>
      <c r="BF218" s="812"/>
      <c r="BG218" s="812"/>
      <c r="BH218" s="812"/>
      <c r="BI218" s="812"/>
      <c r="BJ218" s="812"/>
      <c r="BK218" s="812"/>
      <c r="BL218" s="812"/>
      <c r="BM218" s="812"/>
      <c r="BN218" s="812"/>
      <c r="BO218" s="812"/>
      <c r="BP218" s="812"/>
      <c r="BQ218" s="812"/>
      <c r="BR218" s="812"/>
      <c r="BS218" s="812"/>
      <c r="BT218" s="812"/>
      <c r="BU218" s="812"/>
      <c r="BV218" s="812"/>
      <c r="BW218" s="812"/>
      <c r="BX218" s="812"/>
      <c r="BY218" s="812"/>
      <c r="BZ218" s="66"/>
      <c r="CA218" s="102"/>
      <c r="CB218" s="102"/>
      <c r="CJ218" s="99"/>
      <c r="CK218" s="99"/>
    </row>
    <row r="219" spans="1:124" s="2" customFormat="1" ht="20.100000000000001" customHeight="1">
      <c r="A219" s="59"/>
      <c r="B219" s="59"/>
      <c r="C219" s="59"/>
      <c r="D219" s="59"/>
      <c r="E219" s="59"/>
      <c r="F219" s="59"/>
      <c r="G219" s="59"/>
      <c r="H219" s="59"/>
      <c r="I219" s="59"/>
      <c r="J219" s="59"/>
      <c r="K219" s="59"/>
      <c r="L219" s="59"/>
      <c r="M219" s="59"/>
      <c r="N219" s="59"/>
      <c r="O219" s="59"/>
      <c r="P219" s="59"/>
      <c r="Q219" s="59"/>
      <c r="R219" s="812">
        <f>'1～３面'!T286</f>
        <v>0</v>
      </c>
      <c r="S219" s="812"/>
      <c r="T219" s="812"/>
      <c r="U219" s="812"/>
      <c r="V219" s="812"/>
      <c r="W219" s="812"/>
      <c r="X219" s="812"/>
      <c r="Y219" s="812"/>
      <c r="Z219" s="812"/>
      <c r="AA219" s="812"/>
      <c r="AB219" s="812"/>
      <c r="AC219" s="812"/>
      <c r="AD219" s="812"/>
      <c r="AE219" s="812"/>
      <c r="AF219" s="812"/>
      <c r="AG219" s="812"/>
      <c r="AH219" s="812"/>
      <c r="AI219" s="812"/>
      <c r="AJ219" s="812"/>
      <c r="AK219" s="812"/>
      <c r="AL219" s="812"/>
      <c r="AM219" s="812"/>
      <c r="AN219" s="812"/>
      <c r="AO219" s="812"/>
      <c r="AP219" s="812"/>
      <c r="AQ219" s="812"/>
      <c r="AR219" s="812"/>
      <c r="AS219" s="812"/>
      <c r="AT219" s="812"/>
      <c r="AU219" s="812"/>
      <c r="AV219" s="812"/>
      <c r="AW219" s="812"/>
      <c r="AX219" s="812"/>
      <c r="AY219" s="812"/>
      <c r="AZ219" s="812"/>
      <c r="BA219" s="812"/>
      <c r="BB219" s="812"/>
      <c r="BC219" s="812"/>
      <c r="BD219" s="812"/>
      <c r="BE219" s="812"/>
      <c r="BF219" s="812"/>
      <c r="BG219" s="812"/>
      <c r="BH219" s="812"/>
      <c r="BI219" s="812"/>
      <c r="BJ219" s="812"/>
      <c r="BK219" s="812"/>
      <c r="BL219" s="812"/>
      <c r="BM219" s="812"/>
      <c r="BN219" s="812"/>
      <c r="BO219" s="812"/>
      <c r="BP219" s="812"/>
      <c r="BQ219" s="812"/>
      <c r="BR219" s="812"/>
      <c r="BS219" s="812"/>
      <c r="BT219" s="812"/>
      <c r="BU219" s="812"/>
      <c r="BV219" s="812"/>
      <c r="BW219" s="812"/>
      <c r="BX219" s="812"/>
      <c r="BY219" s="812"/>
      <c r="BZ219" s="122"/>
      <c r="CA219" s="102"/>
      <c r="CB219" s="102"/>
      <c r="CJ219" s="99"/>
      <c r="CK219" s="99"/>
    </row>
    <row r="220" spans="1:124" s="2" customFormat="1" ht="20.100000000000001" customHeight="1">
      <c r="A220" s="66"/>
      <c r="B220" s="66"/>
      <c r="C220" s="66"/>
      <c r="D220" s="66"/>
      <c r="E220" s="66"/>
      <c r="F220" s="66"/>
      <c r="G220" s="66"/>
      <c r="H220" s="66"/>
      <c r="I220" s="66"/>
      <c r="J220" s="66"/>
      <c r="K220" s="66"/>
      <c r="L220" s="66"/>
      <c r="M220" s="66"/>
      <c r="N220" s="66"/>
      <c r="O220" s="66"/>
      <c r="P220" s="66"/>
      <c r="Q220" s="66"/>
      <c r="R220" s="812">
        <f>'1～３面'!T287</f>
        <v>0</v>
      </c>
      <c r="S220" s="812"/>
      <c r="T220" s="812"/>
      <c r="U220" s="812"/>
      <c r="V220" s="812"/>
      <c r="W220" s="812"/>
      <c r="X220" s="812"/>
      <c r="Y220" s="812"/>
      <c r="Z220" s="812"/>
      <c r="AA220" s="812"/>
      <c r="AB220" s="812"/>
      <c r="AC220" s="812"/>
      <c r="AD220" s="812"/>
      <c r="AE220" s="812"/>
      <c r="AF220" s="812"/>
      <c r="AG220" s="812"/>
      <c r="AH220" s="812"/>
      <c r="AI220" s="812"/>
      <c r="AJ220" s="812"/>
      <c r="AK220" s="812"/>
      <c r="AL220" s="812"/>
      <c r="AM220" s="812"/>
      <c r="AN220" s="812"/>
      <c r="AO220" s="812"/>
      <c r="AP220" s="812"/>
      <c r="AQ220" s="812"/>
      <c r="AR220" s="812"/>
      <c r="AS220" s="812"/>
      <c r="AT220" s="812"/>
      <c r="AU220" s="812"/>
      <c r="AV220" s="812"/>
      <c r="AW220" s="812"/>
      <c r="AX220" s="812"/>
      <c r="AY220" s="812"/>
      <c r="AZ220" s="812"/>
      <c r="BA220" s="812"/>
      <c r="BB220" s="812"/>
      <c r="BC220" s="812"/>
      <c r="BD220" s="812"/>
      <c r="BE220" s="812"/>
      <c r="BF220" s="812"/>
      <c r="BG220" s="812"/>
      <c r="BH220" s="812"/>
      <c r="BI220" s="812"/>
      <c r="BJ220" s="812"/>
      <c r="BK220" s="812"/>
      <c r="BL220" s="812"/>
      <c r="BM220" s="812"/>
      <c r="BN220" s="812"/>
      <c r="BO220" s="812"/>
      <c r="BP220" s="812"/>
      <c r="BQ220" s="812"/>
      <c r="BR220" s="812"/>
      <c r="BS220" s="812"/>
      <c r="BT220" s="812"/>
      <c r="BU220" s="812"/>
      <c r="BV220" s="812"/>
      <c r="BW220" s="812"/>
      <c r="BX220" s="812"/>
      <c r="BY220" s="812"/>
      <c r="BZ220" s="66"/>
      <c r="CA220" s="102"/>
      <c r="CB220" s="102"/>
      <c r="CJ220" s="99"/>
      <c r="CK220" s="99"/>
    </row>
    <row r="221" spans="1:124" s="2" customFormat="1" ht="20.100000000000001" customHeight="1">
      <c r="A221" s="66"/>
      <c r="B221" s="66"/>
      <c r="C221" s="66"/>
      <c r="D221" s="66"/>
      <c r="E221" s="66"/>
      <c r="F221" s="66"/>
      <c r="G221" s="66"/>
      <c r="H221" s="66"/>
      <c r="I221" s="66"/>
      <c r="J221" s="66"/>
      <c r="K221" s="66"/>
      <c r="L221" s="66"/>
      <c r="M221" s="66"/>
      <c r="N221" s="66"/>
      <c r="O221" s="66"/>
      <c r="P221" s="66"/>
      <c r="Q221" s="66"/>
      <c r="R221" s="812">
        <f>'1～３面'!T288</f>
        <v>0</v>
      </c>
      <c r="S221" s="812"/>
      <c r="T221" s="812"/>
      <c r="U221" s="812"/>
      <c r="V221" s="812"/>
      <c r="W221" s="812"/>
      <c r="X221" s="812"/>
      <c r="Y221" s="812"/>
      <c r="Z221" s="812"/>
      <c r="AA221" s="812"/>
      <c r="AB221" s="812"/>
      <c r="AC221" s="812"/>
      <c r="AD221" s="812"/>
      <c r="AE221" s="812"/>
      <c r="AF221" s="812"/>
      <c r="AG221" s="812"/>
      <c r="AH221" s="812"/>
      <c r="AI221" s="812"/>
      <c r="AJ221" s="812"/>
      <c r="AK221" s="812"/>
      <c r="AL221" s="812"/>
      <c r="AM221" s="812"/>
      <c r="AN221" s="812"/>
      <c r="AO221" s="812"/>
      <c r="AP221" s="812"/>
      <c r="AQ221" s="812"/>
      <c r="AR221" s="812"/>
      <c r="AS221" s="812"/>
      <c r="AT221" s="812"/>
      <c r="AU221" s="812"/>
      <c r="AV221" s="812"/>
      <c r="AW221" s="812"/>
      <c r="AX221" s="812"/>
      <c r="AY221" s="812"/>
      <c r="AZ221" s="812"/>
      <c r="BA221" s="812"/>
      <c r="BB221" s="812"/>
      <c r="BC221" s="812"/>
      <c r="BD221" s="812"/>
      <c r="BE221" s="812"/>
      <c r="BF221" s="812"/>
      <c r="BG221" s="812"/>
      <c r="BH221" s="812"/>
      <c r="BI221" s="812"/>
      <c r="BJ221" s="812"/>
      <c r="BK221" s="812"/>
      <c r="BL221" s="812"/>
      <c r="BM221" s="812"/>
      <c r="BN221" s="812"/>
      <c r="BO221" s="812"/>
      <c r="BP221" s="812"/>
      <c r="BQ221" s="812"/>
      <c r="BR221" s="812"/>
      <c r="BS221" s="812"/>
      <c r="BT221" s="812"/>
      <c r="BU221" s="812"/>
      <c r="BV221" s="812"/>
      <c r="BW221" s="812"/>
      <c r="BX221" s="812"/>
      <c r="BY221" s="812"/>
      <c r="BZ221" s="66"/>
      <c r="CA221" s="102"/>
      <c r="CB221" s="102"/>
      <c r="CJ221" s="99"/>
      <c r="CK221" s="99"/>
    </row>
    <row r="222" spans="1:124" s="2" customFormat="1" ht="5.0999999999999996" customHeight="1">
      <c r="A222" s="94"/>
      <c r="B222" s="94"/>
      <c r="C222" s="94"/>
      <c r="D222" s="94"/>
      <c r="E222" s="94"/>
      <c r="F222" s="94"/>
      <c r="G222" s="94"/>
      <c r="H222" s="94"/>
      <c r="I222" s="94"/>
      <c r="J222" s="94"/>
      <c r="K222" s="94"/>
      <c r="L222" s="94"/>
      <c r="M222" s="94"/>
      <c r="N222" s="94"/>
      <c r="O222" s="509"/>
      <c r="P222" s="509"/>
      <c r="Q222" s="509"/>
      <c r="R222" s="509"/>
      <c r="S222" s="841"/>
      <c r="T222" s="841"/>
      <c r="U222" s="841"/>
      <c r="V222" s="841"/>
      <c r="W222" s="841"/>
      <c r="X222" s="841"/>
      <c r="Y222" s="841"/>
      <c r="Z222" s="841"/>
      <c r="AA222" s="841"/>
      <c r="AB222" s="841"/>
      <c r="AC222" s="841"/>
      <c r="AD222" s="841"/>
      <c r="AE222" s="841"/>
      <c r="AF222" s="841"/>
      <c r="AG222" s="841"/>
      <c r="AH222" s="841"/>
      <c r="AI222" s="841"/>
      <c r="AJ222" s="841"/>
      <c r="AK222" s="841"/>
      <c r="AL222" s="841"/>
      <c r="AM222" s="841"/>
      <c r="AN222" s="841"/>
      <c r="AO222" s="841"/>
      <c r="AP222" s="841"/>
      <c r="AQ222" s="841"/>
      <c r="AR222" s="841"/>
      <c r="AS222" s="841"/>
      <c r="AT222" s="841"/>
      <c r="AU222" s="841"/>
      <c r="AV222" s="841"/>
      <c r="AW222" s="841"/>
      <c r="AX222" s="841"/>
      <c r="AY222" s="841"/>
      <c r="AZ222" s="841"/>
      <c r="BA222" s="841"/>
      <c r="BB222" s="841"/>
      <c r="BC222" s="841"/>
      <c r="BD222" s="841"/>
      <c r="BE222" s="841"/>
      <c r="BF222" s="841"/>
      <c r="BG222" s="841"/>
      <c r="BH222" s="841"/>
      <c r="BI222" s="841"/>
      <c r="BJ222" s="841"/>
      <c r="BK222" s="841"/>
      <c r="BL222" s="841"/>
      <c r="BM222" s="841"/>
      <c r="BN222" s="841"/>
      <c r="BO222" s="841"/>
      <c r="BP222" s="841"/>
      <c r="BQ222" s="841"/>
      <c r="BR222" s="841"/>
      <c r="BS222" s="841"/>
      <c r="BT222" s="841"/>
      <c r="BU222" s="841"/>
      <c r="BV222" s="841"/>
      <c r="BW222" s="841"/>
      <c r="BX222" s="841"/>
      <c r="BY222" s="841"/>
      <c r="BZ222" s="509"/>
      <c r="CA222" s="102"/>
      <c r="CB222" s="102"/>
      <c r="CJ222" s="99"/>
      <c r="CK222" s="99"/>
    </row>
    <row r="223" spans="1:124" s="2" customFormat="1" ht="5.0999999999999996" customHeight="1">
      <c r="A223" s="174"/>
      <c r="B223" s="174"/>
      <c r="C223" s="174"/>
      <c r="D223" s="174"/>
      <c r="E223" s="174"/>
      <c r="F223" s="174"/>
      <c r="G223" s="174"/>
      <c r="H223" s="174"/>
      <c r="I223" s="174"/>
      <c r="J223" s="174"/>
      <c r="K223" s="174"/>
      <c r="L223" s="174"/>
      <c r="M223" s="174"/>
      <c r="N223" s="174"/>
      <c r="O223" s="508"/>
      <c r="P223" s="508"/>
      <c r="Q223" s="508"/>
      <c r="R223" s="508"/>
      <c r="S223" s="838"/>
      <c r="T223" s="838"/>
      <c r="U223" s="838"/>
      <c r="V223" s="838"/>
      <c r="W223" s="838"/>
      <c r="X223" s="838"/>
      <c r="Y223" s="838"/>
      <c r="Z223" s="838"/>
      <c r="AA223" s="838"/>
      <c r="AB223" s="838"/>
      <c r="AC223" s="838"/>
      <c r="AD223" s="838"/>
      <c r="AE223" s="838"/>
      <c r="AF223" s="838"/>
      <c r="AG223" s="838"/>
      <c r="AH223" s="838"/>
      <c r="AI223" s="838"/>
      <c r="AJ223" s="838"/>
      <c r="AK223" s="838"/>
      <c r="AL223" s="838"/>
      <c r="AM223" s="838"/>
      <c r="AN223" s="838"/>
      <c r="AO223" s="838"/>
      <c r="AP223" s="838"/>
      <c r="AQ223" s="838"/>
      <c r="AR223" s="838"/>
      <c r="AS223" s="838"/>
      <c r="AT223" s="838"/>
      <c r="AU223" s="838"/>
      <c r="AV223" s="838"/>
      <c r="AW223" s="838"/>
      <c r="AX223" s="838"/>
      <c r="AY223" s="838"/>
      <c r="AZ223" s="838"/>
      <c r="BA223" s="838"/>
      <c r="BB223" s="838"/>
      <c r="BC223" s="838"/>
      <c r="BD223" s="838"/>
      <c r="BE223" s="838"/>
      <c r="BF223" s="838"/>
      <c r="BG223" s="838"/>
      <c r="BH223" s="838"/>
      <c r="BI223" s="838"/>
      <c r="BJ223" s="838"/>
      <c r="BK223" s="838"/>
      <c r="BL223" s="838"/>
      <c r="BM223" s="838"/>
      <c r="BN223" s="838"/>
      <c r="BO223" s="838"/>
      <c r="BP223" s="838"/>
      <c r="BQ223" s="838"/>
      <c r="BR223" s="838"/>
      <c r="BS223" s="838"/>
      <c r="BT223" s="838"/>
      <c r="BU223" s="838"/>
      <c r="BV223" s="838"/>
      <c r="BW223" s="838"/>
      <c r="BX223" s="838"/>
      <c r="BY223" s="838"/>
      <c r="BZ223" s="508"/>
      <c r="CA223" s="102"/>
      <c r="CB223" s="102"/>
      <c r="CJ223" s="99"/>
      <c r="CK223" s="99"/>
    </row>
    <row r="224" spans="1:124" s="2" customFormat="1" ht="20.100000000000001" customHeight="1">
      <c r="A224" s="59"/>
      <c r="B224" s="59" t="s">
        <v>141</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I224" s="2" t="s">
        <v>121</v>
      </c>
      <c r="CJ224" s="99"/>
      <c r="CK224" s="99"/>
    </row>
    <row r="225" spans="1:120" s="2" customFormat="1" ht="20.100000000000001" customHeight="1">
      <c r="A225" s="59"/>
      <c r="B225" s="59"/>
      <c r="C225" s="59"/>
      <c r="D225" s="847" t="str">
        <f>IF(shinsei_build_KOUJI_SINTIKU="□","□","■")</f>
        <v>□</v>
      </c>
      <c r="E225" s="847"/>
      <c r="F225" s="847"/>
      <c r="G225" s="59" t="s">
        <v>143</v>
      </c>
      <c r="H225" s="59"/>
      <c r="I225" s="59"/>
      <c r="J225" s="59"/>
      <c r="K225" s="59"/>
      <c r="L225" s="847" t="str">
        <f>IF(shinsei_build_KOUJI_ZOUTIKU="□","□","■")</f>
        <v>□</v>
      </c>
      <c r="M225" s="847"/>
      <c r="N225" s="847"/>
      <c r="O225" s="59" t="s">
        <v>144</v>
      </c>
      <c r="P225" s="59"/>
      <c r="Q225" s="59"/>
      <c r="R225" s="59"/>
      <c r="S225" s="59"/>
      <c r="T225" s="847" t="str">
        <f>IF(shinsei_build_KOUJI_KAITIKU="□","□","■")</f>
        <v>□</v>
      </c>
      <c r="U225" s="847"/>
      <c r="V225" s="847"/>
      <c r="W225" s="59" t="s">
        <v>145</v>
      </c>
      <c r="X225" s="59"/>
      <c r="Y225" s="59"/>
      <c r="Z225" s="59"/>
      <c r="AA225" s="59"/>
      <c r="AB225" s="847" t="str">
        <f>IF(shinsei_build_KOUJI_ITEN="□","□","■")</f>
        <v>□</v>
      </c>
      <c r="AC225" s="847"/>
      <c r="AD225" s="847"/>
      <c r="AE225" s="59" t="s">
        <v>146</v>
      </c>
      <c r="AF225" s="59"/>
      <c r="AG225" s="59"/>
      <c r="AH225" s="59"/>
      <c r="AI225" s="59"/>
      <c r="AJ225" s="847" t="str">
        <f>IF(shinsei_build_KOUJI_YOUTOHENKOU="□","□","■")</f>
        <v>□</v>
      </c>
      <c r="AK225" s="847"/>
      <c r="AL225" s="847"/>
      <c r="AM225" s="59" t="s">
        <v>147</v>
      </c>
      <c r="AN225" s="59"/>
      <c r="AO225" s="59"/>
      <c r="AP225" s="59"/>
      <c r="AQ225" s="59"/>
      <c r="AR225" s="59"/>
      <c r="AS225" s="59"/>
      <c r="AT225" s="59"/>
      <c r="AU225" s="847" t="str">
        <f>IF(shinsei_build_KOUJI_DAI_SYUUZEN="□","□","■")</f>
        <v>□</v>
      </c>
      <c r="AV225" s="847"/>
      <c r="AW225" s="847"/>
      <c r="AX225" s="59" t="s">
        <v>148</v>
      </c>
      <c r="AY225" s="59"/>
      <c r="AZ225" s="59"/>
      <c r="BA225" s="59"/>
      <c r="BB225" s="59"/>
      <c r="BC225" s="59"/>
      <c r="BD225" s="59"/>
      <c r="BE225" s="59"/>
      <c r="BF225" s="59"/>
      <c r="BG225" s="59"/>
      <c r="BH225" s="59"/>
      <c r="BI225" s="847" t="str">
        <f>IF(shinsei_build_KOUJI_DAI_MOYOUGAE="□","□","■")</f>
        <v>□</v>
      </c>
      <c r="BJ225" s="847"/>
      <c r="BK225" s="847"/>
      <c r="BL225" s="59" t="s">
        <v>149</v>
      </c>
      <c r="BM225" s="59"/>
      <c r="BN225" s="59"/>
      <c r="BO225" s="59"/>
      <c r="BP225" s="59"/>
      <c r="BQ225" s="59"/>
      <c r="BR225" s="59"/>
      <c r="BS225" s="59"/>
      <c r="BT225" s="59"/>
      <c r="BU225" s="59"/>
      <c r="BV225" s="59"/>
      <c r="BW225" s="59"/>
      <c r="BX225" s="59"/>
      <c r="BY225" s="59"/>
      <c r="BZ225" s="59"/>
      <c r="CI225" s="2" t="s">
        <v>123</v>
      </c>
      <c r="CJ225" s="99"/>
      <c r="CK225" s="99"/>
    </row>
    <row r="226" spans="1:120" s="2" customFormat="1" ht="20.100000000000001" customHeight="1">
      <c r="A226" s="169"/>
      <c r="B226" s="169" t="s">
        <v>150</v>
      </c>
      <c r="C226" s="169"/>
      <c r="D226" s="169"/>
      <c r="E226" s="169"/>
      <c r="F226" s="169"/>
      <c r="G226" s="169"/>
      <c r="H226" s="169"/>
      <c r="I226" s="169"/>
      <c r="J226" s="169"/>
      <c r="K226" s="169"/>
      <c r="L226" s="169"/>
      <c r="M226" s="169"/>
      <c r="N226" s="169"/>
      <c r="O226" s="169"/>
      <c r="P226" s="169"/>
      <c r="Q226" s="169"/>
      <c r="R226" s="169"/>
      <c r="S226" s="169"/>
      <c r="T226" s="169"/>
      <c r="U226" s="169"/>
      <c r="V226" s="169" t="s">
        <v>151</v>
      </c>
      <c r="W226" s="169"/>
      <c r="X226" s="169"/>
      <c r="Y226" s="169"/>
      <c r="Z226" s="169"/>
      <c r="AA226" s="169"/>
      <c r="AB226" s="169"/>
      <c r="AC226" s="169"/>
      <c r="AD226" s="169"/>
      <c r="AE226" s="169"/>
      <c r="AF226" s="169"/>
      <c r="AG226" s="169"/>
      <c r="AH226" s="169"/>
      <c r="AI226" s="169"/>
      <c r="AJ226" s="169"/>
      <c r="AK226" s="169"/>
      <c r="AL226" s="169" t="s">
        <v>152</v>
      </c>
      <c r="AM226" s="169"/>
      <c r="AN226" s="169"/>
      <c r="AO226" s="169"/>
      <c r="AP226" s="169"/>
      <c r="AQ226" s="169"/>
      <c r="AR226" s="169"/>
      <c r="AS226" s="169"/>
      <c r="AT226" s="169"/>
      <c r="AU226" s="169"/>
      <c r="AV226" s="169"/>
      <c r="AW226" s="169"/>
      <c r="AX226" s="169"/>
      <c r="AY226" s="169"/>
      <c r="AZ226" s="169"/>
      <c r="BA226" s="169"/>
      <c r="BB226" s="169"/>
      <c r="BC226" s="169" t="s">
        <v>153</v>
      </c>
      <c r="BD226" s="169"/>
      <c r="BE226" s="169"/>
      <c r="BF226" s="169"/>
      <c r="BG226" s="169"/>
      <c r="BH226" s="169"/>
      <c r="BI226" s="169"/>
      <c r="BJ226" s="169"/>
      <c r="BK226" s="169"/>
      <c r="BL226" s="169"/>
      <c r="BM226" s="169"/>
      <c r="BN226" s="169"/>
      <c r="BO226" s="169"/>
      <c r="BP226" s="169"/>
      <c r="BQ226" s="169"/>
      <c r="BR226" s="169"/>
      <c r="BS226" s="169"/>
      <c r="BT226" s="169"/>
      <c r="BU226" s="169" t="s">
        <v>85</v>
      </c>
      <c r="BV226" s="169"/>
      <c r="BW226" s="169"/>
      <c r="BX226" s="169"/>
      <c r="BY226" s="169"/>
      <c r="BZ226" s="169"/>
      <c r="CI226" s="2" t="s">
        <v>124</v>
      </c>
      <c r="CJ226" s="99"/>
      <c r="CK226" s="99"/>
    </row>
    <row r="227" spans="1:120" s="2" customFormat="1" ht="20.100000000000001" customHeight="1">
      <c r="A227" s="59"/>
      <c r="B227" s="59"/>
      <c r="C227" s="59"/>
      <c r="D227" s="59" t="s">
        <v>1621</v>
      </c>
      <c r="E227" s="59"/>
      <c r="F227" s="59"/>
      <c r="G227" s="59"/>
      <c r="H227" s="59"/>
      <c r="I227" s="59"/>
      <c r="J227" s="59"/>
      <c r="K227" s="59"/>
      <c r="L227" s="59"/>
      <c r="M227" s="59"/>
      <c r="N227" s="59"/>
      <c r="O227" s="59"/>
      <c r="P227" s="59"/>
      <c r="Q227" s="59"/>
      <c r="R227" s="59"/>
      <c r="S227" s="59"/>
      <c r="T227" s="59"/>
      <c r="U227" s="59"/>
      <c r="V227" s="59" t="s">
        <v>37</v>
      </c>
      <c r="W227" s="123"/>
      <c r="X227" s="820">
        <f>shinsei_build_KENTIKU_MENSEKI_SHINSEI</f>
        <v>0</v>
      </c>
      <c r="Y227" s="820"/>
      <c r="Z227" s="820"/>
      <c r="AA227" s="820"/>
      <c r="AB227" s="820"/>
      <c r="AC227" s="820"/>
      <c r="AD227" s="820"/>
      <c r="AE227" s="820"/>
      <c r="AF227" s="820"/>
      <c r="AG227" s="820"/>
      <c r="AH227" s="820"/>
      <c r="AI227" s="820"/>
      <c r="AJ227" s="820"/>
      <c r="AK227" s="123"/>
      <c r="AL227" s="59" t="s">
        <v>117</v>
      </c>
      <c r="AM227" s="59"/>
      <c r="AN227" s="123"/>
      <c r="AO227" s="820">
        <f>shinsei_build_KENTIKU_MENSEKI_SHINSEI_IGAI</f>
        <v>0</v>
      </c>
      <c r="AP227" s="820"/>
      <c r="AQ227" s="820"/>
      <c r="AR227" s="820"/>
      <c r="AS227" s="820"/>
      <c r="AT227" s="820"/>
      <c r="AU227" s="820"/>
      <c r="AV227" s="820"/>
      <c r="AW227" s="820"/>
      <c r="AX227" s="820"/>
      <c r="AY227" s="820"/>
      <c r="AZ227" s="820"/>
      <c r="BA227" s="820"/>
      <c r="BB227" s="123"/>
      <c r="BC227" s="59" t="s">
        <v>117</v>
      </c>
      <c r="BD227" s="59"/>
      <c r="BE227" s="820">
        <f>X227+AO227</f>
        <v>0</v>
      </c>
      <c r="BF227" s="820"/>
      <c r="BG227" s="820"/>
      <c r="BH227" s="820"/>
      <c r="BI227" s="820"/>
      <c r="BJ227" s="820"/>
      <c r="BK227" s="820"/>
      <c r="BL227" s="820"/>
      <c r="BM227" s="820"/>
      <c r="BN227" s="820"/>
      <c r="BO227" s="820"/>
      <c r="BP227" s="820"/>
      <c r="BQ227" s="820"/>
      <c r="BR227" s="820"/>
      <c r="BS227" s="820"/>
      <c r="BT227" s="123"/>
      <c r="BU227" s="119" t="s">
        <v>85</v>
      </c>
      <c r="BV227" s="119"/>
      <c r="BW227" s="119"/>
      <c r="BX227" s="119"/>
      <c r="BY227" s="119"/>
      <c r="BZ227" s="59"/>
      <c r="CI227" s="2" t="s">
        <v>126</v>
      </c>
      <c r="CJ227" s="99"/>
      <c r="CK227" s="99"/>
    </row>
    <row r="228" spans="1:120" s="2" customFormat="1" ht="20.100000000000001" customHeight="1">
      <c r="A228" s="59"/>
      <c r="B228" s="59"/>
      <c r="C228" s="59"/>
      <c r="D228" s="59" t="s">
        <v>1645</v>
      </c>
      <c r="E228" s="77"/>
      <c r="F228" s="59"/>
      <c r="G228" s="59"/>
      <c r="H228" s="59"/>
      <c r="I228" s="59"/>
      <c r="J228" s="59"/>
      <c r="K228" s="59"/>
      <c r="L228" s="59"/>
      <c r="M228" s="59"/>
      <c r="N228" s="59"/>
      <c r="O228" s="59"/>
      <c r="P228" s="59"/>
      <c r="Q228" s="59"/>
      <c r="R228" s="59"/>
      <c r="S228" s="59"/>
      <c r="T228" s="59"/>
      <c r="U228" s="59"/>
      <c r="V228" s="59"/>
      <c r="W228" s="123"/>
      <c r="X228" s="124"/>
      <c r="Y228" s="124"/>
      <c r="Z228" s="124"/>
      <c r="AA228" s="124"/>
      <c r="AB228" s="124"/>
      <c r="AC228" s="124"/>
      <c r="AD228" s="124"/>
      <c r="AE228" s="124"/>
      <c r="AF228" s="124"/>
      <c r="AG228" s="124"/>
      <c r="AH228" s="124"/>
      <c r="AI228" s="124"/>
      <c r="AJ228" s="124"/>
      <c r="AK228" s="123"/>
      <c r="AL228" s="59"/>
      <c r="AM228" s="59"/>
      <c r="AN228" s="123"/>
      <c r="AO228" s="124"/>
      <c r="AP228" s="124"/>
      <c r="AQ228" s="124"/>
      <c r="AR228" s="124"/>
      <c r="AS228" s="124"/>
      <c r="AT228" s="124"/>
      <c r="AU228" s="124"/>
      <c r="AV228" s="124"/>
      <c r="AW228" s="124"/>
      <c r="AX228" s="124"/>
      <c r="AY228" s="124"/>
      <c r="AZ228" s="124"/>
      <c r="BA228" s="124"/>
      <c r="BB228" s="123"/>
      <c r="BC228" s="59"/>
      <c r="BD228" s="59"/>
      <c r="BE228" s="123"/>
      <c r="BF228" s="124"/>
      <c r="BG228" s="124"/>
      <c r="BH228" s="124"/>
      <c r="BI228" s="124"/>
      <c r="BJ228" s="124"/>
      <c r="BK228" s="124"/>
      <c r="BL228" s="124"/>
      <c r="BM228" s="124"/>
      <c r="BN228" s="124"/>
      <c r="BO228" s="124"/>
      <c r="BP228" s="124"/>
      <c r="BQ228" s="124"/>
      <c r="BR228" s="124"/>
      <c r="BS228" s="124"/>
      <c r="BT228" s="123"/>
      <c r="BU228" s="119"/>
      <c r="BV228" s="119"/>
      <c r="BW228" s="119"/>
      <c r="BX228" s="119"/>
      <c r="BY228" s="119"/>
      <c r="BZ228" s="59"/>
      <c r="CB228" s="8" t="s">
        <v>370</v>
      </c>
      <c r="CC228" s="2" t="s">
        <v>369</v>
      </c>
      <c r="CZ228" s="48"/>
      <c r="DA228" s="48"/>
      <c r="DB228" s="48"/>
      <c r="DC228" s="48"/>
      <c r="DD228" s="48"/>
      <c r="DE228" s="48"/>
      <c r="DF228" s="48"/>
      <c r="DG228" s="48"/>
      <c r="DH228" s="48"/>
      <c r="DI228" s="48"/>
      <c r="DJ228" s="48"/>
      <c r="DK228" s="48"/>
      <c r="DL228" s="48"/>
      <c r="DM228" s="48"/>
      <c r="DN228" s="48"/>
      <c r="DO228" s="48"/>
      <c r="DP228" s="48"/>
    </row>
    <row r="229" spans="1:120" s="2" customFormat="1" ht="20.100000000000001" customHeight="1">
      <c r="A229" s="59"/>
      <c r="B229" s="59"/>
      <c r="C229" s="59"/>
      <c r="D229" s="59"/>
      <c r="E229" s="59"/>
      <c r="F229" s="59"/>
      <c r="G229" s="59"/>
      <c r="H229" s="59"/>
      <c r="I229" s="59"/>
      <c r="J229" s="59"/>
      <c r="K229" s="59"/>
      <c r="L229" s="59"/>
      <c r="M229" s="59"/>
      <c r="N229" s="59"/>
      <c r="O229" s="59"/>
      <c r="P229" s="59"/>
      <c r="Q229" s="59"/>
      <c r="R229" s="59"/>
      <c r="S229" s="59"/>
      <c r="T229" s="59"/>
      <c r="U229" s="59"/>
      <c r="V229" s="59" t="s">
        <v>37</v>
      </c>
      <c r="W229" s="123"/>
      <c r="X229" s="820">
        <f>kenpeiritsunosanteimenseki1</f>
        <v>0</v>
      </c>
      <c r="Y229" s="820"/>
      <c r="Z229" s="820"/>
      <c r="AA229" s="820"/>
      <c r="AB229" s="820"/>
      <c r="AC229" s="820"/>
      <c r="AD229" s="820"/>
      <c r="AE229" s="820"/>
      <c r="AF229" s="820"/>
      <c r="AG229" s="820"/>
      <c r="AH229" s="820"/>
      <c r="AI229" s="820"/>
      <c r="AJ229" s="820"/>
      <c r="AK229" s="123"/>
      <c r="AL229" s="59" t="s">
        <v>117</v>
      </c>
      <c r="AM229" s="59"/>
      <c r="AN229" s="123"/>
      <c r="AO229" s="820">
        <f>kenpeiritsunosanteimenseki2</f>
        <v>0</v>
      </c>
      <c r="AP229" s="820"/>
      <c r="AQ229" s="820"/>
      <c r="AR229" s="820"/>
      <c r="AS229" s="820"/>
      <c r="AT229" s="820"/>
      <c r="AU229" s="820"/>
      <c r="AV229" s="820"/>
      <c r="AW229" s="820"/>
      <c r="AX229" s="820"/>
      <c r="AY229" s="820"/>
      <c r="AZ229" s="820"/>
      <c r="BA229" s="820"/>
      <c r="BB229" s="123"/>
      <c r="BC229" s="59" t="s">
        <v>117</v>
      </c>
      <c r="BD229" s="59"/>
      <c r="BE229" s="820">
        <f>kenpeiritsunosanteimenseki_TOTAL</f>
        <v>0</v>
      </c>
      <c r="BF229" s="820"/>
      <c r="BG229" s="820"/>
      <c r="BH229" s="820"/>
      <c r="BI229" s="820"/>
      <c r="BJ229" s="820"/>
      <c r="BK229" s="820"/>
      <c r="BL229" s="820"/>
      <c r="BM229" s="820"/>
      <c r="BN229" s="820"/>
      <c r="BO229" s="820"/>
      <c r="BP229" s="820"/>
      <c r="BQ229" s="820"/>
      <c r="BR229" s="820"/>
      <c r="BS229" s="820"/>
      <c r="BT229" s="123"/>
      <c r="BU229" s="119" t="s">
        <v>85</v>
      </c>
      <c r="BV229" s="59"/>
      <c r="BW229" s="59"/>
      <c r="BX229" s="59"/>
      <c r="BY229" s="59"/>
      <c r="BZ229" s="59"/>
      <c r="CB229" s="8" t="s">
        <v>1276</v>
      </c>
      <c r="CC229" s="2" t="s">
        <v>1277</v>
      </c>
      <c r="CZ229" s="48"/>
      <c r="DA229" s="48"/>
      <c r="DB229" s="48"/>
      <c r="DC229" s="48"/>
      <c r="DD229" s="48"/>
      <c r="DE229" s="48"/>
      <c r="DF229" s="48"/>
      <c r="DG229" s="48"/>
      <c r="DH229" s="48"/>
      <c r="DI229" s="48"/>
      <c r="DJ229" s="48"/>
      <c r="DK229" s="48"/>
      <c r="DL229" s="48"/>
      <c r="DM229" s="48"/>
      <c r="DN229" s="48"/>
      <c r="DO229" s="48"/>
      <c r="DP229" s="48"/>
    </row>
    <row r="230" spans="1:120" s="2" customFormat="1" ht="20.100000000000001" customHeight="1">
      <c r="A230" s="63"/>
      <c r="B230" s="63"/>
      <c r="C230" s="63"/>
      <c r="D230" s="63" t="s">
        <v>1620</v>
      </c>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943" t="str">
        <f>IF(AB211,ROUNDUP(BE229/AB211,4),IF(AB212,ROUNDUP(BE229/AB212,4),""))</f>
        <v/>
      </c>
      <c r="BF230" s="943"/>
      <c r="BG230" s="943"/>
      <c r="BH230" s="943"/>
      <c r="BI230" s="943"/>
      <c r="BJ230" s="943"/>
      <c r="BK230" s="943"/>
      <c r="BL230" s="943"/>
      <c r="BM230" s="943"/>
      <c r="BN230" s="943"/>
      <c r="BO230" s="943"/>
      <c r="BP230" s="943"/>
      <c r="BQ230" s="943"/>
      <c r="BR230" s="943"/>
      <c r="BS230" s="943"/>
      <c r="BT230" s="63"/>
      <c r="BU230" s="63"/>
      <c r="BV230" s="63"/>
      <c r="BW230" s="63"/>
      <c r="BX230" s="63"/>
      <c r="BY230" s="63"/>
      <c r="BZ230" s="63"/>
      <c r="CI230" s="2" t="s">
        <v>127</v>
      </c>
      <c r="CJ230" s="99"/>
      <c r="CK230" s="99"/>
    </row>
    <row r="231" spans="1:120" s="2" customFormat="1" ht="13.5" customHeight="1">
      <c r="A231" s="59"/>
      <c r="B231" s="59" t="s">
        <v>156</v>
      </c>
      <c r="C231" s="59"/>
      <c r="D231" s="59"/>
      <c r="E231" s="59"/>
      <c r="F231" s="59"/>
      <c r="G231" s="59"/>
      <c r="H231" s="59"/>
      <c r="I231" s="59"/>
      <c r="J231" s="59"/>
      <c r="K231" s="59"/>
      <c r="L231" s="59"/>
      <c r="M231" s="59"/>
      <c r="N231" s="59"/>
      <c r="O231" s="59"/>
      <c r="P231" s="59"/>
      <c r="Q231" s="59"/>
      <c r="R231" s="59"/>
      <c r="S231" s="59"/>
      <c r="T231" s="59"/>
      <c r="U231" s="59"/>
      <c r="V231" s="59" t="s">
        <v>151</v>
      </c>
      <c r="W231" s="59"/>
      <c r="X231" s="59"/>
      <c r="Y231" s="59"/>
      <c r="Z231" s="59"/>
      <c r="AA231" s="59"/>
      <c r="AB231" s="59"/>
      <c r="AC231" s="59"/>
      <c r="AD231" s="59"/>
      <c r="AE231" s="59"/>
      <c r="AF231" s="59"/>
      <c r="AG231" s="59"/>
      <c r="AH231" s="59"/>
      <c r="AI231" s="59"/>
      <c r="AJ231" s="59"/>
      <c r="AK231" s="59"/>
      <c r="AL231" s="59" t="s">
        <v>152</v>
      </c>
      <c r="AM231" s="59"/>
      <c r="AN231" s="59"/>
      <c r="AO231" s="59"/>
      <c r="AP231" s="59"/>
      <c r="AQ231" s="59"/>
      <c r="AR231" s="59"/>
      <c r="AS231" s="59"/>
      <c r="AT231" s="59"/>
      <c r="AU231" s="59"/>
      <c r="AV231" s="59"/>
      <c r="AW231" s="59"/>
      <c r="AX231" s="59"/>
      <c r="AY231" s="59"/>
      <c r="AZ231" s="59"/>
      <c r="BA231" s="59"/>
      <c r="BB231" s="59"/>
      <c r="BC231" s="59" t="s">
        <v>153</v>
      </c>
      <c r="BD231" s="59"/>
      <c r="BE231" s="59"/>
      <c r="BF231" s="59"/>
      <c r="BG231" s="59"/>
      <c r="BH231" s="59"/>
      <c r="BI231" s="59"/>
      <c r="BJ231" s="59"/>
      <c r="BK231" s="59"/>
      <c r="BL231" s="59"/>
      <c r="BM231" s="59"/>
      <c r="BN231" s="59"/>
      <c r="BO231" s="59"/>
      <c r="BP231" s="59"/>
      <c r="BQ231" s="59"/>
      <c r="BR231" s="59"/>
      <c r="BS231" s="59"/>
      <c r="BT231" s="59"/>
      <c r="BU231" s="59" t="s">
        <v>85</v>
      </c>
      <c r="BV231" s="59"/>
      <c r="BW231" s="59"/>
      <c r="BX231" s="59"/>
      <c r="BY231" s="59"/>
      <c r="BZ231" s="59"/>
      <c r="CI231" s="2" t="s">
        <v>130</v>
      </c>
      <c r="CJ231" s="99"/>
      <c r="CK231" s="99"/>
    </row>
    <row r="232" spans="1:120" s="2" customFormat="1" ht="13.5" customHeight="1">
      <c r="A232" s="59"/>
      <c r="B232" s="59"/>
      <c r="C232" s="59"/>
      <c r="D232" s="59" t="s">
        <v>157</v>
      </c>
      <c r="E232" s="59"/>
      <c r="F232" s="59"/>
      <c r="G232" s="59"/>
      <c r="H232" s="59"/>
      <c r="I232" s="59"/>
      <c r="J232" s="59"/>
      <c r="K232" s="59"/>
      <c r="L232" s="59"/>
      <c r="M232" s="59"/>
      <c r="N232" s="59"/>
      <c r="O232" s="59"/>
      <c r="P232" s="59"/>
      <c r="Q232" s="59"/>
      <c r="R232" s="59"/>
      <c r="S232" s="59"/>
      <c r="T232" s="59"/>
      <c r="U232" s="59"/>
      <c r="V232" s="59" t="s">
        <v>37</v>
      </c>
      <c r="W232" s="123"/>
      <c r="X232" s="820">
        <f>shinsei_build_NOBE_MENSEKI_BILL_SHINSEI</f>
        <v>0</v>
      </c>
      <c r="Y232" s="820"/>
      <c r="Z232" s="820"/>
      <c r="AA232" s="820"/>
      <c r="AB232" s="820"/>
      <c r="AC232" s="820"/>
      <c r="AD232" s="820"/>
      <c r="AE232" s="820"/>
      <c r="AF232" s="820"/>
      <c r="AG232" s="820"/>
      <c r="AH232" s="820"/>
      <c r="AI232" s="820"/>
      <c r="AJ232" s="820"/>
      <c r="AK232" s="123"/>
      <c r="AL232" s="59" t="s">
        <v>117</v>
      </c>
      <c r="AM232" s="59"/>
      <c r="AN232" s="123"/>
      <c r="AO232" s="820">
        <f>shinsei_build_NOBE_MENSEKI_BILL_SHINSEI_IGAI</f>
        <v>0</v>
      </c>
      <c r="AP232" s="820"/>
      <c r="AQ232" s="820"/>
      <c r="AR232" s="820"/>
      <c r="AS232" s="820"/>
      <c r="AT232" s="820"/>
      <c r="AU232" s="820"/>
      <c r="AV232" s="820"/>
      <c r="AW232" s="820"/>
      <c r="AX232" s="820"/>
      <c r="AY232" s="820"/>
      <c r="AZ232" s="820"/>
      <c r="BA232" s="820"/>
      <c r="BB232" s="123"/>
      <c r="BC232" s="59" t="s">
        <v>117</v>
      </c>
      <c r="BD232" s="59"/>
      <c r="BE232" s="123">
        <f>W232+AN232</f>
        <v>0</v>
      </c>
      <c r="BF232" s="820">
        <f>X232+AO232</f>
        <v>0</v>
      </c>
      <c r="BG232" s="820"/>
      <c r="BH232" s="820"/>
      <c r="BI232" s="820"/>
      <c r="BJ232" s="820"/>
      <c r="BK232" s="820"/>
      <c r="BL232" s="820"/>
      <c r="BM232" s="820"/>
      <c r="BN232" s="820"/>
      <c r="BO232" s="820"/>
      <c r="BP232" s="820"/>
      <c r="BQ232" s="820"/>
      <c r="BR232" s="820"/>
      <c r="BS232" s="820"/>
      <c r="BT232" s="123"/>
      <c r="BU232" s="119" t="s">
        <v>85</v>
      </c>
      <c r="BV232" s="119"/>
      <c r="BW232" s="119"/>
      <c r="BX232" s="119"/>
      <c r="BY232" s="119"/>
      <c r="BZ232" s="59"/>
      <c r="CI232" s="2" t="s">
        <v>132</v>
      </c>
      <c r="CJ232" s="99"/>
      <c r="CK232" s="99"/>
    </row>
    <row r="233" spans="1:120" s="2" customFormat="1" ht="13.5" customHeight="1">
      <c r="A233" s="59"/>
      <c r="B233" s="59"/>
      <c r="C233" s="59"/>
      <c r="D233" s="59" t="s">
        <v>1275</v>
      </c>
      <c r="E233" s="77"/>
      <c r="F233" s="59"/>
      <c r="G233" s="59"/>
      <c r="H233" s="59"/>
      <c r="I233" s="59"/>
      <c r="J233" s="59"/>
      <c r="K233" s="59"/>
      <c r="L233" s="59"/>
      <c r="M233" s="59"/>
      <c r="N233" s="59"/>
      <c r="O233" s="59"/>
      <c r="P233" s="59"/>
      <c r="Q233" s="59"/>
      <c r="R233" s="59"/>
      <c r="S233" s="59"/>
      <c r="T233" s="59"/>
      <c r="U233" s="59"/>
      <c r="V233" s="59"/>
      <c r="W233" s="123"/>
      <c r="X233" s="124"/>
      <c r="Y233" s="124"/>
      <c r="Z233" s="124"/>
      <c r="AA233" s="124"/>
      <c r="AB233" s="124"/>
      <c r="AC233" s="124"/>
      <c r="AD233" s="124"/>
      <c r="AE233" s="124"/>
      <c r="AF233" s="124"/>
      <c r="AG233" s="124"/>
      <c r="AH233" s="124"/>
      <c r="AI233" s="124"/>
      <c r="AJ233" s="124"/>
      <c r="AK233" s="123"/>
      <c r="AL233" s="59"/>
      <c r="AM233" s="59"/>
      <c r="AN233" s="123"/>
      <c r="AO233" s="124"/>
      <c r="AP233" s="124"/>
      <c r="AQ233" s="124"/>
      <c r="AR233" s="124"/>
      <c r="AS233" s="124"/>
      <c r="AT233" s="124"/>
      <c r="AU233" s="124"/>
      <c r="AV233" s="124"/>
      <c r="AW233" s="124"/>
      <c r="AX233" s="124"/>
      <c r="AY233" s="124"/>
      <c r="AZ233" s="124"/>
      <c r="BA233" s="124"/>
      <c r="BB233" s="123"/>
      <c r="BC233" s="59"/>
      <c r="BD233" s="59"/>
      <c r="BE233" s="123"/>
      <c r="BF233" s="124"/>
      <c r="BG233" s="124"/>
      <c r="BH233" s="124"/>
      <c r="BI233" s="124"/>
      <c r="BJ233" s="124"/>
      <c r="BK233" s="124"/>
      <c r="BL233" s="124"/>
      <c r="BM233" s="124"/>
      <c r="BN233" s="124"/>
      <c r="BO233" s="124"/>
      <c r="BP233" s="124"/>
      <c r="BQ233" s="124"/>
      <c r="BR233" s="124"/>
      <c r="BS233" s="124"/>
      <c r="BT233" s="123"/>
      <c r="BU233" s="119"/>
      <c r="BV233" s="119"/>
      <c r="BW233" s="119"/>
      <c r="BX233" s="119"/>
      <c r="BY233" s="119"/>
      <c r="BZ233" s="59"/>
      <c r="CI233" s="2" t="s">
        <v>134</v>
      </c>
      <c r="CJ233" s="99"/>
      <c r="CK233" s="99"/>
    </row>
    <row r="234" spans="1:120" s="2" customFormat="1" ht="13.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t="s">
        <v>37</v>
      </c>
      <c r="W234" s="123"/>
      <c r="X234" s="820">
        <f>shinsei_build_NOBE_MENSEKI_TIKAI_SHINSEI</f>
        <v>0</v>
      </c>
      <c r="Y234" s="820"/>
      <c r="Z234" s="820"/>
      <c r="AA234" s="820"/>
      <c r="AB234" s="820"/>
      <c r="AC234" s="820"/>
      <c r="AD234" s="820"/>
      <c r="AE234" s="820"/>
      <c r="AF234" s="820"/>
      <c r="AG234" s="820"/>
      <c r="AH234" s="820"/>
      <c r="AI234" s="820"/>
      <c r="AJ234" s="820"/>
      <c r="AK234" s="123"/>
      <c r="AL234" s="59" t="s">
        <v>117</v>
      </c>
      <c r="AM234" s="59"/>
      <c r="AN234" s="123"/>
      <c r="AO234" s="820">
        <f>shinsei_build_NOBE_MENSEKI_TIKAI_SHINSEI_IGAI</f>
        <v>0</v>
      </c>
      <c r="AP234" s="820"/>
      <c r="AQ234" s="820"/>
      <c r="AR234" s="820"/>
      <c r="AS234" s="820"/>
      <c r="AT234" s="820"/>
      <c r="AU234" s="820"/>
      <c r="AV234" s="820"/>
      <c r="AW234" s="820"/>
      <c r="AX234" s="820"/>
      <c r="AY234" s="820"/>
      <c r="AZ234" s="820"/>
      <c r="BA234" s="820"/>
      <c r="BB234" s="123"/>
      <c r="BC234" s="59" t="s">
        <v>117</v>
      </c>
      <c r="BD234" s="59"/>
      <c r="BE234" s="123">
        <f>W234+AN234</f>
        <v>0</v>
      </c>
      <c r="BF234" s="820">
        <f>X234+AO234</f>
        <v>0</v>
      </c>
      <c r="BG234" s="820"/>
      <c r="BH234" s="820"/>
      <c r="BI234" s="820"/>
      <c r="BJ234" s="820"/>
      <c r="BK234" s="820"/>
      <c r="BL234" s="820"/>
      <c r="BM234" s="820"/>
      <c r="BN234" s="820"/>
      <c r="BO234" s="820"/>
      <c r="BP234" s="820"/>
      <c r="BQ234" s="820"/>
      <c r="BR234" s="820"/>
      <c r="BS234" s="820"/>
      <c r="BT234" s="123"/>
      <c r="BU234" s="119" t="s">
        <v>85</v>
      </c>
      <c r="BV234" s="59"/>
      <c r="BW234" s="59"/>
      <c r="BX234" s="59"/>
      <c r="BY234" s="59"/>
      <c r="BZ234" s="59"/>
      <c r="CI234" s="2" t="s">
        <v>136</v>
      </c>
      <c r="CJ234" s="99"/>
      <c r="CK234" s="99"/>
    </row>
    <row r="235" spans="1:120" s="2" customFormat="1" ht="13.5" customHeight="1">
      <c r="A235" s="59"/>
      <c r="B235" s="59"/>
      <c r="C235" s="59"/>
      <c r="D235" s="59" t="s">
        <v>159</v>
      </c>
      <c r="E235" s="59"/>
      <c r="F235" s="59"/>
      <c r="G235" s="59"/>
      <c r="H235" s="59"/>
      <c r="I235" s="59"/>
      <c r="J235" s="59"/>
      <c r="K235" s="59"/>
      <c r="L235" s="59"/>
      <c r="M235" s="59"/>
      <c r="N235" s="59"/>
      <c r="O235" s="59"/>
      <c r="P235" s="59"/>
      <c r="Q235" s="59"/>
      <c r="R235" s="59"/>
      <c r="S235" s="59"/>
      <c r="T235" s="59"/>
      <c r="U235" s="59"/>
      <c r="V235" s="59"/>
      <c r="W235" s="123"/>
      <c r="X235" s="123"/>
      <c r="Y235" s="123"/>
      <c r="Z235" s="123"/>
      <c r="AA235" s="123"/>
      <c r="AB235" s="123"/>
      <c r="AC235" s="123"/>
      <c r="AD235" s="123"/>
      <c r="AE235" s="123"/>
      <c r="AF235" s="123"/>
      <c r="AG235" s="123"/>
      <c r="AH235" s="123"/>
      <c r="AI235" s="123"/>
      <c r="AJ235" s="123"/>
      <c r="AK235" s="123"/>
      <c r="AL235" s="59"/>
      <c r="AM235" s="59"/>
      <c r="AN235" s="123"/>
      <c r="AO235" s="123"/>
      <c r="AP235" s="123"/>
      <c r="AQ235" s="123"/>
      <c r="AR235" s="123"/>
      <c r="AS235" s="123"/>
      <c r="AT235" s="123"/>
      <c r="AU235" s="123"/>
      <c r="AV235" s="123"/>
      <c r="AW235" s="123"/>
      <c r="AX235" s="123"/>
      <c r="AY235" s="123"/>
      <c r="AZ235" s="123"/>
      <c r="BA235" s="123"/>
      <c r="BB235" s="123"/>
      <c r="BC235" s="59"/>
      <c r="BD235" s="59"/>
      <c r="BE235" s="123"/>
      <c r="BF235" s="123"/>
      <c r="BG235" s="123"/>
      <c r="BH235" s="123"/>
      <c r="BI235" s="123"/>
      <c r="BJ235" s="123"/>
      <c r="BK235" s="123"/>
      <c r="BL235" s="123"/>
      <c r="BM235" s="123"/>
      <c r="BN235" s="123"/>
      <c r="BO235" s="123"/>
      <c r="BP235" s="123"/>
      <c r="BQ235" s="123"/>
      <c r="BR235" s="123"/>
      <c r="BS235" s="123"/>
      <c r="BT235" s="123"/>
      <c r="BU235" s="119"/>
      <c r="BV235" s="59"/>
      <c r="BW235" s="59"/>
      <c r="BX235" s="59"/>
      <c r="BY235" s="59"/>
      <c r="BZ235" s="59"/>
      <c r="CI235" s="2" t="s">
        <v>138</v>
      </c>
      <c r="CJ235" s="99"/>
      <c r="CK235" s="99"/>
    </row>
    <row r="236" spans="1:120" s="2" customFormat="1" ht="13.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t="s">
        <v>37</v>
      </c>
      <c r="W236" s="123"/>
      <c r="X236" s="820">
        <f>shinsei_build_NOBE_MENSEKI_SYOUKOURO_SHINSEI</f>
        <v>0</v>
      </c>
      <c r="Y236" s="820"/>
      <c r="Z236" s="820"/>
      <c r="AA236" s="820"/>
      <c r="AB236" s="820"/>
      <c r="AC236" s="820"/>
      <c r="AD236" s="820"/>
      <c r="AE236" s="820"/>
      <c r="AF236" s="820"/>
      <c r="AG236" s="820"/>
      <c r="AH236" s="820"/>
      <c r="AI236" s="820"/>
      <c r="AJ236" s="820"/>
      <c r="AK236" s="123"/>
      <c r="AL236" s="59" t="s">
        <v>117</v>
      </c>
      <c r="AM236" s="59"/>
      <c r="AN236" s="123"/>
      <c r="AO236" s="820">
        <f>shinsei_build_NOBE_MENSEKI_SYOUKOURO_IGAI</f>
        <v>0</v>
      </c>
      <c r="AP236" s="820"/>
      <c r="AQ236" s="820"/>
      <c r="AR236" s="820"/>
      <c r="AS236" s="820"/>
      <c r="AT236" s="820"/>
      <c r="AU236" s="820"/>
      <c r="AV236" s="820"/>
      <c r="AW236" s="820"/>
      <c r="AX236" s="820"/>
      <c r="AY236" s="820"/>
      <c r="AZ236" s="820"/>
      <c r="BA236" s="820"/>
      <c r="BB236" s="123"/>
      <c r="BC236" s="59" t="s">
        <v>117</v>
      </c>
      <c r="BD236" s="59"/>
      <c r="BE236" s="123">
        <f>W236+AN236</f>
        <v>0</v>
      </c>
      <c r="BF236" s="820">
        <f>X236+AO236</f>
        <v>0</v>
      </c>
      <c r="BG236" s="820"/>
      <c r="BH236" s="820"/>
      <c r="BI236" s="820"/>
      <c r="BJ236" s="820"/>
      <c r="BK236" s="820"/>
      <c r="BL236" s="820"/>
      <c r="BM236" s="820"/>
      <c r="BN236" s="820"/>
      <c r="BO236" s="820"/>
      <c r="BP236" s="820"/>
      <c r="BQ236" s="820"/>
      <c r="BR236" s="820"/>
      <c r="BS236" s="820"/>
      <c r="BT236" s="123"/>
      <c r="BU236" s="119" t="s">
        <v>85</v>
      </c>
      <c r="BV236" s="59"/>
      <c r="BW236" s="59"/>
      <c r="BX236" s="59"/>
      <c r="BY236" s="59"/>
      <c r="BZ236" s="59"/>
      <c r="CI236" s="2" t="s">
        <v>140</v>
      </c>
      <c r="CJ236" s="99"/>
      <c r="CK236" s="99"/>
    </row>
    <row r="237" spans="1:120" s="2" customFormat="1" ht="13.5" customHeight="1">
      <c r="A237" s="59"/>
      <c r="B237" s="59"/>
      <c r="C237" s="59"/>
      <c r="D237" s="59" t="s">
        <v>1280</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I237" s="2" t="s">
        <v>142</v>
      </c>
      <c r="CJ237" s="99"/>
      <c r="CK237" s="99"/>
    </row>
    <row r="238" spans="1:120" s="2" customFormat="1"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3"/>
      <c r="X238" s="820">
        <f>shinsei_build_NOBE_MENSEKI_KYOYOU_SHINSEI</f>
        <v>0</v>
      </c>
      <c r="Y238" s="820"/>
      <c r="Z238" s="820"/>
      <c r="AA238" s="820"/>
      <c r="AB238" s="820"/>
      <c r="AC238" s="820"/>
      <c r="AD238" s="820"/>
      <c r="AE238" s="820"/>
      <c r="AF238" s="820"/>
      <c r="AG238" s="820"/>
      <c r="AH238" s="820"/>
      <c r="AI238" s="820"/>
      <c r="AJ238" s="820"/>
      <c r="AK238" s="123"/>
      <c r="AL238" s="59" t="s">
        <v>117</v>
      </c>
      <c r="AM238" s="59"/>
      <c r="AN238" s="123"/>
      <c r="AO238" s="820">
        <f>shinsei_build_NOBE_MENSEKI_KYOYOU_SHINSEI_IGAI</f>
        <v>0</v>
      </c>
      <c r="AP238" s="820"/>
      <c r="AQ238" s="820"/>
      <c r="AR238" s="820"/>
      <c r="AS238" s="820"/>
      <c r="AT238" s="820"/>
      <c r="AU238" s="820"/>
      <c r="AV238" s="820"/>
      <c r="AW238" s="820"/>
      <c r="AX238" s="820"/>
      <c r="AY238" s="820"/>
      <c r="AZ238" s="820"/>
      <c r="BA238" s="820"/>
      <c r="BB238" s="123"/>
      <c r="BC238" s="59" t="s">
        <v>117</v>
      </c>
      <c r="BD238" s="59"/>
      <c r="BE238" s="123">
        <f t="shared" ref="BE238:BF242" si="0">W238+AN238</f>
        <v>0</v>
      </c>
      <c r="BF238" s="820">
        <f t="shared" si="0"/>
        <v>0</v>
      </c>
      <c r="BG238" s="820"/>
      <c r="BH238" s="820"/>
      <c r="BI238" s="820"/>
      <c r="BJ238" s="820"/>
      <c r="BK238" s="820"/>
      <c r="BL238" s="820"/>
      <c r="BM238" s="820"/>
      <c r="BN238" s="820"/>
      <c r="BO238" s="820"/>
      <c r="BP238" s="820"/>
      <c r="BQ238" s="820"/>
      <c r="BR238" s="820"/>
      <c r="BS238" s="820"/>
      <c r="BT238" s="123"/>
      <c r="BU238" s="119" t="s">
        <v>85</v>
      </c>
      <c r="BV238" s="119"/>
      <c r="BW238" s="119"/>
      <c r="BX238" s="119"/>
      <c r="BY238" s="119"/>
      <c r="BZ238" s="59"/>
      <c r="CI238" s="2" t="s">
        <v>109</v>
      </c>
      <c r="CJ238" s="99"/>
      <c r="CK238" s="99"/>
    </row>
    <row r="239" spans="1:120" s="2" customFormat="1" ht="13.5" customHeight="1">
      <c r="A239" s="59"/>
      <c r="B239" s="59"/>
      <c r="C239" s="59"/>
      <c r="D239" s="59" t="s">
        <v>1625</v>
      </c>
      <c r="E239" s="59"/>
      <c r="F239" s="59"/>
      <c r="G239" s="59"/>
      <c r="H239" s="59"/>
      <c r="I239" s="59"/>
      <c r="J239" s="59"/>
      <c r="K239" s="59"/>
      <c r="L239" s="59"/>
      <c r="M239" s="59"/>
      <c r="N239" s="59"/>
      <c r="O239" s="59"/>
      <c r="P239" s="59"/>
      <c r="Q239" s="59"/>
      <c r="R239" s="59"/>
      <c r="S239" s="59"/>
      <c r="T239" s="59"/>
      <c r="U239" s="59"/>
      <c r="V239" s="59" t="s">
        <v>37</v>
      </c>
      <c r="W239" s="123"/>
      <c r="X239" s="820">
        <f>shinsei_build_NOBE_MENSEKI_NINTEIKIKAISHITSU_SHINSEI</f>
        <v>0</v>
      </c>
      <c r="Y239" s="820"/>
      <c r="Z239" s="820"/>
      <c r="AA239" s="820"/>
      <c r="AB239" s="820"/>
      <c r="AC239" s="820"/>
      <c r="AD239" s="820"/>
      <c r="AE239" s="820"/>
      <c r="AF239" s="820"/>
      <c r="AG239" s="820"/>
      <c r="AH239" s="820"/>
      <c r="AI239" s="820"/>
      <c r="AJ239" s="820"/>
      <c r="AK239" s="123"/>
      <c r="AL239" s="59" t="s">
        <v>117</v>
      </c>
      <c r="AM239" s="59"/>
      <c r="AN239" s="123"/>
      <c r="AO239" s="820">
        <f>shinsei_build_NOBE_MENSEKI_NINTEIKIKAISHITSU_IGAI</f>
        <v>0</v>
      </c>
      <c r="AP239" s="820"/>
      <c r="AQ239" s="820"/>
      <c r="AR239" s="820"/>
      <c r="AS239" s="820"/>
      <c r="AT239" s="820"/>
      <c r="AU239" s="820"/>
      <c r="AV239" s="820"/>
      <c r="AW239" s="820"/>
      <c r="AX239" s="820"/>
      <c r="AY239" s="820"/>
      <c r="AZ239" s="820"/>
      <c r="BA239" s="820"/>
      <c r="BB239" s="123"/>
      <c r="BC239" s="59" t="s">
        <v>117</v>
      </c>
      <c r="BD239" s="59"/>
      <c r="BE239" s="123">
        <f t="shared" ref="BE239" si="1">W239+AN239</f>
        <v>0</v>
      </c>
      <c r="BF239" s="820">
        <f>X239+AO239</f>
        <v>0</v>
      </c>
      <c r="BG239" s="820"/>
      <c r="BH239" s="820"/>
      <c r="BI239" s="820"/>
      <c r="BJ239" s="820"/>
      <c r="BK239" s="820"/>
      <c r="BL239" s="820"/>
      <c r="BM239" s="820"/>
      <c r="BN239" s="820"/>
      <c r="BO239" s="820"/>
      <c r="BP239" s="820"/>
      <c r="BQ239" s="820"/>
      <c r="BR239" s="820"/>
      <c r="BS239" s="820"/>
      <c r="BT239" s="123"/>
      <c r="BU239" s="119" t="s">
        <v>85</v>
      </c>
      <c r="BV239" s="119"/>
      <c r="BW239" s="119"/>
      <c r="BX239" s="119"/>
      <c r="BY239" s="119"/>
      <c r="BZ239" s="59"/>
      <c r="CI239" s="99"/>
      <c r="CJ239" s="99"/>
      <c r="CK239" s="99"/>
    </row>
    <row r="240" spans="1:120" s="2" customFormat="1" ht="13.5" customHeight="1">
      <c r="A240" s="59"/>
      <c r="B240" s="59"/>
      <c r="C240" s="59"/>
      <c r="D240" s="59" t="s">
        <v>1626</v>
      </c>
      <c r="E240" s="59"/>
      <c r="F240" s="59"/>
      <c r="G240" s="59"/>
      <c r="H240" s="59"/>
      <c r="I240" s="59"/>
      <c r="J240" s="59"/>
      <c r="K240" s="59"/>
      <c r="L240" s="59"/>
      <c r="M240" s="59"/>
      <c r="N240" s="59"/>
      <c r="O240" s="59"/>
      <c r="P240" s="59"/>
      <c r="Q240" s="59"/>
      <c r="R240" s="59"/>
      <c r="S240" s="59"/>
      <c r="T240" s="59"/>
      <c r="U240" s="59"/>
      <c r="V240" s="59" t="s">
        <v>37</v>
      </c>
      <c r="W240" s="123"/>
      <c r="X240" s="820">
        <f>shinsei_build_NOBE_MENSEKI_SYAKO_SHINSEI</f>
        <v>0</v>
      </c>
      <c r="Y240" s="820"/>
      <c r="Z240" s="820"/>
      <c r="AA240" s="820"/>
      <c r="AB240" s="820"/>
      <c r="AC240" s="820"/>
      <c r="AD240" s="820"/>
      <c r="AE240" s="820"/>
      <c r="AF240" s="820"/>
      <c r="AG240" s="820"/>
      <c r="AH240" s="820"/>
      <c r="AI240" s="820"/>
      <c r="AJ240" s="820"/>
      <c r="AK240" s="123"/>
      <c r="AL240" s="59" t="s">
        <v>117</v>
      </c>
      <c r="AM240" s="59"/>
      <c r="AN240" s="123"/>
      <c r="AO240" s="820">
        <f>shinsei_build_NOBE_MENSEKI_SYAKO_SHINSEI_IGAI</f>
        <v>0</v>
      </c>
      <c r="AP240" s="820"/>
      <c r="AQ240" s="820"/>
      <c r="AR240" s="820"/>
      <c r="AS240" s="820"/>
      <c r="AT240" s="820"/>
      <c r="AU240" s="820"/>
      <c r="AV240" s="820"/>
      <c r="AW240" s="820"/>
      <c r="AX240" s="820"/>
      <c r="AY240" s="820"/>
      <c r="AZ240" s="820"/>
      <c r="BA240" s="820"/>
      <c r="BB240" s="123"/>
      <c r="BC240" s="59" t="s">
        <v>117</v>
      </c>
      <c r="BD240" s="59"/>
      <c r="BE240" s="123">
        <f t="shared" si="0"/>
        <v>0</v>
      </c>
      <c r="BF240" s="820">
        <f t="shared" si="0"/>
        <v>0</v>
      </c>
      <c r="BG240" s="820"/>
      <c r="BH240" s="820"/>
      <c r="BI240" s="820"/>
      <c r="BJ240" s="820"/>
      <c r="BK240" s="820"/>
      <c r="BL240" s="820"/>
      <c r="BM240" s="820"/>
      <c r="BN240" s="820"/>
      <c r="BO240" s="820"/>
      <c r="BP240" s="820"/>
      <c r="BQ240" s="820"/>
      <c r="BR240" s="820"/>
      <c r="BS240" s="820"/>
      <c r="BT240" s="123"/>
      <c r="BU240" s="119" t="s">
        <v>85</v>
      </c>
      <c r="BV240" s="119"/>
      <c r="BW240" s="119"/>
      <c r="BX240" s="119"/>
      <c r="BY240" s="119"/>
      <c r="BZ240" s="59"/>
      <c r="CI240" s="99"/>
      <c r="CJ240" s="99"/>
      <c r="CK240" s="99"/>
    </row>
    <row r="241" spans="1:78" s="2" customFormat="1" ht="13.5" customHeight="1">
      <c r="A241" s="59"/>
      <c r="B241" s="59"/>
      <c r="C241" s="59"/>
      <c r="D241" s="59" t="s">
        <v>1635</v>
      </c>
      <c r="E241" s="59"/>
      <c r="F241" s="59"/>
      <c r="G241" s="59"/>
      <c r="H241" s="59"/>
      <c r="I241" s="59"/>
      <c r="J241" s="59"/>
      <c r="K241" s="59"/>
      <c r="L241" s="59"/>
      <c r="M241" s="59"/>
      <c r="N241" s="59"/>
      <c r="O241" s="59"/>
      <c r="P241" s="59"/>
      <c r="Q241" s="59"/>
      <c r="R241" s="59"/>
      <c r="S241" s="59"/>
      <c r="T241" s="59"/>
      <c r="U241" s="59"/>
      <c r="V241" s="59" t="s">
        <v>37</v>
      </c>
      <c r="W241" s="123"/>
      <c r="X241" s="820">
        <f>shinsei_build_NOBE_MENSEKI_BITIKUSOUKO_SHINSEI</f>
        <v>0</v>
      </c>
      <c r="Y241" s="820"/>
      <c r="Z241" s="820"/>
      <c r="AA241" s="820"/>
      <c r="AB241" s="820"/>
      <c r="AC241" s="820"/>
      <c r="AD241" s="820"/>
      <c r="AE241" s="820"/>
      <c r="AF241" s="820"/>
      <c r="AG241" s="820"/>
      <c r="AH241" s="820"/>
      <c r="AI241" s="820"/>
      <c r="AJ241" s="820"/>
      <c r="AK241" s="123"/>
      <c r="AL241" s="59" t="s">
        <v>117</v>
      </c>
      <c r="AM241" s="59"/>
      <c r="AN241" s="123"/>
      <c r="AO241" s="820">
        <f>shinsei_build_NOBE_MENSEKI_BITIKUSOUKO_IGAI</f>
        <v>0</v>
      </c>
      <c r="AP241" s="820"/>
      <c r="AQ241" s="820"/>
      <c r="AR241" s="820"/>
      <c r="AS241" s="820"/>
      <c r="AT241" s="820"/>
      <c r="AU241" s="820"/>
      <c r="AV241" s="820"/>
      <c r="AW241" s="820"/>
      <c r="AX241" s="820"/>
      <c r="AY241" s="820"/>
      <c r="AZ241" s="820"/>
      <c r="BA241" s="820"/>
      <c r="BB241" s="123"/>
      <c r="BC241" s="59" t="s">
        <v>117</v>
      </c>
      <c r="BD241" s="59"/>
      <c r="BE241" s="123">
        <f t="shared" si="0"/>
        <v>0</v>
      </c>
      <c r="BF241" s="820">
        <f t="shared" si="0"/>
        <v>0</v>
      </c>
      <c r="BG241" s="820"/>
      <c r="BH241" s="820"/>
      <c r="BI241" s="820"/>
      <c r="BJ241" s="820"/>
      <c r="BK241" s="820"/>
      <c r="BL241" s="820"/>
      <c r="BM241" s="820"/>
      <c r="BN241" s="820"/>
      <c r="BO241" s="820"/>
      <c r="BP241" s="820"/>
      <c r="BQ241" s="820"/>
      <c r="BR241" s="820"/>
      <c r="BS241" s="820"/>
      <c r="BT241" s="123"/>
      <c r="BU241" s="119" t="s">
        <v>85</v>
      </c>
      <c r="BV241" s="119"/>
      <c r="BW241" s="119"/>
      <c r="BX241" s="119"/>
      <c r="BY241" s="119"/>
      <c r="BZ241" s="59"/>
    </row>
    <row r="242" spans="1:78" s="2" customFormat="1" ht="13.5" customHeight="1">
      <c r="A242" s="59"/>
      <c r="B242" s="59"/>
      <c r="C242" s="59"/>
      <c r="D242" s="59" t="s">
        <v>1627</v>
      </c>
      <c r="E242" s="59"/>
      <c r="F242" s="59"/>
      <c r="G242" s="59"/>
      <c r="H242" s="59"/>
      <c r="I242" s="59"/>
      <c r="J242" s="59"/>
      <c r="K242" s="59"/>
      <c r="L242" s="59"/>
      <c r="M242" s="59"/>
      <c r="N242" s="59"/>
      <c r="O242" s="59"/>
      <c r="P242" s="59"/>
      <c r="Q242" s="59"/>
      <c r="R242" s="59"/>
      <c r="S242" s="59"/>
      <c r="T242" s="59"/>
      <c r="U242" s="59"/>
      <c r="V242" s="59" t="s">
        <v>37</v>
      </c>
      <c r="W242" s="123"/>
      <c r="X242" s="820">
        <f>shinsei_build_NOBE_MENSEKI_TIKUDENTI_SHINSEI</f>
        <v>0</v>
      </c>
      <c r="Y242" s="820"/>
      <c r="Z242" s="820"/>
      <c r="AA242" s="820"/>
      <c r="AB242" s="820"/>
      <c r="AC242" s="820"/>
      <c r="AD242" s="820"/>
      <c r="AE242" s="820"/>
      <c r="AF242" s="820"/>
      <c r="AG242" s="820"/>
      <c r="AH242" s="820"/>
      <c r="AI242" s="820"/>
      <c r="AJ242" s="820"/>
      <c r="AK242" s="123"/>
      <c r="AL242" s="59" t="s">
        <v>117</v>
      </c>
      <c r="AM242" s="59"/>
      <c r="AN242" s="123"/>
      <c r="AO242" s="820">
        <f>shinsei_build_NOBE_MENSEKI_TIKUDENTI_IGAI</f>
        <v>0</v>
      </c>
      <c r="AP242" s="820"/>
      <c r="AQ242" s="820"/>
      <c r="AR242" s="820"/>
      <c r="AS242" s="820"/>
      <c r="AT242" s="820"/>
      <c r="AU242" s="820"/>
      <c r="AV242" s="820"/>
      <c r="AW242" s="820"/>
      <c r="AX242" s="820"/>
      <c r="AY242" s="820"/>
      <c r="AZ242" s="820"/>
      <c r="BA242" s="820"/>
      <c r="BB242" s="123"/>
      <c r="BC242" s="59" t="s">
        <v>117</v>
      </c>
      <c r="BD242" s="59"/>
      <c r="BE242" s="123">
        <f t="shared" si="0"/>
        <v>0</v>
      </c>
      <c r="BF242" s="820">
        <f t="shared" si="0"/>
        <v>0</v>
      </c>
      <c r="BG242" s="820"/>
      <c r="BH242" s="820"/>
      <c r="BI242" s="820"/>
      <c r="BJ242" s="820"/>
      <c r="BK242" s="820"/>
      <c r="BL242" s="820"/>
      <c r="BM242" s="820"/>
      <c r="BN242" s="820"/>
      <c r="BO242" s="820"/>
      <c r="BP242" s="820"/>
      <c r="BQ242" s="820"/>
      <c r="BR242" s="820"/>
      <c r="BS242" s="820"/>
      <c r="BT242" s="123"/>
      <c r="BU242" s="119" t="s">
        <v>85</v>
      </c>
      <c r="BV242" s="119"/>
      <c r="BW242" s="119"/>
      <c r="BX242" s="119"/>
      <c r="BY242" s="119"/>
      <c r="BZ242" s="59"/>
    </row>
    <row r="243" spans="1:78" s="2" customFormat="1" ht="13.5" customHeight="1">
      <c r="A243" s="59"/>
      <c r="B243" s="59"/>
      <c r="C243" s="59"/>
      <c r="D243" s="59" t="s">
        <v>1628</v>
      </c>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119"/>
      <c r="BX243" s="119"/>
      <c r="BY243" s="119"/>
      <c r="BZ243" s="59"/>
    </row>
    <row r="244" spans="1:78" s="2" customFormat="1" ht="13.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t="s">
        <v>37</v>
      </c>
      <c r="W244" s="123"/>
      <c r="X244" s="820">
        <f>shinsei_build_NOBE_MENSEKI_JIKAHATUDEN_SHINSEI</f>
        <v>0</v>
      </c>
      <c r="Y244" s="820"/>
      <c r="Z244" s="820"/>
      <c r="AA244" s="820"/>
      <c r="AB244" s="820"/>
      <c r="AC244" s="820"/>
      <c r="AD244" s="820"/>
      <c r="AE244" s="820"/>
      <c r="AF244" s="820"/>
      <c r="AG244" s="820"/>
      <c r="AH244" s="820"/>
      <c r="AI244" s="820"/>
      <c r="AJ244" s="820"/>
      <c r="AK244" s="123"/>
      <c r="AL244" s="59" t="s">
        <v>117</v>
      </c>
      <c r="AM244" s="59"/>
      <c r="AN244" s="123"/>
      <c r="AO244" s="820">
        <f>shinsei_build_NOBE_MENSEKI_JIKAHATUDEN_IGAI</f>
        <v>0</v>
      </c>
      <c r="AP244" s="820"/>
      <c r="AQ244" s="820"/>
      <c r="AR244" s="820"/>
      <c r="AS244" s="820"/>
      <c r="AT244" s="820"/>
      <c r="AU244" s="820"/>
      <c r="AV244" s="820"/>
      <c r="AW244" s="820"/>
      <c r="AX244" s="820"/>
      <c r="AY244" s="820"/>
      <c r="AZ244" s="820"/>
      <c r="BA244" s="820"/>
      <c r="BB244" s="123"/>
      <c r="BC244" s="59" t="s">
        <v>117</v>
      </c>
      <c r="BD244" s="59"/>
      <c r="BE244" s="123">
        <f t="shared" ref="BE244:BF248" si="2">W244+AN244</f>
        <v>0</v>
      </c>
      <c r="BF244" s="820">
        <f t="shared" si="2"/>
        <v>0</v>
      </c>
      <c r="BG244" s="820"/>
      <c r="BH244" s="820"/>
      <c r="BI244" s="820"/>
      <c r="BJ244" s="820"/>
      <c r="BK244" s="820"/>
      <c r="BL244" s="820"/>
      <c r="BM244" s="820"/>
      <c r="BN244" s="820"/>
      <c r="BO244" s="820"/>
      <c r="BP244" s="820"/>
      <c r="BQ244" s="820"/>
      <c r="BR244" s="820"/>
      <c r="BS244" s="820"/>
      <c r="BT244" s="123"/>
      <c r="BU244" s="119" t="s">
        <v>85</v>
      </c>
      <c r="BV244" s="119"/>
      <c r="BW244" s="119"/>
      <c r="BX244" s="119"/>
      <c r="BY244" s="119"/>
      <c r="BZ244" s="59"/>
    </row>
    <row r="245" spans="1:78" s="2" customFormat="1" ht="13.5" customHeight="1">
      <c r="A245" s="59"/>
      <c r="B245" s="59"/>
      <c r="C245" s="59"/>
      <c r="D245" s="59" t="s">
        <v>1629</v>
      </c>
      <c r="E245" s="59"/>
      <c r="F245" s="59"/>
      <c r="G245" s="59"/>
      <c r="H245" s="59"/>
      <c r="I245" s="59"/>
      <c r="J245" s="59"/>
      <c r="K245" s="59"/>
      <c r="L245" s="59"/>
      <c r="M245" s="59"/>
      <c r="N245" s="59"/>
      <c r="O245" s="59"/>
      <c r="P245" s="59"/>
      <c r="Q245" s="59"/>
      <c r="R245" s="59"/>
      <c r="S245" s="59"/>
      <c r="T245" s="59"/>
      <c r="U245" s="59"/>
      <c r="V245" s="59" t="s">
        <v>37</v>
      </c>
      <c r="W245" s="123"/>
      <c r="X245" s="820">
        <f>shinsei_build_NOBE_MENSEKI_CHOSUISOU_SHINSEI</f>
        <v>0</v>
      </c>
      <c r="Y245" s="820"/>
      <c r="Z245" s="820"/>
      <c r="AA245" s="820"/>
      <c r="AB245" s="820"/>
      <c r="AC245" s="820"/>
      <c r="AD245" s="820"/>
      <c r="AE245" s="820"/>
      <c r="AF245" s="820"/>
      <c r="AG245" s="820"/>
      <c r="AH245" s="820"/>
      <c r="AI245" s="820"/>
      <c r="AJ245" s="820"/>
      <c r="AK245" s="123"/>
      <c r="AL245" s="59" t="s">
        <v>117</v>
      </c>
      <c r="AM245" s="59"/>
      <c r="AN245" s="123"/>
      <c r="AO245" s="820">
        <f>shinsei_build_NOBE_MENSEKI_CHOSUISOU_IGAI</f>
        <v>0</v>
      </c>
      <c r="AP245" s="820"/>
      <c r="AQ245" s="820"/>
      <c r="AR245" s="820"/>
      <c r="AS245" s="820"/>
      <c r="AT245" s="820"/>
      <c r="AU245" s="820"/>
      <c r="AV245" s="820"/>
      <c r="AW245" s="820"/>
      <c r="AX245" s="820"/>
      <c r="AY245" s="820"/>
      <c r="AZ245" s="820"/>
      <c r="BA245" s="820"/>
      <c r="BB245" s="123"/>
      <c r="BC245" s="59" t="s">
        <v>117</v>
      </c>
      <c r="BD245" s="59"/>
      <c r="BE245" s="123">
        <f t="shared" si="2"/>
        <v>0</v>
      </c>
      <c r="BF245" s="820">
        <f t="shared" si="2"/>
        <v>0</v>
      </c>
      <c r="BG245" s="820"/>
      <c r="BH245" s="820"/>
      <c r="BI245" s="820"/>
      <c r="BJ245" s="820"/>
      <c r="BK245" s="820"/>
      <c r="BL245" s="820"/>
      <c r="BM245" s="820"/>
      <c r="BN245" s="820"/>
      <c r="BO245" s="820"/>
      <c r="BP245" s="820"/>
      <c r="BQ245" s="820"/>
      <c r="BR245" s="820"/>
      <c r="BS245" s="820"/>
      <c r="BT245" s="123"/>
      <c r="BU245" s="119" t="s">
        <v>85</v>
      </c>
      <c r="BV245" s="119"/>
      <c r="BW245" s="119"/>
      <c r="BX245" s="119"/>
      <c r="BY245" s="119"/>
      <c r="BZ245" s="59"/>
    </row>
    <row r="246" spans="1:78" s="2" customFormat="1" ht="13.5" customHeight="1">
      <c r="A246" s="59"/>
      <c r="B246" s="59"/>
      <c r="C246" s="59"/>
      <c r="D246" s="798" t="s">
        <v>1630</v>
      </c>
      <c r="E246" s="798"/>
      <c r="F246" s="798"/>
      <c r="G246" s="798"/>
      <c r="H246" s="798"/>
      <c r="I246" s="798"/>
      <c r="J246" s="798"/>
      <c r="K246" s="798"/>
      <c r="L246" s="798"/>
      <c r="M246" s="798"/>
      <c r="N246" s="798"/>
      <c r="O246" s="798"/>
      <c r="P246" s="798"/>
      <c r="Q246" s="798"/>
      <c r="R246" s="798"/>
      <c r="S246" s="798"/>
      <c r="T246" s="798"/>
      <c r="U246" s="798"/>
      <c r="V246" s="59" t="s">
        <v>37</v>
      </c>
      <c r="W246" s="123"/>
      <c r="X246" s="820">
        <f>shinsei_build_NOBE_MENSEKI_TAKUHAI_SHINSEI</f>
        <v>0</v>
      </c>
      <c r="Y246" s="820"/>
      <c r="Z246" s="820"/>
      <c r="AA246" s="820"/>
      <c r="AB246" s="820"/>
      <c r="AC246" s="820"/>
      <c r="AD246" s="820"/>
      <c r="AE246" s="820"/>
      <c r="AF246" s="820"/>
      <c r="AG246" s="820"/>
      <c r="AH246" s="820"/>
      <c r="AI246" s="820"/>
      <c r="AJ246" s="820"/>
      <c r="AK246" s="123"/>
      <c r="AL246" s="59" t="s">
        <v>117</v>
      </c>
      <c r="AM246" s="59"/>
      <c r="AN246" s="123"/>
      <c r="AO246" s="820">
        <f>shinsei_build_NOBE_MENSEKI_TAKUHAI_IGAI</f>
        <v>0</v>
      </c>
      <c r="AP246" s="820"/>
      <c r="AQ246" s="820"/>
      <c r="AR246" s="820"/>
      <c r="AS246" s="820"/>
      <c r="AT246" s="820"/>
      <c r="AU246" s="820"/>
      <c r="AV246" s="820"/>
      <c r="AW246" s="820"/>
      <c r="AX246" s="820"/>
      <c r="AY246" s="820"/>
      <c r="AZ246" s="820"/>
      <c r="BA246" s="820"/>
      <c r="BB246" s="123"/>
      <c r="BC246" s="59" t="s">
        <v>117</v>
      </c>
      <c r="BD246" s="59"/>
      <c r="BE246" s="123">
        <f t="shared" si="2"/>
        <v>0</v>
      </c>
      <c r="BF246" s="820">
        <f t="shared" si="2"/>
        <v>0</v>
      </c>
      <c r="BG246" s="820"/>
      <c r="BH246" s="820"/>
      <c r="BI246" s="820"/>
      <c r="BJ246" s="820"/>
      <c r="BK246" s="820"/>
      <c r="BL246" s="820"/>
      <c r="BM246" s="820"/>
      <c r="BN246" s="820"/>
      <c r="BO246" s="820"/>
      <c r="BP246" s="820"/>
      <c r="BQ246" s="820"/>
      <c r="BR246" s="820"/>
      <c r="BS246" s="820"/>
      <c r="BT246" s="123"/>
      <c r="BU246" s="119" t="s">
        <v>85</v>
      </c>
      <c r="BV246" s="119"/>
      <c r="BW246" s="119"/>
      <c r="BX246" s="119"/>
      <c r="BY246" s="119"/>
      <c r="BZ246" s="59"/>
    </row>
    <row r="247" spans="1:78" s="2" customFormat="1" ht="13.5" customHeight="1">
      <c r="A247" s="59"/>
      <c r="B247" s="59"/>
      <c r="C247" s="59"/>
      <c r="D247" s="59" t="s">
        <v>1637</v>
      </c>
      <c r="E247" s="59"/>
      <c r="F247" s="59"/>
      <c r="G247" s="59"/>
      <c r="H247" s="59"/>
      <c r="I247" s="59"/>
      <c r="J247" s="59"/>
      <c r="K247" s="59"/>
      <c r="L247" s="59"/>
      <c r="M247" s="59"/>
      <c r="N247" s="59"/>
      <c r="O247" s="59"/>
      <c r="P247" s="59"/>
      <c r="Q247" s="59"/>
      <c r="R247" s="59"/>
      <c r="S247" s="59"/>
      <c r="T247" s="59"/>
      <c r="U247" s="59"/>
      <c r="V247" s="59" t="s">
        <v>37</v>
      </c>
      <c r="W247" s="123"/>
      <c r="X247" s="820">
        <f>shinsei_build_NOBE_MENSEKI_HUSAN_SHINSEI</f>
        <v>0</v>
      </c>
      <c r="Y247" s="820"/>
      <c r="Z247" s="820"/>
      <c r="AA247" s="820"/>
      <c r="AB247" s="820"/>
      <c r="AC247" s="820"/>
      <c r="AD247" s="820"/>
      <c r="AE247" s="820"/>
      <c r="AF247" s="820"/>
      <c r="AG247" s="820"/>
      <c r="AH247" s="820"/>
      <c r="AI247" s="820"/>
      <c r="AJ247" s="820"/>
      <c r="AK247" s="123"/>
      <c r="AL247" s="59" t="s">
        <v>117</v>
      </c>
      <c r="AM247" s="59"/>
      <c r="AN247" s="123"/>
      <c r="AO247" s="820">
        <f>shinsei_build_NOBE_MENSEKI_HUSAN_IGAI</f>
        <v>0</v>
      </c>
      <c r="AP247" s="820"/>
      <c r="AQ247" s="820"/>
      <c r="AR247" s="820"/>
      <c r="AS247" s="820"/>
      <c r="AT247" s="820"/>
      <c r="AU247" s="820"/>
      <c r="AV247" s="820"/>
      <c r="AW247" s="820"/>
      <c r="AX247" s="820"/>
      <c r="AY247" s="820"/>
      <c r="AZ247" s="820"/>
      <c r="BA247" s="820"/>
      <c r="BB247" s="123"/>
      <c r="BC247" s="59" t="s">
        <v>117</v>
      </c>
      <c r="BD247" s="59"/>
      <c r="BE247" s="123">
        <f>W247+AN247</f>
        <v>0</v>
      </c>
      <c r="BF247" s="820">
        <f>X247+AO247</f>
        <v>0</v>
      </c>
      <c r="BG247" s="820"/>
      <c r="BH247" s="820"/>
      <c r="BI247" s="820"/>
      <c r="BJ247" s="820"/>
      <c r="BK247" s="820"/>
      <c r="BL247" s="820"/>
      <c r="BM247" s="820"/>
      <c r="BN247" s="820"/>
      <c r="BO247" s="820"/>
      <c r="BP247" s="820"/>
      <c r="BQ247" s="820"/>
      <c r="BR247" s="820"/>
      <c r="BS247" s="820"/>
      <c r="BT247" s="123"/>
      <c r="BU247" s="119" t="s">
        <v>85</v>
      </c>
      <c r="BV247" s="119"/>
      <c r="BW247" s="119"/>
      <c r="BX247" s="119"/>
      <c r="BY247" s="119"/>
      <c r="BZ247" s="59"/>
    </row>
    <row r="248" spans="1:78" s="2" customFormat="1" ht="13.5" customHeight="1">
      <c r="A248" s="59"/>
      <c r="B248" s="59"/>
      <c r="C248" s="59"/>
      <c r="D248" s="59" t="s">
        <v>1638</v>
      </c>
      <c r="E248" s="59"/>
      <c r="F248" s="59"/>
      <c r="G248" s="59"/>
      <c r="H248" s="59"/>
      <c r="I248" s="59"/>
      <c r="J248" s="59"/>
      <c r="K248" s="59"/>
      <c r="L248" s="59"/>
      <c r="M248" s="59"/>
      <c r="N248" s="59"/>
      <c r="O248" s="59"/>
      <c r="P248" s="59"/>
      <c r="Q248" s="59"/>
      <c r="R248" s="59"/>
      <c r="S248" s="59"/>
      <c r="T248" s="59"/>
      <c r="U248" s="59"/>
      <c r="V248" s="59" t="s">
        <v>37</v>
      </c>
      <c r="W248" s="123"/>
      <c r="X248" s="820">
        <f>shinsei_build_NOBE_MENSEKI_JYUTAKU_SHINSEI</f>
        <v>0</v>
      </c>
      <c r="Y248" s="820"/>
      <c r="Z248" s="820"/>
      <c r="AA248" s="820"/>
      <c r="AB248" s="820"/>
      <c r="AC248" s="820"/>
      <c r="AD248" s="820"/>
      <c r="AE248" s="820"/>
      <c r="AF248" s="820"/>
      <c r="AG248" s="820"/>
      <c r="AH248" s="820"/>
      <c r="AI248" s="820"/>
      <c r="AJ248" s="820"/>
      <c r="AK248" s="123"/>
      <c r="AL248" s="59" t="s">
        <v>117</v>
      </c>
      <c r="AM248" s="59"/>
      <c r="AN248" s="123"/>
      <c r="AO248" s="820">
        <f>shinsei_build_NOBE_MENSEKI_JYUTAKU_SHINSEI_IGAI</f>
        <v>0</v>
      </c>
      <c r="AP248" s="820"/>
      <c r="AQ248" s="820"/>
      <c r="AR248" s="820"/>
      <c r="AS248" s="820"/>
      <c r="AT248" s="820"/>
      <c r="AU248" s="820"/>
      <c r="AV248" s="820"/>
      <c r="AW248" s="820"/>
      <c r="AX248" s="820"/>
      <c r="AY248" s="820"/>
      <c r="AZ248" s="820"/>
      <c r="BA248" s="820"/>
      <c r="BB248" s="123"/>
      <c r="BC248" s="59" t="s">
        <v>117</v>
      </c>
      <c r="BD248" s="59"/>
      <c r="BE248" s="123">
        <f t="shared" si="2"/>
        <v>0</v>
      </c>
      <c r="BF248" s="820">
        <f>X248+AO248</f>
        <v>0</v>
      </c>
      <c r="BG248" s="820"/>
      <c r="BH248" s="820"/>
      <c r="BI248" s="820"/>
      <c r="BJ248" s="820"/>
      <c r="BK248" s="820"/>
      <c r="BL248" s="820"/>
      <c r="BM248" s="820"/>
      <c r="BN248" s="820"/>
      <c r="BO248" s="820"/>
      <c r="BP248" s="820"/>
      <c r="BQ248" s="820"/>
      <c r="BR248" s="820"/>
      <c r="BS248" s="820"/>
      <c r="BT248" s="123"/>
      <c r="BU248" s="119" t="s">
        <v>85</v>
      </c>
      <c r="BV248" s="119"/>
      <c r="BW248" s="119"/>
      <c r="BX248" s="119"/>
      <c r="BY248" s="119"/>
      <c r="BZ248" s="59"/>
    </row>
    <row r="249" spans="1:78" s="2" customFormat="1" ht="13.5" customHeight="1">
      <c r="A249" s="59"/>
      <c r="B249" s="59"/>
      <c r="C249" s="59"/>
      <c r="D249" s="59" t="s">
        <v>1636</v>
      </c>
      <c r="E249" s="59"/>
      <c r="F249" s="59"/>
      <c r="G249" s="59"/>
      <c r="H249" s="59"/>
      <c r="I249" s="59"/>
      <c r="J249" s="59"/>
      <c r="K249" s="59"/>
      <c r="L249" s="59"/>
      <c r="M249" s="59"/>
      <c r="N249" s="59"/>
      <c r="O249" s="59"/>
      <c r="P249" s="59"/>
      <c r="Q249" s="59"/>
      <c r="R249" s="59"/>
      <c r="S249" s="59"/>
      <c r="T249" s="59"/>
      <c r="U249" s="59"/>
      <c r="V249" s="59" t="s">
        <v>37</v>
      </c>
      <c r="W249" s="123"/>
      <c r="X249" s="820">
        <f>shinsei_build_NOBE_MENSEKI_ROUJIN_SHINSEI</f>
        <v>0</v>
      </c>
      <c r="Y249" s="820"/>
      <c r="Z249" s="820"/>
      <c r="AA249" s="820"/>
      <c r="AB249" s="820"/>
      <c r="AC249" s="820"/>
      <c r="AD249" s="820"/>
      <c r="AE249" s="820"/>
      <c r="AF249" s="820"/>
      <c r="AG249" s="820"/>
      <c r="AH249" s="820"/>
      <c r="AI249" s="820"/>
      <c r="AJ249" s="820"/>
      <c r="AK249" s="123"/>
      <c r="AL249" s="59" t="s">
        <v>117</v>
      </c>
      <c r="AM249" s="59"/>
      <c r="AN249" s="123"/>
      <c r="AO249" s="820">
        <f>shinsei_build_NOBE_MENSEKI_ROUJIN_SHINSEI_IGAI</f>
        <v>0</v>
      </c>
      <c r="AP249" s="820"/>
      <c r="AQ249" s="820"/>
      <c r="AR249" s="820"/>
      <c r="AS249" s="820"/>
      <c r="AT249" s="820"/>
      <c r="AU249" s="820"/>
      <c r="AV249" s="820"/>
      <c r="AW249" s="820"/>
      <c r="AX249" s="820"/>
      <c r="AY249" s="820"/>
      <c r="AZ249" s="820"/>
      <c r="BA249" s="820"/>
      <c r="BB249" s="123"/>
      <c r="BC249" s="59" t="s">
        <v>117</v>
      </c>
      <c r="BD249" s="59"/>
      <c r="BE249" s="123">
        <f>W249+AN249</f>
        <v>0</v>
      </c>
      <c r="BF249" s="820">
        <f>X249+AO249</f>
        <v>0</v>
      </c>
      <c r="BG249" s="820"/>
      <c r="BH249" s="820"/>
      <c r="BI249" s="820"/>
      <c r="BJ249" s="820"/>
      <c r="BK249" s="820"/>
      <c r="BL249" s="820"/>
      <c r="BM249" s="820"/>
      <c r="BN249" s="820"/>
      <c r="BO249" s="820"/>
      <c r="BP249" s="820"/>
      <c r="BQ249" s="820"/>
      <c r="BR249" s="820"/>
      <c r="BS249" s="820"/>
      <c r="BT249" s="123"/>
      <c r="BU249" s="119" t="s">
        <v>85</v>
      </c>
      <c r="BV249" s="119"/>
      <c r="BW249" s="119"/>
      <c r="BX249" s="119"/>
      <c r="BY249" s="119"/>
      <c r="BZ249" s="59"/>
    </row>
    <row r="250" spans="1:78" s="2" customFormat="1" ht="13.5" customHeight="1">
      <c r="A250" s="59"/>
      <c r="B250" s="59"/>
      <c r="C250" s="59"/>
      <c r="D250" s="59" t="s">
        <v>1632</v>
      </c>
      <c r="E250" s="59"/>
      <c r="F250" s="59"/>
      <c r="G250" s="59"/>
      <c r="H250" s="59"/>
      <c r="I250" s="59"/>
      <c r="J250" s="59"/>
      <c r="K250" s="59"/>
      <c r="L250" s="59"/>
      <c r="M250" s="59"/>
      <c r="N250" s="59"/>
      <c r="O250" s="59"/>
      <c r="P250" s="59"/>
      <c r="Q250" s="59"/>
      <c r="R250" s="59"/>
      <c r="S250" s="59"/>
      <c r="T250" s="59"/>
      <c r="U250" s="59"/>
      <c r="V250" s="59"/>
      <c r="W250" s="123"/>
      <c r="X250" s="123"/>
      <c r="Y250" s="123"/>
      <c r="Z250" s="123"/>
      <c r="AA250" s="123"/>
      <c r="AB250" s="123"/>
      <c r="AC250" s="123"/>
      <c r="AD250" s="123"/>
      <c r="AE250" s="123"/>
      <c r="AF250" s="123"/>
      <c r="AG250" s="123"/>
      <c r="AH250" s="123"/>
      <c r="AI250" s="123"/>
      <c r="AJ250" s="123"/>
      <c r="AK250" s="123"/>
      <c r="AL250" s="59"/>
      <c r="AM250" s="59"/>
      <c r="AN250" s="123"/>
      <c r="AO250" s="123"/>
      <c r="AP250" s="123"/>
      <c r="AQ250" s="123"/>
      <c r="AR250" s="123"/>
      <c r="AS250" s="123"/>
      <c r="AT250" s="123"/>
      <c r="AU250" s="123"/>
      <c r="AV250" s="123"/>
      <c r="AW250" s="123"/>
      <c r="AX250" s="123"/>
      <c r="AY250" s="123"/>
      <c r="AZ250" s="123"/>
      <c r="BA250" s="123"/>
      <c r="BB250" s="123"/>
      <c r="BC250" s="59"/>
      <c r="BD250" s="59"/>
      <c r="BE250" s="820">
        <f>shinsei_build_NOBE_MENSEKI</f>
        <v>0</v>
      </c>
      <c r="BF250" s="820"/>
      <c r="BG250" s="820"/>
      <c r="BH250" s="820"/>
      <c r="BI250" s="820"/>
      <c r="BJ250" s="820"/>
      <c r="BK250" s="820"/>
      <c r="BL250" s="820"/>
      <c r="BM250" s="820"/>
      <c r="BN250" s="820"/>
      <c r="BO250" s="820"/>
      <c r="BP250" s="820"/>
      <c r="BQ250" s="820"/>
      <c r="BR250" s="820"/>
      <c r="BS250" s="820"/>
      <c r="BT250" s="123"/>
      <c r="BU250" s="119"/>
      <c r="BV250" s="119"/>
      <c r="BW250" s="119"/>
      <c r="BX250" s="119"/>
      <c r="BY250" s="119"/>
      <c r="BZ250" s="59"/>
    </row>
    <row r="251" spans="1:78" s="2" customFormat="1" ht="13.5" customHeight="1">
      <c r="A251" s="59"/>
      <c r="B251" s="59"/>
      <c r="C251" s="59"/>
      <c r="D251" s="59" t="s">
        <v>1633</v>
      </c>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943" t="str">
        <f>IF(AB211,ROUNDUP(BE250/AB211,4),IF(AB212,ROUNDUP(BE250/AB212,4),""))</f>
        <v/>
      </c>
      <c r="BF251" s="943"/>
      <c r="BG251" s="943"/>
      <c r="BH251" s="943"/>
      <c r="BI251" s="943"/>
      <c r="BJ251" s="943"/>
      <c r="BK251" s="943"/>
      <c r="BL251" s="943"/>
      <c r="BM251" s="943"/>
      <c r="BN251" s="943"/>
      <c r="BO251" s="943"/>
      <c r="BP251" s="943"/>
      <c r="BQ251" s="943"/>
      <c r="BR251" s="943"/>
      <c r="BS251" s="943"/>
      <c r="BT251" s="59"/>
      <c r="BU251" s="59"/>
      <c r="BV251" s="59"/>
      <c r="BW251" s="59"/>
      <c r="BX251" s="59"/>
      <c r="BY251" s="59"/>
      <c r="BZ251" s="59"/>
    </row>
    <row r="252" spans="1:78" s="2" customFormat="1" ht="20.100000000000001" customHeight="1">
      <c r="A252" s="169"/>
      <c r="B252" s="169" t="s">
        <v>170</v>
      </c>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c r="BR252" s="169"/>
      <c r="BS252" s="169"/>
      <c r="BT252" s="169"/>
      <c r="BU252" s="169"/>
      <c r="BV252" s="169"/>
      <c r="BW252" s="169"/>
      <c r="BX252" s="169"/>
      <c r="BY252" s="169"/>
      <c r="BZ252" s="169"/>
    </row>
    <row r="253" spans="1:78" s="2" customFormat="1" ht="20.100000000000001" customHeight="1">
      <c r="A253" s="59"/>
      <c r="B253" s="59"/>
      <c r="C253" s="59"/>
      <c r="D253" s="59" t="s">
        <v>171</v>
      </c>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801">
        <f>shinsei_build_BILL_SHINSEI_COUNT</f>
        <v>0</v>
      </c>
      <c r="AI253" s="801"/>
      <c r="AJ253" s="801"/>
      <c r="AK253" s="121"/>
      <c r="AL253" s="121"/>
      <c r="AM253" s="121"/>
      <c r="AN253" s="121"/>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row>
    <row r="254" spans="1:78" s="2" customFormat="1" ht="20.100000000000001" customHeight="1">
      <c r="A254" s="63"/>
      <c r="B254" s="63"/>
      <c r="C254" s="63"/>
      <c r="D254" s="63" t="s">
        <v>172</v>
      </c>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940">
        <f>'1～３面'!AI334</f>
        <v>0</v>
      </c>
      <c r="AI254" s="940"/>
      <c r="AJ254" s="940"/>
      <c r="AK254" s="182"/>
      <c r="AL254" s="182"/>
      <c r="AM254" s="182"/>
      <c r="AN254" s="182"/>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row>
    <row r="255" spans="1:78" s="2" customFormat="1" ht="20.100000000000001" customHeight="1">
      <c r="A255" s="59"/>
      <c r="B255" s="59" t="s">
        <v>174</v>
      </c>
      <c r="C255" s="59"/>
      <c r="D255" s="59"/>
      <c r="E255" s="59"/>
      <c r="F255" s="59"/>
      <c r="G255" s="59"/>
      <c r="H255" s="59"/>
      <c r="I255" s="59"/>
      <c r="J255" s="59"/>
      <c r="K255" s="59"/>
      <c r="L255" s="59"/>
      <c r="M255" s="59"/>
      <c r="N255" s="59"/>
      <c r="O255" s="59"/>
      <c r="P255" s="59"/>
      <c r="Q255" s="59"/>
      <c r="R255" s="59"/>
      <c r="S255" s="59"/>
      <c r="T255" s="59"/>
      <c r="U255" s="59"/>
      <c r="V255" s="59" t="s">
        <v>1293</v>
      </c>
      <c r="W255" s="59"/>
      <c r="X255" s="59"/>
      <c r="Y255" s="59"/>
      <c r="Z255" s="59"/>
      <c r="AA255" s="59"/>
      <c r="AB255" s="59"/>
      <c r="AC255" s="59"/>
      <c r="AD255" s="59"/>
      <c r="AE255" s="59"/>
      <c r="AF255" s="59"/>
      <c r="AG255" s="59"/>
      <c r="AH255" s="59"/>
      <c r="AI255" s="59"/>
      <c r="AJ255" s="59"/>
      <c r="AK255" s="59"/>
      <c r="AL255" s="59" t="s">
        <v>176</v>
      </c>
      <c r="AM255" s="59"/>
      <c r="AN255" s="59"/>
      <c r="AO255" s="59"/>
      <c r="AP255" s="59"/>
      <c r="AQ255" s="59"/>
      <c r="AR255" s="59"/>
      <c r="AS255" s="59"/>
      <c r="AT255" s="59"/>
      <c r="AU255" s="59"/>
      <c r="AV255" s="59"/>
      <c r="AW255" s="59"/>
      <c r="AX255" s="59"/>
      <c r="AY255" s="59"/>
      <c r="AZ255" s="59"/>
      <c r="BA255" s="59"/>
      <c r="BB255" s="59"/>
      <c r="BC255" s="59" t="s">
        <v>85</v>
      </c>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20.100000000000001" customHeight="1">
      <c r="A256" s="59"/>
      <c r="B256" s="59"/>
      <c r="C256" s="59"/>
      <c r="D256" s="59" t="s">
        <v>177</v>
      </c>
      <c r="E256" s="59"/>
      <c r="F256" s="59"/>
      <c r="G256" s="59"/>
      <c r="H256" s="59"/>
      <c r="I256" s="59"/>
      <c r="J256" s="59"/>
      <c r="K256" s="59"/>
      <c r="L256" s="59"/>
      <c r="M256" s="59"/>
      <c r="N256" s="59"/>
      <c r="O256" s="59"/>
      <c r="P256" s="59"/>
      <c r="Q256" s="59"/>
      <c r="R256" s="59"/>
      <c r="S256" s="59"/>
      <c r="T256" s="59"/>
      <c r="U256" s="59"/>
      <c r="V256" s="59" t="s">
        <v>37</v>
      </c>
      <c r="W256" s="941">
        <f>shinsei_build_TAKASA_MAX_SHINSEI</f>
        <v>0</v>
      </c>
      <c r="X256" s="941"/>
      <c r="Y256" s="941"/>
      <c r="Z256" s="941"/>
      <c r="AA256" s="941"/>
      <c r="AB256" s="941"/>
      <c r="AC256" s="941"/>
      <c r="AD256" s="941"/>
      <c r="AE256" s="941"/>
      <c r="AF256" s="941"/>
      <c r="AG256" s="941"/>
      <c r="AH256" s="941"/>
      <c r="AI256" s="941"/>
      <c r="AJ256" s="941"/>
      <c r="AK256" s="941"/>
      <c r="AL256" s="59" t="s">
        <v>117</v>
      </c>
      <c r="AM256" s="59"/>
      <c r="AN256" s="941">
        <f>shinsei_build_TAKASA_MAX_SHINSEI_IGAI</f>
        <v>0</v>
      </c>
      <c r="AO256" s="941"/>
      <c r="AP256" s="941"/>
      <c r="AQ256" s="941"/>
      <c r="AR256" s="941"/>
      <c r="AS256" s="941"/>
      <c r="AT256" s="941"/>
      <c r="AU256" s="941"/>
      <c r="AV256" s="941"/>
      <c r="AW256" s="941"/>
      <c r="AX256" s="941"/>
      <c r="AY256" s="941"/>
      <c r="AZ256" s="941"/>
      <c r="BA256" s="941"/>
      <c r="BB256" s="941"/>
      <c r="BC256" s="59" t="s">
        <v>85</v>
      </c>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20.100000000000001" customHeight="1">
      <c r="A257" s="59"/>
      <c r="B257" s="59"/>
      <c r="C257" s="59"/>
      <c r="D257" s="59" t="s">
        <v>178</v>
      </c>
      <c r="E257" s="59"/>
      <c r="F257" s="59"/>
      <c r="G257" s="59"/>
      <c r="H257" s="59"/>
      <c r="I257" s="59"/>
      <c r="J257" s="59"/>
      <c r="K257" s="59"/>
      <c r="L257" s="59"/>
      <c r="M257" s="59"/>
      <c r="N257" s="59"/>
      <c r="O257" s="59"/>
      <c r="P257" s="59"/>
      <c r="Q257" s="59"/>
      <c r="R257" s="59"/>
      <c r="S257" s="59"/>
      <c r="T257" s="59"/>
      <c r="U257" s="59"/>
      <c r="V257" s="59" t="s">
        <v>37</v>
      </c>
      <c r="W257" s="942">
        <f>shinsei_build_KAISU_TIJYOU_SHINSEI</f>
        <v>0</v>
      </c>
      <c r="X257" s="942"/>
      <c r="Y257" s="942"/>
      <c r="Z257" s="942"/>
      <c r="AA257" s="942"/>
      <c r="AB257" s="942"/>
      <c r="AC257" s="942"/>
      <c r="AD257" s="942"/>
      <c r="AE257" s="942"/>
      <c r="AF257" s="942"/>
      <c r="AG257" s="942"/>
      <c r="AH257" s="942"/>
      <c r="AI257" s="942"/>
      <c r="AJ257" s="942"/>
      <c r="AK257" s="942"/>
      <c r="AL257" s="59" t="s">
        <v>117</v>
      </c>
      <c r="AM257" s="59"/>
      <c r="AN257" s="942">
        <f>shinsei_build_KAISU_TIJYOU_SHINSEI_IGAI</f>
        <v>0</v>
      </c>
      <c r="AO257" s="942"/>
      <c r="AP257" s="942"/>
      <c r="AQ257" s="942"/>
      <c r="AR257" s="942"/>
      <c r="AS257" s="942"/>
      <c r="AT257" s="942"/>
      <c r="AU257" s="942"/>
      <c r="AV257" s="942"/>
      <c r="AW257" s="942"/>
      <c r="AX257" s="942"/>
      <c r="AY257" s="942"/>
      <c r="AZ257" s="942"/>
      <c r="BA257" s="942"/>
      <c r="BB257" s="942"/>
      <c r="BC257" s="59" t="s">
        <v>85</v>
      </c>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row>
    <row r="258" spans="1:78" s="2" customFormat="1" ht="20.100000000000001" customHeight="1">
      <c r="A258" s="59"/>
      <c r="B258" s="59"/>
      <c r="C258" s="59"/>
      <c r="D258" s="59" t="s">
        <v>179</v>
      </c>
      <c r="E258" s="59"/>
      <c r="F258" s="59"/>
      <c r="G258" s="59"/>
      <c r="H258" s="59"/>
      <c r="I258" s="59"/>
      <c r="J258" s="59"/>
      <c r="K258" s="59"/>
      <c r="L258" s="59"/>
      <c r="M258" s="59"/>
      <c r="N258" s="59"/>
      <c r="O258" s="59"/>
      <c r="P258" s="59"/>
      <c r="Q258" s="59"/>
      <c r="R258" s="59"/>
      <c r="S258" s="59"/>
      <c r="T258" s="59"/>
      <c r="U258" s="59"/>
      <c r="V258" s="59" t="s">
        <v>37</v>
      </c>
      <c r="W258" s="942">
        <f>shinsei_build_KAISU_TIKA_SHINSEI</f>
        <v>0</v>
      </c>
      <c r="X258" s="942"/>
      <c r="Y258" s="942"/>
      <c r="Z258" s="942"/>
      <c r="AA258" s="942"/>
      <c r="AB258" s="942"/>
      <c r="AC258" s="942"/>
      <c r="AD258" s="942"/>
      <c r="AE258" s="942"/>
      <c r="AF258" s="942"/>
      <c r="AG258" s="942"/>
      <c r="AH258" s="942"/>
      <c r="AI258" s="942"/>
      <c r="AJ258" s="942"/>
      <c r="AK258" s="942"/>
      <c r="AL258" s="59" t="s">
        <v>117</v>
      </c>
      <c r="AM258" s="59"/>
      <c r="AN258" s="942">
        <f>shinsei_build_KAISU_TIKA_SHINSEI_IGAI</f>
        <v>0</v>
      </c>
      <c r="AO258" s="942"/>
      <c r="AP258" s="942"/>
      <c r="AQ258" s="942"/>
      <c r="AR258" s="942"/>
      <c r="AS258" s="942"/>
      <c r="AT258" s="942"/>
      <c r="AU258" s="942"/>
      <c r="AV258" s="942"/>
      <c r="AW258" s="942"/>
      <c r="AX258" s="942"/>
      <c r="AY258" s="942"/>
      <c r="AZ258" s="942"/>
      <c r="BA258" s="942"/>
      <c r="BB258" s="942"/>
      <c r="BC258" s="59" t="s">
        <v>85</v>
      </c>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row>
    <row r="259" spans="1:78" s="2" customFormat="1" ht="20.100000000000001" customHeight="1">
      <c r="A259" s="59"/>
      <c r="B259" s="59"/>
      <c r="C259" s="59"/>
      <c r="D259" s="59" t="s">
        <v>180</v>
      </c>
      <c r="E259" s="59"/>
      <c r="F259" s="59"/>
      <c r="G259" s="59"/>
      <c r="H259" s="59"/>
      <c r="I259" s="59"/>
      <c r="J259" s="59"/>
      <c r="K259" s="59"/>
      <c r="L259" s="59"/>
      <c r="M259" s="59"/>
      <c r="N259" s="59"/>
      <c r="O259" s="59"/>
      <c r="P259" s="59"/>
      <c r="Q259" s="810">
        <f>shinsei_build_KOUZOU1</f>
        <v>0</v>
      </c>
      <c r="R259" s="810"/>
      <c r="S259" s="810"/>
      <c r="T259" s="810"/>
      <c r="U259" s="810"/>
      <c r="V259" s="810"/>
      <c r="W259" s="810"/>
      <c r="X259" s="810"/>
      <c r="Y259" s="810"/>
      <c r="Z259" s="810"/>
      <c r="AA259" s="810"/>
      <c r="AB259" s="810"/>
      <c r="AC259" s="810"/>
      <c r="AD259" s="810"/>
      <c r="AE259" s="810"/>
      <c r="AF259" s="810"/>
      <c r="AG259" s="810"/>
      <c r="AH259" s="810"/>
      <c r="AI259" s="810"/>
      <c r="AJ259" s="59" t="s">
        <v>1605</v>
      </c>
      <c r="AK259" s="59"/>
      <c r="AL259" s="59"/>
      <c r="AM259" s="852" t="s">
        <v>1606</v>
      </c>
      <c r="AN259" s="852"/>
      <c r="AO259" s="852"/>
      <c r="AP259" s="852"/>
      <c r="AQ259" s="852"/>
      <c r="AR259" s="852"/>
      <c r="AS259" s="852"/>
      <c r="AT259" s="810">
        <f>shinsei_build_KOUZOU2</f>
        <v>0</v>
      </c>
      <c r="AU259" s="810"/>
      <c r="AV259" s="810"/>
      <c r="AW259" s="810"/>
      <c r="AX259" s="810"/>
      <c r="AY259" s="810"/>
      <c r="AZ259" s="810"/>
      <c r="BA259" s="810"/>
      <c r="BB259" s="810"/>
      <c r="BC259" s="810"/>
      <c r="BD259" s="810"/>
      <c r="BE259" s="810"/>
      <c r="BF259" s="810"/>
      <c r="BG259" s="810"/>
      <c r="BH259" s="810"/>
      <c r="BI259" s="810"/>
      <c r="BJ259" s="810"/>
      <c r="BK259" s="810"/>
      <c r="BL259" s="810"/>
      <c r="BM259" s="59" t="s">
        <v>182</v>
      </c>
      <c r="BN259" s="59"/>
      <c r="BO259" s="59"/>
      <c r="BP259" s="59"/>
      <c r="BQ259" s="59"/>
      <c r="BR259" s="59"/>
      <c r="BS259" s="59"/>
      <c r="BT259" s="59"/>
      <c r="BU259" s="59"/>
      <c r="BV259" s="59"/>
      <c r="BW259" s="59"/>
      <c r="BX259" s="59"/>
      <c r="BY259" s="59"/>
      <c r="BZ259" s="59"/>
    </row>
    <row r="260" spans="1:78" s="2" customFormat="1" ht="20.100000000000001" customHeight="1">
      <c r="A260" s="59"/>
      <c r="B260" s="59"/>
      <c r="C260" s="59"/>
      <c r="D260" s="59" t="s">
        <v>183</v>
      </c>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801" t="str">
        <f>IF(shinsei_build_TOKUREI_56_7_yes="■","■","□")</f>
        <v>□</v>
      </c>
      <c r="AV260" s="801"/>
      <c r="AW260" s="59"/>
      <c r="AX260" s="59" t="s">
        <v>184</v>
      </c>
      <c r="AY260" s="59"/>
      <c r="AZ260" s="59"/>
      <c r="BA260" s="59"/>
      <c r="BB260" s="59"/>
      <c r="BC260" s="801" t="str">
        <f>IF(shinsei_build_TOKUREI_56_7_no="■","■","□")</f>
        <v>□</v>
      </c>
      <c r="BD260" s="801"/>
      <c r="BE260" s="59"/>
      <c r="BF260" s="59" t="s">
        <v>185</v>
      </c>
      <c r="BG260" s="59"/>
      <c r="BH260" s="59"/>
      <c r="BI260" s="59"/>
      <c r="BJ260" s="59"/>
      <c r="BK260" s="59"/>
      <c r="BL260" s="59"/>
      <c r="BM260" s="59"/>
      <c r="BN260" s="59"/>
      <c r="BO260" s="59"/>
      <c r="BP260" s="59"/>
      <c r="BQ260" s="59"/>
      <c r="BR260" s="59"/>
      <c r="BS260" s="59"/>
      <c r="BT260" s="59"/>
      <c r="BU260" s="59"/>
      <c r="BV260" s="59"/>
      <c r="BW260" s="59"/>
      <c r="BX260" s="59"/>
      <c r="BY260" s="59"/>
      <c r="BZ260" s="59"/>
    </row>
    <row r="261" spans="1:78" s="2" customFormat="1" ht="20.100000000000001" customHeight="1">
      <c r="A261" s="59"/>
      <c r="B261" s="59"/>
      <c r="C261" s="59"/>
      <c r="D261" s="59" t="s">
        <v>186</v>
      </c>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78" s="2" customFormat="1" ht="20.100000000000001" customHeight="1">
      <c r="A262" s="59"/>
      <c r="B262" s="59"/>
      <c r="C262" s="59"/>
      <c r="D262" s="59"/>
      <c r="E262" s="59"/>
      <c r="F262" s="59"/>
      <c r="G262" s="59"/>
      <c r="H262" s="59"/>
      <c r="I262" s="59"/>
      <c r="J262" s="59"/>
      <c r="K262" s="59"/>
      <c r="L262" s="59"/>
      <c r="M262" s="847" t="str">
        <f>IF(shinsei_build_TOKUREI_56_7_DOURO_TAKASA="■","■","□")</f>
        <v>□</v>
      </c>
      <c r="N262" s="847"/>
      <c r="O262" s="59"/>
      <c r="P262" s="59" t="s">
        <v>187</v>
      </c>
      <c r="Q262" s="59"/>
      <c r="R262" s="59"/>
      <c r="S262" s="59"/>
      <c r="T262" s="59"/>
      <c r="U262" s="59"/>
      <c r="V262" s="59"/>
      <c r="W262" s="59"/>
      <c r="X262" s="59"/>
      <c r="Y262" s="59"/>
      <c r="Z262" s="59"/>
      <c r="AA262" s="59"/>
      <c r="AB262" s="59"/>
      <c r="AC262" s="59"/>
      <c r="AD262" s="59"/>
      <c r="AE262" s="59"/>
      <c r="AF262" s="847" t="str">
        <f>IF(shinsei_build_TOKUREI_56_7_DOURO_RINTI="■","■","□")</f>
        <v>□</v>
      </c>
      <c r="AG262" s="847"/>
      <c r="AH262" s="59"/>
      <c r="AI262" s="59" t="s">
        <v>188</v>
      </c>
      <c r="AJ262" s="59"/>
      <c r="AK262" s="59"/>
      <c r="AL262" s="59"/>
      <c r="AM262" s="59"/>
      <c r="AN262" s="59"/>
      <c r="AO262" s="59"/>
      <c r="AP262" s="59"/>
      <c r="AQ262" s="59"/>
      <c r="AR262" s="59"/>
      <c r="AS262" s="59"/>
      <c r="AT262" s="59"/>
      <c r="AU262" s="59"/>
      <c r="AV262" s="59"/>
      <c r="AW262" s="59"/>
      <c r="AX262" s="847" t="str">
        <f>IF(shinsei_build_TOKUREI_56_7_DOURO_KITA="■","■","□")</f>
        <v>□</v>
      </c>
      <c r="AY262" s="847"/>
      <c r="AZ262" s="59"/>
      <c r="BA262" s="59" t="s">
        <v>189</v>
      </c>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row>
    <row r="263" spans="1:78" s="2" customFormat="1" ht="13.5" customHeight="1">
      <c r="A263" s="169"/>
      <c r="B263" s="169" t="s">
        <v>190</v>
      </c>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c r="BR263" s="169"/>
      <c r="BS263" s="169"/>
      <c r="BT263" s="169"/>
      <c r="BU263" s="169"/>
      <c r="BV263" s="169"/>
      <c r="BW263" s="169"/>
      <c r="BX263" s="169"/>
      <c r="BY263" s="169"/>
      <c r="BZ263" s="169"/>
    </row>
    <row r="264" spans="1:78" s="2" customFormat="1" ht="13.5" customHeight="1">
      <c r="A264" s="59"/>
      <c r="B264" s="59"/>
      <c r="C264" s="59"/>
      <c r="D264" s="59"/>
      <c r="E264" s="812">
        <f>'1～３面'!F353</f>
        <v>0</v>
      </c>
      <c r="F264" s="812"/>
      <c r="G264" s="812"/>
      <c r="H264" s="812"/>
      <c r="I264" s="812"/>
      <c r="J264" s="812"/>
      <c r="K264" s="812"/>
      <c r="L264" s="812"/>
      <c r="M264" s="812"/>
      <c r="N264" s="812"/>
      <c r="O264" s="812"/>
      <c r="P264" s="812"/>
      <c r="Q264" s="812"/>
      <c r="R264" s="812"/>
      <c r="S264" s="812"/>
      <c r="T264" s="812"/>
      <c r="U264" s="812"/>
      <c r="V264" s="812"/>
      <c r="W264" s="812"/>
      <c r="X264" s="812"/>
      <c r="Y264" s="812"/>
      <c r="Z264" s="812"/>
      <c r="AA264" s="812"/>
      <c r="AB264" s="812"/>
      <c r="AC264" s="812"/>
      <c r="AD264" s="812"/>
      <c r="AE264" s="812"/>
      <c r="AF264" s="812"/>
      <c r="AG264" s="812"/>
      <c r="AH264" s="812"/>
      <c r="AI264" s="812"/>
      <c r="AJ264" s="812"/>
      <c r="AK264" s="812"/>
      <c r="AL264" s="812"/>
      <c r="AM264" s="812"/>
      <c r="AN264" s="812"/>
      <c r="AO264" s="812"/>
      <c r="AP264" s="812"/>
      <c r="AQ264" s="812"/>
      <c r="AR264" s="812"/>
      <c r="AS264" s="812"/>
      <c r="AT264" s="812"/>
      <c r="AU264" s="812"/>
      <c r="AV264" s="812"/>
      <c r="AW264" s="812"/>
      <c r="AX264" s="812"/>
      <c r="AY264" s="812"/>
      <c r="AZ264" s="812"/>
      <c r="BA264" s="812"/>
      <c r="BB264" s="812"/>
      <c r="BC264" s="812"/>
      <c r="BD264" s="812"/>
      <c r="BE264" s="812"/>
      <c r="BF264" s="812"/>
      <c r="BG264" s="812"/>
      <c r="BH264" s="812"/>
      <c r="BI264" s="812"/>
      <c r="BJ264" s="812"/>
      <c r="BK264" s="812"/>
      <c r="BL264" s="812"/>
      <c r="BM264" s="812"/>
      <c r="BN264" s="812"/>
      <c r="BO264" s="812"/>
      <c r="BP264" s="812"/>
      <c r="BQ264" s="812"/>
      <c r="BR264" s="812"/>
      <c r="BS264" s="812"/>
      <c r="BT264" s="812"/>
      <c r="BU264" s="812"/>
      <c r="BV264" s="812"/>
      <c r="BW264" s="812"/>
      <c r="BX264" s="812"/>
      <c r="BY264" s="59"/>
      <c r="BZ264" s="59"/>
    </row>
    <row r="265" spans="1:78" s="2" customFormat="1" ht="13.5" customHeight="1">
      <c r="A265" s="59"/>
      <c r="B265" s="59"/>
      <c r="C265" s="59"/>
      <c r="D265" s="59"/>
      <c r="E265" s="812">
        <f>'1～３面'!F354</f>
        <v>0</v>
      </c>
      <c r="F265" s="812"/>
      <c r="G265" s="812"/>
      <c r="H265" s="812"/>
      <c r="I265" s="812"/>
      <c r="J265" s="812"/>
      <c r="K265" s="812"/>
      <c r="L265" s="812"/>
      <c r="M265" s="812"/>
      <c r="N265" s="812"/>
      <c r="O265" s="812"/>
      <c r="P265" s="812"/>
      <c r="Q265" s="812"/>
      <c r="R265" s="812"/>
      <c r="S265" s="812"/>
      <c r="T265" s="812"/>
      <c r="U265" s="812"/>
      <c r="V265" s="812"/>
      <c r="W265" s="812"/>
      <c r="X265" s="812"/>
      <c r="Y265" s="812"/>
      <c r="Z265" s="812"/>
      <c r="AA265" s="812"/>
      <c r="AB265" s="812"/>
      <c r="AC265" s="812"/>
      <c r="AD265" s="812"/>
      <c r="AE265" s="812"/>
      <c r="AF265" s="812"/>
      <c r="AG265" s="812"/>
      <c r="AH265" s="812"/>
      <c r="AI265" s="812"/>
      <c r="AJ265" s="812"/>
      <c r="AK265" s="812"/>
      <c r="AL265" s="812"/>
      <c r="AM265" s="812"/>
      <c r="AN265" s="812"/>
      <c r="AO265" s="812"/>
      <c r="AP265" s="812"/>
      <c r="AQ265" s="812"/>
      <c r="AR265" s="812"/>
      <c r="AS265" s="812"/>
      <c r="AT265" s="812"/>
      <c r="AU265" s="812"/>
      <c r="AV265" s="812"/>
      <c r="AW265" s="812"/>
      <c r="AX265" s="812"/>
      <c r="AY265" s="812"/>
      <c r="AZ265" s="812"/>
      <c r="BA265" s="812"/>
      <c r="BB265" s="812"/>
      <c r="BC265" s="812"/>
      <c r="BD265" s="812"/>
      <c r="BE265" s="812"/>
      <c r="BF265" s="812"/>
      <c r="BG265" s="812"/>
      <c r="BH265" s="812"/>
      <c r="BI265" s="812"/>
      <c r="BJ265" s="812"/>
      <c r="BK265" s="812"/>
      <c r="BL265" s="812"/>
      <c r="BM265" s="812"/>
      <c r="BN265" s="812"/>
      <c r="BO265" s="812"/>
      <c r="BP265" s="812"/>
      <c r="BQ265" s="812"/>
      <c r="BR265" s="812"/>
      <c r="BS265" s="812"/>
      <c r="BT265" s="812"/>
      <c r="BU265" s="812"/>
      <c r="BV265" s="812"/>
      <c r="BW265" s="812"/>
      <c r="BX265" s="812"/>
      <c r="BY265" s="59"/>
      <c r="BZ265" s="59"/>
    </row>
    <row r="266" spans="1:78" s="2" customFormat="1" ht="13.5" customHeight="1">
      <c r="A266" s="59"/>
      <c r="B266" s="59"/>
      <c r="C266" s="59"/>
      <c r="D266" s="59"/>
      <c r="E266" s="812">
        <f>'1～３面'!F355</f>
        <v>0</v>
      </c>
      <c r="F266" s="812"/>
      <c r="G266" s="812"/>
      <c r="H266" s="812"/>
      <c r="I266" s="812"/>
      <c r="J266" s="812"/>
      <c r="K266" s="812"/>
      <c r="L266" s="812"/>
      <c r="M266" s="812"/>
      <c r="N266" s="812"/>
      <c r="O266" s="812"/>
      <c r="P266" s="812"/>
      <c r="Q266" s="812"/>
      <c r="R266" s="812"/>
      <c r="S266" s="812"/>
      <c r="T266" s="812"/>
      <c r="U266" s="812"/>
      <c r="V266" s="812"/>
      <c r="W266" s="812"/>
      <c r="X266" s="812"/>
      <c r="Y266" s="812"/>
      <c r="Z266" s="812"/>
      <c r="AA266" s="812"/>
      <c r="AB266" s="812"/>
      <c r="AC266" s="812"/>
      <c r="AD266" s="812"/>
      <c r="AE266" s="812"/>
      <c r="AF266" s="812"/>
      <c r="AG266" s="812"/>
      <c r="AH266" s="812"/>
      <c r="AI266" s="812"/>
      <c r="AJ266" s="812"/>
      <c r="AK266" s="812"/>
      <c r="AL266" s="812"/>
      <c r="AM266" s="812"/>
      <c r="AN266" s="812"/>
      <c r="AO266" s="812"/>
      <c r="AP266" s="812"/>
      <c r="AQ266" s="812"/>
      <c r="AR266" s="812"/>
      <c r="AS266" s="812"/>
      <c r="AT266" s="812"/>
      <c r="AU266" s="812"/>
      <c r="AV266" s="812"/>
      <c r="AW266" s="812"/>
      <c r="AX266" s="812"/>
      <c r="AY266" s="812"/>
      <c r="AZ266" s="812"/>
      <c r="BA266" s="812"/>
      <c r="BB266" s="812"/>
      <c r="BC266" s="812"/>
      <c r="BD266" s="812"/>
      <c r="BE266" s="812"/>
      <c r="BF266" s="812"/>
      <c r="BG266" s="812"/>
      <c r="BH266" s="812"/>
      <c r="BI266" s="812"/>
      <c r="BJ266" s="812"/>
      <c r="BK266" s="812"/>
      <c r="BL266" s="812"/>
      <c r="BM266" s="812"/>
      <c r="BN266" s="812"/>
      <c r="BO266" s="812"/>
      <c r="BP266" s="812"/>
      <c r="BQ266" s="812"/>
      <c r="BR266" s="812"/>
      <c r="BS266" s="812"/>
      <c r="BT266" s="812"/>
      <c r="BU266" s="812"/>
      <c r="BV266" s="812"/>
      <c r="BW266" s="812"/>
      <c r="BX266" s="812"/>
      <c r="BY266" s="59"/>
      <c r="BZ266" s="59"/>
    </row>
    <row r="267" spans="1:78" s="2" customFormat="1" ht="13.5" customHeight="1">
      <c r="A267" s="59"/>
      <c r="B267" s="59"/>
      <c r="C267" s="59"/>
      <c r="D267" s="59"/>
      <c r="E267" s="812">
        <f>'1～３面'!F356</f>
        <v>0</v>
      </c>
      <c r="F267" s="812"/>
      <c r="G267" s="812"/>
      <c r="H267" s="812"/>
      <c r="I267" s="812"/>
      <c r="J267" s="812"/>
      <c r="K267" s="812"/>
      <c r="L267" s="812"/>
      <c r="M267" s="812"/>
      <c r="N267" s="812"/>
      <c r="O267" s="812"/>
      <c r="P267" s="812"/>
      <c r="Q267" s="812"/>
      <c r="R267" s="812"/>
      <c r="S267" s="812"/>
      <c r="T267" s="812"/>
      <c r="U267" s="812"/>
      <c r="V267" s="812"/>
      <c r="W267" s="812"/>
      <c r="X267" s="812"/>
      <c r="Y267" s="812"/>
      <c r="Z267" s="812"/>
      <c r="AA267" s="812"/>
      <c r="AB267" s="812"/>
      <c r="AC267" s="812"/>
      <c r="AD267" s="812"/>
      <c r="AE267" s="812"/>
      <c r="AF267" s="812"/>
      <c r="AG267" s="812"/>
      <c r="AH267" s="812"/>
      <c r="AI267" s="812"/>
      <c r="AJ267" s="812"/>
      <c r="AK267" s="812"/>
      <c r="AL267" s="812"/>
      <c r="AM267" s="812"/>
      <c r="AN267" s="812"/>
      <c r="AO267" s="812"/>
      <c r="AP267" s="812"/>
      <c r="AQ267" s="812"/>
      <c r="AR267" s="812"/>
      <c r="AS267" s="812"/>
      <c r="AT267" s="812"/>
      <c r="AU267" s="812"/>
      <c r="AV267" s="812"/>
      <c r="AW267" s="812"/>
      <c r="AX267" s="812"/>
      <c r="AY267" s="812"/>
      <c r="AZ267" s="812"/>
      <c r="BA267" s="812"/>
      <c r="BB267" s="812"/>
      <c r="BC267" s="812"/>
      <c r="BD267" s="812"/>
      <c r="BE267" s="812"/>
      <c r="BF267" s="812"/>
      <c r="BG267" s="812"/>
      <c r="BH267" s="812"/>
      <c r="BI267" s="812"/>
      <c r="BJ267" s="812"/>
      <c r="BK267" s="812"/>
      <c r="BL267" s="812"/>
      <c r="BM267" s="812"/>
      <c r="BN267" s="812"/>
      <c r="BO267" s="812"/>
      <c r="BP267" s="812"/>
      <c r="BQ267" s="812"/>
      <c r="BR267" s="812"/>
      <c r="BS267" s="812"/>
      <c r="BT267" s="812"/>
      <c r="BU267" s="812"/>
      <c r="BV267" s="812"/>
      <c r="BW267" s="812"/>
      <c r="BX267" s="812"/>
      <c r="BY267" s="59"/>
      <c r="BZ267" s="59"/>
    </row>
    <row r="268" spans="1:78" s="2" customFormat="1" ht="13.5" customHeight="1">
      <c r="A268" s="59"/>
      <c r="B268" s="59"/>
      <c r="C268" s="59"/>
      <c r="D268" s="59"/>
      <c r="E268" s="812">
        <f>'1～３面'!F357</f>
        <v>0</v>
      </c>
      <c r="F268" s="812"/>
      <c r="G268" s="812"/>
      <c r="H268" s="812"/>
      <c r="I268" s="812"/>
      <c r="J268" s="812"/>
      <c r="K268" s="812"/>
      <c r="L268" s="812"/>
      <c r="M268" s="812"/>
      <c r="N268" s="812"/>
      <c r="O268" s="812"/>
      <c r="P268" s="812"/>
      <c r="Q268" s="812"/>
      <c r="R268" s="812"/>
      <c r="S268" s="812"/>
      <c r="T268" s="812"/>
      <c r="U268" s="812"/>
      <c r="V268" s="812"/>
      <c r="W268" s="812"/>
      <c r="X268" s="812"/>
      <c r="Y268" s="812"/>
      <c r="Z268" s="812"/>
      <c r="AA268" s="812"/>
      <c r="AB268" s="812"/>
      <c r="AC268" s="812"/>
      <c r="AD268" s="812"/>
      <c r="AE268" s="812"/>
      <c r="AF268" s="812"/>
      <c r="AG268" s="812"/>
      <c r="AH268" s="812"/>
      <c r="AI268" s="812"/>
      <c r="AJ268" s="812"/>
      <c r="AK268" s="812"/>
      <c r="AL268" s="812"/>
      <c r="AM268" s="812"/>
      <c r="AN268" s="812"/>
      <c r="AO268" s="812"/>
      <c r="AP268" s="812"/>
      <c r="AQ268" s="812"/>
      <c r="AR268" s="812"/>
      <c r="AS268" s="812"/>
      <c r="AT268" s="812"/>
      <c r="AU268" s="812"/>
      <c r="AV268" s="812"/>
      <c r="AW268" s="812"/>
      <c r="AX268" s="812"/>
      <c r="AY268" s="812"/>
      <c r="AZ268" s="812"/>
      <c r="BA268" s="812"/>
      <c r="BB268" s="812"/>
      <c r="BC268" s="812"/>
      <c r="BD268" s="812"/>
      <c r="BE268" s="812"/>
      <c r="BF268" s="812"/>
      <c r="BG268" s="812"/>
      <c r="BH268" s="812"/>
      <c r="BI268" s="812"/>
      <c r="BJ268" s="812"/>
      <c r="BK268" s="812"/>
      <c r="BL268" s="812"/>
      <c r="BM268" s="812"/>
      <c r="BN268" s="812"/>
      <c r="BO268" s="812"/>
      <c r="BP268" s="812"/>
      <c r="BQ268" s="812"/>
      <c r="BR268" s="812"/>
      <c r="BS268" s="812"/>
      <c r="BT268" s="812"/>
      <c r="BU268" s="812"/>
      <c r="BV268" s="812"/>
      <c r="BW268" s="812"/>
      <c r="BX268" s="812"/>
      <c r="BY268" s="59"/>
      <c r="BZ268" s="59"/>
    </row>
    <row r="269" spans="1:78" s="2" customFormat="1" ht="13.5" customHeight="1">
      <c r="A269" s="63"/>
      <c r="B269" s="63"/>
      <c r="C269" s="63"/>
      <c r="D269" s="63"/>
      <c r="E269" s="812">
        <f>'1～３面'!F358</f>
        <v>0</v>
      </c>
      <c r="F269" s="812"/>
      <c r="G269" s="812"/>
      <c r="H269" s="812"/>
      <c r="I269" s="812"/>
      <c r="J269" s="812"/>
      <c r="K269" s="812"/>
      <c r="L269" s="812"/>
      <c r="M269" s="812"/>
      <c r="N269" s="812"/>
      <c r="O269" s="812"/>
      <c r="P269" s="812"/>
      <c r="Q269" s="812"/>
      <c r="R269" s="812"/>
      <c r="S269" s="812"/>
      <c r="T269" s="812"/>
      <c r="U269" s="812"/>
      <c r="V269" s="812"/>
      <c r="W269" s="812"/>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812"/>
      <c r="AS269" s="812"/>
      <c r="AT269" s="812"/>
      <c r="AU269" s="812"/>
      <c r="AV269" s="812"/>
      <c r="AW269" s="812"/>
      <c r="AX269" s="812"/>
      <c r="AY269" s="812"/>
      <c r="AZ269" s="812"/>
      <c r="BA269" s="812"/>
      <c r="BB269" s="812"/>
      <c r="BC269" s="812"/>
      <c r="BD269" s="812"/>
      <c r="BE269" s="812"/>
      <c r="BF269" s="812"/>
      <c r="BG269" s="812"/>
      <c r="BH269" s="812"/>
      <c r="BI269" s="812"/>
      <c r="BJ269" s="812"/>
      <c r="BK269" s="812"/>
      <c r="BL269" s="812"/>
      <c r="BM269" s="812"/>
      <c r="BN269" s="812"/>
      <c r="BO269" s="812"/>
      <c r="BP269" s="812"/>
      <c r="BQ269" s="812"/>
      <c r="BR269" s="812"/>
      <c r="BS269" s="812"/>
      <c r="BT269" s="812"/>
      <c r="BU269" s="812"/>
      <c r="BV269" s="812"/>
      <c r="BW269" s="812"/>
      <c r="BX269" s="812"/>
      <c r="BY269" s="63"/>
      <c r="BZ269" s="63"/>
    </row>
    <row r="270" spans="1:78" s="2" customFormat="1" ht="13.5" customHeight="1">
      <c r="A270" s="169"/>
      <c r="B270" s="169"/>
      <c r="C270" s="180"/>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c r="BR270" s="169"/>
      <c r="BS270" s="169"/>
      <c r="BT270" s="169"/>
      <c r="BU270" s="169"/>
      <c r="BV270" s="169"/>
      <c r="BW270" s="169"/>
      <c r="BX270" s="169"/>
      <c r="BY270" s="169"/>
      <c r="BZ270" s="169"/>
    </row>
    <row r="271" spans="1:78" s="2" customFormat="1" ht="20.100000000000001" customHeight="1">
      <c r="A271" s="63"/>
      <c r="B271" s="63" t="s">
        <v>1607</v>
      </c>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t="s">
        <v>1217</v>
      </c>
      <c r="AD271" s="309"/>
      <c r="AE271" s="309"/>
      <c r="AF271" s="309"/>
      <c r="AG271" s="847">
        <f>'1～３面'!AA362</f>
        <v>0</v>
      </c>
      <c r="AH271" s="847"/>
      <c r="AI271" s="847"/>
      <c r="AJ271" s="63" t="s">
        <v>12</v>
      </c>
      <c r="AK271" s="63"/>
      <c r="AL271" s="847">
        <f>'1～３面'!AF362</f>
        <v>0</v>
      </c>
      <c r="AM271" s="847"/>
      <c r="AN271" s="847"/>
      <c r="AO271" s="63" t="s">
        <v>13</v>
      </c>
      <c r="AP271" s="63"/>
      <c r="AQ271" s="847">
        <f>'1～３面'!AK362</f>
        <v>0</v>
      </c>
      <c r="AR271" s="847"/>
      <c r="AS271" s="847"/>
      <c r="AT271" s="63" t="s">
        <v>14</v>
      </c>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row>
    <row r="272" spans="1:78" s="2" customFormat="1" ht="13.5"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59"/>
      <c r="W272" s="59"/>
      <c r="X272" s="59"/>
      <c r="Y272" s="59"/>
      <c r="Z272" s="59"/>
      <c r="AA272" s="59"/>
      <c r="AB272" s="5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c r="BT272" s="169"/>
      <c r="BU272" s="169"/>
      <c r="BV272" s="169"/>
      <c r="BW272" s="169"/>
      <c r="BX272" s="169"/>
      <c r="BY272" s="169"/>
      <c r="BZ272" s="169"/>
    </row>
    <row r="273" spans="1:88" s="2" customFormat="1" ht="20.100000000000001" customHeight="1">
      <c r="A273" s="63"/>
      <c r="B273" s="63" t="s">
        <v>1608</v>
      </c>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t="s">
        <v>1217</v>
      </c>
      <c r="AD273" s="309"/>
      <c r="AE273" s="309"/>
      <c r="AF273" s="309"/>
      <c r="AG273" s="847">
        <f>'1～３面'!AA366</f>
        <v>0</v>
      </c>
      <c r="AH273" s="847"/>
      <c r="AI273" s="847"/>
      <c r="AJ273" s="63" t="s">
        <v>12</v>
      </c>
      <c r="AK273" s="63"/>
      <c r="AL273" s="847">
        <f>'1～３面'!AF366</f>
        <v>0</v>
      </c>
      <c r="AM273" s="847"/>
      <c r="AN273" s="847"/>
      <c r="AO273" s="63" t="s">
        <v>13</v>
      </c>
      <c r="AP273" s="63"/>
      <c r="AQ273" s="847">
        <f>'1～３面'!AK366</f>
        <v>0</v>
      </c>
      <c r="AR273" s="847"/>
      <c r="AS273" s="847"/>
      <c r="AT273" s="63" t="s">
        <v>14</v>
      </c>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row>
    <row r="274" spans="1:88" s="2" customFormat="1" ht="20.100000000000001" customHeight="1">
      <c r="A274" s="169"/>
      <c r="B274" s="169" t="s">
        <v>193</v>
      </c>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t="s">
        <v>194</v>
      </c>
      <c r="BA274" s="169"/>
      <c r="BB274" s="169"/>
      <c r="BC274" s="169"/>
      <c r="BD274" s="169"/>
      <c r="BE274" s="169"/>
      <c r="BF274" s="169"/>
      <c r="BG274" s="169"/>
      <c r="BH274" s="169"/>
      <c r="BI274" s="169"/>
      <c r="BJ274" s="169"/>
      <c r="BK274" s="169"/>
      <c r="BL274" s="169"/>
      <c r="BM274" s="169"/>
      <c r="BN274" s="169"/>
      <c r="BO274" s="169"/>
      <c r="BP274" s="169"/>
      <c r="BQ274" s="169"/>
      <c r="BR274" s="169"/>
      <c r="BS274" s="169"/>
      <c r="BT274" s="169"/>
      <c r="BU274" s="169"/>
      <c r="BV274" s="169"/>
      <c r="BW274" s="169"/>
      <c r="BX274" s="169"/>
      <c r="BY274" s="169"/>
      <c r="BZ274" s="169"/>
    </row>
    <row r="275" spans="1:88" s="2" customFormat="1" ht="20.100000000000001" customHeight="1">
      <c r="A275" s="59"/>
      <c r="B275" s="59"/>
      <c r="C275" s="59"/>
      <c r="D275" s="59"/>
      <c r="E275" s="801" t="s">
        <v>195</v>
      </c>
      <c r="F275" s="801"/>
      <c r="G275" s="801"/>
      <c r="H275" s="801">
        <f>shinsei_KOUTEI1_KAISUU</f>
        <v>0</v>
      </c>
      <c r="I275" s="801"/>
      <c r="J275" s="801" t="s">
        <v>196</v>
      </c>
      <c r="K275" s="801"/>
      <c r="L275" s="801"/>
      <c r="M275" s="59"/>
      <c r="N275" s="59"/>
      <c r="O275" s="801" t="s">
        <v>1217</v>
      </c>
      <c r="P275" s="939"/>
      <c r="Q275" s="939"/>
      <c r="R275" s="939"/>
      <c r="S275" s="801">
        <f>'1～３面'!T370</f>
        <v>0</v>
      </c>
      <c r="T275" s="939"/>
      <c r="U275" s="939"/>
      <c r="V275" s="801" t="s">
        <v>12</v>
      </c>
      <c r="W275" s="801"/>
      <c r="X275" s="801">
        <f>'1～３面'!Y370</f>
        <v>0</v>
      </c>
      <c r="Y275" s="801"/>
      <c r="Z275" s="801"/>
      <c r="AA275" s="801" t="s">
        <v>13</v>
      </c>
      <c r="AB275" s="801"/>
      <c r="AC275" s="801">
        <f>'1～３面'!AD370</f>
        <v>0</v>
      </c>
      <c r="AD275" s="801"/>
      <c r="AE275" s="801"/>
      <c r="AF275" s="801" t="s">
        <v>14</v>
      </c>
      <c r="AG275" s="801"/>
      <c r="AH275" s="59"/>
      <c r="AI275" s="59"/>
      <c r="AJ275" s="59" t="s">
        <v>37</v>
      </c>
      <c r="AK275" s="812">
        <f>shinsei_KOUTEI1_TEXT</f>
        <v>0</v>
      </c>
      <c r="AL275" s="812"/>
      <c r="AM275" s="812"/>
      <c r="AN275" s="812"/>
      <c r="AO275" s="812"/>
      <c r="AP275" s="812"/>
      <c r="AQ275" s="812"/>
      <c r="AR275" s="812"/>
      <c r="AS275" s="812"/>
      <c r="AT275" s="812"/>
      <c r="AU275" s="812"/>
      <c r="AV275" s="812"/>
      <c r="AW275" s="812"/>
      <c r="AX275" s="812"/>
      <c r="AY275" s="812"/>
      <c r="AZ275" s="812"/>
      <c r="BA275" s="812"/>
      <c r="BB275" s="812"/>
      <c r="BC275" s="812"/>
      <c r="BD275" s="812"/>
      <c r="BE275" s="812"/>
      <c r="BF275" s="812"/>
      <c r="BG275" s="812"/>
      <c r="BH275" s="812"/>
      <c r="BI275" s="812"/>
      <c r="BJ275" s="812"/>
      <c r="BK275" s="812"/>
      <c r="BL275" s="812"/>
      <c r="BM275" s="812"/>
      <c r="BN275" s="812"/>
      <c r="BO275" s="812"/>
      <c r="BP275" s="812"/>
      <c r="BQ275" s="812"/>
      <c r="BR275" s="812"/>
      <c r="BS275" s="812"/>
      <c r="BT275" s="812"/>
      <c r="BU275" s="812"/>
      <c r="BV275" s="812"/>
      <c r="BW275" s="812"/>
      <c r="BX275" s="812"/>
      <c r="BY275" s="812"/>
      <c r="BZ275" s="59" t="s">
        <v>85</v>
      </c>
    </row>
    <row r="276" spans="1:88" s="2" customFormat="1" ht="20.100000000000001" customHeight="1">
      <c r="A276" s="59"/>
      <c r="B276" s="59"/>
      <c r="C276" s="59"/>
      <c r="D276" s="59"/>
      <c r="E276" s="801" t="s">
        <v>195</v>
      </c>
      <c r="F276" s="801"/>
      <c r="G276" s="801"/>
      <c r="H276" s="801">
        <f>shinsei_KOUTEI2_KAISUU</f>
        <v>0</v>
      </c>
      <c r="I276" s="801"/>
      <c r="J276" s="801" t="s">
        <v>196</v>
      </c>
      <c r="K276" s="801"/>
      <c r="L276" s="801"/>
      <c r="M276" s="59"/>
      <c r="N276" s="59"/>
      <c r="O276" s="801" t="s">
        <v>1217</v>
      </c>
      <c r="P276" s="939"/>
      <c r="Q276" s="939"/>
      <c r="R276" s="939"/>
      <c r="S276" s="801">
        <f>'1～３面'!T371</f>
        <v>0</v>
      </c>
      <c r="T276" s="939"/>
      <c r="U276" s="939"/>
      <c r="V276" s="801" t="s">
        <v>12</v>
      </c>
      <c r="W276" s="801"/>
      <c r="X276" s="801">
        <f>'1～３面'!Y371</f>
        <v>0</v>
      </c>
      <c r="Y276" s="801"/>
      <c r="Z276" s="801"/>
      <c r="AA276" s="801" t="s">
        <v>13</v>
      </c>
      <c r="AB276" s="801"/>
      <c r="AC276" s="801">
        <f>'1～３面'!AD371</f>
        <v>0</v>
      </c>
      <c r="AD276" s="801"/>
      <c r="AE276" s="801"/>
      <c r="AF276" s="801" t="s">
        <v>14</v>
      </c>
      <c r="AG276" s="801"/>
      <c r="AH276" s="59"/>
      <c r="AI276" s="59"/>
      <c r="AJ276" s="59" t="s">
        <v>37</v>
      </c>
      <c r="AK276" s="812">
        <f>shinsei_KOUTEI2_TEXT</f>
        <v>0</v>
      </c>
      <c r="AL276" s="812"/>
      <c r="AM276" s="812"/>
      <c r="AN276" s="812"/>
      <c r="AO276" s="812"/>
      <c r="AP276" s="812"/>
      <c r="AQ276" s="812"/>
      <c r="AR276" s="812"/>
      <c r="AS276" s="812"/>
      <c r="AT276" s="812"/>
      <c r="AU276" s="812"/>
      <c r="AV276" s="812"/>
      <c r="AW276" s="812"/>
      <c r="AX276" s="812"/>
      <c r="AY276" s="812"/>
      <c r="AZ276" s="812"/>
      <c r="BA276" s="812"/>
      <c r="BB276" s="812"/>
      <c r="BC276" s="812"/>
      <c r="BD276" s="812"/>
      <c r="BE276" s="812"/>
      <c r="BF276" s="812"/>
      <c r="BG276" s="812"/>
      <c r="BH276" s="812"/>
      <c r="BI276" s="812"/>
      <c r="BJ276" s="812"/>
      <c r="BK276" s="812"/>
      <c r="BL276" s="812"/>
      <c r="BM276" s="812"/>
      <c r="BN276" s="812"/>
      <c r="BO276" s="812"/>
      <c r="BP276" s="812"/>
      <c r="BQ276" s="812"/>
      <c r="BR276" s="812"/>
      <c r="BS276" s="812"/>
      <c r="BT276" s="812"/>
      <c r="BU276" s="812"/>
      <c r="BV276" s="812"/>
      <c r="BW276" s="812"/>
      <c r="BX276" s="812"/>
      <c r="BY276" s="812"/>
      <c r="BZ276" s="59" t="s">
        <v>85</v>
      </c>
    </row>
    <row r="277" spans="1:88" s="2" customFormat="1" ht="20.100000000000001" customHeight="1">
      <c r="A277" s="63"/>
      <c r="B277" s="63"/>
      <c r="C277" s="63"/>
      <c r="D277" s="63"/>
      <c r="E277" s="847" t="s">
        <v>195</v>
      </c>
      <c r="F277" s="847"/>
      <c r="G277" s="847"/>
      <c r="H277" s="847">
        <f>shinsei_KOUTEI3_KAISUU</f>
        <v>0</v>
      </c>
      <c r="I277" s="847"/>
      <c r="J277" s="847" t="s">
        <v>196</v>
      </c>
      <c r="K277" s="847"/>
      <c r="L277" s="847"/>
      <c r="M277" s="63"/>
      <c r="N277" s="63"/>
      <c r="O277" s="847" t="s">
        <v>1217</v>
      </c>
      <c r="P277" s="936"/>
      <c r="Q277" s="936"/>
      <c r="R277" s="936"/>
      <c r="S277" s="937">
        <f>'1～３面'!T372</f>
        <v>0</v>
      </c>
      <c r="T277" s="938"/>
      <c r="U277" s="938"/>
      <c r="V277" s="847" t="s">
        <v>12</v>
      </c>
      <c r="W277" s="847"/>
      <c r="X277" s="847">
        <f>'1～３面'!Y372</f>
        <v>0</v>
      </c>
      <c r="Y277" s="847"/>
      <c r="Z277" s="847"/>
      <c r="AA277" s="847" t="s">
        <v>13</v>
      </c>
      <c r="AB277" s="847"/>
      <c r="AC277" s="847">
        <f>'1～３面'!AD372</f>
        <v>0</v>
      </c>
      <c r="AD277" s="847"/>
      <c r="AE277" s="847"/>
      <c r="AF277" s="847" t="s">
        <v>14</v>
      </c>
      <c r="AG277" s="847"/>
      <c r="AH277" s="63"/>
      <c r="AI277" s="63"/>
      <c r="AJ277" s="63" t="s">
        <v>37</v>
      </c>
      <c r="AK277" s="841">
        <f>shinsei_KOUTEI3_TEXT</f>
        <v>0</v>
      </c>
      <c r="AL277" s="841"/>
      <c r="AM277" s="841"/>
      <c r="AN277" s="841"/>
      <c r="AO277" s="841"/>
      <c r="AP277" s="841"/>
      <c r="AQ277" s="841"/>
      <c r="AR277" s="841"/>
      <c r="AS277" s="841"/>
      <c r="AT277" s="841"/>
      <c r="AU277" s="841"/>
      <c r="AV277" s="841"/>
      <c r="AW277" s="841"/>
      <c r="AX277" s="841"/>
      <c r="AY277" s="841"/>
      <c r="AZ277" s="841"/>
      <c r="BA277" s="841"/>
      <c r="BB277" s="841"/>
      <c r="BC277" s="841"/>
      <c r="BD277" s="841"/>
      <c r="BE277" s="841"/>
      <c r="BF277" s="841"/>
      <c r="BG277" s="841"/>
      <c r="BH277" s="841"/>
      <c r="BI277" s="841"/>
      <c r="BJ277" s="841"/>
      <c r="BK277" s="841"/>
      <c r="BL277" s="841"/>
      <c r="BM277" s="841"/>
      <c r="BN277" s="841"/>
      <c r="BO277" s="841"/>
      <c r="BP277" s="841"/>
      <c r="BQ277" s="841"/>
      <c r="BR277" s="841"/>
      <c r="BS277" s="841"/>
      <c r="BT277" s="841"/>
      <c r="BU277" s="841"/>
      <c r="BV277" s="841"/>
      <c r="BW277" s="841"/>
      <c r="BX277" s="841"/>
      <c r="BY277" s="841"/>
      <c r="BZ277" s="63" t="s">
        <v>85</v>
      </c>
    </row>
    <row r="278" spans="1:88" s="2" customFormat="1" ht="20.100000000000001" customHeight="1">
      <c r="A278" s="169"/>
      <c r="B278" s="310" t="s">
        <v>1611</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10"/>
      <c r="AH278" s="310"/>
      <c r="AI278" s="310"/>
      <c r="AJ278" s="310"/>
      <c r="AK278" s="310"/>
      <c r="AL278" s="310"/>
      <c r="AM278" s="310"/>
      <c r="AN278" s="310"/>
      <c r="AO278" s="310"/>
      <c r="AP278" s="310"/>
      <c r="AQ278" s="310"/>
      <c r="AR278" s="310"/>
      <c r="AS278" s="310"/>
      <c r="AT278" s="310"/>
      <c r="AU278" s="310"/>
      <c r="AV278" s="310"/>
      <c r="AW278" s="310"/>
      <c r="AX278" s="310"/>
      <c r="AY278" s="310"/>
      <c r="AZ278" s="310"/>
      <c r="BA278" s="310"/>
      <c r="BB278" s="310"/>
      <c r="BC278" s="310"/>
      <c r="BD278" s="310"/>
      <c r="BE278" s="310"/>
      <c r="BF278" s="310"/>
      <c r="BG278" s="310"/>
      <c r="BH278" s="310"/>
      <c r="BI278" s="310"/>
      <c r="BJ278" s="310"/>
      <c r="BK278" s="310"/>
      <c r="BL278" s="310"/>
      <c r="BM278" s="310"/>
      <c r="BN278" s="310"/>
      <c r="BO278" s="310"/>
      <c r="BP278" s="310"/>
      <c r="BQ278" s="310"/>
      <c r="BR278" s="310"/>
      <c r="BS278" s="310"/>
      <c r="BT278" s="310"/>
      <c r="BU278" s="310"/>
      <c r="BV278" s="310"/>
      <c r="BW278" s="310"/>
      <c r="BX278" s="310"/>
      <c r="BY278" s="310"/>
      <c r="BZ278" s="169"/>
    </row>
    <row r="279" spans="1:88" s="2" customFormat="1" ht="20.100000000000001" customHeight="1">
      <c r="A279" s="63"/>
      <c r="B279" s="311"/>
      <c r="C279" s="311"/>
      <c r="D279" s="926" t="s">
        <v>86</v>
      </c>
      <c r="E279" s="926"/>
      <c r="F279" s="926"/>
      <c r="G279" s="311" t="s">
        <v>1609</v>
      </c>
      <c r="H279" s="311"/>
      <c r="I279" s="311"/>
      <c r="J279" s="311"/>
      <c r="K279" s="311"/>
      <c r="L279" s="926" t="s">
        <v>56</v>
      </c>
      <c r="M279" s="926"/>
      <c r="N279" s="926"/>
      <c r="O279" s="311" t="s">
        <v>1610</v>
      </c>
      <c r="P279" s="311"/>
      <c r="Q279" s="311"/>
      <c r="R279" s="311"/>
      <c r="S279" s="311"/>
      <c r="T279" s="311"/>
      <c r="U279" s="311"/>
      <c r="V279" s="311"/>
      <c r="W279" s="31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c r="AS279" s="311"/>
      <c r="AT279" s="311"/>
      <c r="AU279" s="311"/>
      <c r="AV279" s="311"/>
      <c r="AW279" s="311"/>
      <c r="AX279" s="311"/>
      <c r="AY279" s="311"/>
      <c r="AZ279" s="311"/>
      <c r="BA279" s="311"/>
      <c r="BB279" s="311"/>
      <c r="BC279" s="311"/>
      <c r="BD279" s="311"/>
      <c r="BE279" s="311"/>
      <c r="BF279" s="311"/>
      <c r="BG279" s="311"/>
      <c r="BH279" s="311"/>
      <c r="BI279" s="311"/>
      <c r="BJ279" s="311"/>
      <c r="BK279" s="311"/>
      <c r="BL279" s="311"/>
      <c r="BM279" s="311"/>
      <c r="BN279" s="311"/>
      <c r="BO279" s="311"/>
      <c r="BP279" s="311"/>
      <c r="BQ279" s="311"/>
      <c r="BR279" s="311"/>
      <c r="BS279" s="311"/>
      <c r="BT279" s="311"/>
      <c r="BU279" s="311"/>
      <c r="BV279" s="311"/>
      <c r="BW279" s="311"/>
      <c r="BX279" s="311"/>
      <c r="BY279" s="311"/>
      <c r="BZ279" s="63"/>
      <c r="CJ279" s="100" t="s">
        <v>2225</v>
      </c>
    </row>
    <row r="280" spans="1:88" s="2" customFormat="1" ht="20.100000000000001" customHeight="1">
      <c r="A280" s="169"/>
      <c r="B280" s="310" t="s">
        <v>1612</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c r="AK280" s="310"/>
      <c r="AL280" s="310"/>
      <c r="AM280" s="310"/>
      <c r="AN280" s="310"/>
      <c r="AO280" s="310"/>
      <c r="AP280" s="310"/>
      <c r="AQ280" s="310"/>
      <c r="AR280" s="310"/>
      <c r="AS280" s="310"/>
      <c r="AT280" s="310"/>
      <c r="AU280" s="310"/>
      <c r="AV280" s="310"/>
      <c r="AW280" s="310"/>
      <c r="AX280" s="310"/>
      <c r="AY280" s="310"/>
      <c r="AZ280" s="310"/>
      <c r="BA280" s="310"/>
      <c r="BB280" s="310"/>
      <c r="BC280" s="310"/>
      <c r="BD280" s="310"/>
      <c r="BE280" s="310"/>
      <c r="BF280" s="310"/>
      <c r="BG280" s="310"/>
      <c r="BH280" s="310"/>
      <c r="BI280" s="310"/>
      <c r="BJ280" s="310"/>
      <c r="BK280" s="310"/>
      <c r="BL280" s="310"/>
      <c r="BM280" s="310"/>
      <c r="BN280" s="310"/>
      <c r="BO280" s="310"/>
      <c r="BP280" s="310"/>
      <c r="BQ280" s="310"/>
      <c r="BR280" s="310"/>
      <c r="BS280" s="310"/>
      <c r="BT280" s="310"/>
      <c r="BU280" s="310"/>
      <c r="BV280" s="310"/>
      <c r="BW280" s="310"/>
      <c r="BX280" s="310"/>
      <c r="BY280" s="310"/>
      <c r="BZ280" s="169"/>
      <c r="CJ280" s="2" t="s">
        <v>2224</v>
      </c>
    </row>
    <row r="281" spans="1:88" s="2" customFormat="1" ht="20.100000000000001" customHeight="1">
      <c r="A281" s="59"/>
      <c r="B281" s="311"/>
      <c r="C281" s="311"/>
      <c r="D281" s="926" t="s">
        <v>56</v>
      </c>
      <c r="E281" s="926"/>
      <c r="F281" s="926"/>
      <c r="G281" s="311" t="s">
        <v>1372</v>
      </c>
      <c r="H281" s="311"/>
      <c r="I281" s="311"/>
      <c r="J281" s="311"/>
      <c r="K281" s="311"/>
      <c r="L281" s="926" t="s">
        <v>56</v>
      </c>
      <c r="M281" s="926"/>
      <c r="N281" s="926"/>
      <c r="O281" s="311" t="s">
        <v>254</v>
      </c>
      <c r="P281" s="311"/>
      <c r="Q281" s="311"/>
      <c r="R281" s="311"/>
      <c r="S281" s="311"/>
      <c r="T281" s="311"/>
      <c r="U281" s="311"/>
      <c r="V281" s="311"/>
      <c r="W281" s="31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c r="AS281" s="311"/>
      <c r="AT281" s="311"/>
      <c r="AU281" s="311"/>
      <c r="AV281" s="311"/>
      <c r="AW281" s="311"/>
      <c r="AX281" s="311"/>
      <c r="AY281" s="311"/>
      <c r="AZ281" s="311"/>
      <c r="BA281" s="311"/>
      <c r="BB281" s="311"/>
      <c r="BC281" s="311"/>
      <c r="BD281" s="311"/>
      <c r="BE281" s="311"/>
      <c r="BF281" s="311"/>
      <c r="BG281" s="311"/>
      <c r="BH281" s="311"/>
      <c r="BI281" s="311"/>
      <c r="BJ281" s="311"/>
      <c r="BK281" s="311"/>
      <c r="BL281" s="311"/>
      <c r="BM281" s="311"/>
      <c r="BN281" s="311"/>
      <c r="BO281" s="311"/>
      <c r="BP281" s="311"/>
      <c r="BQ281" s="311"/>
      <c r="BR281" s="311"/>
      <c r="BS281" s="311"/>
      <c r="BT281" s="311"/>
      <c r="BU281" s="311"/>
      <c r="BV281" s="311"/>
      <c r="BW281" s="311"/>
      <c r="BX281" s="311"/>
      <c r="BY281" s="311"/>
      <c r="BZ281" s="59"/>
      <c r="CJ281" s="2" t="s">
        <v>2226</v>
      </c>
    </row>
    <row r="282" spans="1:88" s="2" customFormat="1" ht="20.100000000000001" customHeight="1">
      <c r="A282" s="169"/>
      <c r="B282" s="861" t="s">
        <v>1663</v>
      </c>
      <c r="C282" s="861"/>
      <c r="D282" s="861"/>
      <c r="E282" s="861"/>
      <c r="F282" s="861"/>
      <c r="G282" s="861"/>
      <c r="H282" s="861"/>
      <c r="I282" s="861"/>
      <c r="J282" s="861"/>
      <c r="K282" s="861"/>
      <c r="L282" s="861"/>
      <c r="M282" s="861"/>
      <c r="N282" s="861"/>
      <c r="O282" s="861"/>
      <c r="P282" s="861"/>
      <c r="Q282" s="861"/>
      <c r="R282" s="861"/>
      <c r="S282" s="861"/>
      <c r="T282" s="861"/>
      <c r="U282" s="861"/>
      <c r="V282" s="861"/>
      <c r="W282" s="861"/>
      <c r="X282" s="861"/>
      <c r="Y282" s="861"/>
      <c r="Z282" s="861"/>
      <c r="AA282" s="861"/>
      <c r="AB282" s="861"/>
      <c r="AC282" s="861"/>
      <c r="AD282" s="861"/>
      <c r="AE282" s="861"/>
      <c r="AF282" s="861"/>
      <c r="AG282" s="861"/>
      <c r="AH282" s="861"/>
      <c r="AI282" s="861"/>
      <c r="AJ282" s="861"/>
      <c r="AK282" s="861"/>
      <c r="AL282" s="861"/>
      <c r="AM282" s="861"/>
      <c r="AN282" s="861"/>
      <c r="AO282" s="861"/>
      <c r="AP282" s="861"/>
      <c r="AQ282" s="861"/>
      <c r="AR282" s="861"/>
      <c r="AS282" s="861"/>
      <c r="AT282" s="861"/>
      <c r="AU282" s="861"/>
      <c r="AV282" s="861"/>
      <c r="AW282" s="861"/>
      <c r="AX282" s="861"/>
      <c r="AY282" s="861"/>
      <c r="AZ282" s="861"/>
      <c r="BA282" s="861"/>
      <c r="BB282" s="861"/>
      <c r="BC282" s="861"/>
      <c r="BD282" s="861"/>
      <c r="BE282" s="861"/>
      <c r="BF282" s="861"/>
      <c r="BG282" s="861"/>
      <c r="BH282" s="861"/>
      <c r="BI282" s="861"/>
      <c r="BJ282" s="861"/>
      <c r="BK282" s="861"/>
      <c r="BL282" s="861"/>
      <c r="BM282" s="861"/>
      <c r="BN282" s="861"/>
      <c r="BO282" s="861"/>
      <c r="BP282" s="861"/>
      <c r="BQ282" s="861"/>
      <c r="BR282" s="861"/>
      <c r="BS282" s="861"/>
      <c r="BT282" s="861"/>
      <c r="BU282" s="861"/>
      <c r="BV282" s="861"/>
      <c r="BW282" s="861"/>
      <c r="BX282" s="861"/>
      <c r="BY282" s="861"/>
      <c r="BZ282" s="327"/>
    </row>
    <row r="283" spans="1:88" s="2" customFormat="1" ht="20.100000000000001" customHeight="1">
      <c r="A283" s="59"/>
      <c r="B283" s="59"/>
      <c r="C283" s="59"/>
      <c r="D283" s="59" t="s">
        <v>1664</v>
      </c>
      <c r="E283" s="59"/>
      <c r="F283" s="59"/>
      <c r="G283" s="59"/>
      <c r="H283" s="59"/>
      <c r="I283" s="59"/>
      <c r="J283" s="59"/>
      <c r="K283" s="59"/>
      <c r="L283" s="59"/>
      <c r="M283" s="59"/>
      <c r="N283" s="59"/>
      <c r="O283" s="59"/>
      <c r="P283" s="59"/>
      <c r="Q283" s="927" t="str">
        <f>IF(shinsei_build_keikasochi_ari="■","■","□")</f>
        <v>□</v>
      </c>
      <c r="R283" s="927"/>
      <c r="S283" s="927"/>
      <c r="T283" s="59" t="s">
        <v>1372</v>
      </c>
      <c r="U283" s="59"/>
      <c r="V283" s="59"/>
      <c r="W283" s="59"/>
      <c r="X283" s="59"/>
      <c r="Y283" s="927" t="str">
        <f>IF(shinsei_build_keikasochi_nashi="■","■","□")</f>
        <v>□</v>
      </c>
      <c r="Z283" s="927"/>
      <c r="AA283" s="927"/>
      <c r="AB283" s="59" t="s">
        <v>254</v>
      </c>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row>
    <row r="284" spans="1:88" s="2" customFormat="1" ht="20.100000000000001" customHeight="1">
      <c r="A284" s="59"/>
      <c r="B284" s="59"/>
      <c r="C284" s="59"/>
      <c r="D284" s="59" t="s">
        <v>1665</v>
      </c>
      <c r="E284" s="59"/>
      <c r="F284" s="59"/>
      <c r="G284" s="59"/>
      <c r="H284" s="59"/>
      <c r="I284" s="59"/>
      <c r="J284" s="59"/>
      <c r="K284" s="59"/>
      <c r="L284" s="59"/>
      <c r="M284" s="59"/>
      <c r="N284" s="59"/>
      <c r="O284" s="59"/>
      <c r="P284" s="59"/>
      <c r="Q284" s="59"/>
      <c r="R284" s="59"/>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row>
    <row r="285" spans="1:88" s="2" customFormat="1" ht="20.100000000000001" customHeight="1">
      <c r="A285" s="59"/>
      <c r="B285" s="59"/>
      <c r="C285" s="59"/>
      <c r="D285" s="59"/>
      <c r="E285" s="59"/>
      <c r="F285" s="927" t="str">
        <f>IF(shinsei_build_keikasochi_kubun="■","■","□")</f>
        <v>□</v>
      </c>
      <c r="G285" s="927"/>
      <c r="H285" s="927"/>
      <c r="I285" s="59" t="s">
        <v>1666</v>
      </c>
      <c r="J285" s="59"/>
      <c r="K285" s="59"/>
      <c r="L285" s="59"/>
      <c r="M285" s="59"/>
      <c r="N285" s="59"/>
      <c r="O285" s="59"/>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59"/>
      <c r="BY285" s="59"/>
      <c r="BZ285" s="59"/>
    </row>
    <row r="286" spans="1:88" s="2" customFormat="1" ht="20.100000000000001" customHeight="1">
      <c r="A286" s="63"/>
      <c r="B286" s="63"/>
      <c r="C286" s="63"/>
      <c r="D286" s="63"/>
      <c r="E286" s="83"/>
      <c r="F286" s="928" t="str">
        <f>IF(shinsei_build_keikasochi_kubun_sonohoka="■","■","□")</f>
        <v>□</v>
      </c>
      <c r="G286" s="928"/>
      <c r="H286" s="928"/>
      <c r="I286" s="63" t="s">
        <v>1325</v>
      </c>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2"/>
    </row>
    <row r="287" spans="1:88" s="2" customFormat="1" ht="15.95" customHeight="1">
      <c r="A287" s="59"/>
      <c r="B287" s="798" t="s">
        <v>1667</v>
      </c>
      <c r="C287" s="798"/>
      <c r="D287" s="798"/>
      <c r="E287" s="798"/>
      <c r="F287" s="798"/>
      <c r="G287" s="798"/>
      <c r="H287" s="798"/>
      <c r="I287" s="798"/>
      <c r="J287" s="798"/>
      <c r="K287" s="798"/>
      <c r="L287" s="798"/>
      <c r="M287" s="798"/>
      <c r="N287" s="798"/>
      <c r="O287" s="798"/>
      <c r="P287" s="798"/>
      <c r="Q287" s="798"/>
      <c r="R287" s="798"/>
      <c r="S287" s="798"/>
      <c r="T287" s="798"/>
      <c r="U287" s="798"/>
      <c r="V287" s="798"/>
      <c r="W287" s="798"/>
      <c r="X287" s="798"/>
      <c r="Y287" s="798"/>
      <c r="Z287" s="798"/>
      <c r="AA287" s="798"/>
      <c r="AB287" s="798"/>
      <c r="AC287" s="798"/>
      <c r="AD287" s="798"/>
      <c r="AE287" s="798"/>
      <c r="AF287" s="798"/>
      <c r="AG287" s="798"/>
      <c r="AH287" s="798"/>
      <c r="AI287" s="798"/>
      <c r="AJ287" s="798"/>
      <c r="AK287" s="798"/>
      <c r="AL287" s="798"/>
      <c r="AM287" s="798"/>
      <c r="AN287" s="798"/>
      <c r="AO287" s="798"/>
      <c r="AP287" s="798"/>
      <c r="AQ287" s="798"/>
      <c r="AR287" s="798"/>
      <c r="AS287" s="798"/>
      <c r="AT287" s="798"/>
      <c r="AU287" s="798"/>
      <c r="AV287" s="798"/>
      <c r="AW287" s="798"/>
      <c r="AX287" s="798"/>
      <c r="AY287" s="798"/>
      <c r="AZ287" s="798"/>
      <c r="BA287" s="798"/>
      <c r="BB287" s="798"/>
      <c r="BC287" s="798"/>
      <c r="BD287" s="798"/>
      <c r="BE287" s="798"/>
      <c r="BF287" s="798"/>
      <c r="BG287" s="798"/>
      <c r="BH287" s="798"/>
      <c r="BI287" s="798"/>
      <c r="BJ287" s="798"/>
      <c r="BK287" s="798"/>
      <c r="BL287" s="798"/>
      <c r="BM287" s="798"/>
      <c r="BN287" s="798"/>
      <c r="BO287" s="798"/>
      <c r="BP287" s="798"/>
      <c r="BQ287" s="798"/>
      <c r="BR287" s="798"/>
      <c r="BS287" s="798"/>
      <c r="BT287" s="798"/>
      <c r="BU287" s="798"/>
      <c r="BV287" s="798"/>
      <c r="BW287" s="798"/>
      <c r="BX287" s="798"/>
      <c r="BY287" s="82"/>
      <c r="BZ287" s="82"/>
    </row>
    <row r="288" spans="1:88" s="2" customFormat="1" ht="15.95" customHeight="1">
      <c r="A288" s="59"/>
      <c r="B288" s="122"/>
      <c r="C288" s="122"/>
      <c r="D288" s="122"/>
      <c r="E288" s="812">
        <f>'1～３面'!F381</f>
        <v>0</v>
      </c>
      <c r="F288" s="812"/>
      <c r="G288" s="812"/>
      <c r="H288" s="812"/>
      <c r="I288" s="812"/>
      <c r="J288" s="812"/>
      <c r="K288" s="812"/>
      <c r="L288" s="812"/>
      <c r="M288" s="812"/>
      <c r="N288" s="812"/>
      <c r="O288" s="812"/>
      <c r="P288" s="812"/>
      <c r="Q288" s="812"/>
      <c r="R288" s="812"/>
      <c r="S288" s="812"/>
      <c r="T288" s="812"/>
      <c r="U288" s="812"/>
      <c r="V288" s="812"/>
      <c r="W288" s="812"/>
      <c r="X288" s="812"/>
      <c r="Y288" s="812"/>
      <c r="Z288" s="812"/>
      <c r="AA288" s="812"/>
      <c r="AB288" s="812"/>
      <c r="AC288" s="812"/>
      <c r="AD288" s="812"/>
      <c r="AE288" s="812"/>
      <c r="AF288" s="812"/>
      <c r="AG288" s="812"/>
      <c r="AH288" s="812"/>
      <c r="AI288" s="812"/>
      <c r="AJ288" s="812"/>
      <c r="AK288" s="812"/>
      <c r="AL288" s="812"/>
      <c r="AM288" s="812"/>
      <c r="AN288" s="812"/>
      <c r="AO288" s="812"/>
      <c r="AP288" s="812"/>
      <c r="AQ288" s="812"/>
      <c r="AR288" s="812"/>
      <c r="AS288" s="812"/>
      <c r="AT288" s="812"/>
      <c r="AU288" s="812"/>
      <c r="AV288" s="812"/>
      <c r="AW288" s="812"/>
      <c r="AX288" s="812"/>
      <c r="AY288" s="812"/>
      <c r="AZ288" s="812"/>
      <c r="BA288" s="812"/>
      <c r="BB288" s="812"/>
      <c r="BC288" s="812"/>
      <c r="BD288" s="812"/>
      <c r="BE288" s="812"/>
      <c r="BF288" s="812"/>
      <c r="BG288" s="812"/>
      <c r="BH288" s="812"/>
      <c r="BI288" s="812"/>
      <c r="BJ288" s="812"/>
      <c r="BK288" s="812"/>
      <c r="BL288" s="812"/>
      <c r="BM288" s="812"/>
      <c r="BN288" s="812"/>
      <c r="BO288" s="812"/>
      <c r="BP288" s="812"/>
      <c r="BQ288" s="812"/>
      <c r="BR288" s="812"/>
      <c r="BS288" s="812"/>
      <c r="BT288" s="812"/>
      <c r="BU288" s="812"/>
      <c r="BV288" s="812"/>
      <c r="BW288" s="812"/>
      <c r="BX288" s="812"/>
      <c r="BY288" s="812"/>
      <c r="BZ288" s="82"/>
    </row>
    <row r="289" spans="1:78" s="2" customFormat="1" ht="15.95" customHeight="1">
      <c r="A289" s="59"/>
      <c r="B289" s="122"/>
      <c r="C289" s="122"/>
      <c r="D289" s="122"/>
      <c r="E289" s="812">
        <f>'1～３面'!F382</f>
        <v>0</v>
      </c>
      <c r="F289" s="812"/>
      <c r="G289" s="812"/>
      <c r="H289" s="812"/>
      <c r="I289" s="812"/>
      <c r="J289" s="812"/>
      <c r="K289" s="812"/>
      <c r="L289" s="812"/>
      <c r="M289" s="812"/>
      <c r="N289" s="812"/>
      <c r="O289" s="812"/>
      <c r="P289" s="812"/>
      <c r="Q289" s="812"/>
      <c r="R289" s="812"/>
      <c r="S289" s="812"/>
      <c r="T289" s="812"/>
      <c r="U289" s="812"/>
      <c r="V289" s="812"/>
      <c r="W289" s="812"/>
      <c r="X289" s="812"/>
      <c r="Y289" s="812"/>
      <c r="Z289" s="812"/>
      <c r="AA289" s="812"/>
      <c r="AB289" s="812"/>
      <c r="AC289" s="812"/>
      <c r="AD289" s="812"/>
      <c r="AE289" s="812"/>
      <c r="AF289" s="812"/>
      <c r="AG289" s="812"/>
      <c r="AH289" s="812"/>
      <c r="AI289" s="812"/>
      <c r="AJ289" s="812"/>
      <c r="AK289" s="812"/>
      <c r="AL289" s="812"/>
      <c r="AM289" s="812"/>
      <c r="AN289" s="812"/>
      <c r="AO289" s="812"/>
      <c r="AP289" s="812"/>
      <c r="AQ289" s="812"/>
      <c r="AR289" s="812"/>
      <c r="AS289" s="812"/>
      <c r="AT289" s="812"/>
      <c r="AU289" s="812"/>
      <c r="AV289" s="812"/>
      <c r="AW289" s="812"/>
      <c r="AX289" s="812"/>
      <c r="AY289" s="812"/>
      <c r="AZ289" s="812"/>
      <c r="BA289" s="812"/>
      <c r="BB289" s="812"/>
      <c r="BC289" s="812"/>
      <c r="BD289" s="812"/>
      <c r="BE289" s="812"/>
      <c r="BF289" s="812"/>
      <c r="BG289" s="812"/>
      <c r="BH289" s="812"/>
      <c r="BI289" s="812"/>
      <c r="BJ289" s="812"/>
      <c r="BK289" s="812"/>
      <c r="BL289" s="812"/>
      <c r="BM289" s="812"/>
      <c r="BN289" s="812"/>
      <c r="BO289" s="812"/>
      <c r="BP289" s="812"/>
      <c r="BQ289" s="812"/>
      <c r="BR289" s="812"/>
      <c r="BS289" s="812"/>
      <c r="BT289" s="812"/>
      <c r="BU289" s="812"/>
      <c r="BV289" s="812"/>
      <c r="BW289" s="812"/>
      <c r="BX289" s="812"/>
      <c r="BY289" s="812"/>
      <c r="BZ289" s="82"/>
    </row>
    <row r="290" spans="1:78" s="2" customFormat="1" ht="15.95" customHeight="1">
      <c r="A290" s="59"/>
      <c r="B290" s="122"/>
      <c r="C290" s="122"/>
      <c r="D290" s="122"/>
      <c r="E290" s="812">
        <f>'1～３面'!F383</f>
        <v>0</v>
      </c>
      <c r="F290" s="812"/>
      <c r="G290" s="812"/>
      <c r="H290" s="812"/>
      <c r="I290" s="812"/>
      <c r="J290" s="812"/>
      <c r="K290" s="812"/>
      <c r="L290" s="812"/>
      <c r="M290" s="812"/>
      <c r="N290" s="812"/>
      <c r="O290" s="812"/>
      <c r="P290" s="812"/>
      <c r="Q290" s="812"/>
      <c r="R290" s="812"/>
      <c r="S290" s="812"/>
      <c r="T290" s="812"/>
      <c r="U290" s="812"/>
      <c r="V290" s="812"/>
      <c r="W290" s="812"/>
      <c r="X290" s="812"/>
      <c r="Y290" s="812"/>
      <c r="Z290" s="812"/>
      <c r="AA290" s="812"/>
      <c r="AB290" s="812"/>
      <c r="AC290" s="812"/>
      <c r="AD290" s="812"/>
      <c r="AE290" s="812"/>
      <c r="AF290" s="812"/>
      <c r="AG290" s="812"/>
      <c r="AH290" s="812"/>
      <c r="AI290" s="812"/>
      <c r="AJ290" s="812"/>
      <c r="AK290" s="812"/>
      <c r="AL290" s="812"/>
      <c r="AM290" s="812"/>
      <c r="AN290" s="812"/>
      <c r="AO290" s="812"/>
      <c r="AP290" s="812"/>
      <c r="AQ290" s="812"/>
      <c r="AR290" s="812"/>
      <c r="AS290" s="812"/>
      <c r="AT290" s="812"/>
      <c r="AU290" s="812"/>
      <c r="AV290" s="812"/>
      <c r="AW290" s="812"/>
      <c r="AX290" s="812"/>
      <c r="AY290" s="812"/>
      <c r="AZ290" s="812"/>
      <c r="BA290" s="812"/>
      <c r="BB290" s="812"/>
      <c r="BC290" s="812"/>
      <c r="BD290" s="812"/>
      <c r="BE290" s="812"/>
      <c r="BF290" s="812"/>
      <c r="BG290" s="812"/>
      <c r="BH290" s="812"/>
      <c r="BI290" s="812"/>
      <c r="BJ290" s="812"/>
      <c r="BK290" s="812"/>
      <c r="BL290" s="812"/>
      <c r="BM290" s="812"/>
      <c r="BN290" s="812"/>
      <c r="BO290" s="812"/>
      <c r="BP290" s="812"/>
      <c r="BQ290" s="812"/>
      <c r="BR290" s="812"/>
      <c r="BS290" s="812"/>
      <c r="BT290" s="812"/>
      <c r="BU290" s="812"/>
      <c r="BV290" s="812"/>
      <c r="BW290" s="812"/>
      <c r="BX290" s="812"/>
      <c r="BY290" s="812"/>
      <c r="BZ290" s="82"/>
    </row>
    <row r="291" spans="1:78" s="2" customFormat="1" ht="15.95" customHeight="1">
      <c r="A291" s="59"/>
      <c r="B291" s="122"/>
      <c r="C291" s="122"/>
      <c r="D291" s="122"/>
      <c r="E291" s="812">
        <f>'1～３面'!F384</f>
        <v>0</v>
      </c>
      <c r="F291" s="812"/>
      <c r="G291" s="812"/>
      <c r="H291" s="812"/>
      <c r="I291" s="812"/>
      <c r="J291" s="812"/>
      <c r="K291" s="812"/>
      <c r="L291" s="812"/>
      <c r="M291" s="812"/>
      <c r="N291" s="812"/>
      <c r="O291" s="812"/>
      <c r="P291" s="812"/>
      <c r="Q291" s="812"/>
      <c r="R291" s="812"/>
      <c r="S291" s="812"/>
      <c r="T291" s="812"/>
      <c r="U291" s="812"/>
      <c r="V291" s="812"/>
      <c r="W291" s="812"/>
      <c r="X291" s="812"/>
      <c r="Y291" s="812"/>
      <c r="Z291" s="812"/>
      <c r="AA291" s="812"/>
      <c r="AB291" s="812"/>
      <c r="AC291" s="812"/>
      <c r="AD291" s="812"/>
      <c r="AE291" s="812"/>
      <c r="AF291" s="812"/>
      <c r="AG291" s="812"/>
      <c r="AH291" s="812"/>
      <c r="AI291" s="812"/>
      <c r="AJ291" s="812"/>
      <c r="AK291" s="812"/>
      <c r="AL291" s="812"/>
      <c r="AM291" s="812"/>
      <c r="AN291" s="812"/>
      <c r="AO291" s="812"/>
      <c r="AP291" s="812"/>
      <c r="AQ291" s="812"/>
      <c r="AR291" s="812"/>
      <c r="AS291" s="812"/>
      <c r="AT291" s="812"/>
      <c r="AU291" s="812"/>
      <c r="AV291" s="812"/>
      <c r="AW291" s="812"/>
      <c r="AX291" s="812"/>
      <c r="AY291" s="812"/>
      <c r="AZ291" s="812"/>
      <c r="BA291" s="812"/>
      <c r="BB291" s="812"/>
      <c r="BC291" s="812"/>
      <c r="BD291" s="812"/>
      <c r="BE291" s="812"/>
      <c r="BF291" s="812"/>
      <c r="BG291" s="812"/>
      <c r="BH291" s="812"/>
      <c r="BI291" s="812"/>
      <c r="BJ291" s="812"/>
      <c r="BK291" s="812"/>
      <c r="BL291" s="812"/>
      <c r="BM291" s="812"/>
      <c r="BN291" s="812"/>
      <c r="BO291" s="812"/>
      <c r="BP291" s="812"/>
      <c r="BQ291" s="812"/>
      <c r="BR291" s="812"/>
      <c r="BS291" s="812"/>
      <c r="BT291" s="812"/>
      <c r="BU291" s="812"/>
      <c r="BV291" s="812"/>
      <c r="BW291" s="812"/>
      <c r="BX291" s="812"/>
      <c r="BY291" s="812"/>
      <c r="BZ291" s="82"/>
    </row>
    <row r="292" spans="1:78" s="2" customFormat="1" ht="15.95" customHeight="1">
      <c r="A292" s="59"/>
      <c r="B292" s="122"/>
      <c r="C292" s="122"/>
      <c r="D292" s="122"/>
      <c r="E292" s="812">
        <f>'1～３面'!F385</f>
        <v>0</v>
      </c>
      <c r="F292" s="812"/>
      <c r="G292" s="812"/>
      <c r="H292" s="812"/>
      <c r="I292" s="812"/>
      <c r="J292" s="812"/>
      <c r="K292" s="812"/>
      <c r="L292" s="812"/>
      <c r="M292" s="812"/>
      <c r="N292" s="812"/>
      <c r="O292" s="812"/>
      <c r="P292" s="812"/>
      <c r="Q292" s="812"/>
      <c r="R292" s="812"/>
      <c r="S292" s="812"/>
      <c r="T292" s="812"/>
      <c r="U292" s="812"/>
      <c r="V292" s="812"/>
      <c r="W292" s="812"/>
      <c r="X292" s="812"/>
      <c r="Y292" s="812"/>
      <c r="Z292" s="812"/>
      <c r="AA292" s="812"/>
      <c r="AB292" s="812"/>
      <c r="AC292" s="812"/>
      <c r="AD292" s="812"/>
      <c r="AE292" s="812"/>
      <c r="AF292" s="812"/>
      <c r="AG292" s="812"/>
      <c r="AH292" s="812"/>
      <c r="AI292" s="812"/>
      <c r="AJ292" s="812"/>
      <c r="AK292" s="812"/>
      <c r="AL292" s="812"/>
      <c r="AM292" s="812"/>
      <c r="AN292" s="812"/>
      <c r="AO292" s="812"/>
      <c r="AP292" s="812"/>
      <c r="AQ292" s="812"/>
      <c r="AR292" s="812"/>
      <c r="AS292" s="812"/>
      <c r="AT292" s="812"/>
      <c r="AU292" s="812"/>
      <c r="AV292" s="812"/>
      <c r="AW292" s="812"/>
      <c r="AX292" s="812"/>
      <c r="AY292" s="812"/>
      <c r="AZ292" s="812"/>
      <c r="BA292" s="812"/>
      <c r="BB292" s="812"/>
      <c r="BC292" s="812"/>
      <c r="BD292" s="812"/>
      <c r="BE292" s="812"/>
      <c r="BF292" s="812"/>
      <c r="BG292" s="812"/>
      <c r="BH292" s="812"/>
      <c r="BI292" s="812"/>
      <c r="BJ292" s="812"/>
      <c r="BK292" s="812"/>
      <c r="BL292" s="812"/>
      <c r="BM292" s="812"/>
      <c r="BN292" s="812"/>
      <c r="BO292" s="812"/>
      <c r="BP292" s="812"/>
      <c r="BQ292" s="812"/>
      <c r="BR292" s="812"/>
      <c r="BS292" s="812"/>
      <c r="BT292" s="812"/>
      <c r="BU292" s="812"/>
      <c r="BV292" s="812"/>
      <c r="BW292" s="812"/>
      <c r="BX292" s="812"/>
      <c r="BY292" s="812"/>
      <c r="BZ292" s="82"/>
    </row>
    <row r="293" spans="1:78" s="2" customFormat="1" ht="15.95" customHeight="1">
      <c r="A293" s="59"/>
      <c r="B293" s="122"/>
      <c r="C293" s="122"/>
      <c r="D293" s="122"/>
      <c r="E293" s="812">
        <f>'1～３面'!F386</f>
        <v>0</v>
      </c>
      <c r="F293" s="812"/>
      <c r="G293" s="812"/>
      <c r="H293" s="812"/>
      <c r="I293" s="812"/>
      <c r="J293" s="812"/>
      <c r="K293" s="812"/>
      <c r="L293" s="812"/>
      <c r="M293" s="812"/>
      <c r="N293" s="812"/>
      <c r="O293" s="812"/>
      <c r="P293" s="812"/>
      <c r="Q293" s="812"/>
      <c r="R293" s="812"/>
      <c r="S293" s="812"/>
      <c r="T293" s="812"/>
      <c r="U293" s="812"/>
      <c r="V293" s="812"/>
      <c r="W293" s="812"/>
      <c r="X293" s="812"/>
      <c r="Y293" s="812"/>
      <c r="Z293" s="812"/>
      <c r="AA293" s="812"/>
      <c r="AB293" s="812"/>
      <c r="AC293" s="812"/>
      <c r="AD293" s="812"/>
      <c r="AE293" s="812"/>
      <c r="AF293" s="812"/>
      <c r="AG293" s="812"/>
      <c r="AH293" s="812"/>
      <c r="AI293" s="812"/>
      <c r="AJ293" s="812"/>
      <c r="AK293" s="812"/>
      <c r="AL293" s="812"/>
      <c r="AM293" s="812"/>
      <c r="AN293" s="812"/>
      <c r="AO293" s="812"/>
      <c r="AP293" s="812"/>
      <c r="AQ293" s="812"/>
      <c r="AR293" s="812"/>
      <c r="AS293" s="812"/>
      <c r="AT293" s="812"/>
      <c r="AU293" s="812"/>
      <c r="AV293" s="812"/>
      <c r="AW293" s="812"/>
      <c r="AX293" s="812"/>
      <c r="AY293" s="812"/>
      <c r="AZ293" s="812"/>
      <c r="BA293" s="812"/>
      <c r="BB293" s="812"/>
      <c r="BC293" s="812"/>
      <c r="BD293" s="812"/>
      <c r="BE293" s="812"/>
      <c r="BF293" s="812"/>
      <c r="BG293" s="812"/>
      <c r="BH293" s="812"/>
      <c r="BI293" s="812"/>
      <c r="BJ293" s="812"/>
      <c r="BK293" s="812"/>
      <c r="BL293" s="812"/>
      <c r="BM293" s="812"/>
      <c r="BN293" s="812"/>
      <c r="BO293" s="812"/>
      <c r="BP293" s="812"/>
      <c r="BQ293" s="812"/>
      <c r="BR293" s="812"/>
      <c r="BS293" s="812"/>
      <c r="BT293" s="812"/>
      <c r="BU293" s="812"/>
      <c r="BV293" s="812"/>
      <c r="BW293" s="812"/>
      <c r="BX293" s="812"/>
      <c r="BY293" s="812"/>
      <c r="BZ293" s="82"/>
    </row>
    <row r="294" spans="1:78" s="2" customFormat="1" ht="15.95" customHeight="1">
      <c r="A294" s="59"/>
      <c r="B294" s="59"/>
      <c r="C294" s="59"/>
      <c r="D294" s="59"/>
      <c r="E294" s="812">
        <f>'1～３面'!F387</f>
        <v>0</v>
      </c>
      <c r="F294" s="812"/>
      <c r="G294" s="812"/>
      <c r="H294" s="812"/>
      <c r="I294" s="812"/>
      <c r="J294" s="812"/>
      <c r="K294" s="812"/>
      <c r="L294" s="812"/>
      <c r="M294" s="812"/>
      <c r="N294" s="812"/>
      <c r="O294" s="812"/>
      <c r="P294" s="812"/>
      <c r="Q294" s="812"/>
      <c r="R294" s="812"/>
      <c r="S294" s="812"/>
      <c r="T294" s="812"/>
      <c r="U294" s="812"/>
      <c r="V294" s="812"/>
      <c r="W294" s="812"/>
      <c r="X294" s="812"/>
      <c r="Y294" s="812"/>
      <c r="Z294" s="812"/>
      <c r="AA294" s="812"/>
      <c r="AB294" s="812"/>
      <c r="AC294" s="812"/>
      <c r="AD294" s="812"/>
      <c r="AE294" s="812"/>
      <c r="AF294" s="812"/>
      <c r="AG294" s="812"/>
      <c r="AH294" s="812"/>
      <c r="AI294" s="812"/>
      <c r="AJ294" s="812"/>
      <c r="AK294" s="812"/>
      <c r="AL294" s="812"/>
      <c r="AM294" s="812"/>
      <c r="AN294" s="812"/>
      <c r="AO294" s="812"/>
      <c r="AP294" s="812"/>
      <c r="AQ294" s="812"/>
      <c r="AR294" s="812"/>
      <c r="AS294" s="812"/>
      <c r="AT294" s="812"/>
      <c r="AU294" s="812"/>
      <c r="AV294" s="812"/>
      <c r="AW294" s="812"/>
      <c r="AX294" s="812"/>
      <c r="AY294" s="812"/>
      <c r="AZ294" s="812"/>
      <c r="BA294" s="812"/>
      <c r="BB294" s="812"/>
      <c r="BC294" s="812"/>
      <c r="BD294" s="812"/>
      <c r="BE294" s="812"/>
      <c r="BF294" s="812"/>
      <c r="BG294" s="812"/>
      <c r="BH294" s="812"/>
      <c r="BI294" s="812"/>
      <c r="BJ294" s="812"/>
      <c r="BK294" s="812"/>
      <c r="BL294" s="812"/>
      <c r="BM294" s="812"/>
      <c r="BN294" s="812"/>
      <c r="BO294" s="812"/>
      <c r="BP294" s="812"/>
      <c r="BQ294" s="812"/>
      <c r="BR294" s="812"/>
      <c r="BS294" s="812"/>
      <c r="BT294" s="812"/>
      <c r="BU294" s="812"/>
      <c r="BV294" s="812"/>
      <c r="BW294" s="812"/>
      <c r="BX294" s="812"/>
      <c r="BY294" s="812"/>
      <c r="BZ294" s="82"/>
    </row>
    <row r="295" spans="1:78" s="2" customFormat="1" ht="15.95" customHeight="1">
      <c r="A295" s="59"/>
      <c r="B295" s="122"/>
      <c r="C295" s="122"/>
      <c r="D295" s="122"/>
      <c r="E295" s="812">
        <f>'1～３面'!F388</f>
        <v>0</v>
      </c>
      <c r="F295" s="812"/>
      <c r="G295" s="812"/>
      <c r="H295" s="812"/>
      <c r="I295" s="812"/>
      <c r="J295" s="812"/>
      <c r="K295" s="812"/>
      <c r="L295" s="812"/>
      <c r="M295" s="812"/>
      <c r="N295" s="812"/>
      <c r="O295" s="812"/>
      <c r="P295" s="812"/>
      <c r="Q295" s="812"/>
      <c r="R295" s="812"/>
      <c r="S295" s="812"/>
      <c r="T295" s="812"/>
      <c r="U295" s="812"/>
      <c r="V295" s="812"/>
      <c r="W295" s="812"/>
      <c r="X295" s="812"/>
      <c r="Y295" s="812"/>
      <c r="Z295" s="812"/>
      <c r="AA295" s="812"/>
      <c r="AB295" s="812"/>
      <c r="AC295" s="812"/>
      <c r="AD295" s="812"/>
      <c r="AE295" s="812"/>
      <c r="AF295" s="812"/>
      <c r="AG295" s="812"/>
      <c r="AH295" s="812"/>
      <c r="AI295" s="812"/>
      <c r="AJ295" s="812"/>
      <c r="AK295" s="812"/>
      <c r="AL295" s="812"/>
      <c r="AM295" s="812"/>
      <c r="AN295" s="812"/>
      <c r="AO295" s="812"/>
      <c r="AP295" s="812"/>
      <c r="AQ295" s="812"/>
      <c r="AR295" s="812"/>
      <c r="AS295" s="812"/>
      <c r="AT295" s="812"/>
      <c r="AU295" s="812"/>
      <c r="AV295" s="812"/>
      <c r="AW295" s="812"/>
      <c r="AX295" s="812"/>
      <c r="AY295" s="812"/>
      <c r="AZ295" s="812"/>
      <c r="BA295" s="812"/>
      <c r="BB295" s="812"/>
      <c r="BC295" s="812"/>
      <c r="BD295" s="812"/>
      <c r="BE295" s="812"/>
      <c r="BF295" s="812"/>
      <c r="BG295" s="812"/>
      <c r="BH295" s="812"/>
      <c r="BI295" s="812"/>
      <c r="BJ295" s="812"/>
      <c r="BK295" s="812"/>
      <c r="BL295" s="812"/>
      <c r="BM295" s="812"/>
      <c r="BN295" s="812"/>
      <c r="BO295" s="812"/>
      <c r="BP295" s="812"/>
      <c r="BQ295" s="812"/>
      <c r="BR295" s="812"/>
      <c r="BS295" s="812"/>
      <c r="BT295" s="812"/>
      <c r="BU295" s="812"/>
      <c r="BV295" s="812"/>
      <c r="BW295" s="812"/>
      <c r="BX295" s="812"/>
      <c r="BY295" s="812"/>
      <c r="BZ295" s="82"/>
    </row>
    <row r="296" spans="1:78" s="2" customFormat="1" ht="15.95" customHeight="1">
      <c r="A296" s="59"/>
      <c r="B296" s="59"/>
      <c r="C296" s="59"/>
      <c r="D296" s="59"/>
      <c r="E296" s="812">
        <f>'1～３面'!F389</f>
        <v>0</v>
      </c>
      <c r="F296" s="812"/>
      <c r="G296" s="812"/>
      <c r="H296" s="812"/>
      <c r="I296" s="812"/>
      <c r="J296" s="812"/>
      <c r="K296" s="812"/>
      <c r="L296" s="812"/>
      <c r="M296" s="812"/>
      <c r="N296" s="812"/>
      <c r="O296" s="812"/>
      <c r="P296" s="812"/>
      <c r="Q296" s="812"/>
      <c r="R296" s="812"/>
      <c r="S296" s="812"/>
      <c r="T296" s="812"/>
      <c r="U296" s="812"/>
      <c r="V296" s="812"/>
      <c r="W296" s="812"/>
      <c r="X296" s="812"/>
      <c r="Y296" s="812"/>
      <c r="Z296" s="812"/>
      <c r="AA296" s="812"/>
      <c r="AB296" s="812"/>
      <c r="AC296" s="812"/>
      <c r="AD296" s="812"/>
      <c r="AE296" s="812"/>
      <c r="AF296" s="812"/>
      <c r="AG296" s="812"/>
      <c r="AH296" s="812"/>
      <c r="AI296" s="812"/>
      <c r="AJ296" s="812"/>
      <c r="AK296" s="812"/>
      <c r="AL296" s="812"/>
      <c r="AM296" s="812"/>
      <c r="AN296" s="812"/>
      <c r="AO296" s="812"/>
      <c r="AP296" s="812"/>
      <c r="AQ296" s="812"/>
      <c r="AR296" s="812"/>
      <c r="AS296" s="812"/>
      <c r="AT296" s="812"/>
      <c r="AU296" s="812"/>
      <c r="AV296" s="812"/>
      <c r="AW296" s="812"/>
      <c r="AX296" s="812"/>
      <c r="AY296" s="812"/>
      <c r="AZ296" s="812"/>
      <c r="BA296" s="812"/>
      <c r="BB296" s="812"/>
      <c r="BC296" s="812"/>
      <c r="BD296" s="812"/>
      <c r="BE296" s="812"/>
      <c r="BF296" s="812"/>
      <c r="BG296" s="812"/>
      <c r="BH296" s="812"/>
      <c r="BI296" s="812"/>
      <c r="BJ296" s="812"/>
      <c r="BK296" s="812"/>
      <c r="BL296" s="812"/>
      <c r="BM296" s="812"/>
      <c r="BN296" s="812"/>
      <c r="BO296" s="812"/>
      <c r="BP296" s="812"/>
      <c r="BQ296" s="812"/>
      <c r="BR296" s="812"/>
      <c r="BS296" s="812"/>
      <c r="BT296" s="812"/>
      <c r="BU296" s="812"/>
      <c r="BV296" s="812"/>
      <c r="BW296" s="812"/>
      <c r="BX296" s="812"/>
      <c r="BY296" s="812"/>
      <c r="BZ296" s="82"/>
    </row>
    <row r="297" spans="1:78" s="2" customFormat="1" ht="15.95" customHeight="1">
      <c r="A297" s="63"/>
      <c r="B297" s="63"/>
      <c r="C297" s="63"/>
      <c r="D297" s="63"/>
      <c r="E297" s="841">
        <f>'1～３面'!F390</f>
        <v>0</v>
      </c>
      <c r="F297" s="841"/>
      <c r="G297" s="841"/>
      <c r="H297" s="841"/>
      <c r="I297" s="841"/>
      <c r="J297" s="841"/>
      <c r="K297" s="841"/>
      <c r="L297" s="841"/>
      <c r="M297" s="841"/>
      <c r="N297" s="841"/>
      <c r="O297" s="841"/>
      <c r="P297" s="841"/>
      <c r="Q297" s="841"/>
      <c r="R297" s="841"/>
      <c r="S297" s="841"/>
      <c r="T297" s="841"/>
      <c r="U297" s="841"/>
      <c r="V297" s="841"/>
      <c r="W297" s="841"/>
      <c r="X297" s="841"/>
      <c r="Y297" s="841"/>
      <c r="Z297" s="841"/>
      <c r="AA297" s="841"/>
      <c r="AB297" s="841"/>
      <c r="AC297" s="841"/>
      <c r="AD297" s="841"/>
      <c r="AE297" s="841"/>
      <c r="AF297" s="841"/>
      <c r="AG297" s="841"/>
      <c r="AH297" s="841"/>
      <c r="AI297" s="841"/>
      <c r="AJ297" s="841"/>
      <c r="AK297" s="841"/>
      <c r="AL297" s="841"/>
      <c r="AM297" s="841"/>
      <c r="AN297" s="841"/>
      <c r="AO297" s="841"/>
      <c r="AP297" s="841"/>
      <c r="AQ297" s="841"/>
      <c r="AR297" s="841"/>
      <c r="AS297" s="841"/>
      <c r="AT297" s="841"/>
      <c r="AU297" s="841"/>
      <c r="AV297" s="841"/>
      <c r="AW297" s="841"/>
      <c r="AX297" s="841"/>
      <c r="AY297" s="841"/>
      <c r="AZ297" s="841"/>
      <c r="BA297" s="841"/>
      <c r="BB297" s="841"/>
      <c r="BC297" s="841"/>
      <c r="BD297" s="841"/>
      <c r="BE297" s="841"/>
      <c r="BF297" s="841"/>
      <c r="BG297" s="841"/>
      <c r="BH297" s="841"/>
      <c r="BI297" s="841"/>
      <c r="BJ297" s="841"/>
      <c r="BK297" s="841"/>
      <c r="BL297" s="841"/>
      <c r="BM297" s="841"/>
      <c r="BN297" s="841"/>
      <c r="BO297" s="841"/>
      <c r="BP297" s="841"/>
      <c r="BQ297" s="841"/>
      <c r="BR297" s="841"/>
      <c r="BS297" s="841"/>
      <c r="BT297" s="841"/>
      <c r="BU297" s="841"/>
      <c r="BV297" s="841"/>
      <c r="BW297" s="841"/>
      <c r="BX297" s="841"/>
      <c r="BY297" s="841"/>
      <c r="BZ297" s="83"/>
    </row>
    <row r="298" spans="1:78" s="2" customFormat="1" ht="2.1" customHeight="1">
      <c r="A298" s="59"/>
      <c r="B298" s="59"/>
      <c r="C298" s="59"/>
      <c r="D298" s="59"/>
      <c r="E298" s="59"/>
      <c r="F298" s="59"/>
      <c r="G298" s="59"/>
      <c r="H298" s="59"/>
      <c r="I298" s="59"/>
      <c r="J298" s="59"/>
      <c r="K298" s="59"/>
      <c r="L298" s="59"/>
      <c r="M298" s="59"/>
      <c r="N298" s="59"/>
      <c r="O298" s="59"/>
      <c r="P298" s="59"/>
      <c r="Q298" s="59"/>
      <c r="R298" s="59"/>
      <c r="S298" s="812"/>
      <c r="T298" s="812"/>
      <c r="U298" s="812"/>
      <c r="V298" s="812"/>
      <c r="W298" s="812"/>
      <c r="X298" s="812"/>
      <c r="Y298" s="812"/>
      <c r="Z298" s="812"/>
      <c r="AA298" s="812"/>
      <c r="AB298" s="812"/>
      <c r="AC298" s="812"/>
      <c r="AD298" s="812"/>
      <c r="AE298" s="812"/>
      <c r="AF298" s="812"/>
      <c r="AG298" s="812"/>
      <c r="AH298" s="812"/>
      <c r="AI298" s="812"/>
      <c r="AJ298" s="812"/>
      <c r="AK298" s="812"/>
      <c r="AL298" s="812"/>
      <c r="AM298" s="812"/>
      <c r="AN298" s="812"/>
      <c r="AO298" s="812"/>
      <c r="AP298" s="812"/>
      <c r="AQ298" s="812"/>
      <c r="AR298" s="812"/>
      <c r="AS298" s="812"/>
      <c r="AT298" s="812"/>
      <c r="AU298" s="812"/>
      <c r="AV298" s="812"/>
      <c r="AW298" s="812"/>
      <c r="AX298" s="812"/>
      <c r="AY298" s="812"/>
      <c r="AZ298" s="812"/>
      <c r="BA298" s="812"/>
      <c r="BB298" s="812"/>
      <c r="BC298" s="812"/>
      <c r="BD298" s="812"/>
      <c r="BE298" s="812"/>
      <c r="BF298" s="812"/>
      <c r="BG298" s="812"/>
      <c r="BH298" s="812"/>
      <c r="BI298" s="812"/>
      <c r="BJ298" s="812"/>
      <c r="BK298" s="812"/>
      <c r="BL298" s="812"/>
      <c r="BM298" s="812"/>
      <c r="BN298" s="812"/>
      <c r="BO298" s="812"/>
      <c r="BP298" s="812"/>
      <c r="BQ298" s="812"/>
      <c r="BR298" s="812"/>
      <c r="BS298" s="812"/>
      <c r="BT298" s="812"/>
      <c r="BU298" s="812"/>
      <c r="BV298" s="812"/>
      <c r="BW298" s="812"/>
      <c r="BX298" s="812"/>
      <c r="BY298" s="812"/>
      <c r="BZ298" s="812"/>
    </row>
    <row r="299" spans="1:78" s="2" customFormat="1" ht="2.1" customHeight="1">
      <c r="A299" s="59"/>
      <c r="B299" s="59"/>
      <c r="C299" s="59"/>
      <c r="D299" s="59"/>
      <c r="E299" s="798"/>
      <c r="F299" s="798"/>
      <c r="G299" s="798"/>
      <c r="H299" s="798"/>
      <c r="I299" s="798"/>
      <c r="J299" s="798"/>
      <c r="K299" s="798"/>
      <c r="L299" s="798"/>
      <c r="M299" s="798"/>
      <c r="N299" s="798"/>
      <c r="O299" s="798"/>
      <c r="P299" s="798"/>
      <c r="Q299" s="798"/>
      <c r="R299" s="798"/>
      <c r="S299" s="798"/>
      <c r="T299" s="798"/>
      <c r="U299" s="798"/>
      <c r="V299" s="798"/>
      <c r="W299" s="798"/>
      <c r="X299" s="798"/>
      <c r="Y299" s="798"/>
      <c r="Z299" s="798"/>
      <c r="AA299" s="798"/>
      <c r="AB299" s="798"/>
      <c r="AC299" s="798"/>
      <c r="AD299" s="798"/>
      <c r="AE299" s="798"/>
      <c r="AF299" s="798"/>
      <c r="AG299" s="798"/>
      <c r="AH299" s="798"/>
      <c r="AI299" s="798"/>
      <c r="AJ299" s="798"/>
      <c r="AK299" s="798"/>
      <c r="AL299" s="798"/>
      <c r="AM299" s="798"/>
      <c r="AN299" s="798"/>
      <c r="AO299" s="798"/>
      <c r="AP299" s="798"/>
      <c r="AQ299" s="798"/>
      <c r="AR299" s="798"/>
      <c r="AS299" s="798"/>
      <c r="AT299" s="798"/>
      <c r="AU299" s="798"/>
      <c r="AV299" s="798"/>
      <c r="AW299" s="798"/>
      <c r="AX299" s="798"/>
      <c r="AY299" s="798"/>
      <c r="AZ299" s="798"/>
      <c r="BA299" s="798"/>
      <c r="BB299" s="798"/>
      <c r="BC299" s="798"/>
      <c r="BD299" s="798"/>
      <c r="BE299" s="798"/>
      <c r="BF299" s="798"/>
      <c r="BG299" s="798"/>
      <c r="BH299" s="798"/>
      <c r="BI299" s="798"/>
      <c r="BJ299" s="798"/>
      <c r="BK299" s="798"/>
      <c r="BL299" s="798"/>
      <c r="BM299" s="798"/>
      <c r="BN299" s="798"/>
      <c r="BO299" s="798"/>
      <c r="BP299" s="798"/>
      <c r="BQ299" s="798"/>
      <c r="BR299" s="798"/>
      <c r="BS299" s="798"/>
      <c r="BT299" s="798"/>
      <c r="BU299" s="798"/>
      <c r="BV299" s="798"/>
      <c r="BW299" s="798"/>
      <c r="BX299" s="798"/>
      <c r="BY299" s="82"/>
      <c r="BZ299" s="82"/>
    </row>
    <row r="300" spans="1:78" s="2" customFormat="1" ht="2.1" customHeight="1">
      <c r="A300" s="59"/>
      <c r="B300" s="59"/>
      <c r="C300" s="59"/>
      <c r="D300" s="59"/>
      <c r="E300" s="798"/>
      <c r="F300" s="798"/>
      <c r="G300" s="798"/>
      <c r="H300" s="798"/>
      <c r="I300" s="798"/>
      <c r="J300" s="798"/>
      <c r="K300" s="798"/>
      <c r="L300" s="798"/>
      <c r="M300" s="798"/>
      <c r="N300" s="798"/>
      <c r="O300" s="798"/>
      <c r="P300" s="798"/>
      <c r="Q300" s="798"/>
      <c r="R300" s="798"/>
      <c r="S300" s="798"/>
      <c r="T300" s="798"/>
      <c r="U300" s="798"/>
      <c r="V300" s="798"/>
      <c r="W300" s="798"/>
      <c r="X300" s="798"/>
      <c r="Y300" s="798"/>
      <c r="Z300" s="798"/>
      <c r="AA300" s="798"/>
      <c r="AB300" s="798"/>
      <c r="AC300" s="798"/>
      <c r="AD300" s="798"/>
      <c r="AE300" s="798"/>
      <c r="AF300" s="798"/>
      <c r="AG300" s="798"/>
      <c r="AH300" s="798"/>
      <c r="AI300" s="798"/>
      <c r="AJ300" s="798"/>
      <c r="AK300" s="798"/>
      <c r="AL300" s="798"/>
      <c r="AM300" s="798"/>
      <c r="AN300" s="798"/>
      <c r="AO300" s="798"/>
      <c r="AP300" s="798"/>
      <c r="AQ300" s="798"/>
      <c r="AR300" s="798"/>
      <c r="AS300" s="798"/>
      <c r="AT300" s="798"/>
      <c r="AU300" s="798"/>
      <c r="AV300" s="798"/>
      <c r="AW300" s="798"/>
      <c r="AX300" s="798"/>
      <c r="AY300" s="798"/>
      <c r="AZ300" s="798"/>
      <c r="BA300" s="798"/>
      <c r="BB300" s="798"/>
      <c r="BC300" s="798"/>
      <c r="BD300" s="798"/>
      <c r="BE300" s="798"/>
      <c r="BF300" s="798"/>
      <c r="BG300" s="798"/>
      <c r="BH300" s="798"/>
      <c r="BI300" s="798"/>
      <c r="BJ300" s="798"/>
      <c r="BK300" s="798"/>
      <c r="BL300" s="798"/>
      <c r="BM300" s="798"/>
      <c r="BN300" s="798"/>
      <c r="BO300" s="798"/>
      <c r="BP300" s="798"/>
      <c r="BQ300" s="798"/>
      <c r="BR300" s="798"/>
      <c r="BS300" s="798"/>
      <c r="BT300" s="798"/>
      <c r="BU300" s="798"/>
      <c r="BV300" s="798"/>
      <c r="BW300" s="798"/>
      <c r="BX300" s="798"/>
      <c r="BY300" s="82"/>
      <c r="BZ300" s="82"/>
    </row>
    <row r="301" spans="1:78" s="2" customFormat="1" ht="2.1" customHeight="1">
      <c r="A301" s="59"/>
      <c r="B301" s="59"/>
      <c r="C301" s="59"/>
      <c r="D301" s="59"/>
      <c r="E301" s="798"/>
      <c r="F301" s="798"/>
      <c r="G301" s="798"/>
      <c r="H301" s="798"/>
      <c r="I301" s="798"/>
      <c r="J301" s="798"/>
      <c r="K301" s="798"/>
      <c r="L301" s="798"/>
      <c r="M301" s="798"/>
      <c r="N301" s="798"/>
      <c r="O301" s="798"/>
      <c r="P301" s="798"/>
      <c r="Q301" s="798"/>
      <c r="R301" s="798"/>
      <c r="S301" s="798"/>
      <c r="T301" s="798"/>
      <c r="U301" s="798"/>
      <c r="V301" s="798"/>
      <c r="W301" s="798"/>
      <c r="X301" s="798"/>
      <c r="Y301" s="798"/>
      <c r="Z301" s="798"/>
      <c r="AA301" s="798"/>
      <c r="AB301" s="798"/>
      <c r="AC301" s="798"/>
      <c r="AD301" s="798"/>
      <c r="AE301" s="798"/>
      <c r="AF301" s="798"/>
      <c r="AG301" s="798"/>
      <c r="AH301" s="798"/>
      <c r="AI301" s="798"/>
      <c r="AJ301" s="798"/>
      <c r="AK301" s="798"/>
      <c r="AL301" s="798"/>
      <c r="AM301" s="798"/>
      <c r="AN301" s="798"/>
      <c r="AO301" s="798"/>
      <c r="AP301" s="798"/>
      <c r="AQ301" s="798"/>
      <c r="AR301" s="798"/>
      <c r="AS301" s="798"/>
      <c r="AT301" s="798"/>
      <c r="AU301" s="798"/>
      <c r="AV301" s="798"/>
      <c r="AW301" s="798"/>
      <c r="AX301" s="798"/>
      <c r="AY301" s="798"/>
      <c r="AZ301" s="798"/>
      <c r="BA301" s="798"/>
      <c r="BB301" s="798"/>
      <c r="BC301" s="798"/>
      <c r="BD301" s="798"/>
      <c r="BE301" s="798"/>
      <c r="BF301" s="798"/>
      <c r="BG301" s="798"/>
      <c r="BH301" s="798"/>
      <c r="BI301" s="798"/>
      <c r="BJ301" s="798"/>
      <c r="BK301" s="798"/>
      <c r="BL301" s="798"/>
      <c r="BM301" s="798"/>
      <c r="BN301" s="798"/>
      <c r="BO301" s="798"/>
      <c r="BP301" s="798"/>
      <c r="BQ301" s="798"/>
      <c r="BR301" s="798"/>
      <c r="BS301" s="798"/>
      <c r="BT301" s="798"/>
      <c r="BU301" s="798"/>
      <c r="BV301" s="798"/>
      <c r="BW301" s="798"/>
      <c r="BX301" s="798"/>
      <c r="BY301" s="82"/>
      <c r="BZ301" s="82"/>
    </row>
    <row r="302" spans="1:78" s="2" customFormat="1" ht="2.1" customHeight="1">
      <c r="A302" s="59"/>
      <c r="B302" s="59"/>
      <c r="C302" s="59"/>
      <c r="D302" s="59"/>
      <c r="E302" s="798"/>
      <c r="F302" s="798"/>
      <c r="G302" s="798"/>
      <c r="H302" s="798"/>
      <c r="I302" s="798"/>
      <c r="J302" s="798"/>
      <c r="K302" s="798"/>
      <c r="L302" s="798"/>
      <c r="M302" s="798"/>
      <c r="N302" s="798"/>
      <c r="O302" s="798"/>
      <c r="P302" s="798"/>
      <c r="Q302" s="798"/>
      <c r="R302" s="798"/>
      <c r="S302" s="798"/>
      <c r="T302" s="798"/>
      <c r="U302" s="798"/>
      <c r="V302" s="798"/>
      <c r="W302" s="798"/>
      <c r="X302" s="798"/>
      <c r="Y302" s="798"/>
      <c r="Z302" s="798"/>
      <c r="AA302" s="798"/>
      <c r="AB302" s="798"/>
      <c r="AC302" s="798"/>
      <c r="AD302" s="798"/>
      <c r="AE302" s="798"/>
      <c r="AF302" s="798"/>
      <c r="AG302" s="798"/>
      <c r="AH302" s="798"/>
      <c r="AI302" s="798"/>
      <c r="AJ302" s="798"/>
      <c r="AK302" s="798"/>
      <c r="AL302" s="798"/>
      <c r="AM302" s="798"/>
      <c r="AN302" s="798"/>
      <c r="AO302" s="798"/>
      <c r="AP302" s="798"/>
      <c r="AQ302" s="798"/>
      <c r="AR302" s="798"/>
      <c r="AS302" s="798"/>
      <c r="AT302" s="798"/>
      <c r="AU302" s="798"/>
      <c r="AV302" s="798"/>
      <c r="AW302" s="798"/>
      <c r="AX302" s="798"/>
      <c r="AY302" s="798"/>
      <c r="AZ302" s="798"/>
      <c r="BA302" s="798"/>
      <c r="BB302" s="798"/>
      <c r="BC302" s="798"/>
      <c r="BD302" s="798"/>
      <c r="BE302" s="798"/>
      <c r="BF302" s="798"/>
      <c r="BG302" s="798"/>
      <c r="BH302" s="798"/>
      <c r="BI302" s="798"/>
      <c r="BJ302" s="798"/>
      <c r="BK302" s="798"/>
      <c r="BL302" s="798"/>
      <c r="BM302" s="798"/>
      <c r="BN302" s="798"/>
      <c r="BO302" s="798"/>
      <c r="BP302" s="798"/>
      <c r="BQ302" s="798"/>
      <c r="BR302" s="798"/>
      <c r="BS302" s="798"/>
      <c r="BT302" s="798"/>
      <c r="BU302" s="798"/>
      <c r="BV302" s="798"/>
      <c r="BW302" s="798"/>
      <c r="BX302" s="798"/>
      <c r="BY302" s="82"/>
      <c r="BZ302" s="82"/>
    </row>
    <row r="303" spans="1:78" s="2" customFormat="1" ht="2.1" customHeight="1">
      <c r="A303" s="59"/>
      <c r="B303" s="59"/>
      <c r="C303" s="59"/>
      <c r="D303" s="59"/>
      <c r="E303" s="798"/>
      <c r="F303" s="798"/>
      <c r="G303" s="798"/>
      <c r="H303" s="798"/>
      <c r="I303" s="798"/>
      <c r="J303" s="798"/>
      <c r="K303" s="798"/>
      <c r="L303" s="798"/>
      <c r="M303" s="798"/>
      <c r="N303" s="798"/>
      <c r="O303" s="798"/>
      <c r="P303" s="798"/>
      <c r="Q303" s="798"/>
      <c r="R303" s="798"/>
      <c r="S303" s="798"/>
      <c r="T303" s="798"/>
      <c r="U303" s="798"/>
      <c r="V303" s="798"/>
      <c r="W303" s="798"/>
      <c r="X303" s="798"/>
      <c r="Y303" s="798"/>
      <c r="Z303" s="798"/>
      <c r="AA303" s="798"/>
      <c r="AB303" s="798"/>
      <c r="AC303" s="798"/>
      <c r="AD303" s="798"/>
      <c r="AE303" s="798"/>
      <c r="AF303" s="798"/>
      <c r="AG303" s="798"/>
      <c r="AH303" s="798"/>
      <c r="AI303" s="798"/>
      <c r="AJ303" s="798"/>
      <c r="AK303" s="798"/>
      <c r="AL303" s="798"/>
      <c r="AM303" s="798"/>
      <c r="AN303" s="798"/>
      <c r="AO303" s="798"/>
      <c r="AP303" s="798"/>
      <c r="AQ303" s="798"/>
      <c r="AR303" s="798"/>
      <c r="AS303" s="798"/>
      <c r="AT303" s="798"/>
      <c r="AU303" s="798"/>
      <c r="AV303" s="798"/>
      <c r="AW303" s="798"/>
      <c r="AX303" s="798"/>
      <c r="AY303" s="798"/>
      <c r="AZ303" s="798"/>
      <c r="BA303" s="798"/>
      <c r="BB303" s="798"/>
      <c r="BC303" s="798"/>
      <c r="BD303" s="798"/>
      <c r="BE303" s="798"/>
      <c r="BF303" s="798"/>
      <c r="BG303" s="798"/>
      <c r="BH303" s="798"/>
      <c r="BI303" s="798"/>
      <c r="BJ303" s="798"/>
      <c r="BK303" s="798"/>
      <c r="BL303" s="798"/>
      <c r="BM303" s="798"/>
      <c r="BN303" s="798"/>
      <c r="BO303" s="798"/>
      <c r="BP303" s="798"/>
      <c r="BQ303" s="798"/>
      <c r="BR303" s="798"/>
      <c r="BS303" s="798"/>
      <c r="BT303" s="798"/>
      <c r="BU303" s="798"/>
      <c r="BV303" s="798"/>
      <c r="BW303" s="798"/>
      <c r="BX303" s="798"/>
      <c r="BY303" s="82"/>
      <c r="BZ303" s="82"/>
    </row>
    <row r="304" spans="1:78" s="2" customFormat="1" ht="2.1" customHeight="1">
      <c r="A304" s="59"/>
      <c r="B304" s="59"/>
      <c r="C304" s="59"/>
      <c r="D304" s="59"/>
      <c r="E304" s="59"/>
      <c r="F304" s="59"/>
      <c r="G304" s="59"/>
      <c r="H304" s="59"/>
      <c r="I304" s="59"/>
      <c r="J304" s="59"/>
      <c r="K304" s="59"/>
      <c r="L304" s="59"/>
      <c r="M304" s="59"/>
      <c r="N304" s="59"/>
      <c r="O304" s="59"/>
      <c r="P304" s="59"/>
      <c r="Q304" s="59"/>
      <c r="R304" s="59"/>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row>
    <row r="305" spans="1:79" s="2" customFormat="1" ht="2.1"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row>
    <row r="306" spans="1:79" s="2" customFormat="1" ht="2.1"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79" s="2" customFormat="1" ht="2.1"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row>
    <row r="308" spans="1:79" s="2" customFormat="1" ht="2.1"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row>
    <row r="309" spans="1:79" s="2" customFormat="1" ht="15" customHeight="1">
      <c r="A309" s="847" t="s">
        <v>1373</v>
      </c>
      <c r="B309" s="847"/>
      <c r="C309" s="847"/>
      <c r="D309" s="847"/>
      <c r="E309" s="847"/>
      <c r="F309" s="847"/>
      <c r="G309" s="847"/>
      <c r="H309" s="847"/>
      <c r="I309" s="847"/>
      <c r="J309" s="847"/>
      <c r="K309" s="847"/>
      <c r="L309" s="847"/>
      <c r="M309" s="847"/>
      <c r="N309" s="847"/>
      <c r="O309" s="847"/>
      <c r="P309" s="847"/>
      <c r="Q309" s="847"/>
      <c r="R309" s="847"/>
      <c r="S309" s="847"/>
      <c r="T309" s="847"/>
      <c r="U309" s="847"/>
      <c r="V309" s="847"/>
      <c r="W309" s="847"/>
      <c r="X309" s="847"/>
      <c r="Y309" s="847"/>
      <c r="Z309" s="847"/>
      <c r="AA309" s="847"/>
      <c r="AB309" s="847"/>
      <c r="AC309" s="847"/>
      <c r="AD309" s="847"/>
      <c r="AE309" s="847"/>
      <c r="AF309" s="847"/>
      <c r="AG309" s="847"/>
      <c r="AH309" s="847"/>
      <c r="AI309" s="847"/>
      <c r="AJ309" s="847"/>
      <c r="AK309" s="847"/>
      <c r="AL309" s="847"/>
      <c r="AM309" s="847"/>
      <c r="AN309" s="847"/>
      <c r="AO309" s="847"/>
      <c r="AP309" s="847"/>
      <c r="AQ309" s="847"/>
      <c r="AR309" s="847"/>
      <c r="AS309" s="847"/>
      <c r="AT309" s="847"/>
      <c r="AU309" s="847"/>
      <c r="AV309" s="847"/>
      <c r="AW309" s="847"/>
      <c r="AX309" s="847"/>
      <c r="AY309" s="847"/>
      <c r="AZ309" s="847"/>
      <c r="BA309" s="847"/>
      <c r="BB309" s="847"/>
      <c r="BC309" s="847"/>
      <c r="BD309" s="847"/>
      <c r="BE309" s="847"/>
      <c r="BF309" s="847"/>
      <c r="BG309" s="847"/>
      <c r="BH309" s="847"/>
      <c r="BI309" s="847"/>
      <c r="BJ309" s="847"/>
      <c r="BK309" s="847"/>
      <c r="BL309" s="847"/>
      <c r="BM309" s="847"/>
      <c r="BN309" s="847"/>
      <c r="BO309" s="847"/>
      <c r="BP309" s="847"/>
      <c r="BQ309" s="847"/>
      <c r="BR309" s="847"/>
      <c r="BS309" s="847"/>
      <c r="BT309" s="847"/>
      <c r="BU309" s="847"/>
      <c r="BV309" s="847"/>
      <c r="BW309" s="847"/>
      <c r="BX309" s="847"/>
      <c r="BY309" s="847"/>
      <c r="BZ309" s="847"/>
      <c r="CA309" s="59"/>
    </row>
    <row r="310" spans="1:79" s="2" customFormat="1" ht="14.45" customHeight="1">
      <c r="A310" s="60"/>
      <c r="B310" s="59" t="s">
        <v>1374</v>
      </c>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59"/>
    </row>
    <row r="311" spans="1:79" s="2" customFormat="1" ht="15" customHeight="1">
      <c r="A311" s="59"/>
      <c r="B311" s="59"/>
      <c r="C311" s="933" t="s">
        <v>1375</v>
      </c>
      <c r="D311" s="933"/>
      <c r="E311" s="933"/>
      <c r="F311" s="933"/>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933"/>
      <c r="AE311" s="933"/>
      <c r="AF311" s="933"/>
      <c r="AG311" s="933"/>
      <c r="AH311" s="933"/>
      <c r="AI311" s="933"/>
      <c r="AJ311" s="933"/>
      <c r="AK311" s="933"/>
      <c r="AL311" s="933"/>
      <c r="AM311" s="933"/>
      <c r="AN311" s="933"/>
      <c r="AO311" s="933"/>
      <c r="AP311" s="933"/>
      <c r="AQ311" s="933"/>
      <c r="AR311" s="933"/>
      <c r="AS311" s="933"/>
      <c r="AT311" s="933"/>
      <c r="AU311" s="933"/>
      <c r="AV311" s="933"/>
      <c r="AW311" s="933"/>
      <c r="AX311" s="933"/>
      <c r="AY311" s="933"/>
      <c r="AZ311" s="933"/>
      <c r="BA311" s="933"/>
      <c r="BB311" s="933"/>
      <c r="BC311" s="933"/>
      <c r="BD311" s="933"/>
      <c r="BE311" s="933"/>
      <c r="BF311" s="933"/>
      <c r="BG311" s="933"/>
      <c r="BH311" s="933"/>
      <c r="BI311" s="933"/>
      <c r="BJ311" s="933"/>
      <c r="BK311" s="933"/>
      <c r="BL311" s="933"/>
      <c r="BM311" s="933"/>
      <c r="BN311" s="933"/>
      <c r="BO311" s="933"/>
      <c r="BP311" s="933"/>
      <c r="BQ311" s="933"/>
      <c r="BR311" s="933"/>
      <c r="BS311" s="933"/>
      <c r="BT311" s="933"/>
      <c r="BU311" s="933"/>
      <c r="BV311" s="933"/>
      <c r="BW311" s="933"/>
      <c r="BX311" s="60"/>
      <c r="BY311" s="60"/>
      <c r="BZ311" s="60"/>
      <c r="CA311" s="59"/>
    </row>
    <row r="312" spans="1:79" s="2" customFormat="1" ht="15" customHeight="1">
      <c r="A312" s="59"/>
      <c r="B312" s="59"/>
      <c r="C312" s="933"/>
      <c r="D312" s="933"/>
      <c r="E312" s="933"/>
      <c r="F312" s="933"/>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933"/>
      <c r="AE312" s="933"/>
      <c r="AF312" s="933"/>
      <c r="AG312" s="933"/>
      <c r="AH312" s="933"/>
      <c r="AI312" s="933"/>
      <c r="AJ312" s="933"/>
      <c r="AK312" s="933"/>
      <c r="AL312" s="933"/>
      <c r="AM312" s="933"/>
      <c r="AN312" s="933"/>
      <c r="AO312" s="933"/>
      <c r="AP312" s="933"/>
      <c r="AQ312" s="933"/>
      <c r="AR312" s="933"/>
      <c r="AS312" s="933"/>
      <c r="AT312" s="933"/>
      <c r="AU312" s="933"/>
      <c r="AV312" s="933"/>
      <c r="AW312" s="933"/>
      <c r="AX312" s="933"/>
      <c r="AY312" s="933"/>
      <c r="AZ312" s="933"/>
      <c r="BA312" s="933"/>
      <c r="BB312" s="933"/>
      <c r="BC312" s="933"/>
      <c r="BD312" s="933"/>
      <c r="BE312" s="933"/>
      <c r="BF312" s="933"/>
      <c r="BG312" s="933"/>
      <c r="BH312" s="933"/>
      <c r="BI312" s="933"/>
      <c r="BJ312" s="933"/>
      <c r="BK312" s="933"/>
      <c r="BL312" s="933"/>
      <c r="BM312" s="933"/>
      <c r="BN312" s="933"/>
      <c r="BO312" s="933"/>
      <c r="BP312" s="933"/>
      <c r="BQ312" s="933"/>
      <c r="BR312" s="933"/>
      <c r="BS312" s="933"/>
      <c r="BT312" s="933"/>
      <c r="BU312" s="933"/>
      <c r="BV312" s="933"/>
      <c r="BW312" s="933"/>
      <c r="BX312" s="60"/>
      <c r="BY312" s="60"/>
      <c r="BZ312" s="60"/>
      <c r="CA312" s="59"/>
    </row>
    <row r="313" spans="1:79" s="2" customFormat="1" ht="15" customHeight="1">
      <c r="A313" s="59"/>
      <c r="B313" s="59"/>
      <c r="C313" s="933"/>
      <c r="D313" s="933"/>
      <c r="E313" s="933"/>
      <c r="F313" s="933"/>
      <c r="G313" s="933"/>
      <c r="H313" s="933"/>
      <c r="I313" s="933"/>
      <c r="J313" s="933"/>
      <c r="K313" s="933"/>
      <c r="L313" s="933"/>
      <c r="M313" s="933"/>
      <c r="N313" s="933"/>
      <c r="O313" s="933"/>
      <c r="P313" s="933"/>
      <c r="Q313" s="933"/>
      <c r="R313" s="933"/>
      <c r="S313" s="933"/>
      <c r="T313" s="933"/>
      <c r="U313" s="933"/>
      <c r="V313" s="933"/>
      <c r="W313" s="933"/>
      <c r="X313" s="933"/>
      <c r="Y313" s="933"/>
      <c r="Z313" s="933"/>
      <c r="AA313" s="933"/>
      <c r="AB313" s="933"/>
      <c r="AC313" s="933"/>
      <c r="AD313" s="933"/>
      <c r="AE313" s="933"/>
      <c r="AF313" s="933"/>
      <c r="AG313" s="933"/>
      <c r="AH313" s="933"/>
      <c r="AI313" s="933"/>
      <c r="AJ313" s="933"/>
      <c r="AK313" s="933"/>
      <c r="AL313" s="933"/>
      <c r="AM313" s="933"/>
      <c r="AN313" s="933"/>
      <c r="AO313" s="933"/>
      <c r="AP313" s="933"/>
      <c r="AQ313" s="933"/>
      <c r="AR313" s="933"/>
      <c r="AS313" s="933"/>
      <c r="AT313" s="933"/>
      <c r="AU313" s="933"/>
      <c r="AV313" s="933"/>
      <c r="AW313" s="933"/>
      <c r="AX313" s="933"/>
      <c r="AY313" s="933"/>
      <c r="AZ313" s="933"/>
      <c r="BA313" s="933"/>
      <c r="BB313" s="933"/>
      <c r="BC313" s="933"/>
      <c r="BD313" s="933"/>
      <c r="BE313" s="933"/>
      <c r="BF313" s="933"/>
      <c r="BG313" s="933"/>
      <c r="BH313" s="933"/>
      <c r="BI313" s="933"/>
      <c r="BJ313" s="933"/>
      <c r="BK313" s="933"/>
      <c r="BL313" s="933"/>
      <c r="BM313" s="933"/>
      <c r="BN313" s="933"/>
      <c r="BO313" s="933"/>
      <c r="BP313" s="933"/>
      <c r="BQ313" s="933"/>
      <c r="BR313" s="933"/>
      <c r="BS313" s="933"/>
      <c r="BT313" s="933"/>
      <c r="BU313" s="933"/>
      <c r="BV313" s="933"/>
      <c r="BW313" s="933"/>
      <c r="BX313" s="60"/>
      <c r="BY313" s="60"/>
      <c r="BZ313" s="60"/>
      <c r="CA313" s="59"/>
    </row>
    <row r="314" spans="1:79" s="2" customFormat="1" ht="15" customHeight="1">
      <c r="A314" s="59"/>
      <c r="B314" s="59"/>
      <c r="C314" s="933"/>
      <c r="D314" s="933"/>
      <c r="E314" s="933"/>
      <c r="F314" s="933"/>
      <c r="G314" s="933"/>
      <c r="H314" s="933"/>
      <c r="I314" s="933"/>
      <c r="J314" s="933"/>
      <c r="K314" s="933"/>
      <c r="L314" s="933"/>
      <c r="M314" s="933"/>
      <c r="N314" s="933"/>
      <c r="O314" s="933"/>
      <c r="P314" s="933"/>
      <c r="Q314" s="933"/>
      <c r="R314" s="933"/>
      <c r="S314" s="933"/>
      <c r="T314" s="933"/>
      <c r="U314" s="933"/>
      <c r="V314" s="933"/>
      <c r="W314" s="933"/>
      <c r="X314" s="933"/>
      <c r="Y314" s="933"/>
      <c r="Z314" s="933"/>
      <c r="AA314" s="933"/>
      <c r="AB314" s="933"/>
      <c r="AC314" s="933"/>
      <c r="AD314" s="933"/>
      <c r="AE314" s="933"/>
      <c r="AF314" s="933"/>
      <c r="AG314" s="933"/>
      <c r="AH314" s="933"/>
      <c r="AI314" s="933"/>
      <c r="AJ314" s="933"/>
      <c r="AK314" s="933"/>
      <c r="AL314" s="933"/>
      <c r="AM314" s="933"/>
      <c r="AN314" s="933"/>
      <c r="AO314" s="933"/>
      <c r="AP314" s="933"/>
      <c r="AQ314" s="933"/>
      <c r="AR314" s="933"/>
      <c r="AS314" s="933"/>
      <c r="AT314" s="933"/>
      <c r="AU314" s="933"/>
      <c r="AV314" s="933"/>
      <c r="AW314" s="933"/>
      <c r="AX314" s="933"/>
      <c r="AY314" s="933"/>
      <c r="AZ314" s="933"/>
      <c r="BA314" s="933"/>
      <c r="BB314" s="933"/>
      <c r="BC314" s="933"/>
      <c r="BD314" s="933"/>
      <c r="BE314" s="933"/>
      <c r="BF314" s="933"/>
      <c r="BG314" s="933"/>
      <c r="BH314" s="933"/>
      <c r="BI314" s="933"/>
      <c r="BJ314" s="933"/>
      <c r="BK314" s="933"/>
      <c r="BL314" s="933"/>
      <c r="BM314" s="933"/>
      <c r="BN314" s="933"/>
      <c r="BO314" s="933"/>
      <c r="BP314" s="933"/>
      <c r="BQ314" s="933"/>
      <c r="BR314" s="933"/>
      <c r="BS314" s="933"/>
      <c r="BT314" s="933"/>
      <c r="BU314" s="933"/>
      <c r="BV314" s="933"/>
      <c r="BW314" s="933"/>
      <c r="BX314" s="60"/>
      <c r="BY314" s="60"/>
      <c r="BZ314" s="60"/>
      <c r="CA314" s="59"/>
    </row>
    <row r="315" spans="1:79" s="2" customFormat="1" ht="15" customHeight="1">
      <c r="A315" s="59"/>
      <c r="B315" s="59"/>
      <c r="C315" s="933"/>
      <c r="D315" s="933"/>
      <c r="E315" s="933"/>
      <c r="F315" s="933"/>
      <c r="G315" s="933"/>
      <c r="H315" s="933"/>
      <c r="I315" s="933"/>
      <c r="J315" s="933"/>
      <c r="K315" s="933"/>
      <c r="L315" s="933"/>
      <c r="M315" s="933"/>
      <c r="N315" s="933"/>
      <c r="O315" s="933"/>
      <c r="P315" s="933"/>
      <c r="Q315" s="933"/>
      <c r="R315" s="933"/>
      <c r="S315" s="933"/>
      <c r="T315" s="933"/>
      <c r="U315" s="933"/>
      <c r="V315" s="933"/>
      <c r="W315" s="933"/>
      <c r="X315" s="933"/>
      <c r="Y315" s="933"/>
      <c r="Z315" s="933"/>
      <c r="AA315" s="933"/>
      <c r="AB315" s="933"/>
      <c r="AC315" s="933"/>
      <c r="AD315" s="933"/>
      <c r="AE315" s="933"/>
      <c r="AF315" s="933"/>
      <c r="AG315" s="933"/>
      <c r="AH315" s="933"/>
      <c r="AI315" s="933"/>
      <c r="AJ315" s="933"/>
      <c r="AK315" s="933"/>
      <c r="AL315" s="933"/>
      <c r="AM315" s="933"/>
      <c r="AN315" s="933"/>
      <c r="AO315" s="933"/>
      <c r="AP315" s="933"/>
      <c r="AQ315" s="933"/>
      <c r="AR315" s="933"/>
      <c r="AS315" s="933"/>
      <c r="AT315" s="933"/>
      <c r="AU315" s="933"/>
      <c r="AV315" s="933"/>
      <c r="AW315" s="933"/>
      <c r="AX315" s="933"/>
      <c r="AY315" s="933"/>
      <c r="AZ315" s="933"/>
      <c r="BA315" s="933"/>
      <c r="BB315" s="933"/>
      <c r="BC315" s="933"/>
      <c r="BD315" s="933"/>
      <c r="BE315" s="933"/>
      <c r="BF315" s="933"/>
      <c r="BG315" s="933"/>
      <c r="BH315" s="933"/>
      <c r="BI315" s="933"/>
      <c r="BJ315" s="933"/>
      <c r="BK315" s="933"/>
      <c r="BL315" s="933"/>
      <c r="BM315" s="933"/>
      <c r="BN315" s="933"/>
      <c r="BO315" s="933"/>
      <c r="BP315" s="933"/>
      <c r="BQ315" s="933"/>
      <c r="BR315" s="933"/>
      <c r="BS315" s="933"/>
      <c r="BT315" s="933"/>
      <c r="BU315" s="933"/>
      <c r="BV315" s="933"/>
      <c r="BW315" s="933"/>
      <c r="BX315" s="60"/>
      <c r="BY315" s="60"/>
      <c r="BZ315" s="60"/>
      <c r="CA315" s="59"/>
    </row>
    <row r="316" spans="1:79" s="2" customFormat="1" ht="15" customHeight="1">
      <c r="A316" s="59"/>
      <c r="B316" s="59"/>
      <c r="C316" s="933"/>
      <c r="D316" s="933"/>
      <c r="E316" s="933"/>
      <c r="F316" s="933"/>
      <c r="G316" s="933"/>
      <c r="H316" s="933"/>
      <c r="I316" s="933"/>
      <c r="J316" s="933"/>
      <c r="K316" s="933"/>
      <c r="L316" s="933"/>
      <c r="M316" s="933"/>
      <c r="N316" s="933"/>
      <c r="O316" s="933"/>
      <c r="P316" s="933"/>
      <c r="Q316" s="933"/>
      <c r="R316" s="933"/>
      <c r="S316" s="933"/>
      <c r="T316" s="933"/>
      <c r="U316" s="933"/>
      <c r="V316" s="933"/>
      <c r="W316" s="933"/>
      <c r="X316" s="933"/>
      <c r="Y316" s="933"/>
      <c r="Z316" s="933"/>
      <c r="AA316" s="933"/>
      <c r="AB316" s="933"/>
      <c r="AC316" s="933"/>
      <c r="AD316" s="933"/>
      <c r="AE316" s="933"/>
      <c r="AF316" s="933"/>
      <c r="AG316" s="933"/>
      <c r="AH316" s="933"/>
      <c r="AI316" s="933"/>
      <c r="AJ316" s="933"/>
      <c r="AK316" s="933"/>
      <c r="AL316" s="933"/>
      <c r="AM316" s="933"/>
      <c r="AN316" s="933"/>
      <c r="AO316" s="933"/>
      <c r="AP316" s="933"/>
      <c r="AQ316" s="933"/>
      <c r="AR316" s="933"/>
      <c r="AS316" s="933"/>
      <c r="AT316" s="933"/>
      <c r="AU316" s="933"/>
      <c r="AV316" s="933"/>
      <c r="AW316" s="933"/>
      <c r="AX316" s="933"/>
      <c r="AY316" s="933"/>
      <c r="AZ316" s="933"/>
      <c r="BA316" s="933"/>
      <c r="BB316" s="933"/>
      <c r="BC316" s="933"/>
      <c r="BD316" s="933"/>
      <c r="BE316" s="933"/>
      <c r="BF316" s="933"/>
      <c r="BG316" s="933"/>
      <c r="BH316" s="933"/>
      <c r="BI316" s="933"/>
      <c r="BJ316" s="933"/>
      <c r="BK316" s="933"/>
      <c r="BL316" s="933"/>
      <c r="BM316" s="933"/>
      <c r="BN316" s="933"/>
      <c r="BO316" s="933"/>
      <c r="BP316" s="933"/>
      <c r="BQ316" s="933"/>
      <c r="BR316" s="933"/>
      <c r="BS316" s="933"/>
      <c r="BT316" s="933"/>
      <c r="BU316" s="933"/>
      <c r="BV316" s="933"/>
      <c r="BW316" s="933"/>
      <c r="BX316" s="60"/>
      <c r="BY316" s="60"/>
      <c r="BZ316" s="60"/>
      <c r="CA316" s="59"/>
    </row>
    <row r="317" spans="1:79" s="59" customFormat="1" ht="15" customHeight="1">
      <c r="C317" s="933"/>
      <c r="D317" s="933"/>
      <c r="E317" s="933"/>
      <c r="F317" s="933"/>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933"/>
      <c r="AE317" s="933"/>
      <c r="AF317" s="933"/>
      <c r="AG317" s="933"/>
      <c r="AH317" s="933"/>
      <c r="AI317" s="933"/>
      <c r="AJ317" s="933"/>
      <c r="AK317" s="933"/>
      <c r="AL317" s="933"/>
      <c r="AM317" s="933"/>
      <c r="AN317" s="933"/>
      <c r="AO317" s="933"/>
      <c r="AP317" s="933"/>
      <c r="AQ317" s="933"/>
      <c r="AR317" s="933"/>
      <c r="AS317" s="933"/>
      <c r="AT317" s="933"/>
      <c r="AU317" s="933"/>
      <c r="AV317" s="933"/>
      <c r="AW317" s="933"/>
      <c r="AX317" s="933"/>
      <c r="AY317" s="933"/>
      <c r="AZ317" s="933"/>
      <c r="BA317" s="933"/>
      <c r="BB317" s="933"/>
      <c r="BC317" s="933"/>
      <c r="BD317" s="933"/>
      <c r="BE317" s="933"/>
      <c r="BF317" s="933"/>
      <c r="BG317" s="933"/>
      <c r="BH317" s="933"/>
      <c r="BI317" s="933"/>
      <c r="BJ317" s="933"/>
      <c r="BK317" s="933"/>
      <c r="BL317" s="933"/>
      <c r="BM317" s="933"/>
      <c r="BN317" s="933"/>
      <c r="BO317" s="933"/>
      <c r="BP317" s="933"/>
      <c r="BQ317" s="933"/>
      <c r="BR317" s="933"/>
      <c r="BS317" s="933"/>
      <c r="BT317" s="933"/>
      <c r="BU317" s="933"/>
      <c r="BV317" s="933"/>
      <c r="BW317" s="933"/>
      <c r="BX317" s="60"/>
      <c r="BY317" s="60"/>
      <c r="BZ317" s="60"/>
    </row>
    <row r="318" spans="1:79" s="59" customFormat="1" ht="15" customHeight="1">
      <c r="C318" s="933"/>
      <c r="D318" s="933"/>
      <c r="E318" s="933"/>
      <c r="F318" s="933"/>
      <c r="G318" s="933"/>
      <c r="H318" s="933"/>
      <c r="I318" s="933"/>
      <c r="J318" s="933"/>
      <c r="K318" s="933"/>
      <c r="L318" s="933"/>
      <c r="M318" s="933"/>
      <c r="N318" s="933"/>
      <c r="O318" s="933"/>
      <c r="P318" s="933"/>
      <c r="Q318" s="933"/>
      <c r="R318" s="933"/>
      <c r="S318" s="933"/>
      <c r="T318" s="933"/>
      <c r="U318" s="933"/>
      <c r="V318" s="933"/>
      <c r="W318" s="933"/>
      <c r="X318" s="933"/>
      <c r="Y318" s="933"/>
      <c r="Z318" s="933"/>
      <c r="AA318" s="933"/>
      <c r="AB318" s="933"/>
      <c r="AC318" s="933"/>
      <c r="AD318" s="933"/>
      <c r="AE318" s="933"/>
      <c r="AF318" s="933"/>
      <c r="AG318" s="933"/>
      <c r="AH318" s="933"/>
      <c r="AI318" s="933"/>
      <c r="AJ318" s="933"/>
      <c r="AK318" s="933"/>
      <c r="AL318" s="933"/>
      <c r="AM318" s="933"/>
      <c r="AN318" s="933"/>
      <c r="AO318" s="933"/>
      <c r="AP318" s="933"/>
      <c r="AQ318" s="933"/>
      <c r="AR318" s="933"/>
      <c r="AS318" s="933"/>
      <c r="AT318" s="933"/>
      <c r="AU318" s="933"/>
      <c r="AV318" s="933"/>
      <c r="AW318" s="933"/>
      <c r="AX318" s="933"/>
      <c r="AY318" s="933"/>
      <c r="AZ318" s="933"/>
      <c r="BA318" s="933"/>
      <c r="BB318" s="933"/>
      <c r="BC318" s="933"/>
      <c r="BD318" s="933"/>
      <c r="BE318" s="933"/>
      <c r="BF318" s="933"/>
      <c r="BG318" s="933"/>
      <c r="BH318" s="933"/>
      <c r="BI318" s="933"/>
      <c r="BJ318" s="933"/>
      <c r="BK318" s="933"/>
      <c r="BL318" s="933"/>
      <c r="BM318" s="933"/>
      <c r="BN318" s="933"/>
      <c r="BO318" s="933"/>
      <c r="BP318" s="933"/>
      <c r="BQ318" s="933"/>
      <c r="BR318" s="933"/>
      <c r="BS318" s="933"/>
      <c r="BT318" s="933"/>
      <c r="BU318" s="933"/>
      <c r="BV318" s="933"/>
      <c r="BW318" s="933"/>
      <c r="BX318" s="60"/>
      <c r="BY318" s="60"/>
      <c r="BZ318" s="60"/>
    </row>
    <row r="319" spans="1:79" s="59" customFormat="1" ht="15" customHeight="1">
      <c r="C319" s="933"/>
      <c r="D319" s="933"/>
      <c r="E319" s="933"/>
      <c r="F319" s="933"/>
      <c r="G319" s="933"/>
      <c r="H319" s="933"/>
      <c r="I319" s="933"/>
      <c r="J319" s="933"/>
      <c r="K319" s="933"/>
      <c r="L319" s="933"/>
      <c r="M319" s="933"/>
      <c r="N319" s="933"/>
      <c r="O319" s="933"/>
      <c r="P319" s="933"/>
      <c r="Q319" s="933"/>
      <c r="R319" s="933"/>
      <c r="S319" s="933"/>
      <c r="T319" s="933"/>
      <c r="U319" s="933"/>
      <c r="V319" s="933"/>
      <c r="W319" s="933"/>
      <c r="X319" s="933"/>
      <c r="Y319" s="933"/>
      <c r="Z319" s="933"/>
      <c r="AA319" s="933"/>
      <c r="AB319" s="933"/>
      <c r="AC319" s="933"/>
      <c r="AD319" s="933"/>
      <c r="AE319" s="933"/>
      <c r="AF319" s="933"/>
      <c r="AG319" s="933"/>
      <c r="AH319" s="933"/>
      <c r="AI319" s="933"/>
      <c r="AJ319" s="933"/>
      <c r="AK319" s="933"/>
      <c r="AL319" s="933"/>
      <c r="AM319" s="933"/>
      <c r="AN319" s="933"/>
      <c r="AO319" s="933"/>
      <c r="AP319" s="933"/>
      <c r="AQ319" s="933"/>
      <c r="AR319" s="933"/>
      <c r="AS319" s="933"/>
      <c r="AT319" s="933"/>
      <c r="AU319" s="933"/>
      <c r="AV319" s="933"/>
      <c r="AW319" s="933"/>
      <c r="AX319" s="933"/>
      <c r="AY319" s="933"/>
      <c r="AZ319" s="933"/>
      <c r="BA319" s="933"/>
      <c r="BB319" s="933"/>
      <c r="BC319" s="933"/>
      <c r="BD319" s="933"/>
      <c r="BE319" s="933"/>
      <c r="BF319" s="933"/>
      <c r="BG319" s="933"/>
      <c r="BH319" s="933"/>
      <c r="BI319" s="933"/>
      <c r="BJ319" s="933"/>
      <c r="BK319" s="933"/>
      <c r="BL319" s="933"/>
      <c r="BM319" s="933"/>
      <c r="BN319" s="933"/>
      <c r="BO319" s="933"/>
      <c r="BP319" s="933"/>
      <c r="BQ319" s="933"/>
      <c r="BR319" s="933"/>
      <c r="BS319" s="933"/>
      <c r="BT319" s="933"/>
      <c r="BU319" s="933"/>
      <c r="BV319" s="933"/>
      <c r="BW319" s="933"/>
      <c r="BX319" s="60"/>
      <c r="BY319" s="60"/>
      <c r="BZ319" s="60"/>
    </row>
    <row r="320" spans="1:79" s="59" customFormat="1" ht="15" customHeight="1">
      <c r="C320" s="933"/>
      <c r="D320" s="933"/>
      <c r="E320" s="933"/>
      <c r="F320" s="933"/>
      <c r="G320" s="933"/>
      <c r="H320" s="933"/>
      <c r="I320" s="933"/>
      <c r="J320" s="933"/>
      <c r="K320" s="933"/>
      <c r="L320" s="933"/>
      <c r="M320" s="933"/>
      <c r="N320" s="933"/>
      <c r="O320" s="933"/>
      <c r="P320" s="933"/>
      <c r="Q320" s="933"/>
      <c r="R320" s="933"/>
      <c r="S320" s="933"/>
      <c r="T320" s="933"/>
      <c r="U320" s="933"/>
      <c r="V320" s="933"/>
      <c r="W320" s="933"/>
      <c r="X320" s="933"/>
      <c r="Y320" s="933"/>
      <c r="Z320" s="933"/>
      <c r="AA320" s="933"/>
      <c r="AB320" s="933"/>
      <c r="AC320" s="933"/>
      <c r="AD320" s="933"/>
      <c r="AE320" s="933"/>
      <c r="AF320" s="933"/>
      <c r="AG320" s="933"/>
      <c r="AH320" s="933"/>
      <c r="AI320" s="933"/>
      <c r="AJ320" s="933"/>
      <c r="AK320" s="933"/>
      <c r="AL320" s="933"/>
      <c r="AM320" s="933"/>
      <c r="AN320" s="933"/>
      <c r="AO320" s="933"/>
      <c r="AP320" s="933"/>
      <c r="AQ320" s="933"/>
      <c r="AR320" s="933"/>
      <c r="AS320" s="933"/>
      <c r="AT320" s="933"/>
      <c r="AU320" s="933"/>
      <c r="AV320" s="933"/>
      <c r="AW320" s="933"/>
      <c r="AX320" s="933"/>
      <c r="AY320" s="933"/>
      <c r="AZ320" s="933"/>
      <c r="BA320" s="933"/>
      <c r="BB320" s="933"/>
      <c r="BC320" s="933"/>
      <c r="BD320" s="933"/>
      <c r="BE320" s="933"/>
      <c r="BF320" s="933"/>
      <c r="BG320" s="933"/>
      <c r="BH320" s="933"/>
      <c r="BI320" s="933"/>
      <c r="BJ320" s="933"/>
      <c r="BK320" s="933"/>
      <c r="BL320" s="933"/>
      <c r="BM320" s="933"/>
      <c r="BN320" s="933"/>
      <c r="BO320" s="933"/>
      <c r="BP320" s="933"/>
      <c r="BQ320" s="933"/>
      <c r="BR320" s="933"/>
      <c r="BS320" s="933"/>
      <c r="BT320" s="933"/>
      <c r="BU320" s="933"/>
      <c r="BV320" s="933"/>
      <c r="BW320" s="933"/>
      <c r="BX320" s="60"/>
      <c r="BY320" s="60"/>
      <c r="BZ320" s="60"/>
    </row>
    <row r="321" spans="1:79" s="59" customFormat="1" ht="15" customHeight="1">
      <c r="C321" s="933"/>
      <c r="D321" s="933"/>
      <c r="E321" s="933"/>
      <c r="F321" s="933"/>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3"/>
      <c r="AK321" s="933"/>
      <c r="AL321" s="933"/>
      <c r="AM321" s="933"/>
      <c r="AN321" s="933"/>
      <c r="AO321" s="933"/>
      <c r="AP321" s="933"/>
      <c r="AQ321" s="933"/>
      <c r="AR321" s="933"/>
      <c r="AS321" s="933"/>
      <c r="AT321" s="933"/>
      <c r="AU321" s="933"/>
      <c r="AV321" s="933"/>
      <c r="AW321" s="933"/>
      <c r="AX321" s="933"/>
      <c r="AY321" s="933"/>
      <c r="AZ321" s="933"/>
      <c r="BA321" s="933"/>
      <c r="BB321" s="933"/>
      <c r="BC321" s="933"/>
      <c r="BD321" s="933"/>
      <c r="BE321" s="933"/>
      <c r="BF321" s="933"/>
      <c r="BG321" s="933"/>
      <c r="BH321" s="933"/>
      <c r="BI321" s="933"/>
      <c r="BJ321" s="933"/>
      <c r="BK321" s="933"/>
      <c r="BL321" s="933"/>
      <c r="BM321" s="933"/>
      <c r="BN321" s="933"/>
      <c r="BO321" s="933"/>
      <c r="BP321" s="933"/>
      <c r="BQ321" s="933"/>
      <c r="BR321" s="933"/>
      <c r="BS321" s="933"/>
      <c r="BT321" s="933"/>
      <c r="BU321" s="933"/>
      <c r="BV321" s="933"/>
      <c r="BW321" s="933"/>
      <c r="BX321" s="60"/>
      <c r="BY321" s="60"/>
      <c r="BZ321" s="60"/>
    </row>
    <row r="322" spans="1:79" s="59" customFormat="1" ht="15" customHeight="1">
      <c r="C322" s="933"/>
      <c r="D322" s="933"/>
      <c r="E322" s="933"/>
      <c r="F322" s="933"/>
      <c r="G322" s="933"/>
      <c r="H322" s="933"/>
      <c r="I322" s="933"/>
      <c r="J322" s="933"/>
      <c r="K322" s="933"/>
      <c r="L322" s="933"/>
      <c r="M322" s="933"/>
      <c r="N322" s="933"/>
      <c r="O322" s="933"/>
      <c r="P322" s="933"/>
      <c r="Q322" s="933"/>
      <c r="R322" s="933"/>
      <c r="S322" s="933"/>
      <c r="T322" s="933"/>
      <c r="U322" s="933"/>
      <c r="V322" s="933"/>
      <c r="W322" s="933"/>
      <c r="X322" s="933"/>
      <c r="Y322" s="933"/>
      <c r="Z322" s="933"/>
      <c r="AA322" s="933"/>
      <c r="AB322" s="933"/>
      <c r="AC322" s="933"/>
      <c r="AD322" s="933"/>
      <c r="AE322" s="933"/>
      <c r="AF322" s="933"/>
      <c r="AG322" s="933"/>
      <c r="AH322" s="933"/>
      <c r="AI322" s="933"/>
      <c r="AJ322" s="933"/>
      <c r="AK322" s="933"/>
      <c r="AL322" s="933"/>
      <c r="AM322" s="933"/>
      <c r="AN322" s="933"/>
      <c r="AO322" s="933"/>
      <c r="AP322" s="933"/>
      <c r="AQ322" s="933"/>
      <c r="AR322" s="933"/>
      <c r="AS322" s="933"/>
      <c r="AT322" s="933"/>
      <c r="AU322" s="933"/>
      <c r="AV322" s="933"/>
      <c r="AW322" s="933"/>
      <c r="AX322" s="933"/>
      <c r="AY322" s="933"/>
      <c r="AZ322" s="933"/>
      <c r="BA322" s="933"/>
      <c r="BB322" s="933"/>
      <c r="BC322" s="933"/>
      <c r="BD322" s="933"/>
      <c r="BE322" s="933"/>
      <c r="BF322" s="933"/>
      <c r="BG322" s="933"/>
      <c r="BH322" s="933"/>
      <c r="BI322" s="933"/>
      <c r="BJ322" s="933"/>
      <c r="BK322" s="933"/>
      <c r="BL322" s="933"/>
      <c r="BM322" s="933"/>
      <c r="BN322" s="933"/>
      <c r="BO322" s="933"/>
      <c r="BP322" s="933"/>
      <c r="BQ322" s="933"/>
      <c r="BR322" s="933"/>
      <c r="BS322" s="933"/>
      <c r="BT322" s="933"/>
      <c r="BU322" s="933"/>
      <c r="BV322" s="933"/>
      <c r="BW322" s="933"/>
      <c r="BX322" s="60"/>
      <c r="BY322" s="60"/>
      <c r="BZ322" s="60"/>
      <c r="CA322" s="60"/>
    </row>
    <row r="323" spans="1:79" s="59" customFormat="1" ht="15" customHeight="1">
      <c r="C323" s="933"/>
      <c r="D323" s="933"/>
      <c r="E323" s="933"/>
      <c r="F323" s="933"/>
      <c r="G323" s="933"/>
      <c r="H323" s="933"/>
      <c r="I323" s="933"/>
      <c r="J323" s="933"/>
      <c r="K323" s="933"/>
      <c r="L323" s="933"/>
      <c r="M323" s="933"/>
      <c r="N323" s="933"/>
      <c r="O323" s="933"/>
      <c r="P323" s="933"/>
      <c r="Q323" s="933"/>
      <c r="R323" s="933"/>
      <c r="S323" s="933"/>
      <c r="T323" s="933"/>
      <c r="U323" s="933"/>
      <c r="V323" s="933"/>
      <c r="W323" s="933"/>
      <c r="X323" s="933"/>
      <c r="Y323" s="933"/>
      <c r="Z323" s="933"/>
      <c r="AA323" s="933"/>
      <c r="AB323" s="933"/>
      <c r="AC323" s="933"/>
      <c r="AD323" s="933"/>
      <c r="AE323" s="933"/>
      <c r="AF323" s="933"/>
      <c r="AG323" s="933"/>
      <c r="AH323" s="933"/>
      <c r="AI323" s="933"/>
      <c r="AJ323" s="933"/>
      <c r="AK323" s="933"/>
      <c r="AL323" s="933"/>
      <c r="AM323" s="933"/>
      <c r="AN323" s="933"/>
      <c r="AO323" s="933"/>
      <c r="AP323" s="933"/>
      <c r="AQ323" s="933"/>
      <c r="AR323" s="933"/>
      <c r="AS323" s="933"/>
      <c r="AT323" s="933"/>
      <c r="AU323" s="933"/>
      <c r="AV323" s="933"/>
      <c r="AW323" s="933"/>
      <c r="AX323" s="933"/>
      <c r="AY323" s="933"/>
      <c r="AZ323" s="933"/>
      <c r="BA323" s="933"/>
      <c r="BB323" s="933"/>
      <c r="BC323" s="933"/>
      <c r="BD323" s="933"/>
      <c r="BE323" s="933"/>
      <c r="BF323" s="933"/>
      <c r="BG323" s="933"/>
      <c r="BH323" s="933"/>
      <c r="BI323" s="933"/>
      <c r="BJ323" s="933"/>
      <c r="BK323" s="933"/>
      <c r="BL323" s="933"/>
      <c r="BM323" s="933"/>
      <c r="BN323" s="933"/>
      <c r="BO323" s="933"/>
      <c r="BP323" s="933"/>
      <c r="BQ323" s="933"/>
      <c r="BR323" s="933"/>
      <c r="BS323" s="933"/>
      <c r="BT323" s="933"/>
      <c r="BU323" s="933"/>
      <c r="BV323" s="933"/>
      <c r="BW323" s="933"/>
      <c r="BX323" s="60"/>
      <c r="BY323" s="60"/>
      <c r="BZ323" s="60"/>
      <c r="CA323" s="60"/>
    </row>
    <row r="324" spans="1:79" s="59" customFormat="1" ht="15" customHeight="1">
      <c r="C324" s="933"/>
      <c r="D324" s="933"/>
      <c r="E324" s="933"/>
      <c r="F324" s="933"/>
      <c r="G324" s="933"/>
      <c r="H324" s="933"/>
      <c r="I324" s="933"/>
      <c r="J324" s="933"/>
      <c r="K324" s="933"/>
      <c r="L324" s="933"/>
      <c r="M324" s="933"/>
      <c r="N324" s="933"/>
      <c r="O324" s="933"/>
      <c r="P324" s="933"/>
      <c r="Q324" s="933"/>
      <c r="R324" s="933"/>
      <c r="S324" s="933"/>
      <c r="T324" s="933"/>
      <c r="U324" s="933"/>
      <c r="V324" s="933"/>
      <c r="W324" s="933"/>
      <c r="X324" s="933"/>
      <c r="Y324" s="933"/>
      <c r="Z324" s="933"/>
      <c r="AA324" s="933"/>
      <c r="AB324" s="933"/>
      <c r="AC324" s="933"/>
      <c r="AD324" s="933"/>
      <c r="AE324" s="933"/>
      <c r="AF324" s="933"/>
      <c r="AG324" s="933"/>
      <c r="AH324" s="933"/>
      <c r="AI324" s="933"/>
      <c r="AJ324" s="933"/>
      <c r="AK324" s="933"/>
      <c r="AL324" s="933"/>
      <c r="AM324" s="933"/>
      <c r="AN324" s="933"/>
      <c r="AO324" s="933"/>
      <c r="AP324" s="933"/>
      <c r="AQ324" s="933"/>
      <c r="AR324" s="933"/>
      <c r="AS324" s="933"/>
      <c r="AT324" s="933"/>
      <c r="AU324" s="933"/>
      <c r="AV324" s="933"/>
      <c r="AW324" s="933"/>
      <c r="AX324" s="933"/>
      <c r="AY324" s="933"/>
      <c r="AZ324" s="933"/>
      <c r="BA324" s="933"/>
      <c r="BB324" s="933"/>
      <c r="BC324" s="933"/>
      <c r="BD324" s="933"/>
      <c r="BE324" s="933"/>
      <c r="BF324" s="933"/>
      <c r="BG324" s="933"/>
      <c r="BH324" s="933"/>
      <c r="BI324" s="933"/>
      <c r="BJ324" s="933"/>
      <c r="BK324" s="933"/>
      <c r="BL324" s="933"/>
      <c r="BM324" s="933"/>
      <c r="BN324" s="933"/>
      <c r="BO324" s="933"/>
      <c r="BP324" s="933"/>
      <c r="BQ324" s="933"/>
      <c r="BR324" s="933"/>
      <c r="BS324" s="933"/>
      <c r="BT324" s="933"/>
      <c r="BU324" s="933"/>
      <c r="BV324" s="933"/>
      <c r="BW324" s="933"/>
      <c r="BX324" s="60"/>
      <c r="BY324" s="60"/>
      <c r="BZ324" s="60"/>
      <c r="CA324" s="60"/>
    </row>
    <row r="325" spans="1:79" s="59" customFormat="1" ht="15" customHeight="1">
      <c r="C325" s="933"/>
      <c r="D325" s="933"/>
      <c r="E325" s="933"/>
      <c r="F325" s="933"/>
      <c r="G325" s="933"/>
      <c r="H325" s="933"/>
      <c r="I325" s="933"/>
      <c r="J325" s="933"/>
      <c r="K325" s="933"/>
      <c r="L325" s="933"/>
      <c r="M325" s="933"/>
      <c r="N325" s="933"/>
      <c r="O325" s="933"/>
      <c r="P325" s="933"/>
      <c r="Q325" s="933"/>
      <c r="R325" s="933"/>
      <c r="S325" s="933"/>
      <c r="T325" s="933"/>
      <c r="U325" s="933"/>
      <c r="V325" s="933"/>
      <c r="W325" s="933"/>
      <c r="X325" s="933"/>
      <c r="Y325" s="933"/>
      <c r="Z325" s="933"/>
      <c r="AA325" s="933"/>
      <c r="AB325" s="933"/>
      <c r="AC325" s="933"/>
      <c r="AD325" s="933"/>
      <c r="AE325" s="933"/>
      <c r="AF325" s="933"/>
      <c r="AG325" s="933"/>
      <c r="AH325" s="933"/>
      <c r="AI325" s="933"/>
      <c r="AJ325" s="933"/>
      <c r="AK325" s="933"/>
      <c r="AL325" s="933"/>
      <c r="AM325" s="933"/>
      <c r="AN325" s="933"/>
      <c r="AO325" s="933"/>
      <c r="AP325" s="933"/>
      <c r="AQ325" s="933"/>
      <c r="AR325" s="933"/>
      <c r="AS325" s="933"/>
      <c r="AT325" s="933"/>
      <c r="AU325" s="933"/>
      <c r="AV325" s="933"/>
      <c r="AW325" s="933"/>
      <c r="AX325" s="933"/>
      <c r="AY325" s="933"/>
      <c r="AZ325" s="933"/>
      <c r="BA325" s="933"/>
      <c r="BB325" s="933"/>
      <c r="BC325" s="933"/>
      <c r="BD325" s="933"/>
      <c r="BE325" s="933"/>
      <c r="BF325" s="933"/>
      <c r="BG325" s="933"/>
      <c r="BH325" s="933"/>
      <c r="BI325" s="933"/>
      <c r="BJ325" s="933"/>
      <c r="BK325" s="933"/>
      <c r="BL325" s="933"/>
      <c r="BM325" s="933"/>
      <c r="BN325" s="933"/>
      <c r="BO325" s="933"/>
      <c r="BP325" s="933"/>
      <c r="BQ325" s="933"/>
      <c r="BR325" s="933"/>
      <c r="BS325" s="933"/>
      <c r="BT325" s="933"/>
      <c r="BU325" s="933"/>
      <c r="BV325" s="933"/>
      <c r="BW325" s="933"/>
      <c r="BX325" s="60"/>
      <c r="BY325" s="60"/>
      <c r="BZ325" s="60"/>
      <c r="CA325" s="60"/>
    </row>
    <row r="326" spans="1:79" s="59" customFormat="1" ht="15" customHeight="1">
      <c r="C326" s="933"/>
      <c r="D326" s="933"/>
      <c r="E326" s="933"/>
      <c r="F326" s="933"/>
      <c r="G326" s="933"/>
      <c r="H326" s="933"/>
      <c r="I326" s="933"/>
      <c r="J326" s="933"/>
      <c r="K326" s="933"/>
      <c r="L326" s="933"/>
      <c r="M326" s="933"/>
      <c r="N326" s="933"/>
      <c r="O326" s="933"/>
      <c r="P326" s="933"/>
      <c r="Q326" s="933"/>
      <c r="R326" s="933"/>
      <c r="S326" s="933"/>
      <c r="T326" s="933"/>
      <c r="U326" s="933"/>
      <c r="V326" s="933"/>
      <c r="W326" s="933"/>
      <c r="X326" s="933"/>
      <c r="Y326" s="933"/>
      <c r="Z326" s="933"/>
      <c r="AA326" s="933"/>
      <c r="AB326" s="933"/>
      <c r="AC326" s="933"/>
      <c r="AD326" s="933"/>
      <c r="AE326" s="933"/>
      <c r="AF326" s="933"/>
      <c r="AG326" s="933"/>
      <c r="AH326" s="933"/>
      <c r="AI326" s="933"/>
      <c r="AJ326" s="933"/>
      <c r="AK326" s="933"/>
      <c r="AL326" s="933"/>
      <c r="AM326" s="933"/>
      <c r="AN326" s="933"/>
      <c r="AO326" s="933"/>
      <c r="AP326" s="933"/>
      <c r="AQ326" s="933"/>
      <c r="AR326" s="933"/>
      <c r="AS326" s="933"/>
      <c r="AT326" s="933"/>
      <c r="AU326" s="933"/>
      <c r="AV326" s="933"/>
      <c r="AW326" s="933"/>
      <c r="AX326" s="933"/>
      <c r="AY326" s="933"/>
      <c r="AZ326" s="933"/>
      <c r="BA326" s="933"/>
      <c r="BB326" s="933"/>
      <c r="BC326" s="933"/>
      <c r="BD326" s="933"/>
      <c r="BE326" s="933"/>
      <c r="BF326" s="933"/>
      <c r="BG326" s="933"/>
      <c r="BH326" s="933"/>
      <c r="BI326" s="933"/>
      <c r="BJ326" s="933"/>
      <c r="BK326" s="933"/>
      <c r="BL326" s="933"/>
      <c r="BM326" s="933"/>
      <c r="BN326" s="933"/>
      <c r="BO326" s="933"/>
      <c r="BP326" s="933"/>
      <c r="BQ326" s="933"/>
      <c r="BR326" s="933"/>
      <c r="BS326" s="933"/>
      <c r="BT326" s="933"/>
      <c r="BU326" s="933"/>
      <c r="BV326" s="933"/>
      <c r="BW326" s="933"/>
      <c r="BX326" s="60"/>
      <c r="BY326" s="60"/>
      <c r="BZ326" s="60"/>
      <c r="CA326" s="60"/>
    </row>
    <row r="327" spans="1:79" s="59" customFormat="1" ht="15" customHeight="1">
      <c r="C327" s="933"/>
      <c r="D327" s="933"/>
      <c r="E327" s="933"/>
      <c r="F327" s="933"/>
      <c r="G327" s="933"/>
      <c r="H327" s="933"/>
      <c r="I327" s="933"/>
      <c r="J327" s="933"/>
      <c r="K327" s="933"/>
      <c r="L327" s="933"/>
      <c r="M327" s="933"/>
      <c r="N327" s="933"/>
      <c r="O327" s="933"/>
      <c r="P327" s="933"/>
      <c r="Q327" s="933"/>
      <c r="R327" s="933"/>
      <c r="S327" s="933"/>
      <c r="T327" s="933"/>
      <c r="U327" s="933"/>
      <c r="V327" s="933"/>
      <c r="W327" s="933"/>
      <c r="X327" s="933"/>
      <c r="Y327" s="933"/>
      <c r="Z327" s="933"/>
      <c r="AA327" s="933"/>
      <c r="AB327" s="933"/>
      <c r="AC327" s="933"/>
      <c r="AD327" s="933"/>
      <c r="AE327" s="933"/>
      <c r="AF327" s="933"/>
      <c r="AG327" s="933"/>
      <c r="AH327" s="933"/>
      <c r="AI327" s="933"/>
      <c r="AJ327" s="933"/>
      <c r="AK327" s="933"/>
      <c r="AL327" s="933"/>
      <c r="AM327" s="933"/>
      <c r="AN327" s="933"/>
      <c r="AO327" s="933"/>
      <c r="AP327" s="933"/>
      <c r="AQ327" s="933"/>
      <c r="AR327" s="933"/>
      <c r="AS327" s="933"/>
      <c r="AT327" s="933"/>
      <c r="AU327" s="933"/>
      <c r="AV327" s="933"/>
      <c r="AW327" s="933"/>
      <c r="AX327" s="933"/>
      <c r="AY327" s="933"/>
      <c r="AZ327" s="933"/>
      <c r="BA327" s="933"/>
      <c r="BB327" s="933"/>
      <c r="BC327" s="933"/>
      <c r="BD327" s="933"/>
      <c r="BE327" s="933"/>
      <c r="BF327" s="933"/>
      <c r="BG327" s="933"/>
      <c r="BH327" s="933"/>
      <c r="BI327" s="933"/>
      <c r="BJ327" s="933"/>
      <c r="BK327" s="933"/>
      <c r="BL327" s="933"/>
      <c r="BM327" s="933"/>
      <c r="BN327" s="933"/>
      <c r="BO327" s="933"/>
      <c r="BP327" s="933"/>
      <c r="BQ327" s="933"/>
      <c r="BR327" s="933"/>
      <c r="BS327" s="933"/>
      <c r="BT327" s="933"/>
      <c r="BU327" s="933"/>
      <c r="BV327" s="933"/>
      <c r="BW327" s="933"/>
      <c r="BX327" s="60"/>
      <c r="BY327" s="60"/>
      <c r="BZ327" s="60"/>
      <c r="CA327" s="60"/>
    </row>
    <row r="328" spans="1:79" s="59" customFormat="1" ht="15" customHeight="1">
      <c r="C328" s="933"/>
      <c r="D328" s="933"/>
      <c r="E328" s="933"/>
      <c r="F328" s="933"/>
      <c r="G328" s="933"/>
      <c r="H328" s="933"/>
      <c r="I328" s="933"/>
      <c r="J328" s="933"/>
      <c r="K328" s="933"/>
      <c r="L328" s="933"/>
      <c r="M328" s="933"/>
      <c r="N328" s="933"/>
      <c r="O328" s="933"/>
      <c r="P328" s="933"/>
      <c r="Q328" s="933"/>
      <c r="R328" s="933"/>
      <c r="S328" s="933"/>
      <c r="T328" s="933"/>
      <c r="U328" s="933"/>
      <c r="V328" s="933"/>
      <c r="W328" s="933"/>
      <c r="X328" s="933"/>
      <c r="Y328" s="933"/>
      <c r="Z328" s="933"/>
      <c r="AA328" s="933"/>
      <c r="AB328" s="933"/>
      <c r="AC328" s="933"/>
      <c r="AD328" s="933"/>
      <c r="AE328" s="933"/>
      <c r="AF328" s="933"/>
      <c r="AG328" s="933"/>
      <c r="AH328" s="933"/>
      <c r="AI328" s="933"/>
      <c r="AJ328" s="933"/>
      <c r="AK328" s="933"/>
      <c r="AL328" s="933"/>
      <c r="AM328" s="933"/>
      <c r="AN328" s="933"/>
      <c r="AO328" s="933"/>
      <c r="AP328" s="933"/>
      <c r="AQ328" s="933"/>
      <c r="AR328" s="933"/>
      <c r="AS328" s="933"/>
      <c r="AT328" s="933"/>
      <c r="AU328" s="933"/>
      <c r="AV328" s="933"/>
      <c r="AW328" s="933"/>
      <c r="AX328" s="933"/>
      <c r="AY328" s="933"/>
      <c r="AZ328" s="933"/>
      <c r="BA328" s="933"/>
      <c r="BB328" s="933"/>
      <c r="BC328" s="933"/>
      <c r="BD328" s="933"/>
      <c r="BE328" s="933"/>
      <c r="BF328" s="933"/>
      <c r="BG328" s="933"/>
      <c r="BH328" s="933"/>
      <c r="BI328" s="933"/>
      <c r="BJ328" s="933"/>
      <c r="BK328" s="933"/>
      <c r="BL328" s="933"/>
      <c r="BM328" s="933"/>
      <c r="BN328" s="933"/>
      <c r="BO328" s="933"/>
      <c r="BP328" s="933"/>
      <c r="BQ328" s="933"/>
      <c r="BR328" s="933"/>
      <c r="BS328" s="933"/>
      <c r="BT328" s="933"/>
      <c r="BU328" s="933"/>
      <c r="BV328" s="933"/>
      <c r="BW328" s="933"/>
      <c r="BX328" s="60"/>
      <c r="BY328" s="60"/>
      <c r="BZ328" s="60"/>
      <c r="CA328" s="60"/>
    </row>
    <row r="329" spans="1:79" s="59" customFormat="1" ht="14.45" customHeight="1">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row>
    <row r="330" spans="1:79" s="59" customFormat="1" ht="14.45" customHeight="1">
      <c r="A330" s="60"/>
      <c r="B330" s="169" t="s">
        <v>1376</v>
      </c>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70"/>
      <c r="AQ330" s="170"/>
      <c r="AR330" s="170"/>
      <c r="AS330" s="170"/>
      <c r="AT330" s="170"/>
      <c r="AU330" s="170"/>
      <c r="AV330" s="170"/>
      <c r="AW330" s="170"/>
      <c r="AX330" s="170"/>
      <c r="AY330" s="170"/>
      <c r="AZ330" s="170"/>
      <c r="BA330" s="170"/>
      <c r="BB330" s="170"/>
      <c r="BC330" s="170"/>
      <c r="BD330" s="170"/>
      <c r="BE330" s="170"/>
      <c r="BF330" s="170"/>
      <c r="BG330" s="170"/>
      <c r="BH330" s="170"/>
      <c r="BI330" s="170"/>
      <c r="BJ330" s="170"/>
      <c r="BK330" s="170"/>
      <c r="BL330" s="170"/>
      <c r="BM330" s="170"/>
      <c r="BN330" s="170"/>
      <c r="BO330" s="170"/>
      <c r="BP330" s="170"/>
      <c r="BQ330" s="170"/>
      <c r="BR330" s="170"/>
      <c r="BS330" s="170"/>
      <c r="BT330" s="170"/>
      <c r="BU330" s="170"/>
      <c r="BV330" s="170"/>
      <c r="BW330" s="170"/>
      <c r="BX330" s="170"/>
      <c r="BY330" s="170"/>
      <c r="BZ330" s="170"/>
      <c r="CA330" s="60"/>
    </row>
    <row r="331" spans="1:79" s="59" customFormat="1" ht="15" customHeight="1">
      <c r="C331" s="933" t="s">
        <v>1375</v>
      </c>
      <c r="D331" s="933"/>
      <c r="E331" s="933"/>
      <c r="F331" s="933"/>
      <c r="G331" s="933"/>
      <c r="H331" s="933"/>
      <c r="I331" s="933"/>
      <c r="J331" s="933"/>
      <c r="K331" s="933"/>
      <c r="L331" s="933"/>
      <c r="M331" s="933"/>
      <c r="N331" s="933"/>
      <c r="O331" s="933"/>
      <c r="P331" s="933"/>
      <c r="Q331" s="933"/>
      <c r="R331" s="933"/>
      <c r="S331" s="933"/>
      <c r="T331" s="933"/>
      <c r="U331" s="933"/>
      <c r="V331" s="933"/>
      <c r="W331" s="933"/>
      <c r="X331" s="933"/>
      <c r="Y331" s="933"/>
      <c r="Z331" s="933"/>
      <c r="AA331" s="933"/>
      <c r="AB331" s="933"/>
      <c r="AC331" s="933"/>
      <c r="AD331" s="933"/>
      <c r="AE331" s="933"/>
      <c r="AF331" s="933"/>
      <c r="AG331" s="933"/>
      <c r="AH331" s="933"/>
      <c r="AI331" s="933"/>
      <c r="AJ331" s="933"/>
      <c r="AK331" s="933"/>
      <c r="AL331" s="933"/>
      <c r="AM331" s="933"/>
      <c r="AN331" s="933"/>
      <c r="AO331" s="933"/>
      <c r="AP331" s="933"/>
      <c r="AQ331" s="933"/>
      <c r="AR331" s="933"/>
      <c r="AS331" s="933"/>
      <c r="AT331" s="933"/>
      <c r="AU331" s="933"/>
      <c r="AV331" s="933"/>
      <c r="AW331" s="933"/>
      <c r="AX331" s="933"/>
      <c r="AY331" s="933"/>
      <c r="AZ331" s="933"/>
      <c r="BA331" s="933"/>
      <c r="BB331" s="933"/>
      <c r="BC331" s="933"/>
      <c r="BD331" s="933"/>
      <c r="BE331" s="933"/>
      <c r="BF331" s="933"/>
      <c r="BG331" s="933"/>
      <c r="BH331" s="933"/>
      <c r="BI331" s="933"/>
      <c r="BJ331" s="933"/>
      <c r="BK331" s="933"/>
      <c r="BL331" s="933"/>
      <c r="BM331" s="933"/>
      <c r="BN331" s="933"/>
      <c r="BO331" s="933"/>
      <c r="BP331" s="933"/>
      <c r="BQ331" s="933"/>
      <c r="BR331" s="933"/>
      <c r="BS331" s="933"/>
      <c r="BT331" s="933"/>
      <c r="BU331" s="933"/>
      <c r="BV331" s="933"/>
      <c r="BW331" s="933"/>
      <c r="BX331" s="60"/>
      <c r="BY331" s="60"/>
      <c r="BZ331" s="60"/>
      <c r="CA331" s="60"/>
    </row>
    <row r="332" spans="1:79" s="59" customFormat="1" ht="15" customHeight="1">
      <c r="C332" s="933"/>
      <c r="D332" s="933"/>
      <c r="E332" s="933"/>
      <c r="F332" s="933"/>
      <c r="G332" s="933"/>
      <c r="H332" s="933"/>
      <c r="I332" s="933"/>
      <c r="J332" s="933"/>
      <c r="K332" s="933"/>
      <c r="L332" s="933"/>
      <c r="M332" s="933"/>
      <c r="N332" s="933"/>
      <c r="O332" s="933"/>
      <c r="P332" s="933"/>
      <c r="Q332" s="933"/>
      <c r="R332" s="933"/>
      <c r="S332" s="933"/>
      <c r="T332" s="933"/>
      <c r="U332" s="933"/>
      <c r="V332" s="933"/>
      <c r="W332" s="933"/>
      <c r="X332" s="933"/>
      <c r="Y332" s="933"/>
      <c r="Z332" s="933"/>
      <c r="AA332" s="933"/>
      <c r="AB332" s="933"/>
      <c r="AC332" s="933"/>
      <c r="AD332" s="933"/>
      <c r="AE332" s="933"/>
      <c r="AF332" s="933"/>
      <c r="AG332" s="933"/>
      <c r="AH332" s="933"/>
      <c r="AI332" s="933"/>
      <c r="AJ332" s="933"/>
      <c r="AK332" s="933"/>
      <c r="AL332" s="933"/>
      <c r="AM332" s="933"/>
      <c r="AN332" s="933"/>
      <c r="AO332" s="933"/>
      <c r="AP332" s="933"/>
      <c r="AQ332" s="933"/>
      <c r="AR332" s="933"/>
      <c r="AS332" s="933"/>
      <c r="AT332" s="933"/>
      <c r="AU332" s="933"/>
      <c r="AV332" s="933"/>
      <c r="AW332" s="933"/>
      <c r="AX332" s="933"/>
      <c r="AY332" s="933"/>
      <c r="AZ332" s="933"/>
      <c r="BA332" s="933"/>
      <c r="BB332" s="933"/>
      <c r="BC332" s="933"/>
      <c r="BD332" s="933"/>
      <c r="BE332" s="933"/>
      <c r="BF332" s="933"/>
      <c r="BG332" s="933"/>
      <c r="BH332" s="933"/>
      <c r="BI332" s="933"/>
      <c r="BJ332" s="933"/>
      <c r="BK332" s="933"/>
      <c r="BL332" s="933"/>
      <c r="BM332" s="933"/>
      <c r="BN332" s="933"/>
      <c r="BO332" s="933"/>
      <c r="BP332" s="933"/>
      <c r="BQ332" s="933"/>
      <c r="BR332" s="933"/>
      <c r="BS332" s="933"/>
      <c r="BT332" s="933"/>
      <c r="BU332" s="933"/>
      <c r="BV332" s="933"/>
      <c r="BW332" s="933"/>
      <c r="BX332" s="60"/>
      <c r="BY332" s="60"/>
      <c r="BZ332" s="60"/>
      <c r="CA332" s="60"/>
    </row>
    <row r="333" spans="1:79" s="59" customFormat="1" ht="15" customHeight="1">
      <c r="C333" s="933"/>
      <c r="D333" s="933"/>
      <c r="E333" s="933"/>
      <c r="F333" s="933"/>
      <c r="G333" s="933"/>
      <c r="H333" s="933"/>
      <c r="I333" s="933"/>
      <c r="J333" s="933"/>
      <c r="K333" s="933"/>
      <c r="L333" s="933"/>
      <c r="M333" s="933"/>
      <c r="N333" s="933"/>
      <c r="O333" s="933"/>
      <c r="P333" s="933"/>
      <c r="Q333" s="933"/>
      <c r="R333" s="933"/>
      <c r="S333" s="933"/>
      <c r="T333" s="933"/>
      <c r="U333" s="933"/>
      <c r="V333" s="933"/>
      <c r="W333" s="933"/>
      <c r="X333" s="933"/>
      <c r="Y333" s="933"/>
      <c r="Z333" s="933"/>
      <c r="AA333" s="933"/>
      <c r="AB333" s="933"/>
      <c r="AC333" s="933"/>
      <c r="AD333" s="933"/>
      <c r="AE333" s="933"/>
      <c r="AF333" s="933"/>
      <c r="AG333" s="933"/>
      <c r="AH333" s="933"/>
      <c r="AI333" s="933"/>
      <c r="AJ333" s="933"/>
      <c r="AK333" s="933"/>
      <c r="AL333" s="933"/>
      <c r="AM333" s="933"/>
      <c r="AN333" s="933"/>
      <c r="AO333" s="933"/>
      <c r="AP333" s="933"/>
      <c r="AQ333" s="933"/>
      <c r="AR333" s="933"/>
      <c r="AS333" s="933"/>
      <c r="AT333" s="933"/>
      <c r="AU333" s="933"/>
      <c r="AV333" s="933"/>
      <c r="AW333" s="933"/>
      <c r="AX333" s="933"/>
      <c r="AY333" s="933"/>
      <c r="AZ333" s="933"/>
      <c r="BA333" s="933"/>
      <c r="BB333" s="933"/>
      <c r="BC333" s="933"/>
      <c r="BD333" s="933"/>
      <c r="BE333" s="933"/>
      <c r="BF333" s="933"/>
      <c r="BG333" s="933"/>
      <c r="BH333" s="933"/>
      <c r="BI333" s="933"/>
      <c r="BJ333" s="933"/>
      <c r="BK333" s="933"/>
      <c r="BL333" s="933"/>
      <c r="BM333" s="933"/>
      <c r="BN333" s="933"/>
      <c r="BO333" s="933"/>
      <c r="BP333" s="933"/>
      <c r="BQ333" s="933"/>
      <c r="BR333" s="933"/>
      <c r="BS333" s="933"/>
      <c r="BT333" s="933"/>
      <c r="BU333" s="933"/>
      <c r="BV333" s="933"/>
      <c r="BW333" s="933"/>
      <c r="BX333" s="60"/>
      <c r="BY333" s="60"/>
      <c r="BZ333" s="60"/>
      <c r="CA333" s="60"/>
    </row>
    <row r="334" spans="1:79" s="59" customFormat="1" ht="6.75" customHeight="1">
      <c r="C334" s="933"/>
      <c r="D334" s="933"/>
      <c r="E334" s="933"/>
      <c r="F334" s="933"/>
      <c r="G334" s="933"/>
      <c r="H334" s="933"/>
      <c r="I334" s="933"/>
      <c r="J334" s="933"/>
      <c r="K334" s="933"/>
      <c r="L334" s="933"/>
      <c r="M334" s="933"/>
      <c r="N334" s="933"/>
      <c r="O334" s="933"/>
      <c r="P334" s="933"/>
      <c r="Q334" s="933"/>
      <c r="R334" s="933"/>
      <c r="S334" s="933"/>
      <c r="T334" s="933"/>
      <c r="U334" s="933"/>
      <c r="V334" s="933"/>
      <c r="W334" s="933"/>
      <c r="X334" s="933"/>
      <c r="Y334" s="933"/>
      <c r="Z334" s="933"/>
      <c r="AA334" s="933"/>
      <c r="AB334" s="933"/>
      <c r="AC334" s="933"/>
      <c r="AD334" s="933"/>
      <c r="AE334" s="933"/>
      <c r="AF334" s="933"/>
      <c r="AG334" s="933"/>
      <c r="AH334" s="933"/>
      <c r="AI334" s="933"/>
      <c r="AJ334" s="933"/>
      <c r="AK334" s="933"/>
      <c r="AL334" s="933"/>
      <c r="AM334" s="933"/>
      <c r="AN334" s="933"/>
      <c r="AO334" s="933"/>
      <c r="AP334" s="933"/>
      <c r="AQ334" s="933"/>
      <c r="AR334" s="933"/>
      <c r="AS334" s="933"/>
      <c r="AT334" s="933"/>
      <c r="AU334" s="933"/>
      <c r="AV334" s="933"/>
      <c r="AW334" s="933"/>
      <c r="AX334" s="933"/>
      <c r="AY334" s="933"/>
      <c r="AZ334" s="933"/>
      <c r="BA334" s="933"/>
      <c r="BB334" s="933"/>
      <c r="BC334" s="933"/>
      <c r="BD334" s="933"/>
      <c r="BE334" s="933"/>
      <c r="BF334" s="933"/>
      <c r="BG334" s="933"/>
      <c r="BH334" s="933"/>
      <c r="BI334" s="933"/>
      <c r="BJ334" s="933"/>
      <c r="BK334" s="933"/>
      <c r="BL334" s="933"/>
      <c r="BM334" s="933"/>
      <c r="BN334" s="933"/>
      <c r="BO334" s="933"/>
      <c r="BP334" s="933"/>
      <c r="BQ334" s="933"/>
      <c r="BR334" s="933"/>
      <c r="BS334" s="933"/>
      <c r="BT334" s="933"/>
      <c r="BU334" s="933"/>
      <c r="BV334" s="933"/>
      <c r="BW334" s="933"/>
      <c r="BX334" s="60"/>
      <c r="BY334" s="60"/>
      <c r="BZ334" s="60"/>
      <c r="CA334" s="60"/>
    </row>
    <row r="335" spans="1:79" s="59" customFormat="1" ht="15" customHeight="1">
      <c r="A335" s="60"/>
      <c r="C335" s="933"/>
      <c r="D335" s="933"/>
      <c r="E335" s="933"/>
      <c r="F335" s="933"/>
      <c r="G335" s="933"/>
      <c r="H335" s="933"/>
      <c r="I335" s="933"/>
      <c r="J335" s="933"/>
      <c r="K335" s="933"/>
      <c r="L335" s="933"/>
      <c r="M335" s="933"/>
      <c r="N335" s="933"/>
      <c r="O335" s="933"/>
      <c r="P335" s="933"/>
      <c r="Q335" s="933"/>
      <c r="R335" s="933"/>
      <c r="S335" s="933"/>
      <c r="T335" s="933"/>
      <c r="U335" s="933"/>
      <c r="V335" s="933"/>
      <c r="W335" s="933"/>
      <c r="X335" s="933"/>
      <c r="Y335" s="933"/>
      <c r="Z335" s="933"/>
      <c r="AA335" s="933"/>
      <c r="AB335" s="933"/>
      <c r="AC335" s="933"/>
      <c r="AD335" s="933"/>
      <c r="AE335" s="933"/>
      <c r="AF335" s="933"/>
      <c r="AG335" s="933"/>
      <c r="AH335" s="933"/>
      <c r="AI335" s="933"/>
      <c r="AJ335" s="933"/>
      <c r="AK335" s="933"/>
      <c r="AL335" s="933"/>
      <c r="AM335" s="933"/>
      <c r="AN335" s="933"/>
      <c r="AO335" s="933"/>
      <c r="AP335" s="933"/>
      <c r="AQ335" s="933"/>
      <c r="AR335" s="933"/>
      <c r="AS335" s="933"/>
      <c r="AT335" s="933"/>
      <c r="AU335" s="933"/>
      <c r="AV335" s="933"/>
      <c r="AW335" s="933"/>
      <c r="AX335" s="933"/>
      <c r="AY335" s="933"/>
      <c r="AZ335" s="933"/>
      <c r="BA335" s="933"/>
      <c r="BB335" s="933"/>
      <c r="BC335" s="933"/>
      <c r="BD335" s="933"/>
      <c r="BE335" s="933"/>
      <c r="BF335" s="933"/>
      <c r="BG335" s="933"/>
      <c r="BH335" s="933"/>
      <c r="BI335" s="933"/>
      <c r="BJ335" s="933"/>
      <c r="BK335" s="933"/>
      <c r="BL335" s="933"/>
      <c r="BM335" s="933"/>
      <c r="BN335" s="933"/>
      <c r="BO335" s="933"/>
      <c r="BP335" s="933"/>
      <c r="BQ335" s="933"/>
      <c r="BR335" s="933"/>
      <c r="BS335" s="933"/>
      <c r="BT335" s="933"/>
      <c r="BU335" s="933"/>
      <c r="BV335" s="933"/>
      <c r="BW335" s="933"/>
      <c r="BX335" s="60"/>
      <c r="BY335" s="60"/>
      <c r="BZ335" s="60"/>
      <c r="CA335" s="60"/>
    </row>
    <row r="336" spans="1:79" s="60" customFormat="1" ht="15" customHeight="1">
      <c r="A336" s="59"/>
      <c r="B336" s="59"/>
      <c r="C336" s="933"/>
      <c r="D336" s="933"/>
      <c r="E336" s="933"/>
      <c r="F336" s="933"/>
      <c r="G336" s="933"/>
      <c r="H336" s="933"/>
      <c r="I336" s="933"/>
      <c r="J336" s="933"/>
      <c r="K336" s="933"/>
      <c r="L336" s="933"/>
      <c r="M336" s="933"/>
      <c r="N336" s="933"/>
      <c r="O336" s="933"/>
      <c r="P336" s="933"/>
      <c r="Q336" s="933"/>
      <c r="R336" s="933"/>
      <c r="S336" s="933"/>
      <c r="T336" s="933"/>
      <c r="U336" s="933"/>
      <c r="V336" s="933"/>
      <c r="W336" s="933"/>
      <c r="X336" s="933"/>
      <c r="Y336" s="933"/>
      <c r="Z336" s="933"/>
      <c r="AA336" s="933"/>
      <c r="AB336" s="933"/>
      <c r="AC336" s="933"/>
      <c r="AD336" s="933"/>
      <c r="AE336" s="933"/>
      <c r="AF336" s="933"/>
      <c r="AG336" s="933"/>
      <c r="AH336" s="933"/>
      <c r="AI336" s="933"/>
      <c r="AJ336" s="933"/>
      <c r="AK336" s="933"/>
      <c r="AL336" s="933"/>
      <c r="AM336" s="933"/>
      <c r="AN336" s="933"/>
      <c r="AO336" s="933"/>
      <c r="AP336" s="933"/>
      <c r="AQ336" s="933"/>
      <c r="AR336" s="933"/>
      <c r="AS336" s="933"/>
      <c r="AT336" s="933"/>
      <c r="AU336" s="933"/>
      <c r="AV336" s="933"/>
      <c r="AW336" s="933"/>
      <c r="AX336" s="933"/>
      <c r="AY336" s="933"/>
      <c r="AZ336" s="933"/>
      <c r="BA336" s="933"/>
      <c r="BB336" s="933"/>
      <c r="BC336" s="933"/>
      <c r="BD336" s="933"/>
      <c r="BE336" s="933"/>
      <c r="BF336" s="933"/>
      <c r="BG336" s="933"/>
      <c r="BH336" s="933"/>
      <c r="BI336" s="933"/>
      <c r="BJ336" s="933"/>
      <c r="BK336" s="933"/>
      <c r="BL336" s="933"/>
      <c r="BM336" s="933"/>
      <c r="BN336" s="933"/>
      <c r="BO336" s="933"/>
      <c r="BP336" s="933"/>
      <c r="BQ336" s="933"/>
      <c r="BR336" s="933"/>
      <c r="BS336" s="933"/>
      <c r="BT336" s="933"/>
      <c r="BU336" s="933"/>
      <c r="BV336" s="933"/>
      <c r="BW336" s="933"/>
    </row>
    <row r="337" spans="1:78" s="60" customFormat="1" ht="15" customHeight="1">
      <c r="A337" s="59"/>
      <c r="B337" s="59"/>
      <c r="C337" s="933"/>
      <c r="D337" s="933"/>
      <c r="E337" s="933"/>
      <c r="F337" s="933"/>
      <c r="G337" s="933"/>
      <c r="H337" s="933"/>
      <c r="I337" s="933"/>
      <c r="J337" s="933"/>
      <c r="K337" s="933"/>
      <c r="L337" s="933"/>
      <c r="M337" s="933"/>
      <c r="N337" s="933"/>
      <c r="O337" s="933"/>
      <c r="P337" s="933"/>
      <c r="Q337" s="933"/>
      <c r="R337" s="933"/>
      <c r="S337" s="933"/>
      <c r="T337" s="933"/>
      <c r="U337" s="933"/>
      <c r="V337" s="933"/>
      <c r="W337" s="933"/>
      <c r="X337" s="933"/>
      <c r="Y337" s="933"/>
      <c r="Z337" s="933"/>
      <c r="AA337" s="933"/>
      <c r="AB337" s="933"/>
      <c r="AC337" s="933"/>
      <c r="AD337" s="933"/>
      <c r="AE337" s="933"/>
      <c r="AF337" s="933"/>
      <c r="AG337" s="933"/>
      <c r="AH337" s="933"/>
      <c r="AI337" s="933"/>
      <c r="AJ337" s="933"/>
      <c r="AK337" s="933"/>
      <c r="AL337" s="933"/>
      <c r="AM337" s="933"/>
      <c r="AN337" s="933"/>
      <c r="AO337" s="933"/>
      <c r="AP337" s="933"/>
      <c r="AQ337" s="933"/>
      <c r="AR337" s="933"/>
      <c r="AS337" s="933"/>
      <c r="AT337" s="933"/>
      <c r="AU337" s="933"/>
      <c r="AV337" s="933"/>
      <c r="AW337" s="933"/>
      <c r="AX337" s="933"/>
      <c r="AY337" s="933"/>
      <c r="AZ337" s="933"/>
      <c r="BA337" s="933"/>
      <c r="BB337" s="933"/>
      <c r="BC337" s="933"/>
      <c r="BD337" s="933"/>
      <c r="BE337" s="933"/>
      <c r="BF337" s="933"/>
      <c r="BG337" s="933"/>
      <c r="BH337" s="933"/>
      <c r="BI337" s="933"/>
      <c r="BJ337" s="933"/>
      <c r="BK337" s="933"/>
      <c r="BL337" s="933"/>
      <c r="BM337" s="933"/>
      <c r="BN337" s="933"/>
      <c r="BO337" s="933"/>
      <c r="BP337" s="933"/>
      <c r="BQ337" s="933"/>
      <c r="BR337" s="933"/>
      <c r="BS337" s="933"/>
      <c r="BT337" s="933"/>
      <c r="BU337" s="933"/>
      <c r="BV337" s="933"/>
      <c r="BW337" s="933"/>
    </row>
    <row r="338" spans="1:78" s="60" customFormat="1" ht="15" customHeight="1">
      <c r="A338" s="59"/>
      <c r="B338" s="59"/>
      <c r="C338" s="933"/>
      <c r="D338" s="933"/>
      <c r="E338" s="933"/>
      <c r="F338" s="933"/>
      <c r="G338" s="933"/>
      <c r="H338" s="933"/>
      <c r="I338" s="933"/>
      <c r="J338" s="933"/>
      <c r="K338" s="933"/>
      <c r="L338" s="933"/>
      <c r="M338" s="933"/>
      <c r="N338" s="933"/>
      <c r="O338" s="933"/>
      <c r="P338" s="933"/>
      <c r="Q338" s="933"/>
      <c r="R338" s="933"/>
      <c r="S338" s="933"/>
      <c r="T338" s="933"/>
      <c r="U338" s="933"/>
      <c r="V338" s="933"/>
      <c r="W338" s="933"/>
      <c r="X338" s="933"/>
      <c r="Y338" s="933"/>
      <c r="Z338" s="933"/>
      <c r="AA338" s="933"/>
      <c r="AB338" s="933"/>
      <c r="AC338" s="933"/>
      <c r="AD338" s="933"/>
      <c r="AE338" s="933"/>
      <c r="AF338" s="933"/>
      <c r="AG338" s="933"/>
      <c r="AH338" s="933"/>
      <c r="AI338" s="933"/>
      <c r="AJ338" s="933"/>
      <c r="AK338" s="933"/>
      <c r="AL338" s="933"/>
      <c r="AM338" s="933"/>
      <c r="AN338" s="933"/>
      <c r="AO338" s="933"/>
      <c r="AP338" s="933"/>
      <c r="AQ338" s="933"/>
      <c r="AR338" s="933"/>
      <c r="AS338" s="933"/>
      <c r="AT338" s="933"/>
      <c r="AU338" s="933"/>
      <c r="AV338" s="933"/>
      <c r="AW338" s="933"/>
      <c r="AX338" s="933"/>
      <c r="AY338" s="933"/>
      <c r="AZ338" s="933"/>
      <c r="BA338" s="933"/>
      <c r="BB338" s="933"/>
      <c r="BC338" s="933"/>
      <c r="BD338" s="933"/>
      <c r="BE338" s="933"/>
      <c r="BF338" s="933"/>
      <c r="BG338" s="933"/>
      <c r="BH338" s="933"/>
      <c r="BI338" s="933"/>
      <c r="BJ338" s="933"/>
      <c r="BK338" s="933"/>
      <c r="BL338" s="933"/>
      <c r="BM338" s="933"/>
      <c r="BN338" s="933"/>
      <c r="BO338" s="933"/>
      <c r="BP338" s="933"/>
      <c r="BQ338" s="933"/>
      <c r="BR338" s="933"/>
      <c r="BS338" s="933"/>
      <c r="BT338" s="933"/>
      <c r="BU338" s="933"/>
      <c r="BV338" s="933"/>
      <c r="BW338" s="933"/>
    </row>
    <row r="339" spans="1:78" s="60" customFormat="1" ht="15" customHeight="1">
      <c r="A339" s="59"/>
      <c r="B339" s="59"/>
      <c r="C339" s="933"/>
      <c r="D339" s="933"/>
      <c r="E339" s="933"/>
      <c r="F339" s="933"/>
      <c r="G339" s="933"/>
      <c r="H339" s="933"/>
      <c r="I339" s="933"/>
      <c r="J339" s="933"/>
      <c r="K339" s="933"/>
      <c r="L339" s="933"/>
      <c r="M339" s="933"/>
      <c r="N339" s="933"/>
      <c r="O339" s="933"/>
      <c r="P339" s="933"/>
      <c r="Q339" s="933"/>
      <c r="R339" s="933"/>
      <c r="S339" s="933"/>
      <c r="T339" s="933"/>
      <c r="U339" s="933"/>
      <c r="V339" s="933"/>
      <c r="W339" s="933"/>
      <c r="X339" s="933"/>
      <c r="Y339" s="933"/>
      <c r="Z339" s="933"/>
      <c r="AA339" s="933"/>
      <c r="AB339" s="933"/>
      <c r="AC339" s="933"/>
      <c r="AD339" s="933"/>
      <c r="AE339" s="933"/>
      <c r="AF339" s="933"/>
      <c r="AG339" s="933"/>
      <c r="AH339" s="933"/>
      <c r="AI339" s="933"/>
      <c r="AJ339" s="933"/>
      <c r="AK339" s="933"/>
      <c r="AL339" s="933"/>
      <c r="AM339" s="933"/>
      <c r="AN339" s="933"/>
      <c r="AO339" s="933"/>
      <c r="AP339" s="933"/>
      <c r="AQ339" s="933"/>
      <c r="AR339" s="933"/>
      <c r="AS339" s="933"/>
      <c r="AT339" s="933"/>
      <c r="AU339" s="933"/>
      <c r="AV339" s="933"/>
      <c r="AW339" s="933"/>
      <c r="AX339" s="933"/>
      <c r="AY339" s="933"/>
      <c r="AZ339" s="933"/>
      <c r="BA339" s="933"/>
      <c r="BB339" s="933"/>
      <c r="BC339" s="933"/>
      <c r="BD339" s="933"/>
      <c r="BE339" s="933"/>
      <c r="BF339" s="933"/>
      <c r="BG339" s="933"/>
      <c r="BH339" s="933"/>
      <c r="BI339" s="933"/>
      <c r="BJ339" s="933"/>
      <c r="BK339" s="933"/>
      <c r="BL339" s="933"/>
      <c r="BM339" s="933"/>
      <c r="BN339" s="933"/>
      <c r="BO339" s="933"/>
      <c r="BP339" s="933"/>
      <c r="BQ339" s="933"/>
      <c r="BR339" s="933"/>
      <c r="BS339" s="933"/>
      <c r="BT339" s="933"/>
      <c r="BU339" s="933"/>
      <c r="BV339" s="933"/>
      <c r="BW339" s="933"/>
    </row>
    <row r="340" spans="1:78" s="60" customFormat="1" ht="15" customHeight="1">
      <c r="A340" s="59"/>
      <c r="B340" s="59"/>
      <c r="C340" s="933"/>
      <c r="D340" s="933"/>
      <c r="E340" s="933"/>
      <c r="F340" s="933"/>
      <c r="G340" s="933"/>
      <c r="H340" s="933"/>
      <c r="I340" s="933"/>
      <c r="J340" s="933"/>
      <c r="K340" s="933"/>
      <c r="L340" s="933"/>
      <c r="M340" s="933"/>
      <c r="N340" s="933"/>
      <c r="O340" s="933"/>
      <c r="P340" s="933"/>
      <c r="Q340" s="933"/>
      <c r="R340" s="933"/>
      <c r="S340" s="933"/>
      <c r="T340" s="933"/>
      <c r="U340" s="933"/>
      <c r="V340" s="933"/>
      <c r="W340" s="933"/>
      <c r="X340" s="933"/>
      <c r="Y340" s="933"/>
      <c r="Z340" s="933"/>
      <c r="AA340" s="933"/>
      <c r="AB340" s="933"/>
      <c r="AC340" s="933"/>
      <c r="AD340" s="933"/>
      <c r="AE340" s="933"/>
      <c r="AF340" s="933"/>
      <c r="AG340" s="933"/>
      <c r="AH340" s="933"/>
      <c r="AI340" s="933"/>
      <c r="AJ340" s="933"/>
      <c r="AK340" s="933"/>
      <c r="AL340" s="933"/>
      <c r="AM340" s="933"/>
      <c r="AN340" s="933"/>
      <c r="AO340" s="933"/>
      <c r="AP340" s="933"/>
      <c r="AQ340" s="933"/>
      <c r="AR340" s="933"/>
      <c r="AS340" s="933"/>
      <c r="AT340" s="933"/>
      <c r="AU340" s="933"/>
      <c r="AV340" s="933"/>
      <c r="AW340" s="933"/>
      <c r="AX340" s="933"/>
      <c r="AY340" s="933"/>
      <c r="AZ340" s="933"/>
      <c r="BA340" s="933"/>
      <c r="BB340" s="933"/>
      <c r="BC340" s="933"/>
      <c r="BD340" s="933"/>
      <c r="BE340" s="933"/>
      <c r="BF340" s="933"/>
      <c r="BG340" s="933"/>
      <c r="BH340" s="933"/>
      <c r="BI340" s="933"/>
      <c r="BJ340" s="933"/>
      <c r="BK340" s="933"/>
      <c r="BL340" s="933"/>
      <c r="BM340" s="933"/>
      <c r="BN340" s="933"/>
      <c r="BO340" s="933"/>
      <c r="BP340" s="933"/>
      <c r="BQ340" s="933"/>
      <c r="BR340" s="933"/>
      <c r="BS340" s="933"/>
      <c r="BT340" s="933"/>
      <c r="BU340" s="933"/>
      <c r="BV340" s="933"/>
      <c r="BW340" s="933"/>
    </row>
    <row r="341" spans="1:78" s="60" customFormat="1" ht="15" customHeight="1">
      <c r="A341" s="59"/>
      <c r="B341" s="59"/>
      <c r="C341" s="933"/>
      <c r="D341" s="933"/>
      <c r="E341" s="933"/>
      <c r="F341" s="933"/>
      <c r="G341" s="933"/>
      <c r="H341" s="933"/>
      <c r="I341" s="933"/>
      <c r="J341" s="933"/>
      <c r="K341" s="933"/>
      <c r="L341" s="933"/>
      <c r="M341" s="933"/>
      <c r="N341" s="933"/>
      <c r="O341" s="933"/>
      <c r="P341" s="933"/>
      <c r="Q341" s="933"/>
      <c r="R341" s="933"/>
      <c r="S341" s="933"/>
      <c r="T341" s="933"/>
      <c r="U341" s="933"/>
      <c r="V341" s="933"/>
      <c r="W341" s="933"/>
      <c r="X341" s="933"/>
      <c r="Y341" s="933"/>
      <c r="Z341" s="933"/>
      <c r="AA341" s="933"/>
      <c r="AB341" s="933"/>
      <c r="AC341" s="933"/>
      <c r="AD341" s="933"/>
      <c r="AE341" s="933"/>
      <c r="AF341" s="933"/>
      <c r="AG341" s="933"/>
      <c r="AH341" s="933"/>
      <c r="AI341" s="933"/>
      <c r="AJ341" s="933"/>
      <c r="AK341" s="933"/>
      <c r="AL341" s="933"/>
      <c r="AM341" s="933"/>
      <c r="AN341" s="933"/>
      <c r="AO341" s="933"/>
      <c r="AP341" s="933"/>
      <c r="AQ341" s="933"/>
      <c r="AR341" s="933"/>
      <c r="AS341" s="933"/>
      <c r="AT341" s="933"/>
      <c r="AU341" s="933"/>
      <c r="AV341" s="933"/>
      <c r="AW341" s="933"/>
      <c r="AX341" s="933"/>
      <c r="AY341" s="933"/>
      <c r="AZ341" s="933"/>
      <c r="BA341" s="933"/>
      <c r="BB341" s="933"/>
      <c r="BC341" s="933"/>
      <c r="BD341" s="933"/>
      <c r="BE341" s="933"/>
      <c r="BF341" s="933"/>
      <c r="BG341" s="933"/>
      <c r="BH341" s="933"/>
      <c r="BI341" s="933"/>
      <c r="BJ341" s="933"/>
      <c r="BK341" s="933"/>
      <c r="BL341" s="933"/>
      <c r="BM341" s="933"/>
      <c r="BN341" s="933"/>
      <c r="BO341" s="933"/>
      <c r="BP341" s="933"/>
      <c r="BQ341" s="933"/>
      <c r="BR341" s="933"/>
      <c r="BS341" s="933"/>
      <c r="BT341" s="933"/>
      <c r="BU341" s="933"/>
      <c r="BV341" s="933"/>
      <c r="BW341" s="933"/>
    </row>
    <row r="342" spans="1:78" s="60" customFormat="1" ht="15" customHeight="1">
      <c r="A342" s="59"/>
      <c r="B342" s="59"/>
      <c r="C342" s="933"/>
      <c r="D342" s="933"/>
      <c r="E342" s="933"/>
      <c r="F342" s="933"/>
      <c r="G342" s="933"/>
      <c r="H342" s="933"/>
      <c r="I342" s="933"/>
      <c r="J342" s="933"/>
      <c r="K342" s="933"/>
      <c r="L342" s="933"/>
      <c r="M342" s="933"/>
      <c r="N342" s="933"/>
      <c r="O342" s="933"/>
      <c r="P342" s="933"/>
      <c r="Q342" s="933"/>
      <c r="R342" s="933"/>
      <c r="S342" s="933"/>
      <c r="T342" s="933"/>
      <c r="U342" s="933"/>
      <c r="V342" s="933"/>
      <c r="W342" s="933"/>
      <c r="X342" s="933"/>
      <c r="Y342" s="933"/>
      <c r="Z342" s="933"/>
      <c r="AA342" s="933"/>
      <c r="AB342" s="933"/>
      <c r="AC342" s="933"/>
      <c r="AD342" s="933"/>
      <c r="AE342" s="933"/>
      <c r="AF342" s="933"/>
      <c r="AG342" s="933"/>
      <c r="AH342" s="933"/>
      <c r="AI342" s="933"/>
      <c r="AJ342" s="933"/>
      <c r="AK342" s="933"/>
      <c r="AL342" s="933"/>
      <c r="AM342" s="933"/>
      <c r="AN342" s="933"/>
      <c r="AO342" s="933"/>
      <c r="AP342" s="933"/>
      <c r="AQ342" s="933"/>
      <c r="AR342" s="933"/>
      <c r="AS342" s="933"/>
      <c r="AT342" s="933"/>
      <c r="AU342" s="933"/>
      <c r="AV342" s="933"/>
      <c r="AW342" s="933"/>
      <c r="AX342" s="933"/>
      <c r="AY342" s="933"/>
      <c r="AZ342" s="933"/>
      <c r="BA342" s="933"/>
      <c r="BB342" s="933"/>
      <c r="BC342" s="933"/>
      <c r="BD342" s="933"/>
      <c r="BE342" s="933"/>
      <c r="BF342" s="933"/>
      <c r="BG342" s="933"/>
      <c r="BH342" s="933"/>
      <c r="BI342" s="933"/>
      <c r="BJ342" s="933"/>
      <c r="BK342" s="933"/>
      <c r="BL342" s="933"/>
      <c r="BM342" s="933"/>
      <c r="BN342" s="933"/>
      <c r="BO342" s="933"/>
      <c r="BP342" s="933"/>
      <c r="BQ342" s="933"/>
      <c r="BR342" s="933"/>
      <c r="BS342" s="933"/>
      <c r="BT342" s="933"/>
      <c r="BU342" s="933"/>
      <c r="BV342" s="933"/>
      <c r="BW342" s="933"/>
    </row>
    <row r="343" spans="1:78" s="60" customFormat="1" ht="15" customHeight="1">
      <c r="A343" s="59"/>
      <c r="B343" s="59"/>
      <c r="C343" s="933"/>
      <c r="D343" s="933"/>
      <c r="E343" s="933"/>
      <c r="F343" s="933"/>
      <c r="G343" s="933"/>
      <c r="H343" s="933"/>
      <c r="I343" s="933"/>
      <c r="J343" s="933"/>
      <c r="K343" s="933"/>
      <c r="L343" s="933"/>
      <c r="M343" s="933"/>
      <c r="N343" s="933"/>
      <c r="O343" s="933"/>
      <c r="P343" s="933"/>
      <c r="Q343" s="933"/>
      <c r="R343" s="933"/>
      <c r="S343" s="933"/>
      <c r="T343" s="933"/>
      <c r="U343" s="933"/>
      <c r="V343" s="933"/>
      <c r="W343" s="933"/>
      <c r="X343" s="933"/>
      <c r="Y343" s="933"/>
      <c r="Z343" s="933"/>
      <c r="AA343" s="933"/>
      <c r="AB343" s="933"/>
      <c r="AC343" s="933"/>
      <c r="AD343" s="933"/>
      <c r="AE343" s="933"/>
      <c r="AF343" s="933"/>
      <c r="AG343" s="933"/>
      <c r="AH343" s="933"/>
      <c r="AI343" s="933"/>
      <c r="AJ343" s="933"/>
      <c r="AK343" s="933"/>
      <c r="AL343" s="933"/>
      <c r="AM343" s="933"/>
      <c r="AN343" s="933"/>
      <c r="AO343" s="933"/>
      <c r="AP343" s="933"/>
      <c r="AQ343" s="933"/>
      <c r="AR343" s="933"/>
      <c r="AS343" s="933"/>
      <c r="AT343" s="933"/>
      <c r="AU343" s="933"/>
      <c r="AV343" s="933"/>
      <c r="AW343" s="933"/>
      <c r="AX343" s="933"/>
      <c r="AY343" s="933"/>
      <c r="AZ343" s="933"/>
      <c r="BA343" s="933"/>
      <c r="BB343" s="933"/>
      <c r="BC343" s="933"/>
      <c r="BD343" s="933"/>
      <c r="BE343" s="933"/>
      <c r="BF343" s="933"/>
      <c r="BG343" s="933"/>
      <c r="BH343" s="933"/>
      <c r="BI343" s="933"/>
      <c r="BJ343" s="933"/>
      <c r="BK343" s="933"/>
      <c r="BL343" s="933"/>
      <c r="BM343" s="933"/>
      <c r="BN343" s="933"/>
      <c r="BO343" s="933"/>
      <c r="BP343" s="933"/>
      <c r="BQ343" s="933"/>
      <c r="BR343" s="933"/>
      <c r="BS343" s="933"/>
      <c r="BT343" s="933"/>
      <c r="BU343" s="933"/>
      <c r="BV343" s="933"/>
      <c r="BW343" s="933"/>
    </row>
    <row r="344" spans="1:78" s="60" customFormat="1" ht="15" customHeight="1">
      <c r="A344" s="59"/>
      <c r="B344" s="59"/>
      <c r="C344" s="933"/>
      <c r="D344" s="933"/>
      <c r="E344" s="933"/>
      <c r="F344" s="933"/>
      <c r="G344" s="933"/>
      <c r="H344" s="933"/>
      <c r="I344" s="933"/>
      <c r="J344" s="933"/>
      <c r="K344" s="933"/>
      <c r="L344" s="933"/>
      <c r="M344" s="933"/>
      <c r="N344" s="933"/>
      <c r="O344" s="933"/>
      <c r="P344" s="933"/>
      <c r="Q344" s="933"/>
      <c r="R344" s="933"/>
      <c r="S344" s="933"/>
      <c r="T344" s="933"/>
      <c r="U344" s="933"/>
      <c r="V344" s="933"/>
      <c r="W344" s="933"/>
      <c r="X344" s="933"/>
      <c r="Y344" s="933"/>
      <c r="Z344" s="933"/>
      <c r="AA344" s="933"/>
      <c r="AB344" s="933"/>
      <c r="AC344" s="933"/>
      <c r="AD344" s="933"/>
      <c r="AE344" s="933"/>
      <c r="AF344" s="933"/>
      <c r="AG344" s="933"/>
      <c r="AH344" s="933"/>
      <c r="AI344" s="933"/>
      <c r="AJ344" s="933"/>
      <c r="AK344" s="933"/>
      <c r="AL344" s="933"/>
      <c r="AM344" s="933"/>
      <c r="AN344" s="933"/>
      <c r="AO344" s="933"/>
      <c r="AP344" s="933"/>
      <c r="AQ344" s="933"/>
      <c r="AR344" s="933"/>
      <c r="AS344" s="933"/>
      <c r="AT344" s="933"/>
      <c r="AU344" s="933"/>
      <c r="AV344" s="933"/>
      <c r="AW344" s="933"/>
      <c r="AX344" s="933"/>
      <c r="AY344" s="933"/>
      <c r="AZ344" s="933"/>
      <c r="BA344" s="933"/>
      <c r="BB344" s="933"/>
      <c r="BC344" s="933"/>
      <c r="BD344" s="933"/>
      <c r="BE344" s="933"/>
      <c r="BF344" s="933"/>
      <c r="BG344" s="933"/>
      <c r="BH344" s="933"/>
      <c r="BI344" s="933"/>
      <c r="BJ344" s="933"/>
      <c r="BK344" s="933"/>
      <c r="BL344" s="933"/>
      <c r="BM344" s="933"/>
      <c r="BN344" s="933"/>
      <c r="BO344" s="933"/>
      <c r="BP344" s="933"/>
      <c r="BQ344" s="933"/>
      <c r="BR344" s="933"/>
      <c r="BS344" s="933"/>
      <c r="BT344" s="933"/>
      <c r="BU344" s="933"/>
      <c r="BV344" s="933"/>
      <c r="BW344" s="933"/>
    </row>
    <row r="345" spans="1:78" s="60" customFormat="1" ht="15" customHeight="1">
      <c r="A345" s="59"/>
      <c r="B345" s="59"/>
      <c r="C345" s="933"/>
      <c r="D345" s="933"/>
      <c r="E345" s="933"/>
      <c r="F345" s="933"/>
      <c r="G345" s="933"/>
      <c r="H345" s="933"/>
      <c r="I345" s="933"/>
      <c r="J345" s="933"/>
      <c r="K345" s="933"/>
      <c r="L345" s="933"/>
      <c r="M345" s="933"/>
      <c r="N345" s="933"/>
      <c r="O345" s="933"/>
      <c r="P345" s="933"/>
      <c r="Q345" s="933"/>
      <c r="R345" s="933"/>
      <c r="S345" s="933"/>
      <c r="T345" s="933"/>
      <c r="U345" s="933"/>
      <c r="V345" s="933"/>
      <c r="W345" s="933"/>
      <c r="X345" s="933"/>
      <c r="Y345" s="933"/>
      <c r="Z345" s="933"/>
      <c r="AA345" s="933"/>
      <c r="AB345" s="933"/>
      <c r="AC345" s="933"/>
      <c r="AD345" s="933"/>
      <c r="AE345" s="933"/>
      <c r="AF345" s="933"/>
      <c r="AG345" s="933"/>
      <c r="AH345" s="933"/>
      <c r="AI345" s="933"/>
      <c r="AJ345" s="933"/>
      <c r="AK345" s="933"/>
      <c r="AL345" s="933"/>
      <c r="AM345" s="933"/>
      <c r="AN345" s="933"/>
      <c r="AO345" s="933"/>
      <c r="AP345" s="933"/>
      <c r="AQ345" s="933"/>
      <c r="AR345" s="933"/>
      <c r="AS345" s="933"/>
      <c r="AT345" s="933"/>
      <c r="AU345" s="933"/>
      <c r="AV345" s="933"/>
      <c r="AW345" s="933"/>
      <c r="AX345" s="933"/>
      <c r="AY345" s="933"/>
      <c r="AZ345" s="933"/>
      <c r="BA345" s="933"/>
      <c r="BB345" s="933"/>
      <c r="BC345" s="933"/>
      <c r="BD345" s="933"/>
      <c r="BE345" s="933"/>
      <c r="BF345" s="933"/>
      <c r="BG345" s="933"/>
      <c r="BH345" s="933"/>
      <c r="BI345" s="933"/>
      <c r="BJ345" s="933"/>
      <c r="BK345" s="933"/>
      <c r="BL345" s="933"/>
      <c r="BM345" s="933"/>
      <c r="BN345" s="933"/>
      <c r="BO345" s="933"/>
      <c r="BP345" s="933"/>
      <c r="BQ345" s="933"/>
      <c r="BR345" s="933"/>
      <c r="BS345" s="933"/>
      <c r="BT345" s="933"/>
      <c r="BU345" s="933"/>
      <c r="BV345" s="933"/>
      <c r="BW345" s="933"/>
    </row>
    <row r="346" spans="1:78" s="60" customFormat="1" ht="15" customHeight="1">
      <c r="A346" s="59"/>
      <c r="B346" s="59"/>
      <c r="C346" s="933"/>
      <c r="D346" s="933"/>
      <c r="E346" s="933"/>
      <c r="F346" s="933"/>
      <c r="G346" s="933"/>
      <c r="H346" s="933"/>
      <c r="I346" s="933"/>
      <c r="J346" s="933"/>
      <c r="K346" s="933"/>
      <c r="L346" s="933"/>
      <c r="M346" s="933"/>
      <c r="N346" s="933"/>
      <c r="O346" s="933"/>
      <c r="P346" s="933"/>
      <c r="Q346" s="933"/>
      <c r="R346" s="933"/>
      <c r="S346" s="933"/>
      <c r="T346" s="933"/>
      <c r="U346" s="933"/>
      <c r="V346" s="933"/>
      <c r="W346" s="933"/>
      <c r="X346" s="933"/>
      <c r="Y346" s="933"/>
      <c r="Z346" s="933"/>
      <c r="AA346" s="933"/>
      <c r="AB346" s="933"/>
      <c r="AC346" s="933"/>
      <c r="AD346" s="933"/>
      <c r="AE346" s="933"/>
      <c r="AF346" s="933"/>
      <c r="AG346" s="933"/>
      <c r="AH346" s="933"/>
      <c r="AI346" s="933"/>
      <c r="AJ346" s="933"/>
      <c r="AK346" s="933"/>
      <c r="AL346" s="933"/>
      <c r="AM346" s="933"/>
      <c r="AN346" s="933"/>
      <c r="AO346" s="933"/>
      <c r="AP346" s="933"/>
      <c r="AQ346" s="933"/>
      <c r="AR346" s="933"/>
      <c r="AS346" s="933"/>
      <c r="AT346" s="933"/>
      <c r="AU346" s="933"/>
      <c r="AV346" s="933"/>
      <c r="AW346" s="933"/>
      <c r="AX346" s="933"/>
      <c r="AY346" s="933"/>
      <c r="AZ346" s="933"/>
      <c r="BA346" s="933"/>
      <c r="BB346" s="933"/>
      <c r="BC346" s="933"/>
      <c r="BD346" s="933"/>
      <c r="BE346" s="933"/>
      <c r="BF346" s="933"/>
      <c r="BG346" s="933"/>
      <c r="BH346" s="933"/>
      <c r="BI346" s="933"/>
      <c r="BJ346" s="933"/>
      <c r="BK346" s="933"/>
      <c r="BL346" s="933"/>
      <c r="BM346" s="933"/>
      <c r="BN346" s="933"/>
      <c r="BO346" s="933"/>
      <c r="BP346" s="933"/>
      <c r="BQ346" s="933"/>
      <c r="BR346" s="933"/>
      <c r="BS346" s="933"/>
      <c r="BT346" s="933"/>
      <c r="BU346" s="933"/>
      <c r="BV346" s="933"/>
      <c r="BW346" s="933"/>
    </row>
    <row r="347" spans="1:78" s="60" customFormat="1" ht="15" customHeight="1">
      <c r="A347" s="59"/>
      <c r="B347" s="59"/>
      <c r="C347" s="933"/>
      <c r="D347" s="933"/>
      <c r="E347" s="933"/>
      <c r="F347" s="933"/>
      <c r="G347" s="933"/>
      <c r="H347" s="933"/>
      <c r="I347" s="933"/>
      <c r="J347" s="933"/>
      <c r="K347" s="933"/>
      <c r="L347" s="933"/>
      <c r="M347" s="933"/>
      <c r="N347" s="933"/>
      <c r="O347" s="933"/>
      <c r="P347" s="933"/>
      <c r="Q347" s="933"/>
      <c r="R347" s="933"/>
      <c r="S347" s="933"/>
      <c r="T347" s="933"/>
      <c r="U347" s="933"/>
      <c r="V347" s="933"/>
      <c r="W347" s="933"/>
      <c r="X347" s="933"/>
      <c r="Y347" s="933"/>
      <c r="Z347" s="933"/>
      <c r="AA347" s="933"/>
      <c r="AB347" s="933"/>
      <c r="AC347" s="933"/>
      <c r="AD347" s="933"/>
      <c r="AE347" s="933"/>
      <c r="AF347" s="933"/>
      <c r="AG347" s="933"/>
      <c r="AH347" s="933"/>
      <c r="AI347" s="933"/>
      <c r="AJ347" s="933"/>
      <c r="AK347" s="933"/>
      <c r="AL347" s="933"/>
      <c r="AM347" s="933"/>
      <c r="AN347" s="933"/>
      <c r="AO347" s="933"/>
      <c r="AP347" s="933"/>
      <c r="AQ347" s="933"/>
      <c r="AR347" s="933"/>
      <c r="AS347" s="933"/>
      <c r="AT347" s="933"/>
      <c r="AU347" s="933"/>
      <c r="AV347" s="933"/>
      <c r="AW347" s="933"/>
      <c r="AX347" s="933"/>
      <c r="AY347" s="933"/>
      <c r="AZ347" s="933"/>
      <c r="BA347" s="933"/>
      <c r="BB347" s="933"/>
      <c r="BC347" s="933"/>
      <c r="BD347" s="933"/>
      <c r="BE347" s="933"/>
      <c r="BF347" s="933"/>
      <c r="BG347" s="933"/>
      <c r="BH347" s="933"/>
      <c r="BI347" s="933"/>
      <c r="BJ347" s="933"/>
      <c r="BK347" s="933"/>
      <c r="BL347" s="933"/>
      <c r="BM347" s="933"/>
      <c r="BN347" s="933"/>
      <c r="BO347" s="933"/>
      <c r="BP347" s="933"/>
      <c r="BQ347" s="933"/>
      <c r="BR347" s="933"/>
      <c r="BS347" s="933"/>
      <c r="BT347" s="933"/>
      <c r="BU347" s="933"/>
      <c r="BV347" s="933"/>
      <c r="BW347" s="933"/>
    </row>
    <row r="348" spans="1:78" s="60" customFormat="1" ht="15" customHeight="1">
      <c r="A348" s="59"/>
      <c r="B348" s="59"/>
      <c r="C348" s="933"/>
      <c r="D348" s="933"/>
      <c r="E348" s="933"/>
      <c r="F348" s="933"/>
      <c r="G348" s="933"/>
      <c r="H348" s="933"/>
      <c r="I348" s="933"/>
      <c r="J348" s="933"/>
      <c r="K348" s="933"/>
      <c r="L348" s="933"/>
      <c r="M348" s="933"/>
      <c r="N348" s="933"/>
      <c r="O348" s="933"/>
      <c r="P348" s="933"/>
      <c r="Q348" s="933"/>
      <c r="R348" s="933"/>
      <c r="S348" s="933"/>
      <c r="T348" s="933"/>
      <c r="U348" s="933"/>
      <c r="V348" s="933"/>
      <c r="W348" s="933"/>
      <c r="X348" s="933"/>
      <c r="Y348" s="933"/>
      <c r="Z348" s="933"/>
      <c r="AA348" s="933"/>
      <c r="AB348" s="933"/>
      <c r="AC348" s="933"/>
      <c r="AD348" s="933"/>
      <c r="AE348" s="933"/>
      <c r="AF348" s="933"/>
      <c r="AG348" s="933"/>
      <c r="AH348" s="933"/>
      <c r="AI348" s="933"/>
      <c r="AJ348" s="933"/>
      <c r="AK348" s="933"/>
      <c r="AL348" s="933"/>
      <c r="AM348" s="933"/>
      <c r="AN348" s="933"/>
      <c r="AO348" s="933"/>
      <c r="AP348" s="933"/>
      <c r="AQ348" s="933"/>
      <c r="AR348" s="933"/>
      <c r="AS348" s="933"/>
      <c r="AT348" s="933"/>
      <c r="AU348" s="933"/>
      <c r="AV348" s="933"/>
      <c r="AW348" s="933"/>
      <c r="AX348" s="933"/>
      <c r="AY348" s="933"/>
      <c r="AZ348" s="933"/>
      <c r="BA348" s="933"/>
      <c r="BB348" s="933"/>
      <c r="BC348" s="933"/>
      <c r="BD348" s="933"/>
      <c r="BE348" s="933"/>
      <c r="BF348" s="933"/>
      <c r="BG348" s="933"/>
      <c r="BH348" s="933"/>
      <c r="BI348" s="933"/>
      <c r="BJ348" s="933"/>
      <c r="BK348" s="933"/>
      <c r="BL348" s="933"/>
      <c r="BM348" s="933"/>
      <c r="BN348" s="933"/>
      <c r="BO348" s="933"/>
      <c r="BP348" s="933"/>
      <c r="BQ348" s="933"/>
      <c r="BR348" s="933"/>
      <c r="BS348" s="933"/>
      <c r="BT348" s="933"/>
      <c r="BU348" s="933"/>
      <c r="BV348" s="933"/>
      <c r="BW348" s="933"/>
    </row>
    <row r="349" spans="1:78" s="60" customFormat="1" ht="14.4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row>
    <row r="350" spans="1:78" s="60" customFormat="1" ht="15" customHeight="1">
      <c r="A350" s="934" t="s">
        <v>1377</v>
      </c>
      <c r="B350" s="934"/>
      <c r="C350" s="934"/>
      <c r="D350" s="934"/>
      <c r="E350" s="934"/>
      <c r="F350" s="934"/>
      <c r="G350" s="934"/>
      <c r="H350" s="934"/>
      <c r="I350" s="934"/>
      <c r="J350" s="934"/>
      <c r="K350" s="934"/>
      <c r="L350" s="934"/>
      <c r="M350" s="934"/>
      <c r="N350" s="934"/>
      <c r="O350" s="934"/>
      <c r="P350" s="934"/>
      <c r="Q350" s="934"/>
      <c r="R350" s="934"/>
      <c r="S350" s="934"/>
      <c r="T350" s="934"/>
      <c r="U350" s="934"/>
      <c r="V350" s="934"/>
      <c r="W350" s="934"/>
      <c r="X350" s="934"/>
      <c r="Y350" s="934"/>
      <c r="Z350" s="934"/>
      <c r="AA350" s="934"/>
      <c r="AB350" s="934"/>
      <c r="AC350" s="934"/>
      <c r="AD350" s="934"/>
      <c r="AE350" s="934"/>
      <c r="AF350" s="934"/>
      <c r="AG350" s="934"/>
      <c r="AH350" s="934"/>
      <c r="AI350" s="934"/>
      <c r="AJ350" s="934"/>
      <c r="AK350" s="934"/>
      <c r="AL350" s="934"/>
      <c r="AM350" s="934"/>
      <c r="AN350" s="934"/>
      <c r="AO350" s="934"/>
      <c r="AP350" s="934"/>
      <c r="AQ350" s="934"/>
      <c r="AR350" s="934"/>
      <c r="AS350" s="934"/>
      <c r="AT350" s="934"/>
      <c r="AU350" s="934"/>
      <c r="AV350" s="934"/>
      <c r="AW350" s="934"/>
      <c r="AX350" s="934"/>
      <c r="AY350" s="934"/>
      <c r="AZ350" s="934"/>
      <c r="BA350" s="934"/>
      <c r="BB350" s="934"/>
      <c r="BC350" s="934"/>
      <c r="BD350" s="934"/>
      <c r="BE350" s="934"/>
      <c r="BF350" s="934"/>
      <c r="BG350" s="934"/>
      <c r="BH350" s="934"/>
      <c r="BI350" s="934"/>
      <c r="BJ350" s="934"/>
      <c r="BK350" s="934"/>
      <c r="BL350" s="934"/>
      <c r="BM350" s="934"/>
      <c r="BN350" s="934"/>
      <c r="BO350" s="934"/>
      <c r="BP350" s="934"/>
      <c r="BQ350" s="934"/>
      <c r="BR350" s="934"/>
      <c r="BS350" s="934"/>
      <c r="BT350" s="934"/>
      <c r="BU350" s="934"/>
      <c r="BV350" s="934"/>
      <c r="BW350" s="934"/>
      <c r="BX350" s="934"/>
      <c r="BY350" s="934"/>
      <c r="BZ350" s="934"/>
    </row>
    <row r="351" spans="1:78" s="60" customFormat="1" ht="15" customHeight="1">
      <c r="A351" s="935" t="s">
        <v>1378</v>
      </c>
      <c r="B351" s="935"/>
      <c r="C351" s="935"/>
      <c r="D351" s="935"/>
      <c r="E351" s="935"/>
      <c r="F351" s="935"/>
      <c r="G351" s="935"/>
      <c r="H351" s="935"/>
      <c r="I351" s="935"/>
      <c r="J351" s="935"/>
      <c r="K351" s="935"/>
      <c r="L351" s="935"/>
      <c r="M351" s="935"/>
      <c r="N351" s="935"/>
      <c r="O351" s="935"/>
      <c r="P351" s="935"/>
      <c r="Q351" s="935"/>
      <c r="R351" s="935"/>
      <c r="S351" s="935"/>
      <c r="T351" s="935"/>
      <c r="U351" s="935"/>
      <c r="V351" s="935"/>
      <c r="W351" s="935"/>
      <c r="X351" s="935"/>
      <c r="Y351" s="935"/>
      <c r="Z351" s="935"/>
      <c r="AA351" s="935"/>
      <c r="AB351" s="935"/>
      <c r="AC351" s="935"/>
      <c r="AD351" s="935"/>
      <c r="AE351" s="935"/>
      <c r="AF351" s="935"/>
      <c r="AG351" s="935"/>
      <c r="AH351" s="935"/>
      <c r="AI351" s="935"/>
      <c r="AJ351" s="935"/>
      <c r="AK351" s="935"/>
      <c r="AL351" s="935"/>
      <c r="AM351" s="935"/>
      <c r="AN351" s="935"/>
      <c r="AO351" s="935"/>
      <c r="AP351" s="935"/>
      <c r="AQ351" s="935"/>
      <c r="AR351" s="935"/>
      <c r="AS351" s="935"/>
      <c r="AT351" s="935"/>
      <c r="AU351" s="935"/>
      <c r="AV351" s="935"/>
      <c r="AW351" s="935"/>
      <c r="AX351" s="935"/>
      <c r="AY351" s="935"/>
      <c r="AZ351" s="935"/>
      <c r="BA351" s="935"/>
      <c r="BB351" s="935"/>
      <c r="BC351" s="935"/>
      <c r="BD351" s="935"/>
      <c r="BE351" s="935"/>
      <c r="BF351" s="935"/>
      <c r="BG351" s="935"/>
      <c r="BH351" s="935"/>
      <c r="BI351" s="935"/>
      <c r="BJ351" s="935"/>
      <c r="BK351" s="935"/>
      <c r="BL351" s="935"/>
      <c r="BM351" s="935"/>
      <c r="BN351" s="935"/>
      <c r="BO351" s="935"/>
      <c r="BP351" s="935"/>
      <c r="BQ351" s="935"/>
      <c r="BR351" s="935"/>
      <c r="BS351" s="935"/>
      <c r="BT351" s="935"/>
      <c r="BU351" s="935"/>
      <c r="BV351" s="935"/>
      <c r="BW351" s="935"/>
      <c r="BX351" s="935"/>
      <c r="BY351" s="935"/>
      <c r="BZ351" s="935"/>
    </row>
    <row r="352" spans="1:78" s="60" customFormat="1" ht="24.75" customHeight="1">
      <c r="A352" s="931" t="s">
        <v>1379</v>
      </c>
      <c r="B352" s="931"/>
      <c r="C352" s="931"/>
      <c r="D352" s="932" t="s">
        <v>1380</v>
      </c>
      <c r="E352" s="932"/>
      <c r="F352" s="932"/>
      <c r="G352" s="932"/>
      <c r="H352" s="932"/>
      <c r="I352" s="932"/>
      <c r="J352" s="932"/>
      <c r="K352" s="932"/>
      <c r="L352" s="932"/>
      <c r="M352" s="932"/>
      <c r="N352" s="932"/>
      <c r="O352" s="932"/>
      <c r="P352" s="932"/>
      <c r="Q352" s="932"/>
      <c r="R352" s="932"/>
      <c r="S352" s="932"/>
      <c r="T352" s="932"/>
      <c r="U352" s="932"/>
      <c r="V352" s="932"/>
      <c r="W352" s="932"/>
      <c r="X352" s="932"/>
      <c r="Y352" s="932"/>
      <c r="Z352" s="932"/>
      <c r="AA352" s="932"/>
      <c r="AB352" s="932"/>
      <c r="AC352" s="932"/>
      <c r="AD352" s="932"/>
      <c r="AE352" s="932"/>
      <c r="AF352" s="932"/>
      <c r="AG352" s="932"/>
      <c r="AH352" s="932"/>
      <c r="AI352" s="932"/>
      <c r="AJ352" s="932"/>
      <c r="AK352" s="932"/>
      <c r="AL352" s="932"/>
      <c r="AM352" s="932"/>
      <c r="AN352" s="932"/>
      <c r="AO352" s="932"/>
      <c r="AP352" s="932"/>
      <c r="AQ352" s="932"/>
      <c r="AR352" s="932"/>
      <c r="AS352" s="932"/>
      <c r="AT352" s="932"/>
      <c r="AU352" s="932"/>
      <c r="AV352" s="932"/>
      <c r="AW352" s="932"/>
      <c r="AX352" s="932"/>
      <c r="AY352" s="932"/>
      <c r="AZ352" s="932"/>
      <c r="BA352" s="932"/>
      <c r="BB352" s="932"/>
      <c r="BC352" s="932"/>
      <c r="BD352" s="932"/>
      <c r="BE352" s="932"/>
      <c r="BF352" s="932"/>
      <c r="BG352" s="932"/>
      <c r="BH352" s="932"/>
      <c r="BI352" s="932"/>
      <c r="BJ352" s="932"/>
      <c r="BK352" s="932"/>
      <c r="BL352" s="932"/>
      <c r="BM352" s="932"/>
      <c r="BN352" s="932"/>
      <c r="BO352" s="932"/>
      <c r="BP352" s="932"/>
      <c r="BQ352" s="932"/>
      <c r="BR352" s="932"/>
      <c r="BS352" s="932"/>
      <c r="BT352" s="932"/>
      <c r="BU352" s="932"/>
      <c r="BV352" s="932"/>
      <c r="BW352" s="932"/>
      <c r="BX352" s="932"/>
      <c r="BY352" s="932"/>
      <c r="BZ352" s="932"/>
    </row>
    <row r="353" spans="1:93" s="60" customFormat="1" ht="24.75" customHeight="1">
      <c r="A353" s="931" t="s">
        <v>1381</v>
      </c>
      <c r="B353" s="931"/>
      <c r="C353" s="931"/>
      <c r="D353" s="932" t="s">
        <v>1382</v>
      </c>
      <c r="E353" s="932"/>
      <c r="F353" s="932"/>
      <c r="G353" s="932"/>
      <c r="H353" s="932"/>
      <c r="I353" s="932"/>
      <c r="J353" s="932"/>
      <c r="K353" s="932"/>
      <c r="L353" s="932"/>
      <c r="M353" s="932"/>
      <c r="N353" s="932"/>
      <c r="O353" s="932"/>
      <c r="P353" s="932"/>
      <c r="Q353" s="932"/>
      <c r="R353" s="932"/>
      <c r="S353" s="932"/>
      <c r="T353" s="932"/>
      <c r="U353" s="932"/>
      <c r="V353" s="932"/>
      <c r="W353" s="932"/>
      <c r="X353" s="932"/>
      <c r="Y353" s="932"/>
      <c r="Z353" s="932"/>
      <c r="AA353" s="932"/>
      <c r="AB353" s="932"/>
      <c r="AC353" s="932"/>
      <c r="AD353" s="932"/>
      <c r="AE353" s="932"/>
      <c r="AF353" s="932"/>
      <c r="AG353" s="932"/>
      <c r="AH353" s="932"/>
      <c r="AI353" s="932"/>
      <c r="AJ353" s="932"/>
      <c r="AK353" s="932"/>
      <c r="AL353" s="932"/>
      <c r="AM353" s="932"/>
      <c r="AN353" s="932"/>
      <c r="AO353" s="932"/>
      <c r="AP353" s="932"/>
      <c r="AQ353" s="932"/>
      <c r="AR353" s="932"/>
      <c r="AS353" s="932"/>
      <c r="AT353" s="932"/>
      <c r="AU353" s="932"/>
      <c r="AV353" s="932"/>
      <c r="AW353" s="932"/>
      <c r="AX353" s="932"/>
      <c r="AY353" s="932"/>
      <c r="AZ353" s="932"/>
      <c r="BA353" s="932"/>
      <c r="BB353" s="932"/>
      <c r="BC353" s="932"/>
      <c r="BD353" s="932"/>
      <c r="BE353" s="932"/>
      <c r="BF353" s="932"/>
      <c r="BG353" s="932"/>
      <c r="BH353" s="932"/>
      <c r="BI353" s="932"/>
      <c r="BJ353" s="932"/>
      <c r="BK353" s="932"/>
      <c r="BL353" s="932"/>
      <c r="BM353" s="932"/>
      <c r="BN353" s="932"/>
      <c r="BO353" s="932"/>
      <c r="BP353" s="932"/>
      <c r="BQ353" s="932"/>
      <c r="BR353" s="932"/>
      <c r="BS353" s="932"/>
      <c r="BT353" s="932"/>
      <c r="BU353" s="932"/>
      <c r="BV353" s="932"/>
      <c r="BW353" s="932"/>
      <c r="BX353" s="932"/>
      <c r="BY353" s="932"/>
      <c r="BZ353" s="932"/>
    </row>
    <row r="354" spans="1:93" s="60" customFormat="1" ht="15" customHeight="1">
      <c r="A354" s="935" t="s">
        <v>1383</v>
      </c>
      <c r="B354" s="935"/>
      <c r="C354" s="935"/>
      <c r="D354" s="935"/>
      <c r="E354" s="935"/>
      <c r="F354" s="935"/>
      <c r="G354" s="935"/>
      <c r="H354" s="935"/>
      <c r="I354" s="935"/>
      <c r="J354" s="935"/>
      <c r="K354" s="935"/>
      <c r="L354" s="935"/>
      <c r="M354" s="935"/>
      <c r="N354" s="935"/>
      <c r="O354" s="935"/>
      <c r="P354" s="935"/>
      <c r="Q354" s="935"/>
      <c r="R354" s="935"/>
      <c r="S354" s="935"/>
      <c r="T354" s="935"/>
      <c r="U354" s="935"/>
      <c r="V354" s="935"/>
      <c r="W354" s="935"/>
      <c r="X354" s="935"/>
      <c r="Y354" s="935"/>
      <c r="Z354" s="935"/>
      <c r="AA354" s="935"/>
      <c r="AB354" s="935"/>
      <c r="AC354" s="935"/>
      <c r="AD354" s="935"/>
      <c r="AE354" s="935"/>
      <c r="AF354" s="935"/>
      <c r="AG354" s="935"/>
      <c r="AH354" s="935"/>
      <c r="AI354" s="935"/>
      <c r="AJ354" s="935"/>
      <c r="AK354" s="935"/>
      <c r="AL354" s="935"/>
      <c r="AM354" s="935"/>
      <c r="AN354" s="935"/>
      <c r="AO354" s="935"/>
      <c r="AP354" s="935"/>
      <c r="AQ354" s="935"/>
      <c r="AR354" s="935"/>
      <c r="AS354" s="935"/>
      <c r="AT354" s="935"/>
      <c r="AU354" s="935"/>
      <c r="AV354" s="935"/>
      <c r="AW354" s="935"/>
      <c r="AX354" s="935"/>
      <c r="AY354" s="935"/>
      <c r="AZ354" s="935"/>
      <c r="BA354" s="935"/>
      <c r="BB354" s="935"/>
      <c r="BC354" s="935"/>
      <c r="BD354" s="935"/>
      <c r="BE354" s="935"/>
      <c r="BF354" s="935"/>
      <c r="BG354" s="935"/>
      <c r="BH354" s="935"/>
      <c r="BI354" s="935"/>
      <c r="BJ354" s="935"/>
      <c r="BK354" s="935"/>
      <c r="BL354" s="935"/>
      <c r="BM354" s="935"/>
      <c r="BN354" s="935"/>
      <c r="BO354" s="935"/>
      <c r="BP354" s="935"/>
      <c r="BQ354" s="935"/>
      <c r="BR354" s="935"/>
      <c r="BS354" s="935"/>
      <c r="BT354" s="935"/>
      <c r="BU354" s="935"/>
      <c r="BV354" s="935"/>
      <c r="BW354" s="935"/>
      <c r="BX354" s="935"/>
      <c r="BY354" s="935"/>
      <c r="BZ354" s="935"/>
    </row>
    <row r="355" spans="1:93" s="60" customFormat="1" ht="15" customHeight="1">
      <c r="A355" s="931" t="s">
        <v>1379</v>
      </c>
      <c r="B355" s="931"/>
      <c r="C355" s="931"/>
      <c r="D355" s="932" t="s">
        <v>1384</v>
      </c>
      <c r="E355" s="932"/>
      <c r="F355" s="932"/>
      <c r="G355" s="932"/>
      <c r="H355" s="932"/>
      <c r="I355" s="932"/>
      <c r="J355" s="932"/>
      <c r="K355" s="932"/>
      <c r="L355" s="932"/>
      <c r="M355" s="932"/>
      <c r="N355" s="932"/>
      <c r="O355" s="932"/>
      <c r="P355" s="932"/>
      <c r="Q355" s="932"/>
      <c r="R355" s="932"/>
      <c r="S355" s="932"/>
      <c r="T355" s="932"/>
      <c r="U355" s="932"/>
      <c r="V355" s="932"/>
      <c r="W355" s="932"/>
      <c r="X355" s="932"/>
      <c r="Y355" s="932"/>
      <c r="Z355" s="932"/>
      <c r="AA355" s="932"/>
      <c r="AB355" s="932"/>
      <c r="AC355" s="932"/>
      <c r="AD355" s="932"/>
      <c r="AE355" s="932"/>
      <c r="AF355" s="932"/>
      <c r="AG355" s="932"/>
      <c r="AH355" s="932"/>
      <c r="AI355" s="932"/>
      <c r="AJ355" s="932"/>
      <c r="AK355" s="932"/>
      <c r="AL355" s="932"/>
      <c r="AM355" s="932"/>
      <c r="AN355" s="932"/>
      <c r="AO355" s="932"/>
      <c r="AP355" s="932"/>
      <c r="AQ355" s="932"/>
      <c r="AR355" s="932"/>
      <c r="AS355" s="932"/>
      <c r="AT355" s="932"/>
      <c r="AU355" s="932"/>
      <c r="AV355" s="932"/>
      <c r="AW355" s="932"/>
      <c r="AX355" s="932"/>
      <c r="AY355" s="932"/>
      <c r="AZ355" s="932"/>
      <c r="BA355" s="932"/>
      <c r="BB355" s="932"/>
      <c r="BC355" s="932"/>
      <c r="BD355" s="932"/>
      <c r="BE355" s="932"/>
      <c r="BF355" s="932"/>
      <c r="BG355" s="932"/>
      <c r="BH355" s="932"/>
      <c r="BI355" s="932"/>
      <c r="BJ355" s="932"/>
      <c r="BK355" s="932"/>
      <c r="BL355" s="932"/>
      <c r="BM355" s="932"/>
      <c r="BN355" s="932"/>
      <c r="BO355" s="932"/>
      <c r="BP355" s="932"/>
      <c r="BQ355" s="932"/>
      <c r="BR355" s="932"/>
      <c r="BS355" s="932"/>
      <c r="BT355" s="932"/>
      <c r="BU355" s="932"/>
      <c r="BV355" s="932"/>
      <c r="BW355" s="932"/>
      <c r="BX355" s="932"/>
      <c r="BY355" s="932"/>
      <c r="BZ355" s="932"/>
    </row>
    <row r="356" spans="1:93" s="60" customFormat="1" ht="24.75" customHeight="1">
      <c r="A356" s="931" t="s">
        <v>1381</v>
      </c>
      <c r="B356" s="931"/>
      <c r="C356" s="931"/>
      <c r="D356" s="932" t="s">
        <v>1385</v>
      </c>
      <c r="E356" s="932"/>
      <c r="F356" s="932"/>
      <c r="G356" s="932"/>
      <c r="H356" s="932"/>
      <c r="I356" s="932"/>
      <c r="J356" s="932"/>
      <c r="K356" s="932"/>
      <c r="L356" s="932"/>
      <c r="M356" s="932"/>
      <c r="N356" s="932"/>
      <c r="O356" s="932"/>
      <c r="P356" s="932"/>
      <c r="Q356" s="932"/>
      <c r="R356" s="932"/>
      <c r="S356" s="932"/>
      <c r="T356" s="932"/>
      <c r="U356" s="932"/>
      <c r="V356" s="932"/>
      <c r="W356" s="932"/>
      <c r="X356" s="932"/>
      <c r="Y356" s="932"/>
      <c r="Z356" s="932"/>
      <c r="AA356" s="932"/>
      <c r="AB356" s="932"/>
      <c r="AC356" s="932"/>
      <c r="AD356" s="932"/>
      <c r="AE356" s="932"/>
      <c r="AF356" s="932"/>
      <c r="AG356" s="932"/>
      <c r="AH356" s="932"/>
      <c r="AI356" s="932"/>
      <c r="AJ356" s="932"/>
      <c r="AK356" s="932"/>
      <c r="AL356" s="932"/>
      <c r="AM356" s="932"/>
      <c r="AN356" s="932"/>
      <c r="AO356" s="932"/>
      <c r="AP356" s="932"/>
      <c r="AQ356" s="932"/>
      <c r="AR356" s="932"/>
      <c r="AS356" s="932"/>
      <c r="AT356" s="932"/>
      <c r="AU356" s="932"/>
      <c r="AV356" s="932"/>
      <c r="AW356" s="932"/>
      <c r="AX356" s="932"/>
      <c r="AY356" s="932"/>
      <c r="AZ356" s="932"/>
      <c r="BA356" s="932"/>
      <c r="BB356" s="932"/>
      <c r="BC356" s="932"/>
      <c r="BD356" s="932"/>
      <c r="BE356" s="932"/>
      <c r="BF356" s="932"/>
      <c r="BG356" s="932"/>
      <c r="BH356" s="932"/>
      <c r="BI356" s="932"/>
      <c r="BJ356" s="932"/>
      <c r="BK356" s="932"/>
      <c r="BL356" s="932"/>
      <c r="BM356" s="932"/>
      <c r="BN356" s="932"/>
      <c r="BO356" s="932"/>
      <c r="BP356" s="932"/>
      <c r="BQ356" s="932"/>
      <c r="BR356" s="932"/>
      <c r="BS356" s="932"/>
      <c r="BT356" s="932"/>
      <c r="BU356" s="932"/>
      <c r="BV356" s="932"/>
      <c r="BW356" s="932"/>
      <c r="BX356" s="932"/>
      <c r="BY356" s="932"/>
      <c r="BZ356" s="932"/>
    </row>
    <row r="357" spans="1:93" s="60" customFormat="1" ht="1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row>
    <row r="358" spans="1:93" s="60" customFormat="1" ht="15" customHeight="1">
      <c r="A358" s="847" t="s">
        <v>1386</v>
      </c>
      <c r="B358" s="847"/>
      <c r="C358" s="847"/>
      <c r="D358" s="847"/>
      <c r="E358" s="847"/>
      <c r="F358" s="847"/>
      <c r="G358" s="847"/>
      <c r="H358" s="847"/>
      <c r="I358" s="847"/>
      <c r="J358" s="847"/>
      <c r="K358" s="847"/>
      <c r="L358" s="847"/>
      <c r="M358" s="847"/>
      <c r="N358" s="847"/>
      <c r="O358" s="847"/>
      <c r="P358" s="847"/>
      <c r="Q358" s="847"/>
      <c r="R358" s="847"/>
      <c r="S358" s="847"/>
      <c r="T358" s="847"/>
      <c r="U358" s="847"/>
      <c r="V358" s="847"/>
      <c r="W358" s="847"/>
      <c r="X358" s="847"/>
      <c r="Y358" s="847"/>
      <c r="Z358" s="847"/>
      <c r="AA358" s="847"/>
      <c r="AB358" s="847"/>
      <c r="AC358" s="847"/>
      <c r="AD358" s="847"/>
      <c r="AE358" s="847"/>
      <c r="AF358" s="847"/>
      <c r="AG358" s="847"/>
      <c r="AH358" s="847"/>
      <c r="AI358" s="847"/>
      <c r="AJ358" s="847"/>
      <c r="AK358" s="847"/>
      <c r="AL358" s="847"/>
      <c r="AM358" s="847"/>
      <c r="AN358" s="847"/>
      <c r="AO358" s="847"/>
      <c r="AP358" s="847"/>
      <c r="AQ358" s="847"/>
      <c r="AR358" s="847"/>
      <c r="AS358" s="847"/>
      <c r="AT358" s="847"/>
      <c r="AU358" s="847"/>
      <c r="AV358" s="847"/>
      <c r="AW358" s="847"/>
      <c r="AX358" s="847"/>
      <c r="AY358" s="847"/>
      <c r="AZ358" s="847"/>
      <c r="BA358" s="847"/>
      <c r="BB358" s="847"/>
      <c r="BC358" s="847"/>
      <c r="BD358" s="847"/>
      <c r="BE358" s="847"/>
      <c r="BF358" s="847"/>
      <c r="BG358" s="847"/>
      <c r="BH358" s="847"/>
      <c r="BI358" s="847"/>
      <c r="BJ358" s="847"/>
      <c r="BK358" s="847"/>
      <c r="BL358" s="847"/>
      <c r="BM358" s="847"/>
      <c r="BN358" s="847"/>
      <c r="BO358" s="847"/>
      <c r="BP358" s="847"/>
      <c r="BQ358" s="847"/>
      <c r="BR358" s="847"/>
      <c r="BS358" s="847"/>
      <c r="BT358" s="847"/>
      <c r="BU358" s="847"/>
      <c r="BV358" s="847"/>
      <c r="BW358" s="847"/>
      <c r="BX358" s="847"/>
      <c r="BY358" s="847"/>
      <c r="BZ358" s="847"/>
    </row>
    <row r="359" spans="1:93" s="60" customFormat="1" ht="15" customHeight="1">
      <c r="A359" s="59" t="s">
        <v>1387</v>
      </c>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row>
    <row r="360" spans="1:93" s="60" customFormat="1" ht="15" customHeight="1">
      <c r="A360" s="59"/>
      <c r="B360" s="59"/>
      <c r="C360" s="59" t="s">
        <v>1388</v>
      </c>
      <c r="D360" s="59"/>
      <c r="E360" s="59"/>
      <c r="F360" s="59"/>
      <c r="G360" s="59"/>
      <c r="H360" s="59"/>
      <c r="I360" s="59"/>
      <c r="J360" s="59"/>
      <c r="K360" s="59"/>
      <c r="L360" s="59"/>
      <c r="M360" s="59"/>
      <c r="N360" s="59"/>
      <c r="O360" s="59"/>
      <c r="P360" s="59"/>
      <c r="Q360" s="59"/>
      <c r="R360" s="59" t="s">
        <v>1389</v>
      </c>
      <c r="S360" s="59"/>
      <c r="T360" s="59"/>
      <c r="U360" s="59"/>
      <c r="V360" s="59"/>
      <c r="W360" s="59"/>
      <c r="X360" s="59"/>
      <c r="Y360" s="59"/>
      <c r="Z360" s="59"/>
      <c r="AA360" s="59"/>
      <c r="AB360" s="59"/>
      <c r="AC360" s="59"/>
      <c r="AD360" s="59"/>
      <c r="AE360" s="59"/>
      <c r="AF360" s="59"/>
      <c r="AG360" s="59"/>
      <c r="AH360" s="59"/>
      <c r="AI360" s="59"/>
      <c r="AJ360" s="59"/>
      <c r="AK360" s="59"/>
      <c r="AL360" s="59"/>
      <c r="AM360" s="59"/>
      <c r="CJ360" s="923" t="s">
        <v>2227</v>
      </c>
      <c r="CK360" s="923"/>
      <c r="CL360" s="923"/>
      <c r="CM360" s="923"/>
      <c r="CN360" s="923"/>
      <c r="CO360" s="923"/>
    </row>
    <row r="361" spans="1:93" s="60" customFormat="1" ht="15" customHeight="1">
      <c r="A361" s="59"/>
      <c r="B361" s="59"/>
      <c r="C361" s="59" t="s">
        <v>1390</v>
      </c>
      <c r="D361" s="59"/>
      <c r="E361" s="59"/>
      <c r="F361" s="59"/>
      <c r="G361" s="59"/>
      <c r="H361" s="59"/>
      <c r="I361" s="59"/>
      <c r="J361" s="59"/>
      <c r="K361" s="59"/>
      <c r="L361" s="59"/>
      <c r="M361" s="59"/>
      <c r="N361" s="59"/>
      <c r="O361" s="59"/>
      <c r="P361" s="59"/>
      <c r="Q361" s="59"/>
      <c r="R361" s="59" t="s">
        <v>1391</v>
      </c>
      <c r="S361" s="59"/>
      <c r="T361" s="59"/>
      <c r="U361" s="59"/>
      <c r="V361" s="801"/>
      <c r="W361" s="801"/>
      <c r="X361" s="801"/>
      <c r="Y361" s="798"/>
      <c r="Z361" s="798"/>
      <c r="AA361" s="798"/>
      <c r="AB361" s="798"/>
      <c r="AC361" s="798"/>
      <c r="AD361" s="798"/>
      <c r="AE361" s="798"/>
      <c r="AF361" s="798"/>
      <c r="AG361" s="798"/>
      <c r="AH361" s="798"/>
      <c r="AI361" s="798"/>
      <c r="AJ361" s="798"/>
      <c r="AK361" s="798"/>
      <c r="AL361" s="798"/>
      <c r="AM361" s="59" t="s">
        <v>1392</v>
      </c>
      <c r="AN361" s="59"/>
      <c r="AO361" s="59"/>
      <c r="AP361" s="59"/>
      <c r="AQ361" s="59"/>
      <c r="AR361" s="59"/>
      <c r="AS361" s="59"/>
      <c r="AT361" s="59"/>
      <c r="AU361" s="59"/>
      <c r="AV361" s="59"/>
      <c r="AW361" s="59"/>
      <c r="AX361" s="59"/>
      <c r="AY361" s="59"/>
      <c r="AZ361" s="59"/>
      <c r="BA361" s="59"/>
      <c r="BB361" s="847"/>
      <c r="BC361" s="847"/>
      <c r="BD361" s="847"/>
      <c r="BE361" s="928"/>
      <c r="BF361" s="930"/>
      <c r="BG361" s="930"/>
      <c r="BH361" s="928"/>
      <c r="BI361" s="928"/>
      <c r="BJ361" s="928"/>
      <c r="BK361" s="59" t="s">
        <v>12</v>
      </c>
      <c r="BL361" s="59"/>
      <c r="BM361" s="801"/>
      <c r="BN361" s="801"/>
      <c r="BO361" s="801"/>
      <c r="BP361" s="59" t="s">
        <v>13</v>
      </c>
      <c r="BQ361" s="59"/>
      <c r="BR361" s="801"/>
      <c r="BS361" s="801"/>
      <c r="BT361" s="801"/>
      <c r="BU361" s="59" t="s">
        <v>14</v>
      </c>
      <c r="BV361" s="59"/>
      <c r="BW361" s="59"/>
      <c r="BX361" s="59"/>
      <c r="BY361" s="59"/>
      <c r="BZ361" s="59"/>
      <c r="CJ361" s="923"/>
      <c r="CK361" s="923"/>
      <c r="CL361" s="923"/>
      <c r="CM361" s="923"/>
      <c r="CN361" s="923"/>
      <c r="CO361" s="923"/>
    </row>
    <row r="362" spans="1:93" s="60" customFormat="1" ht="15" customHeight="1">
      <c r="A362" s="169" t="s">
        <v>1393</v>
      </c>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0"/>
      <c r="BM362" s="170"/>
      <c r="BN362" s="170"/>
      <c r="BO362" s="170"/>
      <c r="BP362" s="170"/>
      <c r="BQ362" s="170"/>
      <c r="BR362" s="170"/>
      <c r="BS362" s="170"/>
      <c r="BT362" s="170"/>
      <c r="BU362" s="170"/>
      <c r="BV362" s="170"/>
      <c r="BW362" s="170"/>
      <c r="BX362" s="170"/>
      <c r="BY362" s="170"/>
      <c r="BZ362" s="170"/>
      <c r="CJ362" s="923"/>
      <c r="CK362" s="923"/>
      <c r="CL362" s="923"/>
      <c r="CM362" s="923"/>
      <c r="CN362" s="923"/>
      <c r="CO362" s="923"/>
    </row>
    <row r="363" spans="1:93" s="60" customFormat="1" ht="15" customHeight="1">
      <c r="A363" s="59"/>
      <c r="B363" s="68" t="s">
        <v>1394</v>
      </c>
      <c r="C363" s="59"/>
      <c r="D363" s="59"/>
      <c r="E363" s="59" t="s">
        <v>1395</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CA363" s="171"/>
      <c r="CJ363" s="925"/>
      <c r="CK363" s="925"/>
      <c r="CL363" s="925"/>
      <c r="CM363" s="925"/>
      <c r="CN363" s="925"/>
      <c r="CO363" s="925"/>
    </row>
    <row r="364" spans="1:93" s="60" customFormat="1" ht="15" customHeight="1">
      <c r="A364" s="59"/>
      <c r="B364" s="68"/>
      <c r="C364" s="59"/>
      <c r="D364" s="59"/>
      <c r="E364" s="59" t="s">
        <v>1396</v>
      </c>
      <c r="F364" s="59"/>
      <c r="G364" s="59"/>
      <c r="H364" s="59"/>
      <c r="I364" s="59"/>
      <c r="J364" s="59"/>
      <c r="K364" s="59"/>
      <c r="L364" s="59"/>
      <c r="M364" s="59"/>
      <c r="N364" s="59"/>
      <c r="O364" s="59"/>
      <c r="P364" s="59"/>
      <c r="Q364" s="59"/>
      <c r="R364" s="59"/>
      <c r="S364" s="59"/>
      <c r="T364" s="59"/>
      <c r="U364" s="59"/>
      <c r="V364" s="59" t="s">
        <v>81</v>
      </c>
      <c r="W364" s="59"/>
      <c r="X364" s="850"/>
      <c r="Y364" s="850"/>
      <c r="Z364" s="850"/>
      <c r="AA364" s="850"/>
      <c r="AB364" s="850"/>
      <c r="AC364" s="850"/>
      <c r="AD364" s="850"/>
      <c r="AE364" s="850"/>
      <c r="AF364" s="850"/>
      <c r="AG364" s="850"/>
      <c r="AH364" s="850"/>
      <c r="AI364" s="850"/>
      <c r="AJ364" s="850"/>
      <c r="AK364" s="850"/>
      <c r="AL364" s="850"/>
      <c r="AM364" s="59" t="s">
        <v>1392</v>
      </c>
      <c r="AN364" s="59"/>
      <c r="AO364" s="59"/>
      <c r="AP364" s="59"/>
      <c r="AQ364" s="59"/>
      <c r="AR364" s="59"/>
      <c r="AS364" s="59"/>
      <c r="AT364" s="59"/>
      <c r="AU364" s="59"/>
      <c r="AV364" s="59"/>
      <c r="AW364" s="59"/>
      <c r="AX364" s="59"/>
      <c r="AY364" s="59"/>
      <c r="AZ364" s="59"/>
      <c r="BA364" s="59"/>
      <c r="BB364" s="801"/>
      <c r="BC364" s="801"/>
      <c r="BD364" s="801"/>
      <c r="BE364" s="927"/>
      <c r="BF364" s="815"/>
      <c r="BG364" s="815"/>
      <c r="BH364" s="927"/>
      <c r="BI364" s="927"/>
      <c r="BJ364" s="927"/>
      <c r="BK364" s="59" t="s">
        <v>12</v>
      </c>
      <c r="BL364" s="59"/>
      <c r="BM364" s="801"/>
      <c r="BN364" s="801"/>
      <c r="BO364" s="801"/>
      <c r="BP364" s="59" t="s">
        <v>13</v>
      </c>
      <c r="BQ364" s="59"/>
      <c r="BR364" s="801"/>
      <c r="BS364" s="801"/>
      <c r="BT364" s="801"/>
      <c r="BU364" s="59" t="s">
        <v>14</v>
      </c>
      <c r="BV364" s="59"/>
      <c r="BW364" s="59"/>
      <c r="BX364" s="59"/>
      <c r="BY364" s="59"/>
      <c r="BZ364" s="59"/>
      <c r="CA364" s="171"/>
      <c r="CJ364" s="925"/>
      <c r="CK364" s="925"/>
      <c r="CL364" s="925"/>
      <c r="CM364" s="925"/>
      <c r="CN364" s="925"/>
      <c r="CO364" s="925"/>
    </row>
    <row r="365" spans="1:93" s="60" customFormat="1" ht="15" customHeight="1">
      <c r="A365" s="59"/>
      <c r="B365" s="68" t="s">
        <v>1397</v>
      </c>
      <c r="C365" s="59"/>
      <c r="D365" s="59"/>
      <c r="E365" s="59" t="s">
        <v>1395</v>
      </c>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CA365" s="171"/>
      <c r="CJ365" s="925"/>
      <c r="CK365" s="925"/>
      <c r="CL365" s="925"/>
      <c r="CM365" s="925"/>
      <c r="CN365" s="925"/>
      <c r="CO365" s="925"/>
    </row>
    <row r="366" spans="1:93" s="60" customFormat="1" ht="24.75" customHeight="1">
      <c r="A366" s="59"/>
      <c r="B366" s="68"/>
      <c r="C366" s="59"/>
      <c r="D366" s="59"/>
      <c r="E366" s="59" t="s">
        <v>1396</v>
      </c>
      <c r="F366" s="59"/>
      <c r="G366" s="59"/>
      <c r="H366" s="59"/>
      <c r="I366" s="59"/>
      <c r="J366" s="59"/>
      <c r="K366" s="59"/>
      <c r="L366" s="59"/>
      <c r="M366" s="59"/>
      <c r="N366" s="59"/>
      <c r="O366" s="59"/>
      <c r="P366" s="59"/>
      <c r="Q366" s="59"/>
      <c r="R366" s="59"/>
      <c r="S366" s="59"/>
      <c r="T366" s="59"/>
      <c r="U366" s="59"/>
      <c r="V366" s="59" t="s">
        <v>81</v>
      </c>
      <c r="W366" s="59"/>
      <c r="X366" s="850"/>
      <c r="Y366" s="850"/>
      <c r="Z366" s="850"/>
      <c r="AA366" s="850"/>
      <c r="AB366" s="850"/>
      <c r="AC366" s="850"/>
      <c r="AD366" s="850"/>
      <c r="AE366" s="850"/>
      <c r="AF366" s="850"/>
      <c r="AG366" s="850"/>
      <c r="AH366" s="850"/>
      <c r="AI366" s="850"/>
      <c r="AJ366" s="850"/>
      <c r="AK366" s="850"/>
      <c r="AL366" s="850"/>
      <c r="AM366" s="59" t="s">
        <v>1392</v>
      </c>
      <c r="AN366" s="59"/>
      <c r="AO366" s="59"/>
      <c r="AP366" s="59"/>
      <c r="AQ366" s="59"/>
      <c r="AR366" s="59"/>
      <c r="AS366" s="59"/>
      <c r="AT366" s="59"/>
      <c r="AU366" s="59"/>
      <c r="AV366" s="59"/>
      <c r="AW366" s="59"/>
      <c r="AX366" s="59"/>
      <c r="AY366" s="59"/>
      <c r="AZ366" s="59"/>
      <c r="BA366" s="59"/>
      <c r="BB366" s="801"/>
      <c r="BC366" s="801"/>
      <c r="BD366" s="801"/>
      <c r="BE366" s="927"/>
      <c r="BF366" s="815"/>
      <c r="BG366" s="815"/>
      <c r="BH366" s="927"/>
      <c r="BI366" s="927"/>
      <c r="BJ366" s="927"/>
      <c r="BK366" s="59" t="s">
        <v>12</v>
      </c>
      <c r="BL366" s="59"/>
      <c r="BM366" s="801"/>
      <c r="BN366" s="801"/>
      <c r="BO366" s="801"/>
      <c r="BP366" s="59" t="s">
        <v>13</v>
      </c>
      <c r="BQ366" s="59"/>
      <c r="BR366" s="801"/>
      <c r="BS366" s="801"/>
      <c r="BT366" s="801"/>
      <c r="BU366" s="59" t="s">
        <v>14</v>
      </c>
      <c r="BV366" s="59"/>
      <c r="BW366" s="59"/>
      <c r="BX366" s="59"/>
      <c r="BY366" s="59"/>
      <c r="BZ366" s="59"/>
      <c r="CA366" s="171"/>
    </row>
    <row r="367" spans="1:93" s="60" customFormat="1" ht="24.75" customHeight="1">
      <c r="A367" s="59"/>
      <c r="B367" s="68" t="s">
        <v>1398</v>
      </c>
      <c r="C367" s="59"/>
      <c r="D367" s="59"/>
      <c r="E367" s="59" t="s">
        <v>1395</v>
      </c>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CA367" s="171"/>
    </row>
    <row r="368" spans="1:93" s="60" customFormat="1" ht="15" customHeight="1">
      <c r="A368" s="63"/>
      <c r="B368" s="125"/>
      <c r="C368" s="63"/>
      <c r="D368" s="63"/>
      <c r="E368" s="63" t="s">
        <v>1396</v>
      </c>
      <c r="F368" s="63"/>
      <c r="G368" s="63"/>
      <c r="H368" s="63"/>
      <c r="I368" s="63"/>
      <c r="J368" s="63"/>
      <c r="K368" s="63"/>
      <c r="L368" s="63"/>
      <c r="M368" s="63"/>
      <c r="N368" s="63"/>
      <c r="O368" s="63"/>
      <c r="P368" s="63"/>
      <c r="Q368" s="63"/>
      <c r="R368" s="63"/>
      <c r="S368" s="63"/>
      <c r="T368" s="63"/>
      <c r="U368" s="63"/>
      <c r="V368" s="63" t="s">
        <v>81</v>
      </c>
      <c r="W368" s="63"/>
      <c r="X368" s="835"/>
      <c r="Y368" s="835"/>
      <c r="Z368" s="835"/>
      <c r="AA368" s="835"/>
      <c r="AB368" s="835"/>
      <c r="AC368" s="835"/>
      <c r="AD368" s="835"/>
      <c r="AE368" s="835"/>
      <c r="AF368" s="835"/>
      <c r="AG368" s="835"/>
      <c r="AH368" s="835"/>
      <c r="AI368" s="835"/>
      <c r="AJ368" s="835"/>
      <c r="AK368" s="835"/>
      <c r="AL368" s="835"/>
      <c r="AM368" s="63" t="s">
        <v>1392</v>
      </c>
      <c r="AN368" s="63"/>
      <c r="AO368" s="63"/>
      <c r="AP368" s="63"/>
      <c r="AQ368" s="63"/>
      <c r="AR368" s="63"/>
      <c r="AS368" s="63"/>
      <c r="AT368" s="63"/>
      <c r="AU368" s="63"/>
      <c r="AV368" s="63"/>
      <c r="AW368" s="63"/>
      <c r="AX368" s="63"/>
      <c r="AY368" s="63"/>
      <c r="AZ368" s="63"/>
      <c r="BA368" s="63"/>
      <c r="BB368" s="847"/>
      <c r="BC368" s="847"/>
      <c r="BD368" s="847"/>
      <c r="BE368" s="928"/>
      <c r="BF368" s="930"/>
      <c r="BG368" s="930"/>
      <c r="BH368" s="928"/>
      <c r="BI368" s="928"/>
      <c r="BJ368" s="928"/>
      <c r="BK368" s="63" t="s">
        <v>12</v>
      </c>
      <c r="BL368" s="63"/>
      <c r="BM368" s="847"/>
      <c r="BN368" s="847"/>
      <c r="BO368" s="847"/>
      <c r="BP368" s="63" t="s">
        <v>13</v>
      </c>
      <c r="BQ368" s="63"/>
      <c r="BR368" s="847"/>
      <c r="BS368" s="847"/>
      <c r="BT368" s="847"/>
      <c r="BU368" s="63" t="s">
        <v>14</v>
      </c>
      <c r="BV368" s="63"/>
      <c r="BW368" s="63"/>
      <c r="BX368" s="63"/>
      <c r="BY368" s="63"/>
      <c r="BZ368" s="63"/>
      <c r="CA368" s="171"/>
    </row>
    <row r="369" spans="1:79" s="60" customFormat="1" ht="15" customHeight="1">
      <c r="A369" s="59" t="s">
        <v>1399</v>
      </c>
      <c r="B369" s="68"/>
      <c r="C369" s="59"/>
      <c r="D369" s="59"/>
      <c r="E369" s="59"/>
      <c r="F369" s="59"/>
      <c r="G369" s="59"/>
      <c r="H369" s="59"/>
      <c r="I369" s="59"/>
      <c r="J369" s="59"/>
      <c r="K369" s="59"/>
      <c r="L369" s="59"/>
      <c r="M369" s="59"/>
      <c r="N369" s="59"/>
      <c r="O369" s="59"/>
      <c r="P369" s="59"/>
      <c r="Q369" s="59"/>
      <c r="R369" s="59"/>
      <c r="S369" s="59"/>
      <c r="T369" s="59"/>
      <c r="U369" s="59"/>
      <c r="V369" s="59"/>
      <c r="W369" s="59"/>
      <c r="X369" s="131"/>
      <c r="Y369" s="131"/>
      <c r="Z369" s="131"/>
      <c r="AA369" s="131"/>
      <c r="AB369" s="131"/>
      <c r="AC369" s="131"/>
      <c r="AD369" s="131"/>
      <c r="AE369" s="131"/>
      <c r="AF369" s="131"/>
      <c r="AG369" s="131"/>
      <c r="AH369" s="131"/>
      <c r="AI369" s="131"/>
      <c r="AJ369" s="131"/>
      <c r="AK369" s="131"/>
      <c r="AL369" s="131"/>
      <c r="AM369" s="59"/>
      <c r="AN369" s="59"/>
      <c r="AO369" s="59"/>
      <c r="AP369" s="59"/>
      <c r="AQ369" s="59"/>
      <c r="AR369" s="59"/>
      <c r="AS369" s="59"/>
      <c r="AT369" s="59"/>
      <c r="AU369" s="59"/>
      <c r="AV369" s="59"/>
      <c r="AW369" s="59"/>
      <c r="AX369" s="59"/>
      <c r="AY369" s="59"/>
      <c r="AZ369" s="59"/>
      <c r="BA369" s="59"/>
      <c r="BB369" s="59"/>
      <c r="BC369" s="59"/>
      <c r="BD369" s="59"/>
      <c r="BE369" s="59"/>
      <c r="BF369" s="59"/>
      <c r="BH369" s="172"/>
      <c r="BI369" s="172"/>
      <c r="BJ369" s="172"/>
      <c r="BM369" s="172"/>
      <c r="BN369" s="172"/>
      <c r="BO369" s="172"/>
      <c r="BR369" s="172"/>
      <c r="BS369" s="172"/>
      <c r="BT369" s="172"/>
      <c r="CA369" s="171"/>
    </row>
    <row r="370" spans="1:79" s="60" customFormat="1" ht="24.75" customHeight="1">
      <c r="A370" s="59"/>
      <c r="B370" s="68"/>
      <c r="C370" s="59"/>
      <c r="D370" s="59"/>
      <c r="E370" s="59" t="s">
        <v>1400</v>
      </c>
      <c r="F370" s="59"/>
      <c r="G370" s="59"/>
      <c r="H370" s="59"/>
      <c r="I370" s="59"/>
      <c r="J370" s="59"/>
      <c r="K370" s="59"/>
      <c r="L370" s="59"/>
      <c r="M370" s="59"/>
      <c r="N370" s="59"/>
      <c r="O370" s="59"/>
      <c r="P370" s="59"/>
      <c r="Q370" s="59"/>
      <c r="R370" s="59"/>
      <c r="S370" s="59"/>
      <c r="T370" s="59"/>
      <c r="U370" s="59"/>
      <c r="V370" s="59"/>
      <c r="W370" s="59"/>
      <c r="X370" s="131"/>
      <c r="Y370" s="131"/>
      <c r="Z370" s="131"/>
      <c r="AA370" s="131"/>
      <c r="AB370" s="131"/>
      <c r="AC370" s="131"/>
      <c r="AD370" s="131"/>
      <c r="AE370" s="131"/>
      <c r="AF370" s="131"/>
      <c r="AG370" s="131"/>
      <c r="AH370" s="131"/>
      <c r="AI370" s="131"/>
      <c r="AJ370" s="131"/>
      <c r="AK370" s="131"/>
      <c r="AL370" s="131"/>
      <c r="AM370" s="59"/>
      <c r="AN370" s="59"/>
      <c r="AO370" s="59"/>
      <c r="AP370" s="59"/>
      <c r="AQ370" s="59"/>
      <c r="AR370" s="59"/>
      <c r="AS370" s="59"/>
      <c r="AT370" s="59"/>
      <c r="AU370" s="59"/>
      <c r="AV370" s="59"/>
      <c r="AW370" s="59"/>
      <c r="AX370" s="59"/>
      <c r="AY370" s="59"/>
      <c r="AZ370" s="59"/>
      <c r="BA370" s="59"/>
      <c r="BB370" s="59"/>
      <c r="BC370" s="59"/>
      <c r="BD370" s="59"/>
      <c r="BE370" s="59"/>
      <c r="BF370" s="59"/>
      <c r="BH370" s="172"/>
      <c r="BI370" s="172"/>
      <c r="BJ370" s="172"/>
      <c r="BM370" s="172"/>
      <c r="BN370" s="172"/>
      <c r="BO370" s="172"/>
      <c r="BR370" s="172"/>
      <c r="BS370" s="172"/>
      <c r="BT370" s="172"/>
    </row>
    <row r="371" spans="1:79" s="60" customFormat="1" ht="15" customHeight="1">
      <c r="A371" s="63"/>
      <c r="B371" s="125"/>
      <c r="C371" s="63"/>
      <c r="D371" s="63"/>
      <c r="E371" s="63" t="s">
        <v>1401</v>
      </c>
      <c r="F371" s="63"/>
      <c r="G371" s="63"/>
      <c r="H371" s="63"/>
      <c r="I371" s="63"/>
      <c r="J371" s="63"/>
      <c r="K371" s="63"/>
      <c r="L371" s="63"/>
      <c r="M371" s="63"/>
      <c r="N371" s="63"/>
      <c r="O371" s="63"/>
      <c r="P371" s="63"/>
      <c r="Q371" s="63"/>
      <c r="R371" s="63"/>
      <c r="S371" s="63"/>
      <c r="T371" s="63"/>
      <c r="U371" s="63"/>
      <c r="V371" s="63" t="s">
        <v>81</v>
      </c>
      <c r="W371" s="63"/>
      <c r="X371" s="835"/>
      <c r="Y371" s="835"/>
      <c r="Z371" s="835"/>
      <c r="AA371" s="835"/>
      <c r="AB371" s="835"/>
      <c r="AC371" s="835"/>
      <c r="AD371" s="835"/>
      <c r="AE371" s="835"/>
      <c r="AF371" s="835"/>
      <c r="AG371" s="835"/>
      <c r="AH371" s="835"/>
      <c r="AI371" s="835"/>
      <c r="AJ371" s="835"/>
      <c r="AK371" s="835"/>
      <c r="AL371" s="835"/>
      <c r="AM371" s="63" t="s">
        <v>1392</v>
      </c>
      <c r="AN371" s="63"/>
      <c r="AO371" s="63"/>
      <c r="AP371" s="63"/>
      <c r="AQ371" s="63"/>
      <c r="AR371" s="63"/>
      <c r="AS371" s="63"/>
      <c r="AT371" s="63"/>
      <c r="AU371" s="63"/>
      <c r="AV371" s="63"/>
      <c r="AW371" s="63"/>
      <c r="AX371" s="63"/>
      <c r="AY371" s="63"/>
      <c r="AZ371" s="63"/>
      <c r="BA371" s="63"/>
      <c r="BB371" s="847"/>
      <c r="BC371" s="847"/>
      <c r="BD371" s="847"/>
      <c r="BE371" s="928"/>
      <c r="BF371" s="930"/>
      <c r="BG371" s="930"/>
      <c r="BH371" s="928"/>
      <c r="BI371" s="928"/>
      <c r="BJ371" s="928"/>
      <c r="BK371" s="63" t="s">
        <v>12</v>
      </c>
      <c r="BL371" s="63"/>
      <c r="BM371" s="847"/>
      <c r="BN371" s="847"/>
      <c r="BO371" s="847"/>
      <c r="BP371" s="63" t="s">
        <v>13</v>
      </c>
      <c r="BQ371" s="63"/>
      <c r="BR371" s="847"/>
      <c r="BS371" s="847"/>
      <c r="BT371" s="847"/>
      <c r="BU371" s="63" t="s">
        <v>14</v>
      </c>
      <c r="BV371" s="63"/>
      <c r="BW371" s="63"/>
      <c r="BX371" s="63"/>
      <c r="BY371" s="63"/>
      <c r="BZ371" s="63"/>
      <c r="CA371" s="59"/>
    </row>
    <row r="372" spans="1:79" s="60" customFormat="1" ht="15" customHeight="1">
      <c r="A372" s="59" t="s">
        <v>1402</v>
      </c>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row>
    <row r="373" spans="1:79" s="60" customFormat="1" ht="15" customHeight="1">
      <c r="A373" s="59"/>
      <c r="B373" s="68" t="s">
        <v>1394</v>
      </c>
      <c r="C373" s="59"/>
      <c r="D373" s="59"/>
      <c r="E373" s="59" t="s">
        <v>1403</v>
      </c>
      <c r="F373" s="59"/>
      <c r="G373" s="59"/>
      <c r="H373" s="59"/>
      <c r="I373" s="59"/>
      <c r="J373" s="59"/>
      <c r="K373" s="59"/>
      <c r="L373" s="59"/>
      <c r="M373" s="59"/>
      <c r="N373" s="59"/>
      <c r="O373" s="59"/>
      <c r="P373" s="59"/>
      <c r="AJ373" s="59"/>
      <c r="AK373" s="59"/>
      <c r="AL373" s="59"/>
      <c r="AM373" s="59"/>
      <c r="AN373" s="59"/>
      <c r="AO373" s="59"/>
    </row>
    <row r="374" spans="1:79" s="60" customFormat="1" ht="15" customHeight="1">
      <c r="A374" s="59"/>
      <c r="B374" s="59"/>
      <c r="C374" s="59"/>
      <c r="D374" s="59"/>
      <c r="E374" s="59" t="s">
        <v>1404</v>
      </c>
      <c r="F374" s="59"/>
      <c r="G374" s="59"/>
      <c r="H374" s="59"/>
      <c r="I374" s="59"/>
      <c r="J374" s="59"/>
      <c r="K374" s="59"/>
      <c r="L374" s="59"/>
      <c r="M374" s="59"/>
      <c r="N374" s="59"/>
      <c r="O374" s="59"/>
      <c r="P374" s="59"/>
      <c r="Q374" s="927"/>
      <c r="R374" s="815"/>
      <c r="S374" s="815"/>
      <c r="T374" s="815"/>
      <c r="U374" s="927"/>
      <c r="V374" s="815"/>
      <c r="W374" s="815"/>
      <c r="X374" s="59" t="s">
        <v>12</v>
      </c>
      <c r="Y374" s="59"/>
      <c r="Z374" s="801"/>
      <c r="AA374" s="801"/>
      <c r="AB374" s="801"/>
      <c r="AC374" s="59" t="s">
        <v>13</v>
      </c>
      <c r="AD374" s="59"/>
      <c r="AE374" s="801"/>
      <c r="AF374" s="801"/>
      <c r="AG374" s="801"/>
      <c r="AH374" s="59" t="s">
        <v>14</v>
      </c>
      <c r="AI374" s="59"/>
      <c r="AJ374" s="59"/>
      <c r="AK374" s="59"/>
      <c r="AL374" s="59"/>
      <c r="AM374" s="59"/>
      <c r="AN374" s="59"/>
      <c r="AO374" s="59"/>
    </row>
    <row r="375" spans="1:79" s="60" customFormat="1" ht="15" customHeight="1">
      <c r="A375" s="59"/>
      <c r="B375" s="59"/>
      <c r="C375" s="59"/>
      <c r="D375" s="59"/>
      <c r="E375" s="59" t="s">
        <v>1405</v>
      </c>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row>
    <row r="376" spans="1:79" s="60" customFormat="1" ht="15" customHeight="1">
      <c r="A376" s="59"/>
      <c r="B376" s="59"/>
      <c r="C376" s="59"/>
      <c r="D376" s="59"/>
      <c r="E376" s="59" t="s">
        <v>1406</v>
      </c>
      <c r="F376" s="59"/>
      <c r="G376" s="59"/>
      <c r="H376" s="59"/>
      <c r="I376" s="59"/>
      <c r="J376" s="59"/>
      <c r="K376" s="59"/>
      <c r="L376" s="59"/>
      <c r="M376" s="59"/>
      <c r="N376" s="59"/>
      <c r="O376" s="59"/>
      <c r="P376" s="59"/>
      <c r="Q376" s="59"/>
      <c r="R376" s="59"/>
      <c r="S376" s="59"/>
      <c r="T376" s="59"/>
      <c r="U376" s="59"/>
      <c r="V376" s="59" t="s">
        <v>81</v>
      </c>
      <c r="W376" s="59"/>
      <c r="X376" s="850"/>
      <c r="Y376" s="850"/>
      <c r="Z376" s="850"/>
      <c r="AA376" s="850"/>
      <c r="AB376" s="850"/>
      <c r="AC376" s="850"/>
      <c r="AD376" s="850"/>
      <c r="AE376" s="850"/>
      <c r="AF376" s="850"/>
      <c r="AG376" s="850"/>
      <c r="AH376" s="850"/>
      <c r="AI376" s="850"/>
      <c r="AJ376" s="850"/>
      <c r="AK376" s="850"/>
      <c r="AL376" s="850"/>
      <c r="AM376" s="59" t="s">
        <v>1407</v>
      </c>
      <c r="AN376" s="59"/>
      <c r="AO376" s="59"/>
      <c r="AP376" s="59"/>
      <c r="AQ376" s="59"/>
      <c r="AR376" s="59"/>
      <c r="AS376" s="59"/>
      <c r="AT376" s="59"/>
      <c r="AU376" s="59"/>
      <c r="AV376" s="59"/>
      <c r="AW376" s="59"/>
      <c r="AX376" s="59"/>
      <c r="AY376" s="59"/>
      <c r="AZ376" s="59"/>
      <c r="BA376" s="59"/>
      <c r="BB376" s="801"/>
      <c r="BC376" s="801"/>
      <c r="BD376" s="801"/>
      <c r="BE376" s="927"/>
      <c r="BF376" s="815"/>
      <c r="BG376" s="815"/>
      <c r="BH376" s="927"/>
      <c r="BI376" s="927"/>
      <c r="BJ376" s="927"/>
      <c r="BK376" s="59" t="s">
        <v>12</v>
      </c>
      <c r="BL376" s="59"/>
      <c r="BM376" s="801"/>
      <c r="BN376" s="801"/>
      <c r="BO376" s="801"/>
      <c r="BP376" s="59" t="s">
        <v>13</v>
      </c>
      <c r="BQ376" s="59"/>
      <c r="BR376" s="801"/>
      <c r="BS376" s="801"/>
      <c r="BT376" s="801"/>
      <c r="BU376" s="59" t="s">
        <v>14</v>
      </c>
      <c r="BV376" s="59"/>
      <c r="BW376" s="59"/>
      <c r="BX376" s="59"/>
      <c r="BY376" s="59"/>
      <c r="BZ376" s="59"/>
    </row>
    <row r="377" spans="1:79" s="171" customFormat="1" ht="15" customHeight="1">
      <c r="A377" s="59"/>
      <c r="B377" s="68" t="s">
        <v>1397</v>
      </c>
      <c r="C377" s="59"/>
      <c r="D377" s="59"/>
      <c r="E377" s="59" t="s">
        <v>1403</v>
      </c>
      <c r="F377" s="59"/>
      <c r="G377" s="59"/>
      <c r="H377" s="59"/>
      <c r="I377" s="59"/>
      <c r="J377" s="59"/>
      <c r="K377" s="59"/>
      <c r="L377" s="59"/>
      <c r="M377" s="59"/>
      <c r="N377" s="59"/>
      <c r="O377" s="59"/>
      <c r="P377" s="59"/>
      <c r="Q377" s="60"/>
      <c r="R377" s="60"/>
      <c r="S377" s="60"/>
      <c r="T377" s="60"/>
      <c r="U377" s="60"/>
      <c r="V377" s="60"/>
      <c r="W377" s="60"/>
      <c r="X377" s="60"/>
      <c r="Y377" s="60"/>
      <c r="Z377" s="60"/>
      <c r="AA377" s="60"/>
      <c r="AB377" s="60"/>
      <c r="AC377" s="60"/>
      <c r="AD377" s="60"/>
      <c r="AE377" s="60"/>
      <c r="AF377" s="60"/>
      <c r="AG377" s="60"/>
      <c r="AH377" s="60"/>
      <c r="AI377" s="60"/>
      <c r="AJ377" s="59"/>
      <c r="AK377" s="59"/>
      <c r="AL377" s="59"/>
      <c r="AM377" s="59"/>
      <c r="AN377" s="59"/>
      <c r="AO377" s="59"/>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row>
    <row r="378" spans="1:79" s="171" customFormat="1" ht="15" customHeight="1">
      <c r="A378" s="59"/>
      <c r="B378" s="59"/>
      <c r="C378" s="59"/>
      <c r="D378" s="59"/>
      <c r="E378" s="59" t="s">
        <v>1404</v>
      </c>
      <c r="F378" s="59"/>
      <c r="G378" s="59"/>
      <c r="H378" s="59"/>
      <c r="I378" s="59"/>
      <c r="J378" s="59"/>
      <c r="K378" s="59"/>
      <c r="L378" s="59"/>
      <c r="M378" s="59"/>
      <c r="N378" s="59"/>
      <c r="O378" s="59"/>
      <c r="P378" s="59"/>
      <c r="Q378" s="927"/>
      <c r="R378" s="815"/>
      <c r="S378" s="815"/>
      <c r="T378" s="815"/>
      <c r="U378" s="927"/>
      <c r="V378" s="815"/>
      <c r="W378" s="815"/>
      <c r="X378" s="59" t="s">
        <v>12</v>
      </c>
      <c r="Y378" s="59"/>
      <c r="Z378" s="801"/>
      <c r="AA378" s="801"/>
      <c r="AB378" s="801"/>
      <c r="AC378" s="59" t="s">
        <v>13</v>
      </c>
      <c r="AD378" s="59"/>
      <c r="AE378" s="801"/>
      <c r="AF378" s="801"/>
      <c r="AG378" s="801"/>
      <c r="AH378" s="59" t="s">
        <v>14</v>
      </c>
      <c r="AI378" s="59"/>
      <c r="AJ378" s="59"/>
      <c r="AK378" s="59"/>
      <c r="AL378" s="59"/>
      <c r="AM378" s="59"/>
      <c r="AN378" s="59"/>
      <c r="AO378" s="59"/>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row>
    <row r="379" spans="1:79" s="171" customFormat="1" ht="17.25" customHeight="1">
      <c r="A379" s="59"/>
      <c r="B379" s="59"/>
      <c r="C379" s="59"/>
      <c r="D379" s="59"/>
      <c r="E379" s="59" t="s">
        <v>1405</v>
      </c>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row>
    <row r="380" spans="1:79" s="171" customFormat="1" ht="26.1" customHeight="1">
      <c r="A380" s="59"/>
      <c r="B380" s="59"/>
      <c r="C380" s="59"/>
      <c r="D380" s="59"/>
      <c r="E380" s="59" t="s">
        <v>1406</v>
      </c>
      <c r="F380" s="59"/>
      <c r="G380" s="59"/>
      <c r="H380" s="59"/>
      <c r="I380" s="59"/>
      <c r="J380" s="59"/>
      <c r="K380" s="59"/>
      <c r="L380" s="59"/>
      <c r="M380" s="59"/>
      <c r="N380" s="59"/>
      <c r="O380" s="59"/>
      <c r="P380" s="59"/>
      <c r="Q380" s="59"/>
      <c r="R380" s="59"/>
      <c r="S380" s="59"/>
      <c r="T380" s="59"/>
      <c r="U380" s="59"/>
      <c r="V380" s="59" t="s">
        <v>81</v>
      </c>
      <c r="W380" s="59"/>
      <c r="X380" s="850"/>
      <c r="Y380" s="850"/>
      <c r="Z380" s="850"/>
      <c r="AA380" s="850"/>
      <c r="AB380" s="850"/>
      <c r="AC380" s="850"/>
      <c r="AD380" s="850"/>
      <c r="AE380" s="850"/>
      <c r="AF380" s="850"/>
      <c r="AG380" s="850"/>
      <c r="AH380" s="850"/>
      <c r="AI380" s="850"/>
      <c r="AJ380" s="850"/>
      <c r="AK380" s="850"/>
      <c r="AL380" s="850"/>
      <c r="AM380" s="59" t="s">
        <v>1407</v>
      </c>
      <c r="AN380" s="59"/>
      <c r="AO380" s="59"/>
      <c r="AP380" s="59"/>
      <c r="AQ380" s="59"/>
      <c r="AR380" s="59"/>
      <c r="AS380" s="59"/>
      <c r="AT380" s="59"/>
      <c r="AU380" s="59"/>
      <c r="AV380" s="59"/>
      <c r="AW380" s="59"/>
      <c r="AX380" s="59"/>
      <c r="AY380" s="59"/>
      <c r="AZ380" s="59"/>
      <c r="BA380" s="59"/>
      <c r="BB380" s="801"/>
      <c r="BC380" s="801"/>
      <c r="BD380" s="801"/>
      <c r="BE380" s="927"/>
      <c r="BF380" s="815"/>
      <c r="BG380" s="815"/>
      <c r="BH380" s="927"/>
      <c r="BI380" s="927"/>
      <c r="BJ380" s="927"/>
      <c r="BK380" s="59" t="s">
        <v>12</v>
      </c>
      <c r="BL380" s="59"/>
      <c r="BM380" s="801"/>
      <c r="BN380" s="801"/>
      <c r="BO380" s="801"/>
      <c r="BP380" s="59" t="s">
        <v>13</v>
      </c>
      <c r="BQ380" s="59"/>
      <c r="BR380" s="801"/>
      <c r="BS380" s="801"/>
      <c r="BT380" s="801"/>
      <c r="BU380" s="59" t="s">
        <v>14</v>
      </c>
      <c r="BV380" s="59"/>
      <c r="BW380" s="59"/>
      <c r="BX380" s="59"/>
      <c r="BY380" s="59"/>
      <c r="BZ380" s="59"/>
      <c r="CA380" s="60"/>
    </row>
    <row r="381" spans="1:79" s="171" customFormat="1" ht="22.5" customHeight="1">
      <c r="A381" s="59"/>
      <c r="B381" s="68" t="s">
        <v>1398</v>
      </c>
      <c r="C381" s="59"/>
      <c r="D381" s="59"/>
      <c r="E381" s="59" t="s">
        <v>1403</v>
      </c>
      <c r="F381" s="59"/>
      <c r="G381" s="59"/>
      <c r="H381" s="59"/>
      <c r="I381" s="59"/>
      <c r="J381" s="59"/>
      <c r="K381" s="59"/>
      <c r="L381" s="59"/>
      <c r="M381" s="59"/>
      <c r="N381" s="59"/>
      <c r="O381" s="59"/>
      <c r="P381" s="59"/>
      <c r="Q381" s="60"/>
      <c r="R381" s="60"/>
      <c r="S381" s="60"/>
      <c r="T381" s="60"/>
      <c r="U381" s="60"/>
      <c r="V381" s="60"/>
      <c r="W381" s="60"/>
      <c r="X381" s="60"/>
      <c r="Y381" s="60"/>
      <c r="Z381" s="60"/>
      <c r="AA381" s="60"/>
      <c r="AB381" s="60"/>
      <c r="AC381" s="60"/>
      <c r="AD381" s="60"/>
      <c r="AE381" s="60"/>
      <c r="AF381" s="60"/>
      <c r="AG381" s="60"/>
      <c r="AH381" s="60"/>
      <c r="AI381" s="60"/>
      <c r="AJ381" s="59"/>
      <c r="AK381" s="59"/>
      <c r="AL381" s="59"/>
      <c r="AM381" s="59"/>
      <c r="AN381" s="59"/>
      <c r="AO381" s="59"/>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row>
    <row r="382" spans="1:79" s="171" customFormat="1" ht="21.75" customHeight="1">
      <c r="A382" s="59"/>
      <c r="B382" s="59"/>
      <c r="C382" s="59"/>
      <c r="D382" s="59"/>
      <c r="E382" s="59" t="s">
        <v>1404</v>
      </c>
      <c r="F382" s="59"/>
      <c r="G382" s="59"/>
      <c r="H382" s="59"/>
      <c r="I382" s="59"/>
      <c r="J382" s="59"/>
      <c r="K382" s="59"/>
      <c r="L382" s="59"/>
      <c r="M382" s="59"/>
      <c r="N382" s="59"/>
      <c r="O382" s="59"/>
      <c r="P382" s="59"/>
      <c r="Q382" s="927"/>
      <c r="R382" s="815"/>
      <c r="S382" s="815"/>
      <c r="T382" s="815"/>
      <c r="U382" s="927"/>
      <c r="V382" s="815"/>
      <c r="W382" s="815"/>
      <c r="X382" s="59" t="s">
        <v>12</v>
      </c>
      <c r="Y382" s="59"/>
      <c r="Z382" s="801"/>
      <c r="AA382" s="801"/>
      <c r="AB382" s="801"/>
      <c r="AC382" s="59" t="s">
        <v>13</v>
      </c>
      <c r="AD382" s="59"/>
      <c r="AE382" s="801"/>
      <c r="AF382" s="801"/>
      <c r="AG382" s="801"/>
      <c r="AH382" s="59" t="s">
        <v>14</v>
      </c>
      <c r="AI382" s="59"/>
      <c r="AJ382" s="59"/>
      <c r="AK382" s="59"/>
      <c r="AL382" s="59"/>
      <c r="AM382" s="59"/>
      <c r="AN382" s="59"/>
      <c r="AO382" s="59"/>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row>
    <row r="383" spans="1:79" s="171" customFormat="1" ht="26.1" customHeight="1">
      <c r="A383" s="59"/>
      <c r="B383" s="59"/>
      <c r="C383" s="59"/>
      <c r="D383" s="59"/>
      <c r="E383" s="59" t="s">
        <v>1405</v>
      </c>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row>
    <row r="384" spans="1:79" s="60" customFormat="1" ht="11.25" customHeight="1">
      <c r="A384" s="59"/>
      <c r="B384" s="59"/>
      <c r="C384" s="59"/>
      <c r="D384" s="59"/>
      <c r="E384" s="59" t="s">
        <v>1406</v>
      </c>
      <c r="F384" s="59"/>
      <c r="G384" s="59"/>
      <c r="H384" s="59"/>
      <c r="I384" s="59"/>
      <c r="J384" s="59"/>
      <c r="K384" s="59"/>
      <c r="L384" s="59"/>
      <c r="M384" s="59"/>
      <c r="N384" s="59"/>
      <c r="O384" s="59"/>
      <c r="P384" s="59"/>
      <c r="Q384" s="59"/>
      <c r="R384" s="59"/>
      <c r="S384" s="59"/>
      <c r="T384" s="59"/>
      <c r="U384" s="59"/>
      <c r="V384" s="59" t="s">
        <v>81</v>
      </c>
      <c r="W384" s="59"/>
      <c r="X384" s="850"/>
      <c r="Y384" s="850"/>
      <c r="Z384" s="850"/>
      <c r="AA384" s="850"/>
      <c r="AB384" s="850"/>
      <c r="AC384" s="850"/>
      <c r="AD384" s="850"/>
      <c r="AE384" s="850"/>
      <c r="AF384" s="850"/>
      <c r="AG384" s="850"/>
      <c r="AH384" s="850"/>
      <c r="AI384" s="850"/>
      <c r="AJ384" s="850"/>
      <c r="AK384" s="850"/>
      <c r="AL384" s="850"/>
      <c r="AM384" s="59" t="s">
        <v>1407</v>
      </c>
      <c r="AN384" s="59"/>
      <c r="AO384" s="59"/>
      <c r="AP384" s="59"/>
      <c r="AQ384" s="59"/>
      <c r="AR384" s="59"/>
      <c r="AS384" s="59"/>
      <c r="AT384" s="59"/>
      <c r="AU384" s="59"/>
      <c r="AV384" s="59"/>
      <c r="AW384" s="59"/>
      <c r="AX384" s="59"/>
      <c r="AY384" s="59"/>
      <c r="AZ384" s="59"/>
      <c r="BA384" s="59"/>
      <c r="BB384" s="847"/>
      <c r="BC384" s="847"/>
      <c r="BD384" s="847"/>
      <c r="BE384" s="928"/>
      <c r="BF384" s="930"/>
      <c r="BG384" s="930"/>
      <c r="BH384" s="928"/>
      <c r="BI384" s="928"/>
      <c r="BJ384" s="928"/>
      <c r="BK384" s="59" t="s">
        <v>12</v>
      </c>
      <c r="BL384" s="59"/>
      <c r="BM384" s="801"/>
      <c r="BN384" s="801"/>
      <c r="BO384" s="801"/>
      <c r="BP384" s="59" t="s">
        <v>13</v>
      </c>
      <c r="BQ384" s="59"/>
      <c r="BR384" s="801"/>
      <c r="BS384" s="801"/>
      <c r="BT384" s="801"/>
      <c r="BU384" s="59" t="s">
        <v>14</v>
      </c>
      <c r="BV384" s="59"/>
      <c r="BW384" s="59"/>
      <c r="BX384" s="59"/>
      <c r="BY384" s="59"/>
    </row>
    <row r="385" spans="1:88" s="59" customFormat="1" ht="25.5" customHeight="1">
      <c r="A385" s="169" t="s">
        <v>1408</v>
      </c>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70"/>
      <c r="AQ385" s="170"/>
      <c r="AR385" s="170"/>
      <c r="AS385" s="170"/>
      <c r="AT385" s="170"/>
      <c r="AU385" s="170"/>
      <c r="AV385" s="170"/>
      <c r="AW385" s="170"/>
      <c r="AX385" s="170"/>
      <c r="AY385" s="170"/>
      <c r="AZ385" s="170"/>
      <c r="BA385" s="170"/>
      <c r="BB385" s="170"/>
      <c r="BC385" s="170"/>
      <c r="BD385" s="170"/>
      <c r="BE385" s="170"/>
      <c r="BF385" s="170"/>
      <c r="BG385" s="170"/>
      <c r="BH385" s="170"/>
      <c r="BI385" s="170"/>
      <c r="BJ385" s="170"/>
      <c r="BK385" s="170"/>
      <c r="BL385" s="170"/>
      <c r="BM385" s="170"/>
      <c r="BN385" s="170"/>
      <c r="BO385" s="170"/>
      <c r="BP385" s="170"/>
      <c r="BQ385" s="170"/>
      <c r="BR385" s="170"/>
      <c r="BS385" s="170"/>
      <c r="BT385" s="170"/>
      <c r="BU385" s="170"/>
      <c r="BV385" s="170"/>
      <c r="BW385" s="170"/>
      <c r="BX385" s="170"/>
      <c r="BY385" s="170"/>
      <c r="BZ385" s="170"/>
      <c r="CA385" s="60"/>
    </row>
    <row r="386" spans="1:88" s="60" customFormat="1" ht="14.25" hidden="1" customHeight="1">
      <c r="A386" s="59"/>
      <c r="B386" s="59"/>
      <c r="C386" s="59"/>
      <c r="D386" s="59"/>
      <c r="E386" s="59" t="s">
        <v>1409</v>
      </c>
      <c r="F386" s="59"/>
      <c r="G386" s="59"/>
      <c r="H386" s="59"/>
      <c r="I386" s="59"/>
      <c r="J386" s="59"/>
      <c r="K386" s="59"/>
      <c r="L386" s="59"/>
      <c r="M386" s="59"/>
      <c r="N386" s="59"/>
      <c r="O386" s="59"/>
      <c r="P386" s="59"/>
      <c r="Q386" s="927"/>
      <c r="R386" s="815"/>
      <c r="S386" s="815"/>
      <c r="T386" s="815"/>
      <c r="U386" s="927"/>
      <c r="V386" s="815"/>
      <c r="W386" s="815"/>
      <c r="X386" s="59" t="s">
        <v>12</v>
      </c>
      <c r="Y386" s="59"/>
      <c r="Z386" s="801"/>
      <c r="AA386" s="801"/>
      <c r="AB386" s="801"/>
      <c r="AC386" s="59" t="s">
        <v>13</v>
      </c>
      <c r="AD386" s="59"/>
      <c r="AE386" s="801"/>
      <c r="AF386" s="801"/>
      <c r="AG386" s="801"/>
      <c r="AH386" s="59" t="s">
        <v>14</v>
      </c>
      <c r="AI386" s="59"/>
      <c r="AJ386" s="59"/>
      <c r="AK386" s="59"/>
      <c r="AL386" s="59"/>
      <c r="AM386" s="59"/>
      <c r="AN386" s="59"/>
      <c r="AO386" s="59"/>
    </row>
    <row r="387" spans="1:88" s="60" customFormat="1" ht="14.25" customHeight="1">
      <c r="A387" s="59"/>
      <c r="B387" s="59"/>
      <c r="C387" s="59"/>
      <c r="D387" s="59"/>
      <c r="E387" s="59" t="s">
        <v>1410</v>
      </c>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row>
    <row r="388" spans="1:88" s="60" customFormat="1" ht="14.25" customHeight="1">
      <c r="A388" s="63"/>
      <c r="B388" s="63"/>
      <c r="C388" s="63"/>
      <c r="D388" s="63"/>
      <c r="E388" s="63" t="s">
        <v>1411</v>
      </c>
      <c r="F388" s="63"/>
      <c r="G388" s="63"/>
      <c r="H388" s="63"/>
      <c r="I388" s="63"/>
      <c r="J388" s="63"/>
      <c r="K388" s="63"/>
      <c r="L388" s="63"/>
      <c r="M388" s="63"/>
      <c r="N388" s="63"/>
      <c r="O388" s="63"/>
      <c r="P388" s="63"/>
      <c r="Q388" s="63"/>
      <c r="R388" s="63"/>
      <c r="S388" s="63"/>
      <c r="T388" s="63"/>
      <c r="U388" s="63"/>
      <c r="V388" s="63" t="s">
        <v>81</v>
      </c>
      <c r="W388" s="63"/>
      <c r="X388" s="835"/>
      <c r="Y388" s="835"/>
      <c r="Z388" s="835"/>
      <c r="AA388" s="835"/>
      <c r="AB388" s="835"/>
      <c r="AC388" s="835"/>
      <c r="AD388" s="835"/>
      <c r="AE388" s="835"/>
      <c r="AF388" s="835"/>
      <c r="AG388" s="835"/>
      <c r="AH388" s="835"/>
      <c r="AI388" s="835"/>
      <c r="AJ388" s="835"/>
      <c r="AK388" s="835"/>
      <c r="AL388" s="835"/>
      <c r="AM388" s="63" t="s">
        <v>1407</v>
      </c>
      <c r="AN388" s="63"/>
      <c r="AO388" s="63"/>
      <c r="AP388" s="63"/>
      <c r="AQ388" s="63"/>
      <c r="AR388" s="63"/>
      <c r="AS388" s="63"/>
      <c r="AT388" s="63"/>
      <c r="AU388" s="63"/>
      <c r="AV388" s="63"/>
      <c r="AW388" s="63"/>
      <c r="AX388" s="63"/>
      <c r="AY388" s="63"/>
      <c r="AZ388" s="63"/>
      <c r="BA388" s="63"/>
      <c r="BB388" s="847"/>
      <c r="BC388" s="847"/>
      <c r="BD388" s="847"/>
      <c r="BE388" s="928"/>
      <c r="BF388" s="930"/>
      <c r="BG388" s="930"/>
      <c r="BH388" s="928"/>
      <c r="BI388" s="928"/>
      <c r="BJ388" s="928"/>
      <c r="BK388" s="63" t="s">
        <v>12</v>
      </c>
      <c r="BL388" s="63"/>
      <c r="BM388" s="847"/>
      <c r="BN388" s="847"/>
      <c r="BO388" s="847"/>
      <c r="BP388" s="63" t="s">
        <v>13</v>
      </c>
      <c r="BQ388" s="63"/>
      <c r="BR388" s="847"/>
      <c r="BS388" s="847"/>
      <c r="BT388" s="847"/>
      <c r="BU388" s="63" t="s">
        <v>14</v>
      </c>
      <c r="BV388" s="63"/>
      <c r="BW388" s="63"/>
      <c r="BX388" s="63"/>
      <c r="BY388" s="63"/>
      <c r="BZ388" s="63"/>
    </row>
    <row r="389" spans="1:88" s="60" customFormat="1" ht="14.25" customHeight="1">
      <c r="A389" s="59" t="s">
        <v>1412</v>
      </c>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row>
    <row r="390" spans="1:88" s="60" customFormat="1" ht="14.25" customHeight="1">
      <c r="A390" s="59"/>
      <c r="B390" s="59"/>
      <c r="C390" s="59"/>
      <c r="D390" s="59"/>
      <c r="E390" s="59"/>
      <c r="F390" s="798"/>
      <c r="G390" s="798"/>
      <c r="H390" s="798"/>
      <c r="I390" s="798"/>
      <c r="J390" s="798"/>
      <c r="K390" s="798"/>
      <c r="L390" s="798"/>
      <c r="M390" s="798"/>
      <c r="N390" s="798"/>
      <c r="O390" s="798"/>
      <c r="P390" s="798"/>
      <c r="Q390" s="798"/>
      <c r="R390" s="798"/>
      <c r="S390" s="798"/>
      <c r="T390" s="798"/>
      <c r="U390" s="798"/>
      <c r="V390" s="798"/>
      <c r="W390" s="798"/>
      <c r="X390" s="798"/>
      <c r="Y390" s="798"/>
      <c r="Z390" s="798"/>
      <c r="AA390" s="798"/>
      <c r="AB390" s="798"/>
      <c r="AC390" s="798"/>
      <c r="AD390" s="798"/>
      <c r="AE390" s="798"/>
      <c r="AF390" s="798"/>
      <c r="AG390" s="798"/>
      <c r="AH390" s="798"/>
      <c r="AI390" s="798"/>
      <c r="AJ390" s="798"/>
      <c r="AK390" s="798"/>
      <c r="AL390" s="798"/>
      <c r="AM390" s="798"/>
      <c r="AN390" s="798"/>
      <c r="AO390" s="798"/>
      <c r="AP390" s="798"/>
      <c r="AQ390" s="798"/>
      <c r="AR390" s="798"/>
      <c r="AS390" s="798"/>
      <c r="AT390" s="798"/>
      <c r="AU390" s="798"/>
      <c r="AV390" s="798"/>
      <c r="AW390" s="798"/>
      <c r="AX390" s="798"/>
      <c r="AY390" s="798"/>
      <c r="AZ390" s="798"/>
      <c r="BA390" s="798"/>
      <c r="BB390" s="798"/>
      <c r="BC390" s="798"/>
      <c r="BD390" s="798"/>
      <c r="BE390" s="798"/>
      <c r="BF390" s="798"/>
      <c r="BG390" s="798"/>
      <c r="BH390" s="798"/>
      <c r="BI390" s="798"/>
      <c r="BJ390" s="798"/>
      <c r="BK390" s="798"/>
      <c r="BL390" s="798"/>
      <c r="BM390" s="798"/>
      <c r="BN390" s="798"/>
      <c r="BO390" s="798"/>
      <c r="BP390" s="798"/>
      <c r="BQ390" s="798"/>
      <c r="BR390" s="798"/>
      <c r="BS390" s="798"/>
      <c r="BT390" s="798"/>
      <c r="BU390" s="798"/>
      <c r="BV390" s="798"/>
      <c r="BW390" s="798"/>
      <c r="BX390" s="798"/>
      <c r="BY390" s="798"/>
      <c r="BZ390" s="798"/>
      <c r="CJ390" s="173" t="s">
        <v>1217</v>
      </c>
    </row>
    <row r="391" spans="1:88" s="60" customFormat="1" ht="14.25" customHeight="1">
      <c r="A391" s="59"/>
      <c r="B391" s="59"/>
      <c r="C391" s="59"/>
      <c r="D391" s="59"/>
      <c r="E391" s="59"/>
      <c r="F391" s="798"/>
      <c r="G391" s="798"/>
      <c r="H391" s="798"/>
      <c r="I391" s="798"/>
      <c r="J391" s="798"/>
      <c r="K391" s="798"/>
      <c r="L391" s="798"/>
      <c r="M391" s="798"/>
      <c r="N391" s="798"/>
      <c r="O391" s="798"/>
      <c r="P391" s="798"/>
      <c r="Q391" s="798"/>
      <c r="R391" s="798"/>
      <c r="S391" s="798"/>
      <c r="T391" s="798"/>
      <c r="U391" s="798"/>
      <c r="V391" s="798"/>
      <c r="W391" s="798"/>
      <c r="X391" s="798"/>
      <c r="Y391" s="798"/>
      <c r="Z391" s="798"/>
      <c r="AA391" s="798"/>
      <c r="AB391" s="798"/>
      <c r="AC391" s="798"/>
      <c r="AD391" s="798"/>
      <c r="AE391" s="798"/>
      <c r="AF391" s="798"/>
      <c r="AG391" s="798"/>
      <c r="AH391" s="798"/>
      <c r="AI391" s="798"/>
      <c r="AJ391" s="798"/>
      <c r="AK391" s="798"/>
      <c r="AL391" s="798"/>
      <c r="AM391" s="798"/>
      <c r="AN391" s="798"/>
      <c r="AO391" s="798"/>
      <c r="AP391" s="798"/>
      <c r="AQ391" s="798"/>
      <c r="AR391" s="798"/>
      <c r="AS391" s="798"/>
      <c r="AT391" s="798"/>
      <c r="AU391" s="798"/>
      <c r="AV391" s="798"/>
      <c r="AW391" s="798"/>
      <c r="AX391" s="798"/>
      <c r="AY391" s="798"/>
      <c r="AZ391" s="798"/>
      <c r="BA391" s="798"/>
      <c r="BB391" s="798"/>
      <c r="BC391" s="798"/>
      <c r="BD391" s="798"/>
      <c r="BE391" s="798"/>
      <c r="BF391" s="798"/>
      <c r="BG391" s="798"/>
      <c r="BH391" s="798"/>
      <c r="BI391" s="798"/>
      <c r="BJ391" s="798"/>
      <c r="BK391" s="798"/>
      <c r="BL391" s="798"/>
      <c r="BM391" s="798"/>
      <c r="BN391" s="798"/>
      <c r="BO391" s="798"/>
      <c r="BP391" s="798"/>
      <c r="BQ391" s="798"/>
      <c r="BR391" s="798"/>
      <c r="BS391" s="798"/>
      <c r="BT391" s="798"/>
      <c r="BU391" s="798"/>
      <c r="BV391" s="798"/>
      <c r="BW391" s="798"/>
      <c r="BX391" s="798"/>
      <c r="BY391" s="798"/>
      <c r="BZ391" s="798"/>
      <c r="CJ391" s="173" t="s">
        <v>11</v>
      </c>
    </row>
    <row r="392" spans="1:88" s="60" customFormat="1" ht="14.25" customHeight="1">
      <c r="A392" s="59"/>
      <c r="B392" s="59"/>
      <c r="C392" s="59"/>
      <c r="D392" s="59"/>
      <c r="E392" s="59"/>
      <c r="F392" s="919"/>
      <c r="G392" s="919"/>
      <c r="H392" s="919"/>
      <c r="I392" s="919"/>
      <c r="J392" s="919"/>
      <c r="K392" s="919"/>
      <c r="L392" s="919"/>
      <c r="M392" s="919"/>
      <c r="N392" s="919"/>
      <c r="O392" s="919"/>
      <c r="P392" s="919"/>
      <c r="Q392" s="919"/>
      <c r="R392" s="919"/>
      <c r="S392" s="919"/>
      <c r="T392" s="919"/>
      <c r="U392" s="919"/>
      <c r="V392" s="919"/>
      <c r="W392" s="919"/>
      <c r="X392" s="919"/>
      <c r="Y392" s="919"/>
      <c r="Z392" s="919"/>
      <c r="AA392" s="919"/>
      <c r="AB392" s="919"/>
      <c r="AC392" s="919"/>
      <c r="AD392" s="919"/>
      <c r="AE392" s="919"/>
      <c r="AF392" s="919"/>
      <c r="AG392" s="919"/>
      <c r="AH392" s="919"/>
      <c r="AI392" s="919"/>
      <c r="AJ392" s="919"/>
      <c r="AK392" s="919"/>
      <c r="AL392" s="919"/>
      <c r="AM392" s="919"/>
      <c r="AN392" s="919"/>
      <c r="AO392" s="919"/>
      <c r="AP392" s="919"/>
      <c r="AQ392" s="919"/>
      <c r="AR392" s="919"/>
      <c r="AS392" s="919"/>
      <c r="AT392" s="919"/>
      <c r="AU392" s="919"/>
      <c r="AV392" s="919"/>
      <c r="AW392" s="919"/>
      <c r="AX392" s="919"/>
      <c r="AY392" s="919"/>
      <c r="AZ392" s="919"/>
      <c r="BA392" s="919"/>
      <c r="BB392" s="919"/>
      <c r="BC392" s="919"/>
      <c r="BD392" s="919"/>
      <c r="BE392" s="919"/>
      <c r="BF392" s="919"/>
      <c r="BG392" s="919"/>
      <c r="BH392" s="919"/>
      <c r="BI392" s="919"/>
      <c r="BJ392" s="919"/>
      <c r="BK392" s="919"/>
      <c r="BL392" s="919"/>
      <c r="BM392" s="919"/>
      <c r="BN392" s="919"/>
      <c r="BO392" s="919"/>
      <c r="BP392" s="919"/>
      <c r="BQ392" s="919"/>
      <c r="BR392" s="919"/>
      <c r="BS392" s="919"/>
      <c r="BT392" s="919"/>
      <c r="BU392" s="919"/>
      <c r="BV392" s="919"/>
      <c r="BW392" s="919"/>
      <c r="BX392" s="919"/>
      <c r="BY392" s="919"/>
      <c r="BZ392" s="919"/>
    </row>
    <row r="393" spans="1:88" s="60" customFormat="1" ht="14.25" customHeight="1">
      <c r="A393" s="169" t="s">
        <v>1413</v>
      </c>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c r="BR393" s="169"/>
      <c r="BS393" s="169"/>
      <c r="BT393" s="169"/>
      <c r="BU393" s="169"/>
      <c r="BV393" s="169"/>
      <c r="BW393" s="169"/>
      <c r="BX393" s="169"/>
      <c r="BY393" s="169"/>
      <c r="BZ393" s="169"/>
    </row>
    <row r="394" spans="1:88" s="60" customFormat="1" ht="14.25" customHeight="1">
      <c r="A394" s="59"/>
      <c r="B394" s="59"/>
      <c r="C394" s="59"/>
      <c r="D394" s="59"/>
      <c r="E394" s="59"/>
      <c r="F394" s="798"/>
      <c r="G394" s="798"/>
      <c r="H394" s="798"/>
      <c r="I394" s="798"/>
      <c r="J394" s="798"/>
      <c r="K394" s="798"/>
      <c r="L394" s="798"/>
      <c r="M394" s="798"/>
      <c r="N394" s="798"/>
      <c r="O394" s="798"/>
      <c r="P394" s="798"/>
      <c r="Q394" s="798"/>
      <c r="R394" s="798"/>
      <c r="S394" s="798"/>
      <c r="T394" s="798"/>
      <c r="U394" s="798"/>
      <c r="V394" s="798"/>
      <c r="W394" s="798"/>
      <c r="X394" s="798"/>
      <c r="Y394" s="798"/>
      <c r="Z394" s="798"/>
      <c r="AA394" s="798"/>
      <c r="AB394" s="798"/>
      <c r="AC394" s="798"/>
      <c r="AD394" s="798"/>
      <c r="AE394" s="798"/>
      <c r="AF394" s="798"/>
      <c r="AG394" s="798"/>
      <c r="AH394" s="798"/>
      <c r="AI394" s="798"/>
      <c r="AJ394" s="798"/>
      <c r="AK394" s="798"/>
      <c r="AL394" s="798"/>
      <c r="AM394" s="798"/>
      <c r="AN394" s="798"/>
      <c r="AO394" s="798"/>
      <c r="AP394" s="798"/>
      <c r="AQ394" s="798"/>
      <c r="AR394" s="798"/>
      <c r="AS394" s="798"/>
      <c r="AT394" s="798"/>
      <c r="AU394" s="798"/>
      <c r="AV394" s="798"/>
      <c r="AW394" s="798"/>
      <c r="AX394" s="798"/>
      <c r="AY394" s="798"/>
      <c r="AZ394" s="798"/>
      <c r="BA394" s="798"/>
      <c r="BB394" s="798"/>
      <c r="BC394" s="798"/>
      <c r="BD394" s="798"/>
      <c r="BE394" s="798"/>
      <c r="BF394" s="798"/>
      <c r="BG394" s="798"/>
      <c r="BH394" s="798"/>
      <c r="BI394" s="798"/>
      <c r="BJ394" s="798"/>
      <c r="BK394" s="798"/>
      <c r="BL394" s="798"/>
      <c r="BM394" s="798"/>
      <c r="BN394" s="798"/>
      <c r="BO394" s="798"/>
      <c r="BP394" s="798"/>
      <c r="BQ394" s="798"/>
      <c r="BR394" s="798"/>
      <c r="BS394" s="798"/>
      <c r="BT394" s="798"/>
      <c r="BU394" s="798"/>
      <c r="BV394" s="798"/>
      <c r="BW394" s="798"/>
      <c r="BX394" s="798"/>
      <c r="BY394" s="798"/>
      <c r="BZ394" s="798"/>
    </row>
    <row r="395" spans="1:88" s="60" customFormat="1" ht="14.25" customHeight="1">
      <c r="A395" s="59"/>
      <c r="B395" s="59"/>
      <c r="C395" s="59"/>
      <c r="D395" s="59"/>
      <c r="E395" s="59"/>
      <c r="F395" s="798"/>
      <c r="G395" s="798"/>
      <c r="H395" s="798"/>
      <c r="I395" s="798"/>
      <c r="J395" s="798"/>
      <c r="K395" s="798"/>
      <c r="L395" s="798"/>
      <c r="M395" s="798"/>
      <c r="N395" s="798"/>
      <c r="O395" s="798"/>
      <c r="P395" s="798"/>
      <c r="Q395" s="798"/>
      <c r="R395" s="798"/>
      <c r="S395" s="798"/>
      <c r="T395" s="798"/>
      <c r="U395" s="798"/>
      <c r="V395" s="798"/>
      <c r="W395" s="798"/>
      <c r="X395" s="798"/>
      <c r="Y395" s="798"/>
      <c r="Z395" s="798"/>
      <c r="AA395" s="798"/>
      <c r="AB395" s="798"/>
      <c r="AC395" s="798"/>
      <c r="AD395" s="798"/>
      <c r="AE395" s="798"/>
      <c r="AF395" s="798"/>
      <c r="AG395" s="798"/>
      <c r="AH395" s="798"/>
      <c r="AI395" s="798"/>
      <c r="AJ395" s="798"/>
      <c r="AK395" s="798"/>
      <c r="AL395" s="798"/>
      <c r="AM395" s="798"/>
      <c r="AN395" s="798"/>
      <c r="AO395" s="798"/>
      <c r="AP395" s="798"/>
      <c r="AQ395" s="798"/>
      <c r="AR395" s="798"/>
      <c r="AS395" s="798"/>
      <c r="AT395" s="798"/>
      <c r="AU395" s="798"/>
      <c r="AV395" s="798"/>
      <c r="AW395" s="798"/>
      <c r="AX395" s="798"/>
      <c r="AY395" s="798"/>
      <c r="AZ395" s="798"/>
      <c r="BA395" s="798"/>
      <c r="BB395" s="798"/>
      <c r="BC395" s="798"/>
      <c r="BD395" s="798"/>
      <c r="BE395" s="798"/>
      <c r="BF395" s="798"/>
      <c r="BG395" s="798"/>
      <c r="BH395" s="798"/>
      <c r="BI395" s="798"/>
      <c r="BJ395" s="798"/>
      <c r="BK395" s="798"/>
      <c r="BL395" s="798"/>
      <c r="BM395" s="798"/>
      <c r="BN395" s="798"/>
      <c r="BO395" s="798"/>
      <c r="BP395" s="798"/>
      <c r="BQ395" s="798"/>
      <c r="BR395" s="798"/>
      <c r="BS395" s="798"/>
      <c r="BT395" s="798"/>
      <c r="BU395" s="798"/>
      <c r="BV395" s="798"/>
      <c r="BW395" s="798"/>
      <c r="BX395" s="798"/>
      <c r="BY395" s="798"/>
      <c r="BZ395" s="798"/>
    </row>
    <row r="396" spans="1:88" s="60" customFormat="1" ht="14.25" customHeight="1">
      <c r="A396" s="59"/>
      <c r="B396" s="59"/>
      <c r="C396" s="59"/>
      <c r="D396" s="59"/>
      <c r="E396" s="59"/>
      <c r="F396" s="798"/>
      <c r="G396" s="798"/>
      <c r="H396" s="798"/>
      <c r="I396" s="798"/>
      <c r="J396" s="798"/>
      <c r="K396" s="798"/>
      <c r="L396" s="798"/>
      <c r="M396" s="798"/>
      <c r="N396" s="798"/>
      <c r="O396" s="798"/>
      <c r="P396" s="798"/>
      <c r="Q396" s="798"/>
      <c r="R396" s="798"/>
      <c r="S396" s="798"/>
      <c r="T396" s="798"/>
      <c r="U396" s="798"/>
      <c r="V396" s="798"/>
      <c r="W396" s="798"/>
      <c r="X396" s="798"/>
      <c r="Y396" s="798"/>
      <c r="Z396" s="798"/>
      <c r="AA396" s="798"/>
      <c r="AB396" s="798"/>
      <c r="AC396" s="798"/>
      <c r="AD396" s="798"/>
      <c r="AE396" s="798"/>
      <c r="AF396" s="798"/>
      <c r="AG396" s="798"/>
      <c r="AH396" s="798"/>
      <c r="AI396" s="798"/>
      <c r="AJ396" s="798"/>
      <c r="AK396" s="798"/>
      <c r="AL396" s="798"/>
      <c r="AM396" s="798"/>
      <c r="AN396" s="798"/>
      <c r="AO396" s="798"/>
      <c r="AP396" s="798"/>
      <c r="AQ396" s="798"/>
      <c r="AR396" s="798"/>
      <c r="AS396" s="798"/>
      <c r="AT396" s="798"/>
      <c r="AU396" s="798"/>
      <c r="AV396" s="798"/>
      <c r="AW396" s="798"/>
      <c r="AX396" s="798"/>
      <c r="AY396" s="798"/>
      <c r="AZ396" s="798"/>
      <c r="BA396" s="798"/>
      <c r="BB396" s="798"/>
      <c r="BC396" s="798"/>
      <c r="BD396" s="798"/>
      <c r="BE396" s="798"/>
      <c r="BF396" s="798"/>
      <c r="BG396" s="798"/>
      <c r="BH396" s="798"/>
      <c r="BI396" s="798"/>
      <c r="BJ396" s="798"/>
      <c r="BK396" s="798"/>
      <c r="BL396" s="798"/>
      <c r="BM396" s="798"/>
      <c r="BN396" s="798"/>
      <c r="BO396" s="798"/>
      <c r="BP396" s="798"/>
      <c r="BQ396" s="798"/>
      <c r="BR396" s="798"/>
      <c r="BS396" s="798"/>
      <c r="BT396" s="798"/>
      <c r="BU396" s="798"/>
      <c r="BV396" s="798"/>
      <c r="BW396" s="798"/>
      <c r="BX396" s="798"/>
      <c r="BY396" s="798"/>
      <c r="BZ396" s="798"/>
    </row>
    <row r="397" spans="1:88" s="60" customFormat="1" ht="14.25" customHeight="1">
      <c r="A397" s="59"/>
      <c r="B397" s="59"/>
      <c r="C397" s="59"/>
      <c r="D397" s="59"/>
      <c r="E397" s="59"/>
      <c r="F397" s="798"/>
      <c r="G397" s="798"/>
      <c r="H397" s="798"/>
      <c r="I397" s="798"/>
      <c r="J397" s="798"/>
      <c r="K397" s="798"/>
      <c r="L397" s="798"/>
      <c r="M397" s="798"/>
      <c r="N397" s="798"/>
      <c r="O397" s="798"/>
      <c r="P397" s="798"/>
      <c r="Q397" s="798"/>
      <c r="R397" s="798"/>
      <c r="S397" s="798"/>
      <c r="T397" s="798"/>
      <c r="U397" s="798"/>
      <c r="V397" s="798"/>
      <c r="W397" s="798"/>
      <c r="X397" s="798"/>
      <c r="Y397" s="798"/>
      <c r="Z397" s="798"/>
      <c r="AA397" s="798"/>
      <c r="AB397" s="798"/>
      <c r="AC397" s="798"/>
      <c r="AD397" s="798"/>
      <c r="AE397" s="798"/>
      <c r="AF397" s="798"/>
      <c r="AG397" s="798"/>
      <c r="AH397" s="798"/>
      <c r="AI397" s="798"/>
      <c r="AJ397" s="798"/>
      <c r="AK397" s="798"/>
      <c r="AL397" s="798"/>
      <c r="AM397" s="798"/>
      <c r="AN397" s="798"/>
      <c r="AO397" s="798"/>
      <c r="AP397" s="798"/>
      <c r="AQ397" s="798"/>
      <c r="AR397" s="798"/>
      <c r="AS397" s="798"/>
      <c r="AT397" s="798"/>
      <c r="AU397" s="798"/>
      <c r="AV397" s="798"/>
      <c r="AW397" s="798"/>
      <c r="AX397" s="798"/>
      <c r="AY397" s="798"/>
      <c r="AZ397" s="798"/>
      <c r="BA397" s="798"/>
      <c r="BB397" s="798"/>
      <c r="BC397" s="798"/>
      <c r="BD397" s="798"/>
      <c r="BE397" s="798"/>
      <c r="BF397" s="798"/>
      <c r="BG397" s="798"/>
      <c r="BH397" s="798"/>
      <c r="BI397" s="798"/>
      <c r="BJ397" s="798"/>
      <c r="BK397" s="798"/>
      <c r="BL397" s="798"/>
      <c r="BM397" s="798"/>
      <c r="BN397" s="798"/>
      <c r="BO397" s="798"/>
      <c r="BP397" s="798"/>
      <c r="BQ397" s="798"/>
      <c r="BR397" s="798"/>
      <c r="BS397" s="798"/>
      <c r="BT397" s="798"/>
      <c r="BU397" s="798"/>
      <c r="BV397" s="798"/>
      <c r="BW397" s="798"/>
      <c r="BX397" s="798"/>
      <c r="BY397" s="798"/>
      <c r="BZ397" s="798"/>
    </row>
    <row r="398" spans="1:88" s="60" customFormat="1" ht="14.25" customHeight="1">
      <c r="A398" s="929" t="s">
        <v>1414</v>
      </c>
      <c r="B398" s="929"/>
      <c r="C398" s="929"/>
      <c r="D398" s="929"/>
      <c r="E398" s="929"/>
      <c r="F398" s="929"/>
      <c r="G398" s="929"/>
      <c r="H398" s="929"/>
      <c r="I398" s="929"/>
      <c r="J398" s="929"/>
      <c r="K398" s="929"/>
      <c r="L398" s="929"/>
      <c r="M398" s="929"/>
      <c r="N398" s="929"/>
      <c r="O398" s="929"/>
      <c r="P398" s="929"/>
      <c r="Q398" s="929"/>
      <c r="R398" s="929"/>
      <c r="S398" s="929"/>
      <c r="T398" s="929"/>
      <c r="U398" s="929"/>
      <c r="V398" s="929"/>
      <c r="W398" s="929"/>
      <c r="X398" s="929"/>
      <c r="Y398" s="929"/>
      <c r="Z398" s="929"/>
      <c r="AA398" s="929"/>
      <c r="AB398" s="929"/>
      <c r="AC398" s="929"/>
      <c r="AD398" s="929"/>
      <c r="AE398" s="929"/>
      <c r="AF398" s="929"/>
      <c r="AG398" s="929"/>
      <c r="AH398" s="929"/>
      <c r="AI398" s="929"/>
      <c r="AJ398" s="929"/>
      <c r="AK398" s="929"/>
      <c r="AL398" s="929"/>
      <c r="AM398" s="929"/>
      <c r="AN398" s="929"/>
      <c r="AO398" s="929"/>
      <c r="AP398" s="929"/>
      <c r="AQ398" s="929"/>
      <c r="AR398" s="929"/>
      <c r="AS398" s="929"/>
      <c r="AT398" s="929"/>
      <c r="AU398" s="929"/>
      <c r="AV398" s="929"/>
      <c r="AW398" s="929"/>
      <c r="AX398" s="929"/>
      <c r="AY398" s="929"/>
      <c r="AZ398" s="929"/>
      <c r="BA398" s="929"/>
      <c r="BB398" s="929"/>
      <c r="BC398" s="929"/>
      <c r="BD398" s="929"/>
      <c r="BE398" s="929"/>
      <c r="BF398" s="929"/>
      <c r="BG398" s="929"/>
      <c r="BH398" s="929"/>
      <c r="BI398" s="174"/>
      <c r="BJ398" s="174"/>
      <c r="BK398" s="929"/>
      <c r="BL398" s="929"/>
      <c r="BM398" s="929"/>
      <c r="BN398" s="929"/>
      <c r="BO398" s="929"/>
      <c r="BP398" s="929"/>
      <c r="BQ398" s="929"/>
      <c r="BR398" s="929"/>
      <c r="BS398" s="929"/>
      <c r="BT398" s="929"/>
      <c r="BU398" s="174"/>
      <c r="BV398" s="174" t="s">
        <v>1415</v>
      </c>
      <c r="BW398" s="174"/>
      <c r="BX398" s="174"/>
      <c r="BY398" s="174"/>
      <c r="BZ398" s="174"/>
    </row>
    <row r="399" spans="1:88" s="60" customFormat="1" ht="14.2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row>
    <row r="400" spans="1:88" s="60" customFormat="1" ht="14.2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row>
    <row r="401" spans="1:79" s="60" customFormat="1" ht="14.2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row>
    <row r="402" spans="1:79" s="60" customFormat="1" ht="14.2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row>
    <row r="403" spans="1:79" s="60" customFormat="1" ht="14.2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row>
    <row r="406" spans="1:79" s="60"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59"/>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row>
    <row r="410" spans="1:79" s="60"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row>
    <row r="411" spans="1:79" s="60"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6"/>
    </row>
    <row r="412" spans="1:79" s="60"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59"/>
    </row>
    <row r="413" spans="1:79" s="60"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59"/>
    </row>
    <row r="414" spans="1:79" s="60"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59"/>
    </row>
    <row r="415" spans="1:79" s="60"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59"/>
    </row>
    <row r="416" spans="1:79" s="60" customFormat="1"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59"/>
    </row>
    <row r="417" spans="1:79" s="60" customFormat="1" ht="14.2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row>
    <row r="418" spans="1:79" s="60" customFormat="1" ht="14.2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row>
    <row r="419" spans="1:79" s="60" customFormat="1" ht="14.2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row>
    <row r="420" spans="1:79" s="59" customFormat="1" ht="14.2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row>
    <row r="421" spans="1:79" s="60" customFormat="1" ht="14.2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2"/>
      <c r="AR421" s="62"/>
      <c r="AS421" s="62"/>
      <c r="AT421" s="62"/>
      <c r="AU421" s="62"/>
      <c r="AV421" s="62"/>
      <c r="AW421" s="62"/>
      <c r="AX421" s="62"/>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row>
    <row r="422" spans="1:79" s="60" customFormat="1" ht="14.2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2"/>
      <c r="AR422" s="62"/>
      <c r="AS422" s="62"/>
      <c r="AT422" s="62"/>
      <c r="AU422" s="62"/>
      <c r="AV422" s="62"/>
      <c r="AW422" s="62"/>
      <c r="AX422" s="62"/>
      <c r="AY422" s="62"/>
      <c r="AZ422" s="62"/>
      <c r="BA422" s="62"/>
      <c r="BB422" s="62"/>
      <c r="BC422" s="62"/>
      <c r="BD422" s="6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row>
    <row r="423" spans="1:79" s="60" customFormat="1" ht="14.2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row>
    <row r="424" spans="1:79" s="60" customFormat="1" ht="14.2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row>
    <row r="425" spans="1:79" s="66" customFormat="1" ht="1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row>
    <row r="426" spans="1:79" s="59" customFormat="1" ht="14.2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row>
    <row r="427" spans="1:79" s="59" customFormat="1" ht="14.2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row>
    <row r="428" spans="1:79" s="59" customFormat="1" ht="14.2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row>
    <row r="429" spans="1:79" s="59" customFormat="1" ht="14.2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2"/>
      <c r="AR429" s="62"/>
      <c r="AS429" s="62"/>
      <c r="AT429" s="62"/>
      <c r="AU429" s="62"/>
      <c r="AV429" s="62"/>
      <c r="AW429" s="62"/>
      <c r="AX429" s="62"/>
      <c r="AY429" s="62"/>
      <c r="AZ429" s="62"/>
      <c r="BA429" s="62"/>
      <c r="BB429" s="62"/>
      <c r="BC429" s="62"/>
      <c r="BD429" s="62"/>
      <c r="BE429" s="62"/>
      <c r="BF429" s="62"/>
      <c r="BG429" s="62"/>
      <c r="BH429" s="62"/>
      <c r="BI429" s="62"/>
      <c r="BJ429" s="62"/>
      <c r="BK429" s="62"/>
      <c r="BL429" s="62"/>
      <c r="BM429" s="62"/>
      <c r="BN429" s="62"/>
      <c r="BO429" s="62"/>
      <c r="BP429" s="62"/>
      <c r="BQ429" s="62"/>
      <c r="BR429" s="62"/>
      <c r="BS429" s="62"/>
      <c r="BT429" s="62"/>
      <c r="BU429" s="62"/>
      <c r="BV429" s="62"/>
      <c r="BW429" s="62"/>
      <c r="BX429" s="62"/>
      <c r="BY429" s="62"/>
      <c r="BZ429" s="62"/>
      <c r="CA429" s="62"/>
    </row>
    <row r="430" spans="1:79" s="59" customFormat="1" ht="14.2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2"/>
      <c r="AR430" s="62"/>
      <c r="AS430" s="62"/>
      <c r="AT430" s="62"/>
      <c r="AU430" s="62"/>
      <c r="AV430" s="62"/>
      <c r="AW430" s="62"/>
      <c r="AX430" s="62"/>
      <c r="AY430" s="62"/>
      <c r="AZ430" s="62"/>
      <c r="BA430" s="62"/>
      <c r="BB430" s="62"/>
      <c r="BC430" s="62"/>
      <c r="BD430" s="62"/>
      <c r="BE430" s="62"/>
      <c r="BF430" s="62"/>
      <c r="BG430" s="62"/>
      <c r="BH430" s="62"/>
      <c r="BI430" s="62"/>
      <c r="BJ430" s="62"/>
      <c r="BK430" s="62"/>
      <c r="BL430" s="62"/>
      <c r="BM430" s="62"/>
      <c r="BN430" s="62"/>
      <c r="BO430" s="62"/>
      <c r="BP430" s="62"/>
      <c r="BQ430" s="62"/>
      <c r="BR430" s="62"/>
      <c r="BS430" s="62"/>
      <c r="BT430" s="62"/>
      <c r="BU430" s="62"/>
      <c r="BV430" s="62"/>
      <c r="BW430" s="62"/>
      <c r="BX430" s="62"/>
      <c r="BY430" s="62"/>
      <c r="BZ430" s="62"/>
      <c r="CA430" s="62"/>
    </row>
  </sheetData>
  <sheetProtection algorithmName="SHA-512" hashValue="B5ANHOHWUfmHYYoAaVcy91DOfaeH11j0K3mQSaJF6a7uVQz70lkR9eXy5TULEuZPdYyy3oF9N//LWXC18NzgGw==" saltValue="AQGyDjc7r5FXUFjyO75fVg==" spinCount="100000" sheet="1" formatCells="0" selectLockedCells="1"/>
  <mergeCells count="469">
    <mergeCell ref="U17:X17"/>
    <mergeCell ref="AK17:AS17"/>
    <mergeCell ref="BF17:BQ17"/>
    <mergeCell ref="R31:BZ31"/>
    <mergeCell ref="R32:BZ32"/>
    <mergeCell ref="AA33:BZ33"/>
    <mergeCell ref="R27:BZ27"/>
    <mergeCell ref="U28:X28"/>
    <mergeCell ref="AK28:AS28"/>
    <mergeCell ref="BF28:BQ28"/>
    <mergeCell ref="R29:BZ29"/>
    <mergeCell ref="R30:BZ30"/>
    <mergeCell ref="AK277:BY277"/>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R38:BZ38"/>
    <mergeCell ref="U39:X39"/>
    <mergeCell ref="AK39:AS39"/>
    <mergeCell ref="BF39:BQ39"/>
    <mergeCell ref="R40:BZ40"/>
    <mergeCell ref="R41:BZ41"/>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R58:BZ58"/>
    <mergeCell ref="U59:X59"/>
    <mergeCell ref="AK59:AS59"/>
    <mergeCell ref="BF59:BQ59"/>
    <mergeCell ref="R60:BZ60"/>
    <mergeCell ref="R61:BZ61"/>
    <mergeCell ref="R52:BZ52"/>
    <mergeCell ref="R53:BZ53"/>
    <mergeCell ref="AA54:BZ54"/>
    <mergeCell ref="U57:X57"/>
    <mergeCell ref="AK57:AV57"/>
    <mergeCell ref="BF57:BQ57"/>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AF85:AP85"/>
    <mergeCell ref="L86:AH86"/>
    <mergeCell ref="AF87:AP87"/>
    <mergeCell ref="L88:AH88"/>
    <mergeCell ref="AF89:AP89"/>
    <mergeCell ref="R94:BZ94"/>
    <mergeCell ref="L79:AH79"/>
    <mergeCell ref="AF80:AP80"/>
    <mergeCell ref="L81:AH81"/>
    <mergeCell ref="AF82:AP82"/>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A187:BZ187"/>
    <mergeCell ref="O189:BV189"/>
    <mergeCell ref="R177:BZ177"/>
    <mergeCell ref="R178:BZ178"/>
    <mergeCell ref="R179:BZ179"/>
    <mergeCell ref="R180:BZ180"/>
    <mergeCell ref="R169:BZ169"/>
    <mergeCell ref="R170:BZ170"/>
    <mergeCell ref="Y171:BZ171"/>
    <mergeCell ref="R175:BZ175"/>
    <mergeCell ref="AA176:AM176"/>
    <mergeCell ref="AU176:AY176"/>
    <mergeCell ref="AZ176:BA176"/>
    <mergeCell ref="BB176:BF176"/>
    <mergeCell ref="BG176:BT176"/>
    <mergeCell ref="O194:Q194"/>
    <mergeCell ref="AF194:AH194"/>
    <mergeCell ref="AZ194:BB194"/>
    <mergeCell ref="AF200:BC200"/>
    <mergeCell ref="O190:BV190"/>
    <mergeCell ref="G192:I192"/>
    <mergeCell ref="Y192:AA192"/>
    <mergeCell ref="AK192:AM192"/>
    <mergeCell ref="AZ192:BB192"/>
    <mergeCell ref="G193:I193"/>
    <mergeCell ref="AD193:AF193"/>
    <mergeCell ref="AD195:BZ195"/>
    <mergeCell ref="E198:BZ198"/>
    <mergeCell ref="E196:BZ196"/>
    <mergeCell ref="S206:AC206"/>
    <mergeCell ref="AG206:AQ206"/>
    <mergeCell ref="AU206:BE206"/>
    <mergeCell ref="BI206:BT206"/>
    <mergeCell ref="T208:AB208"/>
    <mergeCell ref="AH208:AP208"/>
    <mergeCell ref="AV208:BD208"/>
    <mergeCell ref="BJ208:BT208"/>
    <mergeCell ref="AF201:BC201"/>
    <mergeCell ref="T203:AB203"/>
    <mergeCell ref="AH203:AP203"/>
    <mergeCell ref="AV203:BD203"/>
    <mergeCell ref="BJ203:BT203"/>
    <mergeCell ref="T204:AB204"/>
    <mergeCell ref="AH204:AP204"/>
    <mergeCell ref="AV204:BD204"/>
    <mergeCell ref="BJ204:BT204"/>
    <mergeCell ref="AB212:AK212"/>
    <mergeCell ref="BL213:BT213"/>
    <mergeCell ref="BL214:BT214"/>
    <mergeCell ref="O215:BT215"/>
    <mergeCell ref="CA209:DT209"/>
    <mergeCell ref="T210:AB210"/>
    <mergeCell ref="AH210:AP210"/>
    <mergeCell ref="AV210:BD210"/>
    <mergeCell ref="BJ210:BT210"/>
    <mergeCell ref="AB211:AR211"/>
    <mergeCell ref="BI225:BK225"/>
    <mergeCell ref="X227:AJ227"/>
    <mergeCell ref="AO227:BA227"/>
    <mergeCell ref="BE227:BS227"/>
    <mergeCell ref="BE230:BS230"/>
    <mergeCell ref="X232:AJ232"/>
    <mergeCell ref="AO232:BA232"/>
    <mergeCell ref="BF232:BS232"/>
    <mergeCell ref="D225:F225"/>
    <mergeCell ref="L225:N225"/>
    <mergeCell ref="T225:V225"/>
    <mergeCell ref="AB225:AD225"/>
    <mergeCell ref="AJ225:AL225"/>
    <mergeCell ref="AU225:AW225"/>
    <mergeCell ref="X229:AJ229"/>
    <mergeCell ref="AO229:BA229"/>
    <mergeCell ref="BE229:BS229"/>
    <mergeCell ref="X238:AJ238"/>
    <mergeCell ref="AO238:BA238"/>
    <mergeCell ref="BF238:BS238"/>
    <mergeCell ref="X240:AJ240"/>
    <mergeCell ref="AO240:BA240"/>
    <mergeCell ref="BF240:BS240"/>
    <mergeCell ref="X234:AJ234"/>
    <mergeCell ref="AO234:BA234"/>
    <mergeCell ref="BF234:BS234"/>
    <mergeCell ref="X236:AJ236"/>
    <mergeCell ref="AO236:BA236"/>
    <mergeCell ref="BF236:BS236"/>
    <mergeCell ref="X239:AJ239"/>
    <mergeCell ref="AO239:BA239"/>
    <mergeCell ref="BF239:BS239"/>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49:AJ249"/>
    <mergeCell ref="AO249:BA249"/>
    <mergeCell ref="BF249:BS249"/>
    <mergeCell ref="BE250:BS250"/>
    <mergeCell ref="BE251:BS251"/>
    <mergeCell ref="AH253:AJ253"/>
    <mergeCell ref="X246:AJ246"/>
    <mergeCell ref="AO246:BA246"/>
    <mergeCell ref="BF246:BS246"/>
    <mergeCell ref="X248:AJ248"/>
    <mergeCell ref="AO248:BA248"/>
    <mergeCell ref="BF248:BS248"/>
    <mergeCell ref="X247:AJ247"/>
    <mergeCell ref="AO247:BA247"/>
    <mergeCell ref="BF247:BS247"/>
    <mergeCell ref="Q259:AI259"/>
    <mergeCell ref="AT259:BL259"/>
    <mergeCell ref="AU260:AV260"/>
    <mergeCell ref="BC260:BD260"/>
    <mergeCell ref="M262:N262"/>
    <mergeCell ref="AF262:AG262"/>
    <mergeCell ref="AX262:AY262"/>
    <mergeCell ref="AH254:AJ254"/>
    <mergeCell ref="W256:AK256"/>
    <mergeCell ref="AN256:BB256"/>
    <mergeCell ref="W257:AK257"/>
    <mergeCell ref="AN257:BB257"/>
    <mergeCell ref="W258:AK258"/>
    <mergeCell ref="AN258:BB258"/>
    <mergeCell ref="AM259:AS259"/>
    <mergeCell ref="E264:BX264"/>
    <mergeCell ref="E265:BX265"/>
    <mergeCell ref="E266:BX266"/>
    <mergeCell ref="E269:BX269"/>
    <mergeCell ref="AG271:AI271"/>
    <mergeCell ref="AL271:AN271"/>
    <mergeCell ref="AQ271:AS271"/>
    <mergeCell ref="AG273:AI273"/>
    <mergeCell ref="AL273:AN273"/>
    <mergeCell ref="AQ273:AS273"/>
    <mergeCell ref="E276:G276"/>
    <mergeCell ref="H276:I276"/>
    <mergeCell ref="J276:L276"/>
    <mergeCell ref="O276:R276"/>
    <mergeCell ref="S276:U276"/>
    <mergeCell ref="E275:G275"/>
    <mergeCell ref="H275:I275"/>
    <mergeCell ref="J275:L275"/>
    <mergeCell ref="O275:R275"/>
    <mergeCell ref="S275:U275"/>
    <mergeCell ref="AK275:BY275"/>
    <mergeCell ref="AK276:BY276"/>
    <mergeCell ref="X277:Z277"/>
    <mergeCell ref="AA277:AB277"/>
    <mergeCell ref="AC277:AE277"/>
    <mergeCell ref="AF277:AG277"/>
    <mergeCell ref="D281:F281"/>
    <mergeCell ref="L281:N281"/>
    <mergeCell ref="E277:G277"/>
    <mergeCell ref="H277:I277"/>
    <mergeCell ref="J277:L277"/>
    <mergeCell ref="O277:R277"/>
    <mergeCell ref="S277:U277"/>
    <mergeCell ref="V277:W277"/>
    <mergeCell ref="V276:W276"/>
    <mergeCell ref="X276:Z276"/>
    <mergeCell ref="AA276:AB276"/>
    <mergeCell ref="AC276:AE276"/>
    <mergeCell ref="AF276:AG276"/>
    <mergeCell ref="X275:Z275"/>
    <mergeCell ref="AA275:AB275"/>
    <mergeCell ref="AC275:AE275"/>
    <mergeCell ref="AF275:AG275"/>
    <mergeCell ref="V275:W275"/>
    <mergeCell ref="E288:BY288"/>
    <mergeCell ref="A354:BZ354"/>
    <mergeCell ref="E300:BX300"/>
    <mergeCell ref="E301:BX301"/>
    <mergeCell ref="E302:BX302"/>
    <mergeCell ref="E303:BX303"/>
    <mergeCell ref="A309:BZ309"/>
    <mergeCell ref="C311:BW328"/>
    <mergeCell ref="S298:BZ298"/>
    <mergeCell ref="E299:BX299"/>
    <mergeCell ref="E289:BY289"/>
    <mergeCell ref="E290:BY290"/>
    <mergeCell ref="E291:BY291"/>
    <mergeCell ref="E292:BY292"/>
    <mergeCell ref="E295:BY295"/>
    <mergeCell ref="E297:BY297"/>
    <mergeCell ref="E296:BY296"/>
    <mergeCell ref="E293:BY293"/>
    <mergeCell ref="E294:BY294"/>
    <mergeCell ref="A355:C355"/>
    <mergeCell ref="D355:BZ355"/>
    <mergeCell ref="A356:C356"/>
    <mergeCell ref="D356:BZ356"/>
    <mergeCell ref="A358:BZ358"/>
    <mergeCell ref="C331:BW348"/>
    <mergeCell ref="A350:BZ350"/>
    <mergeCell ref="A351:BZ351"/>
    <mergeCell ref="A352:C352"/>
    <mergeCell ref="D352:BZ352"/>
    <mergeCell ref="A353:C353"/>
    <mergeCell ref="D353:BZ353"/>
    <mergeCell ref="BR361:BT361"/>
    <mergeCell ref="X364:AL364"/>
    <mergeCell ref="BB364:BD364"/>
    <mergeCell ref="BE364:BG364"/>
    <mergeCell ref="BH364:BJ364"/>
    <mergeCell ref="BM364:BO364"/>
    <mergeCell ref="BR364:BT364"/>
    <mergeCell ref="V361:X361"/>
    <mergeCell ref="Y361:AL361"/>
    <mergeCell ref="BB361:BD361"/>
    <mergeCell ref="BE361:BG361"/>
    <mergeCell ref="BH361:BJ361"/>
    <mergeCell ref="BM361:BO361"/>
    <mergeCell ref="BM371:BO371"/>
    <mergeCell ref="BR371:BT371"/>
    <mergeCell ref="X368:AL368"/>
    <mergeCell ref="BB368:BD368"/>
    <mergeCell ref="BE368:BG368"/>
    <mergeCell ref="BH368:BJ368"/>
    <mergeCell ref="BM368:BO368"/>
    <mergeCell ref="BR368:BT368"/>
    <mergeCell ref="X366:AL366"/>
    <mergeCell ref="BB366:BD366"/>
    <mergeCell ref="BE366:BG366"/>
    <mergeCell ref="BH366:BJ366"/>
    <mergeCell ref="BM366:BO366"/>
    <mergeCell ref="BR366:BT366"/>
    <mergeCell ref="Q374:T374"/>
    <mergeCell ref="U374:W374"/>
    <mergeCell ref="Z374:AB374"/>
    <mergeCell ref="AE374:AG374"/>
    <mergeCell ref="X376:AL376"/>
    <mergeCell ref="X371:AL371"/>
    <mergeCell ref="BB371:BD371"/>
    <mergeCell ref="BE371:BG371"/>
    <mergeCell ref="BH371:BJ371"/>
    <mergeCell ref="BH380:BJ380"/>
    <mergeCell ref="BM380:BO380"/>
    <mergeCell ref="BR380:BT380"/>
    <mergeCell ref="BE376:BG376"/>
    <mergeCell ref="BH376:BJ376"/>
    <mergeCell ref="BM376:BO376"/>
    <mergeCell ref="BR376:BT376"/>
    <mergeCell ref="BB376:BD376"/>
    <mergeCell ref="Q378:T378"/>
    <mergeCell ref="U378:W378"/>
    <mergeCell ref="Z378:AB378"/>
    <mergeCell ref="AE378:AG378"/>
    <mergeCell ref="AE386:AG386"/>
    <mergeCell ref="Q382:T382"/>
    <mergeCell ref="U382:W382"/>
    <mergeCell ref="Z382:AB382"/>
    <mergeCell ref="AE382:AG382"/>
    <mergeCell ref="X384:AL384"/>
    <mergeCell ref="X380:AL380"/>
    <mergeCell ref="BB380:BD380"/>
    <mergeCell ref="BE380:BG380"/>
    <mergeCell ref="B287:BX287"/>
    <mergeCell ref="F397:BZ397"/>
    <mergeCell ref="A398:BH398"/>
    <mergeCell ref="BK398:BT398"/>
    <mergeCell ref="F390:BZ390"/>
    <mergeCell ref="F391:BZ391"/>
    <mergeCell ref="F392:BZ392"/>
    <mergeCell ref="F394:BZ394"/>
    <mergeCell ref="F395:BZ395"/>
    <mergeCell ref="F396:BZ396"/>
    <mergeCell ref="X388:AL388"/>
    <mergeCell ref="BB388:BD388"/>
    <mergeCell ref="BE388:BG388"/>
    <mergeCell ref="BH388:BJ388"/>
    <mergeCell ref="BM388:BO388"/>
    <mergeCell ref="BR388:BT388"/>
    <mergeCell ref="BE384:BG384"/>
    <mergeCell ref="BH384:BJ384"/>
    <mergeCell ref="BM384:BO384"/>
    <mergeCell ref="BR384:BT384"/>
    <mergeCell ref="BB384:BD384"/>
    <mergeCell ref="Q386:T386"/>
    <mergeCell ref="U386:W386"/>
    <mergeCell ref="Z386:AB386"/>
    <mergeCell ref="CJ2:CQ5"/>
    <mergeCell ref="R220:BY220"/>
    <mergeCell ref="E267:BX267"/>
    <mergeCell ref="E197:BZ197"/>
    <mergeCell ref="E268:BX268"/>
    <mergeCell ref="CJ360:CO362"/>
    <mergeCell ref="M184:BZ184"/>
    <mergeCell ref="M185:BZ185"/>
    <mergeCell ref="CJ363:CO365"/>
    <mergeCell ref="S216:BY216"/>
    <mergeCell ref="S222:BY222"/>
    <mergeCell ref="S223:BY223"/>
    <mergeCell ref="R217:BY217"/>
    <mergeCell ref="R218:BY218"/>
    <mergeCell ref="R219:BY219"/>
    <mergeCell ref="R221:BY221"/>
    <mergeCell ref="D246:U246"/>
    <mergeCell ref="D279:F279"/>
    <mergeCell ref="L279:N279"/>
    <mergeCell ref="B282:BY282"/>
    <mergeCell ref="Q283:S283"/>
    <mergeCell ref="Y283:AA283"/>
    <mergeCell ref="F285:H285"/>
    <mergeCell ref="F286:H286"/>
  </mergeCells>
  <phoneticPr fontId="3"/>
  <dataValidations count="4">
    <dataValidation type="list" allowBlank="1" showInputMessage="1" showErrorMessage="1" sqref="BE361:BG361 BE364:BG364 BE366:BG366 BE368:BG368 BE371:BG371 BE376:BG376 BE380:BG380 BE384:BG384 BE388:BG388 Q374:T374 Q382:T382 Q378:T378 Q386:T386" xr:uid="{00000000-0002-0000-0400-000000000000}">
      <formula1>$CJ$390:$CJ$391</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81 D281 L279 D279 Y283 Q283 F285:F286" xr:uid="{00000000-0002-0000-0400-000002000000}">
      <formula1>"□,■"</formula1>
    </dataValidation>
    <dataValidation allowBlank="1" showInputMessage="1" sqref="R217:R221" xr:uid="{EF98AEF3-2EDE-490C-A4A3-2B0C31E41F96}"/>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56" max="77" man="1"/>
  </rowBreaks>
  <drawing r:id="rId2"/>
  <extLst>
    <ext xmlns:x14="http://schemas.microsoft.com/office/spreadsheetml/2009/9/main" uri="{CCE6A557-97BC-4b89-ADB6-D9C93CAAB3DF}">
      <x14:dataValidations xmlns:xm="http://schemas.microsoft.com/office/excel/2006/main" count="1">
        <x14:dataValidation type="list" allowBlank="1" showInputMessage="1" xr:uid="{7F7E7804-854C-4526-9B62-7007EFE1E94B}">
          <x14:formula1>
            <xm:f>リスト!$J$4:$J$96</xm:f>
          </x14:formula1>
          <xm:sqref>S216:BY216 S222:BY223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BC5-C6DF-4E3E-9D00-AD2985CB15FC}">
  <sheetPr>
    <tabColor rgb="FF00B0F0"/>
  </sheetPr>
  <dimension ref="A1:CW234"/>
  <sheetViews>
    <sheetView showZeros="0" view="pageBreakPreview" zoomScaleNormal="100" zoomScaleSheetLayoutView="100" workbookViewId="0">
      <selection activeCell="W18" sqref="W18:CB18"/>
    </sheetView>
  </sheetViews>
  <sheetFormatPr defaultRowHeight="15" customHeight="1"/>
  <cols>
    <col min="1" max="1" width="5.625" customWidth="1"/>
    <col min="2" max="2" width="4" customWidth="1"/>
    <col min="3" max="44" width="1.125" style="4" customWidth="1"/>
    <col min="45" max="80" width="1.125" customWidth="1"/>
    <col min="81" max="88" width="1.125" hidden="1" customWidth="1"/>
    <col min="89" max="91" width="0" hidden="1" customWidth="1"/>
    <col min="97" max="99" width="9.125" hidden="1" customWidth="1"/>
  </cols>
  <sheetData>
    <row r="1" spans="2:99" s="2" customFormat="1" ht="15" customHeight="1">
      <c r="B1" s="63"/>
      <c r="C1" s="902" t="s">
        <v>2092</v>
      </c>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c r="AZ1" s="902"/>
      <c r="BA1" s="902"/>
      <c r="BB1" s="902"/>
      <c r="BC1" s="902"/>
      <c r="BD1" s="902"/>
      <c r="BE1" s="902"/>
      <c r="BF1" s="902"/>
      <c r="BG1" s="902"/>
      <c r="BH1" s="902"/>
      <c r="BI1" s="902"/>
      <c r="BJ1" s="902"/>
      <c r="BK1" s="902"/>
      <c r="BL1" s="902"/>
      <c r="BM1" s="902"/>
      <c r="BN1" s="902"/>
      <c r="BO1" s="902"/>
      <c r="BP1" s="902"/>
      <c r="BQ1" s="902"/>
      <c r="BR1" s="902"/>
      <c r="BS1" s="902"/>
      <c r="BT1" s="902"/>
      <c r="BU1" s="902"/>
      <c r="BV1" s="902"/>
      <c r="BW1" s="902"/>
      <c r="BX1" s="902"/>
      <c r="BY1" s="902"/>
      <c r="BZ1" s="902"/>
      <c r="CA1" s="902"/>
      <c r="CB1" s="902"/>
      <c r="CR1" s="439"/>
    </row>
    <row r="2" spans="2:99" s="2" customFormat="1" ht="15.75" customHeight="1">
      <c r="B2" s="910" t="s">
        <v>2082</v>
      </c>
      <c r="C2" s="169"/>
      <c r="D2" s="169" t="s">
        <v>30</v>
      </c>
      <c r="E2" s="169"/>
      <c r="F2" s="169"/>
      <c r="G2" s="169"/>
      <c r="H2" s="169"/>
      <c r="I2" s="169"/>
      <c r="J2" s="169"/>
      <c r="K2" s="169"/>
      <c r="L2" s="169"/>
      <c r="M2" s="169"/>
      <c r="N2" s="169"/>
      <c r="O2" s="169"/>
      <c r="P2" s="169"/>
      <c r="Q2" s="169"/>
      <c r="R2" s="169"/>
      <c r="S2" s="169"/>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c r="AZ2" s="903"/>
      <c r="BA2" s="903"/>
      <c r="BB2" s="903"/>
      <c r="BC2" s="903"/>
      <c r="BD2" s="903"/>
      <c r="BE2" s="903"/>
      <c r="BF2" s="903"/>
      <c r="BG2" s="903"/>
      <c r="BH2" s="903"/>
      <c r="BI2" s="903"/>
      <c r="BJ2" s="903"/>
      <c r="BK2" s="903"/>
      <c r="BL2" s="903"/>
      <c r="BM2" s="903"/>
      <c r="BN2" s="903"/>
      <c r="BO2" s="903"/>
      <c r="BP2" s="903"/>
      <c r="BQ2" s="903"/>
      <c r="BR2" s="903"/>
      <c r="BS2" s="903"/>
      <c r="BT2" s="903"/>
      <c r="BU2" s="903"/>
      <c r="BV2" s="903"/>
      <c r="BW2" s="903"/>
      <c r="BX2" s="903"/>
      <c r="BY2" s="903"/>
      <c r="BZ2" s="903"/>
      <c r="CA2" s="903"/>
      <c r="CB2" s="904"/>
      <c r="CR2" s="439"/>
      <c r="CS2" s="447" t="s">
        <v>1991</v>
      </c>
      <c r="CT2" s="410" t="s">
        <v>1992</v>
      </c>
      <c r="CU2" s="410" t="s">
        <v>1993</v>
      </c>
    </row>
    <row r="3" spans="2:99" s="2" customFormat="1" ht="15.75" customHeight="1">
      <c r="B3" s="911"/>
      <c r="C3" s="59"/>
      <c r="D3" s="59" t="s">
        <v>31</v>
      </c>
      <c r="E3" s="59"/>
      <c r="F3" s="59"/>
      <c r="G3" s="59"/>
      <c r="H3" s="59"/>
      <c r="I3" s="59"/>
      <c r="J3" s="59"/>
      <c r="K3" s="59"/>
      <c r="L3" s="59"/>
      <c r="M3" s="59"/>
      <c r="N3" s="59"/>
      <c r="O3" s="59"/>
      <c r="P3" s="59"/>
      <c r="Q3" s="59"/>
      <c r="R3" s="59"/>
      <c r="S3" s="59"/>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905"/>
      <c r="CR3" s="439"/>
      <c r="CS3" s="10" t="s">
        <v>45</v>
      </c>
      <c r="CT3" s="413" t="s">
        <v>1198</v>
      </c>
      <c r="CU3" s="413" t="s">
        <v>2076</v>
      </c>
    </row>
    <row r="4" spans="2:99" s="2" customFormat="1" ht="15.75" customHeight="1">
      <c r="B4" s="911"/>
      <c r="C4" s="59"/>
      <c r="D4" s="59" t="s">
        <v>32</v>
      </c>
      <c r="E4" s="59"/>
      <c r="F4" s="59"/>
      <c r="G4" s="59"/>
      <c r="H4" s="59"/>
      <c r="I4" s="59"/>
      <c r="J4" s="59"/>
      <c r="K4" s="59"/>
      <c r="L4" s="59"/>
      <c r="M4" s="59"/>
      <c r="N4" s="59"/>
      <c r="O4" s="59"/>
      <c r="P4" s="59"/>
      <c r="Q4" s="59"/>
      <c r="R4" s="59"/>
      <c r="S4" s="59"/>
      <c r="T4" s="801" t="s">
        <v>1253</v>
      </c>
      <c r="U4" s="801"/>
      <c r="V4" s="801"/>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c r="BZ4" s="794"/>
      <c r="CA4" s="794"/>
      <c r="CB4" s="905"/>
      <c r="CR4" s="439"/>
      <c r="CS4" s="447" t="s">
        <v>46</v>
      </c>
      <c r="CT4" s="413" t="s">
        <v>592</v>
      </c>
      <c r="CU4" s="413" t="s">
        <v>1199</v>
      </c>
    </row>
    <row r="5" spans="2:99" s="2" customFormat="1" ht="15.75" customHeight="1">
      <c r="B5" s="911"/>
      <c r="C5" s="59"/>
      <c r="D5" s="59" t="s">
        <v>33</v>
      </c>
      <c r="E5" s="59"/>
      <c r="F5" s="59"/>
      <c r="G5" s="59"/>
      <c r="H5" s="59"/>
      <c r="I5" s="59"/>
      <c r="J5" s="59"/>
      <c r="K5" s="59"/>
      <c r="L5" s="59"/>
      <c r="M5" s="59"/>
      <c r="N5" s="59"/>
      <c r="O5" s="59"/>
      <c r="P5" s="59"/>
      <c r="Q5" s="59"/>
      <c r="R5" s="59"/>
      <c r="S5" s="59"/>
      <c r="T5" s="794"/>
      <c r="U5" s="794"/>
      <c r="V5" s="794"/>
      <c r="W5" s="794"/>
      <c r="X5" s="794"/>
      <c r="Y5" s="794"/>
      <c r="Z5" s="794"/>
      <c r="AA5" s="794"/>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8"/>
      <c r="BG5" s="908"/>
      <c r="BH5" s="908"/>
      <c r="BI5" s="908"/>
      <c r="BJ5" s="908"/>
      <c r="BK5" s="908"/>
      <c r="BL5" s="908"/>
      <c r="BM5" s="908"/>
      <c r="BN5" s="908"/>
      <c r="BO5" s="908"/>
      <c r="BP5" s="908"/>
      <c r="BQ5" s="908"/>
      <c r="BR5" s="908"/>
      <c r="BS5" s="908"/>
      <c r="BT5" s="908"/>
      <c r="BU5" s="908"/>
      <c r="BV5" s="908"/>
      <c r="BW5" s="908"/>
      <c r="BX5" s="908"/>
      <c r="BY5" s="908"/>
      <c r="BZ5" s="908"/>
      <c r="CA5" s="908"/>
      <c r="CB5" s="909"/>
      <c r="CR5" s="439"/>
      <c r="CS5" s="447" t="s">
        <v>1201</v>
      </c>
      <c r="CT5" s="413" t="s">
        <v>596</v>
      </c>
      <c r="CU5" s="413" t="s">
        <v>1200</v>
      </c>
    </row>
    <row r="6" spans="2:99" s="2" customFormat="1" ht="15.75" customHeight="1">
      <c r="B6" s="912"/>
      <c r="C6" s="63"/>
      <c r="D6" s="63" t="s">
        <v>34</v>
      </c>
      <c r="E6" s="63"/>
      <c r="F6" s="63"/>
      <c r="G6" s="63"/>
      <c r="H6" s="63"/>
      <c r="I6" s="63"/>
      <c r="J6" s="63"/>
      <c r="K6" s="63"/>
      <c r="L6" s="63"/>
      <c r="M6" s="63"/>
      <c r="N6" s="63"/>
      <c r="O6" s="63"/>
      <c r="P6" s="63"/>
      <c r="Q6" s="63"/>
      <c r="R6" s="63"/>
      <c r="S6" s="63"/>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7"/>
      <c r="CR6" s="439"/>
      <c r="CS6" s="10"/>
      <c r="CT6" s="413" t="s">
        <v>589</v>
      </c>
      <c r="CU6" s="413" t="s">
        <v>1202</v>
      </c>
    </row>
    <row r="7" spans="2:99" s="2" customFormat="1" ht="15.75" customHeight="1">
      <c r="B7" s="913" t="s">
        <v>2083</v>
      </c>
      <c r="C7" s="59"/>
      <c r="D7" s="59" t="s">
        <v>36</v>
      </c>
      <c r="E7" s="59"/>
      <c r="F7" s="59"/>
      <c r="G7" s="59"/>
      <c r="H7" s="59"/>
      <c r="I7" s="59"/>
      <c r="J7" s="59"/>
      <c r="K7" s="59"/>
      <c r="L7" s="59"/>
      <c r="M7" s="59"/>
      <c r="N7" s="59"/>
      <c r="O7" s="59"/>
      <c r="P7" s="59"/>
      <c r="Q7" s="59"/>
      <c r="R7" s="59"/>
      <c r="S7" s="59"/>
      <c r="T7" s="59"/>
      <c r="U7" s="59" t="s">
        <v>37</v>
      </c>
      <c r="V7" s="59"/>
      <c r="W7" s="794"/>
      <c r="X7" s="794"/>
      <c r="Y7" s="794"/>
      <c r="Z7" s="794"/>
      <c r="AA7" s="122" t="s">
        <v>38</v>
      </c>
      <c r="AB7" s="59"/>
      <c r="AC7" s="59"/>
      <c r="AD7" s="59"/>
      <c r="AE7" s="59"/>
      <c r="AF7" s="59"/>
      <c r="AG7" s="59"/>
      <c r="AH7" s="59"/>
      <c r="AI7" s="59"/>
      <c r="AJ7" s="59"/>
      <c r="AK7" s="59" t="s">
        <v>37</v>
      </c>
      <c r="AL7" s="59"/>
      <c r="AM7" s="823"/>
      <c r="AN7" s="823"/>
      <c r="AO7" s="823"/>
      <c r="AP7" s="823"/>
      <c r="AQ7" s="823"/>
      <c r="AR7" s="823"/>
      <c r="AS7" s="823"/>
      <c r="AT7" s="823"/>
      <c r="AU7" s="823"/>
      <c r="AV7" s="823"/>
      <c r="AW7" s="823"/>
      <c r="AX7" s="823"/>
      <c r="AY7" s="122" t="s">
        <v>39</v>
      </c>
      <c r="AZ7" s="59"/>
      <c r="BA7" s="59"/>
      <c r="BB7" s="59"/>
      <c r="BC7" s="59"/>
      <c r="BD7" s="59"/>
      <c r="BE7" s="59"/>
      <c r="BF7" s="59"/>
      <c r="BG7" s="59"/>
      <c r="BH7" s="794"/>
      <c r="BI7" s="794"/>
      <c r="BJ7" s="794"/>
      <c r="BK7" s="794"/>
      <c r="BL7" s="794"/>
      <c r="BM7" s="794"/>
      <c r="BN7" s="794"/>
      <c r="BO7" s="794"/>
      <c r="BP7" s="794"/>
      <c r="BQ7" s="794"/>
      <c r="BR7" s="794"/>
      <c r="BS7" s="794"/>
      <c r="BT7" s="122" t="s">
        <v>40</v>
      </c>
      <c r="BU7" s="59"/>
      <c r="BV7" s="59"/>
      <c r="BW7" s="59"/>
      <c r="BX7" s="59"/>
      <c r="BY7" s="59"/>
      <c r="BZ7" s="59"/>
      <c r="CA7" s="59"/>
      <c r="CB7" s="434"/>
      <c r="CN7" s="99"/>
      <c r="CR7" s="439"/>
      <c r="CS7" s="10"/>
      <c r="CT7" s="413" t="s">
        <v>1990</v>
      </c>
      <c r="CU7" s="413" t="s">
        <v>1203</v>
      </c>
    </row>
    <row r="8" spans="2:99" s="2" customFormat="1" ht="15.75" customHeight="1">
      <c r="B8" s="913"/>
      <c r="C8" s="59"/>
      <c r="D8" s="59" t="s">
        <v>31</v>
      </c>
      <c r="E8" s="59"/>
      <c r="F8" s="59"/>
      <c r="G8" s="59"/>
      <c r="H8" s="59"/>
      <c r="I8" s="59"/>
      <c r="J8" s="59"/>
      <c r="K8" s="59"/>
      <c r="L8" s="59"/>
      <c r="M8" s="59"/>
      <c r="N8" s="59"/>
      <c r="O8" s="59"/>
      <c r="P8" s="59"/>
      <c r="Q8" s="59"/>
      <c r="R8" s="59"/>
      <c r="S8" s="59"/>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A8" s="794"/>
      <c r="CB8" s="905"/>
      <c r="CN8" s="99"/>
      <c r="CR8" s="439"/>
      <c r="CS8" s="10"/>
      <c r="CT8" s="413" t="s">
        <v>579</v>
      </c>
      <c r="CU8" s="413" t="s">
        <v>1204</v>
      </c>
    </row>
    <row r="9" spans="2:99" s="2" customFormat="1" ht="15.75" customHeight="1">
      <c r="B9" s="913"/>
      <c r="C9" s="59"/>
      <c r="D9" s="59" t="s">
        <v>42</v>
      </c>
      <c r="E9" s="59"/>
      <c r="F9" s="59"/>
      <c r="G9" s="59"/>
      <c r="H9" s="59"/>
      <c r="I9" s="59"/>
      <c r="J9" s="59"/>
      <c r="K9" s="59"/>
      <c r="L9" s="59"/>
      <c r="M9" s="59"/>
      <c r="N9" s="59"/>
      <c r="O9" s="59"/>
      <c r="P9" s="59"/>
      <c r="Q9" s="59"/>
      <c r="R9" s="59"/>
      <c r="S9" s="59"/>
      <c r="T9" s="59"/>
      <c r="U9" s="59" t="s">
        <v>37</v>
      </c>
      <c r="V9" s="59"/>
      <c r="W9" s="794"/>
      <c r="X9" s="794"/>
      <c r="Y9" s="794"/>
      <c r="Z9" s="794"/>
      <c r="AA9" s="122" t="s">
        <v>43</v>
      </c>
      <c r="AB9" s="59"/>
      <c r="AC9" s="59"/>
      <c r="AD9" s="59"/>
      <c r="AE9" s="59"/>
      <c r="AF9" s="59"/>
      <c r="AG9" s="59"/>
      <c r="AH9" s="59"/>
      <c r="AI9" s="59"/>
      <c r="AJ9" s="59"/>
      <c r="AK9" s="59" t="s">
        <v>37</v>
      </c>
      <c r="AL9" s="59"/>
      <c r="AM9" s="794"/>
      <c r="AN9" s="794"/>
      <c r="AO9" s="794"/>
      <c r="AP9" s="794"/>
      <c r="AQ9" s="794"/>
      <c r="AR9" s="794"/>
      <c r="AS9" s="794"/>
      <c r="AT9" s="794"/>
      <c r="AU9" s="794"/>
      <c r="AV9" s="59" t="s">
        <v>44</v>
      </c>
      <c r="AW9" s="59"/>
      <c r="AX9" s="59"/>
      <c r="AY9" s="59"/>
      <c r="AZ9" s="122"/>
      <c r="BA9" s="59"/>
      <c r="BB9" s="59"/>
      <c r="BC9" s="59"/>
      <c r="BD9" s="59"/>
      <c r="BE9" s="59"/>
      <c r="BF9" s="59"/>
      <c r="BG9" s="59"/>
      <c r="BH9" s="794"/>
      <c r="BI9" s="794"/>
      <c r="BJ9" s="794"/>
      <c r="BK9" s="794"/>
      <c r="BL9" s="794"/>
      <c r="BM9" s="794"/>
      <c r="BN9" s="794"/>
      <c r="BO9" s="794"/>
      <c r="BP9" s="794"/>
      <c r="BQ9" s="794"/>
      <c r="BR9" s="794"/>
      <c r="BS9" s="794"/>
      <c r="BT9" s="122" t="s">
        <v>40</v>
      </c>
      <c r="BU9" s="59"/>
      <c r="BV9" s="59"/>
      <c r="BW9" s="59"/>
      <c r="BX9" s="59"/>
      <c r="BY9" s="59"/>
      <c r="BZ9" s="59"/>
      <c r="CA9" s="59"/>
      <c r="CB9" s="434"/>
      <c r="CN9" s="99"/>
      <c r="CR9" s="439"/>
      <c r="CS9" s="10"/>
      <c r="CT9" s="414" t="s">
        <v>582</v>
      </c>
      <c r="CU9" s="414" t="s">
        <v>1205</v>
      </c>
    </row>
    <row r="10" spans="2:99" s="2" customFormat="1" ht="15.75" customHeight="1">
      <c r="B10" s="913"/>
      <c r="C10" s="59"/>
      <c r="D10" s="59"/>
      <c r="E10" s="59"/>
      <c r="F10" s="59"/>
      <c r="G10" s="59"/>
      <c r="H10" s="59"/>
      <c r="I10" s="59"/>
      <c r="J10" s="59"/>
      <c r="K10" s="59"/>
      <c r="L10" s="59"/>
      <c r="M10" s="59"/>
      <c r="N10" s="59"/>
      <c r="O10" s="59"/>
      <c r="P10" s="59"/>
      <c r="Q10" s="59"/>
      <c r="R10" s="59"/>
      <c r="S10" s="59"/>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A10" s="794"/>
      <c r="CB10" s="905"/>
      <c r="CN10" s="99"/>
      <c r="CR10" s="439"/>
      <c r="CS10" s="10"/>
      <c r="CT10" s="413" t="s">
        <v>584</v>
      </c>
      <c r="CU10" s="413" t="s">
        <v>1206</v>
      </c>
    </row>
    <row r="11" spans="2:99" s="2" customFormat="1" ht="15.75" customHeight="1">
      <c r="B11" s="913"/>
      <c r="C11" s="59"/>
      <c r="D11" s="59" t="s">
        <v>47</v>
      </c>
      <c r="E11" s="59"/>
      <c r="F11" s="59"/>
      <c r="G11" s="59"/>
      <c r="H11" s="59"/>
      <c r="I11" s="59"/>
      <c r="J11" s="59"/>
      <c r="K11" s="59"/>
      <c r="L11" s="59"/>
      <c r="M11" s="59"/>
      <c r="N11" s="59"/>
      <c r="O11" s="59"/>
      <c r="P11" s="59"/>
      <c r="Q11" s="59"/>
      <c r="R11" s="59"/>
      <c r="S11" s="59"/>
      <c r="T11" s="801" t="s">
        <v>1253</v>
      </c>
      <c r="U11" s="801"/>
      <c r="V11" s="801"/>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4"/>
      <c r="BZ11" s="794"/>
      <c r="CA11" s="794"/>
      <c r="CB11" s="905"/>
      <c r="CN11" s="99"/>
      <c r="CR11" s="439"/>
      <c r="CS11" s="10"/>
      <c r="CT11" s="413" t="s">
        <v>623</v>
      </c>
      <c r="CU11" s="413" t="s">
        <v>1207</v>
      </c>
    </row>
    <row r="12" spans="2:99" s="2" customFormat="1" ht="15.75" customHeight="1">
      <c r="B12" s="913"/>
      <c r="C12" s="59"/>
      <c r="D12" s="59" t="s">
        <v>48</v>
      </c>
      <c r="E12" s="59"/>
      <c r="F12" s="59"/>
      <c r="G12" s="59"/>
      <c r="H12" s="59"/>
      <c r="I12" s="59"/>
      <c r="J12" s="59"/>
      <c r="K12" s="59"/>
      <c r="L12" s="59"/>
      <c r="M12" s="59"/>
      <c r="N12" s="59"/>
      <c r="O12" s="59"/>
      <c r="P12" s="59"/>
      <c r="Q12" s="59"/>
      <c r="R12" s="59"/>
      <c r="S12" s="59"/>
      <c r="T12" s="794"/>
      <c r="U12" s="794"/>
      <c r="V12" s="794"/>
      <c r="W12" s="794"/>
      <c r="X12" s="794"/>
      <c r="Y12" s="794"/>
      <c r="Z12" s="794"/>
      <c r="AA12" s="794"/>
      <c r="AB12" s="908"/>
      <c r="AC12" s="908"/>
      <c r="AD12" s="908"/>
      <c r="AE12" s="908"/>
      <c r="AF12" s="908"/>
      <c r="AG12" s="908"/>
      <c r="AH12" s="908"/>
      <c r="AI12" s="908"/>
      <c r="AJ12" s="908"/>
      <c r="AK12" s="908"/>
      <c r="AL12" s="908"/>
      <c r="AM12" s="908"/>
      <c r="AN12" s="908"/>
      <c r="AO12" s="908"/>
      <c r="AP12" s="908"/>
      <c r="AQ12" s="908"/>
      <c r="AR12" s="908"/>
      <c r="AS12" s="908"/>
      <c r="AT12" s="908"/>
      <c r="AU12" s="908"/>
      <c r="AV12" s="908"/>
      <c r="AW12" s="908"/>
      <c r="AX12" s="908"/>
      <c r="AY12" s="908"/>
      <c r="AZ12" s="908"/>
      <c r="BA12" s="908"/>
      <c r="BB12" s="908"/>
      <c r="BC12" s="908"/>
      <c r="BD12" s="908"/>
      <c r="BE12" s="908"/>
      <c r="BF12" s="908"/>
      <c r="BG12" s="908"/>
      <c r="BH12" s="908"/>
      <c r="BI12" s="908"/>
      <c r="BJ12" s="908"/>
      <c r="BK12" s="908"/>
      <c r="BL12" s="908"/>
      <c r="BM12" s="908"/>
      <c r="BN12" s="908"/>
      <c r="BO12" s="908"/>
      <c r="BP12" s="908"/>
      <c r="BQ12" s="908"/>
      <c r="BR12" s="908"/>
      <c r="BS12" s="908"/>
      <c r="BT12" s="908"/>
      <c r="BU12" s="908"/>
      <c r="BV12" s="908"/>
      <c r="BW12" s="908"/>
      <c r="BX12" s="908"/>
      <c r="BY12" s="908"/>
      <c r="BZ12" s="908"/>
      <c r="CA12" s="908"/>
      <c r="CB12" s="909"/>
      <c r="CN12" s="99"/>
      <c r="CS12" s="412"/>
      <c r="CT12" s="413" t="s">
        <v>624</v>
      </c>
      <c r="CU12" s="413" t="s">
        <v>1209</v>
      </c>
    </row>
    <row r="13" spans="2:99" s="2" customFormat="1" ht="15.75" customHeight="1">
      <c r="B13" s="913"/>
      <c r="C13" s="63"/>
      <c r="D13" s="63" t="s">
        <v>49</v>
      </c>
      <c r="E13" s="63"/>
      <c r="F13" s="63"/>
      <c r="G13" s="63"/>
      <c r="H13" s="63"/>
      <c r="I13" s="63"/>
      <c r="J13" s="63"/>
      <c r="K13" s="63"/>
      <c r="L13" s="63"/>
      <c r="M13" s="63"/>
      <c r="N13" s="63"/>
      <c r="O13" s="63"/>
      <c r="P13" s="63"/>
      <c r="Q13" s="63"/>
      <c r="R13" s="63"/>
      <c r="S13" s="63"/>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c r="BB13" s="906"/>
      <c r="BC13" s="906"/>
      <c r="BD13" s="906"/>
      <c r="BE13" s="906"/>
      <c r="BF13" s="906"/>
      <c r="BG13" s="906"/>
      <c r="BH13" s="906"/>
      <c r="BI13" s="906"/>
      <c r="BJ13" s="906"/>
      <c r="BK13" s="906"/>
      <c r="BL13" s="906"/>
      <c r="BM13" s="906"/>
      <c r="BN13" s="906"/>
      <c r="BO13" s="906"/>
      <c r="BP13" s="906"/>
      <c r="BQ13" s="906"/>
      <c r="BR13" s="906"/>
      <c r="BS13" s="906"/>
      <c r="BT13" s="906"/>
      <c r="BU13" s="906"/>
      <c r="BV13" s="906"/>
      <c r="BW13" s="906"/>
      <c r="BX13" s="906"/>
      <c r="BY13" s="906"/>
      <c r="BZ13" s="906"/>
      <c r="CA13" s="906"/>
      <c r="CB13" s="907"/>
      <c r="CN13" s="99"/>
      <c r="CS13" s="412"/>
      <c r="CT13" s="413" t="s">
        <v>625</v>
      </c>
      <c r="CU13" s="413" t="s">
        <v>1210</v>
      </c>
    </row>
    <row r="14" spans="2:99" s="2" customFormat="1" ht="15.75" customHeight="1">
      <c r="B14" s="913" t="s">
        <v>2084</v>
      </c>
      <c r="C14" s="59"/>
      <c r="D14" s="59" t="s">
        <v>36</v>
      </c>
      <c r="E14" s="59"/>
      <c r="F14" s="59"/>
      <c r="G14" s="59"/>
      <c r="H14" s="59"/>
      <c r="I14" s="59"/>
      <c r="J14" s="59"/>
      <c r="K14" s="59"/>
      <c r="L14" s="59"/>
      <c r="M14" s="59"/>
      <c r="N14" s="59"/>
      <c r="O14" s="59"/>
      <c r="P14" s="59"/>
      <c r="Q14" s="59"/>
      <c r="R14" s="59"/>
      <c r="S14" s="59"/>
      <c r="T14" s="59"/>
      <c r="U14" s="59" t="s">
        <v>37</v>
      </c>
      <c r="V14" s="59"/>
      <c r="W14" s="794"/>
      <c r="X14" s="794"/>
      <c r="Y14" s="794"/>
      <c r="Z14" s="794"/>
      <c r="AA14" s="122" t="s">
        <v>38</v>
      </c>
      <c r="AB14" s="59"/>
      <c r="AC14" s="59"/>
      <c r="AD14" s="59"/>
      <c r="AE14" s="59"/>
      <c r="AF14" s="59"/>
      <c r="AG14" s="59"/>
      <c r="AH14" s="59"/>
      <c r="AI14" s="59"/>
      <c r="AJ14" s="59"/>
      <c r="AK14" s="59" t="s">
        <v>37</v>
      </c>
      <c r="AL14" s="59"/>
      <c r="AM14" s="823"/>
      <c r="AN14" s="823"/>
      <c r="AO14" s="823"/>
      <c r="AP14" s="823"/>
      <c r="AQ14" s="823"/>
      <c r="AR14" s="823"/>
      <c r="AS14" s="823"/>
      <c r="AT14" s="823"/>
      <c r="AU14" s="823"/>
      <c r="AV14" s="823"/>
      <c r="AW14" s="823"/>
      <c r="AX14" s="823"/>
      <c r="AY14" s="122" t="s">
        <v>39</v>
      </c>
      <c r="AZ14" s="59"/>
      <c r="BA14" s="59"/>
      <c r="BB14" s="59"/>
      <c r="BC14" s="59"/>
      <c r="BD14" s="59"/>
      <c r="BE14" s="59"/>
      <c r="BF14" s="59"/>
      <c r="BG14" s="59"/>
      <c r="BH14" s="794"/>
      <c r="BI14" s="794"/>
      <c r="BJ14" s="794"/>
      <c r="BK14" s="794"/>
      <c r="BL14" s="794"/>
      <c r="BM14" s="794"/>
      <c r="BN14" s="794"/>
      <c r="BO14" s="794"/>
      <c r="BP14" s="794"/>
      <c r="BQ14" s="794"/>
      <c r="BR14" s="794"/>
      <c r="BS14" s="794"/>
      <c r="BT14" s="122" t="s">
        <v>40</v>
      </c>
      <c r="BU14" s="59"/>
      <c r="BV14" s="59"/>
      <c r="BW14" s="59"/>
      <c r="BX14" s="59"/>
      <c r="BY14" s="59"/>
      <c r="BZ14" s="59"/>
      <c r="CA14" s="59"/>
      <c r="CB14" s="434"/>
      <c r="CN14" s="99"/>
      <c r="CS14" s="412"/>
      <c r="CT14" s="413" t="s">
        <v>558</v>
      </c>
      <c r="CU14" s="413" t="s">
        <v>1211</v>
      </c>
    </row>
    <row r="15" spans="2:99" s="2" customFormat="1" ht="15.75" customHeight="1">
      <c r="B15" s="913"/>
      <c r="C15" s="59"/>
      <c r="D15" s="59" t="s">
        <v>31</v>
      </c>
      <c r="E15" s="59"/>
      <c r="F15" s="59"/>
      <c r="G15" s="59"/>
      <c r="H15" s="59"/>
      <c r="I15" s="59"/>
      <c r="J15" s="59"/>
      <c r="K15" s="59"/>
      <c r="L15" s="59"/>
      <c r="M15" s="59"/>
      <c r="N15" s="59"/>
      <c r="O15" s="59"/>
      <c r="P15" s="59"/>
      <c r="Q15" s="59"/>
      <c r="R15" s="59"/>
      <c r="S15" s="59"/>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794"/>
      <c r="CB15" s="905"/>
      <c r="CN15" s="99"/>
      <c r="CT15" s="413" t="s">
        <v>562</v>
      </c>
      <c r="CU15" s="413" t="s">
        <v>1212</v>
      </c>
    </row>
    <row r="16" spans="2:99" s="2" customFormat="1" ht="15.75" customHeight="1">
      <c r="B16" s="913"/>
      <c r="C16" s="59"/>
      <c r="D16" s="59" t="s">
        <v>42</v>
      </c>
      <c r="E16" s="59"/>
      <c r="F16" s="59"/>
      <c r="G16" s="59"/>
      <c r="H16" s="59"/>
      <c r="I16" s="59"/>
      <c r="J16" s="59"/>
      <c r="K16" s="59"/>
      <c r="L16" s="59"/>
      <c r="M16" s="59"/>
      <c r="N16" s="59"/>
      <c r="O16" s="59"/>
      <c r="P16" s="59"/>
      <c r="Q16" s="59"/>
      <c r="R16" s="59"/>
      <c r="S16" s="59"/>
      <c r="T16" s="59"/>
      <c r="U16" s="59" t="s">
        <v>37</v>
      </c>
      <c r="V16" s="59"/>
      <c r="W16" s="794"/>
      <c r="X16" s="794"/>
      <c r="Y16" s="794"/>
      <c r="Z16" s="794"/>
      <c r="AA16" s="122" t="s">
        <v>43</v>
      </c>
      <c r="AB16" s="59"/>
      <c r="AC16" s="59"/>
      <c r="AD16" s="59"/>
      <c r="AE16" s="59"/>
      <c r="AF16" s="59"/>
      <c r="AG16" s="59"/>
      <c r="AH16" s="59"/>
      <c r="AI16" s="59"/>
      <c r="AJ16" s="59"/>
      <c r="AK16" s="59" t="s">
        <v>37</v>
      </c>
      <c r="AL16" s="59"/>
      <c r="AM16" s="794"/>
      <c r="AN16" s="794"/>
      <c r="AO16" s="794"/>
      <c r="AP16" s="794"/>
      <c r="AQ16" s="794"/>
      <c r="AR16" s="794"/>
      <c r="AS16" s="794"/>
      <c r="AT16" s="794"/>
      <c r="AU16" s="794"/>
      <c r="AV16" s="59" t="s">
        <v>44</v>
      </c>
      <c r="AW16" s="59"/>
      <c r="AX16" s="59"/>
      <c r="AY16" s="59"/>
      <c r="AZ16" s="122"/>
      <c r="BA16" s="59"/>
      <c r="BB16" s="59"/>
      <c r="BC16" s="59"/>
      <c r="BD16" s="59"/>
      <c r="BE16" s="59"/>
      <c r="BF16" s="59"/>
      <c r="BG16" s="59"/>
      <c r="BH16" s="794"/>
      <c r="BI16" s="794"/>
      <c r="BJ16" s="794"/>
      <c r="BK16" s="794"/>
      <c r="BL16" s="794"/>
      <c r="BM16" s="794"/>
      <c r="BN16" s="794"/>
      <c r="BO16" s="794"/>
      <c r="BP16" s="794"/>
      <c r="BQ16" s="794"/>
      <c r="BR16" s="794"/>
      <c r="BS16" s="794"/>
      <c r="BT16" s="122" t="s">
        <v>40</v>
      </c>
      <c r="BU16" s="59"/>
      <c r="BV16" s="59"/>
      <c r="BW16" s="59"/>
      <c r="BX16" s="59"/>
      <c r="BY16" s="59"/>
      <c r="BZ16" s="59"/>
      <c r="CA16" s="59"/>
      <c r="CB16" s="434"/>
      <c r="CN16" s="99"/>
      <c r="CT16" s="413" t="s">
        <v>565</v>
      </c>
      <c r="CU16" s="413" t="s">
        <v>1213</v>
      </c>
    </row>
    <row r="17" spans="1:99" s="2" customFormat="1" ht="15.75" customHeight="1">
      <c r="B17" s="913"/>
      <c r="C17" s="59"/>
      <c r="D17" s="59"/>
      <c r="E17" s="59"/>
      <c r="F17" s="59"/>
      <c r="G17" s="59"/>
      <c r="H17" s="59"/>
      <c r="I17" s="59"/>
      <c r="J17" s="59"/>
      <c r="K17" s="59"/>
      <c r="L17" s="59"/>
      <c r="M17" s="59"/>
      <c r="N17" s="59"/>
      <c r="O17" s="59"/>
      <c r="P17" s="59"/>
      <c r="Q17" s="59"/>
      <c r="R17" s="59"/>
      <c r="S17" s="59"/>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4"/>
      <c r="BV17" s="794"/>
      <c r="BW17" s="794"/>
      <c r="BX17" s="794"/>
      <c r="BY17" s="794"/>
      <c r="BZ17" s="794"/>
      <c r="CA17" s="794"/>
      <c r="CB17" s="905"/>
      <c r="CN17" s="99"/>
      <c r="CT17" s="413" t="s">
        <v>567</v>
      </c>
      <c r="CU17" s="413" t="s">
        <v>1214</v>
      </c>
    </row>
    <row r="18" spans="1:99" s="2" customFormat="1" ht="15.75" customHeight="1">
      <c r="B18" s="913"/>
      <c r="C18" s="59"/>
      <c r="D18" s="59" t="s">
        <v>47</v>
      </c>
      <c r="E18" s="59"/>
      <c r="F18" s="59"/>
      <c r="G18" s="59"/>
      <c r="H18" s="59"/>
      <c r="I18" s="59"/>
      <c r="J18" s="59"/>
      <c r="K18" s="59"/>
      <c r="L18" s="59"/>
      <c r="M18" s="59"/>
      <c r="N18" s="59"/>
      <c r="O18" s="59"/>
      <c r="P18" s="59"/>
      <c r="Q18" s="59"/>
      <c r="R18" s="59"/>
      <c r="S18" s="59"/>
      <c r="T18" s="801" t="s">
        <v>1253</v>
      </c>
      <c r="U18" s="801"/>
      <c r="V18" s="801"/>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4"/>
      <c r="BU18" s="794"/>
      <c r="BV18" s="794"/>
      <c r="BW18" s="794"/>
      <c r="BX18" s="794"/>
      <c r="BY18" s="794"/>
      <c r="BZ18" s="794"/>
      <c r="CA18" s="794"/>
      <c r="CB18" s="905"/>
      <c r="CN18" s="99"/>
      <c r="CT18" s="413" t="s">
        <v>570</v>
      </c>
      <c r="CU18" s="413" t="s">
        <v>1215</v>
      </c>
    </row>
    <row r="19" spans="1:99" s="2" customFormat="1" ht="15.75" customHeight="1">
      <c r="B19" s="913"/>
      <c r="C19" s="59"/>
      <c r="D19" s="59" t="s">
        <v>48</v>
      </c>
      <c r="E19" s="59"/>
      <c r="F19" s="59"/>
      <c r="G19" s="59"/>
      <c r="H19" s="59"/>
      <c r="I19" s="59"/>
      <c r="J19" s="59"/>
      <c r="K19" s="59"/>
      <c r="L19" s="59"/>
      <c r="M19" s="59"/>
      <c r="N19" s="59"/>
      <c r="O19" s="59"/>
      <c r="P19" s="59"/>
      <c r="Q19" s="59"/>
      <c r="R19" s="59"/>
      <c r="S19" s="59"/>
      <c r="T19" s="794"/>
      <c r="U19" s="7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794"/>
      <c r="BR19" s="794"/>
      <c r="BS19" s="794"/>
      <c r="BT19" s="794"/>
      <c r="BU19" s="794"/>
      <c r="BV19" s="794"/>
      <c r="BW19" s="794"/>
      <c r="BX19" s="794"/>
      <c r="BY19" s="794"/>
      <c r="BZ19" s="794"/>
      <c r="CA19" s="794"/>
      <c r="CB19" s="905"/>
      <c r="CN19" s="99"/>
      <c r="CT19" s="413" t="s">
        <v>573</v>
      </c>
      <c r="CU19" s="413" t="s">
        <v>1216</v>
      </c>
    </row>
    <row r="20" spans="1:99" s="2" customFormat="1" ht="15.75" customHeight="1">
      <c r="B20" s="913"/>
      <c r="C20" s="59"/>
      <c r="D20" s="59" t="s">
        <v>49</v>
      </c>
      <c r="E20" s="59"/>
      <c r="F20" s="59"/>
      <c r="G20" s="59"/>
      <c r="H20" s="59"/>
      <c r="I20" s="59"/>
      <c r="J20" s="59"/>
      <c r="K20" s="59"/>
      <c r="L20" s="59"/>
      <c r="M20" s="59"/>
      <c r="N20" s="59"/>
      <c r="O20" s="59"/>
      <c r="P20" s="59"/>
      <c r="Q20" s="59"/>
      <c r="R20" s="59"/>
      <c r="S20" s="59"/>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A20" s="794"/>
      <c r="CB20" s="905"/>
      <c r="CN20" s="99"/>
      <c r="CT20" s="413" t="s">
        <v>576</v>
      </c>
      <c r="CU20" s="413" t="s">
        <v>1218</v>
      </c>
    </row>
    <row r="21" spans="1:99" s="2" customFormat="1" ht="15.75" customHeight="1">
      <c r="B21" s="913"/>
      <c r="C21" s="63"/>
      <c r="D21" s="63" t="s">
        <v>52</v>
      </c>
      <c r="E21" s="63"/>
      <c r="F21" s="63"/>
      <c r="G21" s="63"/>
      <c r="H21" s="63"/>
      <c r="I21" s="63"/>
      <c r="J21" s="63"/>
      <c r="K21" s="63"/>
      <c r="L21" s="63"/>
      <c r="M21" s="63"/>
      <c r="N21" s="63"/>
      <c r="O21" s="63"/>
      <c r="P21" s="63"/>
      <c r="Q21" s="63"/>
      <c r="R21" s="63"/>
      <c r="S21" s="63"/>
      <c r="T21" s="63"/>
      <c r="U21" s="63"/>
      <c r="V21" s="63"/>
      <c r="W21" s="63"/>
      <c r="X21" s="63"/>
      <c r="Y21" s="63"/>
      <c r="Z21" s="63"/>
      <c r="AA21" s="63"/>
      <c r="AB21" s="63"/>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6"/>
      <c r="AY21" s="906"/>
      <c r="AZ21" s="906"/>
      <c r="BA21" s="906"/>
      <c r="BB21" s="906"/>
      <c r="BC21" s="906"/>
      <c r="BD21" s="906"/>
      <c r="BE21" s="906"/>
      <c r="BF21" s="906"/>
      <c r="BG21" s="906"/>
      <c r="BH21" s="906"/>
      <c r="BI21" s="906"/>
      <c r="BJ21" s="906"/>
      <c r="BK21" s="906"/>
      <c r="BL21" s="906"/>
      <c r="BM21" s="906"/>
      <c r="BN21" s="906"/>
      <c r="BO21" s="906"/>
      <c r="BP21" s="906"/>
      <c r="BQ21" s="906"/>
      <c r="BR21" s="906"/>
      <c r="BS21" s="906"/>
      <c r="BT21" s="906"/>
      <c r="BU21" s="906"/>
      <c r="BV21" s="906"/>
      <c r="BW21" s="906"/>
      <c r="BX21" s="906"/>
      <c r="BY21" s="906"/>
      <c r="BZ21" s="906"/>
      <c r="CA21" s="906"/>
      <c r="CB21" s="907"/>
      <c r="CN21" s="99"/>
      <c r="CT21" s="413" t="s">
        <v>600</v>
      </c>
      <c r="CU21" s="413" t="s">
        <v>1219</v>
      </c>
    </row>
    <row r="22" spans="1:99" s="2" customFormat="1" ht="15.75" customHeight="1">
      <c r="B22" s="913"/>
      <c r="C22" s="59"/>
      <c r="D22" s="59" t="s">
        <v>36</v>
      </c>
      <c r="E22" s="59"/>
      <c r="F22" s="59"/>
      <c r="G22" s="59"/>
      <c r="H22" s="59"/>
      <c r="I22" s="59"/>
      <c r="J22" s="59"/>
      <c r="K22" s="59"/>
      <c r="L22" s="59"/>
      <c r="M22" s="59"/>
      <c r="N22" s="59"/>
      <c r="O22" s="59"/>
      <c r="P22" s="59"/>
      <c r="Q22" s="59"/>
      <c r="R22" s="59"/>
      <c r="S22" s="59"/>
      <c r="T22" s="59"/>
      <c r="U22" s="59" t="s">
        <v>37</v>
      </c>
      <c r="V22" s="59"/>
      <c r="W22" s="794"/>
      <c r="X22" s="794"/>
      <c r="Y22" s="794"/>
      <c r="Z22" s="794"/>
      <c r="AA22" s="122" t="s">
        <v>38</v>
      </c>
      <c r="AB22" s="59"/>
      <c r="AC22" s="59"/>
      <c r="AD22" s="59"/>
      <c r="AE22" s="59"/>
      <c r="AF22" s="59"/>
      <c r="AG22" s="59"/>
      <c r="AH22" s="59"/>
      <c r="AI22" s="59"/>
      <c r="AJ22" s="59"/>
      <c r="AK22" s="59" t="s">
        <v>37</v>
      </c>
      <c r="AL22" s="59"/>
      <c r="AM22" s="823"/>
      <c r="AN22" s="823"/>
      <c r="AO22" s="823"/>
      <c r="AP22" s="823"/>
      <c r="AQ22" s="823"/>
      <c r="AR22" s="823"/>
      <c r="AS22" s="823"/>
      <c r="AT22" s="823"/>
      <c r="AU22" s="823"/>
      <c r="AV22" s="823"/>
      <c r="AW22" s="823"/>
      <c r="AX22" s="823"/>
      <c r="AY22" s="122" t="s">
        <v>39</v>
      </c>
      <c r="AZ22" s="59"/>
      <c r="BA22" s="59"/>
      <c r="BB22" s="59"/>
      <c r="BC22" s="59"/>
      <c r="BD22" s="59"/>
      <c r="BE22" s="59"/>
      <c r="BF22" s="59"/>
      <c r="BG22" s="59"/>
      <c r="BH22" s="794"/>
      <c r="BI22" s="794"/>
      <c r="BJ22" s="794"/>
      <c r="BK22" s="794"/>
      <c r="BL22" s="794"/>
      <c r="BM22" s="794"/>
      <c r="BN22" s="794"/>
      <c r="BO22" s="794"/>
      <c r="BP22" s="794"/>
      <c r="BQ22" s="794"/>
      <c r="BR22" s="794"/>
      <c r="BS22" s="794"/>
      <c r="BT22" s="122" t="s">
        <v>40</v>
      </c>
      <c r="BU22" s="59"/>
      <c r="BV22" s="59"/>
      <c r="BW22" s="59"/>
      <c r="BX22" s="59"/>
      <c r="BY22" s="59"/>
      <c r="BZ22" s="59"/>
      <c r="CA22" s="59"/>
      <c r="CB22" s="434"/>
      <c r="CN22" s="99"/>
      <c r="CT22" s="413" t="s">
        <v>604</v>
      </c>
      <c r="CU22" s="413" t="s">
        <v>1220</v>
      </c>
    </row>
    <row r="23" spans="1:99" s="2" customFormat="1" ht="15.75" customHeight="1">
      <c r="B23" s="913"/>
      <c r="C23" s="59"/>
      <c r="D23" s="59" t="s">
        <v>31</v>
      </c>
      <c r="E23" s="59"/>
      <c r="F23" s="59"/>
      <c r="G23" s="59"/>
      <c r="H23" s="59"/>
      <c r="I23" s="59"/>
      <c r="J23" s="59"/>
      <c r="K23" s="59"/>
      <c r="L23" s="59"/>
      <c r="M23" s="59"/>
      <c r="N23" s="59"/>
      <c r="O23" s="59"/>
      <c r="P23" s="59"/>
      <c r="Q23" s="59"/>
      <c r="R23" s="59"/>
      <c r="S23" s="59"/>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A23" s="794"/>
      <c r="CB23" s="905"/>
      <c r="CN23" s="99"/>
      <c r="CT23" s="413" t="s">
        <v>608</v>
      </c>
      <c r="CU23" s="413" t="s">
        <v>1221</v>
      </c>
    </row>
    <row r="24" spans="1:99" s="2" customFormat="1" ht="15.75" customHeight="1">
      <c r="B24" s="913"/>
      <c r="C24" s="59"/>
      <c r="D24" s="59" t="s">
        <v>42</v>
      </c>
      <c r="E24" s="59"/>
      <c r="F24" s="59"/>
      <c r="G24" s="59"/>
      <c r="H24" s="59"/>
      <c r="I24" s="59"/>
      <c r="J24" s="59"/>
      <c r="K24" s="59"/>
      <c r="L24" s="59"/>
      <c r="M24" s="59"/>
      <c r="N24" s="59"/>
      <c r="O24" s="59"/>
      <c r="P24" s="59"/>
      <c r="Q24" s="59"/>
      <c r="R24" s="59"/>
      <c r="S24" s="59"/>
      <c r="T24" s="59"/>
      <c r="U24" s="59" t="s">
        <v>37</v>
      </c>
      <c r="V24" s="59"/>
      <c r="W24" s="794"/>
      <c r="X24" s="794"/>
      <c r="Y24" s="794"/>
      <c r="Z24" s="794"/>
      <c r="AA24" s="122" t="s">
        <v>43</v>
      </c>
      <c r="AB24" s="59"/>
      <c r="AC24" s="59"/>
      <c r="AD24" s="59"/>
      <c r="AE24" s="59"/>
      <c r="AF24" s="59"/>
      <c r="AG24" s="59"/>
      <c r="AH24" s="59"/>
      <c r="AI24" s="59"/>
      <c r="AJ24" s="59"/>
      <c r="AK24" s="59" t="s">
        <v>37</v>
      </c>
      <c r="AL24" s="59"/>
      <c r="AM24" s="794"/>
      <c r="AN24" s="794"/>
      <c r="AO24" s="794"/>
      <c r="AP24" s="794"/>
      <c r="AQ24" s="794"/>
      <c r="AR24" s="794"/>
      <c r="AS24" s="794"/>
      <c r="AT24" s="794"/>
      <c r="AU24" s="794"/>
      <c r="AV24" s="59" t="s">
        <v>44</v>
      </c>
      <c r="AW24" s="59"/>
      <c r="AX24" s="59"/>
      <c r="AY24" s="59"/>
      <c r="AZ24" s="122"/>
      <c r="BA24" s="59"/>
      <c r="BB24" s="59"/>
      <c r="BC24" s="59"/>
      <c r="BD24" s="59"/>
      <c r="BE24" s="59"/>
      <c r="BF24" s="59"/>
      <c r="BG24" s="59"/>
      <c r="BH24" s="794"/>
      <c r="BI24" s="794"/>
      <c r="BJ24" s="794"/>
      <c r="BK24" s="794"/>
      <c r="BL24" s="794"/>
      <c r="BM24" s="794"/>
      <c r="BN24" s="794"/>
      <c r="BO24" s="794"/>
      <c r="BP24" s="794"/>
      <c r="BQ24" s="794"/>
      <c r="BR24" s="794"/>
      <c r="BS24" s="794"/>
      <c r="BT24" s="122" t="s">
        <v>40</v>
      </c>
      <c r="BU24" s="59"/>
      <c r="BV24" s="59"/>
      <c r="BW24" s="59"/>
      <c r="BX24" s="59"/>
      <c r="BY24" s="59"/>
      <c r="BZ24" s="59"/>
      <c r="CA24" s="59"/>
      <c r="CB24" s="434"/>
      <c r="CN24" s="99"/>
      <c r="CT24" s="413" t="s">
        <v>610</v>
      </c>
      <c r="CU24" s="413" t="s">
        <v>1222</v>
      </c>
    </row>
    <row r="25" spans="1:99" s="2" customFormat="1" ht="15.75" customHeight="1">
      <c r="B25" s="913"/>
      <c r="C25" s="59"/>
      <c r="D25" s="59"/>
      <c r="E25" s="59"/>
      <c r="F25" s="59"/>
      <c r="G25" s="59"/>
      <c r="H25" s="59"/>
      <c r="I25" s="59"/>
      <c r="J25" s="59"/>
      <c r="K25" s="59"/>
      <c r="L25" s="59"/>
      <c r="M25" s="59"/>
      <c r="N25" s="59"/>
      <c r="O25" s="59"/>
      <c r="P25" s="59"/>
      <c r="Q25" s="59"/>
      <c r="R25" s="59"/>
      <c r="S25" s="59"/>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794"/>
      <c r="BK25" s="794"/>
      <c r="BL25" s="794"/>
      <c r="BM25" s="794"/>
      <c r="BN25" s="794"/>
      <c r="BO25" s="794"/>
      <c r="BP25" s="794"/>
      <c r="BQ25" s="794"/>
      <c r="BR25" s="794"/>
      <c r="BS25" s="794"/>
      <c r="BT25" s="794"/>
      <c r="BU25" s="794"/>
      <c r="BV25" s="794"/>
      <c r="BW25" s="794"/>
      <c r="BX25" s="794"/>
      <c r="BY25" s="794"/>
      <c r="BZ25" s="794"/>
      <c r="CA25" s="794"/>
      <c r="CB25" s="905"/>
      <c r="CN25" s="99"/>
      <c r="CT25" s="413" t="s">
        <v>613</v>
      </c>
      <c r="CU25" s="413" t="s">
        <v>1223</v>
      </c>
    </row>
    <row r="26" spans="1:99" s="2" customFormat="1" ht="15.75" customHeight="1">
      <c r="B26" s="913"/>
      <c r="C26" s="59"/>
      <c r="D26" s="59" t="s">
        <v>47</v>
      </c>
      <c r="E26" s="59"/>
      <c r="F26" s="59"/>
      <c r="G26" s="59"/>
      <c r="H26" s="59"/>
      <c r="I26" s="59"/>
      <c r="J26" s="59"/>
      <c r="K26" s="59"/>
      <c r="L26" s="59"/>
      <c r="M26" s="59"/>
      <c r="N26" s="59"/>
      <c r="O26" s="59"/>
      <c r="P26" s="59"/>
      <c r="Q26" s="59"/>
      <c r="R26" s="59"/>
      <c r="S26" s="59"/>
      <c r="T26" s="801" t="s">
        <v>1253</v>
      </c>
      <c r="U26" s="801"/>
      <c r="V26" s="801"/>
      <c r="W26" s="794"/>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794"/>
      <c r="CB26" s="905"/>
      <c r="CN26" s="99"/>
      <c r="CT26" s="413" t="s">
        <v>615</v>
      </c>
      <c r="CU26" s="413" t="s">
        <v>1224</v>
      </c>
    </row>
    <row r="27" spans="1:99" s="2" customFormat="1" ht="15.75" customHeight="1">
      <c r="B27" s="913"/>
      <c r="C27" s="59"/>
      <c r="D27" s="59" t="s">
        <v>48</v>
      </c>
      <c r="E27" s="59"/>
      <c r="F27" s="59"/>
      <c r="G27" s="59"/>
      <c r="H27" s="59"/>
      <c r="I27" s="59"/>
      <c r="J27" s="59"/>
      <c r="K27" s="59"/>
      <c r="L27" s="59"/>
      <c r="M27" s="59"/>
      <c r="N27" s="59"/>
      <c r="O27" s="59"/>
      <c r="P27" s="59"/>
      <c r="Q27" s="59"/>
      <c r="R27" s="59"/>
      <c r="S27" s="59"/>
      <c r="T27" s="794"/>
      <c r="U27" s="794"/>
      <c r="V27" s="794"/>
      <c r="W27" s="794"/>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c r="BP27" s="794"/>
      <c r="BQ27" s="794"/>
      <c r="BR27" s="794"/>
      <c r="BS27" s="794"/>
      <c r="BT27" s="794"/>
      <c r="BU27" s="794"/>
      <c r="BV27" s="794"/>
      <c r="BW27" s="794"/>
      <c r="BX27" s="794"/>
      <c r="BY27" s="794"/>
      <c r="BZ27" s="794"/>
      <c r="CA27" s="794"/>
      <c r="CB27" s="905"/>
      <c r="CN27" s="99"/>
      <c r="CT27" s="413" t="s">
        <v>617</v>
      </c>
      <c r="CU27" s="413" t="s">
        <v>1225</v>
      </c>
    </row>
    <row r="28" spans="1:99" s="2" customFormat="1" ht="15.75" customHeight="1">
      <c r="B28" s="913"/>
      <c r="C28" s="59"/>
      <c r="D28" s="59" t="s">
        <v>49</v>
      </c>
      <c r="E28" s="59"/>
      <c r="F28" s="59"/>
      <c r="G28" s="59"/>
      <c r="H28" s="59"/>
      <c r="I28" s="59"/>
      <c r="J28" s="59"/>
      <c r="K28" s="59"/>
      <c r="L28" s="59"/>
      <c r="M28" s="59"/>
      <c r="N28" s="59"/>
      <c r="O28" s="59"/>
      <c r="P28" s="59"/>
      <c r="Q28" s="59"/>
      <c r="R28" s="59"/>
      <c r="S28" s="59"/>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c r="BP28" s="794"/>
      <c r="BQ28" s="794"/>
      <c r="BR28" s="794"/>
      <c r="BS28" s="794"/>
      <c r="BT28" s="794"/>
      <c r="BU28" s="794"/>
      <c r="BV28" s="794"/>
      <c r="BW28" s="794"/>
      <c r="BX28" s="794"/>
      <c r="BY28" s="794"/>
      <c r="BZ28" s="794"/>
      <c r="CA28" s="794"/>
      <c r="CB28" s="905"/>
      <c r="CN28" s="99"/>
      <c r="CT28" s="413" t="s">
        <v>619</v>
      </c>
      <c r="CU28" s="413" t="s">
        <v>1226</v>
      </c>
    </row>
    <row r="29" spans="1:99" s="2" customFormat="1" ht="15.75" customHeight="1">
      <c r="B29" s="913"/>
      <c r="C29" s="63"/>
      <c r="D29" s="63" t="s">
        <v>52</v>
      </c>
      <c r="E29" s="63"/>
      <c r="F29" s="63"/>
      <c r="G29" s="63"/>
      <c r="H29" s="63"/>
      <c r="I29" s="63"/>
      <c r="J29" s="63"/>
      <c r="K29" s="63"/>
      <c r="L29" s="63"/>
      <c r="M29" s="63"/>
      <c r="N29" s="63"/>
      <c r="O29" s="63"/>
      <c r="P29" s="63"/>
      <c r="Q29" s="63"/>
      <c r="R29" s="63"/>
      <c r="S29" s="63"/>
      <c r="T29" s="63"/>
      <c r="U29" s="63"/>
      <c r="V29" s="63"/>
      <c r="W29" s="63"/>
      <c r="X29" s="63"/>
      <c r="Y29" s="63"/>
      <c r="Z29" s="63"/>
      <c r="AA29" s="63"/>
      <c r="AB29" s="63"/>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6"/>
      <c r="AY29" s="906"/>
      <c r="AZ29" s="906"/>
      <c r="BA29" s="906"/>
      <c r="BB29" s="906"/>
      <c r="BC29" s="906"/>
      <c r="BD29" s="906"/>
      <c r="BE29" s="906"/>
      <c r="BF29" s="906"/>
      <c r="BG29" s="906"/>
      <c r="BH29" s="906"/>
      <c r="BI29" s="906"/>
      <c r="BJ29" s="906"/>
      <c r="BK29" s="906"/>
      <c r="BL29" s="906"/>
      <c r="BM29" s="906"/>
      <c r="BN29" s="906"/>
      <c r="BO29" s="906"/>
      <c r="BP29" s="906"/>
      <c r="BQ29" s="906"/>
      <c r="BR29" s="906"/>
      <c r="BS29" s="906"/>
      <c r="BT29" s="906"/>
      <c r="BU29" s="906"/>
      <c r="BV29" s="906"/>
      <c r="BW29" s="906"/>
      <c r="BX29" s="906"/>
      <c r="BY29" s="906"/>
      <c r="BZ29" s="906"/>
      <c r="CA29" s="906"/>
      <c r="CB29" s="907"/>
      <c r="CN29" s="99"/>
      <c r="CT29" s="413" t="s">
        <v>620</v>
      </c>
      <c r="CU29" s="413" t="s">
        <v>1227</v>
      </c>
    </row>
    <row r="30" spans="1:99" s="1" customFormat="1" ht="20.100000000000001" customHeight="1">
      <c r="B30" s="913"/>
      <c r="C30" s="59" t="s">
        <v>54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CB30" s="392"/>
      <c r="CS30" s="2"/>
      <c r="CT30" s="413" t="s">
        <v>621</v>
      </c>
      <c r="CU30" s="413" t="s">
        <v>1228</v>
      </c>
    </row>
    <row r="31" spans="1:99" s="2" customFormat="1" ht="20.100000000000001" customHeight="1">
      <c r="A31" s="1"/>
      <c r="B31" s="913"/>
      <c r="C31" s="799" t="s">
        <v>56</v>
      </c>
      <c r="D31" s="799"/>
      <c r="E31" s="59"/>
      <c r="F31" s="59" t="s">
        <v>1256</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799" t="s">
        <v>56</v>
      </c>
      <c r="AQ31" s="799"/>
      <c r="AR31" s="59"/>
      <c r="AS31" s="59" t="s">
        <v>1258</v>
      </c>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434"/>
      <c r="CC31" s="59"/>
      <c r="CD31" s="59"/>
      <c r="CE31" s="59"/>
      <c r="CF31" s="59"/>
      <c r="CG31" s="59"/>
      <c r="CH31" s="59"/>
      <c r="CI31" s="59"/>
      <c r="CT31" s="413" t="s">
        <v>622</v>
      </c>
      <c r="CU31" s="413" t="s">
        <v>1229</v>
      </c>
    </row>
    <row r="32" spans="1:99" s="2" customFormat="1" ht="20.100000000000001" customHeight="1">
      <c r="A32" s="1"/>
      <c r="B32" s="913"/>
      <c r="C32" s="59" t="s">
        <v>58</v>
      </c>
      <c r="D32" s="59"/>
      <c r="E32" s="59"/>
      <c r="F32" s="59"/>
      <c r="G32" s="59"/>
      <c r="H32" s="59"/>
      <c r="I32" s="59"/>
      <c r="J32" s="59"/>
      <c r="K32" s="59"/>
      <c r="L32" s="59"/>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59"/>
      <c r="AK32" s="59"/>
      <c r="AL32" s="59"/>
      <c r="AM32" s="59"/>
      <c r="AN32" s="59"/>
      <c r="AO32" s="59"/>
      <c r="AP32" s="59" t="s">
        <v>58</v>
      </c>
      <c r="AQ32" s="59"/>
      <c r="AR32" s="59"/>
      <c r="AS32" s="59"/>
      <c r="AT32" s="59"/>
      <c r="AU32" s="59"/>
      <c r="AV32" s="59"/>
      <c r="AW32" s="59"/>
      <c r="AX32" s="59"/>
      <c r="AY32" s="59"/>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59"/>
      <c r="CA32" s="59"/>
      <c r="CB32" s="434"/>
      <c r="CC32" s="59"/>
      <c r="CD32" s="59"/>
      <c r="CE32" s="59"/>
      <c r="CF32" s="59"/>
      <c r="CG32" s="59"/>
      <c r="CH32" s="59"/>
      <c r="CI32" s="59"/>
      <c r="CT32" s="413" t="s">
        <v>557</v>
      </c>
      <c r="CU32" s="413" t="s">
        <v>1230</v>
      </c>
    </row>
    <row r="33" spans="1:101" s="2" customFormat="1" ht="20.100000000000001" customHeight="1">
      <c r="A33" s="1"/>
      <c r="B33" s="913"/>
      <c r="C33" s="63" t="s">
        <v>1257</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t="s">
        <v>81</v>
      </c>
      <c r="AC33" s="63"/>
      <c r="AD33" s="887"/>
      <c r="AE33" s="887"/>
      <c r="AF33" s="887"/>
      <c r="AG33" s="887"/>
      <c r="AH33" s="887"/>
      <c r="AI33" s="887"/>
      <c r="AJ33" s="887"/>
      <c r="AK33" s="887"/>
      <c r="AL33" s="887"/>
      <c r="AM33" s="887"/>
      <c r="AN33" s="63" t="s">
        <v>40</v>
      </c>
      <c r="AO33" s="63"/>
      <c r="AP33" s="63" t="s">
        <v>1257</v>
      </c>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t="s">
        <v>81</v>
      </c>
      <c r="BP33" s="63"/>
      <c r="BQ33" s="433"/>
      <c r="BR33" s="433"/>
      <c r="BS33" s="433"/>
      <c r="BT33" s="433"/>
      <c r="BU33" s="433"/>
      <c r="BV33" s="433"/>
      <c r="BW33" s="433"/>
      <c r="BX33" s="433"/>
      <c r="BY33" s="433"/>
      <c r="BZ33" s="433"/>
      <c r="CA33" s="63" t="s">
        <v>40</v>
      </c>
      <c r="CB33" s="435"/>
      <c r="CC33" s="430"/>
      <c r="CD33" s="430"/>
      <c r="CE33" s="430"/>
      <c r="CF33" s="430"/>
      <c r="CG33" s="430"/>
      <c r="CH33" s="59" t="s">
        <v>40</v>
      </c>
      <c r="CI33" s="59"/>
      <c r="CT33" s="413" t="s">
        <v>561</v>
      </c>
      <c r="CU33" s="413" t="s">
        <v>1231</v>
      </c>
    </row>
    <row r="34" spans="1:101" s="2" customFormat="1" ht="20.100000000000001" customHeight="1">
      <c r="A34" s="1"/>
      <c r="B34" s="913"/>
      <c r="C34" s="915" t="s">
        <v>56</v>
      </c>
      <c r="D34" s="915"/>
      <c r="E34" s="169"/>
      <c r="F34" s="169" t="s">
        <v>1259</v>
      </c>
      <c r="G34" s="169"/>
      <c r="H34" s="169"/>
      <c r="I34" s="169"/>
      <c r="J34" s="169"/>
      <c r="K34" s="169"/>
      <c r="L34" s="169"/>
      <c r="M34" s="169"/>
      <c r="N34" s="169"/>
      <c r="O34" s="169"/>
      <c r="P34" s="169"/>
      <c r="Q34" s="169"/>
      <c r="R34" s="16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915" t="s">
        <v>56</v>
      </c>
      <c r="AQ34" s="915"/>
      <c r="AR34" s="169"/>
      <c r="AS34" s="169" t="s">
        <v>1261</v>
      </c>
      <c r="AT34" s="169"/>
      <c r="AU34" s="169"/>
      <c r="AV34" s="169"/>
      <c r="AW34" s="169"/>
      <c r="AX34" s="169"/>
      <c r="AY34" s="169"/>
      <c r="AZ34" s="169"/>
      <c r="BA34" s="169"/>
      <c r="BB34" s="169"/>
      <c r="BC34" s="169"/>
      <c r="BD34" s="169"/>
      <c r="BE34" s="169"/>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436"/>
      <c r="CC34" s="122"/>
      <c r="CD34" s="122"/>
      <c r="CE34" s="122"/>
      <c r="CF34" s="122"/>
      <c r="CG34" s="122"/>
      <c r="CH34" s="122"/>
      <c r="CI34" s="122"/>
      <c r="CT34" s="413" t="s">
        <v>568</v>
      </c>
      <c r="CU34" s="413" t="s">
        <v>1232</v>
      </c>
    </row>
    <row r="35" spans="1:101" s="2" customFormat="1" ht="20.100000000000001" customHeight="1">
      <c r="A35" s="1"/>
      <c r="B35" s="913"/>
      <c r="C35" s="59" t="s">
        <v>58</v>
      </c>
      <c r="D35" s="59"/>
      <c r="E35" s="59"/>
      <c r="F35" s="59"/>
      <c r="G35" s="59"/>
      <c r="H35" s="59"/>
      <c r="I35" s="59"/>
      <c r="J35" s="59"/>
      <c r="K35" s="59"/>
      <c r="L35" s="59"/>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122"/>
      <c r="AK35" s="122"/>
      <c r="AL35" s="122"/>
      <c r="AM35" s="122"/>
      <c r="AN35" s="122"/>
      <c r="AO35" s="122"/>
      <c r="AP35" s="59" t="s">
        <v>58</v>
      </c>
      <c r="AQ35" s="59"/>
      <c r="AR35" s="59"/>
      <c r="AS35" s="59"/>
      <c r="AT35" s="59"/>
      <c r="AU35" s="59"/>
      <c r="AV35" s="59"/>
      <c r="AW35" s="59"/>
      <c r="AX35" s="59"/>
      <c r="AY35" s="59"/>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122"/>
      <c r="CA35" s="122"/>
      <c r="CB35" s="437"/>
      <c r="CC35" s="122"/>
      <c r="CD35" s="122"/>
      <c r="CE35" s="122"/>
      <c r="CF35" s="122"/>
      <c r="CG35" s="122"/>
      <c r="CH35" s="122"/>
      <c r="CI35" s="122"/>
      <c r="CT35" s="413" t="s">
        <v>571</v>
      </c>
      <c r="CU35" s="413" t="s">
        <v>1235</v>
      </c>
    </row>
    <row r="36" spans="1:101" s="2" customFormat="1" ht="20.100000000000001" customHeight="1">
      <c r="A36" s="1"/>
      <c r="B36" s="913"/>
      <c r="C36" s="63" t="s">
        <v>1260</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t="s">
        <v>81</v>
      </c>
      <c r="AC36" s="63"/>
      <c r="AD36" s="887"/>
      <c r="AE36" s="887"/>
      <c r="AF36" s="887"/>
      <c r="AG36" s="887"/>
      <c r="AH36" s="887"/>
      <c r="AI36" s="887"/>
      <c r="AJ36" s="887"/>
      <c r="AK36" s="887"/>
      <c r="AL36" s="887"/>
      <c r="AM36" s="887"/>
      <c r="AN36" s="63" t="s">
        <v>40</v>
      </c>
      <c r="AO36" s="63"/>
      <c r="AP36" s="63" t="s">
        <v>1260</v>
      </c>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t="s">
        <v>81</v>
      </c>
      <c r="BP36" s="63"/>
      <c r="BQ36" s="887"/>
      <c r="BR36" s="887"/>
      <c r="BS36" s="887"/>
      <c r="BT36" s="887"/>
      <c r="BU36" s="887"/>
      <c r="BV36" s="887"/>
      <c r="BW36" s="887"/>
      <c r="BX36" s="887"/>
      <c r="BY36" s="887"/>
      <c r="BZ36" s="887"/>
      <c r="CA36" s="63" t="s">
        <v>40</v>
      </c>
      <c r="CB36" s="438"/>
      <c r="CC36" s="430"/>
      <c r="CD36" s="430"/>
      <c r="CE36" s="430"/>
      <c r="CF36" s="430"/>
      <c r="CG36" s="430"/>
      <c r="CH36" s="59" t="s">
        <v>40</v>
      </c>
      <c r="CI36" s="59"/>
      <c r="CT36" s="413" t="s">
        <v>574</v>
      </c>
      <c r="CU36" s="413" t="s">
        <v>1236</v>
      </c>
    </row>
    <row r="37" spans="1:101" s="1" customFormat="1" ht="15.75" customHeight="1">
      <c r="B37" s="914" t="s">
        <v>2086</v>
      </c>
      <c r="C37" s="59"/>
      <c r="D37" s="59" t="s">
        <v>36</v>
      </c>
      <c r="E37" s="59"/>
      <c r="F37" s="59"/>
      <c r="G37" s="59"/>
      <c r="H37" s="59"/>
      <c r="I37" s="59"/>
      <c r="J37" s="59"/>
      <c r="K37" s="59"/>
      <c r="L37" s="59"/>
      <c r="M37" s="59"/>
      <c r="N37" s="59"/>
      <c r="O37" s="59"/>
      <c r="P37" s="59"/>
      <c r="Q37" s="59"/>
      <c r="R37" s="59"/>
      <c r="S37" s="59"/>
      <c r="T37" s="59"/>
      <c r="U37" s="59" t="s">
        <v>37</v>
      </c>
      <c r="V37" s="59"/>
      <c r="W37" s="794"/>
      <c r="X37" s="794"/>
      <c r="Y37" s="794"/>
      <c r="Z37" s="794"/>
      <c r="AA37" s="122" t="s">
        <v>38</v>
      </c>
      <c r="AB37" s="59"/>
      <c r="AC37" s="59"/>
      <c r="AD37" s="59"/>
      <c r="AE37" s="59"/>
      <c r="AF37" s="59"/>
      <c r="AG37" s="59"/>
      <c r="AH37" s="59"/>
      <c r="AI37" s="59"/>
      <c r="AJ37" s="59"/>
      <c r="AK37" s="59" t="s">
        <v>37</v>
      </c>
      <c r="AL37" s="59"/>
      <c r="AM37" s="823"/>
      <c r="AN37" s="823"/>
      <c r="AO37" s="823"/>
      <c r="AP37" s="823"/>
      <c r="AQ37" s="823"/>
      <c r="AR37" s="823"/>
      <c r="AS37" s="823"/>
      <c r="AT37" s="823"/>
      <c r="AU37" s="823"/>
      <c r="AV37" s="823"/>
      <c r="AW37" s="823"/>
      <c r="AX37" s="823"/>
      <c r="AY37" s="122" t="s">
        <v>39</v>
      </c>
      <c r="AZ37" s="59"/>
      <c r="BA37" s="59"/>
      <c r="BB37" s="59"/>
      <c r="BC37" s="59"/>
      <c r="BD37" s="59"/>
      <c r="BE37" s="59"/>
      <c r="BF37" s="59"/>
      <c r="BG37" s="59"/>
      <c r="BH37" s="794"/>
      <c r="BI37" s="794"/>
      <c r="BJ37" s="794"/>
      <c r="BK37" s="794"/>
      <c r="BL37" s="794"/>
      <c r="BM37" s="794"/>
      <c r="BN37" s="794"/>
      <c r="BO37" s="794"/>
      <c r="BP37" s="794"/>
      <c r="BQ37" s="794"/>
      <c r="BR37" s="794"/>
      <c r="BS37" s="794"/>
      <c r="BT37" s="122" t="s">
        <v>40</v>
      </c>
      <c r="BU37" s="59"/>
      <c r="BV37" s="59"/>
      <c r="BW37" s="59"/>
      <c r="BX37" s="59"/>
      <c r="BY37" s="59"/>
      <c r="BZ37" s="59"/>
      <c r="CA37" s="59"/>
      <c r="CB37" s="434"/>
      <c r="CO37" s="2"/>
      <c r="CP37" s="2"/>
      <c r="CQ37" s="2"/>
      <c r="CS37" s="2"/>
      <c r="CT37" s="413" t="s">
        <v>577</v>
      </c>
      <c r="CU37" s="413" t="s">
        <v>1237</v>
      </c>
      <c r="CV37" s="2"/>
      <c r="CW37" s="2"/>
    </row>
    <row r="38" spans="1:101" s="1" customFormat="1" ht="15.75" customHeight="1">
      <c r="B38" s="914"/>
      <c r="C38" s="59"/>
      <c r="D38" s="59" t="s">
        <v>31</v>
      </c>
      <c r="E38" s="59"/>
      <c r="F38" s="59"/>
      <c r="G38" s="59"/>
      <c r="H38" s="59"/>
      <c r="I38" s="59"/>
      <c r="J38" s="59"/>
      <c r="K38" s="59"/>
      <c r="L38" s="59"/>
      <c r="M38" s="59"/>
      <c r="N38" s="59"/>
      <c r="O38" s="59"/>
      <c r="P38" s="59"/>
      <c r="Q38" s="59"/>
      <c r="R38" s="59"/>
      <c r="S38" s="59"/>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A38" s="794"/>
      <c r="CB38" s="905"/>
      <c r="CO38" s="2"/>
      <c r="CP38" s="2"/>
      <c r="CQ38" s="2"/>
      <c r="CS38" s="2"/>
      <c r="CT38" s="413" t="s">
        <v>580</v>
      </c>
      <c r="CU38" s="413" t="s">
        <v>1238</v>
      </c>
      <c r="CV38" s="2"/>
      <c r="CW38" s="2"/>
    </row>
    <row r="39" spans="1:101" s="1" customFormat="1" ht="15.75" customHeight="1">
      <c r="B39" s="914"/>
      <c r="C39" s="59"/>
      <c r="D39" s="59" t="s">
        <v>42</v>
      </c>
      <c r="E39" s="59"/>
      <c r="F39" s="59"/>
      <c r="G39" s="59"/>
      <c r="H39" s="59"/>
      <c r="I39" s="59"/>
      <c r="J39" s="59"/>
      <c r="K39" s="59"/>
      <c r="L39" s="59"/>
      <c r="M39" s="59"/>
      <c r="N39" s="59"/>
      <c r="O39" s="59"/>
      <c r="P39" s="59"/>
      <c r="Q39" s="59"/>
      <c r="R39" s="59"/>
      <c r="S39" s="59"/>
      <c r="T39" s="59"/>
      <c r="U39" s="59" t="s">
        <v>37</v>
      </c>
      <c r="V39" s="59"/>
      <c r="W39" s="794"/>
      <c r="X39" s="794"/>
      <c r="Y39" s="794"/>
      <c r="Z39" s="794"/>
      <c r="AA39" s="122" t="s">
        <v>43</v>
      </c>
      <c r="AB39" s="59"/>
      <c r="AC39" s="59"/>
      <c r="AD39" s="59"/>
      <c r="AE39" s="59"/>
      <c r="AF39" s="59"/>
      <c r="AG39" s="59"/>
      <c r="AH39" s="59"/>
      <c r="AI39" s="59"/>
      <c r="AJ39" s="59"/>
      <c r="AK39" s="59" t="s">
        <v>37</v>
      </c>
      <c r="AL39" s="59"/>
      <c r="AM39" s="794"/>
      <c r="AN39" s="794"/>
      <c r="AO39" s="794"/>
      <c r="AP39" s="794"/>
      <c r="AQ39" s="794"/>
      <c r="AR39" s="794"/>
      <c r="AS39" s="794"/>
      <c r="AT39" s="794"/>
      <c r="AU39" s="794"/>
      <c r="AV39" s="59" t="s">
        <v>44</v>
      </c>
      <c r="AW39" s="59"/>
      <c r="AX39" s="59"/>
      <c r="AY39" s="59"/>
      <c r="AZ39" s="122"/>
      <c r="BA39" s="59"/>
      <c r="BB39" s="59"/>
      <c r="BC39" s="59"/>
      <c r="BD39" s="59"/>
      <c r="BE39" s="59"/>
      <c r="BF39" s="59"/>
      <c r="BG39" s="59"/>
      <c r="BH39" s="794"/>
      <c r="BI39" s="794"/>
      <c r="BJ39" s="794"/>
      <c r="BK39" s="794"/>
      <c r="BL39" s="794"/>
      <c r="BM39" s="794"/>
      <c r="BN39" s="794"/>
      <c r="BO39" s="794"/>
      <c r="BP39" s="794"/>
      <c r="BQ39" s="794"/>
      <c r="BR39" s="794"/>
      <c r="BS39" s="794"/>
      <c r="BT39" s="122" t="s">
        <v>40</v>
      </c>
      <c r="BU39" s="59"/>
      <c r="BV39" s="59"/>
      <c r="BW39" s="59"/>
      <c r="BX39" s="59"/>
      <c r="BY39" s="59"/>
      <c r="BZ39" s="59"/>
      <c r="CA39" s="59"/>
      <c r="CB39" s="434"/>
      <c r="CO39" s="2"/>
      <c r="CP39" s="2"/>
      <c r="CQ39" s="2"/>
      <c r="CS39" s="2"/>
      <c r="CT39" s="413" t="s">
        <v>583</v>
      </c>
      <c r="CU39" s="413" t="s">
        <v>1239</v>
      </c>
      <c r="CV39" s="2"/>
      <c r="CW39" s="2"/>
    </row>
    <row r="40" spans="1:101" s="1" customFormat="1" ht="15.75" customHeight="1">
      <c r="B40" s="914"/>
      <c r="C40" s="59"/>
      <c r="D40" s="59"/>
      <c r="E40" s="59"/>
      <c r="F40" s="59"/>
      <c r="G40" s="59"/>
      <c r="H40" s="59"/>
      <c r="I40" s="59"/>
      <c r="J40" s="59"/>
      <c r="K40" s="59"/>
      <c r="L40" s="59"/>
      <c r="M40" s="59"/>
      <c r="N40" s="59"/>
      <c r="O40" s="59"/>
      <c r="P40" s="59"/>
      <c r="Q40" s="59"/>
      <c r="R40" s="59"/>
      <c r="S40" s="59"/>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4"/>
      <c r="BF40" s="794"/>
      <c r="BG40" s="794"/>
      <c r="BH40" s="794"/>
      <c r="BI40" s="794"/>
      <c r="BJ40" s="794"/>
      <c r="BK40" s="794"/>
      <c r="BL40" s="794"/>
      <c r="BM40" s="794"/>
      <c r="BN40" s="794"/>
      <c r="BO40" s="794"/>
      <c r="BP40" s="794"/>
      <c r="BQ40" s="794"/>
      <c r="BR40" s="794"/>
      <c r="BS40" s="794"/>
      <c r="BT40" s="794"/>
      <c r="BU40" s="794"/>
      <c r="BV40" s="794"/>
      <c r="BW40" s="794"/>
      <c r="BX40" s="794"/>
      <c r="BY40" s="794"/>
      <c r="BZ40" s="794"/>
      <c r="CA40" s="794"/>
      <c r="CB40" s="905"/>
      <c r="CO40" s="2"/>
      <c r="CP40" s="2"/>
      <c r="CQ40" s="2"/>
      <c r="CS40" s="2"/>
      <c r="CT40" s="413" t="s">
        <v>585</v>
      </c>
      <c r="CU40" s="413" t="s">
        <v>1241</v>
      </c>
      <c r="CV40" s="2"/>
      <c r="CW40" s="2"/>
    </row>
    <row r="41" spans="1:101" s="1" customFormat="1" ht="15.75" customHeight="1">
      <c r="B41" s="914"/>
      <c r="C41" s="59"/>
      <c r="D41" s="59" t="s">
        <v>47</v>
      </c>
      <c r="E41" s="59"/>
      <c r="F41" s="59"/>
      <c r="G41" s="59"/>
      <c r="H41" s="59"/>
      <c r="I41" s="59"/>
      <c r="J41" s="59"/>
      <c r="K41" s="59"/>
      <c r="L41" s="59"/>
      <c r="M41" s="59"/>
      <c r="N41" s="59"/>
      <c r="O41" s="59"/>
      <c r="P41" s="59"/>
      <c r="Q41" s="59"/>
      <c r="R41" s="59"/>
      <c r="S41" s="59"/>
      <c r="T41" s="801" t="s">
        <v>1253</v>
      </c>
      <c r="U41" s="801"/>
      <c r="V41" s="801"/>
      <c r="W41" s="794"/>
      <c r="X41" s="794"/>
      <c r="Y41" s="794"/>
      <c r="Z41" s="794"/>
      <c r="AA41" s="794"/>
      <c r="AB41" s="794"/>
      <c r="AC41" s="794"/>
      <c r="AD41" s="794"/>
      <c r="AE41" s="794"/>
      <c r="AF41" s="794"/>
      <c r="AG41" s="794"/>
      <c r="AH41" s="794"/>
      <c r="AI41" s="794"/>
      <c r="AJ41" s="794"/>
      <c r="AK41" s="794"/>
      <c r="AL41" s="794"/>
      <c r="AM41" s="794"/>
      <c r="AN41" s="794"/>
      <c r="AO41" s="794"/>
      <c r="AP41" s="794"/>
      <c r="AQ41" s="794"/>
      <c r="AR41" s="794"/>
      <c r="AS41" s="794"/>
      <c r="AT41" s="794"/>
      <c r="AU41" s="794"/>
      <c r="AV41" s="794"/>
      <c r="AW41" s="794"/>
      <c r="AX41" s="794"/>
      <c r="AY41" s="794"/>
      <c r="AZ41" s="794"/>
      <c r="BA41" s="794"/>
      <c r="BB41" s="794"/>
      <c r="BC41" s="794"/>
      <c r="BD41" s="794"/>
      <c r="BE41" s="794"/>
      <c r="BF41" s="794"/>
      <c r="BG41" s="794"/>
      <c r="BH41" s="794"/>
      <c r="BI41" s="794"/>
      <c r="BJ41" s="794"/>
      <c r="BK41" s="794"/>
      <c r="BL41" s="794"/>
      <c r="BM41" s="794"/>
      <c r="BN41" s="794"/>
      <c r="BO41" s="794"/>
      <c r="BP41" s="794"/>
      <c r="BQ41" s="794"/>
      <c r="BR41" s="794"/>
      <c r="BS41" s="794"/>
      <c r="BT41" s="794"/>
      <c r="BU41" s="794"/>
      <c r="BV41" s="794"/>
      <c r="BW41" s="794"/>
      <c r="BX41" s="794"/>
      <c r="BY41" s="794"/>
      <c r="BZ41" s="794"/>
      <c r="CA41" s="794"/>
      <c r="CB41" s="905"/>
      <c r="CO41" s="2"/>
      <c r="CP41" s="2"/>
      <c r="CQ41" s="2"/>
      <c r="CS41" s="2"/>
      <c r="CT41" s="413" t="s">
        <v>587</v>
      </c>
      <c r="CU41" s="413" t="s">
        <v>1242</v>
      </c>
      <c r="CV41" s="2"/>
      <c r="CW41" s="2"/>
    </row>
    <row r="42" spans="1:101" s="1" customFormat="1" ht="15.75" customHeight="1">
      <c r="B42" s="914"/>
      <c r="C42" s="59"/>
      <c r="D42" s="59" t="s">
        <v>48</v>
      </c>
      <c r="E42" s="59"/>
      <c r="F42" s="59"/>
      <c r="G42" s="59"/>
      <c r="H42" s="59"/>
      <c r="I42" s="59"/>
      <c r="J42" s="59"/>
      <c r="K42" s="59"/>
      <c r="L42" s="59"/>
      <c r="M42" s="59"/>
      <c r="N42" s="59"/>
      <c r="O42" s="59"/>
      <c r="P42" s="59"/>
      <c r="Q42" s="59"/>
      <c r="R42" s="59"/>
      <c r="S42" s="59"/>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4"/>
      <c r="AY42" s="794"/>
      <c r="AZ42" s="794"/>
      <c r="BA42" s="794"/>
      <c r="BB42" s="794"/>
      <c r="BC42" s="794"/>
      <c r="BD42" s="794"/>
      <c r="BE42" s="794"/>
      <c r="BF42" s="794"/>
      <c r="BG42" s="794"/>
      <c r="BH42" s="794"/>
      <c r="BI42" s="794"/>
      <c r="BJ42" s="794"/>
      <c r="BK42" s="794"/>
      <c r="BL42" s="794"/>
      <c r="BM42" s="794"/>
      <c r="BN42" s="794"/>
      <c r="BO42" s="794"/>
      <c r="BP42" s="794"/>
      <c r="BQ42" s="794"/>
      <c r="BR42" s="794"/>
      <c r="BS42" s="794"/>
      <c r="BT42" s="794"/>
      <c r="BU42" s="794"/>
      <c r="BV42" s="794"/>
      <c r="BW42" s="794"/>
      <c r="BX42" s="794"/>
      <c r="BY42" s="794"/>
      <c r="BZ42" s="794"/>
      <c r="CA42" s="794"/>
      <c r="CB42" s="905"/>
      <c r="CO42" s="2"/>
      <c r="CP42" s="2"/>
      <c r="CQ42" s="2"/>
      <c r="CS42" s="2"/>
      <c r="CT42" s="413" t="s">
        <v>590</v>
      </c>
      <c r="CU42" s="413" t="s">
        <v>1243</v>
      </c>
    </row>
    <row r="43" spans="1:101" s="1" customFormat="1" ht="15.75" customHeight="1">
      <c r="B43" s="914"/>
      <c r="C43" s="59"/>
      <c r="D43" s="59" t="s">
        <v>49</v>
      </c>
      <c r="E43" s="59"/>
      <c r="F43" s="59"/>
      <c r="G43" s="59"/>
      <c r="H43" s="59"/>
      <c r="I43" s="59"/>
      <c r="J43" s="59"/>
      <c r="K43" s="59"/>
      <c r="L43" s="59"/>
      <c r="M43" s="59"/>
      <c r="N43" s="59"/>
      <c r="O43" s="59"/>
      <c r="P43" s="59"/>
      <c r="Q43" s="59"/>
      <c r="R43" s="59"/>
      <c r="S43" s="59"/>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4"/>
      <c r="AY43" s="794"/>
      <c r="AZ43" s="794"/>
      <c r="BA43" s="794"/>
      <c r="BB43" s="794"/>
      <c r="BC43" s="794"/>
      <c r="BD43" s="794"/>
      <c r="BE43" s="794"/>
      <c r="BF43" s="794"/>
      <c r="BG43" s="794"/>
      <c r="BH43" s="794"/>
      <c r="BI43" s="794"/>
      <c r="BJ43" s="794"/>
      <c r="BK43" s="794"/>
      <c r="BL43" s="794"/>
      <c r="BM43" s="794"/>
      <c r="BN43" s="794"/>
      <c r="BO43" s="794"/>
      <c r="BP43" s="794"/>
      <c r="BQ43" s="794"/>
      <c r="BR43" s="794"/>
      <c r="BS43" s="794"/>
      <c r="BT43" s="794"/>
      <c r="BU43" s="794"/>
      <c r="BV43" s="794"/>
      <c r="BW43" s="794"/>
      <c r="BX43" s="794"/>
      <c r="BY43" s="794"/>
      <c r="BZ43" s="794"/>
      <c r="CA43" s="794"/>
      <c r="CB43" s="905"/>
      <c r="CO43" s="2"/>
      <c r="CP43" s="2"/>
      <c r="CQ43" s="2"/>
      <c r="CS43" s="2"/>
      <c r="CT43" s="413" t="s">
        <v>593</v>
      </c>
      <c r="CU43" s="413" t="s">
        <v>1244</v>
      </c>
    </row>
    <row r="44" spans="1:101" s="1" customFormat="1" ht="15.75" customHeight="1">
      <c r="B44" s="914"/>
      <c r="C44" s="63"/>
      <c r="D44" s="63" t="s">
        <v>74</v>
      </c>
      <c r="E44" s="63"/>
      <c r="F44" s="63"/>
      <c r="G44" s="63"/>
      <c r="H44" s="63"/>
      <c r="I44" s="63"/>
      <c r="J44" s="63"/>
      <c r="K44" s="63"/>
      <c r="L44" s="63"/>
      <c r="M44" s="63"/>
      <c r="N44" s="63"/>
      <c r="O44" s="63"/>
      <c r="P44" s="63"/>
      <c r="Q44" s="63"/>
      <c r="R44" s="63"/>
      <c r="S44" s="63"/>
      <c r="T44" s="64"/>
      <c r="U44" s="64"/>
      <c r="V44" s="64"/>
      <c r="W44" s="63"/>
      <c r="X44" s="63"/>
      <c r="Y44" s="63"/>
      <c r="Z44" s="63"/>
      <c r="AA44" s="906"/>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c r="BF44" s="906"/>
      <c r="BG44" s="906"/>
      <c r="BH44" s="906"/>
      <c r="BI44" s="906"/>
      <c r="BJ44" s="906"/>
      <c r="BK44" s="906"/>
      <c r="BL44" s="906"/>
      <c r="BM44" s="906"/>
      <c r="BN44" s="906"/>
      <c r="BO44" s="906"/>
      <c r="BP44" s="906"/>
      <c r="BQ44" s="906"/>
      <c r="BR44" s="906"/>
      <c r="BS44" s="906"/>
      <c r="BT44" s="906"/>
      <c r="BU44" s="906"/>
      <c r="BV44" s="906"/>
      <c r="BW44" s="906"/>
      <c r="BX44" s="906"/>
      <c r="BY44" s="906"/>
      <c r="BZ44" s="906"/>
      <c r="CA44" s="906"/>
      <c r="CB44" s="907"/>
      <c r="CO44" s="2"/>
      <c r="CP44" s="2"/>
      <c r="CQ44" s="2"/>
      <c r="CS44" s="2"/>
      <c r="CT44" s="413" t="s">
        <v>597</v>
      </c>
      <c r="CU44" s="413" t="s">
        <v>1246</v>
      </c>
    </row>
    <row r="45" spans="1:101" s="2" customFormat="1" ht="16.5" customHeight="1">
      <c r="B45" s="913" t="s">
        <v>2085</v>
      </c>
      <c r="C45" s="59"/>
      <c r="D45" s="59" t="s">
        <v>66</v>
      </c>
      <c r="E45" s="59"/>
      <c r="F45" s="59"/>
      <c r="G45" s="59"/>
      <c r="H45" s="59"/>
      <c r="I45" s="59"/>
      <c r="J45" s="59"/>
      <c r="K45" s="59"/>
      <c r="L45" s="59"/>
      <c r="M45" s="59"/>
      <c r="N45" s="59"/>
      <c r="O45" s="59"/>
      <c r="P45" s="59"/>
      <c r="Q45" s="59"/>
      <c r="R45" s="59"/>
      <c r="S45" s="59"/>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4"/>
      <c r="AY45" s="794"/>
      <c r="AZ45" s="794"/>
      <c r="BA45" s="794"/>
      <c r="BB45" s="794"/>
      <c r="BC45" s="794"/>
      <c r="BD45" s="794"/>
      <c r="BE45" s="794"/>
      <c r="BF45" s="794"/>
      <c r="BG45" s="794"/>
      <c r="BH45" s="794"/>
      <c r="BI45" s="794"/>
      <c r="BJ45" s="794"/>
      <c r="BK45" s="794"/>
      <c r="BL45" s="794"/>
      <c r="BM45" s="794"/>
      <c r="BN45" s="794"/>
      <c r="BO45" s="794"/>
      <c r="BP45" s="794"/>
      <c r="BQ45" s="794"/>
      <c r="BR45" s="794"/>
      <c r="BS45" s="794"/>
      <c r="BT45" s="794"/>
      <c r="BU45" s="794"/>
      <c r="BV45" s="794"/>
      <c r="BW45" s="794"/>
      <c r="BX45" s="794"/>
      <c r="BY45" s="794"/>
      <c r="BZ45" s="794"/>
      <c r="CA45" s="794"/>
      <c r="CB45" s="905"/>
      <c r="CC45" s="97" t="s">
        <v>1225</v>
      </c>
      <c r="CT45" s="413" t="s">
        <v>601</v>
      </c>
      <c r="CU45" s="413" t="s">
        <v>1247</v>
      </c>
    </row>
    <row r="46" spans="1:101" s="2" customFormat="1" ht="16.5" customHeight="1">
      <c r="B46" s="913"/>
      <c r="C46" s="59"/>
      <c r="D46" s="59" t="s">
        <v>77</v>
      </c>
      <c r="E46" s="59"/>
      <c r="F46" s="59"/>
      <c r="G46" s="59"/>
      <c r="H46" s="59"/>
      <c r="I46" s="59"/>
      <c r="J46" s="59"/>
      <c r="K46" s="59"/>
      <c r="L46" s="59"/>
      <c r="M46" s="59"/>
      <c r="N46" s="59"/>
      <c r="O46" s="59"/>
      <c r="P46" s="59" t="s">
        <v>78</v>
      </c>
      <c r="Q46" s="59"/>
      <c r="R46" s="59"/>
      <c r="S46" s="59"/>
      <c r="T46" s="59"/>
      <c r="U46" s="59"/>
      <c r="V46" s="59"/>
      <c r="W46" s="59"/>
      <c r="X46" s="59"/>
      <c r="Y46" s="59"/>
      <c r="Z46" s="59"/>
      <c r="AA46" s="59" t="s">
        <v>79</v>
      </c>
      <c r="AB46" s="59"/>
      <c r="AC46" s="823"/>
      <c r="AD46" s="823"/>
      <c r="AE46" s="823"/>
      <c r="AF46" s="823"/>
      <c r="AG46" s="823"/>
      <c r="AH46" s="823"/>
      <c r="AI46" s="823"/>
      <c r="AJ46" s="823"/>
      <c r="AK46" s="823"/>
      <c r="AL46" s="823"/>
      <c r="AM46" s="823"/>
      <c r="AN46" s="823"/>
      <c r="AO46" s="823"/>
      <c r="AP46" s="59" t="s">
        <v>80</v>
      </c>
      <c r="AQ46" s="59"/>
      <c r="AR46" s="59"/>
      <c r="AS46" s="59"/>
      <c r="AT46" s="59"/>
      <c r="AU46" s="59" t="s">
        <v>81</v>
      </c>
      <c r="AV46" s="59"/>
      <c r="AW46" s="823"/>
      <c r="AX46" s="823"/>
      <c r="AY46" s="823"/>
      <c r="AZ46" s="823"/>
      <c r="BA46" s="823"/>
      <c r="BB46" s="823"/>
      <c r="BC46" s="823"/>
      <c r="BD46" s="823"/>
      <c r="BE46" s="823"/>
      <c r="BF46" s="823"/>
      <c r="BG46" s="823"/>
      <c r="BH46" s="823"/>
      <c r="BI46" s="823"/>
      <c r="BJ46" s="59" t="s">
        <v>40</v>
      </c>
      <c r="BK46" s="59"/>
      <c r="BL46" s="59"/>
      <c r="BM46" s="59"/>
      <c r="BN46" s="59"/>
      <c r="BO46" s="59"/>
      <c r="BP46" s="59"/>
      <c r="BQ46" s="59"/>
      <c r="BR46" s="59"/>
      <c r="BS46" s="59"/>
      <c r="BT46" s="59"/>
      <c r="BU46" s="59"/>
      <c r="BV46" s="59"/>
      <c r="BW46" s="59"/>
      <c r="BX46" s="59"/>
      <c r="BY46" s="59"/>
      <c r="BZ46" s="59"/>
      <c r="CA46" s="59"/>
      <c r="CB46" s="434"/>
      <c r="CC46" s="97" t="s">
        <v>1226</v>
      </c>
      <c r="CT46" s="413" t="s">
        <v>605</v>
      </c>
      <c r="CU46" s="413" t="s">
        <v>1249</v>
      </c>
    </row>
    <row r="47" spans="1:101" s="2" customFormat="1" ht="16.5" customHeight="1">
      <c r="B47" s="913"/>
      <c r="C47" s="59"/>
      <c r="D47" s="59"/>
      <c r="E47" s="59"/>
      <c r="F47" s="59"/>
      <c r="G47" s="59"/>
      <c r="H47" s="59"/>
      <c r="I47" s="59"/>
      <c r="J47" s="59"/>
      <c r="K47" s="59"/>
      <c r="L47" s="59"/>
      <c r="M47" s="59"/>
      <c r="N47" s="59"/>
      <c r="O47" s="59"/>
      <c r="P47" s="59"/>
      <c r="Q47" s="59"/>
      <c r="R47" s="59"/>
      <c r="S47" s="59"/>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794"/>
      <c r="BN47" s="794"/>
      <c r="BO47" s="794"/>
      <c r="BP47" s="794"/>
      <c r="BQ47" s="794"/>
      <c r="BR47" s="794"/>
      <c r="BS47" s="794"/>
      <c r="BT47" s="794"/>
      <c r="BU47" s="794"/>
      <c r="BV47" s="794"/>
      <c r="BW47" s="794"/>
      <c r="BX47" s="794"/>
      <c r="BY47" s="794"/>
      <c r="BZ47" s="794"/>
      <c r="CA47" s="794"/>
      <c r="CB47" s="905"/>
      <c r="CC47" s="97" t="s">
        <v>1227</v>
      </c>
      <c r="CT47" s="413" t="s">
        <v>609</v>
      </c>
      <c r="CU47" s="413" t="s">
        <v>1250</v>
      </c>
    </row>
    <row r="48" spans="1:101" s="2" customFormat="1" ht="16.5" customHeight="1">
      <c r="B48" s="913"/>
      <c r="C48" s="59"/>
      <c r="D48" s="59" t="s">
        <v>32</v>
      </c>
      <c r="E48" s="59"/>
      <c r="F48" s="59"/>
      <c r="G48" s="59"/>
      <c r="H48" s="59"/>
      <c r="I48" s="59"/>
      <c r="J48" s="59"/>
      <c r="K48" s="59"/>
      <c r="L48" s="59"/>
      <c r="M48" s="59"/>
      <c r="N48" s="59"/>
      <c r="O48" s="59"/>
      <c r="P48" s="59"/>
      <c r="Q48" s="59"/>
      <c r="R48" s="59"/>
      <c r="S48" s="59"/>
      <c r="T48" s="801" t="s">
        <v>1253</v>
      </c>
      <c r="U48" s="801"/>
      <c r="V48" s="801"/>
      <c r="W48" s="794"/>
      <c r="X48" s="794"/>
      <c r="Y48" s="794"/>
      <c r="Z48" s="794"/>
      <c r="AA48" s="794"/>
      <c r="AB48" s="794"/>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794"/>
      <c r="AY48" s="794"/>
      <c r="AZ48" s="794"/>
      <c r="BA48" s="794"/>
      <c r="BB48" s="794"/>
      <c r="BC48" s="794"/>
      <c r="BD48" s="794"/>
      <c r="BE48" s="794"/>
      <c r="BF48" s="794"/>
      <c r="BG48" s="794"/>
      <c r="BH48" s="794"/>
      <c r="BI48" s="794"/>
      <c r="BJ48" s="794"/>
      <c r="BK48" s="794"/>
      <c r="BL48" s="794"/>
      <c r="BM48" s="794"/>
      <c r="BN48" s="794"/>
      <c r="BO48" s="794"/>
      <c r="BP48" s="794"/>
      <c r="BQ48" s="794"/>
      <c r="BR48" s="794"/>
      <c r="BS48" s="794"/>
      <c r="BT48" s="794"/>
      <c r="BU48" s="794"/>
      <c r="BV48" s="794"/>
      <c r="BW48" s="794"/>
      <c r="BX48" s="794"/>
      <c r="BY48" s="794"/>
      <c r="BZ48" s="794"/>
      <c r="CA48" s="794"/>
      <c r="CB48" s="905"/>
      <c r="CC48" s="97" t="s">
        <v>1228</v>
      </c>
      <c r="CT48" s="415" t="s">
        <v>611</v>
      </c>
      <c r="CU48" s="413" t="s">
        <v>1251</v>
      </c>
    </row>
    <row r="49" spans="1:99" s="2" customFormat="1" ht="16.5" customHeight="1">
      <c r="B49" s="913"/>
      <c r="C49" s="59"/>
      <c r="D49" s="59" t="s">
        <v>68</v>
      </c>
      <c r="E49" s="59"/>
      <c r="F49" s="59"/>
      <c r="G49" s="59"/>
      <c r="H49" s="59"/>
      <c r="I49" s="59"/>
      <c r="J49" s="59"/>
      <c r="K49" s="59"/>
      <c r="L49" s="59"/>
      <c r="M49" s="59"/>
      <c r="N49" s="59"/>
      <c r="O49" s="59"/>
      <c r="P49" s="59"/>
      <c r="Q49" s="59"/>
      <c r="R49" s="59"/>
      <c r="S49" s="59"/>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4"/>
      <c r="BG49" s="794"/>
      <c r="BH49" s="794"/>
      <c r="BI49" s="794"/>
      <c r="BJ49" s="794"/>
      <c r="BK49" s="794"/>
      <c r="BL49" s="794"/>
      <c r="BM49" s="794"/>
      <c r="BN49" s="794"/>
      <c r="BO49" s="794"/>
      <c r="BP49" s="794"/>
      <c r="BQ49" s="794"/>
      <c r="BR49" s="794"/>
      <c r="BS49" s="794"/>
      <c r="BT49" s="794"/>
      <c r="BU49" s="794"/>
      <c r="BV49" s="794"/>
      <c r="BW49" s="794"/>
      <c r="BX49" s="794"/>
      <c r="BY49" s="794"/>
      <c r="BZ49" s="794"/>
      <c r="CA49" s="794"/>
      <c r="CB49" s="905"/>
      <c r="CC49" s="97" t="s">
        <v>1229</v>
      </c>
      <c r="CN49" s="954" t="s">
        <v>2091</v>
      </c>
      <c r="CO49" s="954"/>
      <c r="CP49" s="954"/>
      <c r="CQ49" s="954"/>
      <c r="CR49" s="954"/>
      <c r="CS49" s="954"/>
      <c r="CT49" s="954"/>
      <c r="CU49" s="954"/>
    </row>
    <row r="50" spans="1:99" s="2" customFormat="1" ht="16.5" customHeight="1">
      <c r="A50" s="409"/>
      <c r="B50" s="913"/>
      <c r="C50" s="63"/>
      <c r="D50" s="63" t="s">
        <v>34</v>
      </c>
      <c r="E50" s="63"/>
      <c r="F50" s="63"/>
      <c r="G50" s="63"/>
      <c r="H50" s="63"/>
      <c r="I50" s="63"/>
      <c r="J50" s="63"/>
      <c r="K50" s="63"/>
      <c r="L50" s="63"/>
      <c r="M50" s="63"/>
      <c r="N50" s="63"/>
      <c r="O50" s="63"/>
      <c r="P50" s="63"/>
      <c r="Q50" s="63"/>
      <c r="R50" s="63"/>
      <c r="S50" s="63"/>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c r="BP50" s="906"/>
      <c r="BQ50" s="906"/>
      <c r="BR50" s="906"/>
      <c r="BS50" s="906"/>
      <c r="BT50" s="906"/>
      <c r="BU50" s="906"/>
      <c r="BV50" s="906"/>
      <c r="BW50" s="906"/>
      <c r="BX50" s="906"/>
      <c r="BY50" s="906"/>
      <c r="BZ50" s="906"/>
      <c r="CA50" s="906"/>
      <c r="CB50" s="907"/>
      <c r="CC50" s="97" t="s">
        <v>1230</v>
      </c>
      <c r="CN50" s="954"/>
      <c r="CO50" s="954"/>
      <c r="CP50" s="954"/>
      <c r="CQ50" s="954"/>
      <c r="CR50" s="954"/>
      <c r="CS50" s="954"/>
      <c r="CT50" s="954"/>
      <c r="CU50" s="954"/>
    </row>
    <row r="51" spans="1:99" s="2" customFormat="1" ht="15" customHeight="1">
      <c r="B51" s="63"/>
      <c r="C51" s="902" t="s">
        <v>2093</v>
      </c>
      <c r="D51" s="902"/>
      <c r="E51" s="902"/>
      <c r="F51" s="902"/>
      <c r="G51" s="902"/>
      <c r="H51" s="902"/>
      <c r="I51" s="902"/>
      <c r="J51" s="902"/>
      <c r="K51" s="902"/>
      <c r="L51" s="902"/>
      <c r="M51" s="902"/>
      <c r="N51" s="902"/>
      <c r="O51" s="902"/>
      <c r="P51" s="902"/>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2"/>
      <c r="AR51" s="902"/>
      <c r="AS51" s="902"/>
      <c r="AT51" s="902"/>
      <c r="AU51" s="902"/>
      <c r="AV51" s="902"/>
      <c r="AW51" s="902"/>
      <c r="AX51" s="902"/>
      <c r="AY51" s="902"/>
      <c r="AZ51" s="902"/>
      <c r="BA51" s="902"/>
      <c r="BB51" s="902"/>
      <c r="BC51" s="902"/>
      <c r="BD51" s="902"/>
      <c r="BE51" s="902"/>
      <c r="BF51" s="902"/>
      <c r="BG51" s="902"/>
      <c r="BH51" s="902"/>
      <c r="BI51" s="902"/>
      <c r="BJ51" s="902"/>
      <c r="BK51" s="902"/>
      <c r="BL51" s="902"/>
      <c r="BM51" s="902"/>
      <c r="BN51" s="902"/>
      <c r="BO51" s="902"/>
      <c r="BP51" s="902"/>
      <c r="BQ51" s="902"/>
      <c r="BR51" s="902"/>
      <c r="BS51" s="902"/>
      <c r="BT51" s="902"/>
      <c r="BU51" s="902"/>
      <c r="BV51" s="902"/>
      <c r="BW51" s="902"/>
      <c r="BX51" s="902"/>
      <c r="BY51" s="902"/>
      <c r="BZ51" s="902"/>
      <c r="CA51" s="902"/>
      <c r="CB51" s="902"/>
    </row>
    <row r="52" spans="1:99" s="2" customFormat="1" ht="15.75" customHeight="1">
      <c r="B52" s="910" t="s">
        <v>2082</v>
      </c>
      <c r="C52" s="169"/>
      <c r="D52" s="169" t="s">
        <v>30</v>
      </c>
      <c r="E52" s="169"/>
      <c r="F52" s="169"/>
      <c r="G52" s="169"/>
      <c r="H52" s="169"/>
      <c r="I52" s="169"/>
      <c r="J52" s="169"/>
      <c r="K52" s="169"/>
      <c r="L52" s="169"/>
      <c r="M52" s="169"/>
      <c r="N52" s="169"/>
      <c r="O52" s="169"/>
      <c r="P52" s="169"/>
      <c r="Q52" s="169"/>
      <c r="R52" s="169"/>
      <c r="S52" s="169"/>
      <c r="T52" s="903"/>
      <c r="U52" s="903"/>
      <c r="V52" s="903"/>
      <c r="W52" s="903"/>
      <c r="X52" s="903"/>
      <c r="Y52" s="903"/>
      <c r="Z52" s="903"/>
      <c r="AA52" s="903"/>
      <c r="AB52" s="903"/>
      <c r="AC52" s="903"/>
      <c r="AD52" s="903"/>
      <c r="AE52" s="903"/>
      <c r="AF52" s="903"/>
      <c r="AG52" s="903"/>
      <c r="AH52" s="903"/>
      <c r="AI52" s="903"/>
      <c r="AJ52" s="903"/>
      <c r="AK52" s="903"/>
      <c r="AL52" s="903"/>
      <c r="AM52" s="903"/>
      <c r="AN52" s="903"/>
      <c r="AO52" s="903"/>
      <c r="AP52" s="903"/>
      <c r="AQ52" s="903"/>
      <c r="AR52" s="903"/>
      <c r="AS52" s="903"/>
      <c r="AT52" s="903"/>
      <c r="AU52" s="903"/>
      <c r="AV52" s="903"/>
      <c r="AW52" s="903"/>
      <c r="AX52" s="903"/>
      <c r="AY52" s="903"/>
      <c r="AZ52" s="903"/>
      <c r="BA52" s="903"/>
      <c r="BB52" s="903"/>
      <c r="BC52" s="903"/>
      <c r="BD52" s="903"/>
      <c r="BE52" s="903"/>
      <c r="BF52" s="903"/>
      <c r="BG52" s="903"/>
      <c r="BH52" s="903"/>
      <c r="BI52" s="903"/>
      <c r="BJ52" s="903"/>
      <c r="BK52" s="903"/>
      <c r="BL52" s="903"/>
      <c r="BM52" s="903"/>
      <c r="BN52" s="903"/>
      <c r="BO52" s="903"/>
      <c r="BP52" s="903"/>
      <c r="BQ52" s="903"/>
      <c r="BR52" s="903"/>
      <c r="BS52" s="903"/>
      <c r="BT52" s="903"/>
      <c r="BU52" s="903"/>
      <c r="BV52" s="903"/>
      <c r="BW52" s="903"/>
      <c r="BX52" s="903"/>
      <c r="BY52" s="903"/>
      <c r="BZ52" s="903"/>
      <c r="CA52" s="903"/>
      <c r="CB52" s="904"/>
    </row>
    <row r="53" spans="1:99" s="2" customFormat="1" ht="15.75" customHeight="1">
      <c r="B53" s="911"/>
      <c r="C53" s="59"/>
      <c r="D53" s="59" t="s">
        <v>31</v>
      </c>
      <c r="E53" s="59"/>
      <c r="F53" s="59"/>
      <c r="G53" s="59"/>
      <c r="H53" s="59"/>
      <c r="I53" s="59"/>
      <c r="J53" s="59"/>
      <c r="K53" s="59"/>
      <c r="L53" s="59"/>
      <c r="M53" s="59"/>
      <c r="N53" s="59"/>
      <c r="O53" s="59"/>
      <c r="P53" s="59"/>
      <c r="Q53" s="59"/>
      <c r="R53" s="59"/>
      <c r="S53" s="59"/>
      <c r="T53" s="794"/>
      <c r="U53" s="794"/>
      <c r="V53" s="794"/>
      <c r="W53" s="794"/>
      <c r="X53" s="794"/>
      <c r="Y53" s="794"/>
      <c r="Z53" s="794"/>
      <c r="AA53" s="794"/>
      <c r="AB53" s="794"/>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794"/>
      <c r="AY53" s="794"/>
      <c r="AZ53" s="794"/>
      <c r="BA53" s="794"/>
      <c r="BB53" s="794"/>
      <c r="BC53" s="794"/>
      <c r="BD53" s="794"/>
      <c r="BE53" s="794"/>
      <c r="BF53" s="794"/>
      <c r="BG53" s="794"/>
      <c r="BH53" s="794"/>
      <c r="BI53" s="794"/>
      <c r="BJ53" s="794"/>
      <c r="BK53" s="794"/>
      <c r="BL53" s="794"/>
      <c r="BM53" s="794"/>
      <c r="BN53" s="794"/>
      <c r="BO53" s="794"/>
      <c r="BP53" s="794"/>
      <c r="BQ53" s="794"/>
      <c r="BR53" s="794"/>
      <c r="BS53" s="794"/>
      <c r="BT53" s="794"/>
      <c r="BU53" s="794"/>
      <c r="BV53" s="794"/>
      <c r="BW53" s="794"/>
      <c r="BX53" s="794"/>
      <c r="BY53" s="794"/>
      <c r="BZ53" s="794"/>
      <c r="CA53" s="794"/>
      <c r="CB53" s="905"/>
    </row>
    <row r="54" spans="1:99" s="2" customFormat="1" ht="15.75" customHeight="1">
      <c r="B54" s="911"/>
      <c r="C54" s="59"/>
      <c r="D54" s="59" t="s">
        <v>32</v>
      </c>
      <c r="E54" s="59"/>
      <c r="F54" s="59"/>
      <c r="G54" s="59"/>
      <c r="H54" s="59"/>
      <c r="I54" s="59"/>
      <c r="J54" s="59"/>
      <c r="K54" s="59"/>
      <c r="L54" s="59"/>
      <c r="M54" s="59"/>
      <c r="N54" s="59"/>
      <c r="O54" s="59"/>
      <c r="P54" s="59"/>
      <c r="Q54" s="59"/>
      <c r="R54" s="59"/>
      <c r="S54" s="59"/>
      <c r="T54" s="801" t="s">
        <v>1253</v>
      </c>
      <c r="U54" s="801"/>
      <c r="V54" s="801"/>
      <c r="W54" s="794"/>
      <c r="X54" s="794"/>
      <c r="Y54" s="794"/>
      <c r="Z54" s="794"/>
      <c r="AA54" s="794"/>
      <c r="AB54" s="794"/>
      <c r="AC54" s="794"/>
      <c r="AD54" s="794"/>
      <c r="AE54" s="794"/>
      <c r="AF54" s="794"/>
      <c r="AG54" s="794"/>
      <c r="AH54" s="794"/>
      <c r="AI54" s="794"/>
      <c r="AJ54" s="794"/>
      <c r="AK54" s="794"/>
      <c r="AL54" s="794"/>
      <c r="AM54" s="794"/>
      <c r="AN54" s="794"/>
      <c r="AO54" s="794"/>
      <c r="AP54" s="794"/>
      <c r="AQ54" s="794"/>
      <c r="AR54" s="794"/>
      <c r="AS54" s="794"/>
      <c r="AT54" s="794"/>
      <c r="AU54" s="794"/>
      <c r="AV54" s="794"/>
      <c r="AW54" s="794"/>
      <c r="AX54" s="794"/>
      <c r="AY54" s="794"/>
      <c r="AZ54" s="794"/>
      <c r="BA54" s="794"/>
      <c r="BB54" s="794"/>
      <c r="BC54" s="794"/>
      <c r="BD54" s="794"/>
      <c r="BE54" s="794"/>
      <c r="BF54" s="794"/>
      <c r="BG54" s="794"/>
      <c r="BH54" s="794"/>
      <c r="BI54" s="794"/>
      <c r="BJ54" s="794"/>
      <c r="BK54" s="794"/>
      <c r="BL54" s="794"/>
      <c r="BM54" s="794"/>
      <c r="BN54" s="794"/>
      <c r="BO54" s="794"/>
      <c r="BP54" s="794"/>
      <c r="BQ54" s="794"/>
      <c r="BR54" s="794"/>
      <c r="BS54" s="794"/>
      <c r="BT54" s="794"/>
      <c r="BU54" s="794"/>
      <c r="BV54" s="794"/>
      <c r="BW54" s="794"/>
      <c r="BX54" s="794"/>
      <c r="BY54" s="794"/>
      <c r="BZ54" s="794"/>
      <c r="CA54" s="794"/>
      <c r="CB54" s="905"/>
    </row>
    <row r="55" spans="1:99" s="2" customFormat="1" ht="15.75" customHeight="1">
      <c r="B55" s="911"/>
      <c r="C55" s="59"/>
      <c r="D55" s="59" t="s">
        <v>33</v>
      </c>
      <c r="E55" s="59"/>
      <c r="F55" s="59"/>
      <c r="G55" s="59"/>
      <c r="H55" s="59"/>
      <c r="I55" s="59"/>
      <c r="J55" s="59"/>
      <c r="K55" s="59"/>
      <c r="L55" s="59"/>
      <c r="M55" s="59"/>
      <c r="N55" s="59"/>
      <c r="O55" s="59"/>
      <c r="P55" s="59"/>
      <c r="Q55" s="59"/>
      <c r="R55" s="59"/>
      <c r="S55" s="59"/>
      <c r="T55" s="794"/>
      <c r="U55" s="794"/>
      <c r="V55" s="794"/>
      <c r="W55" s="794"/>
      <c r="X55" s="794"/>
      <c r="Y55" s="794"/>
      <c r="Z55" s="794"/>
      <c r="AA55" s="794"/>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08"/>
      <c r="BN55" s="908"/>
      <c r="BO55" s="908"/>
      <c r="BP55" s="908"/>
      <c r="BQ55" s="908"/>
      <c r="BR55" s="908"/>
      <c r="BS55" s="908"/>
      <c r="BT55" s="908"/>
      <c r="BU55" s="908"/>
      <c r="BV55" s="908"/>
      <c r="BW55" s="908"/>
      <c r="BX55" s="908"/>
      <c r="BY55" s="908"/>
      <c r="BZ55" s="908"/>
      <c r="CA55" s="908"/>
      <c r="CB55" s="909"/>
    </row>
    <row r="56" spans="1:99" s="2" customFormat="1" ht="15.75" customHeight="1">
      <c r="B56" s="912"/>
      <c r="C56" s="63"/>
      <c r="D56" s="63" t="s">
        <v>34</v>
      </c>
      <c r="E56" s="63"/>
      <c r="F56" s="63"/>
      <c r="G56" s="63"/>
      <c r="H56" s="63"/>
      <c r="I56" s="63"/>
      <c r="J56" s="63"/>
      <c r="K56" s="63"/>
      <c r="L56" s="63"/>
      <c r="M56" s="63"/>
      <c r="N56" s="63"/>
      <c r="O56" s="63"/>
      <c r="P56" s="63"/>
      <c r="Q56" s="63"/>
      <c r="R56" s="63"/>
      <c r="S56" s="63"/>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6"/>
      <c r="AY56" s="906"/>
      <c r="AZ56" s="906"/>
      <c r="BA56" s="906"/>
      <c r="BB56" s="906"/>
      <c r="BC56" s="906"/>
      <c r="BD56" s="906"/>
      <c r="BE56" s="906"/>
      <c r="BF56" s="906"/>
      <c r="BG56" s="906"/>
      <c r="BH56" s="906"/>
      <c r="BI56" s="906"/>
      <c r="BJ56" s="906"/>
      <c r="BK56" s="906"/>
      <c r="BL56" s="906"/>
      <c r="BM56" s="906"/>
      <c r="BN56" s="906"/>
      <c r="BO56" s="906"/>
      <c r="BP56" s="906"/>
      <c r="BQ56" s="906"/>
      <c r="BR56" s="906"/>
      <c r="BS56" s="906"/>
      <c r="BT56" s="906"/>
      <c r="BU56" s="906"/>
      <c r="BV56" s="906"/>
      <c r="BW56" s="906"/>
      <c r="BX56" s="906"/>
      <c r="BY56" s="906"/>
      <c r="BZ56" s="906"/>
      <c r="CA56" s="906"/>
      <c r="CB56" s="907"/>
    </row>
    <row r="57" spans="1:99" s="2" customFormat="1" ht="15.75" customHeight="1">
      <c r="B57" s="913" t="s">
        <v>2083</v>
      </c>
      <c r="C57" s="59"/>
      <c r="D57" s="59" t="s">
        <v>36</v>
      </c>
      <c r="E57" s="59"/>
      <c r="F57" s="59"/>
      <c r="G57" s="59"/>
      <c r="H57" s="59"/>
      <c r="I57" s="59"/>
      <c r="J57" s="59"/>
      <c r="K57" s="59"/>
      <c r="L57" s="59"/>
      <c r="M57" s="59"/>
      <c r="N57" s="59"/>
      <c r="O57" s="59"/>
      <c r="P57" s="59"/>
      <c r="Q57" s="59"/>
      <c r="R57" s="59"/>
      <c r="S57" s="59"/>
      <c r="T57" s="59"/>
      <c r="U57" s="59" t="s">
        <v>37</v>
      </c>
      <c r="V57" s="59"/>
      <c r="W57" s="794"/>
      <c r="X57" s="794"/>
      <c r="Y57" s="794"/>
      <c r="Z57" s="794"/>
      <c r="AA57" s="122" t="s">
        <v>38</v>
      </c>
      <c r="AB57" s="59"/>
      <c r="AC57" s="59"/>
      <c r="AD57" s="59"/>
      <c r="AE57" s="59"/>
      <c r="AF57" s="59"/>
      <c r="AG57" s="59"/>
      <c r="AH57" s="59"/>
      <c r="AI57" s="59"/>
      <c r="AJ57" s="59"/>
      <c r="AK57" s="59" t="s">
        <v>37</v>
      </c>
      <c r="AL57" s="59"/>
      <c r="AM57" s="823"/>
      <c r="AN57" s="823"/>
      <c r="AO57" s="823"/>
      <c r="AP57" s="823"/>
      <c r="AQ57" s="823"/>
      <c r="AR57" s="823"/>
      <c r="AS57" s="823"/>
      <c r="AT57" s="823"/>
      <c r="AU57" s="823"/>
      <c r="AV57" s="823"/>
      <c r="AW57" s="823"/>
      <c r="AX57" s="823"/>
      <c r="AY57" s="122" t="s">
        <v>39</v>
      </c>
      <c r="AZ57" s="59"/>
      <c r="BA57" s="59"/>
      <c r="BB57" s="59"/>
      <c r="BC57" s="59"/>
      <c r="BD57" s="59"/>
      <c r="BE57" s="59"/>
      <c r="BF57" s="59"/>
      <c r="BG57" s="59"/>
      <c r="BH57" s="794"/>
      <c r="BI57" s="794"/>
      <c r="BJ57" s="794"/>
      <c r="BK57" s="794"/>
      <c r="BL57" s="794"/>
      <c r="BM57" s="794"/>
      <c r="BN57" s="794"/>
      <c r="BO57" s="794"/>
      <c r="BP57" s="794"/>
      <c r="BQ57" s="794"/>
      <c r="BR57" s="794"/>
      <c r="BS57" s="794"/>
      <c r="BT57" s="122" t="s">
        <v>40</v>
      </c>
      <c r="BU57" s="59"/>
      <c r="BV57" s="59"/>
      <c r="BW57" s="59"/>
      <c r="BX57" s="59"/>
      <c r="BY57" s="59"/>
      <c r="BZ57" s="59"/>
      <c r="CA57" s="59"/>
      <c r="CB57" s="434"/>
      <c r="CN57" s="99"/>
    </row>
    <row r="58" spans="1:99" s="2" customFormat="1" ht="15.75" customHeight="1">
      <c r="B58" s="913"/>
      <c r="C58" s="59"/>
      <c r="D58" s="59" t="s">
        <v>31</v>
      </c>
      <c r="E58" s="59"/>
      <c r="F58" s="59"/>
      <c r="G58" s="59"/>
      <c r="H58" s="59"/>
      <c r="I58" s="59"/>
      <c r="J58" s="59"/>
      <c r="K58" s="59"/>
      <c r="L58" s="59"/>
      <c r="M58" s="59"/>
      <c r="N58" s="59"/>
      <c r="O58" s="59"/>
      <c r="P58" s="59"/>
      <c r="Q58" s="59"/>
      <c r="R58" s="59"/>
      <c r="S58" s="59"/>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4"/>
      <c r="AY58" s="794"/>
      <c r="AZ58" s="794"/>
      <c r="BA58" s="794"/>
      <c r="BB58" s="794"/>
      <c r="BC58" s="794"/>
      <c r="BD58" s="794"/>
      <c r="BE58" s="794"/>
      <c r="BF58" s="794"/>
      <c r="BG58" s="794"/>
      <c r="BH58" s="794"/>
      <c r="BI58" s="794"/>
      <c r="BJ58" s="794"/>
      <c r="BK58" s="794"/>
      <c r="BL58" s="794"/>
      <c r="BM58" s="794"/>
      <c r="BN58" s="794"/>
      <c r="BO58" s="794"/>
      <c r="BP58" s="794"/>
      <c r="BQ58" s="794"/>
      <c r="BR58" s="794"/>
      <c r="BS58" s="794"/>
      <c r="BT58" s="794"/>
      <c r="BU58" s="794"/>
      <c r="BV58" s="794"/>
      <c r="BW58" s="794"/>
      <c r="BX58" s="794"/>
      <c r="BY58" s="794"/>
      <c r="BZ58" s="794"/>
      <c r="CA58" s="794"/>
      <c r="CB58" s="905"/>
      <c r="CN58" s="99"/>
    </row>
    <row r="59" spans="1:99" s="2" customFormat="1" ht="15.75" customHeight="1">
      <c r="B59" s="913"/>
      <c r="C59" s="59"/>
      <c r="D59" s="59" t="s">
        <v>42</v>
      </c>
      <c r="E59" s="59"/>
      <c r="F59" s="59"/>
      <c r="G59" s="59"/>
      <c r="H59" s="59"/>
      <c r="I59" s="59"/>
      <c r="J59" s="59"/>
      <c r="K59" s="59"/>
      <c r="L59" s="59"/>
      <c r="M59" s="59"/>
      <c r="N59" s="59"/>
      <c r="O59" s="59"/>
      <c r="P59" s="59"/>
      <c r="Q59" s="59"/>
      <c r="R59" s="59"/>
      <c r="S59" s="59"/>
      <c r="T59" s="59"/>
      <c r="U59" s="59" t="s">
        <v>37</v>
      </c>
      <c r="V59" s="59"/>
      <c r="W59" s="794"/>
      <c r="X59" s="794"/>
      <c r="Y59" s="794"/>
      <c r="Z59" s="794"/>
      <c r="AA59" s="122" t="s">
        <v>43</v>
      </c>
      <c r="AB59" s="59"/>
      <c r="AC59" s="59"/>
      <c r="AD59" s="59"/>
      <c r="AE59" s="59"/>
      <c r="AF59" s="59"/>
      <c r="AG59" s="59"/>
      <c r="AH59" s="59"/>
      <c r="AI59" s="59"/>
      <c r="AJ59" s="59"/>
      <c r="AK59" s="59" t="s">
        <v>37</v>
      </c>
      <c r="AL59" s="59"/>
      <c r="AM59" s="794"/>
      <c r="AN59" s="794"/>
      <c r="AO59" s="794"/>
      <c r="AP59" s="794"/>
      <c r="AQ59" s="794"/>
      <c r="AR59" s="794"/>
      <c r="AS59" s="794"/>
      <c r="AT59" s="794"/>
      <c r="AU59" s="794"/>
      <c r="AV59" s="59" t="s">
        <v>44</v>
      </c>
      <c r="AW59" s="59"/>
      <c r="AX59" s="59"/>
      <c r="AY59" s="59"/>
      <c r="AZ59" s="122"/>
      <c r="BA59" s="59"/>
      <c r="BB59" s="59"/>
      <c r="BC59" s="59"/>
      <c r="BD59" s="59"/>
      <c r="BE59" s="59"/>
      <c r="BF59" s="59"/>
      <c r="BG59" s="59"/>
      <c r="BH59" s="794"/>
      <c r="BI59" s="794"/>
      <c r="BJ59" s="794"/>
      <c r="BK59" s="794"/>
      <c r="BL59" s="794"/>
      <c r="BM59" s="794"/>
      <c r="BN59" s="794"/>
      <c r="BO59" s="794"/>
      <c r="BP59" s="794"/>
      <c r="BQ59" s="794"/>
      <c r="BR59" s="794"/>
      <c r="BS59" s="794"/>
      <c r="BT59" s="122" t="s">
        <v>40</v>
      </c>
      <c r="BU59" s="59"/>
      <c r="BV59" s="59"/>
      <c r="BW59" s="59"/>
      <c r="BX59" s="59"/>
      <c r="BY59" s="59"/>
      <c r="BZ59" s="59"/>
      <c r="CA59" s="59"/>
      <c r="CB59" s="434"/>
      <c r="CN59" s="99"/>
    </row>
    <row r="60" spans="1:99" s="2" customFormat="1" ht="15.75" customHeight="1">
      <c r="B60" s="913"/>
      <c r="C60" s="59"/>
      <c r="D60" s="59"/>
      <c r="E60" s="59"/>
      <c r="F60" s="59"/>
      <c r="G60" s="59"/>
      <c r="H60" s="59"/>
      <c r="I60" s="59"/>
      <c r="J60" s="59"/>
      <c r="K60" s="59"/>
      <c r="L60" s="59"/>
      <c r="M60" s="59"/>
      <c r="N60" s="59"/>
      <c r="O60" s="59"/>
      <c r="P60" s="59"/>
      <c r="Q60" s="59"/>
      <c r="R60" s="59"/>
      <c r="S60" s="59"/>
      <c r="T60" s="794"/>
      <c r="U60" s="794"/>
      <c r="V60" s="794"/>
      <c r="W60" s="794"/>
      <c r="X60" s="794"/>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4"/>
      <c r="BF60" s="794"/>
      <c r="BG60" s="794"/>
      <c r="BH60" s="794"/>
      <c r="BI60" s="794"/>
      <c r="BJ60" s="794"/>
      <c r="BK60" s="794"/>
      <c r="BL60" s="794"/>
      <c r="BM60" s="794"/>
      <c r="BN60" s="794"/>
      <c r="BO60" s="794"/>
      <c r="BP60" s="794"/>
      <c r="BQ60" s="794"/>
      <c r="BR60" s="794"/>
      <c r="BS60" s="794"/>
      <c r="BT60" s="794"/>
      <c r="BU60" s="794"/>
      <c r="BV60" s="794"/>
      <c r="BW60" s="794"/>
      <c r="BX60" s="794"/>
      <c r="BY60" s="794"/>
      <c r="BZ60" s="794"/>
      <c r="CA60" s="794"/>
      <c r="CB60" s="905"/>
      <c r="CN60" s="99"/>
    </row>
    <row r="61" spans="1:99" s="2" customFormat="1" ht="15.75" customHeight="1">
      <c r="B61" s="913"/>
      <c r="C61" s="59"/>
      <c r="D61" s="59" t="s">
        <v>47</v>
      </c>
      <c r="E61" s="59"/>
      <c r="F61" s="59"/>
      <c r="G61" s="59"/>
      <c r="H61" s="59"/>
      <c r="I61" s="59"/>
      <c r="J61" s="59"/>
      <c r="K61" s="59"/>
      <c r="L61" s="59"/>
      <c r="M61" s="59"/>
      <c r="N61" s="59"/>
      <c r="O61" s="59"/>
      <c r="P61" s="59"/>
      <c r="Q61" s="59"/>
      <c r="R61" s="59"/>
      <c r="S61" s="59"/>
      <c r="T61" s="801" t="s">
        <v>1253</v>
      </c>
      <c r="U61" s="801"/>
      <c r="V61" s="801"/>
      <c r="W61" s="794"/>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794"/>
      <c r="BC61" s="794"/>
      <c r="BD61" s="794"/>
      <c r="BE61" s="794"/>
      <c r="BF61" s="794"/>
      <c r="BG61" s="794"/>
      <c r="BH61" s="794"/>
      <c r="BI61" s="794"/>
      <c r="BJ61" s="794"/>
      <c r="BK61" s="794"/>
      <c r="BL61" s="794"/>
      <c r="BM61" s="794"/>
      <c r="BN61" s="794"/>
      <c r="BO61" s="794"/>
      <c r="BP61" s="794"/>
      <c r="BQ61" s="794"/>
      <c r="BR61" s="794"/>
      <c r="BS61" s="794"/>
      <c r="BT61" s="794"/>
      <c r="BU61" s="794"/>
      <c r="BV61" s="794"/>
      <c r="BW61" s="794"/>
      <c r="BX61" s="794"/>
      <c r="BY61" s="794"/>
      <c r="BZ61" s="794"/>
      <c r="CA61" s="794"/>
      <c r="CB61" s="905"/>
      <c r="CN61" s="99"/>
    </row>
    <row r="62" spans="1:99" s="2" customFormat="1" ht="15.75" customHeight="1">
      <c r="B62" s="913"/>
      <c r="C62" s="59"/>
      <c r="D62" s="59" t="s">
        <v>48</v>
      </c>
      <c r="E62" s="59"/>
      <c r="F62" s="59"/>
      <c r="G62" s="59"/>
      <c r="H62" s="59"/>
      <c r="I62" s="59"/>
      <c r="J62" s="59"/>
      <c r="K62" s="59"/>
      <c r="L62" s="59"/>
      <c r="M62" s="59"/>
      <c r="N62" s="59"/>
      <c r="O62" s="59"/>
      <c r="P62" s="59"/>
      <c r="Q62" s="59"/>
      <c r="R62" s="59"/>
      <c r="S62" s="59"/>
      <c r="T62" s="794"/>
      <c r="U62" s="794"/>
      <c r="V62" s="794"/>
      <c r="W62" s="794"/>
      <c r="X62" s="794"/>
      <c r="Y62" s="794"/>
      <c r="Z62" s="794"/>
      <c r="AA62" s="794"/>
      <c r="AB62" s="908"/>
      <c r="AC62" s="908"/>
      <c r="AD62" s="908"/>
      <c r="AE62" s="908"/>
      <c r="AF62" s="908"/>
      <c r="AG62" s="908"/>
      <c r="AH62" s="908"/>
      <c r="AI62" s="908"/>
      <c r="AJ62" s="908"/>
      <c r="AK62" s="908"/>
      <c r="AL62" s="908"/>
      <c r="AM62" s="908"/>
      <c r="AN62" s="908"/>
      <c r="AO62" s="908"/>
      <c r="AP62" s="908"/>
      <c r="AQ62" s="908"/>
      <c r="AR62" s="908"/>
      <c r="AS62" s="908"/>
      <c r="AT62" s="908"/>
      <c r="AU62" s="908"/>
      <c r="AV62" s="908"/>
      <c r="AW62" s="908"/>
      <c r="AX62" s="908"/>
      <c r="AY62" s="908"/>
      <c r="AZ62" s="908"/>
      <c r="BA62" s="908"/>
      <c r="BB62" s="908"/>
      <c r="BC62" s="908"/>
      <c r="BD62" s="908"/>
      <c r="BE62" s="908"/>
      <c r="BF62" s="908"/>
      <c r="BG62" s="908"/>
      <c r="BH62" s="908"/>
      <c r="BI62" s="908"/>
      <c r="BJ62" s="908"/>
      <c r="BK62" s="908"/>
      <c r="BL62" s="908"/>
      <c r="BM62" s="908"/>
      <c r="BN62" s="908"/>
      <c r="BO62" s="908"/>
      <c r="BP62" s="908"/>
      <c r="BQ62" s="908"/>
      <c r="BR62" s="908"/>
      <c r="BS62" s="908"/>
      <c r="BT62" s="908"/>
      <c r="BU62" s="908"/>
      <c r="BV62" s="908"/>
      <c r="BW62" s="908"/>
      <c r="BX62" s="908"/>
      <c r="BY62" s="908"/>
      <c r="BZ62" s="908"/>
      <c r="CA62" s="908"/>
      <c r="CB62" s="909"/>
      <c r="CN62" s="99"/>
    </row>
    <row r="63" spans="1:99" s="2" customFormat="1" ht="15.75" customHeight="1">
      <c r="B63" s="913"/>
      <c r="C63" s="63"/>
      <c r="D63" s="63" t="s">
        <v>49</v>
      </c>
      <c r="E63" s="63"/>
      <c r="F63" s="63"/>
      <c r="G63" s="63"/>
      <c r="H63" s="63"/>
      <c r="I63" s="63"/>
      <c r="J63" s="63"/>
      <c r="K63" s="63"/>
      <c r="L63" s="63"/>
      <c r="M63" s="63"/>
      <c r="N63" s="63"/>
      <c r="O63" s="63"/>
      <c r="P63" s="63"/>
      <c r="Q63" s="63"/>
      <c r="R63" s="63"/>
      <c r="S63" s="63"/>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6"/>
      <c r="AY63" s="906"/>
      <c r="AZ63" s="906"/>
      <c r="BA63" s="906"/>
      <c r="BB63" s="906"/>
      <c r="BC63" s="906"/>
      <c r="BD63" s="906"/>
      <c r="BE63" s="906"/>
      <c r="BF63" s="906"/>
      <c r="BG63" s="906"/>
      <c r="BH63" s="906"/>
      <c r="BI63" s="906"/>
      <c r="BJ63" s="906"/>
      <c r="BK63" s="906"/>
      <c r="BL63" s="906"/>
      <c r="BM63" s="906"/>
      <c r="BN63" s="906"/>
      <c r="BO63" s="906"/>
      <c r="BP63" s="906"/>
      <c r="BQ63" s="906"/>
      <c r="BR63" s="906"/>
      <c r="BS63" s="906"/>
      <c r="BT63" s="906"/>
      <c r="BU63" s="906"/>
      <c r="BV63" s="906"/>
      <c r="BW63" s="906"/>
      <c r="BX63" s="906"/>
      <c r="BY63" s="906"/>
      <c r="BZ63" s="906"/>
      <c r="CA63" s="906"/>
      <c r="CB63" s="907"/>
      <c r="CN63" s="99"/>
    </row>
    <row r="64" spans="1:99" s="2" customFormat="1" ht="15.75" customHeight="1">
      <c r="B64" s="913" t="s">
        <v>2084</v>
      </c>
      <c r="C64" s="59"/>
      <c r="D64" s="59" t="s">
        <v>36</v>
      </c>
      <c r="E64" s="59"/>
      <c r="F64" s="59"/>
      <c r="G64" s="59"/>
      <c r="H64" s="59"/>
      <c r="I64" s="59"/>
      <c r="J64" s="59"/>
      <c r="K64" s="59"/>
      <c r="L64" s="59"/>
      <c r="M64" s="59"/>
      <c r="N64" s="59"/>
      <c r="O64" s="59"/>
      <c r="P64" s="59"/>
      <c r="Q64" s="59"/>
      <c r="R64" s="59"/>
      <c r="S64" s="59"/>
      <c r="T64" s="59"/>
      <c r="U64" s="59" t="s">
        <v>37</v>
      </c>
      <c r="V64" s="59"/>
      <c r="W64" s="794"/>
      <c r="X64" s="794"/>
      <c r="Y64" s="794"/>
      <c r="Z64" s="794"/>
      <c r="AA64" s="122" t="s">
        <v>38</v>
      </c>
      <c r="AB64" s="59"/>
      <c r="AC64" s="59"/>
      <c r="AD64" s="59"/>
      <c r="AE64" s="59"/>
      <c r="AF64" s="59"/>
      <c r="AG64" s="59"/>
      <c r="AH64" s="59"/>
      <c r="AI64" s="59"/>
      <c r="AJ64" s="59"/>
      <c r="AK64" s="59" t="s">
        <v>37</v>
      </c>
      <c r="AL64" s="59"/>
      <c r="AM64" s="823"/>
      <c r="AN64" s="823"/>
      <c r="AO64" s="823"/>
      <c r="AP64" s="823"/>
      <c r="AQ64" s="823"/>
      <c r="AR64" s="823"/>
      <c r="AS64" s="823"/>
      <c r="AT64" s="823"/>
      <c r="AU64" s="823"/>
      <c r="AV64" s="823"/>
      <c r="AW64" s="823"/>
      <c r="AX64" s="823"/>
      <c r="AY64" s="122" t="s">
        <v>39</v>
      </c>
      <c r="AZ64" s="59"/>
      <c r="BA64" s="59"/>
      <c r="BB64" s="59"/>
      <c r="BC64" s="59"/>
      <c r="BD64" s="59"/>
      <c r="BE64" s="59"/>
      <c r="BF64" s="59"/>
      <c r="BG64" s="59"/>
      <c r="BH64" s="794"/>
      <c r="BI64" s="794"/>
      <c r="BJ64" s="794"/>
      <c r="BK64" s="794"/>
      <c r="BL64" s="794"/>
      <c r="BM64" s="794"/>
      <c r="BN64" s="794"/>
      <c r="BO64" s="794"/>
      <c r="BP64" s="794"/>
      <c r="BQ64" s="794"/>
      <c r="BR64" s="794"/>
      <c r="BS64" s="794"/>
      <c r="BT64" s="122" t="s">
        <v>40</v>
      </c>
      <c r="BU64" s="59"/>
      <c r="BV64" s="59"/>
      <c r="BW64" s="59"/>
      <c r="BX64" s="59"/>
      <c r="BY64" s="59"/>
      <c r="BZ64" s="59"/>
      <c r="CA64" s="59"/>
      <c r="CB64" s="434"/>
      <c r="CN64" s="99"/>
    </row>
    <row r="65" spans="2:92" s="2" customFormat="1" ht="15.75" customHeight="1">
      <c r="B65" s="913"/>
      <c r="C65" s="59"/>
      <c r="D65" s="59" t="s">
        <v>31</v>
      </c>
      <c r="E65" s="59"/>
      <c r="F65" s="59"/>
      <c r="G65" s="59"/>
      <c r="H65" s="59"/>
      <c r="I65" s="59"/>
      <c r="J65" s="59"/>
      <c r="K65" s="59"/>
      <c r="L65" s="59"/>
      <c r="M65" s="59"/>
      <c r="N65" s="59"/>
      <c r="O65" s="59"/>
      <c r="P65" s="59"/>
      <c r="Q65" s="59"/>
      <c r="R65" s="59"/>
      <c r="S65" s="59"/>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4"/>
      <c r="AY65" s="794"/>
      <c r="AZ65" s="794"/>
      <c r="BA65" s="794"/>
      <c r="BB65" s="794"/>
      <c r="BC65" s="794"/>
      <c r="BD65" s="794"/>
      <c r="BE65" s="794"/>
      <c r="BF65" s="794"/>
      <c r="BG65" s="794"/>
      <c r="BH65" s="794"/>
      <c r="BI65" s="794"/>
      <c r="BJ65" s="794"/>
      <c r="BK65" s="794"/>
      <c r="BL65" s="794"/>
      <c r="BM65" s="794"/>
      <c r="BN65" s="794"/>
      <c r="BO65" s="794"/>
      <c r="BP65" s="794"/>
      <c r="BQ65" s="794"/>
      <c r="BR65" s="794"/>
      <c r="BS65" s="794"/>
      <c r="BT65" s="794"/>
      <c r="BU65" s="794"/>
      <c r="BV65" s="794"/>
      <c r="BW65" s="794"/>
      <c r="BX65" s="794"/>
      <c r="BY65" s="794"/>
      <c r="BZ65" s="794"/>
      <c r="CA65" s="794"/>
      <c r="CB65" s="905"/>
      <c r="CN65" s="99"/>
    </row>
    <row r="66" spans="2:92" s="2" customFormat="1" ht="15.75" customHeight="1">
      <c r="B66" s="913"/>
      <c r="C66" s="59"/>
      <c r="D66" s="59" t="s">
        <v>42</v>
      </c>
      <c r="E66" s="59"/>
      <c r="F66" s="59"/>
      <c r="G66" s="59"/>
      <c r="H66" s="59"/>
      <c r="I66" s="59"/>
      <c r="J66" s="59"/>
      <c r="K66" s="59"/>
      <c r="L66" s="59"/>
      <c r="M66" s="59"/>
      <c r="N66" s="59"/>
      <c r="O66" s="59"/>
      <c r="P66" s="59"/>
      <c r="Q66" s="59"/>
      <c r="R66" s="59"/>
      <c r="S66" s="59"/>
      <c r="T66" s="59"/>
      <c r="U66" s="59" t="s">
        <v>37</v>
      </c>
      <c r="V66" s="59"/>
      <c r="W66" s="794"/>
      <c r="X66" s="794"/>
      <c r="Y66" s="794"/>
      <c r="Z66" s="794"/>
      <c r="AA66" s="122" t="s">
        <v>43</v>
      </c>
      <c r="AB66" s="59"/>
      <c r="AC66" s="59"/>
      <c r="AD66" s="59"/>
      <c r="AE66" s="59"/>
      <c r="AF66" s="59"/>
      <c r="AG66" s="59"/>
      <c r="AH66" s="59"/>
      <c r="AI66" s="59"/>
      <c r="AJ66" s="59"/>
      <c r="AK66" s="59" t="s">
        <v>37</v>
      </c>
      <c r="AL66" s="59"/>
      <c r="AM66" s="794"/>
      <c r="AN66" s="794"/>
      <c r="AO66" s="794"/>
      <c r="AP66" s="794"/>
      <c r="AQ66" s="794"/>
      <c r="AR66" s="794"/>
      <c r="AS66" s="794"/>
      <c r="AT66" s="794"/>
      <c r="AU66" s="794"/>
      <c r="AV66" s="59" t="s">
        <v>44</v>
      </c>
      <c r="AW66" s="59"/>
      <c r="AX66" s="59"/>
      <c r="AY66" s="59"/>
      <c r="AZ66" s="122"/>
      <c r="BA66" s="59"/>
      <c r="BB66" s="59"/>
      <c r="BC66" s="59"/>
      <c r="BD66" s="59"/>
      <c r="BE66" s="59"/>
      <c r="BF66" s="59"/>
      <c r="BG66" s="59"/>
      <c r="BH66" s="794"/>
      <c r="BI66" s="794"/>
      <c r="BJ66" s="794"/>
      <c r="BK66" s="794"/>
      <c r="BL66" s="794"/>
      <c r="BM66" s="794"/>
      <c r="BN66" s="794"/>
      <c r="BO66" s="794"/>
      <c r="BP66" s="794"/>
      <c r="BQ66" s="794"/>
      <c r="BR66" s="794"/>
      <c r="BS66" s="794"/>
      <c r="BT66" s="122" t="s">
        <v>40</v>
      </c>
      <c r="BU66" s="59"/>
      <c r="BV66" s="59"/>
      <c r="BW66" s="59"/>
      <c r="BX66" s="59"/>
      <c r="BY66" s="59"/>
      <c r="BZ66" s="59"/>
      <c r="CA66" s="59"/>
      <c r="CB66" s="434"/>
      <c r="CN66" s="99"/>
    </row>
    <row r="67" spans="2:92" s="2" customFormat="1" ht="15.75" customHeight="1">
      <c r="B67" s="913"/>
      <c r="C67" s="59"/>
      <c r="D67" s="59"/>
      <c r="E67" s="59"/>
      <c r="F67" s="59"/>
      <c r="G67" s="59"/>
      <c r="H67" s="59"/>
      <c r="I67" s="59"/>
      <c r="J67" s="59"/>
      <c r="K67" s="59"/>
      <c r="L67" s="59"/>
      <c r="M67" s="59"/>
      <c r="N67" s="59"/>
      <c r="O67" s="59"/>
      <c r="P67" s="59"/>
      <c r="Q67" s="59"/>
      <c r="R67" s="59"/>
      <c r="S67" s="59"/>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4"/>
      <c r="AY67" s="794"/>
      <c r="AZ67" s="794"/>
      <c r="BA67" s="794"/>
      <c r="BB67" s="794"/>
      <c r="BC67" s="794"/>
      <c r="BD67" s="794"/>
      <c r="BE67" s="794"/>
      <c r="BF67" s="794"/>
      <c r="BG67" s="794"/>
      <c r="BH67" s="794"/>
      <c r="BI67" s="794"/>
      <c r="BJ67" s="794"/>
      <c r="BK67" s="794"/>
      <c r="BL67" s="794"/>
      <c r="BM67" s="794"/>
      <c r="BN67" s="794"/>
      <c r="BO67" s="794"/>
      <c r="BP67" s="794"/>
      <c r="BQ67" s="794"/>
      <c r="BR67" s="794"/>
      <c r="BS67" s="794"/>
      <c r="BT67" s="794"/>
      <c r="BU67" s="794"/>
      <c r="BV67" s="794"/>
      <c r="BW67" s="794"/>
      <c r="BX67" s="794"/>
      <c r="BY67" s="794"/>
      <c r="BZ67" s="794"/>
      <c r="CA67" s="794"/>
      <c r="CB67" s="905"/>
      <c r="CN67" s="99"/>
    </row>
    <row r="68" spans="2:92" s="2" customFormat="1" ht="15.75" customHeight="1">
      <c r="B68" s="913"/>
      <c r="C68" s="59"/>
      <c r="D68" s="59" t="s">
        <v>47</v>
      </c>
      <c r="E68" s="59"/>
      <c r="F68" s="59"/>
      <c r="G68" s="59"/>
      <c r="H68" s="59"/>
      <c r="I68" s="59"/>
      <c r="J68" s="59"/>
      <c r="K68" s="59"/>
      <c r="L68" s="59"/>
      <c r="M68" s="59"/>
      <c r="N68" s="59"/>
      <c r="O68" s="59"/>
      <c r="P68" s="59"/>
      <c r="Q68" s="59"/>
      <c r="R68" s="59"/>
      <c r="S68" s="59"/>
      <c r="T68" s="801" t="s">
        <v>1253</v>
      </c>
      <c r="U68" s="801"/>
      <c r="V68" s="801"/>
      <c r="W68" s="794"/>
      <c r="X68" s="794"/>
      <c r="Y68" s="794"/>
      <c r="Z68" s="794"/>
      <c r="AA68" s="794"/>
      <c r="AB68" s="794"/>
      <c r="AC68" s="794"/>
      <c r="AD68" s="794"/>
      <c r="AE68" s="794"/>
      <c r="AF68" s="794"/>
      <c r="AG68" s="794"/>
      <c r="AH68" s="794"/>
      <c r="AI68" s="794"/>
      <c r="AJ68" s="794"/>
      <c r="AK68" s="794"/>
      <c r="AL68" s="794"/>
      <c r="AM68" s="794"/>
      <c r="AN68" s="794"/>
      <c r="AO68" s="794"/>
      <c r="AP68" s="794"/>
      <c r="AQ68" s="794"/>
      <c r="AR68" s="794"/>
      <c r="AS68" s="794"/>
      <c r="AT68" s="794"/>
      <c r="AU68" s="794"/>
      <c r="AV68" s="794"/>
      <c r="AW68" s="794"/>
      <c r="AX68" s="794"/>
      <c r="AY68" s="794"/>
      <c r="AZ68" s="794"/>
      <c r="BA68" s="794"/>
      <c r="BB68" s="794"/>
      <c r="BC68" s="794"/>
      <c r="BD68" s="794"/>
      <c r="BE68" s="794"/>
      <c r="BF68" s="794"/>
      <c r="BG68" s="794"/>
      <c r="BH68" s="794"/>
      <c r="BI68" s="794"/>
      <c r="BJ68" s="794"/>
      <c r="BK68" s="794"/>
      <c r="BL68" s="794"/>
      <c r="BM68" s="794"/>
      <c r="BN68" s="794"/>
      <c r="BO68" s="794"/>
      <c r="BP68" s="794"/>
      <c r="BQ68" s="794"/>
      <c r="BR68" s="794"/>
      <c r="BS68" s="794"/>
      <c r="BT68" s="794"/>
      <c r="BU68" s="794"/>
      <c r="BV68" s="794"/>
      <c r="BW68" s="794"/>
      <c r="BX68" s="794"/>
      <c r="BY68" s="794"/>
      <c r="BZ68" s="794"/>
      <c r="CA68" s="794"/>
      <c r="CB68" s="905"/>
      <c r="CN68" s="99"/>
    </row>
    <row r="69" spans="2:92" s="2" customFormat="1" ht="15.75" customHeight="1">
      <c r="B69" s="913"/>
      <c r="C69" s="59"/>
      <c r="D69" s="59" t="s">
        <v>48</v>
      </c>
      <c r="E69" s="59"/>
      <c r="F69" s="59"/>
      <c r="G69" s="59"/>
      <c r="H69" s="59"/>
      <c r="I69" s="59"/>
      <c r="J69" s="59"/>
      <c r="K69" s="59"/>
      <c r="L69" s="59"/>
      <c r="M69" s="59"/>
      <c r="N69" s="59"/>
      <c r="O69" s="59"/>
      <c r="P69" s="59"/>
      <c r="Q69" s="59"/>
      <c r="R69" s="59"/>
      <c r="S69" s="59"/>
      <c r="T69" s="794"/>
      <c r="U69" s="794"/>
      <c r="V69" s="794"/>
      <c r="W69" s="794"/>
      <c r="X69" s="794"/>
      <c r="Y69" s="794"/>
      <c r="Z69" s="794"/>
      <c r="AA69" s="794"/>
      <c r="AB69" s="794"/>
      <c r="AC69" s="794"/>
      <c r="AD69" s="794"/>
      <c r="AE69" s="794"/>
      <c r="AF69" s="794"/>
      <c r="AG69" s="794"/>
      <c r="AH69" s="794"/>
      <c r="AI69" s="794"/>
      <c r="AJ69" s="794"/>
      <c r="AK69" s="794"/>
      <c r="AL69" s="794"/>
      <c r="AM69" s="794"/>
      <c r="AN69" s="794"/>
      <c r="AO69" s="794"/>
      <c r="AP69" s="794"/>
      <c r="AQ69" s="794"/>
      <c r="AR69" s="794"/>
      <c r="AS69" s="794"/>
      <c r="AT69" s="794"/>
      <c r="AU69" s="794"/>
      <c r="AV69" s="794"/>
      <c r="AW69" s="794"/>
      <c r="AX69" s="794"/>
      <c r="AY69" s="794"/>
      <c r="AZ69" s="794"/>
      <c r="BA69" s="794"/>
      <c r="BB69" s="794"/>
      <c r="BC69" s="794"/>
      <c r="BD69" s="794"/>
      <c r="BE69" s="794"/>
      <c r="BF69" s="794"/>
      <c r="BG69" s="794"/>
      <c r="BH69" s="794"/>
      <c r="BI69" s="794"/>
      <c r="BJ69" s="794"/>
      <c r="BK69" s="794"/>
      <c r="BL69" s="794"/>
      <c r="BM69" s="794"/>
      <c r="BN69" s="794"/>
      <c r="BO69" s="794"/>
      <c r="BP69" s="794"/>
      <c r="BQ69" s="794"/>
      <c r="BR69" s="794"/>
      <c r="BS69" s="794"/>
      <c r="BT69" s="794"/>
      <c r="BU69" s="794"/>
      <c r="BV69" s="794"/>
      <c r="BW69" s="794"/>
      <c r="BX69" s="794"/>
      <c r="BY69" s="794"/>
      <c r="BZ69" s="794"/>
      <c r="CA69" s="794"/>
      <c r="CB69" s="905"/>
      <c r="CN69" s="99"/>
    </row>
    <row r="70" spans="2:92" s="2" customFormat="1" ht="15.75" customHeight="1">
      <c r="B70" s="913"/>
      <c r="C70" s="59"/>
      <c r="D70" s="59" t="s">
        <v>49</v>
      </c>
      <c r="E70" s="59"/>
      <c r="F70" s="59"/>
      <c r="G70" s="59"/>
      <c r="H70" s="59"/>
      <c r="I70" s="59"/>
      <c r="J70" s="59"/>
      <c r="K70" s="59"/>
      <c r="L70" s="59"/>
      <c r="M70" s="59"/>
      <c r="N70" s="59"/>
      <c r="O70" s="59"/>
      <c r="P70" s="59"/>
      <c r="Q70" s="59"/>
      <c r="R70" s="59"/>
      <c r="S70" s="59"/>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4"/>
      <c r="AY70" s="794"/>
      <c r="AZ70" s="794"/>
      <c r="BA70" s="794"/>
      <c r="BB70" s="794"/>
      <c r="BC70" s="794"/>
      <c r="BD70" s="794"/>
      <c r="BE70" s="794"/>
      <c r="BF70" s="794"/>
      <c r="BG70" s="794"/>
      <c r="BH70" s="794"/>
      <c r="BI70" s="794"/>
      <c r="BJ70" s="794"/>
      <c r="BK70" s="794"/>
      <c r="BL70" s="794"/>
      <c r="BM70" s="794"/>
      <c r="BN70" s="794"/>
      <c r="BO70" s="794"/>
      <c r="BP70" s="794"/>
      <c r="BQ70" s="794"/>
      <c r="BR70" s="794"/>
      <c r="BS70" s="794"/>
      <c r="BT70" s="794"/>
      <c r="BU70" s="794"/>
      <c r="BV70" s="794"/>
      <c r="BW70" s="794"/>
      <c r="BX70" s="794"/>
      <c r="BY70" s="794"/>
      <c r="BZ70" s="794"/>
      <c r="CA70" s="794"/>
      <c r="CB70" s="905"/>
      <c r="CN70" s="99"/>
    </row>
    <row r="71" spans="2:92" s="2" customFormat="1" ht="15.75" customHeight="1">
      <c r="B71" s="913"/>
      <c r="C71" s="63"/>
      <c r="D71" s="63" t="s">
        <v>52</v>
      </c>
      <c r="E71" s="63"/>
      <c r="F71" s="63"/>
      <c r="G71" s="63"/>
      <c r="H71" s="63"/>
      <c r="I71" s="63"/>
      <c r="J71" s="63"/>
      <c r="K71" s="63"/>
      <c r="L71" s="63"/>
      <c r="M71" s="63"/>
      <c r="N71" s="63"/>
      <c r="O71" s="63"/>
      <c r="P71" s="63"/>
      <c r="Q71" s="63"/>
      <c r="R71" s="63"/>
      <c r="S71" s="63"/>
      <c r="T71" s="63"/>
      <c r="U71" s="63"/>
      <c r="V71" s="63"/>
      <c r="W71" s="63"/>
      <c r="X71" s="63"/>
      <c r="Y71" s="63"/>
      <c r="Z71" s="63"/>
      <c r="AA71" s="63"/>
      <c r="AB71" s="63"/>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6"/>
      <c r="BA71" s="906"/>
      <c r="BB71" s="906"/>
      <c r="BC71" s="906"/>
      <c r="BD71" s="906"/>
      <c r="BE71" s="906"/>
      <c r="BF71" s="906"/>
      <c r="BG71" s="906"/>
      <c r="BH71" s="906"/>
      <c r="BI71" s="906"/>
      <c r="BJ71" s="906"/>
      <c r="BK71" s="906"/>
      <c r="BL71" s="906"/>
      <c r="BM71" s="906"/>
      <c r="BN71" s="906"/>
      <c r="BO71" s="906"/>
      <c r="BP71" s="906"/>
      <c r="BQ71" s="906"/>
      <c r="BR71" s="906"/>
      <c r="BS71" s="906"/>
      <c r="BT71" s="906"/>
      <c r="BU71" s="906"/>
      <c r="BV71" s="906"/>
      <c r="BW71" s="906"/>
      <c r="BX71" s="906"/>
      <c r="BY71" s="906"/>
      <c r="BZ71" s="906"/>
      <c r="CA71" s="906"/>
      <c r="CB71" s="907"/>
      <c r="CN71" s="99"/>
    </row>
    <row r="72" spans="2:92" s="2" customFormat="1" ht="15.75" customHeight="1">
      <c r="B72" s="913"/>
      <c r="C72" s="59"/>
      <c r="D72" s="59" t="s">
        <v>36</v>
      </c>
      <c r="E72" s="59"/>
      <c r="F72" s="59"/>
      <c r="G72" s="59"/>
      <c r="H72" s="59"/>
      <c r="I72" s="59"/>
      <c r="J72" s="59"/>
      <c r="K72" s="59"/>
      <c r="L72" s="59"/>
      <c r="M72" s="59"/>
      <c r="N72" s="59"/>
      <c r="O72" s="59"/>
      <c r="P72" s="59"/>
      <c r="Q72" s="59"/>
      <c r="R72" s="59"/>
      <c r="S72" s="59"/>
      <c r="T72" s="59"/>
      <c r="U72" s="59" t="s">
        <v>37</v>
      </c>
      <c r="V72" s="59"/>
      <c r="W72" s="794"/>
      <c r="X72" s="794"/>
      <c r="Y72" s="794"/>
      <c r="Z72" s="794"/>
      <c r="AA72" s="122" t="s">
        <v>38</v>
      </c>
      <c r="AB72" s="59"/>
      <c r="AC72" s="59"/>
      <c r="AD72" s="59"/>
      <c r="AE72" s="59"/>
      <c r="AF72" s="59"/>
      <c r="AG72" s="59"/>
      <c r="AH72" s="59"/>
      <c r="AI72" s="59"/>
      <c r="AJ72" s="59"/>
      <c r="AK72" s="59" t="s">
        <v>37</v>
      </c>
      <c r="AL72" s="59"/>
      <c r="AM72" s="823"/>
      <c r="AN72" s="823"/>
      <c r="AO72" s="823"/>
      <c r="AP72" s="823"/>
      <c r="AQ72" s="823"/>
      <c r="AR72" s="823"/>
      <c r="AS72" s="823"/>
      <c r="AT72" s="823"/>
      <c r="AU72" s="823"/>
      <c r="AV72" s="823"/>
      <c r="AW72" s="823"/>
      <c r="AX72" s="823"/>
      <c r="AY72" s="122" t="s">
        <v>39</v>
      </c>
      <c r="AZ72" s="59"/>
      <c r="BA72" s="59"/>
      <c r="BB72" s="59"/>
      <c r="BC72" s="59"/>
      <c r="BD72" s="59"/>
      <c r="BE72" s="59"/>
      <c r="BF72" s="59"/>
      <c r="BG72" s="59"/>
      <c r="BH72" s="794"/>
      <c r="BI72" s="794"/>
      <c r="BJ72" s="794"/>
      <c r="BK72" s="794"/>
      <c r="BL72" s="794"/>
      <c r="BM72" s="794"/>
      <c r="BN72" s="794"/>
      <c r="BO72" s="794"/>
      <c r="BP72" s="794"/>
      <c r="BQ72" s="794"/>
      <c r="BR72" s="794"/>
      <c r="BS72" s="794"/>
      <c r="BT72" s="122" t="s">
        <v>40</v>
      </c>
      <c r="BU72" s="59"/>
      <c r="BV72" s="59"/>
      <c r="BW72" s="59"/>
      <c r="BX72" s="59"/>
      <c r="BY72" s="59"/>
      <c r="BZ72" s="59"/>
      <c r="CA72" s="59"/>
      <c r="CB72" s="434"/>
      <c r="CN72" s="99"/>
    </row>
    <row r="73" spans="2:92" s="2" customFormat="1" ht="15.75" customHeight="1">
      <c r="B73" s="913"/>
      <c r="C73" s="59"/>
      <c r="D73" s="59" t="s">
        <v>31</v>
      </c>
      <c r="E73" s="59"/>
      <c r="F73" s="59"/>
      <c r="G73" s="59"/>
      <c r="H73" s="59"/>
      <c r="I73" s="59"/>
      <c r="J73" s="59"/>
      <c r="K73" s="59"/>
      <c r="L73" s="59"/>
      <c r="M73" s="59"/>
      <c r="N73" s="59"/>
      <c r="O73" s="59"/>
      <c r="P73" s="59"/>
      <c r="Q73" s="59"/>
      <c r="R73" s="59"/>
      <c r="S73" s="59"/>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4"/>
      <c r="AY73" s="794"/>
      <c r="AZ73" s="794"/>
      <c r="BA73" s="794"/>
      <c r="BB73" s="794"/>
      <c r="BC73" s="794"/>
      <c r="BD73" s="794"/>
      <c r="BE73" s="794"/>
      <c r="BF73" s="794"/>
      <c r="BG73" s="794"/>
      <c r="BH73" s="794"/>
      <c r="BI73" s="794"/>
      <c r="BJ73" s="794"/>
      <c r="BK73" s="794"/>
      <c r="BL73" s="794"/>
      <c r="BM73" s="794"/>
      <c r="BN73" s="794"/>
      <c r="BO73" s="794"/>
      <c r="BP73" s="794"/>
      <c r="BQ73" s="794"/>
      <c r="BR73" s="794"/>
      <c r="BS73" s="794"/>
      <c r="BT73" s="794"/>
      <c r="BU73" s="794"/>
      <c r="BV73" s="794"/>
      <c r="BW73" s="794"/>
      <c r="BX73" s="794"/>
      <c r="BY73" s="794"/>
      <c r="BZ73" s="794"/>
      <c r="CA73" s="794"/>
      <c r="CB73" s="905"/>
      <c r="CN73" s="99"/>
    </row>
    <row r="74" spans="2:92" s="2" customFormat="1" ht="15.75" customHeight="1">
      <c r="B74" s="913"/>
      <c r="C74" s="59"/>
      <c r="D74" s="59" t="s">
        <v>42</v>
      </c>
      <c r="E74" s="59"/>
      <c r="F74" s="59"/>
      <c r="G74" s="59"/>
      <c r="H74" s="59"/>
      <c r="I74" s="59"/>
      <c r="J74" s="59"/>
      <c r="K74" s="59"/>
      <c r="L74" s="59"/>
      <c r="M74" s="59"/>
      <c r="N74" s="59"/>
      <c r="O74" s="59"/>
      <c r="P74" s="59"/>
      <c r="Q74" s="59"/>
      <c r="R74" s="59"/>
      <c r="S74" s="59"/>
      <c r="T74" s="59"/>
      <c r="U74" s="59" t="s">
        <v>37</v>
      </c>
      <c r="V74" s="59"/>
      <c r="W74" s="794"/>
      <c r="X74" s="794"/>
      <c r="Y74" s="794"/>
      <c r="Z74" s="794"/>
      <c r="AA74" s="122" t="s">
        <v>43</v>
      </c>
      <c r="AB74" s="59"/>
      <c r="AC74" s="59"/>
      <c r="AD74" s="59"/>
      <c r="AE74" s="59"/>
      <c r="AF74" s="59"/>
      <c r="AG74" s="59"/>
      <c r="AH74" s="59"/>
      <c r="AI74" s="59"/>
      <c r="AJ74" s="59"/>
      <c r="AK74" s="59" t="s">
        <v>37</v>
      </c>
      <c r="AL74" s="59"/>
      <c r="AM74" s="794"/>
      <c r="AN74" s="794"/>
      <c r="AO74" s="794"/>
      <c r="AP74" s="794"/>
      <c r="AQ74" s="794"/>
      <c r="AR74" s="794"/>
      <c r="AS74" s="794"/>
      <c r="AT74" s="794"/>
      <c r="AU74" s="794"/>
      <c r="AV74" s="59" t="s">
        <v>44</v>
      </c>
      <c r="AW74" s="59"/>
      <c r="AX74" s="59"/>
      <c r="AY74" s="59"/>
      <c r="AZ74" s="122"/>
      <c r="BA74" s="59"/>
      <c r="BB74" s="59"/>
      <c r="BC74" s="59"/>
      <c r="BD74" s="59"/>
      <c r="BE74" s="59"/>
      <c r="BF74" s="59"/>
      <c r="BG74" s="59"/>
      <c r="BH74" s="794"/>
      <c r="BI74" s="794"/>
      <c r="BJ74" s="794"/>
      <c r="BK74" s="794"/>
      <c r="BL74" s="794"/>
      <c r="BM74" s="794"/>
      <c r="BN74" s="794"/>
      <c r="BO74" s="794"/>
      <c r="BP74" s="794"/>
      <c r="BQ74" s="794"/>
      <c r="BR74" s="794"/>
      <c r="BS74" s="794"/>
      <c r="BT74" s="122" t="s">
        <v>40</v>
      </c>
      <c r="BU74" s="59"/>
      <c r="BV74" s="59"/>
      <c r="BW74" s="59"/>
      <c r="BX74" s="59"/>
      <c r="BY74" s="59"/>
      <c r="BZ74" s="59"/>
      <c r="CA74" s="59"/>
      <c r="CB74" s="434"/>
      <c r="CN74" s="99"/>
    </row>
    <row r="75" spans="2:92" s="2" customFormat="1" ht="15.75" customHeight="1">
      <c r="B75" s="913"/>
      <c r="C75" s="59"/>
      <c r="D75" s="59"/>
      <c r="E75" s="59"/>
      <c r="F75" s="59"/>
      <c r="G75" s="59"/>
      <c r="H75" s="59"/>
      <c r="I75" s="59"/>
      <c r="J75" s="59"/>
      <c r="K75" s="59"/>
      <c r="L75" s="59"/>
      <c r="M75" s="59"/>
      <c r="N75" s="59"/>
      <c r="O75" s="59"/>
      <c r="P75" s="59"/>
      <c r="Q75" s="59"/>
      <c r="R75" s="59"/>
      <c r="S75" s="59"/>
      <c r="T75" s="794"/>
      <c r="U75" s="794"/>
      <c r="V75" s="794"/>
      <c r="W75" s="794"/>
      <c r="X75" s="794"/>
      <c r="Y75" s="794"/>
      <c r="Z75" s="794"/>
      <c r="AA75" s="794"/>
      <c r="AB75" s="794"/>
      <c r="AC75" s="794"/>
      <c r="AD75" s="794"/>
      <c r="AE75" s="794"/>
      <c r="AF75" s="794"/>
      <c r="AG75" s="794"/>
      <c r="AH75" s="794"/>
      <c r="AI75" s="794"/>
      <c r="AJ75" s="794"/>
      <c r="AK75" s="794"/>
      <c r="AL75" s="794"/>
      <c r="AM75" s="794"/>
      <c r="AN75" s="794"/>
      <c r="AO75" s="794"/>
      <c r="AP75" s="794"/>
      <c r="AQ75" s="794"/>
      <c r="AR75" s="794"/>
      <c r="AS75" s="794"/>
      <c r="AT75" s="794"/>
      <c r="AU75" s="794"/>
      <c r="AV75" s="794"/>
      <c r="AW75" s="794"/>
      <c r="AX75" s="794"/>
      <c r="AY75" s="794"/>
      <c r="AZ75" s="794"/>
      <c r="BA75" s="794"/>
      <c r="BB75" s="794"/>
      <c r="BC75" s="794"/>
      <c r="BD75" s="794"/>
      <c r="BE75" s="794"/>
      <c r="BF75" s="794"/>
      <c r="BG75" s="794"/>
      <c r="BH75" s="794"/>
      <c r="BI75" s="794"/>
      <c r="BJ75" s="794"/>
      <c r="BK75" s="794"/>
      <c r="BL75" s="794"/>
      <c r="BM75" s="794"/>
      <c r="BN75" s="794"/>
      <c r="BO75" s="794"/>
      <c r="BP75" s="794"/>
      <c r="BQ75" s="794"/>
      <c r="BR75" s="794"/>
      <c r="BS75" s="794"/>
      <c r="BT75" s="794"/>
      <c r="BU75" s="794"/>
      <c r="BV75" s="794"/>
      <c r="BW75" s="794"/>
      <c r="BX75" s="794"/>
      <c r="BY75" s="794"/>
      <c r="BZ75" s="794"/>
      <c r="CA75" s="794"/>
      <c r="CB75" s="905"/>
      <c r="CN75" s="99"/>
    </row>
    <row r="76" spans="2:92" s="2" customFormat="1" ht="15.75" customHeight="1">
      <c r="B76" s="913"/>
      <c r="C76" s="59"/>
      <c r="D76" s="59" t="s">
        <v>47</v>
      </c>
      <c r="E76" s="59"/>
      <c r="F76" s="59"/>
      <c r="G76" s="59"/>
      <c r="H76" s="59"/>
      <c r="I76" s="59"/>
      <c r="J76" s="59"/>
      <c r="K76" s="59"/>
      <c r="L76" s="59"/>
      <c r="M76" s="59"/>
      <c r="N76" s="59"/>
      <c r="O76" s="59"/>
      <c r="P76" s="59"/>
      <c r="Q76" s="59"/>
      <c r="R76" s="59"/>
      <c r="S76" s="59"/>
      <c r="T76" s="801" t="s">
        <v>1253</v>
      </c>
      <c r="U76" s="801"/>
      <c r="V76" s="801"/>
      <c r="W76" s="794"/>
      <c r="X76" s="794"/>
      <c r="Y76" s="794"/>
      <c r="Z76" s="794"/>
      <c r="AA76" s="794"/>
      <c r="AB76" s="794"/>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4"/>
      <c r="BT76" s="794"/>
      <c r="BU76" s="794"/>
      <c r="BV76" s="794"/>
      <c r="BW76" s="794"/>
      <c r="BX76" s="794"/>
      <c r="BY76" s="794"/>
      <c r="BZ76" s="794"/>
      <c r="CA76" s="794"/>
      <c r="CB76" s="905"/>
      <c r="CN76" s="99"/>
    </row>
    <row r="77" spans="2:92" s="2" customFormat="1" ht="15.75" customHeight="1">
      <c r="B77" s="913"/>
      <c r="C77" s="59"/>
      <c r="D77" s="59" t="s">
        <v>48</v>
      </c>
      <c r="E77" s="59"/>
      <c r="F77" s="59"/>
      <c r="G77" s="59"/>
      <c r="H77" s="59"/>
      <c r="I77" s="59"/>
      <c r="J77" s="59"/>
      <c r="K77" s="59"/>
      <c r="L77" s="59"/>
      <c r="M77" s="59"/>
      <c r="N77" s="59"/>
      <c r="O77" s="59"/>
      <c r="P77" s="59"/>
      <c r="Q77" s="59"/>
      <c r="R77" s="59"/>
      <c r="S77" s="59"/>
      <c r="T77" s="794"/>
      <c r="U77" s="794"/>
      <c r="V77" s="794"/>
      <c r="W77" s="794"/>
      <c r="X77" s="794"/>
      <c r="Y77" s="794"/>
      <c r="Z77" s="794"/>
      <c r="AA77" s="794"/>
      <c r="AB77" s="794"/>
      <c r="AC77" s="794"/>
      <c r="AD77" s="794"/>
      <c r="AE77" s="794"/>
      <c r="AF77" s="794"/>
      <c r="AG77" s="794"/>
      <c r="AH77" s="794"/>
      <c r="AI77" s="794"/>
      <c r="AJ77" s="794"/>
      <c r="AK77" s="794"/>
      <c r="AL77" s="794"/>
      <c r="AM77" s="794"/>
      <c r="AN77" s="794"/>
      <c r="AO77" s="794"/>
      <c r="AP77" s="794"/>
      <c r="AQ77" s="794"/>
      <c r="AR77" s="794"/>
      <c r="AS77" s="794"/>
      <c r="AT77" s="794"/>
      <c r="AU77" s="794"/>
      <c r="AV77" s="794"/>
      <c r="AW77" s="794"/>
      <c r="AX77" s="794"/>
      <c r="AY77" s="794"/>
      <c r="AZ77" s="794"/>
      <c r="BA77" s="794"/>
      <c r="BB77" s="794"/>
      <c r="BC77" s="794"/>
      <c r="BD77" s="794"/>
      <c r="BE77" s="794"/>
      <c r="BF77" s="794"/>
      <c r="BG77" s="794"/>
      <c r="BH77" s="794"/>
      <c r="BI77" s="794"/>
      <c r="BJ77" s="794"/>
      <c r="BK77" s="794"/>
      <c r="BL77" s="794"/>
      <c r="BM77" s="794"/>
      <c r="BN77" s="794"/>
      <c r="BO77" s="794"/>
      <c r="BP77" s="794"/>
      <c r="BQ77" s="794"/>
      <c r="BR77" s="794"/>
      <c r="BS77" s="794"/>
      <c r="BT77" s="794"/>
      <c r="BU77" s="794"/>
      <c r="BV77" s="794"/>
      <c r="BW77" s="794"/>
      <c r="BX77" s="794"/>
      <c r="BY77" s="794"/>
      <c r="BZ77" s="794"/>
      <c r="CA77" s="794"/>
      <c r="CB77" s="905"/>
      <c r="CN77" s="99"/>
    </row>
    <row r="78" spans="2:92" s="2" customFormat="1" ht="15.75" customHeight="1">
      <c r="B78" s="913"/>
      <c r="C78" s="59"/>
      <c r="D78" s="59" t="s">
        <v>49</v>
      </c>
      <c r="E78" s="59"/>
      <c r="F78" s="59"/>
      <c r="G78" s="59"/>
      <c r="H78" s="59"/>
      <c r="I78" s="59"/>
      <c r="J78" s="59"/>
      <c r="K78" s="59"/>
      <c r="L78" s="59"/>
      <c r="M78" s="59"/>
      <c r="N78" s="59"/>
      <c r="O78" s="59"/>
      <c r="P78" s="59"/>
      <c r="Q78" s="59"/>
      <c r="R78" s="59"/>
      <c r="S78" s="59"/>
      <c r="T78" s="794"/>
      <c r="U78" s="794"/>
      <c r="V78" s="794"/>
      <c r="W78" s="794"/>
      <c r="X78" s="794"/>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4"/>
      <c r="AY78" s="794"/>
      <c r="AZ78" s="794"/>
      <c r="BA78" s="794"/>
      <c r="BB78" s="794"/>
      <c r="BC78" s="794"/>
      <c r="BD78" s="794"/>
      <c r="BE78" s="794"/>
      <c r="BF78" s="794"/>
      <c r="BG78" s="794"/>
      <c r="BH78" s="794"/>
      <c r="BI78" s="794"/>
      <c r="BJ78" s="794"/>
      <c r="BK78" s="794"/>
      <c r="BL78" s="794"/>
      <c r="BM78" s="794"/>
      <c r="BN78" s="794"/>
      <c r="BO78" s="794"/>
      <c r="BP78" s="794"/>
      <c r="BQ78" s="794"/>
      <c r="BR78" s="794"/>
      <c r="BS78" s="794"/>
      <c r="BT78" s="794"/>
      <c r="BU78" s="794"/>
      <c r="BV78" s="794"/>
      <c r="BW78" s="794"/>
      <c r="BX78" s="794"/>
      <c r="BY78" s="794"/>
      <c r="BZ78" s="794"/>
      <c r="CA78" s="794"/>
      <c r="CB78" s="905"/>
      <c r="CN78" s="99"/>
    </row>
    <row r="79" spans="2:92" s="2" customFormat="1" ht="15.75" customHeight="1">
      <c r="B79" s="913"/>
      <c r="C79" s="63"/>
      <c r="D79" s="63" t="s">
        <v>52</v>
      </c>
      <c r="E79" s="63"/>
      <c r="F79" s="63"/>
      <c r="G79" s="63"/>
      <c r="H79" s="63"/>
      <c r="I79" s="63"/>
      <c r="J79" s="63"/>
      <c r="K79" s="63"/>
      <c r="L79" s="63"/>
      <c r="M79" s="63"/>
      <c r="N79" s="63"/>
      <c r="O79" s="63"/>
      <c r="P79" s="63"/>
      <c r="Q79" s="63"/>
      <c r="R79" s="63"/>
      <c r="S79" s="63"/>
      <c r="T79" s="63"/>
      <c r="U79" s="63"/>
      <c r="V79" s="63"/>
      <c r="W79" s="63"/>
      <c r="X79" s="63"/>
      <c r="Y79" s="63"/>
      <c r="Z79" s="63"/>
      <c r="AA79" s="63"/>
      <c r="AB79" s="63"/>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6"/>
      <c r="BA79" s="906"/>
      <c r="BB79" s="906"/>
      <c r="BC79" s="906"/>
      <c r="BD79" s="906"/>
      <c r="BE79" s="906"/>
      <c r="BF79" s="906"/>
      <c r="BG79" s="906"/>
      <c r="BH79" s="906"/>
      <c r="BI79" s="906"/>
      <c r="BJ79" s="906"/>
      <c r="BK79" s="906"/>
      <c r="BL79" s="906"/>
      <c r="BM79" s="906"/>
      <c r="BN79" s="906"/>
      <c r="BO79" s="906"/>
      <c r="BP79" s="906"/>
      <c r="BQ79" s="906"/>
      <c r="BR79" s="906"/>
      <c r="BS79" s="906"/>
      <c r="BT79" s="906"/>
      <c r="BU79" s="906"/>
      <c r="BV79" s="906"/>
      <c r="BW79" s="906"/>
      <c r="BX79" s="906"/>
      <c r="BY79" s="906"/>
      <c r="BZ79" s="906"/>
      <c r="CA79" s="906"/>
      <c r="CB79" s="907"/>
      <c r="CN79" s="99"/>
    </row>
    <row r="80" spans="2:92" s="1" customFormat="1" ht="20.100000000000001" customHeight="1">
      <c r="B80" s="913"/>
      <c r="C80" s="59" t="s">
        <v>54</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CB80" s="392"/>
    </row>
    <row r="81" spans="1:101" s="2" customFormat="1" ht="20.100000000000001" customHeight="1">
      <c r="A81" s="1"/>
      <c r="B81" s="913"/>
      <c r="C81" s="799" t="s">
        <v>56</v>
      </c>
      <c r="D81" s="799"/>
      <c r="E81" s="59"/>
      <c r="F81" s="59" t="s">
        <v>1256</v>
      </c>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799" t="s">
        <v>56</v>
      </c>
      <c r="AQ81" s="799"/>
      <c r="AR81" s="59"/>
      <c r="AS81" s="59" t="s">
        <v>1258</v>
      </c>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434"/>
      <c r="CC81" s="59"/>
      <c r="CD81" s="59"/>
      <c r="CE81" s="59"/>
      <c r="CF81" s="59"/>
      <c r="CG81" s="59"/>
      <c r="CH81" s="59"/>
      <c r="CI81" s="59"/>
    </row>
    <row r="82" spans="1:101" s="2" customFormat="1" ht="20.100000000000001" customHeight="1">
      <c r="A82" s="1"/>
      <c r="B82" s="913"/>
      <c r="C82" s="59" t="s">
        <v>58</v>
      </c>
      <c r="D82" s="59"/>
      <c r="E82" s="59"/>
      <c r="F82" s="59"/>
      <c r="G82" s="59"/>
      <c r="H82" s="59"/>
      <c r="I82" s="59"/>
      <c r="J82" s="59"/>
      <c r="K82" s="59"/>
      <c r="L82" s="59"/>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59"/>
      <c r="AK82" s="59"/>
      <c r="AL82" s="59"/>
      <c r="AM82" s="59"/>
      <c r="AN82" s="59"/>
      <c r="AO82" s="59"/>
      <c r="AP82" s="59" t="s">
        <v>58</v>
      </c>
      <c r="AQ82" s="59"/>
      <c r="AR82" s="59"/>
      <c r="AS82" s="59"/>
      <c r="AT82" s="59"/>
      <c r="AU82" s="59"/>
      <c r="AV82" s="59"/>
      <c r="AW82" s="59"/>
      <c r="AX82" s="59"/>
      <c r="AY82" s="59"/>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432"/>
      <c r="BW82" s="432"/>
      <c r="BX82" s="432"/>
      <c r="BY82" s="432"/>
      <c r="BZ82" s="59"/>
      <c r="CA82" s="59"/>
      <c r="CB82" s="434"/>
      <c r="CC82" s="59"/>
      <c r="CD82" s="59"/>
      <c r="CE82" s="59"/>
      <c r="CF82" s="59"/>
      <c r="CG82" s="59"/>
      <c r="CH82" s="59"/>
      <c r="CI82" s="59"/>
    </row>
    <row r="83" spans="1:101" s="2" customFormat="1" ht="20.100000000000001" customHeight="1">
      <c r="A83" s="1"/>
      <c r="B83" s="913"/>
      <c r="C83" s="63" t="s">
        <v>1257</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t="s">
        <v>81</v>
      </c>
      <c r="AC83" s="63"/>
      <c r="AD83" s="887"/>
      <c r="AE83" s="887"/>
      <c r="AF83" s="887"/>
      <c r="AG83" s="887"/>
      <c r="AH83" s="887"/>
      <c r="AI83" s="887"/>
      <c r="AJ83" s="887"/>
      <c r="AK83" s="887"/>
      <c r="AL83" s="887"/>
      <c r="AM83" s="887"/>
      <c r="AN83" s="63" t="s">
        <v>40</v>
      </c>
      <c r="AO83" s="63"/>
      <c r="AP83" s="63" t="s">
        <v>1257</v>
      </c>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t="s">
        <v>81</v>
      </c>
      <c r="BP83" s="63"/>
      <c r="BQ83" s="433"/>
      <c r="BR83" s="433"/>
      <c r="BS83" s="433"/>
      <c r="BT83" s="433"/>
      <c r="BU83" s="433"/>
      <c r="BV83" s="433"/>
      <c r="BW83" s="433"/>
      <c r="BX83" s="433"/>
      <c r="BY83" s="433"/>
      <c r="BZ83" s="433"/>
      <c r="CA83" s="63" t="s">
        <v>40</v>
      </c>
      <c r="CB83" s="435"/>
      <c r="CC83" s="430"/>
      <c r="CD83" s="430"/>
      <c r="CE83" s="430"/>
      <c r="CF83" s="430"/>
      <c r="CG83" s="430"/>
      <c r="CH83" s="59" t="s">
        <v>40</v>
      </c>
      <c r="CI83" s="59"/>
    </row>
    <row r="84" spans="1:101" s="2" customFormat="1" ht="20.100000000000001" customHeight="1">
      <c r="A84" s="1"/>
      <c r="B84" s="913"/>
      <c r="C84" s="915" t="s">
        <v>56</v>
      </c>
      <c r="D84" s="915"/>
      <c r="E84" s="169"/>
      <c r="F84" s="169" t="s">
        <v>1259</v>
      </c>
      <c r="G84" s="169"/>
      <c r="H84" s="169"/>
      <c r="I84" s="169"/>
      <c r="J84" s="169"/>
      <c r="K84" s="169"/>
      <c r="L84" s="169"/>
      <c r="M84" s="169"/>
      <c r="N84" s="169"/>
      <c r="O84" s="169"/>
      <c r="P84" s="169"/>
      <c r="Q84" s="169"/>
      <c r="R84" s="169"/>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915" t="s">
        <v>56</v>
      </c>
      <c r="AQ84" s="915"/>
      <c r="AR84" s="169"/>
      <c r="AS84" s="169" t="s">
        <v>1261</v>
      </c>
      <c r="AT84" s="169"/>
      <c r="AU84" s="169"/>
      <c r="AV84" s="169"/>
      <c r="AW84" s="169"/>
      <c r="AX84" s="169"/>
      <c r="AY84" s="169"/>
      <c r="AZ84" s="169"/>
      <c r="BA84" s="169"/>
      <c r="BB84" s="169"/>
      <c r="BC84" s="169"/>
      <c r="BD84" s="169"/>
      <c r="BE84" s="169"/>
      <c r="BF84" s="180"/>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436"/>
      <c r="CC84" s="122"/>
      <c r="CD84" s="122"/>
      <c r="CE84" s="122"/>
      <c r="CF84" s="122"/>
      <c r="CG84" s="122"/>
      <c r="CH84" s="122"/>
      <c r="CI84" s="122"/>
    </row>
    <row r="85" spans="1:101" s="2" customFormat="1" ht="20.100000000000001" customHeight="1">
      <c r="A85" s="1"/>
      <c r="B85" s="913"/>
      <c r="C85" s="59" t="s">
        <v>58</v>
      </c>
      <c r="D85" s="59"/>
      <c r="E85" s="59"/>
      <c r="F85" s="59"/>
      <c r="G85" s="59"/>
      <c r="H85" s="59"/>
      <c r="I85" s="59"/>
      <c r="J85" s="59"/>
      <c r="K85" s="59"/>
      <c r="L85" s="59"/>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122"/>
      <c r="AK85" s="122"/>
      <c r="AL85" s="122"/>
      <c r="AM85" s="122"/>
      <c r="AN85" s="122"/>
      <c r="AO85" s="122"/>
      <c r="AP85" s="59" t="s">
        <v>58</v>
      </c>
      <c r="AQ85" s="59"/>
      <c r="AR85" s="59"/>
      <c r="AS85" s="59"/>
      <c r="AT85" s="59"/>
      <c r="AU85" s="59"/>
      <c r="AV85" s="59"/>
      <c r="AW85" s="59"/>
      <c r="AX85" s="59"/>
      <c r="AY85" s="59"/>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432"/>
      <c r="BW85" s="432"/>
      <c r="BX85" s="432"/>
      <c r="BY85" s="432"/>
      <c r="BZ85" s="122"/>
      <c r="CA85" s="122"/>
      <c r="CB85" s="437"/>
      <c r="CC85" s="122"/>
      <c r="CD85" s="122"/>
      <c r="CE85" s="122"/>
      <c r="CF85" s="122"/>
      <c r="CG85" s="122"/>
      <c r="CH85" s="122"/>
      <c r="CI85" s="122"/>
    </row>
    <row r="86" spans="1:101" s="2" customFormat="1" ht="20.100000000000001" customHeight="1">
      <c r="A86" s="1"/>
      <c r="B86" s="913"/>
      <c r="C86" s="63" t="s">
        <v>1260</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t="s">
        <v>81</v>
      </c>
      <c r="AC86" s="63"/>
      <c r="AD86" s="887"/>
      <c r="AE86" s="887"/>
      <c r="AF86" s="887"/>
      <c r="AG86" s="887"/>
      <c r="AH86" s="887"/>
      <c r="AI86" s="887"/>
      <c r="AJ86" s="887"/>
      <c r="AK86" s="887"/>
      <c r="AL86" s="887"/>
      <c r="AM86" s="887"/>
      <c r="AN86" s="63" t="s">
        <v>40</v>
      </c>
      <c r="AO86" s="63"/>
      <c r="AP86" s="63" t="s">
        <v>1260</v>
      </c>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t="s">
        <v>81</v>
      </c>
      <c r="BP86" s="63"/>
      <c r="BQ86" s="887"/>
      <c r="BR86" s="887"/>
      <c r="BS86" s="887"/>
      <c r="BT86" s="887"/>
      <c r="BU86" s="887"/>
      <c r="BV86" s="887"/>
      <c r="BW86" s="887"/>
      <c r="BX86" s="887"/>
      <c r="BY86" s="887"/>
      <c r="BZ86" s="887"/>
      <c r="CA86" s="63" t="s">
        <v>40</v>
      </c>
      <c r="CB86" s="438"/>
      <c r="CC86" s="430"/>
      <c r="CD86" s="430"/>
      <c r="CE86" s="430"/>
      <c r="CF86" s="430"/>
      <c r="CG86" s="430"/>
      <c r="CH86" s="59" t="s">
        <v>40</v>
      </c>
      <c r="CI86" s="59"/>
    </row>
    <row r="87" spans="1:101" s="1" customFormat="1" ht="15.75" customHeight="1">
      <c r="B87" s="914" t="s">
        <v>2086</v>
      </c>
      <c r="C87" s="59"/>
      <c r="D87" s="59" t="s">
        <v>36</v>
      </c>
      <c r="E87" s="59"/>
      <c r="F87" s="59"/>
      <c r="G87" s="59"/>
      <c r="H87" s="59"/>
      <c r="I87" s="59"/>
      <c r="J87" s="59"/>
      <c r="K87" s="59"/>
      <c r="L87" s="59"/>
      <c r="M87" s="59"/>
      <c r="N87" s="59"/>
      <c r="O87" s="59"/>
      <c r="P87" s="59"/>
      <c r="Q87" s="59"/>
      <c r="R87" s="59"/>
      <c r="S87" s="59"/>
      <c r="T87" s="59"/>
      <c r="U87" s="59" t="s">
        <v>37</v>
      </c>
      <c r="V87" s="59"/>
      <c r="W87" s="794"/>
      <c r="X87" s="794"/>
      <c r="Y87" s="794"/>
      <c r="Z87" s="794"/>
      <c r="AA87" s="122" t="s">
        <v>38</v>
      </c>
      <c r="AB87" s="59"/>
      <c r="AC87" s="59"/>
      <c r="AD87" s="59"/>
      <c r="AE87" s="59"/>
      <c r="AF87" s="59"/>
      <c r="AG87" s="59"/>
      <c r="AH87" s="59"/>
      <c r="AI87" s="59"/>
      <c r="AJ87" s="59"/>
      <c r="AK87" s="59" t="s">
        <v>37</v>
      </c>
      <c r="AL87" s="59"/>
      <c r="AM87" s="823"/>
      <c r="AN87" s="823"/>
      <c r="AO87" s="823"/>
      <c r="AP87" s="823"/>
      <c r="AQ87" s="823"/>
      <c r="AR87" s="823"/>
      <c r="AS87" s="823"/>
      <c r="AT87" s="823"/>
      <c r="AU87" s="823"/>
      <c r="AV87" s="823"/>
      <c r="AW87" s="823"/>
      <c r="AX87" s="823"/>
      <c r="AY87" s="122" t="s">
        <v>39</v>
      </c>
      <c r="AZ87" s="59"/>
      <c r="BA87" s="59"/>
      <c r="BB87" s="59"/>
      <c r="BC87" s="59"/>
      <c r="BD87" s="59"/>
      <c r="BE87" s="59"/>
      <c r="BF87" s="59"/>
      <c r="BG87" s="59"/>
      <c r="BH87" s="794"/>
      <c r="BI87" s="794"/>
      <c r="BJ87" s="794"/>
      <c r="BK87" s="794"/>
      <c r="BL87" s="794"/>
      <c r="BM87" s="794"/>
      <c r="BN87" s="794"/>
      <c r="BO87" s="794"/>
      <c r="BP87" s="794"/>
      <c r="BQ87" s="794"/>
      <c r="BR87" s="794"/>
      <c r="BS87" s="794"/>
      <c r="BT87" s="122" t="s">
        <v>40</v>
      </c>
      <c r="BU87" s="59"/>
      <c r="BV87" s="59"/>
      <c r="BW87" s="59"/>
      <c r="BX87" s="59"/>
      <c r="BY87" s="59"/>
      <c r="BZ87" s="59"/>
      <c r="CA87" s="59"/>
      <c r="CB87" s="434"/>
      <c r="CO87" s="2"/>
      <c r="CP87" s="2"/>
      <c r="CQ87" s="2"/>
      <c r="CU87" s="2"/>
      <c r="CV87" s="2"/>
      <c r="CW87" s="2"/>
    </row>
    <row r="88" spans="1:101" s="1" customFormat="1" ht="15.75" customHeight="1">
      <c r="B88" s="914"/>
      <c r="C88" s="59"/>
      <c r="D88" s="59" t="s">
        <v>31</v>
      </c>
      <c r="E88" s="59"/>
      <c r="F88" s="59"/>
      <c r="G88" s="59"/>
      <c r="H88" s="59"/>
      <c r="I88" s="59"/>
      <c r="J88" s="59"/>
      <c r="K88" s="59"/>
      <c r="L88" s="59"/>
      <c r="M88" s="59"/>
      <c r="N88" s="59"/>
      <c r="O88" s="59"/>
      <c r="P88" s="59"/>
      <c r="Q88" s="59"/>
      <c r="R88" s="59"/>
      <c r="S88" s="59"/>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4"/>
      <c r="AY88" s="794"/>
      <c r="AZ88" s="794"/>
      <c r="BA88" s="794"/>
      <c r="BB88" s="794"/>
      <c r="BC88" s="794"/>
      <c r="BD88" s="794"/>
      <c r="BE88" s="794"/>
      <c r="BF88" s="794"/>
      <c r="BG88" s="794"/>
      <c r="BH88" s="794"/>
      <c r="BI88" s="794"/>
      <c r="BJ88" s="794"/>
      <c r="BK88" s="794"/>
      <c r="BL88" s="794"/>
      <c r="BM88" s="794"/>
      <c r="BN88" s="794"/>
      <c r="BO88" s="794"/>
      <c r="BP88" s="794"/>
      <c r="BQ88" s="794"/>
      <c r="BR88" s="794"/>
      <c r="BS88" s="794"/>
      <c r="BT88" s="794"/>
      <c r="BU88" s="794"/>
      <c r="BV88" s="794"/>
      <c r="BW88" s="794"/>
      <c r="BX88" s="794"/>
      <c r="BY88" s="794"/>
      <c r="BZ88" s="794"/>
      <c r="CA88" s="794"/>
      <c r="CB88" s="905"/>
      <c r="CO88" s="2"/>
      <c r="CP88" s="2"/>
      <c r="CQ88" s="2"/>
      <c r="CU88" s="2"/>
      <c r="CV88" s="2"/>
      <c r="CW88" s="2"/>
    </row>
    <row r="89" spans="1:101" s="1" customFormat="1" ht="15.75" customHeight="1">
      <c r="B89" s="914"/>
      <c r="C89" s="59"/>
      <c r="D89" s="59" t="s">
        <v>42</v>
      </c>
      <c r="E89" s="59"/>
      <c r="F89" s="59"/>
      <c r="G89" s="59"/>
      <c r="H89" s="59"/>
      <c r="I89" s="59"/>
      <c r="J89" s="59"/>
      <c r="K89" s="59"/>
      <c r="L89" s="59"/>
      <c r="M89" s="59"/>
      <c r="N89" s="59"/>
      <c r="O89" s="59"/>
      <c r="P89" s="59"/>
      <c r="Q89" s="59"/>
      <c r="R89" s="59"/>
      <c r="S89" s="59"/>
      <c r="T89" s="59"/>
      <c r="U89" s="59" t="s">
        <v>37</v>
      </c>
      <c r="V89" s="59"/>
      <c r="W89" s="794"/>
      <c r="X89" s="794"/>
      <c r="Y89" s="794"/>
      <c r="Z89" s="794"/>
      <c r="AA89" s="122" t="s">
        <v>43</v>
      </c>
      <c r="AB89" s="59"/>
      <c r="AC89" s="59"/>
      <c r="AD89" s="59"/>
      <c r="AE89" s="59"/>
      <c r="AF89" s="59"/>
      <c r="AG89" s="59"/>
      <c r="AH89" s="59"/>
      <c r="AI89" s="59"/>
      <c r="AJ89" s="59"/>
      <c r="AK89" s="59" t="s">
        <v>37</v>
      </c>
      <c r="AL89" s="59"/>
      <c r="AM89" s="794"/>
      <c r="AN89" s="794"/>
      <c r="AO89" s="794"/>
      <c r="AP89" s="794"/>
      <c r="AQ89" s="794"/>
      <c r="AR89" s="794"/>
      <c r="AS89" s="794"/>
      <c r="AT89" s="794"/>
      <c r="AU89" s="794"/>
      <c r="AV89" s="59" t="s">
        <v>44</v>
      </c>
      <c r="AW89" s="59"/>
      <c r="AX89" s="59"/>
      <c r="AY89" s="59"/>
      <c r="AZ89" s="122"/>
      <c r="BA89" s="59"/>
      <c r="BB89" s="59"/>
      <c r="BC89" s="59"/>
      <c r="BD89" s="59"/>
      <c r="BE89" s="59"/>
      <c r="BF89" s="59"/>
      <c r="BG89" s="59"/>
      <c r="BH89" s="794"/>
      <c r="BI89" s="794"/>
      <c r="BJ89" s="794"/>
      <c r="BK89" s="794"/>
      <c r="BL89" s="794"/>
      <c r="BM89" s="794"/>
      <c r="BN89" s="794"/>
      <c r="BO89" s="794"/>
      <c r="BP89" s="794"/>
      <c r="BQ89" s="794"/>
      <c r="BR89" s="794"/>
      <c r="BS89" s="794"/>
      <c r="BT89" s="122" t="s">
        <v>40</v>
      </c>
      <c r="BU89" s="59"/>
      <c r="BV89" s="59"/>
      <c r="BW89" s="59"/>
      <c r="BX89" s="59"/>
      <c r="BY89" s="59"/>
      <c r="BZ89" s="59"/>
      <c r="CA89" s="59"/>
      <c r="CB89" s="434"/>
      <c r="CO89" s="2"/>
      <c r="CP89" s="2"/>
      <c r="CQ89" s="2"/>
      <c r="CU89" s="2"/>
      <c r="CV89" s="2"/>
      <c r="CW89" s="2"/>
    </row>
    <row r="90" spans="1:101" s="1" customFormat="1" ht="15.75" customHeight="1">
      <c r="B90" s="914"/>
      <c r="C90" s="59"/>
      <c r="D90" s="59"/>
      <c r="E90" s="59"/>
      <c r="F90" s="59"/>
      <c r="G90" s="59"/>
      <c r="H90" s="59"/>
      <c r="I90" s="59"/>
      <c r="J90" s="59"/>
      <c r="K90" s="59"/>
      <c r="L90" s="59"/>
      <c r="M90" s="59"/>
      <c r="N90" s="59"/>
      <c r="O90" s="59"/>
      <c r="P90" s="59"/>
      <c r="Q90" s="59"/>
      <c r="R90" s="59"/>
      <c r="S90" s="59"/>
      <c r="T90" s="794"/>
      <c r="U90" s="794"/>
      <c r="V90" s="794"/>
      <c r="W90" s="794"/>
      <c r="X90" s="794"/>
      <c r="Y90" s="794"/>
      <c r="Z90" s="794"/>
      <c r="AA90" s="794"/>
      <c r="AB90" s="794"/>
      <c r="AC90" s="794"/>
      <c r="AD90" s="794"/>
      <c r="AE90" s="794"/>
      <c r="AF90" s="794"/>
      <c r="AG90" s="794"/>
      <c r="AH90" s="794"/>
      <c r="AI90" s="794"/>
      <c r="AJ90" s="794"/>
      <c r="AK90" s="794"/>
      <c r="AL90" s="794"/>
      <c r="AM90" s="794"/>
      <c r="AN90" s="794"/>
      <c r="AO90" s="794"/>
      <c r="AP90" s="794"/>
      <c r="AQ90" s="794"/>
      <c r="AR90" s="794"/>
      <c r="AS90" s="794"/>
      <c r="AT90" s="794"/>
      <c r="AU90" s="794"/>
      <c r="AV90" s="794"/>
      <c r="AW90" s="794"/>
      <c r="AX90" s="794"/>
      <c r="AY90" s="794"/>
      <c r="AZ90" s="794"/>
      <c r="BA90" s="794"/>
      <c r="BB90" s="794"/>
      <c r="BC90" s="794"/>
      <c r="BD90" s="794"/>
      <c r="BE90" s="794"/>
      <c r="BF90" s="794"/>
      <c r="BG90" s="794"/>
      <c r="BH90" s="794"/>
      <c r="BI90" s="794"/>
      <c r="BJ90" s="794"/>
      <c r="BK90" s="794"/>
      <c r="BL90" s="794"/>
      <c r="BM90" s="794"/>
      <c r="BN90" s="794"/>
      <c r="BO90" s="794"/>
      <c r="BP90" s="794"/>
      <c r="BQ90" s="794"/>
      <c r="BR90" s="794"/>
      <c r="BS90" s="794"/>
      <c r="BT90" s="794"/>
      <c r="BU90" s="794"/>
      <c r="BV90" s="794"/>
      <c r="BW90" s="794"/>
      <c r="BX90" s="794"/>
      <c r="BY90" s="794"/>
      <c r="BZ90" s="794"/>
      <c r="CA90" s="794"/>
      <c r="CB90" s="905"/>
      <c r="CO90" s="2"/>
      <c r="CP90" s="2"/>
      <c r="CQ90" s="2"/>
      <c r="CU90" s="2"/>
      <c r="CV90" s="2"/>
      <c r="CW90" s="2"/>
    </row>
    <row r="91" spans="1:101" s="1" customFormat="1" ht="15.75" customHeight="1">
      <c r="B91" s="914"/>
      <c r="C91" s="59"/>
      <c r="D91" s="59" t="s">
        <v>47</v>
      </c>
      <c r="E91" s="59"/>
      <c r="F91" s="59"/>
      <c r="G91" s="59"/>
      <c r="H91" s="59"/>
      <c r="I91" s="59"/>
      <c r="J91" s="59"/>
      <c r="K91" s="59"/>
      <c r="L91" s="59"/>
      <c r="M91" s="59"/>
      <c r="N91" s="59"/>
      <c r="O91" s="59"/>
      <c r="P91" s="59"/>
      <c r="Q91" s="59"/>
      <c r="R91" s="59"/>
      <c r="S91" s="59"/>
      <c r="T91" s="801" t="s">
        <v>1253</v>
      </c>
      <c r="U91" s="801"/>
      <c r="V91" s="801"/>
      <c r="W91" s="794"/>
      <c r="X91" s="794"/>
      <c r="Y91" s="794"/>
      <c r="Z91" s="794"/>
      <c r="AA91" s="794"/>
      <c r="AB91" s="794"/>
      <c r="AC91" s="794"/>
      <c r="AD91" s="794"/>
      <c r="AE91" s="794"/>
      <c r="AF91" s="794"/>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794"/>
      <c r="BN91" s="794"/>
      <c r="BO91" s="794"/>
      <c r="BP91" s="794"/>
      <c r="BQ91" s="794"/>
      <c r="BR91" s="794"/>
      <c r="BS91" s="794"/>
      <c r="BT91" s="794"/>
      <c r="BU91" s="794"/>
      <c r="BV91" s="794"/>
      <c r="BW91" s="794"/>
      <c r="BX91" s="794"/>
      <c r="BY91" s="794"/>
      <c r="BZ91" s="794"/>
      <c r="CA91" s="794"/>
      <c r="CB91" s="905"/>
      <c r="CO91" s="2"/>
      <c r="CP91" s="2"/>
      <c r="CQ91" s="2"/>
      <c r="CU91" s="2"/>
      <c r="CV91" s="2"/>
      <c r="CW91" s="2"/>
    </row>
    <row r="92" spans="1:101" s="1" customFormat="1" ht="15.75" customHeight="1">
      <c r="B92" s="914"/>
      <c r="C92" s="59"/>
      <c r="D92" s="59" t="s">
        <v>48</v>
      </c>
      <c r="E92" s="59"/>
      <c r="F92" s="59"/>
      <c r="G92" s="59"/>
      <c r="H92" s="59"/>
      <c r="I92" s="59"/>
      <c r="J92" s="59"/>
      <c r="K92" s="59"/>
      <c r="L92" s="59"/>
      <c r="M92" s="59"/>
      <c r="N92" s="59"/>
      <c r="O92" s="59"/>
      <c r="P92" s="59"/>
      <c r="Q92" s="59"/>
      <c r="R92" s="59"/>
      <c r="S92" s="59"/>
      <c r="T92" s="794"/>
      <c r="U92" s="794"/>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4"/>
      <c r="BI92" s="794"/>
      <c r="BJ92" s="794"/>
      <c r="BK92" s="794"/>
      <c r="BL92" s="794"/>
      <c r="BM92" s="794"/>
      <c r="BN92" s="794"/>
      <c r="BO92" s="794"/>
      <c r="BP92" s="794"/>
      <c r="BQ92" s="794"/>
      <c r="BR92" s="794"/>
      <c r="BS92" s="794"/>
      <c r="BT92" s="794"/>
      <c r="BU92" s="794"/>
      <c r="BV92" s="794"/>
      <c r="BW92" s="794"/>
      <c r="BX92" s="794"/>
      <c r="BY92" s="794"/>
      <c r="BZ92" s="794"/>
      <c r="CA92" s="794"/>
      <c r="CB92" s="905"/>
      <c r="CO92" s="2"/>
      <c r="CP92" s="2"/>
      <c r="CQ92" s="2"/>
    </row>
    <row r="93" spans="1:101" s="1" customFormat="1" ht="15.75" customHeight="1">
      <c r="B93" s="914"/>
      <c r="C93" s="59"/>
      <c r="D93" s="59" t="s">
        <v>49</v>
      </c>
      <c r="E93" s="59"/>
      <c r="F93" s="59"/>
      <c r="G93" s="59"/>
      <c r="H93" s="59"/>
      <c r="I93" s="59"/>
      <c r="J93" s="59"/>
      <c r="K93" s="59"/>
      <c r="L93" s="59"/>
      <c r="M93" s="59"/>
      <c r="N93" s="59"/>
      <c r="O93" s="59"/>
      <c r="P93" s="59"/>
      <c r="Q93" s="59"/>
      <c r="R93" s="59"/>
      <c r="S93" s="59"/>
      <c r="T93" s="794"/>
      <c r="U93" s="794"/>
      <c r="V93" s="794"/>
      <c r="W93" s="794"/>
      <c r="X93" s="794"/>
      <c r="Y93" s="794"/>
      <c r="Z93" s="794"/>
      <c r="AA93" s="794"/>
      <c r="AB93" s="794"/>
      <c r="AC93" s="794"/>
      <c r="AD93" s="794"/>
      <c r="AE93" s="794"/>
      <c r="AF93" s="794"/>
      <c r="AG93" s="794"/>
      <c r="AH93" s="794"/>
      <c r="AI93" s="794"/>
      <c r="AJ93" s="794"/>
      <c r="AK93" s="794"/>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4"/>
      <c r="BI93" s="794"/>
      <c r="BJ93" s="794"/>
      <c r="BK93" s="794"/>
      <c r="BL93" s="794"/>
      <c r="BM93" s="794"/>
      <c r="BN93" s="794"/>
      <c r="BO93" s="794"/>
      <c r="BP93" s="794"/>
      <c r="BQ93" s="794"/>
      <c r="BR93" s="794"/>
      <c r="BS93" s="794"/>
      <c r="BT93" s="794"/>
      <c r="BU93" s="794"/>
      <c r="BV93" s="794"/>
      <c r="BW93" s="794"/>
      <c r="BX93" s="794"/>
      <c r="BY93" s="794"/>
      <c r="BZ93" s="794"/>
      <c r="CA93" s="794"/>
      <c r="CB93" s="905"/>
      <c r="CO93" s="2"/>
      <c r="CP93" s="2"/>
      <c r="CQ93" s="2"/>
    </row>
    <row r="94" spans="1:101" s="1" customFormat="1" ht="15.75" customHeight="1">
      <c r="B94" s="914"/>
      <c r="C94" s="63"/>
      <c r="D94" s="63" t="s">
        <v>74</v>
      </c>
      <c r="E94" s="63"/>
      <c r="F94" s="63"/>
      <c r="G94" s="63"/>
      <c r="H94" s="63"/>
      <c r="I94" s="63"/>
      <c r="J94" s="63"/>
      <c r="K94" s="63"/>
      <c r="L94" s="63"/>
      <c r="M94" s="63"/>
      <c r="N94" s="63"/>
      <c r="O94" s="63"/>
      <c r="P94" s="63"/>
      <c r="Q94" s="63"/>
      <c r="R94" s="63"/>
      <c r="S94" s="63"/>
      <c r="T94" s="64"/>
      <c r="U94" s="64"/>
      <c r="V94" s="64"/>
      <c r="W94" s="63"/>
      <c r="X94" s="63"/>
      <c r="Y94" s="63"/>
      <c r="Z94" s="63"/>
      <c r="AA94" s="906"/>
      <c r="AB94" s="906"/>
      <c r="AC94" s="906"/>
      <c r="AD94" s="906"/>
      <c r="AE94" s="906"/>
      <c r="AF94" s="906"/>
      <c r="AG94" s="906"/>
      <c r="AH94" s="906"/>
      <c r="AI94" s="906"/>
      <c r="AJ94" s="906"/>
      <c r="AK94" s="906"/>
      <c r="AL94" s="906"/>
      <c r="AM94" s="906"/>
      <c r="AN94" s="906"/>
      <c r="AO94" s="906"/>
      <c r="AP94" s="906"/>
      <c r="AQ94" s="906"/>
      <c r="AR94" s="906"/>
      <c r="AS94" s="906"/>
      <c r="AT94" s="906"/>
      <c r="AU94" s="906"/>
      <c r="AV94" s="906"/>
      <c r="AW94" s="906"/>
      <c r="AX94" s="906"/>
      <c r="AY94" s="906"/>
      <c r="AZ94" s="906"/>
      <c r="BA94" s="906"/>
      <c r="BB94" s="906"/>
      <c r="BC94" s="906"/>
      <c r="BD94" s="906"/>
      <c r="BE94" s="906"/>
      <c r="BF94" s="906"/>
      <c r="BG94" s="906"/>
      <c r="BH94" s="906"/>
      <c r="BI94" s="906"/>
      <c r="BJ94" s="906"/>
      <c r="BK94" s="906"/>
      <c r="BL94" s="906"/>
      <c r="BM94" s="906"/>
      <c r="BN94" s="906"/>
      <c r="BO94" s="906"/>
      <c r="BP94" s="906"/>
      <c r="BQ94" s="906"/>
      <c r="BR94" s="906"/>
      <c r="BS94" s="906"/>
      <c r="BT94" s="906"/>
      <c r="BU94" s="906"/>
      <c r="BV94" s="906"/>
      <c r="BW94" s="906"/>
      <c r="BX94" s="906"/>
      <c r="BY94" s="906"/>
      <c r="BZ94" s="906"/>
      <c r="CA94" s="906"/>
      <c r="CB94" s="907"/>
      <c r="CO94" s="2"/>
      <c r="CP94" s="2"/>
      <c r="CQ94" s="2"/>
    </row>
    <row r="95" spans="1:101" s="2" customFormat="1" ht="16.5" customHeight="1">
      <c r="B95" s="913" t="s">
        <v>2085</v>
      </c>
      <c r="C95" s="59"/>
      <c r="D95" s="59" t="s">
        <v>66</v>
      </c>
      <c r="E95" s="59"/>
      <c r="F95" s="59"/>
      <c r="G95" s="59"/>
      <c r="H95" s="59"/>
      <c r="I95" s="59"/>
      <c r="J95" s="59"/>
      <c r="K95" s="59"/>
      <c r="L95" s="59"/>
      <c r="M95" s="59"/>
      <c r="N95" s="59"/>
      <c r="O95" s="59"/>
      <c r="P95" s="59"/>
      <c r="Q95" s="59"/>
      <c r="R95" s="59"/>
      <c r="S95" s="59"/>
      <c r="T95" s="794"/>
      <c r="U95" s="794"/>
      <c r="V95" s="794"/>
      <c r="W95" s="794"/>
      <c r="X95" s="794"/>
      <c r="Y95" s="794"/>
      <c r="Z95" s="794"/>
      <c r="AA95" s="794"/>
      <c r="AB95" s="794"/>
      <c r="AC95" s="794"/>
      <c r="AD95" s="794"/>
      <c r="AE95" s="794"/>
      <c r="AF95" s="794"/>
      <c r="AG95" s="794"/>
      <c r="AH95" s="794"/>
      <c r="AI95" s="794"/>
      <c r="AJ95" s="794"/>
      <c r="AK95" s="794"/>
      <c r="AL95" s="794"/>
      <c r="AM95" s="794"/>
      <c r="AN95" s="794"/>
      <c r="AO95" s="794"/>
      <c r="AP95" s="794"/>
      <c r="AQ95" s="794"/>
      <c r="AR95" s="794"/>
      <c r="AS95" s="794"/>
      <c r="AT95" s="794"/>
      <c r="AU95" s="794"/>
      <c r="AV95" s="794"/>
      <c r="AW95" s="794"/>
      <c r="AX95" s="794"/>
      <c r="AY95" s="794"/>
      <c r="AZ95" s="794"/>
      <c r="BA95" s="794"/>
      <c r="BB95" s="794"/>
      <c r="BC95" s="794"/>
      <c r="BD95" s="794"/>
      <c r="BE95" s="794"/>
      <c r="BF95" s="794"/>
      <c r="BG95" s="794"/>
      <c r="BH95" s="794"/>
      <c r="BI95" s="794"/>
      <c r="BJ95" s="794"/>
      <c r="BK95" s="794"/>
      <c r="BL95" s="794"/>
      <c r="BM95" s="794"/>
      <c r="BN95" s="794"/>
      <c r="BO95" s="794"/>
      <c r="BP95" s="794"/>
      <c r="BQ95" s="794"/>
      <c r="BR95" s="794"/>
      <c r="BS95" s="794"/>
      <c r="BT95" s="794"/>
      <c r="BU95" s="794"/>
      <c r="BV95" s="794"/>
      <c r="BW95" s="794"/>
      <c r="BX95" s="794"/>
      <c r="BY95" s="794"/>
      <c r="BZ95" s="794"/>
      <c r="CA95" s="794"/>
      <c r="CB95" s="905"/>
      <c r="CC95" s="97" t="s">
        <v>1225</v>
      </c>
    </row>
    <row r="96" spans="1:101" s="2" customFormat="1" ht="16.5" customHeight="1">
      <c r="B96" s="913"/>
      <c r="C96" s="59"/>
      <c r="D96" s="59" t="s">
        <v>77</v>
      </c>
      <c r="E96" s="59"/>
      <c r="F96" s="59"/>
      <c r="G96" s="59"/>
      <c r="H96" s="59"/>
      <c r="I96" s="59"/>
      <c r="J96" s="59"/>
      <c r="K96" s="59"/>
      <c r="L96" s="59"/>
      <c r="M96" s="59"/>
      <c r="N96" s="59"/>
      <c r="O96" s="59"/>
      <c r="P96" s="59" t="s">
        <v>78</v>
      </c>
      <c r="Q96" s="59"/>
      <c r="R96" s="59"/>
      <c r="S96" s="59"/>
      <c r="T96" s="59"/>
      <c r="U96" s="59"/>
      <c r="V96" s="59"/>
      <c r="W96" s="59"/>
      <c r="X96" s="59"/>
      <c r="Y96" s="59"/>
      <c r="Z96" s="59"/>
      <c r="AA96" s="59" t="s">
        <v>79</v>
      </c>
      <c r="AB96" s="59"/>
      <c r="AC96" s="823"/>
      <c r="AD96" s="823"/>
      <c r="AE96" s="823"/>
      <c r="AF96" s="823"/>
      <c r="AG96" s="823"/>
      <c r="AH96" s="823"/>
      <c r="AI96" s="823"/>
      <c r="AJ96" s="823"/>
      <c r="AK96" s="823"/>
      <c r="AL96" s="823"/>
      <c r="AM96" s="823"/>
      <c r="AN96" s="823"/>
      <c r="AO96" s="823"/>
      <c r="AP96" s="59" t="s">
        <v>80</v>
      </c>
      <c r="AQ96" s="59"/>
      <c r="AR96" s="59"/>
      <c r="AS96" s="59"/>
      <c r="AT96" s="59"/>
      <c r="AU96" s="59" t="s">
        <v>81</v>
      </c>
      <c r="AV96" s="59"/>
      <c r="AW96" s="823"/>
      <c r="AX96" s="823"/>
      <c r="AY96" s="823"/>
      <c r="AZ96" s="823"/>
      <c r="BA96" s="823"/>
      <c r="BB96" s="823"/>
      <c r="BC96" s="823"/>
      <c r="BD96" s="823"/>
      <c r="BE96" s="823"/>
      <c r="BF96" s="823"/>
      <c r="BG96" s="823"/>
      <c r="BH96" s="823"/>
      <c r="BI96" s="823"/>
      <c r="BJ96" s="59" t="s">
        <v>40</v>
      </c>
      <c r="BK96" s="59"/>
      <c r="BL96" s="59"/>
      <c r="BM96" s="59"/>
      <c r="BN96" s="59"/>
      <c r="BO96" s="59"/>
      <c r="BP96" s="59"/>
      <c r="BQ96" s="59"/>
      <c r="BR96" s="59"/>
      <c r="BS96" s="59"/>
      <c r="BT96" s="59"/>
      <c r="BU96" s="59"/>
      <c r="BV96" s="59"/>
      <c r="BW96" s="59"/>
      <c r="BX96" s="59"/>
      <c r="BY96" s="59"/>
      <c r="BZ96" s="59"/>
      <c r="CA96" s="59"/>
      <c r="CB96" s="434"/>
      <c r="CC96" s="97" t="s">
        <v>1226</v>
      </c>
    </row>
    <row r="97" spans="1:99" s="2" customFormat="1" ht="16.5" customHeight="1">
      <c r="B97" s="913"/>
      <c r="C97" s="59"/>
      <c r="D97" s="59"/>
      <c r="E97" s="59"/>
      <c r="F97" s="59"/>
      <c r="G97" s="59"/>
      <c r="H97" s="59"/>
      <c r="I97" s="59"/>
      <c r="J97" s="59"/>
      <c r="K97" s="59"/>
      <c r="L97" s="59"/>
      <c r="M97" s="59"/>
      <c r="N97" s="59"/>
      <c r="O97" s="59"/>
      <c r="P97" s="59"/>
      <c r="Q97" s="59"/>
      <c r="R97" s="59"/>
      <c r="S97" s="59"/>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794"/>
      <c r="BN97" s="794"/>
      <c r="BO97" s="794"/>
      <c r="BP97" s="794"/>
      <c r="BQ97" s="794"/>
      <c r="BR97" s="794"/>
      <c r="BS97" s="794"/>
      <c r="BT97" s="794"/>
      <c r="BU97" s="794"/>
      <c r="BV97" s="794"/>
      <c r="BW97" s="794"/>
      <c r="BX97" s="794"/>
      <c r="BY97" s="794"/>
      <c r="BZ97" s="794"/>
      <c r="CA97" s="794"/>
      <c r="CB97" s="905"/>
      <c r="CC97" s="97" t="s">
        <v>1227</v>
      </c>
    </row>
    <row r="98" spans="1:99" s="2" customFormat="1" ht="16.5" customHeight="1">
      <c r="B98" s="913"/>
      <c r="C98" s="59"/>
      <c r="D98" s="59" t="s">
        <v>32</v>
      </c>
      <c r="E98" s="59"/>
      <c r="F98" s="59"/>
      <c r="G98" s="59"/>
      <c r="H98" s="59"/>
      <c r="I98" s="59"/>
      <c r="J98" s="59"/>
      <c r="K98" s="59"/>
      <c r="L98" s="59"/>
      <c r="M98" s="59"/>
      <c r="N98" s="59"/>
      <c r="O98" s="59"/>
      <c r="P98" s="59"/>
      <c r="Q98" s="59"/>
      <c r="R98" s="59"/>
      <c r="S98" s="59"/>
      <c r="T98" s="801" t="s">
        <v>1253</v>
      </c>
      <c r="U98" s="801"/>
      <c r="V98" s="801"/>
      <c r="W98" s="794"/>
      <c r="X98" s="794"/>
      <c r="Y98" s="794"/>
      <c r="Z98" s="794"/>
      <c r="AA98" s="794"/>
      <c r="AB98" s="794"/>
      <c r="AC98" s="794"/>
      <c r="AD98" s="794"/>
      <c r="AE98" s="794"/>
      <c r="AF98" s="794"/>
      <c r="AG98" s="794"/>
      <c r="AH98" s="794"/>
      <c r="AI98" s="794"/>
      <c r="AJ98" s="794"/>
      <c r="AK98" s="794"/>
      <c r="AL98" s="794"/>
      <c r="AM98" s="794"/>
      <c r="AN98" s="794"/>
      <c r="AO98" s="794"/>
      <c r="AP98" s="794"/>
      <c r="AQ98" s="794"/>
      <c r="AR98" s="794"/>
      <c r="AS98" s="794"/>
      <c r="AT98" s="794"/>
      <c r="AU98" s="794"/>
      <c r="AV98" s="794"/>
      <c r="AW98" s="794"/>
      <c r="AX98" s="794"/>
      <c r="AY98" s="794"/>
      <c r="AZ98" s="794"/>
      <c r="BA98" s="794"/>
      <c r="BB98" s="794"/>
      <c r="BC98" s="794"/>
      <c r="BD98" s="794"/>
      <c r="BE98" s="794"/>
      <c r="BF98" s="794"/>
      <c r="BG98" s="794"/>
      <c r="BH98" s="794"/>
      <c r="BI98" s="794"/>
      <c r="BJ98" s="794"/>
      <c r="BK98" s="794"/>
      <c r="BL98" s="794"/>
      <c r="BM98" s="794"/>
      <c r="BN98" s="794"/>
      <c r="BO98" s="794"/>
      <c r="BP98" s="794"/>
      <c r="BQ98" s="794"/>
      <c r="BR98" s="794"/>
      <c r="BS98" s="794"/>
      <c r="BT98" s="794"/>
      <c r="BU98" s="794"/>
      <c r="BV98" s="794"/>
      <c r="BW98" s="794"/>
      <c r="BX98" s="794"/>
      <c r="BY98" s="794"/>
      <c r="BZ98" s="794"/>
      <c r="CA98" s="794"/>
      <c r="CB98" s="905"/>
      <c r="CC98" s="97" t="s">
        <v>1228</v>
      </c>
    </row>
    <row r="99" spans="1:99" s="2" customFormat="1" ht="16.5" customHeight="1">
      <c r="B99" s="913"/>
      <c r="C99" s="59"/>
      <c r="D99" s="59" t="s">
        <v>68</v>
      </c>
      <c r="E99" s="59"/>
      <c r="F99" s="59"/>
      <c r="G99" s="59"/>
      <c r="H99" s="59"/>
      <c r="I99" s="59"/>
      <c r="J99" s="59"/>
      <c r="K99" s="59"/>
      <c r="L99" s="59"/>
      <c r="M99" s="59"/>
      <c r="N99" s="59"/>
      <c r="O99" s="59"/>
      <c r="P99" s="59"/>
      <c r="Q99" s="59"/>
      <c r="R99" s="59"/>
      <c r="S99" s="59"/>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4"/>
      <c r="BI99" s="794"/>
      <c r="BJ99" s="794"/>
      <c r="BK99" s="794"/>
      <c r="BL99" s="794"/>
      <c r="BM99" s="794"/>
      <c r="BN99" s="794"/>
      <c r="BO99" s="794"/>
      <c r="BP99" s="794"/>
      <c r="BQ99" s="794"/>
      <c r="BR99" s="794"/>
      <c r="BS99" s="794"/>
      <c r="BT99" s="794"/>
      <c r="BU99" s="794"/>
      <c r="BV99" s="794"/>
      <c r="BW99" s="794"/>
      <c r="BX99" s="794"/>
      <c r="BY99" s="794"/>
      <c r="BZ99" s="794"/>
      <c r="CA99" s="794"/>
      <c r="CB99" s="905"/>
      <c r="CC99" s="97" t="s">
        <v>1229</v>
      </c>
      <c r="CN99" s="954" t="s">
        <v>2091</v>
      </c>
      <c r="CO99" s="954"/>
      <c r="CP99" s="954"/>
      <c r="CQ99" s="954"/>
      <c r="CR99" s="954"/>
      <c r="CS99" s="954"/>
      <c r="CT99" s="954"/>
      <c r="CU99" s="954"/>
    </row>
    <row r="100" spans="1:99" s="2" customFormat="1" ht="16.5" customHeight="1">
      <c r="A100" s="409"/>
      <c r="B100" s="913"/>
      <c r="C100" s="63"/>
      <c r="D100" s="63" t="s">
        <v>34</v>
      </c>
      <c r="E100" s="63"/>
      <c r="F100" s="63"/>
      <c r="G100" s="63"/>
      <c r="H100" s="63"/>
      <c r="I100" s="63"/>
      <c r="J100" s="63"/>
      <c r="K100" s="63"/>
      <c r="L100" s="63"/>
      <c r="M100" s="63"/>
      <c r="N100" s="63"/>
      <c r="O100" s="63"/>
      <c r="P100" s="63"/>
      <c r="Q100" s="63"/>
      <c r="R100" s="63"/>
      <c r="S100" s="63"/>
      <c r="T100" s="906"/>
      <c r="U100" s="906"/>
      <c r="V100" s="906"/>
      <c r="W100" s="906"/>
      <c r="X100" s="906"/>
      <c r="Y100" s="906"/>
      <c r="Z100" s="906"/>
      <c r="AA100" s="906"/>
      <c r="AB100" s="906"/>
      <c r="AC100" s="906"/>
      <c r="AD100" s="906"/>
      <c r="AE100" s="906"/>
      <c r="AF100" s="906"/>
      <c r="AG100" s="906"/>
      <c r="AH100" s="906"/>
      <c r="AI100" s="906"/>
      <c r="AJ100" s="906"/>
      <c r="AK100" s="906"/>
      <c r="AL100" s="906"/>
      <c r="AM100" s="906"/>
      <c r="AN100" s="906"/>
      <c r="AO100" s="906"/>
      <c r="AP100" s="906"/>
      <c r="AQ100" s="906"/>
      <c r="AR100" s="906"/>
      <c r="AS100" s="906"/>
      <c r="AT100" s="906"/>
      <c r="AU100" s="906"/>
      <c r="AV100" s="906"/>
      <c r="AW100" s="906"/>
      <c r="AX100" s="906"/>
      <c r="AY100" s="906"/>
      <c r="AZ100" s="906"/>
      <c r="BA100" s="906"/>
      <c r="BB100" s="906"/>
      <c r="BC100" s="906"/>
      <c r="BD100" s="906"/>
      <c r="BE100" s="906"/>
      <c r="BF100" s="906"/>
      <c r="BG100" s="906"/>
      <c r="BH100" s="906"/>
      <c r="BI100" s="906"/>
      <c r="BJ100" s="906"/>
      <c r="BK100" s="906"/>
      <c r="BL100" s="906"/>
      <c r="BM100" s="906"/>
      <c r="BN100" s="906"/>
      <c r="BO100" s="906"/>
      <c r="BP100" s="906"/>
      <c r="BQ100" s="906"/>
      <c r="BR100" s="906"/>
      <c r="BS100" s="906"/>
      <c r="BT100" s="906"/>
      <c r="BU100" s="906"/>
      <c r="BV100" s="906"/>
      <c r="BW100" s="906"/>
      <c r="BX100" s="906"/>
      <c r="BY100" s="906"/>
      <c r="BZ100" s="906"/>
      <c r="CA100" s="906"/>
      <c r="CB100" s="907"/>
      <c r="CC100" s="97" t="s">
        <v>1230</v>
      </c>
      <c r="CN100" s="954"/>
      <c r="CO100" s="954"/>
      <c r="CP100" s="954"/>
      <c r="CQ100" s="954"/>
      <c r="CR100" s="954"/>
      <c r="CS100" s="954"/>
      <c r="CT100" s="954"/>
      <c r="CU100" s="954"/>
    </row>
    <row r="101" spans="1:99" s="2" customFormat="1" ht="15" customHeight="1">
      <c r="B101" s="63"/>
      <c r="C101" s="902" t="s">
        <v>2094</v>
      </c>
      <c r="D101" s="902"/>
      <c r="E101" s="902"/>
      <c r="F101" s="902"/>
      <c r="G101" s="902"/>
      <c r="H101" s="902"/>
      <c r="I101" s="902"/>
      <c r="J101" s="902"/>
      <c r="K101" s="902"/>
      <c r="L101" s="902"/>
      <c r="M101" s="902"/>
      <c r="N101" s="902"/>
      <c r="O101" s="902"/>
      <c r="P101" s="902"/>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2"/>
      <c r="AR101" s="902"/>
      <c r="AS101" s="902"/>
      <c r="AT101" s="902"/>
      <c r="AU101" s="902"/>
      <c r="AV101" s="902"/>
      <c r="AW101" s="902"/>
      <c r="AX101" s="902"/>
      <c r="AY101" s="902"/>
      <c r="AZ101" s="902"/>
      <c r="BA101" s="902"/>
      <c r="BB101" s="902"/>
      <c r="BC101" s="902"/>
      <c r="BD101" s="902"/>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c r="BY101" s="902"/>
      <c r="BZ101" s="902"/>
      <c r="CA101" s="902"/>
      <c r="CB101" s="902"/>
    </row>
    <row r="102" spans="1:99" s="2" customFormat="1" ht="15.75" customHeight="1">
      <c r="B102" s="910" t="s">
        <v>2082</v>
      </c>
      <c r="C102" s="169"/>
      <c r="D102" s="169" t="s">
        <v>30</v>
      </c>
      <c r="E102" s="169"/>
      <c r="F102" s="169"/>
      <c r="G102" s="169"/>
      <c r="H102" s="169"/>
      <c r="I102" s="169"/>
      <c r="J102" s="169"/>
      <c r="K102" s="169"/>
      <c r="L102" s="169"/>
      <c r="M102" s="169"/>
      <c r="N102" s="169"/>
      <c r="O102" s="169"/>
      <c r="P102" s="169"/>
      <c r="Q102" s="169"/>
      <c r="R102" s="169"/>
      <c r="S102" s="169"/>
      <c r="T102" s="903"/>
      <c r="U102" s="903"/>
      <c r="V102" s="903"/>
      <c r="W102" s="903"/>
      <c r="X102" s="903"/>
      <c r="Y102" s="903"/>
      <c r="Z102" s="903"/>
      <c r="AA102" s="903"/>
      <c r="AB102" s="903"/>
      <c r="AC102" s="903"/>
      <c r="AD102" s="903"/>
      <c r="AE102" s="903"/>
      <c r="AF102" s="903"/>
      <c r="AG102" s="903"/>
      <c r="AH102" s="903"/>
      <c r="AI102" s="903"/>
      <c r="AJ102" s="903"/>
      <c r="AK102" s="903"/>
      <c r="AL102" s="903"/>
      <c r="AM102" s="903"/>
      <c r="AN102" s="903"/>
      <c r="AO102" s="903"/>
      <c r="AP102" s="903"/>
      <c r="AQ102" s="903"/>
      <c r="AR102" s="903"/>
      <c r="AS102" s="903"/>
      <c r="AT102" s="903"/>
      <c r="AU102" s="903"/>
      <c r="AV102" s="903"/>
      <c r="AW102" s="903"/>
      <c r="AX102" s="903"/>
      <c r="AY102" s="903"/>
      <c r="AZ102" s="903"/>
      <c r="BA102" s="903"/>
      <c r="BB102" s="903"/>
      <c r="BC102" s="903"/>
      <c r="BD102" s="903"/>
      <c r="BE102" s="903"/>
      <c r="BF102" s="903"/>
      <c r="BG102" s="903"/>
      <c r="BH102" s="903"/>
      <c r="BI102" s="903"/>
      <c r="BJ102" s="903"/>
      <c r="BK102" s="903"/>
      <c r="BL102" s="903"/>
      <c r="BM102" s="903"/>
      <c r="BN102" s="903"/>
      <c r="BO102" s="903"/>
      <c r="BP102" s="903"/>
      <c r="BQ102" s="903"/>
      <c r="BR102" s="903"/>
      <c r="BS102" s="903"/>
      <c r="BT102" s="903"/>
      <c r="BU102" s="903"/>
      <c r="BV102" s="903"/>
      <c r="BW102" s="903"/>
      <c r="BX102" s="903"/>
      <c r="BY102" s="903"/>
      <c r="BZ102" s="903"/>
      <c r="CA102" s="903"/>
      <c r="CB102" s="904"/>
    </row>
    <row r="103" spans="1:99" s="2" customFormat="1" ht="15.75" customHeight="1">
      <c r="B103" s="911"/>
      <c r="C103" s="59"/>
      <c r="D103" s="59" t="s">
        <v>31</v>
      </c>
      <c r="E103" s="59"/>
      <c r="F103" s="59"/>
      <c r="G103" s="59"/>
      <c r="H103" s="59"/>
      <c r="I103" s="59"/>
      <c r="J103" s="59"/>
      <c r="K103" s="59"/>
      <c r="L103" s="59"/>
      <c r="M103" s="59"/>
      <c r="N103" s="59"/>
      <c r="O103" s="59"/>
      <c r="P103" s="59"/>
      <c r="Q103" s="59"/>
      <c r="R103" s="59"/>
      <c r="S103" s="59"/>
      <c r="T103" s="794"/>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794"/>
      <c r="BN103" s="794"/>
      <c r="BO103" s="794"/>
      <c r="BP103" s="794"/>
      <c r="BQ103" s="794"/>
      <c r="BR103" s="794"/>
      <c r="BS103" s="794"/>
      <c r="BT103" s="794"/>
      <c r="BU103" s="794"/>
      <c r="BV103" s="794"/>
      <c r="BW103" s="794"/>
      <c r="BX103" s="794"/>
      <c r="BY103" s="794"/>
      <c r="BZ103" s="794"/>
      <c r="CA103" s="794"/>
      <c r="CB103" s="905"/>
    </row>
    <row r="104" spans="1:99" s="2" customFormat="1" ht="15.75" customHeight="1">
      <c r="B104" s="911"/>
      <c r="C104" s="59"/>
      <c r="D104" s="59" t="s">
        <v>32</v>
      </c>
      <c r="E104" s="59"/>
      <c r="F104" s="59"/>
      <c r="G104" s="59"/>
      <c r="H104" s="59"/>
      <c r="I104" s="59"/>
      <c r="J104" s="59"/>
      <c r="K104" s="59"/>
      <c r="L104" s="59"/>
      <c r="M104" s="59"/>
      <c r="N104" s="59"/>
      <c r="O104" s="59"/>
      <c r="P104" s="59"/>
      <c r="Q104" s="59"/>
      <c r="R104" s="59"/>
      <c r="S104" s="59"/>
      <c r="T104" s="801" t="s">
        <v>1253</v>
      </c>
      <c r="U104" s="801"/>
      <c r="V104" s="801"/>
      <c r="W104" s="794"/>
      <c r="X104" s="794"/>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c r="BJ104" s="794"/>
      <c r="BK104" s="794"/>
      <c r="BL104" s="794"/>
      <c r="BM104" s="794"/>
      <c r="BN104" s="794"/>
      <c r="BO104" s="794"/>
      <c r="BP104" s="794"/>
      <c r="BQ104" s="794"/>
      <c r="BR104" s="794"/>
      <c r="BS104" s="794"/>
      <c r="BT104" s="794"/>
      <c r="BU104" s="794"/>
      <c r="BV104" s="794"/>
      <c r="BW104" s="794"/>
      <c r="BX104" s="794"/>
      <c r="BY104" s="794"/>
      <c r="BZ104" s="794"/>
      <c r="CA104" s="794"/>
      <c r="CB104" s="905"/>
    </row>
    <row r="105" spans="1:99" s="2" customFormat="1" ht="15.75" customHeight="1">
      <c r="B105" s="911"/>
      <c r="C105" s="59"/>
      <c r="D105" s="59" t="s">
        <v>33</v>
      </c>
      <c r="E105" s="59"/>
      <c r="F105" s="59"/>
      <c r="G105" s="59"/>
      <c r="H105" s="59"/>
      <c r="I105" s="59"/>
      <c r="J105" s="59"/>
      <c r="K105" s="59"/>
      <c r="L105" s="59"/>
      <c r="M105" s="59"/>
      <c r="N105" s="59"/>
      <c r="O105" s="59"/>
      <c r="P105" s="59"/>
      <c r="Q105" s="59"/>
      <c r="R105" s="59"/>
      <c r="S105" s="59"/>
      <c r="T105" s="794"/>
      <c r="U105" s="794"/>
      <c r="V105" s="794"/>
      <c r="W105" s="794"/>
      <c r="X105" s="794"/>
      <c r="Y105" s="794"/>
      <c r="Z105" s="794"/>
      <c r="AA105" s="794"/>
      <c r="AB105" s="908"/>
      <c r="AC105" s="908"/>
      <c r="AD105" s="908"/>
      <c r="AE105" s="908"/>
      <c r="AF105" s="908"/>
      <c r="AG105" s="908"/>
      <c r="AH105" s="908"/>
      <c r="AI105" s="908"/>
      <c r="AJ105" s="908"/>
      <c r="AK105" s="908"/>
      <c r="AL105" s="908"/>
      <c r="AM105" s="908"/>
      <c r="AN105" s="908"/>
      <c r="AO105" s="908"/>
      <c r="AP105" s="908"/>
      <c r="AQ105" s="908"/>
      <c r="AR105" s="908"/>
      <c r="AS105" s="908"/>
      <c r="AT105" s="908"/>
      <c r="AU105" s="908"/>
      <c r="AV105" s="908"/>
      <c r="AW105" s="908"/>
      <c r="AX105" s="908"/>
      <c r="AY105" s="908"/>
      <c r="AZ105" s="908"/>
      <c r="BA105" s="908"/>
      <c r="BB105" s="908"/>
      <c r="BC105" s="908"/>
      <c r="BD105" s="908"/>
      <c r="BE105" s="908"/>
      <c r="BF105" s="908"/>
      <c r="BG105" s="908"/>
      <c r="BH105" s="908"/>
      <c r="BI105" s="908"/>
      <c r="BJ105" s="908"/>
      <c r="BK105" s="908"/>
      <c r="BL105" s="908"/>
      <c r="BM105" s="908"/>
      <c r="BN105" s="908"/>
      <c r="BO105" s="908"/>
      <c r="BP105" s="908"/>
      <c r="BQ105" s="908"/>
      <c r="BR105" s="908"/>
      <c r="BS105" s="908"/>
      <c r="BT105" s="908"/>
      <c r="BU105" s="908"/>
      <c r="BV105" s="908"/>
      <c r="BW105" s="908"/>
      <c r="BX105" s="908"/>
      <c r="BY105" s="908"/>
      <c r="BZ105" s="908"/>
      <c r="CA105" s="908"/>
      <c r="CB105" s="909"/>
    </row>
    <row r="106" spans="1:99" s="2" customFormat="1" ht="15.75" customHeight="1">
      <c r="B106" s="912"/>
      <c r="C106" s="63"/>
      <c r="D106" s="63" t="s">
        <v>34</v>
      </c>
      <c r="E106" s="63"/>
      <c r="F106" s="63"/>
      <c r="G106" s="63"/>
      <c r="H106" s="63"/>
      <c r="I106" s="63"/>
      <c r="J106" s="63"/>
      <c r="K106" s="63"/>
      <c r="L106" s="63"/>
      <c r="M106" s="63"/>
      <c r="N106" s="63"/>
      <c r="O106" s="63"/>
      <c r="P106" s="63"/>
      <c r="Q106" s="63"/>
      <c r="R106" s="63"/>
      <c r="S106" s="63"/>
      <c r="T106" s="906"/>
      <c r="U106" s="906"/>
      <c r="V106" s="906"/>
      <c r="W106" s="906"/>
      <c r="X106" s="906"/>
      <c r="Y106" s="906"/>
      <c r="Z106" s="906"/>
      <c r="AA106" s="906"/>
      <c r="AB106" s="906"/>
      <c r="AC106" s="906"/>
      <c r="AD106" s="906"/>
      <c r="AE106" s="906"/>
      <c r="AF106" s="906"/>
      <c r="AG106" s="906"/>
      <c r="AH106" s="906"/>
      <c r="AI106" s="906"/>
      <c r="AJ106" s="906"/>
      <c r="AK106" s="906"/>
      <c r="AL106" s="906"/>
      <c r="AM106" s="906"/>
      <c r="AN106" s="906"/>
      <c r="AO106" s="906"/>
      <c r="AP106" s="906"/>
      <c r="AQ106" s="906"/>
      <c r="AR106" s="906"/>
      <c r="AS106" s="906"/>
      <c r="AT106" s="906"/>
      <c r="AU106" s="906"/>
      <c r="AV106" s="906"/>
      <c r="AW106" s="906"/>
      <c r="AX106" s="906"/>
      <c r="AY106" s="906"/>
      <c r="AZ106" s="906"/>
      <c r="BA106" s="906"/>
      <c r="BB106" s="906"/>
      <c r="BC106" s="906"/>
      <c r="BD106" s="906"/>
      <c r="BE106" s="906"/>
      <c r="BF106" s="906"/>
      <c r="BG106" s="906"/>
      <c r="BH106" s="906"/>
      <c r="BI106" s="906"/>
      <c r="BJ106" s="906"/>
      <c r="BK106" s="906"/>
      <c r="BL106" s="906"/>
      <c r="BM106" s="906"/>
      <c r="BN106" s="906"/>
      <c r="BO106" s="906"/>
      <c r="BP106" s="906"/>
      <c r="BQ106" s="906"/>
      <c r="BR106" s="906"/>
      <c r="BS106" s="906"/>
      <c r="BT106" s="906"/>
      <c r="BU106" s="906"/>
      <c r="BV106" s="906"/>
      <c r="BW106" s="906"/>
      <c r="BX106" s="906"/>
      <c r="BY106" s="906"/>
      <c r="BZ106" s="906"/>
      <c r="CA106" s="906"/>
      <c r="CB106" s="907"/>
    </row>
    <row r="107" spans="1:99" s="2" customFormat="1" ht="15.75" customHeight="1">
      <c r="B107" s="913" t="s">
        <v>2083</v>
      </c>
      <c r="C107" s="59"/>
      <c r="D107" s="59" t="s">
        <v>36</v>
      </c>
      <c r="E107" s="59"/>
      <c r="F107" s="59"/>
      <c r="G107" s="59"/>
      <c r="H107" s="59"/>
      <c r="I107" s="59"/>
      <c r="J107" s="59"/>
      <c r="K107" s="59"/>
      <c r="L107" s="59"/>
      <c r="M107" s="59"/>
      <c r="N107" s="59"/>
      <c r="O107" s="59"/>
      <c r="P107" s="59"/>
      <c r="Q107" s="59"/>
      <c r="R107" s="59"/>
      <c r="S107" s="59"/>
      <c r="T107" s="59"/>
      <c r="U107" s="59" t="s">
        <v>37</v>
      </c>
      <c r="V107" s="59"/>
      <c r="W107" s="794"/>
      <c r="X107" s="794"/>
      <c r="Y107" s="794"/>
      <c r="Z107" s="794"/>
      <c r="AA107" s="122" t="s">
        <v>38</v>
      </c>
      <c r="AB107" s="59"/>
      <c r="AC107" s="59"/>
      <c r="AD107" s="59"/>
      <c r="AE107" s="59"/>
      <c r="AF107" s="59"/>
      <c r="AG107" s="59"/>
      <c r="AH107" s="59"/>
      <c r="AI107" s="59"/>
      <c r="AJ107" s="59"/>
      <c r="AK107" s="59" t="s">
        <v>37</v>
      </c>
      <c r="AL107" s="59"/>
      <c r="AM107" s="823"/>
      <c r="AN107" s="823"/>
      <c r="AO107" s="823"/>
      <c r="AP107" s="823"/>
      <c r="AQ107" s="823"/>
      <c r="AR107" s="823"/>
      <c r="AS107" s="823"/>
      <c r="AT107" s="823"/>
      <c r="AU107" s="823"/>
      <c r="AV107" s="823"/>
      <c r="AW107" s="823"/>
      <c r="AX107" s="823"/>
      <c r="AY107" s="122" t="s">
        <v>39</v>
      </c>
      <c r="AZ107" s="59"/>
      <c r="BA107" s="59"/>
      <c r="BB107" s="59"/>
      <c r="BC107" s="59"/>
      <c r="BD107" s="59"/>
      <c r="BE107" s="59"/>
      <c r="BF107" s="59"/>
      <c r="BG107" s="59"/>
      <c r="BH107" s="794"/>
      <c r="BI107" s="794"/>
      <c r="BJ107" s="794"/>
      <c r="BK107" s="794"/>
      <c r="BL107" s="794"/>
      <c r="BM107" s="794"/>
      <c r="BN107" s="794"/>
      <c r="BO107" s="794"/>
      <c r="BP107" s="794"/>
      <c r="BQ107" s="794"/>
      <c r="BR107" s="794"/>
      <c r="BS107" s="794"/>
      <c r="BT107" s="122" t="s">
        <v>40</v>
      </c>
      <c r="BU107" s="59"/>
      <c r="BV107" s="59"/>
      <c r="BW107" s="59"/>
      <c r="BX107" s="59"/>
      <c r="BY107" s="59"/>
      <c r="BZ107" s="59"/>
      <c r="CA107" s="59"/>
      <c r="CB107" s="434"/>
      <c r="CN107" s="99"/>
    </row>
    <row r="108" spans="1:99" s="2" customFormat="1" ht="15.75" customHeight="1">
      <c r="B108" s="913"/>
      <c r="C108" s="59"/>
      <c r="D108" s="59" t="s">
        <v>31</v>
      </c>
      <c r="E108" s="59"/>
      <c r="F108" s="59"/>
      <c r="G108" s="59"/>
      <c r="H108" s="59"/>
      <c r="I108" s="59"/>
      <c r="J108" s="59"/>
      <c r="K108" s="59"/>
      <c r="L108" s="59"/>
      <c r="M108" s="59"/>
      <c r="N108" s="59"/>
      <c r="O108" s="59"/>
      <c r="P108" s="59"/>
      <c r="Q108" s="59"/>
      <c r="R108" s="59"/>
      <c r="S108" s="59"/>
      <c r="T108" s="794"/>
      <c r="U108" s="794"/>
      <c r="V108" s="794"/>
      <c r="W108" s="794"/>
      <c r="X108" s="794"/>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4"/>
      <c r="AY108" s="794"/>
      <c r="AZ108" s="794"/>
      <c r="BA108" s="794"/>
      <c r="BB108" s="794"/>
      <c r="BC108" s="794"/>
      <c r="BD108" s="794"/>
      <c r="BE108" s="794"/>
      <c r="BF108" s="794"/>
      <c r="BG108" s="794"/>
      <c r="BH108" s="794"/>
      <c r="BI108" s="794"/>
      <c r="BJ108" s="794"/>
      <c r="BK108" s="794"/>
      <c r="BL108" s="794"/>
      <c r="BM108" s="794"/>
      <c r="BN108" s="794"/>
      <c r="BO108" s="794"/>
      <c r="BP108" s="794"/>
      <c r="BQ108" s="794"/>
      <c r="BR108" s="794"/>
      <c r="BS108" s="794"/>
      <c r="BT108" s="794"/>
      <c r="BU108" s="794"/>
      <c r="BV108" s="794"/>
      <c r="BW108" s="794"/>
      <c r="BX108" s="794"/>
      <c r="BY108" s="794"/>
      <c r="BZ108" s="794"/>
      <c r="CA108" s="794"/>
      <c r="CB108" s="905"/>
      <c r="CN108" s="99"/>
    </row>
    <row r="109" spans="1:99" s="2" customFormat="1" ht="15.75" customHeight="1">
      <c r="B109" s="913"/>
      <c r="C109" s="59"/>
      <c r="D109" s="59" t="s">
        <v>42</v>
      </c>
      <c r="E109" s="59"/>
      <c r="F109" s="59"/>
      <c r="G109" s="59"/>
      <c r="H109" s="59"/>
      <c r="I109" s="59"/>
      <c r="J109" s="59"/>
      <c r="K109" s="59"/>
      <c r="L109" s="59"/>
      <c r="M109" s="59"/>
      <c r="N109" s="59"/>
      <c r="O109" s="59"/>
      <c r="P109" s="59"/>
      <c r="Q109" s="59"/>
      <c r="R109" s="59"/>
      <c r="S109" s="59"/>
      <c r="T109" s="59"/>
      <c r="U109" s="59" t="s">
        <v>37</v>
      </c>
      <c r="V109" s="59"/>
      <c r="W109" s="794"/>
      <c r="X109" s="794"/>
      <c r="Y109" s="794"/>
      <c r="Z109" s="794"/>
      <c r="AA109" s="122" t="s">
        <v>43</v>
      </c>
      <c r="AB109" s="59"/>
      <c r="AC109" s="59"/>
      <c r="AD109" s="59"/>
      <c r="AE109" s="59"/>
      <c r="AF109" s="59"/>
      <c r="AG109" s="59"/>
      <c r="AH109" s="59"/>
      <c r="AI109" s="59"/>
      <c r="AJ109" s="59"/>
      <c r="AK109" s="59" t="s">
        <v>37</v>
      </c>
      <c r="AL109" s="59"/>
      <c r="AM109" s="794"/>
      <c r="AN109" s="794"/>
      <c r="AO109" s="794"/>
      <c r="AP109" s="794"/>
      <c r="AQ109" s="794"/>
      <c r="AR109" s="794"/>
      <c r="AS109" s="794"/>
      <c r="AT109" s="794"/>
      <c r="AU109" s="794"/>
      <c r="AV109" s="59" t="s">
        <v>44</v>
      </c>
      <c r="AW109" s="59"/>
      <c r="AX109" s="59"/>
      <c r="AY109" s="59"/>
      <c r="AZ109" s="122"/>
      <c r="BA109" s="59"/>
      <c r="BB109" s="59"/>
      <c r="BC109" s="59"/>
      <c r="BD109" s="59"/>
      <c r="BE109" s="59"/>
      <c r="BF109" s="59"/>
      <c r="BG109" s="59"/>
      <c r="BH109" s="794"/>
      <c r="BI109" s="794"/>
      <c r="BJ109" s="794"/>
      <c r="BK109" s="794"/>
      <c r="BL109" s="794"/>
      <c r="BM109" s="794"/>
      <c r="BN109" s="794"/>
      <c r="BO109" s="794"/>
      <c r="BP109" s="794"/>
      <c r="BQ109" s="794"/>
      <c r="BR109" s="794"/>
      <c r="BS109" s="794"/>
      <c r="BT109" s="122" t="s">
        <v>40</v>
      </c>
      <c r="BU109" s="59"/>
      <c r="BV109" s="59"/>
      <c r="BW109" s="59"/>
      <c r="BX109" s="59"/>
      <c r="BY109" s="59"/>
      <c r="BZ109" s="59"/>
      <c r="CA109" s="59"/>
      <c r="CB109" s="434"/>
      <c r="CN109" s="99"/>
    </row>
    <row r="110" spans="1:99" s="2" customFormat="1" ht="15.75" customHeight="1">
      <c r="B110" s="913"/>
      <c r="C110" s="59"/>
      <c r="D110" s="59"/>
      <c r="E110" s="59"/>
      <c r="F110" s="59"/>
      <c r="G110" s="59"/>
      <c r="H110" s="59"/>
      <c r="I110" s="59"/>
      <c r="J110" s="59"/>
      <c r="K110" s="59"/>
      <c r="L110" s="59"/>
      <c r="M110" s="59"/>
      <c r="N110" s="59"/>
      <c r="O110" s="59"/>
      <c r="P110" s="59"/>
      <c r="Q110" s="59"/>
      <c r="R110" s="59"/>
      <c r="S110" s="59"/>
      <c r="T110" s="794"/>
      <c r="U110" s="794"/>
      <c r="V110" s="794"/>
      <c r="W110" s="794"/>
      <c r="X110" s="794"/>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4"/>
      <c r="AY110" s="794"/>
      <c r="AZ110" s="794"/>
      <c r="BA110" s="794"/>
      <c r="BB110" s="794"/>
      <c r="BC110" s="794"/>
      <c r="BD110" s="794"/>
      <c r="BE110" s="794"/>
      <c r="BF110" s="794"/>
      <c r="BG110" s="794"/>
      <c r="BH110" s="794"/>
      <c r="BI110" s="794"/>
      <c r="BJ110" s="794"/>
      <c r="BK110" s="794"/>
      <c r="BL110" s="794"/>
      <c r="BM110" s="794"/>
      <c r="BN110" s="794"/>
      <c r="BO110" s="794"/>
      <c r="BP110" s="794"/>
      <c r="BQ110" s="794"/>
      <c r="BR110" s="794"/>
      <c r="BS110" s="794"/>
      <c r="BT110" s="794"/>
      <c r="BU110" s="794"/>
      <c r="BV110" s="794"/>
      <c r="BW110" s="794"/>
      <c r="BX110" s="794"/>
      <c r="BY110" s="794"/>
      <c r="BZ110" s="794"/>
      <c r="CA110" s="794"/>
      <c r="CB110" s="905"/>
      <c r="CN110" s="99"/>
    </row>
    <row r="111" spans="1:99" s="2" customFormat="1" ht="15.75" customHeight="1">
      <c r="B111" s="913"/>
      <c r="C111" s="59"/>
      <c r="D111" s="59" t="s">
        <v>47</v>
      </c>
      <c r="E111" s="59"/>
      <c r="F111" s="59"/>
      <c r="G111" s="59"/>
      <c r="H111" s="59"/>
      <c r="I111" s="59"/>
      <c r="J111" s="59"/>
      <c r="K111" s="59"/>
      <c r="L111" s="59"/>
      <c r="M111" s="59"/>
      <c r="N111" s="59"/>
      <c r="O111" s="59"/>
      <c r="P111" s="59"/>
      <c r="Q111" s="59"/>
      <c r="R111" s="59"/>
      <c r="S111" s="59"/>
      <c r="T111" s="801" t="s">
        <v>1253</v>
      </c>
      <c r="U111" s="801"/>
      <c r="V111" s="801"/>
      <c r="W111" s="794"/>
      <c r="X111" s="794"/>
      <c r="Y111" s="794"/>
      <c r="Z111" s="794"/>
      <c r="AA111" s="794"/>
      <c r="AB111" s="794"/>
      <c r="AC111" s="794"/>
      <c r="AD111" s="794"/>
      <c r="AE111" s="794"/>
      <c r="AF111" s="794"/>
      <c r="AG111" s="794"/>
      <c r="AH111" s="794"/>
      <c r="AI111" s="794"/>
      <c r="AJ111" s="794"/>
      <c r="AK111" s="794"/>
      <c r="AL111" s="794"/>
      <c r="AM111" s="794"/>
      <c r="AN111" s="794"/>
      <c r="AO111" s="794"/>
      <c r="AP111" s="794"/>
      <c r="AQ111" s="794"/>
      <c r="AR111" s="794"/>
      <c r="AS111" s="794"/>
      <c r="AT111" s="794"/>
      <c r="AU111" s="794"/>
      <c r="AV111" s="794"/>
      <c r="AW111" s="794"/>
      <c r="AX111" s="794"/>
      <c r="AY111" s="794"/>
      <c r="AZ111" s="794"/>
      <c r="BA111" s="794"/>
      <c r="BB111" s="794"/>
      <c r="BC111" s="794"/>
      <c r="BD111" s="794"/>
      <c r="BE111" s="794"/>
      <c r="BF111" s="794"/>
      <c r="BG111" s="794"/>
      <c r="BH111" s="794"/>
      <c r="BI111" s="794"/>
      <c r="BJ111" s="794"/>
      <c r="BK111" s="794"/>
      <c r="BL111" s="794"/>
      <c r="BM111" s="794"/>
      <c r="BN111" s="794"/>
      <c r="BO111" s="794"/>
      <c r="BP111" s="794"/>
      <c r="BQ111" s="794"/>
      <c r="BR111" s="794"/>
      <c r="BS111" s="794"/>
      <c r="BT111" s="794"/>
      <c r="BU111" s="794"/>
      <c r="BV111" s="794"/>
      <c r="BW111" s="794"/>
      <c r="BX111" s="794"/>
      <c r="BY111" s="794"/>
      <c r="BZ111" s="794"/>
      <c r="CA111" s="794"/>
      <c r="CB111" s="905"/>
      <c r="CN111" s="99"/>
    </row>
    <row r="112" spans="1:99" s="2" customFormat="1" ht="15.75" customHeight="1">
      <c r="B112" s="913"/>
      <c r="C112" s="59"/>
      <c r="D112" s="59" t="s">
        <v>48</v>
      </c>
      <c r="E112" s="59"/>
      <c r="F112" s="59"/>
      <c r="G112" s="59"/>
      <c r="H112" s="59"/>
      <c r="I112" s="59"/>
      <c r="J112" s="59"/>
      <c r="K112" s="59"/>
      <c r="L112" s="59"/>
      <c r="M112" s="59"/>
      <c r="N112" s="59"/>
      <c r="O112" s="59"/>
      <c r="P112" s="59"/>
      <c r="Q112" s="59"/>
      <c r="R112" s="59"/>
      <c r="S112" s="59"/>
      <c r="T112" s="794"/>
      <c r="U112" s="794"/>
      <c r="V112" s="794"/>
      <c r="W112" s="794"/>
      <c r="X112" s="794"/>
      <c r="Y112" s="794"/>
      <c r="Z112" s="794"/>
      <c r="AA112" s="794"/>
      <c r="AB112" s="908"/>
      <c r="AC112" s="908"/>
      <c r="AD112" s="908"/>
      <c r="AE112" s="908"/>
      <c r="AF112" s="908"/>
      <c r="AG112" s="908"/>
      <c r="AH112" s="908"/>
      <c r="AI112" s="908"/>
      <c r="AJ112" s="908"/>
      <c r="AK112" s="908"/>
      <c r="AL112" s="908"/>
      <c r="AM112" s="908"/>
      <c r="AN112" s="908"/>
      <c r="AO112" s="908"/>
      <c r="AP112" s="908"/>
      <c r="AQ112" s="908"/>
      <c r="AR112" s="908"/>
      <c r="AS112" s="908"/>
      <c r="AT112" s="908"/>
      <c r="AU112" s="908"/>
      <c r="AV112" s="908"/>
      <c r="AW112" s="908"/>
      <c r="AX112" s="908"/>
      <c r="AY112" s="908"/>
      <c r="AZ112" s="908"/>
      <c r="BA112" s="908"/>
      <c r="BB112" s="908"/>
      <c r="BC112" s="908"/>
      <c r="BD112" s="908"/>
      <c r="BE112" s="908"/>
      <c r="BF112" s="908"/>
      <c r="BG112" s="908"/>
      <c r="BH112" s="908"/>
      <c r="BI112" s="908"/>
      <c r="BJ112" s="908"/>
      <c r="BK112" s="908"/>
      <c r="BL112" s="908"/>
      <c r="BM112" s="908"/>
      <c r="BN112" s="908"/>
      <c r="BO112" s="908"/>
      <c r="BP112" s="908"/>
      <c r="BQ112" s="908"/>
      <c r="BR112" s="908"/>
      <c r="BS112" s="908"/>
      <c r="BT112" s="908"/>
      <c r="BU112" s="908"/>
      <c r="BV112" s="908"/>
      <c r="BW112" s="908"/>
      <c r="BX112" s="908"/>
      <c r="BY112" s="908"/>
      <c r="BZ112" s="908"/>
      <c r="CA112" s="908"/>
      <c r="CB112" s="909"/>
      <c r="CN112" s="99"/>
    </row>
    <row r="113" spans="2:92" s="2" customFormat="1" ht="15.75" customHeight="1">
      <c r="B113" s="913"/>
      <c r="C113" s="63"/>
      <c r="D113" s="63" t="s">
        <v>49</v>
      </c>
      <c r="E113" s="63"/>
      <c r="F113" s="63"/>
      <c r="G113" s="63"/>
      <c r="H113" s="63"/>
      <c r="I113" s="63"/>
      <c r="J113" s="63"/>
      <c r="K113" s="63"/>
      <c r="L113" s="63"/>
      <c r="M113" s="63"/>
      <c r="N113" s="63"/>
      <c r="O113" s="63"/>
      <c r="P113" s="63"/>
      <c r="Q113" s="63"/>
      <c r="R113" s="63"/>
      <c r="S113" s="63"/>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7"/>
      <c r="CN113" s="99"/>
    </row>
    <row r="114" spans="2:92" s="2" customFormat="1" ht="15.75" customHeight="1">
      <c r="B114" s="913" t="s">
        <v>2084</v>
      </c>
      <c r="C114" s="59"/>
      <c r="D114" s="59" t="s">
        <v>36</v>
      </c>
      <c r="E114" s="59"/>
      <c r="F114" s="59"/>
      <c r="G114" s="59"/>
      <c r="H114" s="59"/>
      <c r="I114" s="59"/>
      <c r="J114" s="59"/>
      <c r="K114" s="59"/>
      <c r="L114" s="59"/>
      <c r="M114" s="59"/>
      <c r="N114" s="59"/>
      <c r="O114" s="59"/>
      <c r="P114" s="59"/>
      <c r="Q114" s="59"/>
      <c r="R114" s="59"/>
      <c r="S114" s="59"/>
      <c r="T114" s="59"/>
      <c r="U114" s="59" t="s">
        <v>37</v>
      </c>
      <c r="V114" s="59"/>
      <c r="W114" s="794"/>
      <c r="X114" s="794"/>
      <c r="Y114" s="794"/>
      <c r="Z114" s="794"/>
      <c r="AA114" s="122" t="s">
        <v>38</v>
      </c>
      <c r="AB114" s="59"/>
      <c r="AC114" s="59"/>
      <c r="AD114" s="59"/>
      <c r="AE114" s="59"/>
      <c r="AF114" s="59"/>
      <c r="AG114" s="59"/>
      <c r="AH114" s="59"/>
      <c r="AI114" s="59"/>
      <c r="AJ114" s="59"/>
      <c r="AK114" s="59" t="s">
        <v>37</v>
      </c>
      <c r="AL114" s="59"/>
      <c r="AM114" s="823"/>
      <c r="AN114" s="823"/>
      <c r="AO114" s="823"/>
      <c r="AP114" s="823"/>
      <c r="AQ114" s="823"/>
      <c r="AR114" s="823"/>
      <c r="AS114" s="823"/>
      <c r="AT114" s="823"/>
      <c r="AU114" s="823"/>
      <c r="AV114" s="823"/>
      <c r="AW114" s="823"/>
      <c r="AX114" s="823"/>
      <c r="AY114" s="122" t="s">
        <v>39</v>
      </c>
      <c r="AZ114" s="59"/>
      <c r="BA114" s="59"/>
      <c r="BB114" s="59"/>
      <c r="BC114" s="59"/>
      <c r="BD114" s="59"/>
      <c r="BE114" s="59"/>
      <c r="BF114" s="59"/>
      <c r="BG114" s="59"/>
      <c r="BH114" s="794"/>
      <c r="BI114" s="794"/>
      <c r="BJ114" s="794"/>
      <c r="BK114" s="794"/>
      <c r="BL114" s="794"/>
      <c r="BM114" s="794"/>
      <c r="BN114" s="794"/>
      <c r="BO114" s="794"/>
      <c r="BP114" s="794"/>
      <c r="BQ114" s="794"/>
      <c r="BR114" s="794"/>
      <c r="BS114" s="794"/>
      <c r="BT114" s="122" t="s">
        <v>40</v>
      </c>
      <c r="BU114" s="59"/>
      <c r="BV114" s="59"/>
      <c r="BW114" s="59"/>
      <c r="BX114" s="59"/>
      <c r="BY114" s="59"/>
      <c r="BZ114" s="59"/>
      <c r="CA114" s="59"/>
      <c r="CB114" s="434"/>
      <c r="CN114" s="99"/>
    </row>
    <row r="115" spans="2:92" s="2" customFormat="1" ht="15.75" customHeight="1">
      <c r="B115" s="913"/>
      <c r="C115" s="59"/>
      <c r="D115" s="59" t="s">
        <v>31</v>
      </c>
      <c r="E115" s="59"/>
      <c r="F115" s="59"/>
      <c r="G115" s="59"/>
      <c r="H115" s="59"/>
      <c r="I115" s="59"/>
      <c r="J115" s="59"/>
      <c r="K115" s="59"/>
      <c r="L115" s="59"/>
      <c r="M115" s="59"/>
      <c r="N115" s="59"/>
      <c r="O115" s="59"/>
      <c r="P115" s="59"/>
      <c r="Q115" s="59"/>
      <c r="R115" s="59"/>
      <c r="S115" s="59"/>
      <c r="T115" s="794"/>
      <c r="U115" s="794"/>
      <c r="V115" s="794"/>
      <c r="W115" s="794"/>
      <c r="X115" s="794"/>
      <c r="Y115" s="794"/>
      <c r="Z115" s="794"/>
      <c r="AA115" s="794"/>
      <c r="AB115" s="794"/>
      <c r="AC115" s="794"/>
      <c r="AD115" s="794"/>
      <c r="AE115" s="794"/>
      <c r="AF115" s="794"/>
      <c r="AG115" s="794"/>
      <c r="AH115" s="794"/>
      <c r="AI115" s="794"/>
      <c r="AJ115" s="794"/>
      <c r="AK115" s="794"/>
      <c r="AL115" s="794"/>
      <c r="AM115" s="794"/>
      <c r="AN115" s="794"/>
      <c r="AO115" s="794"/>
      <c r="AP115" s="794"/>
      <c r="AQ115" s="794"/>
      <c r="AR115" s="794"/>
      <c r="AS115" s="794"/>
      <c r="AT115" s="794"/>
      <c r="AU115" s="794"/>
      <c r="AV115" s="794"/>
      <c r="AW115" s="794"/>
      <c r="AX115" s="794"/>
      <c r="AY115" s="794"/>
      <c r="AZ115" s="794"/>
      <c r="BA115" s="794"/>
      <c r="BB115" s="794"/>
      <c r="BC115" s="794"/>
      <c r="BD115" s="794"/>
      <c r="BE115" s="794"/>
      <c r="BF115" s="794"/>
      <c r="BG115" s="794"/>
      <c r="BH115" s="794"/>
      <c r="BI115" s="794"/>
      <c r="BJ115" s="794"/>
      <c r="BK115" s="794"/>
      <c r="BL115" s="794"/>
      <c r="BM115" s="794"/>
      <c r="BN115" s="794"/>
      <c r="BO115" s="794"/>
      <c r="BP115" s="794"/>
      <c r="BQ115" s="794"/>
      <c r="BR115" s="794"/>
      <c r="BS115" s="794"/>
      <c r="BT115" s="794"/>
      <c r="BU115" s="794"/>
      <c r="BV115" s="794"/>
      <c r="BW115" s="794"/>
      <c r="BX115" s="794"/>
      <c r="BY115" s="794"/>
      <c r="BZ115" s="794"/>
      <c r="CA115" s="794"/>
      <c r="CB115" s="905"/>
      <c r="CN115" s="99"/>
    </row>
    <row r="116" spans="2:92" s="2" customFormat="1" ht="15.75" customHeight="1">
      <c r="B116" s="913"/>
      <c r="C116" s="59"/>
      <c r="D116" s="59" t="s">
        <v>42</v>
      </c>
      <c r="E116" s="59"/>
      <c r="F116" s="59"/>
      <c r="G116" s="59"/>
      <c r="H116" s="59"/>
      <c r="I116" s="59"/>
      <c r="J116" s="59"/>
      <c r="K116" s="59"/>
      <c r="L116" s="59"/>
      <c r="M116" s="59"/>
      <c r="N116" s="59"/>
      <c r="O116" s="59"/>
      <c r="P116" s="59"/>
      <c r="Q116" s="59"/>
      <c r="R116" s="59"/>
      <c r="S116" s="59"/>
      <c r="T116" s="59"/>
      <c r="U116" s="59" t="s">
        <v>37</v>
      </c>
      <c r="V116" s="59"/>
      <c r="W116" s="794"/>
      <c r="X116" s="794"/>
      <c r="Y116" s="794"/>
      <c r="Z116" s="794"/>
      <c r="AA116" s="122" t="s">
        <v>43</v>
      </c>
      <c r="AB116" s="59"/>
      <c r="AC116" s="59"/>
      <c r="AD116" s="59"/>
      <c r="AE116" s="59"/>
      <c r="AF116" s="59"/>
      <c r="AG116" s="59"/>
      <c r="AH116" s="59"/>
      <c r="AI116" s="59"/>
      <c r="AJ116" s="59"/>
      <c r="AK116" s="59" t="s">
        <v>37</v>
      </c>
      <c r="AL116" s="59"/>
      <c r="AM116" s="794"/>
      <c r="AN116" s="794"/>
      <c r="AO116" s="794"/>
      <c r="AP116" s="794"/>
      <c r="AQ116" s="794"/>
      <c r="AR116" s="794"/>
      <c r="AS116" s="794"/>
      <c r="AT116" s="794"/>
      <c r="AU116" s="794"/>
      <c r="AV116" s="59" t="s">
        <v>44</v>
      </c>
      <c r="AW116" s="59"/>
      <c r="AX116" s="59"/>
      <c r="AY116" s="59"/>
      <c r="AZ116" s="122"/>
      <c r="BA116" s="59"/>
      <c r="BB116" s="59"/>
      <c r="BC116" s="59"/>
      <c r="BD116" s="59"/>
      <c r="BE116" s="59"/>
      <c r="BF116" s="59"/>
      <c r="BG116" s="59"/>
      <c r="BH116" s="794"/>
      <c r="BI116" s="794"/>
      <c r="BJ116" s="794"/>
      <c r="BK116" s="794"/>
      <c r="BL116" s="794"/>
      <c r="BM116" s="794"/>
      <c r="BN116" s="794"/>
      <c r="BO116" s="794"/>
      <c r="BP116" s="794"/>
      <c r="BQ116" s="794"/>
      <c r="BR116" s="794"/>
      <c r="BS116" s="794"/>
      <c r="BT116" s="122" t="s">
        <v>40</v>
      </c>
      <c r="BU116" s="59"/>
      <c r="BV116" s="59"/>
      <c r="BW116" s="59"/>
      <c r="BX116" s="59"/>
      <c r="BY116" s="59"/>
      <c r="BZ116" s="59"/>
      <c r="CA116" s="59"/>
      <c r="CB116" s="434"/>
      <c r="CN116" s="99"/>
    </row>
    <row r="117" spans="2:92" s="2" customFormat="1" ht="15.75" customHeight="1">
      <c r="B117" s="913"/>
      <c r="C117" s="59"/>
      <c r="D117" s="59"/>
      <c r="E117" s="59"/>
      <c r="F117" s="59"/>
      <c r="G117" s="59"/>
      <c r="H117" s="59"/>
      <c r="I117" s="59"/>
      <c r="J117" s="59"/>
      <c r="K117" s="59"/>
      <c r="L117" s="59"/>
      <c r="M117" s="59"/>
      <c r="N117" s="59"/>
      <c r="O117" s="59"/>
      <c r="P117" s="59"/>
      <c r="Q117" s="59"/>
      <c r="R117" s="59"/>
      <c r="S117" s="59"/>
      <c r="T117" s="794"/>
      <c r="U117" s="794"/>
      <c r="V117" s="794"/>
      <c r="W117" s="794"/>
      <c r="X117" s="794"/>
      <c r="Y117" s="794"/>
      <c r="Z117" s="794"/>
      <c r="AA117" s="794"/>
      <c r="AB117" s="794"/>
      <c r="AC117" s="794"/>
      <c r="AD117" s="794"/>
      <c r="AE117" s="794"/>
      <c r="AF117" s="794"/>
      <c r="AG117" s="794"/>
      <c r="AH117" s="794"/>
      <c r="AI117" s="794"/>
      <c r="AJ117" s="794"/>
      <c r="AK117" s="794"/>
      <c r="AL117" s="794"/>
      <c r="AM117" s="794"/>
      <c r="AN117" s="794"/>
      <c r="AO117" s="794"/>
      <c r="AP117" s="794"/>
      <c r="AQ117" s="794"/>
      <c r="AR117" s="794"/>
      <c r="AS117" s="794"/>
      <c r="AT117" s="794"/>
      <c r="AU117" s="794"/>
      <c r="AV117" s="794"/>
      <c r="AW117" s="794"/>
      <c r="AX117" s="794"/>
      <c r="AY117" s="794"/>
      <c r="AZ117" s="794"/>
      <c r="BA117" s="794"/>
      <c r="BB117" s="794"/>
      <c r="BC117" s="794"/>
      <c r="BD117" s="794"/>
      <c r="BE117" s="794"/>
      <c r="BF117" s="794"/>
      <c r="BG117" s="794"/>
      <c r="BH117" s="794"/>
      <c r="BI117" s="794"/>
      <c r="BJ117" s="794"/>
      <c r="BK117" s="794"/>
      <c r="BL117" s="794"/>
      <c r="BM117" s="794"/>
      <c r="BN117" s="794"/>
      <c r="BO117" s="794"/>
      <c r="BP117" s="794"/>
      <c r="BQ117" s="794"/>
      <c r="BR117" s="794"/>
      <c r="BS117" s="794"/>
      <c r="BT117" s="794"/>
      <c r="BU117" s="794"/>
      <c r="BV117" s="794"/>
      <c r="BW117" s="794"/>
      <c r="BX117" s="794"/>
      <c r="BY117" s="794"/>
      <c r="BZ117" s="794"/>
      <c r="CA117" s="794"/>
      <c r="CB117" s="905"/>
      <c r="CN117" s="99"/>
    </row>
    <row r="118" spans="2:92" s="2" customFormat="1" ht="15.75" customHeight="1">
      <c r="B118" s="913"/>
      <c r="C118" s="59"/>
      <c r="D118" s="59" t="s">
        <v>47</v>
      </c>
      <c r="E118" s="59"/>
      <c r="F118" s="59"/>
      <c r="G118" s="59"/>
      <c r="H118" s="59"/>
      <c r="I118" s="59"/>
      <c r="J118" s="59"/>
      <c r="K118" s="59"/>
      <c r="L118" s="59"/>
      <c r="M118" s="59"/>
      <c r="N118" s="59"/>
      <c r="O118" s="59"/>
      <c r="P118" s="59"/>
      <c r="Q118" s="59"/>
      <c r="R118" s="59"/>
      <c r="S118" s="59"/>
      <c r="T118" s="801" t="s">
        <v>1253</v>
      </c>
      <c r="U118" s="801"/>
      <c r="V118" s="801"/>
      <c r="W118" s="794"/>
      <c r="X118" s="794"/>
      <c r="Y118" s="794"/>
      <c r="Z118" s="794"/>
      <c r="AA118" s="794"/>
      <c r="AB118" s="794"/>
      <c r="AC118" s="794"/>
      <c r="AD118" s="794"/>
      <c r="AE118" s="794"/>
      <c r="AF118" s="794"/>
      <c r="AG118" s="794"/>
      <c r="AH118" s="794"/>
      <c r="AI118" s="794"/>
      <c r="AJ118" s="794"/>
      <c r="AK118" s="794"/>
      <c r="AL118" s="794"/>
      <c r="AM118" s="794"/>
      <c r="AN118" s="794"/>
      <c r="AO118" s="794"/>
      <c r="AP118" s="794"/>
      <c r="AQ118" s="794"/>
      <c r="AR118" s="794"/>
      <c r="AS118" s="794"/>
      <c r="AT118" s="794"/>
      <c r="AU118" s="794"/>
      <c r="AV118" s="794"/>
      <c r="AW118" s="794"/>
      <c r="AX118" s="794"/>
      <c r="AY118" s="794"/>
      <c r="AZ118" s="794"/>
      <c r="BA118" s="794"/>
      <c r="BB118" s="794"/>
      <c r="BC118" s="794"/>
      <c r="BD118" s="794"/>
      <c r="BE118" s="794"/>
      <c r="BF118" s="794"/>
      <c r="BG118" s="794"/>
      <c r="BH118" s="794"/>
      <c r="BI118" s="794"/>
      <c r="BJ118" s="794"/>
      <c r="BK118" s="794"/>
      <c r="BL118" s="794"/>
      <c r="BM118" s="794"/>
      <c r="BN118" s="794"/>
      <c r="BO118" s="794"/>
      <c r="BP118" s="794"/>
      <c r="BQ118" s="794"/>
      <c r="BR118" s="794"/>
      <c r="BS118" s="794"/>
      <c r="BT118" s="794"/>
      <c r="BU118" s="794"/>
      <c r="BV118" s="794"/>
      <c r="BW118" s="794"/>
      <c r="BX118" s="794"/>
      <c r="BY118" s="794"/>
      <c r="BZ118" s="794"/>
      <c r="CA118" s="794"/>
      <c r="CB118" s="905"/>
      <c r="CN118" s="99"/>
    </row>
    <row r="119" spans="2:92" s="2" customFormat="1" ht="15.75" customHeight="1">
      <c r="B119" s="913"/>
      <c r="C119" s="59"/>
      <c r="D119" s="59" t="s">
        <v>48</v>
      </c>
      <c r="E119" s="59"/>
      <c r="F119" s="59"/>
      <c r="G119" s="59"/>
      <c r="H119" s="59"/>
      <c r="I119" s="59"/>
      <c r="J119" s="59"/>
      <c r="K119" s="59"/>
      <c r="L119" s="59"/>
      <c r="M119" s="59"/>
      <c r="N119" s="59"/>
      <c r="O119" s="59"/>
      <c r="P119" s="59"/>
      <c r="Q119" s="59"/>
      <c r="R119" s="59"/>
      <c r="S119" s="59"/>
      <c r="T119" s="794"/>
      <c r="U119" s="794"/>
      <c r="V119" s="794"/>
      <c r="W119" s="794"/>
      <c r="X119" s="794"/>
      <c r="Y119" s="794"/>
      <c r="Z119" s="794"/>
      <c r="AA119" s="794"/>
      <c r="AB119" s="794"/>
      <c r="AC119" s="794"/>
      <c r="AD119" s="794"/>
      <c r="AE119" s="794"/>
      <c r="AF119" s="794"/>
      <c r="AG119" s="794"/>
      <c r="AH119" s="794"/>
      <c r="AI119" s="794"/>
      <c r="AJ119" s="794"/>
      <c r="AK119" s="794"/>
      <c r="AL119" s="794"/>
      <c r="AM119" s="794"/>
      <c r="AN119" s="794"/>
      <c r="AO119" s="794"/>
      <c r="AP119" s="794"/>
      <c r="AQ119" s="794"/>
      <c r="AR119" s="794"/>
      <c r="AS119" s="794"/>
      <c r="AT119" s="794"/>
      <c r="AU119" s="794"/>
      <c r="AV119" s="794"/>
      <c r="AW119" s="794"/>
      <c r="AX119" s="794"/>
      <c r="AY119" s="794"/>
      <c r="AZ119" s="794"/>
      <c r="BA119" s="794"/>
      <c r="BB119" s="794"/>
      <c r="BC119" s="794"/>
      <c r="BD119" s="794"/>
      <c r="BE119" s="794"/>
      <c r="BF119" s="794"/>
      <c r="BG119" s="794"/>
      <c r="BH119" s="794"/>
      <c r="BI119" s="794"/>
      <c r="BJ119" s="794"/>
      <c r="BK119" s="794"/>
      <c r="BL119" s="794"/>
      <c r="BM119" s="794"/>
      <c r="BN119" s="794"/>
      <c r="BO119" s="794"/>
      <c r="BP119" s="794"/>
      <c r="BQ119" s="794"/>
      <c r="BR119" s="794"/>
      <c r="BS119" s="794"/>
      <c r="BT119" s="794"/>
      <c r="BU119" s="794"/>
      <c r="BV119" s="794"/>
      <c r="BW119" s="794"/>
      <c r="BX119" s="794"/>
      <c r="BY119" s="794"/>
      <c r="BZ119" s="794"/>
      <c r="CA119" s="794"/>
      <c r="CB119" s="905"/>
      <c r="CN119" s="99"/>
    </row>
    <row r="120" spans="2:92" s="2" customFormat="1" ht="15.75" customHeight="1">
      <c r="B120" s="913"/>
      <c r="C120" s="59"/>
      <c r="D120" s="59" t="s">
        <v>49</v>
      </c>
      <c r="E120" s="59"/>
      <c r="F120" s="59"/>
      <c r="G120" s="59"/>
      <c r="H120" s="59"/>
      <c r="I120" s="59"/>
      <c r="J120" s="59"/>
      <c r="K120" s="59"/>
      <c r="L120" s="59"/>
      <c r="M120" s="59"/>
      <c r="N120" s="59"/>
      <c r="O120" s="59"/>
      <c r="P120" s="59"/>
      <c r="Q120" s="59"/>
      <c r="R120" s="59"/>
      <c r="S120" s="59"/>
      <c r="T120" s="794"/>
      <c r="U120" s="794"/>
      <c r="V120" s="794"/>
      <c r="W120" s="794"/>
      <c r="X120" s="794"/>
      <c r="Y120" s="794"/>
      <c r="Z120" s="794"/>
      <c r="AA120" s="794"/>
      <c r="AB120" s="794"/>
      <c r="AC120" s="794"/>
      <c r="AD120" s="794"/>
      <c r="AE120" s="794"/>
      <c r="AF120" s="794"/>
      <c r="AG120" s="794"/>
      <c r="AH120" s="794"/>
      <c r="AI120" s="794"/>
      <c r="AJ120" s="794"/>
      <c r="AK120" s="794"/>
      <c r="AL120" s="794"/>
      <c r="AM120" s="794"/>
      <c r="AN120" s="794"/>
      <c r="AO120" s="794"/>
      <c r="AP120" s="794"/>
      <c r="AQ120" s="794"/>
      <c r="AR120" s="794"/>
      <c r="AS120" s="794"/>
      <c r="AT120" s="794"/>
      <c r="AU120" s="794"/>
      <c r="AV120" s="794"/>
      <c r="AW120" s="794"/>
      <c r="AX120" s="794"/>
      <c r="AY120" s="794"/>
      <c r="AZ120" s="794"/>
      <c r="BA120" s="794"/>
      <c r="BB120" s="794"/>
      <c r="BC120" s="794"/>
      <c r="BD120" s="794"/>
      <c r="BE120" s="794"/>
      <c r="BF120" s="794"/>
      <c r="BG120" s="794"/>
      <c r="BH120" s="794"/>
      <c r="BI120" s="794"/>
      <c r="BJ120" s="794"/>
      <c r="BK120" s="794"/>
      <c r="BL120" s="794"/>
      <c r="BM120" s="794"/>
      <c r="BN120" s="794"/>
      <c r="BO120" s="794"/>
      <c r="BP120" s="794"/>
      <c r="BQ120" s="794"/>
      <c r="BR120" s="794"/>
      <c r="BS120" s="794"/>
      <c r="BT120" s="794"/>
      <c r="BU120" s="794"/>
      <c r="BV120" s="794"/>
      <c r="BW120" s="794"/>
      <c r="BX120" s="794"/>
      <c r="BY120" s="794"/>
      <c r="BZ120" s="794"/>
      <c r="CA120" s="794"/>
      <c r="CB120" s="905"/>
      <c r="CN120" s="99"/>
    </row>
    <row r="121" spans="2:92" s="2" customFormat="1" ht="15.75" customHeight="1">
      <c r="B121" s="913"/>
      <c r="C121" s="63"/>
      <c r="D121" s="63" t="s">
        <v>52</v>
      </c>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7"/>
      <c r="CN121" s="99"/>
    </row>
    <row r="122" spans="2:92" s="2" customFormat="1" ht="15.75" customHeight="1">
      <c r="B122" s="913"/>
      <c r="C122" s="59"/>
      <c r="D122" s="59" t="s">
        <v>36</v>
      </c>
      <c r="E122" s="59"/>
      <c r="F122" s="59"/>
      <c r="G122" s="59"/>
      <c r="H122" s="59"/>
      <c r="I122" s="59"/>
      <c r="J122" s="59"/>
      <c r="K122" s="59"/>
      <c r="L122" s="59"/>
      <c r="M122" s="59"/>
      <c r="N122" s="59"/>
      <c r="O122" s="59"/>
      <c r="P122" s="59"/>
      <c r="Q122" s="59"/>
      <c r="R122" s="59"/>
      <c r="S122" s="59"/>
      <c r="T122" s="59"/>
      <c r="U122" s="59" t="s">
        <v>37</v>
      </c>
      <c r="V122" s="59"/>
      <c r="W122" s="794"/>
      <c r="X122" s="794"/>
      <c r="Y122" s="794"/>
      <c r="Z122" s="794"/>
      <c r="AA122" s="122" t="s">
        <v>38</v>
      </c>
      <c r="AB122" s="59"/>
      <c r="AC122" s="59"/>
      <c r="AD122" s="59"/>
      <c r="AE122" s="59"/>
      <c r="AF122" s="59"/>
      <c r="AG122" s="59"/>
      <c r="AH122" s="59"/>
      <c r="AI122" s="59"/>
      <c r="AJ122" s="59"/>
      <c r="AK122" s="59" t="s">
        <v>37</v>
      </c>
      <c r="AL122" s="59"/>
      <c r="AM122" s="823"/>
      <c r="AN122" s="823"/>
      <c r="AO122" s="823"/>
      <c r="AP122" s="823"/>
      <c r="AQ122" s="823"/>
      <c r="AR122" s="823"/>
      <c r="AS122" s="823"/>
      <c r="AT122" s="823"/>
      <c r="AU122" s="823"/>
      <c r="AV122" s="823"/>
      <c r="AW122" s="823"/>
      <c r="AX122" s="823"/>
      <c r="AY122" s="122" t="s">
        <v>39</v>
      </c>
      <c r="AZ122" s="59"/>
      <c r="BA122" s="59"/>
      <c r="BB122" s="59"/>
      <c r="BC122" s="59"/>
      <c r="BD122" s="59"/>
      <c r="BE122" s="59"/>
      <c r="BF122" s="59"/>
      <c r="BG122" s="59"/>
      <c r="BH122" s="794"/>
      <c r="BI122" s="794"/>
      <c r="BJ122" s="794"/>
      <c r="BK122" s="794"/>
      <c r="BL122" s="794"/>
      <c r="BM122" s="794"/>
      <c r="BN122" s="794"/>
      <c r="BO122" s="794"/>
      <c r="BP122" s="794"/>
      <c r="BQ122" s="794"/>
      <c r="BR122" s="794"/>
      <c r="BS122" s="794"/>
      <c r="BT122" s="122" t="s">
        <v>40</v>
      </c>
      <c r="BU122" s="59"/>
      <c r="BV122" s="59"/>
      <c r="BW122" s="59"/>
      <c r="BX122" s="59"/>
      <c r="BY122" s="59"/>
      <c r="BZ122" s="59"/>
      <c r="CA122" s="59"/>
      <c r="CB122" s="434"/>
      <c r="CN122" s="99"/>
    </row>
    <row r="123" spans="2:92" s="2" customFormat="1" ht="15.75" customHeight="1">
      <c r="B123" s="913"/>
      <c r="C123" s="59"/>
      <c r="D123" s="59" t="s">
        <v>31</v>
      </c>
      <c r="E123" s="59"/>
      <c r="F123" s="59"/>
      <c r="G123" s="59"/>
      <c r="H123" s="59"/>
      <c r="I123" s="59"/>
      <c r="J123" s="59"/>
      <c r="K123" s="59"/>
      <c r="L123" s="59"/>
      <c r="M123" s="59"/>
      <c r="N123" s="59"/>
      <c r="O123" s="59"/>
      <c r="P123" s="59"/>
      <c r="Q123" s="59"/>
      <c r="R123" s="59"/>
      <c r="S123" s="59"/>
      <c r="T123" s="794"/>
      <c r="U123" s="794"/>
      <c r="V123" s="794"/>
      <c r="W123" s="794"/>
      <c r="X123" s="794"/>
      <c r="Y123" s="794"/>
      <c r="Z123" s="794"/>
      <c r="AA123" s="794"/>
      <c r="AB123" s="794"/>
      <c r="AC123" s="794"/>
      <c r="AD123" s="794"/>
      <c r="AE123" s="794"/>
      <c r="AF123" s="794"/>
      <c r="AG123" s="794"/>
      <c r="AH123" s="794"/>
      <c r="AI123" s="794"/>
      <c r="AJ123" s="794"/>
      <c r="AK123" s="794"/>
      <c r="AL123" s="794"/>
      <c r="AM123" s="794"/>
      <c r="AN123" s="794"/>
      <c r="AO123" s="794"/>
      <c r="AP123" s="794"/>
      <c r="AQ123" s="794"/>
      <c r="AR123" s="794"/>
      <c r="AS123" s="794"/>
      <c r="AT123" s="794"/>
      <c r="AU123" s="794"/>
      <c r="AV123" s="794"/>
      <c r="AW123" s="794"/>
      <c r="AX123" s="794"/>
      <c r="AY123" s="794"/>
      <c r="AZ123" s="794"/>
      <c r="BA123" s="794"/>
      <c r="BB123" s="794"/>
      <c r="BC123" s="794"/>
      <c r="BD123" s="794"/>
      <c r="BE123" s="794"/>
      <c r="BF123" s="794"/>
      <c r="BG123" s="794"/>
      <c r="BH123" s="794"/>
      <c r="BI123" s="794"/>
      <c r="BJ123" s="794"/>
      <c r="BK123" s="794"/>
      <c r="BL123" s="794"/>
      <c r="BM123" s="794"/>
      <c r="BN123" s="794"/>
      <c r="BO123" s="794"/>
      <c r="BP123" s="794"/>
      <c r="BQ123" s="794"/>
      <c r="BR123" s="794"/>
      <c r="BS123" s="794"/>
      <c r="BT123" s="794"/>
      <c r="BU123" s="794"/>
      <c r="BV123" s="794"/>
      <c r="BW123" s="794"/>
      <c r="BX123" s="794"/>
      <c r="BY123" s="794"/>
      <c r="BZ123" s="794"/>
      <c r="CA123" s="794"/>
      <c r="CB123" s="905"/>
      <c r="CN123" s="99"/>
    </row>
    <row r="124" spans="2:92" s="2" customFormat="1" ht="15.75" customHeight="1">
      <c r="B124" s="913"/>
      <c r="C124" s="59"/>
      <c r="D124" s="59" t="s">
        <v>42</v>
      </c>
      <c r="E124" s="59"/>
      <c r="F124" s="59"/>
      <c r="G124" s="59"/>
      <c r="H124" s="59"/>
      <c r="I124" s="59"/>
      <c r="J124" s="59"/>
      <c r="K124" s="59"/>
      <c r="L124" s="59"/>
      <c r="M124" s="59"/>
      <c r="N124" s="59"/>
      <c r="O124" s="59"/>
      <c r="P124" s="59"/>
      <c r="Q124" s="59"/>
      <c r="R124" s="59"/>
      <c r="S124" s="59"/>
      <c r="T124" s="59"/>
      <c r="U124" s="59" t="s">
        <v>37</v>
      </c>
      <c r="V124" s="59"/>
      <c r="W124" s="794"/>
      <c r="X124" s="794"/>
      <c r="Y124" s="794"/>
      <c r="Z124" s="794"/>
      <c r="AA124" s="122" t="s">
        <v>43</v>
      </c>
      <c r="AB124" s="59"/>
      <c r="AC124" s="59"/>
      <c r="AD124" s="59"/>
      <c r="AE124" s="59"/>
      <c r="AF124" s="59"/>
      <c r="AG124" s="59"/>
      <c r="AH124" s="59"/>
      <c r="AI124" s="59"/>
      <c r="AJ124" s="59"/>
      <c r="AK124" s="59" t="s">
        <v>37</v>
      </c>
      <c r="AL124" s="59"/>
      <c r="AM124" s="794"/>
      <c r="AN124" s="794"/>
      <c r="AO124" s="794"/>
      <c r="AP124" s="794"/>
      <c r="AQ124" s="794"/>
      <c r="AR124" s="794"/>
      <c r="AS124" s="794"/>
      <c r="AT124" s="794"/>
      <c r="AU124" s="794"/>
      <c r="AV124" s="59" t="s">
        <v>44</v>
      </c>
      <c r="AW124" s="59"/>
      <c r="AX124" s="59"/>
      <c r="AY124" s="59"/>
      <c r="AZ124" s="122"/>
      <c r="BA124" s="59"/>
      <c r="BB124" s="59"/>
      <c r="BC124" s="59"/>
      <c r="BD124" s="59"/>
      <c r="BE124" s="59"/>
      <c r="BF124" s="59"/>
      <c r="BG124" s="59"/>
      <c r="BH124" s="794"/>
      <c r="BI124" s="794"/>
      <c r="BJ124" s="794"/>
      <c r="BK124" s="794"/>
      <c r="BL124" s="794"/>
      <c r="BM124" s="794"/>
      <c r="BN124" s="794"/>
      <c r="BO124" s="794"/>
      <c r="BP124" s="794"/>
      <c r="BQ124" s="794"/>
      <c r="BR124" s="794"/>
      <c r="BS124" s="794"/>
      <c r="BT124" s="122" t="s">
        <v>40</v>
      </c>
      <c r="BU124" s="59"/>
      <c r="BV124" s="59"/>
      <c r="BW124" s="59"/>
      <c r="BX124" s="59"/>
      <c r="BY124" s="59"/>
      <c r="BZ124" s="59"/>
      <c r="CA124" s="59"/>
      <c r="CB124" s="434"/>
      <c r="CN124" s="99"/>
    </row>
    <row r="125" spans="2:92" s="2" customFormat="1" ht="15.75" customHeight="1">
      <c r="B125" s="913"/>
      <c r="C125" s="59"/>
      <c r="D125" s="59"/>
      <c r="E125" s="59"/>
      <c r="F125" s="59"/>
      <c r="G125" s="59"/>
      <c r="H125" s="59"/>
      <c r="I125" s="59"/>
      <c r="J125" s="59"/>
      <c r="K125" s="59"/>
      <c r="L125" s="59"/>
      <c r="M125" s="59"/>
      <c r="N125" s="59"/>
      <c r="O125" s="59"/>
      <c r="P125" s="59"/>
      <c r="Q125" s="59"/>
      <c r="R125" s="59"/>
      <c r="S125" s="59"/>
      <c r="T125" s="794"/>
      <c r="U125" s="794"/>
      <c r="V125" s="794"/>
      <c r="W125" s="794"/>
      <c r="X125" s="794"/>
      <c r="Y125" s="794"/>
      <c r="Z125" s="794"/>
      <c r="AA125" s="794"/>
      <c r="AB125" s="794"/>
      <c r="AC125" s="794"/>
      <c r="AD125" s="794"/>
      <c r="AE125" s="794"/>
      <c r="AF125" s="794"/>
      <c r="AG125" s="794"/>
      <c r="AH125" s="794"/>
      <c r="AI125" s="794"/>
      <c r="AJ125" s="794"/>
      <c r="AK125" s="794"/>
      <c r="AL125" s="794"/>
      <c r="AM125" s="794"/>
      <c r="AN125" s="794"/>
      <c r="AO125" s="794"/>
      <c r="AP125" s="794"/>
      <c r="AQ125" s="794"/>
      <c r="AR125" s="794"/>
      <c r="AS125" s="794"/>
      <c r="AT125" s="794"/>
      <c r="AU125" s="794"/>
      <c r="AV125" s="794"/>
      <c r="AW125" s="794"/>
      <c r="AX125" s="794"/>
      <c r="AY125" s="794"/>
      <c r="AZ125" s="794"/>
      <c r="BA125" s="794"/>
      <c r="BB125" s="794"/>
      <c r="BC125" s="794"/>
      <c r="BD125" s="794"/>
      <c r="BE125" s="794"/>
      <c r="BF125" s="794"/>
      <c r="BG125" s="794"/>
      <c r="BH125" s="794"/>
      <c r="BI125" s="794"/>
      <c r="BJ125" s="794"/>
      <c r="BK125" s="794"/>
      <c r="BL125" s="794"/>
      <c r="BM125" s="794"/>
      <c r="BN125" s="794"/>
      <c r="BO125" s="794"/>
      <c r="BP125" s="794"/>
      <c r="BQ125" s="794"/>
      <c r="BR125" s="794"/>
      <c r="BS125" s="794"/>
      <c r="BT125" s="794"/>
      <c r="BU125" s="794"/>
      <c r="BV125" s="794"/>
      <c r="BW125" s="794"/>
      <c r="BX125" s="794"/>
      <c r="BY125" s="794"/>
      <c r="BZ125" s="794"/>
      <c r="CA125" s="794"/>
      <c r="CB125" s="905"/>
      <c r="CN125" s="99"/>
    </row>
    <row r="126" spans="2:92" s="2" customFormat="1" ht="15.75" customHeight="1">
      <c r="B126" s="913"/>
      <c r="C126" s="59"/>
      <c r="D126" s="59" t="s">
        <v>47</v>
      </c>
      <c r="E126" s="59"/>
      <c r="F126" s="59"/>
      <c r="G126" s="59"/>
      <c r="H126" s="59"/>
      <c r="I126" s="59"/>
      <c r="J126" s="59"/>
      <c r="K126" s="59"/>
      <c r="L126" s="59"/>
      <c r="M126" s="59"/>
      <c r="N126" s="59"/>
      <c r="O126" s="59"/>
      <c r="P126" s="59"/>
      <c r="Q126" s="59"/>
      <c r="R126" s="59"/>
      <c r="S126" s="59"/>
      <c r="T126" s="801" t="s">
        <v>1253</v>
      </c>
      <c r="U126" s="801"/>
      <c r="V126" s="801"/>
      <c r="W126" s="794"/>
      <c r="X126" s="794"/>
      <c r="Y126" s="794"/>
      <c r="Z126" s="794"/>
      <c r="AA126" s="794"/>
      <c r="AB126" s="794"/>
      <c r="AC126" s="794"/>
      <c r="AD126" s="794"/>
      <c r="AE126" s="794"/>
      <c r="AF126" s="794"/>
      <c r="AG126" s="794"/>
      <c r="AH126" s="794"/>
      <c r="AI126" s="794"/>
      <c r="AJ126" s="794"/>
      <c r="AK126" s="794"/>
      <c r="AL126" s="794"/>
      <c r="AM126" s="794"/>
      <c r="AN126" s="794"/>
      <c r="AO126" s="794"/>
      <c r="AP126" s="794"/>
      <c r="AQ126" s="794"/>
      <c r="AR126" s="794"/>
      <c r="AS126" s="794"/>
      <c r="AT126" s="794"/>
      <c r="AU126" s="794"/>
      <c r="AV126" s="794"/>
      <c r="AW126" s="794"/>
      <c r="AX126" s="794"/>
      <c r="AY126" s="794"/>
      <c r="AZ126" s="794"/>
      <c r="BA126" s="794"/>
      <c r="BB126" s="794"/>
      <c r="BC126" s="794"/>
      <c r="BD126" s="794"/>
      <c r="BE126" s="794"/>
      <c r="BF126" s="794"/>
      <c r="BG126" s="794"/>
      <c r="BH126" s="794"/>
      <c r="BI126" s="794"/>
      <c r="BJ126" s="794"/>
      <c r="BK126" s="794"/>
      <c r="BL126" s="794"/>
      <c r="BM126" s="794"/>
      <c r="BN126" s="794"/>
      <c r="BO126" s="794"/>
      <c r="BP126" s="794"/>
      <c r="BQ126" s="794"/>
      <c r="BR126" s="794"/>
      <c r="BS126" s="794"/>
      <c r="BT126" s="794"/>
      <c r="BU126" s="794"/>
      <c r="BV126" s="794"/>
      <c r="BW126" s="794"/>
      <c r="BX126" s="794"/>
      <c r="BY126" s="794"/>
      <c r="BZ126" s="794"/>
      <c r="CA126" s="794"/>
      <c r="CB126" s="905"/>
      <c r="CN126" s="99"/>
    </row>
    <row r="127" spans="2:92" s="2" customFormat="1" ht="15.75" customHeight="1">
      <c r="B127" s="913"/>
      <c r="C127" s="59"/>
      <c r="D127" s="59" t="s">
        <v>48</v>
      </c>
      <c r="E127" s="59"/>
      <c r="F127" s="59"/>
      <c r="G127" s="59"/>
      <c r="H127" s="59"/>
      <c r="I127" s="59"/>
      <c r="J127" s="59"/>
      <c r="K127" s="59"/>
      <c r="L127" s="59"/>
      <c r="M127" s="59"/>
      <c r="N127" s="59"/>
      <c r="O127" s="59"/>
      <c r="P127" s="59"/>
      <c r="Q127" s="59"/>
      <c r="R127" s="59"/>
      <c r="S127" s="59"/>
      <c r="T127" s="794"/>
      <c r="U127" s="794"/>
      <c r="V127" s="794"/>
      <c r="W127" s="794"/>
      <c r="X127" s="794"/>
      <c r="Y127" s="794"/>
      <c r="Z127" s="794"/>
      <c r="AA127" s="794"/>
      <c r="AB127" s="794"/>
      <c r="AC127" s="794"/>
      <c r="AD127" s="794"/>
      <c r="AE127" s="794"/>
      <c r="AF127" s="794"/>
      <c r="AG127" s="794"/>
      <c r="AH127" s="794"/>
      <c r="AI127" s="794"/>
      <c r="AJ127" s="794"/>
      <c r="AK127" s="794"/>
      <c r="AL127" s="794"/>
      <c r="AM127" s="794"/>
      <c r="AN127" s="794"/>
      <c r="AO127" s="794"/>
      <c r="AP127" s="794"/>
      <c r="AQ127" s="794"/>
      <c r="AR127" s="794"/>
      <c r="AS127" s="794"/>
      <c r="AT127" s="794"/>
      <c r="AU127" s="794"/>
      <c r="AV127" s="794"/>
      <c r="AW127" s="794"/>
      <c r="AX127" s="794"/>
      <c r="AY127" s="794"/>
      <c r="AZ127" s="794"/>
      <c r="BA127" s="794"/>
      <c r="BB127" s="794"/>
      <c r="BC127" s="794"/>
      <c r="BD127" s="794"/>
      <c r="BE127" s="794"/>
      <c r="BF127" s="794"/>
      <c r="BG127" s="794"/>
      <c r="BH127" s="794"/>
      <c r="BI127" s="794"/>
      <c r="BJ127" s="794"/>
      <c r="BK127" s="794"/>
      <c r="BL127" s="794"/>
      <c r="BM127" s="794"/>
      <c r="BN127" s="794"/>
      <c r="BO127" s="794"/>
      <c r="BP127" s="794"/>
      <c r="BQ127" s="794"/>
      <c r="BR127" s="794"/>
      <c r="BS127" s="794"/>
      <c r="BT127" s="794"/>
      <c r="BU127" s="794"/>
      <c r="BV127" s="794"/>
      <c r="BW127" s="794"/>
      <c r="BX127" s="794"/>
      <c r="BY127" s="794"/>
      <c r="BZ127" s="794"/>
      <c r="CA127" s="794"/>
      <c r="CB127" s="905"/>
      <c r="CN127" s="99"/>
    </row>
    <row r="128" spans="2:92" s="2" customFormat="1" ht="15.75" customHeight="1">
      <c r="B128" s="913"/>
      <c r="C128" s="59"/>
      <c r="D128" s="59" t="s">
        <v>49</v>
      </c>
      <c r="E128" s="59"/>
      <c r="F128" s="59"/>
      <c r="G128" s="59"/>
      <c r="H128" s="59"/>
      <c r="I128" s="59"/>
      <c r="J128" s="59"/>
      <c r="K128" s="59"/>
      <c r="L128" s="59"/>
      <c r="M128" s="59"/>
      <c r="N128" s="59"/>
      <c r="O128" s="59"/>
      <c r="P128" s="59"/>
      <c r="Q128" s="59"/>
      <c r="R128" s="59"/>
      <c r="S128" s="59"/>
      <c r="T128" s="794"/>
      <c r="U128" s="794"/>
      <c r="V128" s="794"/>
      <c r="W128" s="794"/>
      <c r="X128" s="794"/>
      <c r="Y128" s="794"/>
      <c r="Z128" s="794"/>
      <c r="AA128" s="794"/>
      <c r="AB128" s="794"/>
      <c r="AC128" s="794"/>
      <c r="AD128" s="794"/>
      <c r="AE128" s="794"/>
      <c r="AF128" s="794"/>
      <c r="AG128" s="794"/>
      <c r="AH128" s="794"/>
      <c r="AI128" s="794"/>
      <c r="AJ128" s="794"/>
      <c r="AK128" s="794"/>
      <c r="AL128" s="794"/>
      <c r="AM128" s="794"/>
      <c r="AN128" s="794"/>
      <c r="AO128" s="794"/>
      <c r="AP128" s="794"/>
      <c r="AQ128" s="794"/>
      <c r="AR128" s="794"/>
      <c r="AS128" s="794"/>
      <c r="AT128" s="794"/>
      <c r="AU128" s="794"/>
      <c r="AV128" s="794"/>
      <c r="AW128" s="794"/>
      <c r="AX128" s="794"/>
      <c r="AY128" s="794"/>
      <c r="AZ128" s="794"/>
      <c r="BA128" s="794"/>
      <c r="BB128" s="794"/>
      <c r="BC128" s="794"/>
      <c r="BD128" s="794"/>
      <c r="BE128" s="794"/>
      <c r="BF128" s="794"/>
      <c r="BG128" s="794"/>
      <c r="BH128" s="794"/>
      <c r="BI128" s="794"/>
      <c r="BJ128" s="794"/>
      <c r="BK128" s="794"/>
      <c r="BL128" s="794"/>
      <c r="BM128" s="794"/>
      <c r="BN128" s="794"/>
      <c r="BO128" s="794"/>
      <c r="BP128" s="794"/>
      <c r="BQ128" s="794"/>
      <c r="BR128" s="794"/>
      <c r="BS128" s="794"/>
      <c r="BT128" s="794"/>
      <c r="BU128" s="794"/>
      <c r="BV128" s="794"/>
      <c r="BW128" s="794"/>
      <c r="BX128" s="794"/>
      <c r="BY128" s="794"/>
      <c r="BZ128" s="794"/>
      <c r="CA128" s="794"/>
      <c r="CB128" s="905"/>
      <c r="CN128" s="99"/>
    </row>
    <row r="129" spans="1:101" s="2" customFormat="1" ht="15.75" customHeight="1">
      <c r="B129" s="913"/>
      <c r="C129" s="63"/>
      <c r="D129" s="63" t="s">
        <v>52</v>
      </c>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906"/>
      <c r="AD129" s="906"/>
      <c r="AE129" s="906"/>
      <c r="AF129" s="906"/>
      <c r="AG129" s="906"/>
      <c r="AH129" s="906"/>
      <c r="AI129" s="906"/>
      <c r="AJ129" s="906"/>
      <c r="AK129" s="906"/>
      <c r="AL129" s="906"/>
      <c r="AM129" s="906"/>
      <c r="AN129" s="906"/>
      <c r="AO129" s="906"/>
      <c r="AP129" s="906"/>
      <c r="AQ129" s="906"/>
      <c r="AR129" s="906"/>
      <c r="AS129" s="906"/>
      <c r="AT129" s="906"/>
      <c r="AU129" s="906"/>
      <c r="AV129" s="906"/>
      <c r="AW129" s="906"/>
      <c r="AX129" s="906"/>
      <c r="AY129" s="906"/>
      <c r="AZ129" s="906"/>
      <c r="BA129" s="906"/>
      <c r="BB129" s="906"/>
      <c r="BC129" s="906"/>
      <c r="BD129" s="906"/>
      <c r="BE129" s="906"/>
      <c r="BF129" s="906"/>
      <c r="BG129" s="906"/>
      <c r="BH129" s="906"/>
      <c r="BI129" s="906"/>
      <c r="BJ129" s="906"/>
      <c r="BK129" s="906"/>
      <c r="BL129" s="906"/>
      <c r="BM129" s="906"/>
      <c r="BN129" s="906"/>
      <c r="BO129" s="906"/>
      <c r="BP129" s="906"/>
      <c r="BQ129" s="906"/>
      <c r="BR129" s="906"/>
      <c r="BS129" s="906"/>
      <c r="BT129" s="906"/>
      <c r="BU129" s="906"/>
      <c r="BV129" s="906"/>
      <c r="BW129" s="906"/>
      <c r="BX129" s="906"/>
      <c r="BY129" s="906"/>
      <c r="BZ129" s="906"/>
      <c r="CA129" s="906"/>
      <c r="CB129" s="907"/>
      <c r="CN129" s="99"/>
    </row>
    <row r="130" spans="1:101" s="1" customFormat="1" ht="20.100000000000001" customHeight="1">
      <c r="B130" s="913"/>
      <c r="C130" s="59" t="s">
        <v>54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CB130" s="392"/>
    </row>
    <row r="131" spans="1:101" s="2" customFormat="1" ht="20.100000000000001" customHeight="1">
      <c r="A131" s="1"/>
      <c r="B131" s="913"/>
      <c r="C131" s="799" t="s">
        <v>56</v>
      </c>
      <c r="D131" s="799"/>
      <c r="E131" s="59"/>
      <c r="F131" s="59" t="s">
        <v>1256</v>
      </c>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799" t="s">
        <v>56</v>
      </c>
      <c r="AQ131" s="799"/>
      <c r="AR131" s="59"/>
      <c r="AS131" s="59" t="s">
        <v>1258</v>
      </c>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434"/>
      <c r="CC131" s="59"/>
      <c r="CD131" s="59"/>
      <c r="CE131" s="59"/>
      <c r="CF131" s="59"/>
      <c r="CG131" s="59"/>
      <c r="CH131" s="59"/>
      <c r="CI131" s="59"/>
    </row>
    <row r="132" spans="1:101" s="2" customFormat="1" ht="20.100000000000001" customHeight="1">
      <c r="A132" s="1"/>
      <c r="B132" s="913"/>
      <c r="C132" s="59" t="s">
        <v>58</v>
      </c>
      <c r="D132" s="59"/>
      <c r="E132" s="59"/>
      <c r="F132" s="59"/>
      <c r="G132" s="59"/>
      <c r="H132" s="59"/>
      <c r="I132" s="59"/>
      <c r="J132" s="59"/>
      <c r="K132" s="59"/>
      <c r="L132" s="59"/>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59"/>
      <c r="AK132" s="59"/>
      <c r="AL132" s="59"/>
      <c r="AM132" s="59"/>
      <c r="AN132" s="59"/>
      <c r="AO132" s="59"/>
      <c r="AP132" s="59" t="s">
        <v>58</v>
      </c>
      <c r="AQ132" s="59"/>
      <c r="AR132" s="59"/>
      <c r="AS132" s="59"/>
      <c r="AT132" s="59"/>
      <c r="AU132" s="59"/>
      <c r="AV132" s="59"/>
      <c r="AW132" s="59"/>
      <c r="AX132" s="59"/>
      <c r="AY132" s="59"/>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432"/>
      <c r="BW132" s="432"/>
      <c r="BX132" s="432"/>
      <c r="BY132" s="432"/>
      <c r="BZ132" s="59"/>
      <c r="CA132" s="59"/>
      <c r="CB132" s="434"/>
      <c r="CC132" s="59"/>
      <c r="CD132" s="59"/>
      <c r="CE132" s="59"/>
      <c r="CF132" s="59"/>
      <c r="CG132" s="59"/>
      <c r="CH132" s="59"/>
      <c r="CI132" s="59"/>
    </row>
    <row r="133" spans="1:101" s="2" customFormat="1" ht="20.100000000000001" customHeight="1">
      <c r="A133" s="1"/>
      <c r="B133" s="913"/>
      <c r="C133" s="63" t="s">
        <v>1257</v>
      </c>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t="s">
        <v>81</v>
      </c>
      <c r="AC133" s="63"/>
      <c r="AD133" s="887"/>
      <c r="AE133" s="887"/>
      <c r="AF133" s="887"/>
      <c r="AG133" s="887"/>
      <c r="AH133" s="887"/>
      <c r="AI133" s="887"/>
      <c r="AJ133" s="887"/>
      <c r="AK133" s="887"/>
      <c r="AL133" s="887"/>
      <c r="AM133" s="887"/>
      <c r="AN133" s="63" t="s">
        <v>40</v>
      </c>
      <c r="AO133" s="63"/>
      <c r="AP133" s="63" t="s">
        <v>1257</v>
      </c>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t="s">
        <v>81</v>
      </c>
      <c r="BP133" s="63"/>
      <c r="BQ133" s="433"/>
      <c r="BR133" s="433"/>
      <c r="BS133" s="433"/>
      <c r="BT133" s="433"/>
      <c r="BU133" s="433"/>
      <c r="BV133" s="433"/>
      <c r="BW133" s="433"/>
      <c r="BX133" s="433"/>
      <c r="BY133" s="433"/>
      <c r="BZ133" s="433"/>
      <c r="CA133" s="63" t="s">
        <v>40</v>
      </c>
      <c r="CB133" s="435"/>
      <c r="CC133" s="430"/>
      <c r="CD133" s="430"/>
      <c r="CE133" s="430"/>
      <c r="CF133" s="430"/>
      <c r="CG133" s="430"/>
      <c r="CH133" s="59" t="s">
        <v>40</v>
      </c>
      <c r="CI133" s="59"/>
    </row>
    <row r="134" spans="1:101" s="2" customFormat="1" ht="20.100000000000001" customHeight="1">
      <c r="A134" s="1"/>
      <c r="B134" s="913"/>
      <c r="C134" s="915" t="s">
        <v>56</v>
      </c>
      <c r="D134" s="915"/>
      <c r="E134" s="169"/>
      <c r="F134" s="169" t="s">
        <v>1259</v>
      </c>
      <c r="G134" s="169"/>
      <c r="H134" s="169"/>
      <c r="I134" s="169"/>
      <c r="J134" s="169"/>
      <c r="K134" s="169"/>
      <c r="L134" s="169"/>
      <c r="M134" s="169"/>
      <c r="N134" s="169"/>
      <c r="O134" s="169"/>
      <c r="P134" s="169"/>
      <c r="Q134" s="169"/>
      <c r="R134" s="169"/>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915" t="s">
        <v>56</v>
      </c>
      <c r="AQ134" s="915"/>
      <c r="AR134" s="169"/>
      <c r="AS134" s="169" t="s">
        <v>1261</v>
      </c>
      <c r="AT134" s="169"/>
      <c r="AU134" s="169"/>
      <c r="AV134" s="169"/>
      <c r="AW134" s="169"/>
      <c r="AX134" s="169"/>
      <c r="AY134" s="169"/>
      <c r="AZ134" s="169"/>
      <c r="BA134" s="169"/>
      <c r="BB134" s="169"/>
      <c r="BC134" s="169"/>
      <c r="BD134" s="169"/>
      <c r="BE134" s="169"/>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436"/>
      <c r="CC134" s="122"/>
      <c r="CD134" s="122"/>
      <c r="CE134" s="122"/>
      <c r="CF134" s="122"/>
      <c r="CG134" s="122"/>
      <c r="CH134" s="122"/>
      <c r="CI134" s="122"/>
    </row>
    <row r="135" spans="1:101" s="2" customFormat="1" ht="20.100000000000001" customHeight="1">
      <c r="A135" s="1"/>
      <c r="B135" s="913"/>
      <c r="C135" s="59" t="s">
        <v>58</v>
      </c>
      <c r="D135" s="59"/>
      <c r="E135" s="59"/>
      <c r="F135" s="59"/>
      <c r="G135" s="59"/>
      <c r="H135" s="59"/>
      <c r="I135" s="59"/>
      <c r="J135" s="59"/>
      <c r="K135" s="59"/>
      <c r="L135" s="59"/>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122"/>
      <c r="AK135" s="122"/>
      <c r="AL135" s="122"/>
      <c r="AM135" s="122"/>
      <c r="AN135" s="122"/>
      <c r="AO135" s="122"/>
      <c r="AP135" s="59" t="s">
        <v>58</v>
      </c>
      <c r="AQ135" s="59"/>
      <c r="AR135" s="59"/>
      <c r="AS135" s="59"/>
      <c r="AT135" s="59"/>
      <c r="AU135" s="59"/>
      <c r="AV135" s="59"/>
      <c r="AW135" s="59"/>
      <c r="AX135" s="59"/>
      <c r="AY135" s="59"/>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432"/>
      <c r="BW135" s="432"/>
      <c r="BX135" s="432"/>
      <c r="BY135" s="432"/>
      <c r="BZ135" s="122"/>
      <c r="CA135" s="122"/>
      <c r="CB135" s="437"/>
      <c r="CC135" s="122"/>
      <c r="CD135" s="122"/>
      <c r="CE135" s="122"/>
      <c r="CF135" s="122"/>
      <c r="CG135" s="122"/>
      <c r="CH135" s="122"/>
      <c r="CI135" s="122"/>
    </row>
    <row r="136" spans="1:101" s="2" customFormat="1" ht="20.100000000000001" customHeight="1">
      <c r="A136" s="1"/>
      <c r="B136" s="913"/>
      <c r="C136" s="63" t="s">
        <v>1260</v>
      </c>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t="s">
        <v>81</v>
      </c>
      <c r="AC136" s="63"/>
      <c r="AD136" s="887"/>
      <c r="AE136" s="887"/>
      <c r="AF136" s="887"/>
      <c r="AG136" s="887"/>
      <c r="AH136" s="887"/>
      <c r="AI136" s="887"/>
      <c r="AJ136" s="887"/>
      <c r="AK136" s="887"/>
      <c r="AL136" s="887"/>
      <c r="AM136" s="887"/>
      <c r="AN136" s="63" t="s">
        <v>40</v>
      </c>
      <c r="AO136" s="63"/>
      <c r="AP136" s="63" t="s">
        <v>1260</v>
      </c>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t="s">
        <v>81</v>
      </c>
      <c r="BP136" s="63"/>
      <c r="BQ136" s="887"/>
      <c r="BR136" s="887"/>
      <c r="BS136" s="887"/>
      <c r="BT136" s="887"/>
      <c r="BU136" s="887"/>
      <c r="BV136" s="887"/>
      <c r="BW136" s="887"/>
      <c r="BX136" s="887"/>
      <c r="BY136" s="887"/>
      <c r="BZ136" s="887"/>
      <c r="CA136" s="63" t="s">
        <v>40</v>
      </c>
      <c r="CB136" s="438"/>
      <c r="CC136" s="430"/>
      <c r="CD136" s="430"/>
      <c r="CE136" s="430"/>
      <c r="CF136" s="430"/>
      <c r="CG136" s="430"/>
      <c r="CH136" s="59" t="s">
        <v>40</v>
      </c>
      <c r="CI136" s="59"/>
    </row>
    <row r="137" spans="1:101" s="1" customFormat="1" ht="15.75" customHeight="1">
      <c r="B137" s="914" t="s">
        <v>2086</v>
      </c>
      <c r="C137" s="59"/>
      <c r="D137" s="59" t="s">
        <v>36</v>
      </c>
      <c r="E137" s="59"/>
      <c r="F137" s="59"/>
      <c r="G137" s="59"/>
      <c r="H137" s="59"/>
      <c r="I137" s="59"/>
      <c r="J137" s="59"/>
      <c r="K137" s="59"/>
      <c r="L137" s="59"/>
      <c r="M137" s="59"/>
      <c r="N137" s="59"/>
      <c r="O137" s="59"/>
      <c r="P137" s="59"/>
      <c r="Q137" s="59"/>
      <c r="R137" s="59"/>
      <c r="S137" s="59"/>
      <c r="T137" s="59"/>
      <c r="U137" s="59" t="s">
        <v>37</v>
      </c>
      <c r="V137" s="59"/>
      <c r="W137" s="794"/>
      <c r="X137" s="794"/>
      <c r="Y137" s="794"/>
      <c r="Z137" s="794"/>
      <c r="AA137" s="122" t="s">
        <v>38</v>
      </c>
      <c r="AB137" s="59"/>
      <c r="AC137" s="59"/>
      <c r="AD137" s="59"/>
      <c r="AE137" s="59"/>
      <c r="AF137" s="59"/>
      <c r="AG137" s="59"/>
      <c r="AH137" s="59"/>
      <c r="AI137" s="59"/>
      <c r="AJ137" s="59"/>
      <c r="AK137" s="59" t="s">
        <v>37</v>
      </c>
      <c r="AL137" s="59"/>
      <c r="AM137" s="823"/>
      <c r="AN137" s="823"/>
      <c r="AO137" s="823"/>
      <c r="AP137" s="823"/>
      <c r="AQ137" s="823"/>
      <c r="AR137" s="823"/>
      <c r="AS137" s="823"/>
      <c r="AT137" s="823"/>
      <c r="AU137" s="823"/>
      <c r="AV137" s="823"/>
      <c r="AW137" s="823"/>
      <c r="AX137" s="823"/>
      <c r="AY137" s="122" t="s">
        <v>39</v>
      </c>
      <c r="AZ137" s="59"/>
      <c r="BA137" s="59"/>
      <c r="BB137" s="59"/>
      <c r="BC137" s="59"/>
      <c r="BD137" s="59"/>
      <c r="BE137" s="59"/>
      <c r="BF137" s="59"/>
      <c r="BG137" s="59"/>
      <c r="BH137" s="794"/>
      <c r="BI137" s="794"/>
      <c r="BJ137" s="794"/>
      <c r="BK137" s="794"/>
      <c r="BL137" s="794"/>
      <c r="BM137" s="794"/>
      <c r="BN137" s="794"/>
      <c r="BO137" s="794"/>
      <c r="BP137" s="794"/>
      <c r="BQ137" s="794"/>
      <c r="BR137" s="794"/>
      <c r="BS137" s="794"/>
      <c r="BT137" s="122" t="s">
        <v>40</v>
      </c>
      <c r="BU137" s="59"/>
      <c r="BV137" s="59"/>
      <c r="BW137" s="59"/>
      <c r="BX137" s="59"/>
      <c r="BY137" s="59"/>
      <c r="BZ137" s="59"/>
      <c r="CA137" s="59"/>
      <c r="CB137" s="434"/>
      <c r="CO137" s="2"/>
      <c r="CP137" s="2"/>
      <c r="CQ137" s="2"/>
      <c r="CU137" s="2"/>
      <c r="CV137" s="2"/>
      <c r="CW137" s="2"/>
    </row>
    <row r="138" spans="1:101" s="1" customFormat="1" ht="15.75" customHeight="1">
      <c r="B138" s="914"/>
      <c r="C138" s="59"/>
      <c r="D138" s="59" t="s">
        <v>31</v>
      </c>
      <c r="E138" s="59"/>
      <c r="F138" s="59"/>
      <c r="G138" s="59"/>
      <c r="H138" s="59"/>
      <c r="I138" s="59"/>
      <c r="J138" s="59"/>
      <c r="K138" s="59"/>
      <c r="L138" s="59"/>
      <c r="M138" s="59"/>
      <c r="N138" s="59"/>
      <c r="O138" s="59"/>
      <c r="P138" s="59"/>
      <c r="Q138" s="59"/>
      <c r="R138" s="59"/>
      <c r="S138" s="59"/>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4"/>
      <c r="AY138" s="794"/>
      <c r="AZ138" s="794"/>
      <c r="BA138" s="794"/>
      <c r="BB138" s="794"/>
      <c r="BC138" s="794"/>
      <c r="BD138" s="794"/>
      <c r="BE138" s="794"/>
      <c r="BF138" s="794"/>
      <c r="BG138" s="794"/>
      <c r="BH138" s="794"/>
      <c r="BI138" s="794"/>
      <c r="BJ138" s="794"/>
      <c r="BK138" s="794"/>
      <c r="BL138" s="794"/>
      <c r="BM138" s="794"/>
      <c r="BN138" s="794"/>
      <c r="BO138" s="794"/>
      <c r="BP138" s="794"/>
      <c r="BQ138" s="794"/>
      <c r="BR138" s="794"/>
      <c r="BS138" s="794"/>
      <c r="BT138" s="794"/>
      <c r="BU138" s="794"/>
      <c r="BV138" s="794"/>
      <c r="BW138" s="794"/>
      <c r="BX138" s="794"/>
      <c r="BY138" s="794"/>
      <c r="BZ138" s="794"/>
      <c r="CA138" s="794"/>
      <c r="CB138" s="905"/>
      <c r="CO138" s="2"/>
      <c r="CP138" s="2"/>
      <c r="CQ138" s="2"/>
      <c r="CU138" s="2"/>
      <c r="CV138" s="2"/>
      <c r="CW138" s="2"/>
    </row>
    <row r="139" spans="1:101" s="1" customFormat="1" ht="15.75" customHeight="1">
      <c r="B139" s="914"/>
      <c r="C139" s="59"/>
      <c r="D139" s="59" t="s">
        <v>42</v>
      </c>
      <c r="E139" s="59"/>
      <c r="F139" s="59"/>
      <c r="G139" s="59"/>
      <c r="H139" s="59"/>
      <c r="I139" s="59"/>
      <c r="J139" s="59"/>
      <c r="K139" s="59"/>
      <c r="L139" s="59"/>
      <c r="M139" s="59"/>
      <c r="N139" s="59"/>
      <c r="O139" s="59"/>
      <c r="P139" s="59"/>
      <c r="Q139" s="59"/>
      <c r="R139" s="59"/>
      <c r="S139" s="59"/>
      <c r="T139" s="59"/>
      <c r="U139" s="59" t="s">
        <v>37</v>
      </c>
      <c r="V139" s="59"/>
      <c r="W139" s="794"/>
      <c r="X139" s="794"/>
      <c r="Y139" s="794"/>
      <c r="Z139" s="794"/>
      <c r="AA139" s="122" t="s">
        <v>43</v>
      </c>
      <c r="AB139" s="59"/>
      <c r="AC139" s="59"/>
      <c r="AD139" s="59"/>
      <c r="AE139" s="59"/>
      <c r="AF139" s="59"/>
      <c r="AG139" s="59"/>
      <c r="AH139" s="59"/>
      <c r="AI139" s="59"/>
      <c r="AJ139" s="59"/>
      <c r="AK139" s="59" t="s">
        <v>37</v>
      </c>
      <c r="AL139" s="59"/>
      <c r="AM139" s="794"/>
      <c r="AN139" s="794"/>
      <c r="AO139" s="794"/>
      <c r="AP139" s="794"/>
      <c r="AQ139" s="794"/>
      <c r="AR139" s="794"/>
      <c r="AS139" s="794"/>
      <c r="AT139" s="794"/>
      <c r="AU139" s="794"/>
      <c r="AV139" s="59" t="s">
        <v>44</v>
      </c>
      <c r="AW139" s="59"/>
      <c r="AX139" s="59"/>
      <c r="AY139" s="59"/>
      <c r="AZ139" s="122"/>
      <c r="BA139" s="59"/>
      <c r="BB139" s="59"/>
      <c r="BC139" s="59"/>
      <c r="BD139" s="59"/>
      <c r="BE139" s="59"/>
      <c r="BF139" s="59"/>
      <c r="BG139" s="59"/>
      <c r="BH139" s="794"/>
      <c r="BI139" s="794"/>
      <c r="BJ139" s="794"/>
      <c r="BK139" s="794"/>
      <c r="BL139" s="794"/>
      <c r="BM139" s="794"/>
      <c r="BN139" s="794"/>
      <c r="BO139" s="794"/>
      <c r="BP139" s="794"/>
      <c r="BQ139" s="794"/>
      <c r="BR139" s="794"/>
      <c r="BS139" s="794"/>
      <c r="BT139" s="122" t="s">
        <v>40</v>
      </c>
      <c r="BU139" s="59"/>
      <c r="BV139" s="59"/>
      <c r="BW139" s="59"/>
      <c r="BX139" s="59"/>
      <c r="BY139" s="59"/>
      <c r="BZ139" s="59"/>
      <c r="CA139" s="59"/>
      <c r="CB139" s="434"/>
      <c r="CO139" s="2"/>
      <c r="CP139" s="2"/>
      <c r="CQ139" s="2"/>
      <c r="CU139" s="2"/>
      <c r="CV139" s="2"/>
      <c r="CW139" s="2"/>
    </row>
    <row r="140" spans="1:101" s="1" customFormat="1" ht="15.75" customHeight="1">
      <c r="B140" s="914"/>
      <c r="C140" s="59"/>
      <c r="D140" s="59"/>
      <c r="E140" s="59"/>
      <c r="F140" s="59"/>
      <c r="G140" s="59"/>
      <c r="H140" s="59"/>
      <c r="I140" s="59"/>
      <c r="J140" s="59"/>
      <c r="K140" s="59"/>
      <c r="L140" s="59"/>
      <c r="M140" s="59"/>
      <c r="N140" s="59"/>
      <c r="O140" s="59"/>
      <c r="P140" s="59"/>
      <c r="Q140" s="59"/>
      <c r="R140" s="59"/>
      <c r="S140" s="59"/>
      <c r="T140" s="794"/>
      <c r="U140" s="794"/>
      <c r="V140" s="794"/>
      <c r="W140" s="794"/>
      <c r="X140" s="794"/>
      <c r="Y140" s="794"/>
      <c r="Z140" s="794"/>
      <c r="AA140" s="794"/>
      <c r="AB140" s="794"/>
      <c r="AC140" s="794"/>
      <c r="AD140" s="794"/>
      <c r="AE140" s="794"/>
      <c r="AF140" s="794"/>
      <c r="AG140" s="794"/>
      <c r="AH140" s="794"/>
      <c r="AI140" s="794"/>
      <c r="AJ140" s="794"/>
      <c r="AK140" s="794"/>
      <c r="AL140" s="794"/>
      <c r="AM140" s="794"/>
      <c r="AN140" s="794"/>
      <c r="AO140" s="794"/>
      <c r="AP140" s="794"/>
      <c r="AQ140" s="794"/>
      <c r="AR140" s="794"/>
      <c r="AS140" s="794"/>
      <c r="AT140" s="794"/>
      <c r="AU140" s="794"/>
      <c r="AV140" s="794"/>
      <c r="AW140" s="794"/>
      <c r="AX140" s="794"/>
      <c r="AY140" s="794"/>
      <c r="AZ140" s="794"/>
      <c r="BA140" s="794"/>
      <c r="BB140" s="794"/>
      <c r="BC140" s="794"/>
      <c r="BD140" s="794"/>
      <c r="BE140" s="794"/>
      <c r="BF140" s="794"/>
      <c r="BG140" s="794"/>
      <c r="BH140" s="794"/>
      <c r="BI140" s="794"/>
      <c r="BJ140" s="794"/>
      <c r="BK140" s="794"/>
      <c r="BL140" s="794"/>
      <c r="BM140" s="794"/>
      <c r="BN140" s="794"/>
      <c r="BO140" s="794"/>
      <c r="BP140" s="794"/>
      <c r="BQ140" s="794"/>
      <c r="BR140" s="794"/>
      <c r="BS140" s="794"/>
      <c r="BT140" s="794"/>
      <c r="BU140" s="794"/>
      <c r="BV140" s="794"/>
      <c r="BW140" s="794"/>
      <c r="BX140" s="794"/>
      <c r="BY140" s="794"/>
      <c r="BZ140" s="794"/>
      <c r="CA140" s="794"/>
      <c r="CB140" s="905"/>
      <c r="CO140" s="2"/>
      <c r="CP140" s="2"/>
      <c r="CQ140" s="2"/>
      <c r="CU140" s="2"/>
      <c r="CV140" s="2"/>
      <c r="CW140" s="2"/>
    </row>
    <row r="141" spans="1:101" s="1" customFormat="1" ht="15.75" customHeight="1">
      <c r="B141" s="914"/>
      <c r="C141" s="59"/>
      <c r="D141" s="59" t="s">
        <v>47</v>
      </c>
      <c r="E141" s="59"/>
      <c r="F141" s="59"/>
      <c r="G141" s="59"/>
      <c r="H141" s="59"/>
      <c r="I141" s="59"/>
      <c r="J141" s="59"/>
      <c r="K141" s="59"/>
      <c r="L141" s="59"/>
      <c r="M141" s="59"/>
      <c r="N141" s="59"/>
      <c r="O141" s="59"/>
      <c r="P141" s="59"/>
      <c r="Q141" s="59"/>
      <c r="R141" s="59"/>
      <c r="S141" s="59"/>
      <c r="T141" s="801" t="s">
        <v>1253</v>
      </c>
      <c r="U141" s="801"/>
      <c r="V141" s="801"/>
      <c r="W141" s="794"/>
      <c r="X141" s="794"/>
      <c r="Y141" s="794"/>
      <c r="Z141" s="794"/>
      <c r="AA141" s="794"/>
      <c r="AB141" s="794"/>
      <c r="AC141" s="794"/>
      <c r="AD141" s="794"/>
      <c r="AE141" s="794"/>
      <c r="AF141" s="794"/>
      <c r="AG141" s="794"/>
      <c r="AH141" s="794"/>
      <c r="AI141" s="794"/>
      <c r="AJ141" s="794"/>
      <c r="AK141" s="794"/>
      <c r="AL141" s="794"/>
      <c r="AM141" s="794"/>
      <c r="AN141" s="794"/>
      <c r="AO141" s="794"/>
      <c r="AP141" s="794"/>
      <c r="AQ141" s="794"/>
      <c r="AR141" s="794"/>
      <c r="AS141" s="794"/>
      <c r="AT141" s="794"/>
      <c r="AU141" s="794"/>
      <c r="AV141" s="794"/>
      <c r="AW141" s="794"/>
      <c r="AX141" s="794"/>
      <c r="AY141" s="794"/>
      <c r="AZ141" s="794"/>
      <c r="BA141" s="794"/>
      <c r="BB141" s="794"/>
      <c r="BC141" s="794"/>
      <c r="BD141" s="794"/>
      <c r="BE141" s="794"/>
      <c r="BF141" s="794"/>
      <c r="BG141" s="794"/>
      <c r="BH141" s="794"/>
      <c r="BI141" s="794"/>
      <c r="BJ141" s="794"/>
      <c r="BK141" s="794"/>
      <c r="BL141" s="794"/>
      <c r="BM141" s="794"/>
      <c r="BN141" s="794"/>
      <c r="BO141" s="794"/>
      <c r="BP141" s="794"/>
      <c r="BQ141" s="794"/>
      <c r="BR141" s="794"/>
      <c r="BS141" s="794"/>
      <c r="BT141" s="794"/>
      <c r="BU141" s="794"/>
      <c r="BV141" s="794"/>
      <c r="BW141" s="794"/>
      <c r="BX141" s="794"/>
      <c r="BY141" s="794"/>
      <c r="BZ141" s="794"/>
      <c r="CA141" s="794"/>
      <c r="CB141" s="905"/>
      <c r="CO141" s="2"/>
      <c r="CP141" s="2"/>
      <c r="CQ141" s="2"/>
      <c r="CU141" s="2"/>
      <c r="CV141" s="2"/>
      <c r="CW141" s="2"/>
    </row>
    <row r="142" spans="1:101" s="1" customFormat="1" ht="15.75" customHeight="1">
      <c r="B142" s="914"/>
      <c r="C142" s="59"/>
      <c r="D142" s="59" t="s">
        <v>48</v>
      </c>
      <c r="E142" s="59"/>
      <c r="F142" s="59"/>
      <c r="G142" s="59"/>
      <c r="H142" s="59"/>
      <c r="I142" s="59"/>
      <c r="J142" s="59"/>
      <c r="K142" s="59"/>
      <c r="L142" s="59"/>
      <c r="M142" s="59"/>
      <c r="N142" s="59"/>
      <c r="O142" s="59"/>
      <c r="P142" s="59"/>
      <c r="Q142" s="59"/>
      <c r="R142" s="59"/>
      <c r="S142" s="59"/>
      <c r="T142" s="794"/>
      <c r="U142" s="794"/>
      <c r="V142" s="794"/>
      <c r="W142" s="794"/>
      <c r="X142" s="794"/>
      <c r="Y142" s="794"/>
      <c r="Z142" s="794"/>
      <c r="AA142" s="794"/>
      <c r="AB142" s="794"/>
      <c r="AC142" s="794"/>
      <c r="AD142" s="794"/>
      <c r="AE142" s="794"/>
      <c r="AF142" s="794"/>
      <c r="AG142" s="794"/>
      <c r="AH142" s="794"/>
      <c r="AI142" s="794"/>
      <c r="AJ142" s="794"/>
      <c r="AK142" s="794"/>
      <c r="AL142" s="794"/>
      <c r="AM142" s="794"/>
      <c r="AN142" s="794"/>
      <c r="AO142" s="794"/>
      <c r="AP142" s="794"/>
      <c r="AQ142" s="794"/>
      <c r="AR142" s="794"/>
      <c r="AS142" s="794"/>
      <c r="AT142" s="794"/>
      <c r="AU142" s="794"/>
      <c r="AV142" s="794"/>
      <c r="AW142" s="794"/>
      <c r="AX142" s="794"/>
      <c r="AY142" s="794"/>
      <c r="AZ142" s="794"/>
      <c r="BA142" s="794"/>
      <c r="BB142" s="794"/>
      <c r="BC142" s="794"/>
      <c r="BD142" s="794"/>
      <c r="BE142" s="794"/>
      <c r="BF142" s="794"/>
      <c r="BG142" s="794"/>
      <c r="BH142" s="794"/>
      <c r="BI142" s="794"/>
      <c r="BJ142" s="794"/>
      <c r="BK142" s="794"/>
      <c r="BL142" s="794"/>
      <c r="BM142" s="794"/>
      <c r="BN142" s="794"/>
      <c r="BO142" s="794"/>
      <c r="BP142" s="794"/>
      <c r="BQ142" s="794"/>
      <c r="BR142" s="794"/>
      <c r="BS142" s="794"/>
      <c r="BT142" s="794"/>
      <c r="BU142" s="794"/>
      <c r="BV142" s="794"/>
      <c r="BW142" s="794"/>
      <c r="BX142" s="794"/>
      <c r="BY142" s="794"/>
      <c r="BZ142" s="794"/>
      <c r="CA142" s="794"/>
      <c r="CB142" s="905"/>
      <c r="CO142" s="2"/>
      <c r="CP142" s="2"/>
      <c r="CQ142" s="2"/>
    </row>
    <row r="143" spans="1:101" s="1" customFormat="1" ht="15.75" customHeight="1">
      <c r="B143" s="914"/>
      <c r="C143" s="59"/>
      <c r="D143" s="59" t="s">
        <v>49</v>
      </c>
      <c r="E143" s="59"/>
      <c r="F143" s="59"/>
      <c r="G143" s="59"/>
      <c r="H143" s="59"/>
      <c r="I143" s="59"/>
      <c r="J143" s="59"/>
      <c r="K143" s="59"/>
      <c r="L143" s="59"/>
      <c r="M143" s="59"/>
      <c r="N143" s="59"/>
      <c r="O143" s="59"/>
      <c r="P143" s="59"/>
      <c r="Q143" s="59"/>
      <c r="R143" s="59"/>
      <c r="S143" s="59"/>
      <c r="T143" s="794"/>
      <c r="U143" s="794"/>
      <c r="V143" s="794"/>
      <c r="W143" s="794"/>
      <c r="X143" s="794"/>
      <c r="Y143" s="794"/>
      <c r="Z143" s="794"/>
      <c r="AA143" s="794"/>
      <c r="AB143" s="794"/>
      <c r="AC143" s="794"/>
      <c r="AD143" s="794"/>
      <c r="AE143" s="794"/>
      <c r="AF143" s="794"/>
      <c r="AG143" s="794"/>
      <c r="AH143" s="794"/>
      <c r="AI143" s="794"/>
      <c r="AJ143" s="794"/>
      <c r="AK143" s="794"/>
      <c r="AL143" s="794"/>
      <c r="AM143" s="794"/>
      <c r="AN143" s="794"/>
      <c r="AO143" s="794"/>
      <c r="AP143" s="794"/>
      <c r="AQ143" s="794"/>
      <c r="AR143" s="794"/>
      <c r="AS143" s="794"/>
      <c r="AT143" s="794"/>
      <c r="AU143" s="794"/>
      <c r="AV143" s="794"/>
      <c r="AW143" s="794"/>
      <c r="AX143" s="794"/>
      <c r="AY143" s="794"/>
      <c r="AZ143" s="794"/>
      <c r="BA143" s="794"/>
      <c r="BB143" s="794"/>
      <c r="BC143" s="794"/>
      <c r="BD143" s="794"/>
      <c r="BE143" s="794"/>
      <c r="BF143" s="794"/>
      <c r="BG143" s="794"/>
      <c r="BH143" s="794"/>
      <c r="BI143" s="794"/>
      <c r="BJ143" s="794"/>
      <c r="BK143" s="794"/>
      <c r="BL143" s="794"/>
      <c r="BM143" s="794"/>
      <c r="BN143" s="794"/>
      <c r="BO143" s="794"/>
      <c r="BP143" s="794"/>
      <c r="BQ143" s="794"/>
      <c r="BR143" s="794"/>
      <c r="BS143" s="794"/>
      <c r="BT143" s="794"/>
      <c r="BU143" s="794"/>
      <c r="BV143" s="794"/>
      <c r="BW143" s="794"/>
      <c r="BX143" s="794"/>
      <c r="BY143" s="794"/>
      <c r="BZ143" s="794"/>
      <c r="CA143" s="794"/>
      <c r="CB143" s="905"/>
      <c r="CO143" s="2"/>
      <c r="CP143" s="2"/>
      <c r="CQ143" s="2"/>
    </row>
    <row r="144" spans="1:101" s="1" customFormat="1" ht="15.75" customHeight="1">
      <c r="B144" s="914"/>
      <c r="C144" s="63"/>
      <c r="D144" s="63" t="s">
        <v>74</v>
      </c>
      <c r="E144" s="63"/>
      <c r="F144" s="63"/>
      <c r="G144" s="63"/>
      <c r="H144" s="63"/>
      <c r="I144" s="63"/>
      <c r="J144" s="63"/>
      <c r="K144" s="63"/>
      <c r="L144" s="63"/>
      <c r="M144" s="63"/>
      <c r="N144" s="63"/>
      <c r="O144" s="63"/>
      <c r="P144" s="63"/>
      <c r="Q144" s="63"/>
      <c r="R144" s="63"/>
      <c r="S144" s="63"/>
      <c r="T144" s="64"/>
      <c r="U144" s="64"/>
      <c r="V144" s="64"/>
      <c r="W144" s="63"/>
      <c r="X144" s="63"/>
      <c r="Y144" s="63"/>
      <c r="Z144" s="63"/>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7"/>
      <c r="CO144" s="2"/>
      <c r="CP144" s="2"/>
      <c r="CQ144" s="2"/>
    </row>
    <row r="145" spans="1:99" s="2" customFormat="1" ht="16.5" customHeight="1">
      <c r="B145" s="913" t="s">
        <v>2085</v>
      </c>
      <c r="C145" s="59"/>
      <c r="D145" s="59" t="s">
        <v>66</v>
      </c>
      <c r="E145" s="59"/>
      <c r="F145" s="59"/>
      <c r="G145" s="59"/>
      <c r="H145" s="59"/>
      <c r="I145" s="59"/>
      <c r="J145" s="59"/>
      <c r="K145" s="59"/>
      <c r="L145" s="59"/>
      <c r="M145" s="59"/>
      <c r="N145" s="59"/>
      <c r="O145" s="59"/>
      <c r="P145" s="59"/>
      <c r="Q145" s="59"/>
      <c r="R145" s="59"/>
      <c r="S145" s="59"/>
      <c r="T145" s="794"/>
      <c r="U145" s="794"/>
      <c r="V145" s="794"/>
      <c r="W145" s="794"/>
      <c r="X145" s="794"/>
      <c r="Y145" s="794"/>
      <c r="Z145" s="794"/>
      <c r="AA145" s="794"/>
      <c r="AB145" s="794"/>
      <c r="AC145" s="794"/>
      <c r="AD145" s="794"/>
      <c r="AE145" s="794"/>
      <c r="AF145" s="794"/>
      <c r="AG145" s="794"/>
      <c r="AH145" s="794"/>
      <c r="AI145" s="794"/>
      <c r="AJ145" s="794"/>
      <c r="AK145" s="794"/>
      <c r="AL145" s="794"/>
      <c r="AM145" s="794"/>
      <c r="AN145" s="794"/>
      <c r="AO145" s="794"/>
      <c r="AP145" s="794"/>
      <c r="AQ145" s="794"/>
      <c r="AR145" s="794"/>
      <c r="AS145" s="794"/>
      <c r="AT145" s="794"/>
      <c r="AU145" s="794"/>
      <c r="AV145" s="794"/>
      <c r="AW145" s="794"/>
      <c r="AX145" s="794"/>
      <c r="AY145" s="794"/>
      <c r="AZ145" s="794"/>
      <c r="BA145" s="794"/>
      <c r="BB145" s="794"/>
      <c r="BC145" s="794"/>
      <c r="BD145" s="794"/>
      <c r="BE145" s="794"/>
      <c r="BF145" s="794"/>
      <c r="BG145" s="794"/>
      <c r="BH145" s="794"/>
      <c r="BI145" s="794"/>
      <c r="BJ145" s="794"/>
      <c r="BK145" s="794"/>
      <c r="BL145" s="794"/>
      <c r="BM145" s="794"/>
      <c r="BN145" s="794"/>
      <c r="BO145" s="794"/>
      <c r="BP145" s="794"/>
      <c r="BQ145" s="794"/>
      <c r="BR145" s="794"/>
      <c r="BS145" s="794"/>
      <c r="BT145" s="794"/>
      <c r="BU145" s="794"/>
      <c r="BV145" s="794"/>
      <c r="BW145" s="794"/>
      <c r="BX145" s="794"/>
      <c r="BY145" s="794"/>
      <c r="BZ145" s="794"/>
      <c r="CA145" s="794"/>
      <c r="CB145" s="905"/>
      <c r="CC145" s="97" t="s">
        <v>1225</v>
      </c>
    </row>
    <row r="146" spans="1:99" s="2" customFormat="1" ht="16.5" customHeight="1">
      <c r="B146" s="913"/>
      <c r="C146" s="59"/>
      <c r="D146" s="59" t="s">
        <v>77</v>
      </c>
      <c r="E146" s="59"/>
      <c r="F146" s="59"/>
      <c r="G146" s="59"/>
      <c r="H146" s="59"/>
      <c r="I146" s="59"/>
      <c r="J146" s="59"/>
      <c r="K146" s="59"/>
      <c r="L146" s="59"/>
      <c r="M146" s="59"/>
      <c r="N146" s="59"/>
      <c r="O146" s="59"/>
      <c r="P146" s="59" t="s">
        <v>78</v>
      </c>
      <c r="Q146" s="59"/>
      <c r="R146" s="59"/>
      <c r="S146" s="59"/>
      <c r="T146" s="59"/>
      <c r="U146" s="59"/>
      <c r="V146" s="59"/>
      <c r="W146" s="59"/>
      <c r="X146" s="59"/>
      <c r="Y146" s="59"/>
      <c r="Z146" s="59"/>
      <c r="AA146" s="59" t="s">
        <v>79</v>
      </c>
      <c r="AB146" s="59"/>
      <c r="AC146" s="823"/>
      <c r="AD146" s="823"/>
      <c r="AE146" s="823"/>
      <c r="AF146" s="823"/>
      <c r="AG146" s="823"/>
      <c r="AH146" s="823"/>
      <c r="AI146" s="823"/>
      <c r="AJ146" s="823"/>
      <c r="AK146" s="823"/>
      <c r="AL146" s="823"/>
      <c r="AM146" s="823"/>
      <c r="AN146" s="823"/>
      <c r="AO146" s="823"/>
      <c r="AP146" s="59" t="s">
        <v>80</v>
      </c>
      <c r="AQ146" s="59"/>
      <c r="AR146" s="59"/>
      <c r="AS146" s="59"/>
      <c r="AT146" s="59"/>
      <c r="AU146" s="59" t="s">
        <v>81</v>
      </c>
      <c r="AV146" s="59"/>
      <c r="AW146" s="823"/>
      <c r="AX146" s="823"/>
      <c r="AY146" s="823"/>
      <c r="AZ146" s="823"/>
      <c r="BA146" s="823"/>
      <c r="BB146" s="823"/>
      <c r="BC146" s="823"/>
      <c r="BD146" s="823"/>
      <c r="BE146" s="823"/>
      <c r="BF146" s="823"/>
      <c r="BG146" s="823"/>
      <c r="BH146" s="823"/>
      <c r="BI146" s="823"/>
      <c r="BJ146" s="59" t="s">
        <v>40</v>
      </c>
      <c r="BK146" s="59"/>
      <c r="BL146" s="59"/>
      <c r="BM146" s="59"/>
      <c r="BN146" s="59"/>
      <c r="BO146" s="59"/>
      <c r="BP146" s="59"/>
      <c r="BQ146" s="59"/>
      <c r="BR146" s="59"/>
      <c r="BS146" s="59"/>
      <c r="BT146" s="59"/>
      <c r="BU146" s="59"/>
      <c r="BV146" s="59"/>
      <c r="BW146" s="59"/>
      <c r="BX146" s="59"/>
      <c r="BY146" s="59"/>
      <c r="BZ146" s="59"/>
      <c r="CA146" s="59"/>
      <c r="CB146" s="434"/>
      <c r="CC146" s="97" t="s">
        <v>1226</v>
      </c>
    </row>
    <row r="147" spans="1:99" s="2" customFormat="1" ht="16.5" customHeight="1">
      <c r="B147" s="913"/>
      <c r="C147" s="59"/>
      <c r="D147" s="59"/>
      <c r="E147" s="59"/>
      <c r="F147" s="59"/>
      <c r="G147" s="59"/>
      <c r="H147" s="59"/>
      <c r="I147" s="59"/>
      <c r="J147" s="59"/>
      <c r="K147" s="59"/>
      <c r="L147" s="59"/>
      <c r="M147" s="59"/>
      <c r="N147" s="59"/>
      <c r="O147" s="59"/>
      <c r="P147" s="59"/>
      <c r="Q147" s="59"/>
      <c r="R147" s="59"/>
      <c r="S147" s="59"/>
      <c r="T147" s="794"/>
      <c r="U147" s="794"/>
      <c r="V147" s="794"/>
      <c r="W147" s="794"/>
      <c r="X147" s="794"/>
      <c r="Y147" s="794"/>
      <c r="Z147" s="794"/>
      <c r="AA147" s="794"/>
      <c r="AB147" s="794"/>
      <c r="AC147" s="794"/>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4"/>
      <c r="AY147" s="794"/>
      <c r="AZ147" s="794"/>
      <c r="BA147" s="794"/>
      <c r="BB147" s="794"/>
      <c r="BC147" s="794"/>
      <c r="BD147" s="794"/>
      <c r="BE147" s="794"/>
      <c r="BF147" s="794"/>
      <c r="BG147" s="794"/>
      <c r="BH147" s="794"/>
      <c r="BI147" s="794"/>
      <c r="BJ147" s="794"/>
      <c r="BK147" s="794"/>
      <c r="BL147" s="794"/>
      <c r="BM147" s="794"/>
      <c r="BN147" s="794"/>
      <c r="BO147" s="794"/>
      <c r="BP147" s="794"/>
      <c r="BQ147" s="794"/>
      <c r="BR147" s="794"/>
      <c r="BS147" s="794"/>
      <c r="BT147" s="794"/>
      <c r="BU147" s="794"/>
      <c r="BV147" s="794"/>
      <c r="BW147" s="794"/>
      <c r="BX147" s="794"/>
      <c r="BY147" s="794"/>
      <c r="BZ147" s="794"/>
      <c r="CA147" s="794"/>
      <c r="CB147" s="905"/>
      <c r="CC147" s="97" t="s">
        <v>1227</v>
      </c>
    </row>
    <row r="148" spans="1:99" s="2" customFormat="1" ht="16.5" customHeight="1">
      <c r="B148" s="913"/>
      <c r="C148" s="59"/>
      <c r="D148" s="59" t="s">
        <v>32</v>
      </c>
      <c r="E148" s="59"/>
      <c r="F148" s="59"/>
      <c r="G148" s="59"/>
      <c r="H148" s="59"/>
      <c r="I148" s="59"/>
      <c r="J148" s="59"/>
      <c r="K148" s="59"/>
      <c r="L148" s="59"/>
      <c r="M148" s="59"/>
      <c r="N148" s="59"/>
      <c r="O148" s="59"/>
      <c r="P148" s="59"/>
      <c r="Q148" s="59"/>
      <c r="R148" s="59"/>
      <c r="S148" s="59"/>
      <c r="T148" s="801" t="s">
        <v>1253</v>
      </c>
      <c r="U148" s="801"/>
      <c r="V148" s="801"/>
      <c r="W148" s="794"/>
      <c r="X148" s="794"/>
      <c r="Y148" s="794"/>
      <c r="Z148" s="794"/>
      <c r="AA148" s="794"/>
      <c r="AB148" s="794"/>
      <c r="AC148" s="794"/>
      <c r="AD148" s="794"/>
      <c r="AE148" s="794"/>
      <c r="AF148" s="794"/>
      <c r="AG148" s="794"/>
      <c r="AH148" s="794"/>
      <c r="AI148" s="794"/>
      <c r="AJ148" s="794"/>
      <c r="AK148" s="794"/>
      <c r="AL148" s="794"/>
      <c r="AM148" s="794"/>
      <c r="AN148" s="794"/>
      <c r="AO148" s="794"/>
      <c r="AP148" s="794"/>
      <c r="AQ148" s="794"/>
      <c r="AR148" s="794"/>
      <c r="AS148" s="794"/>
      <c r="AT148" s="794"/>
      <c r="AU148" s="794"/>
      <c r="AV148" s="794"/>
      <c r="AW148" s="794"/>
      <c r="AX148" s="794"/>
      <c r="AY148" s="794"/>
      <c r="AZ148" s="794"/>
      <c r="BA148" s="794"/>
      <c r="BB148" s="794"/>
      <c r="BC148" s="794"/>
      <c r="BD148" s="794"/>
      <c r="BE148" s="794"/>
      <c r="BF148" s="794"/>
      <c r="BG148" s="794"/>
      <c r="BH148" s="794"/>
      <c r="BI148" s="794"/>
      <c r="BJ148" s="794"/>
      <c r="BK148" s="794"/>
      <c r="BL148" s="794"/>
      <c r="BM148" s="794"/>
      <c r="BN148" s="794"/>
      <c r="BO148" s="794"/>
      <c r="BP148" s="794"/>
      <c r="BQ148" s="794"/>
      <c r="BR148" s="794"/>
      <c r="BS148" s="794"/>
      <c r="BT148" s="794"/>
      <c r="BU148" s="794"/>
      <c r="BV148" s="794"/>
      <c r="BW148" s="794"/>
      <c r="BX148" s="794"/>
      <c r="BY148" s="794"/>
      <c r="BZ148" s="794"/>
      <c r="CA148" s="794"/>
      <c r="CB148" s="905"/>
      <c r="CC148" s="97" t="s">
        <v>1228</v>
      </c>
    </row>
    <row r="149" spans="1:99" s="2" customFormat="1" ht="16.5" customHeight="1">
      <c r="A149" s="439"/>
      <c r="B149" s="913"/>
      <c r="C149" s="59"/>
      <c r="D149" s="59" t="s">
        <v>68</v>
      </c>
      <c r="E149" s="59"/>
      <c r="F149" s="59"/>
      <c r="G149" s="59"/>
      <c r="H149" s="59"/>
      <c r="I149" s="59"/>
      <c r="J149" s="59"/>
      <c r="K149" s="59"/>
      <c r="L149" s="59"/>
      <c r="M149" s="59"/>
      <c r="N149" s="59"/>
      <c r="O149" s="59"/>
      <c r="P149" s="59"/>
      <c r="Q149" s="59"/>
      <c r="R149" s="59"/>
      <c r="S149" s="59"/>
      <c r="T149" s="794"/>
      <c r="U149" s="794"/>
      <c r="V149" s="794"/>
      <c r="W149" s="794"/>
      <c r="X149" s="794"/>
      <c r="Y149" s="794"/>
      <c r="Z149" s="794"/>
      <c r="AA149" s="794"/>
      <c r="AB149" s="794"/>
      <c r="AC149" s="794"/>
      <c r="AD149" s="794"/>
      <c r="AE149" s="794"/>
      <c r="AF149" s="794"/>
      <c r="AG149" s="794"/>
      <c r="AH149" s="794"/>
      <c r="AI149" s="794"/>
      <c r="AJ149" s="794"/>
      <c r="AK149" s="794"/>
      <c r="AL149" s="794"/>
      <c r="AM149" s="794"/>
      <c r="AN149" s="794"/>
      <c r="AO149" s="794"/>
      <c r="AP149" s="794"/>
      <c r="AQ149" s="794"/>
      <c r="AR149" s="794"/>
      <c r="AS149" s="794"/>
      <c r="AT149" s="794"/>
      <c r="AU149" s="794"/>
      <c r="AV149" s="794"/>
      <c r="AW149" s="794"/>
      <c r="AX149" s="794"/>
      <c r="AY149" s="794"/>
      <c r="AZ149" s="794"/>
      <c r="BA149" s="794"/>
      <c r="BB149" s="794"/>
      <c r="BC149" s="794"/>
      <c r="BD149" s="794"/>
      <c r="BE149" s="794"/>
      <c r="BF149" s="794"/>
      <c r="BG149" s="794"/>
      <c r="BH149" s="794"/>
      <c r="BI149" s="794"/>
      <c r="BJ149" s="794"/>
      <c r="BK149" s="794"/>
      <c r="BL149" s="794"/>
      <c r="BM149" s="794"/>
      <c r="BN149" s="794"/>
      <c r="BO149" s="794"/>
      <c r="BP149" s="794"/>
      <c r="BQ149" s="794"/>
      <c r="BR149" s="794"/>
      <c r="BS149" s="794"/>
      <c r="BT149" s="794"/>
      <c r="BU149" s="794"/>
      <c r="BV149" s="794"/>
      <c r="BW149" s="794"/>
      <c r="BX149" s="794"/>
      <c r="BY149" s="794"/>
      <c r="BZ149" s="794"/>
      <c r="CA149" s="794"/>
      <c r="CB149" s="905"/>
      <c r="CC149" s="97" t="s">
        <v>1229</v>
      </c>
      <c r="CN149" s="954" t="s">
        <v>2091</v>
      </c>
      <c r="CO149" s="954"/>
      <c r="CP149" s="954"/>
      <c r="CQ149" s="954"/>
      <c r="CR149" s="954"/>
      <c r="CS149" s="954"/>
      <c r="CT149" s="954"/>
      <c r="CU149" s="954"/>
    </row>
    <row r="150" spans="1:99" s="2" customFormat="1" ht="16.5" customHeight="1">
      <c r="A150" s="409"/>
      <c r="B150" s="913"/>
      <c r="C150" s="63"/>
      <c r="D150" s="63" t="s">
        <v>34</v>
      </c>
      <c r="E150" s="63"/>
      <c r="F150" s="63"/>
      <c r="G150" s="63"/>
      <c r="H150" s="63"/>
      <c r="I150" s="63"/>
      <c r="J150" s="63"/>
      <c r="K150" s="63"/>
      <c r="L150" s="63"/>
      <c r="M150" s="63"/>
      <c r="N150" s="63"/>
      <c r="O150" s="63"/>
      <c r="P150" s="63"/>
      <c r="Q150" s="63"/>
      <c r="R150" s="63"/>
      <c r="S150" s="63"/>
      <c r="T150" s="906"/>
      <c r="U150" s="906"/>
      <c r="V150" s="906"/>
      <c r="W150" s="906"/>
      <c r="X150" s="906"/>
      <c r="Y150" s="906"/>
      <c r="Z150" s="906"/>
      <c r="AA150" s="906"/>
      <c r="AB150" s="906"/>
      <c r="AC150" s="906"/>
      <c r="AD150" s="906"/>
      <c r="AE150" s="906"/>
      <c r="AF150" s="906"/>
      <c r="AG150" s="906"/>
      <c r="AH150" s="906"/>
      <c r="AI150" s="906"/>
      <c r="AJ150" s="906"/>
      <c r="AK150" s="906"/>
      <c r="AL150" s="906"/>
      <c r="AM150" s="906"/>
      <c r="AN150" s="906"/>
      <c r="AO150" s="906"/>
      <c r="AP150" s="906"/>
      <c r="AQ150" s="906"/>
      <c r="AR150" s="906"/>
      <c r="AS150" s="906"/>
      <c r="AT150" s="906"/>
      <c r="AU150" s="906"/>
      <c r="AV150" s="906"/>
      <c r="AW150" s="906"/>
      <c r="AX150" s="906"/>
      <c r="AY150" s="906"/>
      <c r="AZ150" s="906"/>
      <c r="BA150" s="906"/>
      <c r="BB150" s="906"/>
      <c r="BC150" s="906"/>
      <c r="BD150" s="906"/>
      <c r="BE150" s="906"/>
      <c r="BF150" s="906"/>
      <c r="BG150" s="906"/>
      <c r="BH150" s="906"/>
      <c r="BI150" s="906"/>
      <c r="BJ150" s="906"/>
      <c r="BK150" s="906"/>
      <c r="BL150" s="906"/>
      <c r="BM150" s="906"/>
      <c r="BN150" s="906"/>
      <c r="BO150" s="906"/>
      <c r="BP150" s="906"/>
      <c r="BQ150" s="906"/>
      <c r="BR150" s="906"/>
      <c r="BS150" s="906"/>
      <c r="BT150" s="906"/>
      <c r="BU150" s="906"/>
      <c r="BV150" s="906"/>
      <c r="BW150" s="906"/>
      <c r="BX150" s="906"/>
      <c r="BY150" s="906"/>
      <c r="BZ150" s="906"/>
      <c r="CA150" s="906"/>
      <c r="CB150" s="907"/>
      <c r="CC150" s="97" t="s">
        <v>1230</v>
      </c>
      <c r="CN150" s="954"/>
      <c r="CO150" s="954"/>
      <c r="CP150" s="954"/>
      <c r="CQ150" s="954"/>
      <c r="CR150" s="954"/>
      <c r="CS150" s="954"/>
      <c r="CT150" s="954"/>
      <c r="CU150" s="954"/>
    </row>
    <row r="151" spans="1:99" s="2" customFormat="1" ht="15" customHeight="1">
      <c r="B151" s="63"/>
      <c r="C151" s="902" t="s">
        <v>2095</v>
      </c>
      <c r="D151" s="902"/>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2"/>
      <c r="AJ151" s="902"/>
      <c r="AK151" s="902"/>
      <c r="AL151" s="902"/>
      <c r="AM151" s="902"/>
      <c r="AN151" s="902"/>
      <c r="AO151" s="902"/>
      <c r="AP151" s="902"/>
      <c r="AQ151" s="902"/>
      <c r="AR151" s="902"/>
      <c r="AS151" s="902"/>
      <c r="AT151" s="902"/>
      <c r="AU151" s="902"/>
      <c r="AV151" s="902"/>
      <c r="AW151" s="902"/>
      <c r="AX151" s="902"/>
      <c r="AY151" s="902"/>
      <c r="AZ151" s="902"/>
      <c r="BA151" s="902"/>
      <c r="BB151" s="902"/>
      <c r="BC151" s="902"/>
      <c r="BD151" s="902"/>
      <c r="BE151" s="902"/>
      <c r="BF151" s="902"/>
      <c r="BG151" s="902"/>
      <c r="BH151" s="902"/>
      <c r="BI151" s="902"/>
      <c r="BJ151" s="902"/>
      <c r="BK151" s="902"/>
      <c r="BL151" s="902"/>
      <c r="BM151" s="902"/>
      <c r="BN151" s="902"/>
      <c r="BO151" s="902"/>
      <c r="BP151" s="902"/>
      <c r="BQ151" s="902"/>
      <c r="BR151" s="902"/>
      <c r="BS151" s="902"/>
      <c r="BT151" s="902"/>
      <c r="BU151" s="902"/>
      <c r="BV151" s="902"/>
      <c r="BW151" s="902"/>
      <c r="BX151" s="902"/>
      <c r="BY151" s="902"/>
      <c r="BZ151" s="902"/>
      <c r="CA151" s="902"/>
      <c r="CB151" s="902"/>
    </row>
    <row r="152" spans="1:99" s="2" customFormat="1" ht="15.75" customHeight="1">
      <c r="B152" s="910" t="s">
        <v>2082</v>
      </c>
      <c r="C152" s="169"/>
      <c r="D152" s="169" t="s">
        <v>30</v>
      </c>
      <c r="E152" s="169"/>
      <c r="F152" s="169"/>
      <c r="G152" s="169"/>
      <c r="H152" s="169"/>
      <c r="I152" s="169"/>
      <c r="J152" s="169"/>
      <c r="K152" s="169"/>
      <c r="L152" s="169"/>
      <c r="M152" s="169"/>
      <c r="N152" s="169"/>
      <c r="O152" s="169"/>
      <c r="P152" s="169"/>
      <c r="Q152" s="169"/>
      <c r="R152" s="169"/>
      <c r="S152" s="169"/>
      <c r="T152" s="903"/>
      <c r="U152" s="903"/>
      <c r="V152" s="903"/>
      <c r="W152" s="903"/>
      <c r="X152" s="903"/>
      <c r="Y152" s="903"/>
      <c r="Z152" s="903"/>
      <c r="AA152" s="903"/>
      <c r="AB152" s="903"/>
      <c r="AC152" s="903"/>
      <c r="AD152" s="903"/>
      <c r="AE152" s="903"/>
      <c r="AF152" s="903"/>
      <c r="AG152" s="903"/>
      <c r="AH152" s="903"/>
      <c r="AI152" s="903"/>
      <c r="AJ152" s="903"/>
      <c r="AK152" s="903"/>
      <c r="AL152" s="903"/>
      <c r="AM152" s="903"/>
      <c r="AN152" s="903"/>
      <c r="AO152" s="903"/>
      <c r="AP152" s="903"/>
      <c r="AQ152" s="903"/>
      <c r="AR152" s="903"/>
      <c r="AS152" s="903"/>
      <c r="AT152" s="903"/>
      <c r="AU152" s="903"/>
      <c r="AV152" s="903"/>
      <c r="AW152" s="903"/>
      <c r="AX152" s="903"/>
      <c r="AY152" s="903"/>
      <c r="AZ152" s="903"/>
      <c r="BA152" s="903"/>
      <c r="BB152" s="903"/>
      <c r="BC152" s="903"/>
      <c r="BD152" s="903"/>
      <c r="BE152" s="903"/>
      <c r="BF152" s="903"/>
      <c r="BG152" s="903"/>
      <c r="BH152" s="903"/>
      <c r="BI152" s="903"/>
      <c r="BJ152" s="903"/>
      <c r="BK152" s="903"/>
      <c r="BL152" s="903"/>
      <c r="BM152" s="903"/>
      <c r="BN152" s="903"/>
      <c r="BO152" s="903"/>
      <c r="BP152" s="903"/>
      <c r="BQ152" s="903"/>
      <c r="BR152" s="903"/>
      <c r="BS152" s="903"/>
      <c r="BT152" s="903"/>
      <c r="BU152" s="903"/>
      <c r="BV152" s="903"/>
      <c r="BW152" s="903"/>
      <c r="BX152" s="903"/>
      <c r="BY152" s="903"/>
      <c r="BZ152" s="903"/>
      <c r="CA152" s="903"/>
      <c r="CB152" s="904"/>
    </row>
    <row r="153" spans="1:99" s="2" customFormat="1" ht="15.75" customHeight="1">
      <c r="B153" s="911"/>
      <c r="C153" s="59"/>
      <c r="D153" s="59" t="s">
        <v>31</v>
      </c>
      <c r="E153" s="59"/>
      <c r="F153" s="59"/>
      <c r="G153" s="59"/>
      <c r="H153" s="59"/>
      <c r="I153" s="59"/>
      <c r="J153" s="59"/>
      <c r="K153" s="59"/>
      <c r="L153" s="59"/>
      <c r="M153" s="59"/>
      <c r="N153" s="59"/>
      <c r="O153" s="59"/>
      <c r="P153" s="59"/>
      <c r="Q153" s="59"/>
      <c r="R153" s="59"/>
      <c r="S153" s="59"/>
      <c r="T153" s="794"/>
      <c r="U153" s="794"/>
      <c r="V153" s="794"/>
      <c r="W153" s="794"/>
      <c r="X153" s="794"/>
      <c r="Y153" s="794"/>
      <c r="Z153" s="794"/>
      <c r="AA153" s="794"/>
      <c r="AB153" s="794"/>
      <c r="AC153" s="794"/>
      <c r="AD153" s="794"/>
      <c r="AE153" s="794"/>
      <c r="AF153" s="794"/>
      <c r="AG153" s="794"/>
      <c r="AH153" s="794"/>
      <c r="AI153" s="794"/>
      <c r="AJ153" s="794"/>
      <c r="AK153" s="794"/>
      <c r="AL153" s="794"/>
      <c r="AM153" s="794"/>
      <c r="AN153" s="794"/>
      <c r="AO153" s="794"/>
      <c r="AP153" s="794"/>
      <c r="AQ153" s="794"/>
      <c r="AR153" s="794"/>
      <c r="AS153" s="794"/>
      <c r="AT153" s="794"/>
      <c r="AU153" s="794"/>
      <c r="AV153" s="794"/>
      <c r="AW153" s="794"/>
      <c r="AX153" s="794"/>
      <c r="AY153" s="794"/>
      <c r="AZ153" s="794"/>
      <c r="BA153" s="794"/>
      <c r="BB153" s="794"/>
      <c r="BC153" s="794"/>
      <c r="BD153" s="794"/>
      <c r="BE153" s="794"/>
      <c r="BF153" s="794"/>
      <c r="BG153" s="794"/>
      <c r="BH153" s="794"/>
      <c r="BI153" s="794"/>
      <c r="BJ153" s="794"/>
      <c r="BK153" s="794"/>
      <c r="BL153" s="794"/>
      <c r="BM153" s="794"/>
      <c r="BN153" s="794"/>
      <c r="BO153" s="794"/>
      <c r="BP153" s="794"/>
      <c r="BQ153" s="794"/>
      <c r="BR153" s="794"/>
      <c r="BS153" s="794"/>
      <c r="BT153" s="794"/>
      <c r="BU153" s="794"/>
      <c r="BV153" s="794"/>
      <c r="BW153" s="794"/>
      <c r="BX153" s="794"/>
      <c r="BY153" s="794"/>
      <c r="BZ153" s="794"/>
      <c r="CA153" s="794"/>
      <c r="CB153" s="905"/>
    </row>
    <row r="154" spans="1:99" s="2" customFormat="1" ht="15.75" customHeight="1">
      <c r="B154" s="911"/>
      <c r="C154" s="59"/>
      <c r="D154" s="59" t="s">
        <v>32</v>
      </c>
      <c r="E154" s="59"/>
      <c r="F154" s="59"/>
      <c r="G154" s="59"/>
      <c r="H154" s="59"/>
      <c r="I154" s="59"/>
      <c r="J154" s="59"/>
      <c r="K154" s="59"/>
      <c r="L154" s="59"/>
      <c r="M154" s="59"/>
      <c r="N154" s="59"/>
      <c r="O154" s="59"/>
      <c r="P154" s="59"/>
      <c r="Q154" s="59"/>
      <c r="R154" s="59"/>
      <c r="S154" s="59"/>
      <c r="T154" s="801" t="s">
        <v>1253</v>
      </c>
      <c r="U154" s="801"/>
      <c r="V154" s="801"/>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4"/>
      <c r="AY154" s="794"/>
      <c r="AZ154" s="794"/>
      <c r="BA154" s="794"/>
      <c r="BB154" s="794"/>
      <c r="BC154" s="794"/>
      <c r="BD154" s="794"/>
      <c r="BE154" s="794"/>
      <c r="BF154" s="794"/>
      <c r="BG154" s="794"/>
      <c r="BH154" s="794"/>
      <c r="BI154" s="794"/>
      <c r="BJ154" s="794"/>
      <c r="BK154" s="794"/>
      <c r="BL154" s="794"/>
      <c r="BM154" s="794"/>
      <c r="BN154" s="794"/>
      <c r="BO154" s="794"/>
      <c r="BP154" s="794"/>
      <c r="BQ154" s="794"/>
      <c r="BR154" s="794"/>
      <c r="BS154" s="794"/>
      <c r="BT154" s="794"/>
      <c r="BU154" s="794"/>
      <c r="BV154" s="794"/>
      <c r="BW154" s="794"/>
      <c r="BX154" s="794"/>
      <c r="BY154" s="794"/>
      <c r="BZ154" s="794"/>
      <c r="CA154" s="794"/>
      <c r="CB154" s="905"/>
    </row>
    <row r="155" spans="1:99" s="2" customFormat="1" ht="15.75" customHeight="1">
      <c r="B155" s="911"/>
      <c r="C155" s="59"/>
      <c r="D155" s="59" t="s">
        <v>33</v>
      </c>
      <c r="E155" s="59"/>
      <c r="F155" s="59"/>
      <c r="G155" s="59"/>
      <c r="H155" s="59"/>
      <c r="I155" s="59"/>
      <c r="J155" s="59"/>
      <c r="K155" s="59"/>
      <c r="L155" s="59"/>
      <c r="M155" s="59"/>
      <c r="N155" s="59"/>
      <c r="O155" s="59"/>
      <c r="P155" s="59"/>
      <c r="Q155" s="59"/>
      <c r="R155" s="59"/>
      <c r="S155" s="59"/>
      <c r="T155" s="794"/>
      <c r="U155" s="794"/>
      <c r="V155" s="794"/>
      <c r="W155" s="794"/>
      <c r="X155" s="794"/>
      <c r="Y155" s="794"/>
      <c r="Z155" s="794"/>
      <c r="AA155" s="794"/>
      <c r="AB155" s="908"/>
      <c r="AC155" s="908"/>
      <c r="AD155" s="908"/>
      <c r="AE155" s="908"/>
      <c r="AF155" s="908"/>
      <c r="AG155" s="908"/>
      <c r="AH155" s="908"/>
      <c r="AI155" s="908"/>
      <c r="AJ155" s="908"/>
      <c r="AK155" s="908"/>
      <c r="AL155" s="908"/>
      <c r="AM155" s="908"/>
      <c r="AN155" s="908"/>
      <c r="AO155" s="908"/>
      <c r="AP155" s="908"/>
      <c r="AQ155" s="908"/>
      <c r="AR155" s="908"/>
      <c r="AS155" s="908"/>
      <c r="AT155" s="908"/>
      <c r="AU155" s="908"/>
      <c r="AV155" s="908"/>
      <c r="AW155" s="908"/>
      <c r="AX155" s="908"/>
      <c r="AY155" s="908"/>
      <c r="AZ155" s="908"/>
      <c r="BA155" s="908"/>
      <c r="BB155" s="908"/>
      <c r="BC155" s="908"/>
      <c r="BD155" s="908"/>
      <c r="BE155" s="908"/>
      <c r="BF155" s="908"/>
      <c r="BG155" s="908"/>
      <c r="BH155" s="908"/>
      <c r="BI155" s="908"/>
      <c r="BJ155" s="908"/>
      <c r="BK155" s="908"/>
      <c r="BL155" s="908"/>
      <c r="BM155" s="908"/>
      <c r="BN155" s="908"/>
      <c r="BO155" s="908"/>
      <c r="BP155" s="908"/>
      <c r="BQ155" s="908"/>
      <c r="BR155" s="908"/>
      <c r="BS155" s="908"/>
      <c r="BT155" s="908"/>
      <c r="BU155" s="908"/>
      <c r="BV155" s="908"/>
      <c r="BW155" s="908"/>
      <c r="BX155" s="908"/>
      <c r="BY155" s="908"/>
      <c r="BZ155" s="908"/>
      <c r="CA155" s="908"/>
      <c r="CB155" s="909"/>
    </row>
    <row r="156" spans="1:99" s="2" customFormat="1" ht="15.75" customHeight="1">
      <c r="B156" s="912"/>
      <c r="C156" s="63"/>
      <c r="D156" s="63" t="s">
        <v>34</v>
      </c>
      <c r="E156" s="63"/>
      <c r="F156" s="63"/>
      <c r="G156" s="63"/>
      <c r="H156" s="63"/>
      <c r="I156" s="63"/>
      <c r="J156" s="63"/>
      <c r="K156" s="63"/>
      <c r="L156" s="63"/>
      <c r="M156" s="63"/>
      <c r="N156" s="63"/>
      <c r="O156" s="63"/>
      <c r="P156" s="63"/>
      <c r="Q156" s="63"/>
      <c r="R156" s="63"/>
      <c r="S156" s="63"/>
      <c r="T156" s="906"/>
      <c r="U156" s="906"/>
      <c r="V156" s="906"/>
      <c r="W156" s="906"/>
      <c r="X156" s="906"/>
      <c r="Y156" s="906"/>
      <c r="Z156" s="906"/>
      <c r="AA156" s="906"/>
      <c r="AB156" s="906"/>
      <c r="AC156" s="906"/>
      <c r="AD156" s="906"/>
      <c r="AE156" s="906"/>
      <c r="AF156" s="906"/>
      <c r="AG156" s="906"/>
      <c r="AH156" s="906"/>
      <c r="AI156" s="906"/>
      <c r="AJ156" s="906"/>
      <c r="AK156" s="906"/>
      <c r="AL156" s="906"/>
      <c r="AM156" s="906"/>
      <c r="AN156" s="906"/>
      <c r="AO156" s="906"/>
      <c r="AP156" s="906"/>
      <c r="AQ156" s="906"/>
      <c r="AR156" s="906"/>
      <c r="AS156" s="906"/>
      <c r="AT156" s="906"/>
      <c r="AU156" s="906"/>
      <c r="AV156" s="906"/>
      <c r="AW156" s="906"/>
      <c r="AX156" s="906"/>
      <c r="AY156" s="906"/>
      <c r="AZ156" s="906"/>
      <c r="BA156" s="906"/>
      <c r="BB156" s="906"/>
      <c r="BC156" s="906"/>
      <c r="BD156" s="906"/>
      <c r="BE156" s="906"/>
      <c r="BF156" s="906"/>
      <c r="BG156" s="906"/>
      <c r="BH156" s="906"/>
      <c r="BI156" s="906"/>
      <c r="BJ156" s="906"/>
      <c r="BK156" s="906"/>
      <c r="BL156" s="906"/>
      <c r="BM156" s="906"/>
      <c r="BN156" s="906"/>
      <c r="BO156" s="906"/>
      <c r="BP156" s="906"/>
      <c r="BQ156" s="906"/>
      <c r="BR156" s="906"/>
      <c r="BS156" s="906"/>
      <c r="BT156" s="906"/>
      <c r="BU156" s="906"/>
      <c r="BV156" s="906"/>
      <c r="BW156" s="906"/>
      <c r="BX156" s="906"/>
      <c r="BY156" s="906"/>
      <c r="BZ156" s="906"/>
      <c r="CA156" s="906"/>
      <c r="CB156" s="907"/>
    </row>
    <row r="157" spans="1:99" s="2" customFormat="1" ht="15.75" customHeight="1">
      <c r="B157" s="913" t="s">
        <v>2083</v>
      </c>
      <c r="C157" s="59"/>
      <c r="D157" s="59" t="s">
        <v>36</v>
      </c>
      <c r="E157" s="59"/>
      <c r="F157" s="59"/>
      <c r="G157" s="59"/>
      <c r="H157" s="59"/>
      <c r="I157" s="59"/>
      <c r="J157" s="59"/>
      <c r="K157" s="59"/>
      <c r="L157" s="59"/>
      <c r="M157" s="59"/>
      <c r="N157" s="59"/>
      <c r="O157" s="59"/>
      <c r="P157" s="59"/>
      <c r="Q157" s="59"/>
      <c r="R157" s="59"/>
      <c r="S157" s="59"/>
      <c r="T157" s="59"/>
      <c r="U157" s="59" t="s">
        <v>37</v>
      </c>
      <c r="V157" s="59"/>
      <c r="W157" s="794"/>
      <c r="X157" s="794"/>
      <c r="Y157" s="794"/>
      <c r="Z157" s="794"/>
      <c r="AA157" s="122" t="s">
        <v>38</v>
      </c>
      <c r="AB157" s="59"/>
      <c r="AC157" s="59"/>
      <c r="AD157" s="59"/>
      <c r="AE157" s="59"/>
      <c r="AF157" s="59"/>
      <c r="AG157" s="59"/>
      <c r="AH157" s="59"/>
      <c r="AI157" s="59"/>
      <c r="AJ157" s="59"/>
      <c r="AK157" s="59" t="s">
        <v>37</v>
      </c>
      <c r="AL157" s="59"/>
      <c r="AM157" s="823"/>
      <c r="AN157" s="823"/>
      <c r="AO157" s="823"/>
      <c r="AP157" s="823"/>
      <c r="AQ157" s="823"/>
      <c r="AR157" s="823"/>
      <c r="AS157" s="823"/>
      <c r="AT157" s="823"/>
      <c r="AU157" s="823"/>
      <c r="AV157" s="823"/>
      <c r="AW157" s="823"/>
      <c r="AX157" s="823"/>
      <c r="AY157" s="122" t="s">
        <v>39</v>
      </c>
      <c r="AZ157" s="59"/>
      <c r="BA157" s="59"/>
      <c r="BB157" s="59"/>
      <c r="BC157" s="59"/>
      <c r="BD157" s="59"/>
      <c r="BE157" s="59"/>
      <c r="BF157" s="59"/>
      <c r="BG157" s="59"/>
      <c r="BH157" s="794"/>
      <c r="BI157" s="794"/>
      <c r="BJ157" s="794"/>
      <c r="BK157" s="794"/>
      <c r="BL157" s="794"/>
      <c r="BM157" s="794"/>
      <c r="BN157" s="794"/>
      <c r="BO157" s="794"/>
      <c r="BP157" s="794"/>
      <c r="BQ157" s="794"/>
      <c r="BR157" s="794"/>
      <c r="BS157" s="794"/>
      <c r="BT157" s="122" t="s">
        <v>40</v>
      </c>
      <c r="BU157" s="59"/>
      <c r="BV157" s="59"/>
      <c r="BW157" s="59"/>
      <c r="BX157" s="59"/>
      <c r="BY157" s="59"/>
      <c r="BZ157" s="59"/>
      <c r="CA157" s="59"/>
      <c r="CB157" s="434"/>
      <c r="CN157" s="99"/>
    </row>
    <row r="158" spans="1:99" s="2" customFormat="1" ht="15.75" customHeight="1">
      <c r="B158" s="913"/>
      <c r="C158" s="59"/>
      <c r="D158" s="59" t="s">
        <v>31</v>
      </c>
      <c r="E158" s="59"/>
      <c r="F158" s="59"/>
      <c r="G158" s="59"/>
      <c r="H158" s="59"/>
      <c r="I158" s="59"/>
      <c r="J158" s="59"/>
      <c r="K158" s="59"/>
      <c r="L158" s="59"/>
      <c r="M158" s="59"/>
      <c r="N158" s="59"/>
      <c r="O158" s="59"/>
      <c r="P158" s="59"/>
      <c r="Q158" s="59"/>
      <c r="R158" s="59"/>
      <c r="S158" s="59"/>
      <c r="T158" s="794"/>
      <c r="U158" s="794"/>
      <c r="V158" s="794"/>
      <c r="W158" s="794"/>
      <c r="X158" s="794"/>
      <c r="Y158" s="794"/>
      <c r="Z158" s="794"/>
      <c r="AA158" s="794"/>
      <c r="AB158" s="794"/>
      <c r="AC158" s="794"/>
      <c r="AD158" s="794"/>
      <c r="AE158" s="794"/>
      <c r="AF158" s="794"/>
      <c r="AG158" s="794"/>
      <c r="AH158" s="794"/>
      <c r="AI158" s="794"/>
      <c r="AJ158" s="794"/>
      <c r="AK158" s="794"/>
      <c r="AL158" s="794"/>
      <c r="AM158" s="794"/>
      <c r="AN158" s="794"/>
      <c r="AO158" s="794"/>
      <c r="AP158" s="794"/>
      <c r="AQ158" s="794"/>
      <c r="AR158" s="794"/>
      <c r="AS158" s="794"/>
      <c r="AT158" s="794"/>
      <c r="AU158" s="794"/>
      <c r="AV158" s="794"/>
      <c r="AW158" s="794"/>
      <c r="AX158" s="794"/>
      <c r="AY158" s="794"/>
      <c r="AZ158" s="794"/>
      <c r="BA158" s="794"/>
      <c r="BB158" s="794"/>
      <c r="BC158" s="794"/>
      <c r="BD158" s="794"/>
      <c r="BE158" s="794"/>
      <c r="BF158" s="794"/>
      <c r="BG158" s="794"/>
      <c r="BH158" s="794"/>
      <c r="BI158" s="794"/>
      <c r="BJ158" s="794"/>
      <c r="BK158" s="794"/>
      <c r="BL158" s="794"/>
      <c r="BM158" s="794"/>
      <c r="BN158" s="794"/>
      <c r="BO158" s="794"/>
      <c r="BP158" s="794"/>
      <c r="BQ158" s="794"/>
      <c r="BR158" s="794"/>
      <c r="BS158" s="794"/>
      <c r="BT158" s="794"/>
      <c r="BU158" s="794"/>
      <c r="BV158" s="794"/>
      <c r="BW158" s="794"/>
      <c r="BX158" s="794"/>
      <c r="BY158" s="794"/>
      <c r="BZ158" s="794"/>
      <c r="CA158" s="794"/>
      <c r="CB158" s="905"/>
      <c r="CN158" s="99"/>
    </row>
    <row r="159" spans="1:99" s="2" customFormat="1" ht="15.75" customHeight="1">
      <c r="B159" s="913"/>
      <c r="C159" s="59"/>
      <c r="D159" s="59" t="s">
        <v>42</v>
      </c>
      <c r="E159" s="59"/>
      <c r="F159" s="59"/>
      <c r="G159" s="59"/>
      <c r="H159" s="59"/>
      <c r="I159" s="59"/>
      <c r="J159" s="59"/>
      <c r="K159" s="59"/>
      <c r="L159" s="59"/>
      <c r="M159" s="59"/>
      <c r="N159" s="59"/>
      <c r="O159" s="59"/>
      <c r="P159" s="59"/>
      <c r="Q159" s="59"/>
      <c r="R159" s="59"/>
      <c r="S159" s="59"/>
      <c r="T159" s="59"/>
      <c r="U159" s="59" t="s">
        <v>37</v>
      </c>
      <c r="V159" s="59"/>
      <c r="W159" s="794"/>
      <c r="X159" s="794"/>
      <c r="Y159" s="794"/>
      <c r="Z159" s="794"/>
      <c r="AA159" s="122" t="s">
        <v>43</v>
      </c>
      <c r="AB159" s="59"/>
      <c r="AC159" s="59"/>
      <c r="AD159" s="59"/>
      <c r="AE159" s="59"/>
      <c r="AF159" s="59"/>
      <c r="AG159" s="59"/>
      <c r="AH159" s="59"/>
      <c r="AI159" s="59"/>
      <c r="AJ159" s="59"/>
      <c r="AK159" s="59" t="s">
        <v>37</v>
      </c>
      <c r="AL159" s="59"/>
      <c r="AM159" s="794"/>
      <c r="AN159" s="794"/>
      <c r="AO159" s="794"/>
      <c r="AP159" s="794"/>
      <c r="AQ159" s="794"/>
      <c r="AR159" s="794"/>
      <c r="AS159" s="794"/>
      <c r="AT159" s="794"/>
      <c r="AU159" s="794"/>
      <c r="AV159" s="59" t="s">
        <v>44</v>
      </c>
      <c r="AW159" s="59"/>
      <c r="AX159" s="59"/>
      <c r="AY159" s="59"/>
      <c r="AZ159" s="122"/>
      <c r="BA159" s="59"/>
      <c r="BB159" s="59"/>
      <c r="BC159" s="59"/>
      <c r="BD159" s="59"/>
      <c r="BE159" s="59"/>
      <c r="BF159" s="59"/>
      <c r="BG159" s="59"/>
      <c r="BH159" s="794"/>
      <c r="BI159" s="794"/>
      <c r="BJ159" s="794"/>
      <c r="BK159" s="794"/>
      <c r="BL159" s="794"/>
      <c r="BM159" s="794"/>
      <c r="BN159" s="794"/>
      <c r="BO159" s="794"/>
      <c r="BP159" s="794"/>
      <c r="BQ159" s="794"/>
      <c r="BR159" s="794"/>
      <c r="BS159" s="794"/>
      <c r="BT159" s="122" t="s">
        <v>40</v>
      </c>
      <c r="BU159" s="59"/>
      <c r="BV159" s="59"/>
      <c r="BW159" s="59"/>
      <c r="BX159" s="59"/>
      <c r="BY159" s="59"/>
      <c r="BZ159" s="59"/>
      <c r="CA159" s="59"/>
      <c r="CB159" s="434"/>
      <c r="CN159" s="99"/>
    </row>
    <row r="160" spans="1:99" s="2" customFormat="1" ht="15.75" customHeight="1">
      <c r="B160" s="913"/>
      <c r="C160" s="59"/>
      <c r="D160" s="59"/>
      <c r="E160" s="59"/>
      <c r="F160" s="59"/>
      <c r="G160" s="59"/>
      <c r="H160" s="59"/>
      <c r="I160" s="59"/>
      <c r="J160" s="59"/>
      <c r="K160" s="59"/>
      <c r="L160" s="59"/>
      <c r="M160" s="59"/>
      <c r="N160" s="59"/>
      <c r="O160" s="59"/>
      <c r="P160" s="59"/>
      <c r="Q160" s="59"/>
      <c r="R160" s="59"/>
      <c r="S160" s="59"/>
      <c r="T160" s="794"/>
      <c r="U160" s="794"/>
      <c r="V160" s="794"/>
      <c r="W160" s="794"/>
      <c r="X160" s="794"/>
      <c r="Y160" s="794"/>
      <c r="Z160" s="794"/>
      <c r="AA160" s="794"/>
      <c r="AB160" s="794"/>
      <c r="AC160" s="794"/>
      <c r="AD160" s="794"/>
      <c r="AE160" s="794"/>
      <c r="AF160" s="794"/>
      <c r="AG160" s="794"/>
      <c r="AH160" s="794"/>
      <c r="AI160" s="794"/>
      <c r="AJ160" s="794"/>
      <c r="AK160" s="794"/>
      <c r="AL160" s="794"/>
      <c r="AM160" s="794"/>
      <c r="AN160" s="794"/>
      <c r="AO160" s="794"/>
      <c r="AP160" s="794"/>
      <c r="AQ160" s="794"/>
      <c r="AR160" s="794"/>
      <c r="AS160" s="794"/>
      <c r="AT160" s="794"/>
      <c r="AU160" s="794"/>
      <c r="AV160" s="794"/>
      <c r="AW160" s="794"/>
      <c r="AX160" s="794"/>
      <c r="AY160" s="794"/>
      <c r="AZ160" s="794"/>
      <c r="BA160" s="794"/>
      <c r="BB160" s="794"/>
      <c r="BC160" s="794"/>
      <c r="BD160" s="794"/>
      <c r="BE160" s="794"/>
      <c r="BF160" s="794"/>
      <c r="BG160" s="794"/>
      <c r="BH160" s="794"/>
      <c r="BI160" s="794"/>
      <c r="BJ160" s="794"/>
      <c r="BK160" s="794"/>
      <c r="BL160" s="794"/>
      <c r="BM160" s="794"/>
      <c r="BN160" s="794"/>
      <c r="BO160" s="794"/>
      <c r="BP160" s="794"/>
      <c r="BQ160" s="794"/>
      <c r="BR160" s="794"/>
      <c r="BS160" s="794"/>
      <c r="BT160" s="794"/>
      <c r="BU160" s="794"/>
      <c r="BV160" s="794"/>
      <c r="BW160" s="794"/>
      <c r="BX160" s="794"/>
      <c r="BY160" s="794"/>
      <c r="BZ160" s="794"/>
      <c r="CA160" s="794"/>
      <c r="CB160" s="905"/>
      <c r="CN160" s="99"/>
    </row>
    <row r="161" spans="2:92" s="2" customFormat="1" ht="15.75" customHeight="1">
      <c r="B161" s="913"/>
      <c r="C161" s="59"/>
      <c r="D161" s="59" t="s">
        <v>47</v>
      </c>
      <c r="E161" s="59"/>
      <c r="F161" s="59"/>
      <c r="G161" s="59"/>
      <c r="H161" s="59"/>
      <c r="I161" s="59"/>
      <c r="J161" s="59"/>
      <c r="K161" s="59"/>
      <c r="L161" s="59"/>
      <c r="M161" s="59"/>
      <c r="N161" s="59"/>
      <c r="O161" s="59"/>
      <c r="P161" s="59"/>
      <c r="Q161" s="59"/>
      <c r="R161" s="59"/>
      <c r="S161" s="59"/>
      <c r="T161" s="801" t="s">
        <v>1253</v>
      </c>
      <c r="U161" s="801"/>
      <c r="V161" s="801"/>
      <c r="W161" s="794"/>
      <c r="X161" s="794"/>
      <c r="Y161" s="794"/>
      <c r="Z161" s="794"/>
      <c r="AA161" s="794"/>
      <c r="AB161" s="794"/>
      <c r="AC161" s="794"/>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4"/>
      <c r="AY161" s="794"/>
      <c r="AZ161" s="794"/>
      <c r="BA161" s="794"/>
      <c r="BB161" s="794"/>
      <c r="BC161" s="794"/>
      <c r="BD161" s="794"/>
      <c r="BE161" s="794"/>
      <c r="BF161" s="794"/>
      <c r="BG161" s="794"/>
      <c r="BH161" s="794"/>
      <c r="BI161" s="794"/>
      <c r="BJ161" s="794"/>
      <c r="BK161" s="794"/>
      <c r="BL161" s="794"/>
      <c r="BM161" s="794"/>
      <c r="BN161" s="794"/>
      <c r="BO161" s="794"/>
      <c r="BP161" s="794"/>
      <c r="BQ161" s="794"/>
      <c r="BR161" s="794"/>
      <c r="BS161" s="794"/>
      <c r="BT161" s="794"/>
      <c r="BU161" s="794"/>
      <c r="BV161" s="794"/>
      <c r="BW161" s="794"/>
      <c r="BX161" s="794"/>
      <c r="BY161" s="794"/>
      <c r="BZ161" s="794"/>
      <c r="CA161" s="794"/>
      <c r="CB161" s="905"/>
      <c r="CN161" s="99"/>
    </row>
    <row r="162" spans="2:92" s="2" customFormat="1" ht="15.75" customHeight="1">
      <c r="B162" s="913"/>
      <c r="C162" s="59"/>
      <c r="D162" s="59" t="s">
        <v>48</v>
      </c>
      <c r="E162" s="59"/>
      <c r="F162" s="59"/>
      <c r="G162" s="59"/>
      <c r="H162" s="59"/>
      <c r="I162" s="59"/>
      <c r="J162" s="59"/>
      <c r="K162" s="59"/>
      <c r="L162" s="59"/>
      <c r="M162" s="59"/>
      <c r="N162" s="59"/>
      <c r="O162" s="59"/>
      <c r="P162" s="59"/>
      <c r="Q162" s="59"/>
      <c r="R162" s="59"/>
      <c r="S162" s="59"/>
      <c r="T162" s="794"/>
      <c r="U162" s="794"/>
      <c r="V162" s="794"/>
      <c r="W162" s="794"/>
      <c r="X162" s="794"/>
      <c r="Y162" s="794"/>
      <c r="Z162" s="794"/>
      <c r="AA162" s="794"/>
      <c r="AB162" s="908"/>
      <c r="AC162" s="908"/>
      <c r="AD162" s="908"/>
      <c r="AE162" s="908"/>
      <c r="AF162" s="908"/>
      <c r="AG162" s="908"/>
      <c r="AH162" s="908"/>
      <c r="AI162" s="908"/>
      <c r="AJ162" s="908"/>
      <c r="AK162" s="908"/>
      <c r="AL162" s="908"/>
      <c r="AM162" s="908"/>
      <c r="AN162" s="908"/>
      <c r="AO162" s="908"/>
      <c r="AP162" s="908"/>
      <c r="AQ162" s="908"/>
      <c r="AR162" s="908"/>
      <c r="AS162" s="908"/>
      <c r="AT162" s="908"/>
      <c r="AU162" s="908"/>
      <c r="AV162" s="908"/>
      <c r="AW162" s="908"/>
      <c r="AX162" s="908"/>
      <c r="AY162" s="908"/>
      <c r="AZ162" s="908"/>
      <c r="BA162" s="908"/>
      <c r="BB162" s="908"/>
      <c r="BC162" s="908"/>
      <c r="BD162" s="908"/>
      <c r="BE162" s="908"/>
      <c r="BF162" s="908"/>
      <c r="BG162" s="908"/>
      <c r="BH162" s="908"/>
      <c r="BI162" s="908"/>
      <c r="BJ162" s="908"/>
      <c r="BK162" s="908"/>
      <c r="BL162" s="908"/>
      <c r="BM162" s="908"/>
      <c r="BN162" s="908"/>
      <c r="BO162" s="908"/>
      <c r="BP162" s="908"/>
      <c r="BQ162" s="908"/>
      <c r="BR162" s="908"/>
      <c r="BS162" s="908"/>
      <c r="BT162" s="908"/>
      <c r="BU162" s="908"/>
      <c r="BV162" s="908"/>
      <c r="BW162" s="908"/>
      <c r="BX162" s="908"/>
      <c r="BY162" s="908"/>
      <c r="BZ162" s="908"/>
      <c r="CA162" s="908"/>
      <c r="CB162" s="909"/>
      <c r="CN162" s="99"/>
    </row>
    <row r="163" spans="2:92" s="2" customFormat="1" ht="15.75" customHeight="1">
      <c r="B163" s="913"/>
      <c r="C163" s="63"/>
      <c r="D163" s="63" t="s">
        <v>49</v>
      </c>
      <c r="E163" s="63"/>
      <c r="F163" s="63"/>
      <c r="G163" s="63"/>
      <c r="H163" s="63"/>
      <c r="I163" s="63"/>
      <c r="J163" s="63"/>
      <c r="K163" s="63"/>
      <c r="L163" s="63"/>
      <c r="M163" s="63"/>
      <c r="N163" s="63"/>
      <c r="O163" s="63"/>
      <c r="P163" s="63"/>
      <c r="Q163" s="63"/>
      <c r="R163" s="63"/>
      <c r="S163" s="63"/>
      <c r="T163" s="906"/>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6"/>
      <c r="AY163" s="906"/>
      <c r="AZ163" s="906"/>
      <c r="BA163" s="906"/>
      <c r="BB163" s="906"/>
      <c r="BC163" s="906"/>
      <c r="BD163" s="906"/>
      <c r="BE163" s="906"/>
      <c r="BF163" s="906"/>
      <c r="BG163" s="906"/>
      <c r="BH163" s="906"/>
      <c r="BI163" s="906"/>
      <c r="BJ163" s="906"/>
      <c r="BK163" s="906"/>
      <c r="BL163" s="906"/>
      <c r="BM163" s="906"/>
      <c r="BN163" s="906"/>
      <c r="BO163" s="906"/>
      <c r="BP163" s="906"/>
      <c r="BQ163" s="906"/>
      <c r="BR163" s="906"/>
      <c r="BS163" s="906"/>
      <c r="BT163" s="906"/>
      <c r="BU163" s="906"/>
      <c r="BV163" s="906"/>
      <c r="BW163" s="906"/>
      <c r="BX163" s="906"/>
      <c r="BY163" s="906"/>
      <c r="BZ163" s="906"/>
      <c r="CA163" s="906"/>
      <c r="CB163" s="907"/>
      <c r="CN163" s="99"/>
    </row>
    <row r="164" spans="2:92" s="2" customFormat="1" ht="15.75" customHeight="1">
      <c r="B164" s="913" t="s">
        <v>2084</v>
      </c>
      <c r="C164" s="59"/>
      <c r="D164" s="59" t="s">
        <v>36</v>
      </c>
      <c r="E164" s="59"/>
      <c r="F164" s="59"/>
      <c r="G164" s="59"/>
      <c r="H164" s="59"/>
      <c r="I164" s="59"/>
      <c r="J164" s="59"/>
      <c r="K164" s="59"/>
      <c r="L164" s="59"/>
      <c r="M164" s="59"/>
      <c r="N164" s="59"/>
      <c r="O164" s="59"/>
      <c r="P164" s="59"/>
      <c r="Q164" s="59"/>
      <c r="R164" s="59"/>
      <c r="S164" s="59"/>
      <c r="T164" s="59"/>
      <c r="U164" s="59" t="s">
        <v>37</v>
      </c>
      <c r="V164" s="59"/>
      <c r="W164" s="794"/>
      <c r="X164" s="794"/>
      <c r="Y164" s="794"/>
      <c r="Z164" s="794"/>
      <c r="AA164" s="122" t="s">
        <v>38</v>
      </c>
      <c r="AB164" s="59"/>
      <c r="AC164" s="59"/>
      <c r="AD164" s="59"/>
      <c r="AE164" s="59"/>
      <c r="AF164" s="59"/>
      <c r="AG164" s="59"/>
      <c r="AH164" s="59"/>
      <c r="AI164" s="59"/>
      <c r="AJ164" s="59"/>
      <c r="AK164" s="59" t="s">
        <v>37</v>
      </c>
      <c r="AL164" s="59"/>
      <c r="AM164" s="823"/>
      <c r="AN164" s="823"/>
      <c r="AO164" s="823"/>
      <c r="AP164" s="823"/>
      <c r="AQ164" s="823"/>
      <c r="AR164" s="823"/>
      <c r="AS164" s="823"/>
      <c r="AT164" s="823"/>
      <c r="AU164" s="823"/>
      <c r="AV164" s="823"/>
      <c r="AW164" s="823"/>
      <c r="AX164" s="823"/>
      <c r="AY164" s="122" t="s">
        <v>39</v>
      </c>
      <c r="AZ164" s="59"/>
      <c r="BA164" s="59"/>
      <c r="BB164" s="59"/>
      <c r="BC164" s="59"/>
      <c r="BD164" s="59"/>
      <c r="BE164" s="59"/>
      <c r="BF164" s="59"/>
      <c r="BG164" s="59"/>
      <c r="BH164" s="794"/>
      <c r="BI164" s="794"/>
      <c r="BJ164" s="794"/>
      <c r="BK164" s="794"/>
      <c r="BL164" s="794"/>
      <c r="BM164" s="794"/>
      <c r="BN164" s="794"/>
      <c r="BO164" s="794"/>
      <c r="BP164" s="794"/>
      <c r="BQ164" s="794"/>
      <c r="BR164" s="794"/>
      <c r="BS164" s="794"/>
      <c r="BT164" s="122" t="s">
        <v>40</v>
      </c>
      <c r="BU164" s="59"/>
      <c r="BV164" s="59"/>
      <c r="BW164" s="59"/>
      <c r="BX164" s="59"/>
      <c r="BY164" s="59"/>
      <c r="BZ164" s="59"/>
      <c r="CA164" s="59"/>
      <c r="CB164" s="434"/>
      <c r="CN164" s="99"/>
    </row>
    <row r="165" spans="2:92" s="2" customFormat="1" ht="15.75" customHeight="1">
      <c r="B165" s="913"/>
      <c r="C165" s="59"/>
      <c r="D165" s="59" t="s">
        <v>31</v>
      </c>
      <c r="E165" s="59"/>
      <c r="F165" s="59"/>
      <c r="G165" s="59"/>
      <c r="H165" s="59"/>
      <c r="I165" s="59"/>
      <c r="J165" s="59"/>
      <c r="K165" s="59"/>
      <c r="L165" s="59"/>
      <c r="M165" s="59"/>
      <c r="N165" s="59"/>
      <c r="O165" s="59"/>
      <c r="P165" s="59"/>
      <c r="Q165" s="59"/>
      <c r="R165" s="59"/>
      <c r="S165" s="59"/>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4"/>
      <c r="AY165" s="794"/>
      <c r="AZ165" s="794"/>
      <c r="BA165" s="794"/>
      <c r="BB165" s="794"/>
      <c r="BC165" s="794"/>
      <c r="BD165" s="794"/>
      <c r="BE165" s="794"/>
      <c r="BF165" s="794"/>
      <c r="BG165" s="794"/>
      <c r="BH165" s="794"/>
      <c r="BI165" s="794"/>
      <c r="BJ165" s="794"/>
      <c r="BK165" s="794"/>
      <c r="BL165" s="794"/>
      <c r="BM165" s="794"/>
      <c r="BN165" s="794"/>
      <c r="BO165" s="794"/>
      <c r="BP165" s="794"/>
      <c r="BQ165" s="794"/>
      <c r="BR165" s="794"/>
      <c r="BS165" s="794"/>
      <c r="BT165" s="794"/>
      <c r="BU165" s="794"/>
      <c r="BV165" s="794"/>
      <c r="BW165" s="794"/>
      <c r="BX165" s="794"/>
      <c r="BY165" s="794"/>
      <c r="BZ165" s="794"/>
      <c r="CA165" s="794"/>
      <c r="CB165" s="905"/>
      <c r="CN165" s="99"/>
    </row>
    <row r="166" spans="2:92" s="2" customFormat="1" ht="15.75" customHeight="1">
      <c r="B166" s="913"/>
      <c r="C166" s="59"/>
      <c r="D166" s="59" t="s">
        <v>42</v>
      </c>
      <c r="E166" s="59"/>
      <c r="F166" s="59"/>
      <c r="G166" s="59"/>
      <c r="H166" s="59"/>
      <c r="I166" s="59"/>
      <c r="J166" s="59"/>
      <c r="K166" s="59"/>
      <c r="L166" s="59"/>
      <c r="M166" s="59"/>
      <c r="N166" s="59"/>
      <c r="O166" s="59"/>
      <c r="P166" s="59"/>
      <c r="Q166" s="59"/>
      <c r="R166" s="59"/>
      <c r="S166" s="59"/>
      <c r="T166" s="59"/>
      <c r="U166" s="59" t="s">
        <v>37</v>
      </c>
      <c r="V166" s="59"/>
      <c r="W166" s="794"/>
      <c r="X166" s="794"/>
      <c r="Y166" s="794"/>
      <c r="Z166" s="794"/>
      <c r="AA166" s="122" t="s">
        <v>43</v>
      </c>
      <c r="AB166" s="59"/>
      <c r="AC166" s="59"/>
      <c r="AD166" s="59"/>
      <c r="AE166" s="59"/>
      <c r="AF166" s="59"/>
      <c r="AG166" s="59"/>
      <c r="AH166" s="59"/>
      <c r="AI166" s="59"/>
      <c r="AJ166" s="59"/>
      <c r="AK166" s="59" t="s">
        <v>37</v>
      </c>
      <c r="AL166" s="59"/>
      <c r="AM166" s="794"/>
      <c r="AN166" s="794"/>
      <c r="AO166" s="794"/>
      <c r="AP166" s="794"/>
      <c r="AQ166" s="794"/>
      <c r="AR166" s="794"/>
      <c r="AS166" s="794"/>
      <c r="AT166" s="794"/>
      <c r="AU166" s="794"/>
      <c r="AV166" s="59" t="s">
        <v>44</v>
      </c>
      <c r="AW166" s="59"/>
      <c r="AX166" s="59"/>
      <c r="AY166" s="59"/>
      <c r="AZ166" s="122"/>
      <c r="BA166" s="59"/>
      <c r="BB166" s="59"/>
      <c r="BC166" s="59"/>
      <c r="BD166" s="59"/>
      <c r="BE166" s="59"/>
      <c r="BF166" s="59"/>
      <c r="BG166" s="59"/>
      <c r="BH166" s="794"/>
      <c r="BI166" s="794"/>
      <c r="BJ166" s="794"/>
      <c r="BK166" s="794"/>
      <c r="BL166" s="794"/>
      <c r="BM166" s="794"/>
      <c r="BN166" s="794"/>
      <c r="BO166" s="794"/>
      <c r="BP166" s="794"/>
      <c r="BQ166" s="794"/>
      <c r="BR166" s="794"/>
      <c r="BS166" s="794"/>
      <c r="BT166" s="122" t="s">
        <v>40</v>
      </c>
      <c r="BU166" s="59"/>
      <c r="BV166" s="59"/>
      <c r="BW166" s="59"/>
      <c r="BX166" s="59"/>
      <c r="BY166" s="59"/>
      <c r="BZ166" s="59"/>
      <c r="CA166" s="59"/>
      <c r="CB166" s="434"/>
      <c r="CN166" s="99"/>
    </row>
    <row r="167" spans="2:92" s="2" customFormat="1" ht="15.75" customHeight="1">
      <c r="B167" s="913"/>
      <c r="C167" s="59"/>
      <c r="D167" s="59"/>
      <c r="E167" s="59"/>
      <c r="F167" s="59"/>
      <c r="G167" s="59"/>
      <c r="H167" s="59"/>
      <c r="I167" s="59"/>
      <c r="J167" s="59"/>
      <c r="K167" s="59"/>
      <c r="L167" s="59"/>
      <c r="M167" s="59"/>
      <c r="N167" s="59"/>
      <c r="O167" s="59"/>
      <c r="P167" s="59"/>
      <c r="Q167" s="59"/>
      <c r="R167" s="59"/>
      <c r="S167" s="59"/>
      <c r="T167" s="794"/>
      <c r="U167" s="794"/>
      <c r="V167" s="794"/>
      <c r="W167" s="794"/>
      <c r="X167" s="794"/>
      <c r="Y167" s="794"/>
      <c r="Z167" s="794"/>
      <c r="AA167" s="794"/>
      <c r="AB167" s="794"/>
      <c r="AC167" s="794"/>
      <c r="AD167" s="794"/>
      <c r="AE167" s="794"/>
      <c r="AF167" s="794"/>
      <c r="AG167" s="794"/>
      <c r="AH167" s="794"/>
      <c r="AI167" s="794"/>
      <c r="AJ167" s="794"/>
      <c r="AK167" s="794"/>
      <c r="AL167" s="794"/>
      <c r="AM167" s="794"/>
      <c r="AN167" s="794"/>
      <c r="AO167" s="794"/>
      <c r="AP167" s="794"/>
      <c r="AQ167" s="794"/>
      <c r="AR167" s="794"/>
      <c r="AS167" s="794"/>
      <c r="AT167" s="794"/>
      <c r="AU167" s="794"/>
      <c r="AV167" s="794"/>
      <c r="AW167" s="794"/>
      <c r="AX167" s="794"/>
      <c r="AY167" s="794"/>
      <c r="AZ167" s="794"/>
      <c r="BA167" s="794"/>
      <c r="BB167" s="794"/>
      <c r="BC167" s="794"/>
      <c r="BD167" s="794"/>
      <c r="BE167" s="794"/>
      <c r="BF167" s="794"/>
      <c r="BG167" s="794"/>
      <c r="BH167" s="794"/>
      <c r="BI167" s="794"/>
      <c r="BJ167" s="794"/>
      <c r="BK167" s="794"/>
      <c r="BL167" s="794"/>
      <c r="BM167" s="794"/>
      <c r="BN167" s="794"/>
      <c r="BO167" s="794"/>
      <c r="BP167" s="794"/>
      <c r="BQ167" s="794"/>
      <c r="BR167" s="794"/>
      <c r="BS167" s="794"/>
      <c r="BT167" s="794"/>
      <c r="BU167" s="794"/>
      <c r="BV167" s="794"/>
      <c r="BW167" s="794"/>
      <c r="BX167" s="794"/>
      <c r="BY167" s="794"/>
      <c r="BZ167" s="794"/>
      <c r="CA167" s="794"/>
      <c r="CB167" s="905"/>
      <c r="CN167" s="99"/>
    </row>
    <row r="168" spans="2:92" s="2" customFormat="1" ht="15.75" customHeight="1">
      <c r="B168" s="913"/>
      <c r="C168" s="59"/>
      <c r="D168" s="59" t="s">
        <v>47</v>
      </c>
      <c r="E168" s="59"/>
      <c r="F168" s="59"/>
      <c r="G168" s="59"/>
      <c r="H168" s="59"/>
      <c r="I168" s="59"/>
      <c r="J168" s="59"/>
      <c r="K168" s="59"/>
      <c r="L168" s="59"/>
      <c r="M168" s="59"/>
      <c r="N168" s="59"/>
      <c r="O168" s="59"/>
      <c r="P168" s="59"/>
      <c r="Q168" s="59"/>
      <c r="R168" s="59"/>
      <c r="S168" s="59"/>
      <c r="T168" s="801" t="s">
        <v>1253</v>
      </c>
      <c r="U168" s="801"/>
      <c r="V168" s="801"/>
      <c r="W168" s="794"/>
      <c r="X168" s="794"/>
      <c r="Y168" s="794"/>
      <c r="Z168" s="794"/>
      <c r="AA168" s="794"/>
      <c r="AB168" s="794"/>
      <c r="AC168" s="794"/>
      <c r="AD168" s="794"/>
      <c r="AE168" s="794"/>
      <c r="AF168" s="794"/>
      <c r="AG168" s="794"/>
      <c r="AH168" s="794"/>
      <c r="AI168" s="794"/>
      <c r="AJ168" s="794"/>
      <c r="AK168" s="794"/>
      <c r="AL168" s="794"/>
      <c r="AM168" s="794"/>
      <c r="AN168" s="794"/>
      <c r="AO168" s="794"/>
      <c r="AP168" s="794"/>
      <c r="AQ168" s="794"/>
      <c r="AR168" s="794"/>
      <c r="AS168" s="794"/>
      <c r="AT168" s="794"/>
      <c r="AU168" s="794"/>
      <c r="AV168" s="794"/>
      <c r="AW168" s="794"/>
      <c r="AX168" s="794"/>
      <c r="AY168" s="794"/>
      <c r="AZ168" s="794"/>
      <c r="BA168" s="794"/>
      <c r="BB168" s="794"/>
      <c r="BC168" s="794"/>
      <c r="BD168" s="794"/>
      <c r="BE168" s="794"/>
      <c r="BF168" s="794"/>
      <c r="BG168" s="794"/>
      <c r="BH168" s="794"/>
      <c r="BI168" s="794"/>
      <c r="BJ168" s="794"/>
      <c r="BK168" s="794"/>
      <c r="BL168" s="794"/>
      <c r="BM168" s="794"/>
      <c r="BN168" s="794"/>
      <c r="BO168" s="794"/>
      <c r="BP168" s="794"/>
      <c r="BQ168" s="794"/>
      <c r="BR168" s="794"/>
      <c r="BS168" s="794"/>
      <c r="BT168" s="794"/>
      <c r="BU168" s="794"/>
      <c r="BV168" s="794"/>
      <c r="BW168" s="794"/>
      <c r="BX168" s="794"/>
      <c r="BY168" s="794"/>
      <c r="BZ168" s="794"/>
      <c r="CA168" s="794"/>
      <c r="CB168" s="905"/>
      <c r="CN168" s="99"/>
    </row>
    <row r="169" spans="2:92" s="2" customFormat="1" ht="15.75" customHeight="1">
      <c r="B169" s="913"/>
      <c r="C169" s="59"/>
      <c r="D169" s="59" t="s">
        <v>48</v>
      </c>
      <c r="E169" s="59"/>
      <c r="F169" s="59"/>
      <c r="G169" s="59"/>
      <c r="H169" s="59"/>
      <c r="I169" s="59"/>
      <c r="J169" s="59"/>
      <c r="K169" s="59"/>
      <c r="L169" s="59"/>
      <c r="M169" s="59"/>
      <c r="N169" s="59"/>
      <c r="O169" s="59"/>
      <c r="P169" s="59"/>
      <c r="Q169" s="59"/>
      <c r="R169" s="59"/>
      <c r="S169" s="59"/>
      <c r="T169" s="794"/>
      <c r="U169" s="794"/>
      <c r="V169" s="794"/>
      <c r="W169" s="794"/>
      <c r="X169" s="794"/>
      <c r="Y169" s="794"/>
      <c r="Z169" s="794"/>
      <c r="AA169" s="794"/>
      <c r="AB169" s="794"/>
      <c r="AC169" s="794"/>
      <c r="AD169" s="794"/>
      <c r="AE169" s="794"/>
      <c r="AF169" s="794"/>
      <c r="AG169" s="794"/>
      <c r="AH169" s="794"/>
      <c r="AI169" s="794"/>
      <c r="AJ169" s="794"/>
      <c r="AK169" s="794"/>
      <c r="AL169" s="794"/>
      <c r="AM169" s="794"/>
      <c r="AN169" s="794"/>
      <c r="AO169" s="794"/>
      <c r="AP169" s="794"/>
      <c r="AQ169" s="794"/>
      <c r="AR169" s="794"/>
      <c r="AS169" s="794"/>
      <c r="AT169" s="794"/>
      <c r="AU169" s="794"/>
      <c r="AV169" s="794"/>
      <c r="AW169" s="794"/>
      <c r="AX169" s="794"/>
      <c r="AY169" s="794"/>
      <c r="AZ169" s="794"/>
      <c r="BA169" s="794"/>
      <c r="BB169" s="794"/>
      <c r="BC169" s="794"/>
      <c r="BD169" s="794"/>
      <c r="BE169" s="794"/>
      <c r="BF169" s="794"/>
      <c r="BG169" s="794"/>
      <c r="BH169" s="794"/>
      <c r="BI169" s="794"/>
      <c r="BJ169" s="794"/>
      <c r="BK169" s="794"/>
      <c r="BL169" s="794"/>
      <c r="BM169" s="794"/>
      <c r="BN169" s="794"/>
      <c r="BO169" s="794"/>
      <c r="BP169" s="794"/>
      <c r="BQ169" s="794"/>
      <c r="BR169" s="794"/>
      <c r="BS169" s="794"/>
      <c r="BT169" s="794"/>
      <c r="BU169" s="794"/>
      <c r="BV169" s="794"/>
      <c r="BW169" s="794"/>
      <c r="BX169" s="794"/>
      <c r="BY169" s="794"/>
      <c r="BZ169" s="794"/>
      <c r="CA169" s="794"/>
      <c r="CB169" s="905"/>
      <c r="CN169" s="99"/>
    </row>
    <row r="170" spans="2:92" s="2" customFormat="1" ht="15.75" customHeight="1">
      <c r="B170" s="913"/>
      <c r="C170" s="59"/>
      <c r="D170" s="59" t="s">
        <v>49</v>
      </c>
      <c r="E170" s="59"/>
      <c r="F170" s="59"/>
      <c r="G170" s="59"/>
      <c r="H170" s="59"/>
      <c r="I170" s="59"/>
      <c r="J170" s="59"/>
      <c r="K170" s="59"/>
      <c r="L170" s="59"/>
      <c r="M170" s="59"/>
      <c r="N170" s="59"/>
      <c r="O170" s="59"/>
      <c r="P170" s="59"/>
      <c r="Q170" s="59"/>
      <c r="R170" s="59"/>
      <c r="S170" s="59"/>
      <c r="T170" s="794"/>
      <c r="U170" s="794"/>
      <c r="V170" s="794"/>
      <c r="W170" s="794"/>
      <c r="X170" s="794"/>
      <c r="Y170" s="794"/>
      <c r="Z170" s="794"/>
      <c r="AA170" s="794"/>
      <c r="AB170" s="794"/>
      <c r="AC170" s="794"/>
      <c r="AD170" s="794"/>
      <c r="AE170" s="794"/>
      <c r="AF170" s="794"/>
      <c r="AG170" s="794"/>
      <c r="AH170" s="794"/>
      <c r="AI170" s="794"/>
      <c r="AJ170" s="794"/>
      <c r="AK170" s="794"/>
      <c r="AL170" s="794"/>
      <c r="AM170" s="794"/>
      <c r="AN170" s="794"/>
      <c r="AO170" s="794"/>
      <c r="AP170" s="794"/>
      <c r="AQ170" s="794"/>
      <c r="AR170" s="794"/>
      <c r="AS170" s="794"/>
      <c r="AT170" s="794"/>
      <c r="AU170" s="794"/>
      <c r="AV170" s="794"/>
      <c r="AW170" s="794"/>
      <c r="AX170" s="794"/>
      <c r="AY170" s="794"/>
      <c r="AZ170" s="794"/>
      <c r="BA170" s="794"/>
      <c r="BB170" s="794"/>
      <c r="BC170" s="794"/>
      <c r="BD170" s="794"/>
      <c r="BE170" s="794"/>
      <c r="BF170" s="794"/>
      <c r="BG170" s="794"/>
      <c r="BH170" s="794"/>
      <c r="BI170" s="794"/>
      <c r="BJ170" s="794"/>
      <c r="BK170" s="794"/>
      <c r="BL170" s="794"/>
      <c r="BM170" s="794"/>
      <c r="BN170" s="794"/>
      <c r="BO170" s="794"/>
      <c r="BP170" s="794"/>
      <c r="BQ170" s="794"/>
      <c r="BR170" s="794"/>
      <c r="BS170" s="794"/>
      <c r="BT170" s="794"/>
      <c r="BU170" s="794"/>
      <c r="BV170" s="794"/>
      <c r="BW170" s="794"/>
      <c r="BX170" s="794"/>
      <c r="BY170" s="794"/>
      <c r="BZ170" s="794"/>
      <c r="CA170" s="794"/>
      <c r="CB170" s="905"/>
      <c r="CN170" s="99"/>
    </row>
    <row r="171" spans="2:92" s="2" customFormat="1" ht="15.75" customHeight="1">
      <c r="B171" s="913"/>
      <c r="C171" s="63"/>
      <c r="D171" s="63" t="s">
        <v>52</v>
      </c>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906"/>
      <c r="AD171" s="906"/>
      <c r="AE171" s="906"/>
      <c r="AF171" s="906"/>
      <c r="AG171" s="906"/>
      <c r="AH171" s="906"/>
      <c r="AI171" s="906"/>
      <c r="AJ171" s="906"/>
      <c r="AK171" s="906"/>
      <c r="AL171" s="906"/>
      <c r="AM171" s="906"/>
      <c r="AN171" s="906"/>
      <c r="AO171" s="906"/>
      <c r="AP171" s="906"/>
      <c r="AQ171" s="906"/>
      <c r="AR171" s="906"/>
      <c r="AS171" s="906"/>
      <c r="AT171" s="906"/>
      <c r="AU171" s="906"/>
      <c r="AV171" s="906"/>
      <c r="AW171" s="906"/>
      <c r="AX171" s="906"/>
      <c r="AY171" s="906"/>
      <c r="AZ171" s="906"/>
      <c r="BA171" s="906"/>
      <c r="BB171" s="906"/>
      <c r="BC171" s="906"/>
      <c r="BD171" s="906"/>
      <c r="BE171" s="906"/>
      <c r="BF171" s="906"/>
      <c r="BG171" s="906"/>
      <c r="BH171" s="906"/>
      <c r="BI171" s="906"/>
      <c r="BJ171" s="906"/>
      <c r="BK171" s="906"/>
      <c r="BL171" s="906"/>
      <c r="BM171" s="906"/>
      <c r="BN171" s="906"/>
      <c r="BO171" s="906"/>
      <c r="BP171" s="906"/>
      <c r="BQ171" s="906"/>
      <c r="BR171" s="906"/>
      <c r="BS171" s="906"/>
      <c r="BT171" s="906"/>
      <c r="BU171" s="906"/>
      <c r="BV171" s="906"/>
      <c r="BW171" s="906"/>
      <c r="BX171" s="906"/>
      <c r="BY171" s="906"/>
      <c r="BZ171" s="906"/>
      <c r="CA171" s="906"/>
      <c r="CB171" s="907"/>
      <c r="CN171" s="99"/>
    </row>
    <row r="172" spans="2:92" s="2" customFormat="1" ht="15.75" customHeight="1">
      <c r="B172" s="913"/>
      <c r="C172" s="59"/>
      <c r="D172" s="59" t="s">
        <v>36</v>
      </c>
      <c r="E172" s="59"/>
      <c r="F172" s="59"/>
      <c r="G172" s="59"/>
      <c r="H172" s="59"/>
      <c r="I172" s="59"/>
      <c r="J172" s="59"/>
      <c r="K172" s="59"/>
      <c r="L172" s="59"/>
      <c r="M172" s="59"/>
      <c r="N172" s="59"/>
      <c r="O172" s="59"/>
      <c r="P172" s="59"/>
      <c r="Q172" s="59"/>
      <c r="R172" s="59"/>
      <c r="S172" s="59"/>
      <c r="T172" s="59"/>
      <c r="U172" s="59" t="s">
        <v>37</v>
      </c>
      <c r="V172" s="59"/>
      <c r="W172" s="794"/>
      <c r="X172" s="794"/>
      <c r="Y172" s="794"/>
      <c r="Z172" s="794"/>
      <c r="AA172" s="122" t="s">
        <v>38</v>
      </c>
      <c r="AB172" s="59"/>
      <c r="AC172" s="59"/>
      <c r="AD172" s="59"/>
      <c r="AE172" s="59"/>
      <c r="AF172" s="59"/>
      <c r="AG172" s="59"/>
      <c r="AH172" s="59"/>
      <c r="AI172" s="59"/>
      <c r="AJ172" s="59"/>
      <c r="AK172" s="59" t="s">
        <v>37</v>
      </c>
      <c r="AL172" s="59"/>
      <c r="AM172" s="823"/>
      <c r="AN172" s="823"/>
      <c r="AO172" s="823"/>
      <c r="AP172" s="823"/>
      <c r="AQ172" s="823"/>
      <c r="AR172" s="823"/>
      <c r="AS172" s="823"/>
      <c r="AT172" s="823"/>
      <c r="AU172" s="823"/>
      <c r="AV172" s="823"/>
      <c r="AW172" s="823"/>
      <c r="AX172" s="823"/>
      <c r="AY172" s="122" t="s">
        <v>39</v>
      </c>
      <c r="AZ172" s="59"/>
      <c r="BA172" s="59"/>
      <c r="BB172" s="59"/>
      <c r="BC172" s="59"/>
      <c r="BD172" s="59"/>
      <c r="BE172" s="59"/>
      <c r="BF172" s="59"/>
      <c r="BG172" s="59"/>
      <c r="BH172" s="794"/>
      <c r="BI172" s="794"/>
      <c r="BJ172" s="794"/>
      <c r="BK172" s="794"/>
      <c r="BL172" s="794"/>
      <c r="BM172" s="794"/>
      <c r="BN172" s="794"/>
      <c r="BO172" s="794"/>
      <c r="BP172" s="794"/>
      <c r="BQ172" s="794"/>
      <c r="BR172" s="794"/>
      <c r="BS172" s="794"/>
      <c r="BT172" s="122" t="s">
        <v>40</v>
      </c>
      <c r="BU172" s="59"/>
      <c r="BV172" s="59"/>
      <c r="BW172" s="59"/>
      <c r="BX172" s="59"/>
      <c r="BY172" s="59"/>
      <c r="BZ172" s="59"/>
      <c r="CA172" s="59"/>
      <c r="CB172" s="434"/>
      <c r="CN172" s="99"/>
    </row>
    <row r="173" spans="2:92" s="2" customFormat="1" ht="15.75" customHeight="1">
      <c r="B173" s="913"/>
      <c r="C173" s="59"/>
      <c r="D173" s="59" t="s">
        <v>31</v>
      </c>
      <c r="E173" s="59"/>
      <c r="F173" s="59"/>
      <c r="G173" s="59"/>
      <c r="H173" s="59"/>
      <c r="I173" s="59"/>
      <c r="J173" s="59"/>
      <c r="K173" s="59"/>
      <c r="L173" s="59"/>
      <c r="M173" s="59"/>
      <c r="N173" s="59"/>
      <c r="O173" s="59"/>
      <c r="P173" s="59"/>
      <c r="Q173" s="59"/>
      <c r="R173" s="59"/>
      <c r="S173" s="59"/>
      <c r="T173" s="794"/>
      <c r="U173" s="794"/>
      <c r="V173" s="794"/>
      <c r="W173" s="794"/>
      <c r="X173" s="794"/>
      <c r="Y173" s="794"/>
      <c r="Z173" s="794"/>
      <c r="AA173" s="794"/>
      <c r="AB173" s="794"/>
      <c r="AC173" s="794"/>
      <c r="AD173" s="794"/>
      <c r="AE173" s="794"/>
      <c r="AF173" s="794"/>
      <c r="AG173" s="794"/>
      <c r="AH173" s="794"/>
      <c r="AI173" s="794"/>
      <c r="AJ173" s="794"/>
      <c r="AK173" s="794"/>
      <c r="AL173" s="794"/>
      <c r="AM173" s="794"/>
      <c r="AN173" s="794"/>
      <c r="AO173" s="794"/>
      <c r="AP173" s="794"/>
      <c r="AQ173" s="794"/>
      <c r="AR173" s="794"/>
      <c r="AS173" s="794"/>
      <c r="AT173" s="794"/>
      <c r="AU173" s="794"/>
      <c r="AV173" s="794"/>
      <c r="AW173" s="794"/>
      <c r="AX173" s="794"/>
      <c r="AY173" s="794"/>
      <c r="AZ173" s="794"/>
      <c r="BA173" s="794"/>
      <c r="BB173" s="794"/>
      <c r="BC173" s="794"/>
      <c r="BD173" s="794"/>
      <c r="BE173" s="794"/>
      <c r="BF173" s="794"/>
      <c r="BG173" s="794"/>
      <c r="BH173" s="794"/>
      <c r="BI173" s="794"/>
      <c r="BJ173" s="794"/>
      <c r="BK173" s="794"/>
      <c r="BL173" s="794"/>
      <c r="BM173" s="794"/>
      <c r="BN173" s="794"/>
      <c r="BO173" s="794"/>
      <c r="BP173" s="794"/>
      <c r="BQ173" s="794"/>
      <c r="BR173" s="794"/>
      <c r="BS173" s="794"/>
      <c r="BT173" s="794"/>
      <c r="BU173" s="794"/>
      <c r="BV173" s="794"/>
      <c r="BW173" s="794"/>
      <c r="BX173" s="794"/>
      <c r="BY173" s="794"/>
      <c r="BZ173" s="794"/>
      <c r="CA173" s="794"/>
      <c r="CB173" s="905"/>
      <c r="CN173" s="99"/>
    </row>
    <row r="174" spans="2:92" s="2" customFormat="1" ht="15.75" customHeight="1">
      <c r="B174" s="913"/>
      <c r="C174" s="59"/>
      <c r="D174" s="59" t="s">
        <v>42</v>
      </c>
      <c r="E174" s="59"/>
      <c r="F174" s="59"/>
      <c r="G174" s="59"/>
      <c r="H174" s="59"/>
      <c r="I174" s="59"/>
      <c r="J174" s="59"/>
      <c r="K174" s="59"/>
      <c r="L174" s="59"/>
      <c r="M174" s="59"/>
      <c r="N174" s="59"/>
      <c r="O174" s="59"/>
      <c r="P174" s="59"/>
      <c r="Q174" s="59"/>
      <c r="R174" s="59"/>
      <c r="S174" s="59"/>
      <c r="T174" s="59"/>
      <c r="U174" s="59" t="s">
        <v>37</v>
      </c>
      <c r="V174" s="59"/>
      <c r="W174" s="794"/>
      <c r="X174" s="794"/>
      <c r="Y174" s="794"/>
      <c r="Z174" s="794"/>
      <c r="AA174" s="122" t="s">
        <v>43</v>
      </c>
      <c r="AB174" s="59"/>
      <c r="AC174" s="59"/>
      <c r="AD174" s="59"/>
      <c r="AE174" s="59"/>
      <c r="AF174" s="59"/>
      <c r="AG174" s="59"/>
      <c r="AH174" s="59"/>
      <c r="AI174" s="59"/>
      <c r="AJ174" s="59"/>
      <c r="AK174" s="59" t="s">
        <v>37</v>
      </c>
      <c r="AL174" s="59"/>
      <c r="AM174" s="794"/>
      <c r="AN174" s="794"/>
      <c r="AO174" s="794"/>
      <c r="AP174" s="794"/>
      <c r="AQ174" s="794"/>
      <c r="AR174" s="794"/>
      <c r="AS174" s="794"/>
      <c r="AT174" s="794"/>
      <c r="AU174" s="794"/>
      <c r="AV174" s="59" t="s">
        <v>44</v>
      </c>
      <c r="AW174" s="59"/>
      <c r="AX174" s="59"/>
      <c r="AY174" s="59"/>
      <c r="AZ174" s="122"/>
      <c r="BA174" s="59"/>
      <c r="BB174" s="59"/>
      <c r="BC174" s="59"/>
      <c r="BD174" s="59"/>
      <c r="BE174" s="59"/>
      <c r="BF174" s="59"/>
      <c r="BG174" s="59"/>
      <c r="BH174" s="794"/>
      <c r="BI174" s="794"/>
      <c r="BJ174" s="794"/>
      <c r="BK174" s="794"/>
      <c r="BL174" s="794"/>
      <c r="BM174" s="794"/>
      <c r="BN174" s="794"/>
      <c r="BO174" s="794"/>
      <c r="BP174" s="794"/>
      <c r="BQ174" s="794"/>
      <c r="BR174" s="794"/>
      <c r="BS174" s="794"/>
      <c r="BT174" s="122" t="s">
        <v>40</v>
      </c>
      <c r="BU174" s="59"/>
      <c r="BV174" s="59"/>
      <c r="BW174" s="59"/>
      <c r="BX174" s="59"/>
      <c r="BY174" s="59"/>
      <c r="BZ174" s="59"/>
      <c r="CA174" s="59"/>
      <c r="CB174" s="434"/>
      <c r="CN174" s="99"/>
    </row>
    <row r="175" spans="2:92" s="2" customFormat="1" ht="15.75" customHeight="1">
      <c r="B175" s="913"/>
      <c r="C175" s="59"/>
      <c r="D175" s="59"/>
      <c r="E175" s="59"/>
      <c r="F175" s="59"/>
      <c r="G175" s="59"/>
      <c r="H175" s="59"/>
      <c r="I175" s="59"/>
      <c r="J175" s="59"/>
      <c r="K175" s="59"/>
      <c r="L175" s="59"/>
      <c r="M175" s="59"/>
      <c r="N175" s="59"/>
      <c r="O175" s="59"/>
      <c r="P175" s="59"/>
      <c r="Q175" s="59"/>
      <c r="R175" s="59"/>
      <c r="S175" s="59"/>
      <c r="T175" s="794"/>
      <c r="U175" s="794"/>
      <c r="V175" s="794"/>
      <c r="W175" s="794"/>
      <c r="X175" s="794"/>
      <c r="Y175" s="794"/>
      <c r="Z175" s="794"/>
      <c r="AA175" s="794"/>
      <c r="AB175" s="794"/>
      <c r="AC175" s="794"/>
      <c r="AD175" s="794"/>
      <c r="AE175" s="794"/>
      <c r="AF175" s="794"/>
      <c r="AG175" s="794"/>
      <c r="AH175" s="794"/>
      <c r="AI175" s="794"/>
      <c r="AJ175" s="794"/>
      <c r="AK175" s="794"/>
      <c r="AL175" s="794"/>
      <c r="AM175" s="794"/>
      <c r="AN175" s="794"/>
      <c r="AO175" s="794"/>
      <c r="AP175" s="794"/>
      <c r="AQ175" s="794"/>
      <c r="AR175" s="794"/>
      <c r="AS175" s="794"/>
      <c r="AT175" s="794"/>
      <c r="AU175" s="794"/>
      <c r="AV175" s="794"/>
      <c r="AW175" s="794"/>
      <c r="AX175" s="794"/>
      <c r="AY175" s="794"/>
      <c r="AZ175" s="794"/>
      <c r="BA175" s="794"/>
      <c r="BB175" s="794"/>
      <c r="BC175" s="794"/>
      <c r="BD175" s="794"/>
      <c r="BE175" s="794"/>
      <c r="BF175" s="794"/>
      <c r="BG175" s="794"/>
      <c r="BH175" s="794"/>
      <c r="BI175" s="794"/>
      <c r="BJ175" s="794"/>
      <c r="BK175" s="794"/>
      <c r="BL175" s="794"/>
      <c r="BM175" s="794"/>
      <c r="BN175" s="794"/>
      <c r="BO175" s="794"/>
      <c r="BP175" s="794"/>
      <c r="BQ175" s="794"/>
      <c r="BR175" s="794"/>
      <c r="BS175" s="794"/>
      <c r="BT175" s="794"/>
      <c r="BU175" s="794"/>
      <c r="BV175" s="794"/>
      <c r="BW175" s="794"/>
      <c r="BX175" s="794"/>
      <c r="BY175" s="794"/>
      <c r="BZ175" s="794"/>
      <c r="CA175" s="794"/>
      <c r="CB175" s="905"/>
      <c r="CN175" s="99"/>
    </row>
    <row r="176" spans="2:92" s="2" customFormat="1" ht="15.75" customHeight="1">
      <c r="B176" s="913"/>
      <c r="C176" s="59"/>
      <c r="D176" s="59" t="s">
        <v>47</v>
      </c>
      <c r="E176" s="59"/>
      <c r="F176" s="59"/>
      <c r="G176" s="59"/>
      <c r="H176" s="59"/>
      <c r="I176" s="59"/>
      <c r="J176" s="59"/>
      <c r="K176" s="59"/>
      <c r="L176" s="59"/>
      <c r="M176" s="59"/>
      <c r="N176" s="59"/>
      <c r="O176" s="59"/>
      <c r="P176" s="59"/>
      <c r="Q176" s="59"/>
      <c r="R176" s="59"/>
      <c r="S176" s="59"/>
      <c r="T176" s="801" t="s">
        <v>1253</v>
      </c>
      <c r="U176" s="801"/>
      <c r="V176" s="801"/>
      <c r="W176" s="794"/>
      <c r="X176" s="794"/>
      <c r="Y176" s="794"/>
      <c r="Z176" s="794"/>
      <c r="AA176" s="794"/>
      <c r="AB176" s="794"/>
      <c r="AC176" s="794"/>
      <c r="AD176" s="794"/>
      <c r="AE176" s="794"/>
      <c r="AF176" s="794"/>
      <c r="AG176" s="794"/>
      <c r="AH176" s="794"/>
      <c r="AI176" s="794"/>
      <c r="AJ176" s="794"/>
      <c r="AK176" s="794"/>
      <c r="AL176" s="794"/>
      <c r="AM176" s="794"/>
      <c r="AN176" s="794"/>
      <c r="AO176" s="794"/>
      <c r="AP176" s="794"/>
      <c r="AQ176" s="794"/>
      <c r="AR176" s="794"/>
      <c r="AS176" s="794"/>
      <c r="AT176" s="794"/>
      <c r="AU176" s="794"/>
      <c r="AV176" s="794"/>
      <c r="AW176" s="794"/>
      <c r="AX176" s="794"/>
      <c r="AY176" s="794"/>
      <c r="AZ176" s="794"/>
      <c r="BA176" s="794"/>
      <c r="BB176" s="794"/>
      <c r="BC176" s="794"/>
      <c r="BD176" s="794"/>
      <c r="BE176" s="794"/>
      <c r="BF176" s="794"/>
      <c r="BG176" s="794"/>
      <c r="BH176" s="794"/>
      <c r="BI176" s="794"/>
      <c r="BJ176" s="794"/>
      <c r="BK176" s="794"/>
      <c r="BL176" s="794"/>
      <c r="BM176" s="794"/>
      <c r="BN176" s="794"/>
      <c r="BO176" s="794"/>
      <c r="BP176" s="794"/>
      <c r="BQ176" s="794"/>
      <c r="BR176" s="794"/>
      <c r="BS176" s="794"/>
      <c r="BT176" s="794"/>
      <c r="BU176" s="794"/>
      <c r="BV176" s="794"/>
      <c r="BW176" s="794"/>
      <c r="BX176" s="794"/>
      <c r="BY176" s="794"/>
      <c r="BZ176" s="794"/>
      <c r="CA176" s="794"/>
      <c r="CB176" s="905"/>
      <c r="CN176" s="99"/>
    </row>
    <row r="177" spans="1:101" s="2" customFormat="1" ht="15.75" customHeight="1">
      <c r="B177" s="913"/>
      <c r="C177" s="59"/>
      <c r="D177" s="59" t="s">
        <v>48</v>
      </c>
      <c r="E177" s="59"/>
      <c r="F177" s="59"/>
      <c r="G177" s="59"/>
      <c r="H177" s="59"/>
      <c r="I177" s="59"/>
      <c r="J177" s="59"/>
      <c r="K177" s="59"/>
      <c r="L177" s="59"/>
      <c r="M177" s="59"/>
      <c r="N177" s="59"/>
      <c r="O177" s="59"/>
      <c r="P177" s="59"/>
      <c r="Q177" s="59"/>
      <c r="R177" s="59"/>
      <c r="S177" s="59"/>
      <c r="T177" s="794"/>
      <c r="U177" s="794"/>
      <c r="V177" s="794"/>
      <c r="W177" s="794"/>
      <c r="X177" s="794"/>
      <c r="Y177" s="794"/>
      <c r="Z177" s="794"/>
      <c r="AA177" s="794"/>
      <c r="AB177" s="794"/>
      <c r="AC177" s="794"/>
      <c r="AD177" s="794"/>
      <c r="AE177" s="794"/>
      <c r="AF177" s="794"/>
      <c r="AG177" s="794"/>
      <c r="AH177" s="794"/>
      <c r="AI177" s="794"/>
      <c r="AJ177" s="794"/>
      <c r="AK177" s="794"/>
      <c r="AL177" s="794"/>
      <c r="AM177" s="794"/>
      <c r="AN177" s="794"/>
      <c r="AO177" s="794"/>
      <c r="AP177" s="794"/>
      <c r="AQ177" s="794"/>
      <c r="AR177" s="794"/>
      <c r="AS177" s="794"/>
      <c r="AT177" s="794"/>
      <c r="AU177" s="794"/>
      <c r="AV177" s="794"/>
      <c r="AW177" s="794"/>
      <c r="AX177" s="794"/>
      <c r="AY177" s="794"/>
      <c r="AZ177" s="794"/>
      <c r="BA177" s="794"/>
      <c r="BB177" s="794"/>
      <c r="BC177" s="794"/>
      <c r="BD177" s="794"/>
      <c r="BE177" s="794"/>
      <c r="BF177" s="794"/>
      <c r="BG177" s="794"/>
      <c r="BH177" s="794"/>
      <c r="BI177" s="794"/>
      <c r="BJ177" s="794"/>
      <c r="BK177" s="794"/>
      <c r="BL177" s="794"/>
      <c r="BM177" s="794"/>
      <c r="BN177" s="794"/>
      <c r="BO177" s="794"/>
      <c r="BP177" s="794"/>
      <c r="BQ177" s="794"/>
      <c r="BR177" s="794"/>
      <c r="BS177" s="794"/>
      <c r="BT177" s="794"/>
      <c r="BU177" s="794"/>
      <c r="BV177" s="794"/>
      <c r="BW177" s="794"/>
      <c r="BX177" s="794"/>
      <c r="BY177" s="794"/>
      <c r="BZ177" s="794"/>
      <c r="CA177" s="794"/>
      <c r="CB177" s="905"/>
      <c r="CN177" s="99"/>
    </row>
    <row r="178" spans="1:101" s="2" customFormat="1" ht="15.75" customHeight="1">
      <c r="B178" s="913"/>
      <c r="C178" s="59"/>
      <c r="D178" s="59" t="s">
        <v>49</v>
      </c>
      <c r="E178" s="59"/>
      <c r="F178" s="59"/>
      <c r="G178" s="59"/>
      <c r="H178" s="59"/>
      <c r="I178" s="59"/>
      <c r="J178" s="59"/>
      <c r="K178" s="59"/>
      <c r="L178" s="59"/>
      <c r="M178" s="59"/>
      <c r="N178" s="59"/>
      <c r="O178" s="59"/>
      <c r="P178" s="59"/>
      <c r="Q178" s="59"/>
      <c r="R178" s="59"/>
      <c r="S178" s="59"/>
      <c r="T178" s="794"/>
      <c r="U178" s="794"/>
      <c r="V178" s="794"/>
      <c r="W178" s="794"/>
      <c r="X178" s="794"/>
      <c r="Y178" s="794"/>
      <c r="Z178" s="794"/>
      <c r="AA178" s="794"/>
      <c r="AB178" s="794"/>
      <c r="AC178" s="794"/>
      <c r="AD178" s="794"/>
      <c r="AE178" s="794"/>
      <c r="AF178" s="794"/>
      <c r="AG178" s="794"/>
      <c r="AH178" s="794"/>
      <c r="AI178" s="794"/>
      <c r="AJ178" s="794"/>
      <c r="AK178" s="794"/>
      <c r="AL178" s="794"/>
      <c r="AM178" s="794"/>
      <c r="AN178" s="794"/>
      <c r="AO178" s="794"/>
      <c r="AP178" s="794"/>
      <c r="AQ178" s="794"/>
      <c r="AR178" s="794"/>
      <c r="AS178" s="794"/>
      <c r="AT178" s="794"/>
      <c r="AU178" s="794"/>
      <c r="AV178" s="794"/>
      <c r="AW178" s="794"/>
      <c r="AX178" s="794"/>
      <c r="AY178" s="794"/>
      <c r="AZ178" s="794"/>
      <c r="BA178" s="794"/>
      <c r="BB178" s="794"/>
      <c r="BC178" s="794"/>
      <c r="BD178" s="794"/>
      <c r="BE178" s="794"/>
      <c r="BF178" s="794"/>
      <c r="BG178" s="794"/>
      <c r="BH178" s="794"/>
      <c r="BI178" s="794"/>
      <c r="BJ178" s="794"/>
      <c r="BK178" s="794"/>
      <c r="BL178" s="794"/>
      <c r="BM178" s="794"/>
      <c r="BN178" s="794"/>
      <c r="BO178" s="794"/>
      <c r="BP178" s="794"/>
      <c r="BQ178" s="794"/>
      <c r="BR178" s="794"/>
      <c r="BS178" s="794"/>
      <c r="BT178" s="794"/>
      <c r="BU178" s="794"/>
      <c r="BV178" s="794"/>
      <c r="BW178" s="794"/>
      <c r="BX178" s="794"/>
      <c r="BY178" s="794"/>
      <c r="BZ178" s="794"/>
      <c r="CA178" s="794"/>
      <c r="CB178" s="905"/>
      <c r="CN178" s="99"/>
    </row>
    <row r="179" spans="1:101" s="2" customFormat="1" ht="15.75" customHeight="1">
      <c r="B179" s="913"/>
      <c r="C179" s="63"/>
      <c r="D179" s="63" t="s">
        <v>52</v>
      </c>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906"/>
      <c r="AD179" s="906"/>
      <c r="AE179" s="906"/>
      <c r="AF179" s="906"/>
      <c r="AG179" s="906"/>
      <c r="AH179" s="906"/>
      <c r="AI179" s="906"/>
      <c r="AJ179" s="906"/>
      <c r="AK179" s="906"/>
      <c r="AL179" s="906"/>
      <c r="AM179" s="906"/>
      <c r="AN179" s="906"/>
      <c r="AO179" s="906"/>
      <c r="AP179" s="906"/>
      <c r="AQ179" s="906"/>
      <c r="AR179" s="906"/>
      <c r="AS179" s="906"/>
      <c r="AT179" s="906"/>
      <c r="AU179" s="906"/>
      <c r="AV179" s="906"/>
      <c r="AW179" s="906"/>
      <c r="AX179" s="906"/>
      <c r="AY179" s="906"/>
      <c r="AZ179" s="906"/>
      <c r="BA179" s="906"/>
      <c r="BB179" s="906"/>
      <c r="BC179" s="906"/>
      <c r="BD179" s="906"/>
      <c r="BE179" s="906"/>
      <c r="BF179" s="906"/>
      <c r="BG179" s="906"/>
      <c r="BH179" s="906"/>
      <c r="BI179" s="906"/>
      <c r="BJ179" s="906"/>
      <c r="BK179" s="906"/>
      <c r="BL179" s="906"/>
      <c r="BM179" s="906"/>
      <c r="BN179" s="906"/>
      <c r="BO179" s="906"/>
      <c r="BP179" s="906"/>
      <c r="BQ179" s="906"/>
      <c r="BR179" s="906"/>
      <c r="BS179" s="906"/>
      <c r="BT179" s="906"/>
      <c r="BU179" s="906"/>
      <c r="BV179" s="906"/>
      <c r="BW179" s="906"/>
      <c r="BX179" s="906"/>
      <c r="BY179" s="906"/>
      <c r="BZ179" s="906"/>
      <c r="CA179" s="906"/>
      <c r="CB179" s="907"/>
      <c r="CN179" s="99"/>
    </row>
    <row r="180" spans="1:101" s="1" customFormat="1" ht="20.100000000000001" customHeight="1">
      <c r="B180" s="913"/>
      <c r="C180" s="59" t="s">
        <v>54</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CB180" s="392"/>
    </row>
    <row r="181" spans="1:101" s="2" customFormat="1" ht="20.100000000000001" customHeight="1">
      <c r="A181" s="1"/>
      <c r="B181" s="913"/>
      <c r="C181" s="799" t="s">
        <v>56</v>
      </c>
      <c r="D181" s="799"/>
      <c r="E181" s="59"/>
      <c r="F181" s="59" t="s">
        <v>1256</v>
      </c>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799" t="s">
        <v>56</v>
      </c>
      <c r="AQ181" s="799"/>
      <c r="AR181" s="59"/>
      <c r="AS181" s="59" t="s">
        <v>1258</v>
      </c>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434"/>
      <c r="CC181" s="59"/>
      <c r="CD181" s="59"/>
      <c r="CE181" s="59"/>
      <c r="CF181" s="59"/>
      <c r="CG181" s="59"/>
      <c r="CH181" s="59"/>
      <c r="CI181" s="59"/>
    </row>
    <row r="182" spans="1:101" s="2" customFormat="1" ht="20.100000000000001" customHeight="1">
      <c r="A182" s="1"/>
      <c r="B182" s="913"/>
      <c r="C182" s="59" t="s">
        <v>58</v>
      </c>
      <c r="D182" s="59"/>
      <c r="E182" s="59"/>
      <c r="F182" s="59"/>
      <c r="G182" s="59"/>
      <c r="H182" s="59"/>
      <c r="I182" s="59"/>
      <c r="J182" s="59"/>
      <c r="K182" s="59"/>
      <c r="L182" s="59"/>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59"/>
      <c r="AK182" s="59"/>
      <c r="AL182" s="59"/>
      <c r="AM182" s="59"/>
      <c r="AN182" s="59"/>
      <c r="AO182" s="59"/>
      <c r="AP182" s="59" t="s">
        <v>58</v>
      </c>
      <c r="AQ182" s="59"/>
      <c r="AR182" s="59"/>
      <c r="AS182" s="59"/>
      <c r="AT182" s="59"/>
      <c r="AU182" s="59"/>
      <c r="AV182" s="59"/>
      <c r="AW182" s="59"/>
      <c r="AX182" s="59"/>
      <c r="AY182" s="59"/>
      <c r="AZ182" s="432"/>
      <c r="BA182" s="432"/>
      <c r="BB182" s="432"/>
      <c r="BC182" s="432"/>
      <c r="BD182" s="432"/>
      <c r="BE182" s="432"/>
      <c r="BF182" s="432"/>
      <c r="BG182" s="432"/>
      <c r="BH182" s="432"/>
      <c r="BI182" s="432"/>
      <c r="BJ182" s="432"/>
      <c r="BK182" s="432"/>
      <c r="BL182" s="432"/>
      <c r="BM182" s="432"/>
      <c r="BN182" s="432"/>
      <c r="BO182" s="432"/>
      <c r="BP182" s="432"/>
      <c r="BQ182" s="432"/>
      <c r="BR182" s="432"/>
      <c r="BS182" s="432"/>
      <c r="BT182" s="432"/>
      <c r="BU182" s="432"/>
      <c r="BV182" s="432"/>
      <c r="BW182" s="432"/>
      <c r="BX182" s="432"/>
      <c r="BY182" s="432"/>
      <c r="BZ182" s="59"/>
      <c r="CA182" s="59"/>
      <c r="CB182" s="434"/>
      <c r="CC182" s="59"/>
      <c r="CD182" s="59"/>
      <c r="CE182" s="59"/>
      <c r="CF182" s="59"/>
      <c r="CG182" s="59"/>
      <c r="CH182" s="59"/>
      <c r="CI182" s="59"/>
    </row>
    <row r="183" spans="1:101" s="2" customFormat="1" ht="20.100000000000001" customHeight="1">
      <c r="A183" s="1"/>
      <c r="B183" s="913"/>
      <c r="C183" s="63" t="s">
        <v>1257</v>
      </c>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t="s">
        <v>81</v>
      </c>
      <c r="AC183" s="63"/>
      <c r="AD183" s="887"/>
      <c r="AE183" s="887"/>
      <c r="AF183" s="887"/>
      <c r="AG183" s="887"/>
      <c r="AH183" s="887"/>
      <c r="AI183" s="887"/>
      <c r="AJ183" s="887"/>
      <c r="AK183" s="887"/>
      <c r="AL183" s="887"/>
      <c r="AM183" s="887"/>
      <c r="AN183" s="63" t="s">
        <v>40</v>
      </c>
      <c r="AO183" s="63"/>
      <c r="AP183" s="63" t="s">
        <v>1257</v>
      </c>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t="s">
        <v>81</v>
      </c>
      <c r="BP183" s="63"/>
      <c r="BQ183" s="433"/>
      <c r="BR183" s="433"/>
      <c r="BS183" s="433"/>
      <c r="BT183" s="433"/>
      <c r="BU183" s="433"/>
      <c r="BV183" s="433"/>
      <c r="BW183" s="433"/>
      <c r="BX183" s="433"/>
      <c r="BY183" s="433"/>
      <c r="BZ183" s="433"/>
      <c r="CA183" s="63" t="s">
        <v>40</v>
      </c>
      <c r="CB183" s="435"/>
      <c r="CC183" s="430"/>
      <c r="CD183" s="430"/>
      <c r="CE183" s="430"/>
      <c r="CF183" s="430"/>
      <c r="CG183" s="430"/>
      <c r="CH183" s="59" t="s">
        <v>40</v>
      </c>
      <c r="CI183" s="59"/>
    </row>
    <row r="184" spans="1:101" s="2" customFormat="1" ht="20.100000000000001" customHeight="1">
      <c r="A184" s="1"/>
      <c r="B184" s="913"/>
      <c r="C184" s="915" t="s">
        <v>56</v>
      </c>
      <c r="D184" s="915"/>
      <c r="E184" s="169"/>
      <c r="F184" s="169" t="s">
        <v>1259</v>
      </c>
      <c r="G184" s="169"/>
      <c r="H184" s="169"/>
      <c r="I184" s="169"/>
      <c r="J184" s="169"/>
      <c r="K184" s="169"/>
      <c r="L184" s="169"/>
      <c r="M184" s="169"/>
      <c r="N184" s="169"/>
      <c r="O184" s="169"/>
      <c r="P184" s="169"/>
      <c r="Q184" s="169"/>
      <c r="R184" s="169"/>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915" t="s">
        <v>56</v>
      </c>
      <c r="AQ184" s="915"/>
      <c r="AR184" s="169"/>
      <c r="AS184" s="169" t="s">
        <v>1261</v>
      </c>
      <c r="AT184" s="169"/>
      <c r="AU184" s="169"/>
      <c r="AV184" s="169"/>
      <c r="AW184" s="169"/>
      <c r="AX184" s="169"/>
      <c r="AY184" s="169"/>
      <c r="AZ184" s="169"/>
      <c r="BA184" s="169"/>
      <c r="BB184" s="169"/>
      <c r="BC184" s="169"/>
      <c r="BD184" s="169"/>
      <c r="BE184" s="169"/>
      <c r="BF184" s="180"/>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436"/>
      <c r="CC184" s="122"/>
      <c r="CD184" s="122"/>
      <c r="CE184" s="122"/>
      <c r="CF184" s="122"/>
      <c r="CG184" s="122"/>
      <c r="CH184" s="122"/>
      <c r="CI184" s="122"/>
    </row>
    <row r="185" spans="1:101" s="2" customFormat="1" ht="20.100000000000001" customHeight="1">
      <c r="A185" s="1"/>
      <c r="B185" s="913"/>
      <c r="C185" s="59" t="s">
        <v>58</v>
      </c>
      <c r="D185" s="59"/>
      <c r="E185" s="59"/>
      <c r="F185" s="59"/>
      <c r="G185" s="59"/>
      <c r="H185" s="59"/>
      <c r="I185" s="59"/>
      <c r="J185" s="59"/>
      <c r="K185" s="59"/>
      <c r="L185" s="59"/>
      <c r="M185" s="432"/>
      <c r="N185" s="432"/>
      <c r="O185" s="432"/>
      <c r="P185" s="432"/>
      <c r="Q185" s="432"/>
      <c r="R185" s="432"/>
      <c r="S185" s="432"/>
      <c r="T185" s="432"/>
      <c r="U185" s="432"/>
      <c r="V185" s="432"/>
      <c r="W185" s="432"/>
      <c r="X185" s="432"/>
      <c r="Y185" s="432"/>
      <c r="Z185" s="432"/>
      <c r="AA185" s="432"/>
      <c r="AB185" s="432"/>
      <c r="AC185" s="432"/>
      <c r="AD185" s="432"/>
      <c r="AE185" s="432"/>
      <c r="AF185" s="432"/>
      <c r="AG185" s="432"/>
      <c r="AH185" s="432"/>
      <c r="AI185" s="432"/>
      <c r="AJ185" s="122"/>
      <c r="AK185" s="122"/>
      <c r="AL185" s="122"/>
      <c r="AM185" s="122"/>
      <c r="AN185" s="122"/>
      <c r="AO185" s="122"/>
      <c r="AP185" s="59" t="s">
        <v>58</v>
      </c>
      <c r="AQ185" s="59"/>
      <c r="AR185" s="59"/>
      <c r="AS185" s="59"/>
      <c r="AT185" s="59"/>
      <c r="AU185" s="59"/>
      <c r="AV185" s="59"/>
      <c r="AW185" s="59"/>
      <c r="AX185" s="59"/>
      <c r="AY185" s="59"/>
      <c r="AZ185" s="432"/>
      <c r="BA185" s="432"/>
      <c r="BB185" s="432"/>
      <c r="BC185" s="432"/>
      <c r="BD185" s="432"/>
      <c r="BE185" s="432"/>
      <c r="BF185" s="432"/>
      <c r="BG185" s="432"/>
      <c r="BH185" s="432"/>
      <c r="BI185" s="432"/>
      <c r="BJ185" s="432"/>
      <c r="BK185" s="432"/>
      <c r="BL185" s="432"/>
      <c r="BM185" s="432"/>
      <c r="BN185" s="432"/>
      <c r="BO185" s="432"/>
      <c r="BP185" s="432"/>
      <c r="BQ185" s="432"/>
      <c r="BR185" s="432"/>
      <c r="BS185" s="432"/>
      <c r="BT185" s="432"/>
      <c r="BU185" s="432"/>
      <c r="BV185" s="432"/>
      <c r="BW185" s="432"/>
      <c r="BX185" s="432"/>
      <c r="BY185" s="432"/>
      <c r="BZ185" s="122"/>
      <c r="CA185" s="122"/>
      <c r="CB185" s="437"/>
      <c r="CC185" s="122"/>
      <c r="CD185" s="122"/>
      <c r="CE185" s="122"/>
      <c r="CF185" s="122"/>
      <c r="CG185" s="122"/>
      <c r="CH185" s="122"/>
      <c r="CI185" s="122"/>
    </row>
    <row r="186" spans="1:101" s="2" customFormat="1" ht="20.100000000000001" customHeight="1">
      <c r="A186" s="1"/>
      <c r="B186" s="913"/>
      <c r="C186" s="63" t="s">
        <v>1260</v>
      </c>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t="s">
        <v>81</v>
      </c>
      <c r="AC186" s="63"/>
      <c r="AD186" s="887"/>
      <c r="AE186" s="887"/>
      <c r="AF186" s="887"/>
      <c r="AG186" s="887"/>
      <c r="AH186" s="887"/>
      <c r="AI186" s="887"/>
      <c r="AJ186" s="887"/>
      <c r="AK186" s="887"/>
      <c r="AL186" s="887"/>
      <c r="AM186" s="887"/>
      <c r="AN186" s="63" t="s">
        <v>40</v>
      </c>
      <c r="AO186" s="63"/>
      <c r="AP186" s="63" t="s">
        <v>1260</v>
      </c>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t="s">
        <v>81</v>
      </c>
      <c r="BP186" s="63"/>
      <c r="BQ186" s="887"/>
      <c r="BR186" s="887"/>
      <c r="BS186" s="887"/>
      <c r="BT186" s="887"/>
      <c r="BU186" s="887"/>
      <c r="BV186" s="887"/>
      <c r="BW186" s="887"/>
      <c r="BX186" s="887"/>
      <c r="BY186" s="887"/>
      <c r="BZ186" s="887"/>
      <c r="CA186" s="63" t="s">
        <v>40</v>
      </c>
      <c r="CB186" s="438"/>
      <c r="CC186" s="430"/>
      <c r="CD186" s="430"/>
      <c r="CE186" s="430"/>
      <c r="CF186" s="430"/>
      <c r="CG186" s="430"/>
      <c r="CH186" s="59" t="s">
        <v>40</v>
      </c>
      <c r="CI186" s="59"/>
    </row>
    <row r="187" spans="1:101" s="1" customFormat="1" ht="15.75" customHeight="1">
      <c r="B187" s="914" t="s">
        <v>2086</v>
      </c>
      <c r="C187" s="59"/>
      <c r="D187" s="59" t="s">
        <v>36</v>
      </c>
      <c r="E187" s="59"/>
      <c r="F187" s="59"/>
      <c r="G187" s="59"/>
      <c r="H187" s="59"/>
      <c r="I187" s="59"/>
      <c r="J187" s="59"/>
      <c r="K187" s="59"/>
      <c r="L187" s="59"/>
      <c r="M187" s="59"/>
      <c r="N187" s="59"/>
      <c r="O187" s="59"/>
      <c r="P187" s="59"/>
      <c r="Q187" s="59"/>
      <c r="R187" s="59"/>
      <c r="S187" s="59"/>
      <c r="T187" s="59"/>
      <c r="U187" s="59" t="s">
        <v>37</v>
      </c>
      <c r="V187" s="59"/>
      <c r="W187" s="794"/>
      <c r="X187" s="794"/>
      <c r="Y187" s="794"/>
      <c r="Z187" s="794"/>
      <c r="AA187" s="122" t="s">
        <v>38</v>
      </c>
      <c r="AB187" s="59"/>
      <c r="AC187" s="59"/>
      <c r="AD187" s="59"/>
      <c r="AE187" s="59"/>
      <c r="AF187" s="59"/>
      <c r="AG187" s="59"/>
      <c r="AH187" s="59"/>
      <c r="AI187" s="59"/>
      <c r="AJ187" s="59"/>
      <c r="AK187" s="59" t="s">
        <v>37</v>
      </c>
      <c r="AL187" s="59"/>
      <c r="AM187" s="823"/>
      <c r="AN187" s="823"/>
      <c r="AO187" s="823"/>
      <c r="AP187" s="823"/>
      <c r="AQ187" s="823"/>
      <c r="AR187" s="823"/>
      <c r="AS187" s="823"/>
      <c r="AT187" s="823"/>
      <c r="AU187" s="823"/>
      <c r="AV187" s="823"/>
      <c r="AW187" s="823"/>
      <c r="AX187" s="823"/>
      <c r="AY187" s="122" t="s">
        <v>39</v>
      </c>
      <c r="AZ187" s="59"/>
      <c r="BA187" s="59"/>
      <c r="BB187" s="59"/>
      <c r="BC187" s="59"/>
      <c r="BD187" s="59"/>
      <c r="BE187" s="59"/>
      <c r="BF187" s="59"/>
      <c r="BG187" s="59"/>
      <c r="BH187" s="794"/>
      <c r="BI187" s="794"/>
      <c r="BJ187" s="794"/>
      <c r="BK187" s="794"/>
      <c r="BL187" s="794"/>
      <c r="BM187" s="794"/>
      <c r="BN187" s="794"/>
      <c r="BO187" s="794"/>
      <c r="BP187" s="794"/>
      <c r="BQ187" s="794"/>
      <c r="BR187" s="794"/>
      <c r="BS187" s="794"/>
      <c r="BT187" s="122" t="s">
        <v>40</v>
      </c>
      <c r="BU187" s="59"/>
      <c r="BV187" s="59"/>
      <c r="BW187" s="59"/>
      <c r="BX187" s="59"/>
      <c r="BY187" s="59"/>
      <c r="BZ187" s="59"/>
      <c r="CA187" s="59"/>
      <c r="CB187" s="434"/>
      <c r="CO187" s="2"/>
      <c r="CP187" s="2"/>
      <c r="CQ187" s="2"/>
      <c r="CU187" s="2"/>
      <c r="CV187" s="2"/>
      <c r="CW187" s="2"/>
    </row>
    <row r="188" spans="1:101" s="1" customFormat="1" ht="15.75" customHeight="1">
      <c r="B188" s="914"/>
      <c r="C188" s="59"/>
      <c r="D188" s="59" t="s">
        <v>31</v>
      </c>
      <c r="E188" s="59"/>
      <c r="F188" s="59"/>
      <c r="G188" s="59"/>
      <c r="H188" s="59"/>
      <c r="I188" s="59"/>
      <c r="J188" s="59"/>
      <c r="K188" s="59"/>
      <c r="L188" s="59"/>
      <c r="M188" s="59"/>
      <c r="N188" s="59"/>
      <c r="O188" s="59"/>
      <c r="P188" s="59"/>
      <c r="Q188" s="59"/>
      <c r="R188" s="59"/>
      <c r="S188" s="59"/>
      <c r="T188" s="794"/>
      <c r="U188" s="794"/>
      <c r="V188" s="794"/>
      <c r="W188" s="794"/>
      <c r="X188" s="794"/>
      <c r="Y188" s="794"/>
      <c r="Z188" s="794"/>
      <c r="AA188" s="794"/>
      <c r="AB188" s="794"/>
      <c r="AC188" s="794"/>
      <c r="AD188" s="794"/>
      <c r="AE188" s="794"/>
      <c r="AF188" s="794"/>
      <c r="AG188" s="794"/>
      <c r="AH188" s="794"/>
      <c r="AI188" s="794"/>
      <c r="AJ188" s="794"/>
      <c r="AK188" s="794"/>
      <c r="AL188" s="794"/>
      <c r="AM188" s="794"/>
      <c r="AN188" s="794"/>
      <c r="AO188" s="794"/>
      <c r="AP188" s="794"/>
      <c r="AQ188" s="794"/>
      <c r="AR188" s="794"/>
      <c r="AS188" s="794"/>
      <c r="AT188" s="794"/>
      <c r="AU188" s="794"/>
      <c r="AV188" s="794"/>
      <c r="AW188" s="794"/>
      <c r="AX188" s="794"/>
      <c r="AY188" s="794"/>
      <c r="AZ188" s="794"/>
      <c r="BA188" s="794"/>
      <c r="BB188" s="794"/>
      <c r="BC188" s="794"/>
      <c r="BD188" s="794"/>
      <c r="BE188" s="794"/>
      <c r="BF188" s="794"/>
      <c r="BG188" s="794"/>
      <c r="BH188" s="794"/>
      <c r="BI188" s="794"/>
      <c r="BJ188" s="794"/>
      <c r="BK188" s="794"/>
      <c r="BL188" s="794"/>
      <c r="BM188" s="794"/>
      <c r="BN188" s="794"/>
      <c r="BO188" s="794"/>
      <c r="BP188" s="794"/>
      <c r="BQ188" s="794"/>
      <c r="BR188" s="794"/>
      <c r="BS188" s="794"/>
      <c r="BT188" s="794"/>
      <c r="BU188" s="794"/>
      <c r="BV188" s="794"/>
      <c r="BW188" s="794"/>
      <c r="BX188" s="794"/>
      <c r="BY188" s="794"/>
      <c r="BZ188" s="794"/>
      <c r="CA188" s="794"/>
      <c r="CB188" s="905"/>
      <c r="CO188" s="2"/>
      <c r="CP188" s="2"/>
      <c r="CQ188" s="2"/>
      <c r="CU188" s="2"/>
      <c r="CV188" s="2"/>
      <c r="CW188" s="2"/>
    </row>
    <row r="189" spans="1:101" s="1" customFormat="1" ht="15.75" customHeight="1">
      <c r="B189" s="914"/>
      <c r="C189" s="59"/>
      <c r="D189" s="59" t="s">
        <v>42</v>
      </c>
      <c r="E189" s="59"/>
      <c r="F189" s="59"/>
      <c r="G189" s="59"/>
      <c r="H189" s="59"/>
      <c r="I189" s="59"/>
      <c r="J189" s="59"/>
      <c r="K189" s="59"/>
      <c r="L189" s="59"/>
      <c r="M189" s="59"/>
      <c r="N189" s="59"/>
      <c r="O189" s="59"/>
      <c r="P189" s="59"/>
      <c r="Q189" s="59"/>
      <c r="R189" s="59"/>
      <c r="S189" s="59"/>
      <c r="T189" s="59"/>
      <c r="U189" s="59" t="s">
        <v>37</v>
      </c>
      <c r="V189" s="59"/>
      <c r="W189" s="794"/>
      <c r="X189" s="794"/>
      <c r="Y189" s="794"/>
      <c r="Z189" s="794"/>
      <c r="AA189" s="122" t="s">
        <v>43</v>
      </c>
      <c r="AB189" s="59"/>
      <c r="AC189" s="59"/>
      <c r="AD189" s="59"/>
      <c r="AE189" s="59"/>
      <c r="AF189" s="59"/>
      <c r="AG189" s="59"/>
      <c r="AH189" s="59"/>
      <c r="AI189" s="59"/>
      <c r="AJ189" s="59"/>
      <c r="AK189" s="59" t="s">
        <v>37</v>
      </c>
      <c r="AL189" s="59"/>
      <c r="AM189" s="794"/>
      <c r="AN189" s="794"/>
      <c r="AO189" s="794"/>
      <c r="AP189" s="794"/>
      <c r="AQ189" s="794"/>
      <c r="AR189" s="794"/>
      <c r="AS189" s="794"/>
      <c r="AT189" s="794"/>
      <c r="AU189" s="794"/>
      <c r="AV189" s="59" t="s">
        <v>44</v>
      </c>
      <c r="AW189" s="59"/>
      <c r="AX189" s="59"/>
      <c r="AY189" s="59"/>
      <c r="AZ189" s="122"/>
      <c r="BA189" s="59"/>
      <c r="BB189" s="59"/>
      <c r="BC189" s="59"/>
      <c r="BD189" s="59"/>
      <c r="BE189" s="59"/>
      <c r="BF189" s="59"/>
      <c r="BG189" s="59"/>
      <c r="BH189" s="794"/>
      <c r="BI189" s="794"/>
      <c r="BJ189" s="794"/>
      <c r="BK189" s="794"/>
      <c r="BL189" s="794"/>
      <c r="BM189" s="794"/>
      <c r="BN189" s="794"/>
      <c r="BO189" s="794"/>
      <c r="BP189" s="794"/>
      <c r="BQ189" s="794"/>
      <c r="BR189" s="794"/>
      <c r="BS189" s="794"/>
      <c r="BT189" s="122" t="s">
        <v>40</v>
      </c>
      <c r="BU189" s="59"/>
      <c r="BV189" s="59"/>
      <c r="BW189" s="59"/>
      <c r="BX189" s="59"/>
      <c r="BY189" s="59"/>
      <c r="BZ189" s="59"/>
      <c r="CA189" s="59"/>
      <c r="CB189" s="434"/>
      <c r="CO189" s="2"/>
      <c r="CP189" s="2"/>
      <c r="CQ189" s="2"/>
      <c r="CU189" s="2"/>
      <c r="CV189" s="2"/>
      <c r="CW189" s="2"/>
    </row>
    <row r="190" spans="1:101" s="1" customFormat="1" ht="15.75" customHeight="1">
      <c r="B190" s="914"/>
      <c r="C190" s="59"/>
      <c r="D190" s="59"/>
      <c r="E190" s="59"/>
      <c r="F190" s="59"/>
      <c r="G190" s="59"/>
      <c r="H190" s="59"/>
      <c r="I190" s="59"/>
      <c r="J190" s="59"/>
      <c r="K190" s="59"/>
      <c r="L190" s="59"/>
      <c r="M190" s="59"/>
      <c r="N190" s="59"/>
      <c r="O190" s="59"/>
      <c r="P190" s="59"/>
      <c r="Q190" s="59"/>
      <c r="R190" s="59"/>
      <c r="S190" s="59"/>
      <c r="T190" s="794"/>
      <c r="U190" s="794"/>
      <c r="V190" s="794"/>
      <c r="W190" s="794"/>
      <c r="X190" s="794"/>
      <c r="Y190" s="794"/>
      <c r="Z190" s="794"/>
      <c r="AA190" s="794"/>
      <c r="AB190" s="794"/>
      <c r="AC190" s="794"/>
      <c r="AD190" s="794"/>
      <c r="AE190" s="794"/>
      <c r="AF190" s="794"/>
      <c r="AG190" s="794"/>
      <c r="AH190" s="794"/>
      <c r="AI190" s="794"/>
      <c r="AJ190" s="794"/>
      <c r="AK190" s="794"/>
      <c r="AL190" s="794"/>
      <c r="AM190" s="794"/>
      <c r="AN190" s="794"/>
      <c r="AO190" s="794"/>
      <c r="AP190" s="794"/>
      <c r="AQ190" s="794"/>
      <c r="AR190" s="794"/>
      <c r="AS190" s="794"/>
      <c r="AT190" s="794"/>
      <c r="AU190" s="794"/>
      <c r="AV190" s="794"/>
      <c r="AW190" s="794"/>
      <c r="AX190" s="794"/>
      <c r="AY190" s="794"/>
      <c r="AZ190" s="794"/>
      <c r="BA190" s="794"/>
      <c r="BB190" s="794"/>
      <c r="BC190" s="794"/>
      <c r="BD190" s="794"/>
      <c r="BE190" s="794"/>
      <c r="BF190" s="794"/>
      <c r="BG190" s="794"/>
      <c r="BH190" s="794"/>
      <c r="BI190" s="794"/>
      <c r="BJ190" s="794"/>
      <c r="BK190" s="794"/>
      <c r="BL190" s="794"/>
      <c r="BM190" s="794"/>
      <c r="BN190" s="794"/>
      <c r="BO190" s="794"/>
      <c r="BP190" s="794"/>
      <c r="BQ190" s="794"/>
      <c r="BR190" s="794"/>
      <c r="BS190" s="794"/>
      <c r="BT190" s="794"/>
      <c r="BU190" s="794"/>
      <c r="BV190" s="794"/>
      <c r="BW190" s="794"/>
      <c r="BX190" s="794"/>
      <c r="BY190" s="794"/>
      <c r="BZ190" s="794"/>
      <c r="CA190" s="794"/>
      <c r="CB190" s="905"/>
      <c r="CO190" s="2"/>
      <c r="CP190" s="2"/>
      <c r="CQ190" s="2"/>
      <c r="CU190" s="2"/>
      <c r="CV190" s="2"/>
      <c r="CW190" s="2"/>
    </row>
    <row r="191" spans="1:101" s="1" customFormat="1" ht="15.75" customHeight="1">
      <c r="B191" s="914"/>
      <c r="C191" s="59"/>
      <c r="D191" s="59" t="s">
        <v>47</v>
      </c>
      <c r="E191" s="59"/>
      <c r="F191" s="59"/>
      <c r="G191" s="59"/>
      <c r="H191" s="59"/>
      <c r="I191" s="59"/>
      <c r="J191" s="59"/>
      <c r="K191" s="59"/>
      <c r="L191" s="59"/>
      <c r="M191" s="59"/>
      <c r="N191" s="59"/>
      <c r="O191" s="59"/>
      <c r="P191" s="59"/>
      <c r="Q191" s="59"/>
      <c r="R191" s="59"/>
      <c r="S191" s="59"/>
      <c r="T191" s="801" t="s">
        <v>1253</v>
      </c>
      <c r="U191" s="801"/>
      <c r="V191" s="801"/>
      <c r="W191" s="794"/>
      <c r="X191" s="794"/>
      <c r="Y191" s="794"/>
      <c r="Z191" s="794"/>
      <c r="AA191" s="794"/>
      <c r="AB191" s="794"/>
      <c r="AC191" s="794"/>
      <c r="AD191" s="794"/>
      <c r="AE191" s="794"/>
      <c r="AF191" s="794"/>
      <c r="AG191" s="794"/>
      <c r="AH191" s="794"/>
      <c r="AI191" s="794"/>
      <c r="AJ191" s="794"/>
      <c r="AK191" s="794"/>
      <c r="AL191" s="794"/>
      <c r="AM191" s="794"/>
      <c r="AN191" s="794"/>
      <c r="AO191" s="794"/>
      <c r="AP191" s="794"/>
      <c r="AQ191" s="794"/>
      <c r="AR191" s="794"/>
      <c r="AS191" s="794"/>
      <c r="AT191" s="794"/>
      <c r="AU191" s="794"/>
      <c r="AV191" s="794"/>
      <c r="AW191" s="794"/>
      <c r="AX191" s="794"/>
      <c r="AY191" s="794"/>
      <c r="AZ191" s="794"/>
      <c r="BA191" s="794"/>
      <c r="BB191" s="794"/>
      <c r="BC191" s="794"/>
      <c r="BD191" s="794"/>
      <c r="BE191" s="794"/>
      <c r="BF191" s="794"/>
      <c r="BG191" s="794"/>
      <c r="BH191" s="794"/>
      <c r="BI191" s="794"/>
      <c r="BJ191" s="794"/>
      <c r="BK191" s="794"/>
      <c r="BL191" s="794"/>
      <c r="BM191" s="794"/>
      <c r="BN191" s="794"/>
      <c r="BO191" s="794"/>
      <c r="BP191" s="794"/>
      <c r="BQ191" s="794"/>
      <c r="BR191" s="794"/>
      <c r="BS191" s="794"/>
      <c r="BT191" s="794"/>
      <c r="BU191" s="794"/>
      <c r="BV191" s="794"/>
      <c r="BW191" s="794"/>
      <c r="BX191" s="794"/>
      <c r="BY191" s="794"/>
      <c r="BZ191" s="794"/>
      <c r="CA191" s="794"/>
      <c r="CB191" s="905"/>
      <c r="CO191" s="2"/>
      <c r="CP191" s="2"/>
      <c r="CQ191" s="2"/>
      <c r="CU191" s="2"/>
      <c r="CV191" s="2"/>
      <c r="CW191" s="2"/>
    </row>
    <row r="192" spans="1:101" s="1" customFormat="1" ht="15.75" customHeight="1">
      <c r="B192" s="914"/>
      <c r="C192" s="59"/>
      <c r="D192" s="59" t="s">
        <v>48</v>
      </c>
      <c r="E192" s="59"/>
      <c r="F192" s="59"/>
      <c r="G192" s="59"/>
      <c r="H192" s="59"/>
      <c r="I192" s="59"/>
      <c r="J192" s="59"/>
      <c r="K192" s="59"/>
      <c r="L192" s="59"/>
      <c r="M192" s="59"/>
      <c r="N192" s="59"/>
      <c r="O192" s="59"/>
      <c r="P192" s="59"/>
      <c r="Q192" s="59"/>
      <c r="R192" s="59"/>
      <c r="S192" s="59"/>
      <c r="T192" s="794"/>
      <c r="U192" s="794"/>
      <c r="V192" s="794"/>
      <c r="W192" s="794"/>
      <c r="X192" s="794"/>
      <c r="Y192" s="794"/>
      <c r="Z192" s="794"/>
      <c r="AA192" s="794"/>
      <c r="AB192" s="794"/>
      <c r="AC192" s="794"/>
      <c r="AD192" s="794"/>
      <c r="AE192" s="794"/>
      <c r="AF192" s="794"/>
      <c r="AG192" s="794"/>
      <c r="AH192" s="794"/>
      <c r="AI192" s="794"/>
      <c r="AJ192" s="794"/>
      <c r="AK192" s="794"/>
      <c r="AL192" s="794"/>
      <c r="AM192" s="794"/>
      <c r="AN192" s="794"/>
      <c r="AO192" s="794"/>
      <c r="AP192" s="794"/>
      <c r="AQ192" s="794"/>
      <c r="AR192" s="794"/>
      <c r="AS192" s="794"/>
      <c r="AT192" s="794"/>
      <c r="AU192" s="794"/>
      <c r="AV192" s="794"/>
      <c r="AW192" s="794"/>
      <c r="AX192" s="794"/>
      <c r="AY192" s="794"/>
      <c r="AZ192" s="794"/>
      <c r="BA192" s="794"/>
      <c r="BB192" s="794"/>
      <c r="BC192" s="794"/>
      <c r="BD192" s="794"/>
      <c r="BE192" s="794"/>
      <c r="BF192" s="794"/>
      <c r="BG192" s="794"/>
      <c r="BH192" s="794"/>
      <c r="BI192" s="794"/>
      <c r="BJ192" s="794"/>
      <c r="BK192" s="794"/>
      <c r="BL192" s="794"/>
      <c r="BM192" s="794"/>
      <c r="BN192" s="794"/>
      <c r="BO192" s="794"/>
      <c r="BP192" s="794"/>
      <c r="BQ192" s="794"/>
      <c r="BR192" s="794"/>
      <c r="BS192" s="794"/>
      <c r="BT192" s="794"/>
      <c r="BU192" s="794"/>
      <c r="BV192" s="794"/>
      <c r="BW192" s="794"/>
      <c r="BX192" s="794"/>
      <c r="BY192" s="794"/>
      <c r="BZ192" s="794"/>
      <c r="CA192" s="794"/>
      <c r="CB192" s="905"/>
      <c r="CO192" s="2"/>
      <c r="CP192" s="2"/>
      <c r="CQ192" s="2"/>
    </row>
    <row r="193" spans="2:95" s="1" customFormat="1" ht="15.75" customHeight="1">
      <c r="B193" s="914"/>
      <c r="C193" s="59"/>
      <c r="D193" s="59" t="s">
        <v>49</v>
      </c>
      <c r="E193" s="59"/>
      <c r="F193" s="59"/>
      <c r="G193" s="59"/>
      <c r="H193" s="59"/>
      <c r="I193" s="59"/>
      <c r="J193" s="59"/>
      <c r="K193" s="59"/>
      <c r="L193" s="59"/>
      <c r="M193" s="59"/>
      <c r="N193" s="59"/>
      <c r="O193" s="59"/>
      <c r="P193" s="59"/>
      <c r="Q193" s="59"/>
      <c r="R193" s="59"/>
      <c r="S193" s="59"/>
      <c r="T193" s="794"/>
      <c r="U193" s="794"/>
      <c r="V193" s="794"/>
      <c r="W193" s="794"/>
      <c r="X193" s="794"/>
      <c r="Y193" s="794"/>
      <c r="Z193" s="794"/>
      <c r="AA193" s="794"/>
      <c r="AB193" s="794"/>
      <c r="AC193" s="794"/>
      <c r="AD193" s="794"/>
      <c r="AE193" s="794"/>
      <c r="AF193" s="794"/>
      <c r="AG193" s="794"/>
      <c r="AH193" s="794"/>
      <c r="AI193" s="794"/>
      <c r="AJ193" s="794"/>
      <c r="AK193" s="794"/>
      <c r="AL193" s="794"/>
      <c r="AM193" s="794"/>
      <c r="AN193" s="794"/>
      <c r="AO193" s="794"/>
      <c r="AP193" s="794"/>
      <c r="AQ193" s="794"/>
      <c r="AR193" s="794"/>
      <c r="AS193" s="794"/>
      <c r="AT193" s="794"/>
      <c r="AU193" s="794"/>
      <c r="AV193" s="794"/>
      <c r="AW193" s="794"/>
      <c r="AX193" s="794"/>
      <c r="AY193" s="794"/>
      <c r="AZ193" s="794"/>
      <c r="BA193" s="794"/>
      <c r="BB193" s="794"/>
      <c r="BC193" s="794"/>
      <c r="BD193" s="794"/>
      <c r="BE193" s="794"/>
      <c r="BF193" s="794"/>
      <c r="BG193" s="794"/>
      <c r="BH193" s="794"/>
      <c r="BI193" s="794"/>
      <c r="BJ193" s="794"/>
      <c r="BK193" s="794"/>
      <c r="BL193" s="794"/>
      <c r="BM193" s="794"/>
      <c r="BN193" s="794"/>
      <c r="BO193" s="794"/>
      <c r="BP193" s="794"/>
      <c r="BQ193" s="794"/>
      <c r="BR193" s="794"/>
      <c r="BS193" s="794"/>
      <c r="BT193" s="794"/>
      <c r="BU193" s="794"/>
      <c r="BV193" s="794"/>
      <c r="BW193" s="794"/>
      <c r="BX193" s="794"/>
      <c r="BY193" s="794"/>
      <c r="BZ193" s="794"/>
      <c r="CA193" s="794"/>
      <c r="CB193" s="905"/>
      <c r="CO193" s="2"/>
      <c r="CP193" s="2"/>
      <c r="CQ193" s="2"/>
    </row>
    <row r="194" spans="2:95" s="1" customFormat="1" ht="15.75" customHeight="1">
      <c r="B194" s="914"/>
      <c r="C194" s="63"/>
      <c r="D194" s="63" t="s">
        <v>74</v>
      </c>
      <c r="E194" s="63"/>
      <c r="F194" s="63"/>
      <c r="G194" s="63"/>
      <c r="H194" s="63"/>
      <c r="I194" s="63"/>
      <c r="J194" s="63"/>
      <c r="K194" s="63"/>
      <c r="L194" s="63"/>
      <c r="M194" s="63"/>
      <c r="N194" s="63"/>
      <c r="O194" s="63"/>
      <c r="P194" s="63"/>
      <c r="Q194" s="63"/>
      <c r="R194" s="63"/>
      <c r="S194" s="63"/>
      <c r="T194" s="64"/>
      <c r="U194" s="64"/>
      <c r="V194" s="64"/>
      <c r="W194" s="63"/>
      <c r="X194" s="63"/>
      <c r="Y194" s="63"/>
      <c r="Z194" s="63"/>
      <c r="AA194" s="906"/>
      <c r="AB194" s="906"/>
      <c r="AC194" s="906"/>
      <c r="AD194" s="906"/>
      <c r="AE194" s="906"/>
      <c r="AF194" s="906"/>
      <c r="AG194" s="906"/>
      <c r="AH194" s="906"/>
      <c r="AI194" s="906"/>
      <c r="AJ194" s="906"/>
      <c r="AK194" s="906"/>
      <c r="AL194" s="906"/>
      <c r="AM194" s="906"/>
      <c r="AN194" s="906"/>
      <c r="AO194" s="906"/>
      <c r="AP194" s="906"/>
      <c r="AQ194" s="906"/>
      <c r="AR194" s="906"/>
      <c r="AS194" s="906"/>
      <c r="AT194" s="906"/>
      <c r="AU194" s="906"/>
      <c r="AV194" s="906"/>
      <c r="AW194" s="906"/>
      <c r="AX194" s="906"/>
      <c r="AY194" s="906"/>
      <c r="AZ194" s="906"/>
      <c r="BA194" s="906"/>
      <c r="BB194" s="906"/>
      <c r="BC194" s="906"/>
      <c r="BD194" s="906"/>
      <c r="BE194" s="906"/>
      <c r="BF194" s="906"/>
      <c r="BG194" s="906"/>
      <c r="BH194" s="906"/>
      <c r="BI194" s="906"/>
      <c r="BJ194" s="906"/>
      <c r="BK194" s="906"/>
      <c r="BL194" s="906"/>
      <c r="BM194" s="906"/>
      <c r="BN194" s="906"/>
      <c r="BO194" s="906"/>
      <c r="BP194" s="906"/>
      <c r="BQ194" s="906"/>
      <c r="BR194" s="906"/>
      <c r="BS194" s="906"/>
      <c r="BT194" s="906"/>
      <c r="BU194" s="906"/>
      <c r="BV194" s="906"/>
      <c r="BW194" s="906"/>
      <c r="BX194" s="906"/>
      <c r="BY194" s="906"/>
      <c r="BZ194" s="906"/>
      <c r="CA194" s="906"/>
      <c r="CB194" s="907"/>
      <c r="CO194" s="2"/>
      <c r="CP194" s="2"/>
      <c r="CQ194" s="2"/>
    </row>
    <row r="195" spans="2:95" s="2" customFormat="1" ht="16.5" customHeight="1">
      <c r="B195" s="913" t="s">
        <v>2085</v>
      </c>
      <c r="C195" s="59"/>
      <c r="D195" s="59" t="s">
        <v>66</v>
      </c>
      <c r="E195" s="59"/>
      <c r="F195" s="59"/>
      <c r="G195" s="59"/>
      <c r="H195" s="59"/>
      <c r="I195" s="59"/>
      <c r="J195" s="59"/>
      <c r="K195" s="59"/>
      <c r="L195" s="59"/>
      <c r="M195" s="59"/>
      <c r="N195" s="59"/>
      <c r="O195" s="59"/>
      <c r="P195" s="59"/>
      <c r="Q195" s="59"/>
      <c r="R195" s="59"/>
      <c r="S195" s="59"/>
      <c r="T195" s="794"/>
      <c r="U195" s="794"/>
      <c r="V195" s="794"/>
      <c r="W195" s="794"/>
      <c r="X195" s="794"/>
      <c r="Y195" s="794"/>
      <c r="Z195" s="794"/>
      <c r="AA195" s="794"/>
      <c r="AB195" s="794"/>
      <c r="AC195" s="794"/>
      <c r="AD195" s="794"/>
      <c r="AE195" s="794"/>
      <c r="AF195" s="794"/>
      <c r="AG195" s="794"/>
      <c r="AH195" s="794"/>
      <c r="AI195" s="794"/>
      <c r="AJ195" s="794"/>
      <c r="AK195" s="794"/>
      <c r="AL195" s="794"/>
      <c r="AM195" s="794"/>
      <c r="AN195" s="794"/>
      <c r="AO195" s="794"/>
      <c r="AP195" s="794"/>
      <c r="AQ195" s="794"/>
      <c r="AR195" s="794"/>
      <c r="AS195" s="794"/>
      <c r="AT195" s="794"/>
      <c r="AU195" s="794"/>
      <c r="AV195" s="794"/>
      <c r="AW195" s="794"/>
      <c r="AX195" s="794"/>
      <c r="AY195" s="794"/>
      <c r="AZ195" s="794"/>
      <c r="BA195" s="794"/>
      <c r="BB195" s="794"/>
      <c r="BC195" s="794"/>
      <c r="BD195" s="794"/>
      <c r="BE195" s="794"/>
      <c r="BF195" s="794"/>
      <c r="BG195" s="794"/>
      <c r="BH195" s="794"/>
      <c r="BI195" s="794"/>
      <c r="BJ195" s="794"/>
      <c r="BK195" s="794"/>
      <c r="BL195" s="794"/>
      <c r="BM195" s="794"/>
      <c r="BN195" s="794"/>
      <c r="BO195" s="794"/>
      <c r="BP195" s="794"/>
      <c r="BQ195" s="794"/>
      <c r="BR195" s="794"/>
      <c r="BS195" s="794"/>
      <c r="BT195" s="794"/>
      <c r="BU195" s="794"/>
      <c r="BV195" s="794"/>
      <c r="BW195" s="794"/>
      <c r="BX195" s="794"/>
      <c r="BY195" s="794"/>
      <c r="BZ195" s="794"/>
      <c r="CA195" s="794"/>
      <c r="CB195" s="905"/>
      <c r="CC195" s="97" t="s">
        <v>1225</v>
      </c>
    </row>
    <row r="196" spans="2:95" s="2" customFormat="1" ht="16.5" customHeight="1">
      <c r="B196" s="913"/>
      <c r="C196" s="59"/>
      <c r="D196" s="59" t="s">
        <v>77</v>
      </c>
      <c r="E196" s="59"/>
      <c r="F196" s="59"/>
      <c r="G196" s="59"/>
      <c r="H196" s="59"/>
      <c r="I196" s="59"/>
      <c r="J196" s="59"/>
      <c r="K196" s="59"/>
      <c r="L196" s="59"/>
      <c r="M196" s="59"/>
      <c r="N196" s="59"/>
      <c r="O196" s="59"/>
      <c r="P196" s="59" t="s">
        <v>78</v>
      </c>
      <c r="Q196" s="59"/>
      <c r="R196" s="59"/>
      <c r="S196" s="59"/>
      <c r="T196" s="59"/>
      <c r="U196" s="59"/>
      <c r="V196" s="59"/>
      <c r="W196" s="59"/>
      <c r="X196" s="59"/>
      <c r="Y196" s="59"/>
      <c r="Z196" s="59"/>
      <c r="AA196" s="59" t="s">
        <v>79</v>
      </c>
      <c r="AB196" s="59"/>
      <c r="AC196" s="823"/>
      <c r="AD196" s="823"/>
      <c r="AE196" s="823"/>
      <c r="AF196" s="823"/>
      <c r="AG196" s="823"/>
      <c r="AH196" s="823"/>
      <c r="AI196" s="823"/>
      <c r="AJ196" s="823"/>
      <c r="AK196" s="823"/>
      <c r="AL196" s="823"/>
      <c r="AM196" s="823"/>
      <c r="AN196" s="823"/>
      <c r="AO196" s="823"/>
      <c r="AP196" s="59" t="s">
        <v>80</v>
      </c>
      <c r="AQ196" s="59"/>
      <c r="AR196" s="59"/>
      <c r="AS196" s="59"/>
      <c r="AT196" s="59"/>
      <c r="AU196" s="59" t="s">
        <v>81</v>
      </c>
      <c r="AV196" s="59"/>
      <c r="AW196" s="823"/>
      <c r="AX196" s="823"/>
      <c r="AY196" s="823"/>
      <c r="AZ196" s="823"/>
      <c r="BA196" s="823"/>
      <c r="BB196" s="823"/>
      <c r="BC196" s="823"/>
      <c r="BD196" s="823"/>
      <c r="BE196" s="823"/>
      <c r="BF196" s="823"/>
      <c r="BG196" s="823"/>
      <c r="BH196" s="823"/>
      <c r="BI196" s="823"/>
      <c r="BJ196" s="59" t="s">
        <v>40</v>
      </c>
      <c r="BK196" s="59"/>
      <c r="BL196" s="59"/>
      <c r="BM196" s="59"/>
      <c r="BN196" s="59"/>
      <c r="BO196" s="59"/>
      <c r="BP196" s="59"/>
      <c r="BQ196" s="59"/>
      <c r="BR196" s="59"/>
      <c r="BS196" s="59"/>
      <c r="BT196" s="59"/>
      <c r="BU196" s="59"/>
      <c r="BV196" s="59"/>
      <c r="BW196" s="59"/>
      <c r="BX196" s="59"/>
      <c r="BY196" s="59"/>
      <c r="BZ196" s="59"/>
      <c r="CA196" s="59"/>
      <c r="CB196" s="434"/>
      <c r="CC196" s="97" t="s">
        <v>1226</v>
      </c>
    </row>
    <row r="197" spans="2:95" s="2" customFormat="1" ht="16.5" customHeight="1">
      <c r="B197" s="913"/>
      <c r="C197" s="59"/>
      <c r="D197" s="59"/>
      <c r="E197" s="59"/>
      <c r="F197" s="59"/>
      <c r="G197" s="59"/>
      <c r="H197" s="59"/>
      <c r="I197" s="59"/>
      <c r="J197" s="59"/>
      <c r="K197" s="59"/>
      <c r="L197" s="59"/>
      <c r="M197" s="59"/>
      <c r="N197" s="59"/>
      <c r="O197" s="59"/>
      <c r="P197" s="59"/>
      <c r="Q197" s="59"/>
      <c r="R197" s="59"/>
      <c r="S197" s="59"/>
      <c r="T197" s="794"/>
      <c r="U197" s="794"/>
      <c r="V197" s="794"/>
      <c r="W197" s="794"/>
      <c r="X197" s="794"/>
      <c r="Y197" s="794"/>
      <c r="Z197" s="794"/>
      <c r="AA197" s="794"/>
      <c r="AB197" s="794"/>
      <c r="AC197" s="794"/>
      <c r="AD197" s="794"/>
      <c r="AE197" s="794"/>
      <c r="AF197" s="794"/>
      <c r="AG197" s="794"/>
      <c r="AH197" s="794"/>
      <c r="AI197" s="794"/>
      <c r="AJ197" s="794"/>
      <c r="AK197" s="794"/>
      <c r="AL197" s="794"/>
      <c r="AM197" s="794"/>
      <c r="AN197" s="794"/>
      <c r="AO197" s="794"/>
      <c r="AP197" s="794"/>
      <c r="AQ197" s="794"/>
      <c r="AR197" s="794"/>
      <c r="AS197" s="794"/>
      <c r="AT197" s="794"/>
      <c r="AU197" s="794"/>
      <c r="AV197" s="794"/>
      <c r="AW197" s="794"/>
      <c r="AX197" s="794"/>
      <c r="AY197" s="794"/>
      <c r="AZ197" s="794"/>
      <c r="BA197" s="794"/>
      <c r="BB197" s="794"/>
      <c r="BC197" s="794"/>
      <c r="BD197" s="794"/>
      <c r="BE197" s="794"/>
      <c r="BF197" s="794"/>
      <c r="BG197" s="794"/>
      <c r="BH197" s="794"/>
      <c r="BI197" s="794"/>
      <c r="BJ197" s="794"/>
      <c r="BK197" s="794"/>
      <c r="BL197" s="794"/>
      <c r="BM197" s="794"/>
      <c r="BN197" s="794"/>
      <c r="BO197" s="794"/>
      <c r="BP197" s="794"/>
      <c r="BQ197" s="794"/>
      <c r="BR197" s="794"/>
      <c r="BS197" s="794"/>
      <c r="BT197" s="794"/>
      <c r="BU197" s="794"/>
      <c r="BV197" s="794"/>
      <c r="BW197" s="794"/>
      <c r="BX197" s="794"/>
      <c r="BY197" s="794"/>
      <c r="BZ197" s="794"/>
      <c r="CA197" s="794"/>
      <c r="CB197" s="905"/>
      <c r="CC197" s="97" t="s">
        <v>1227</v>
      </c>
    </row>
    <row r="198" spans="2:95" s="2" customFormat="1" ht="16.5" customHeight="1">
      <c r="B198" s="913"/>
      <c r="C198" s="59"/>
      <c r="D198" s="59" t="s">
        <v>32</v>
      </c>
      <c r="E198" s="59"/>
      <c r="F198" s="59"/>
      <c r="G198" s="59"/>
      <c r="H198" s="59"/>
      <c r="I198" s="59"/>
      <c r="J198" s="59"/>
      <c r="K198" s="59"/>
      <c r="L198" s="59"/>
      <c r="M198" s="59"/>
      <c r="N198" s="59"/>
      <c r="O198" s="59"/>
      <c r="P198" s="59"/>
      <c r="Q198" s="59"/>
      <c r="R198" s="59"/>
      <c r="S198" s="59"/>
      <c r="T198" s="801" t="s">
        <v>1253</v>
      </c>
      <c r="U198" s="801"/>
      <c r="V198" s="801"/>
      <c r="W198" s="794"/>
      <c r="X198" s="794"/>
      <c r="Y198" s="794"/>
      <c r="Z198" s="794"/>
      <c r="AA198" s="794"/>
      <c r="AB198" s="794"/>
      <c r="AC198" s="794"/>
      <c r="AD198" s="794"/>
      <c r="AE198" s="794"/>
      <c r="AF198" s="794"/>
      <c r="AG198" s="794"/>
      <c r="AH198" s="794"/>
      <c r="AI198" s="794"/>
      <c r="AJ198" s="794"/>
      <c r="AK198" s="794"/>
      <c r="AL198" s="794"/>
      <c r="AM198" s="794"/>
      <c r="AN198" s="794"/>
      <c r="AO198" s="794"/>
      <c r="AP198" s="794"/>
      <c r="AQ198" s="794"/>
      <c r="AR198" s="794"/>
      <c r="AS198" s="794"/>
      <c r="AT198" s="794"/>
      <c r="AU198" s="794"/>
      <c r="AV198" s="794"/>
      <c r="AW198" s="794"/>
      <c r="AX198" s="794"/>
      <c r="AY198" s="794"/>
      <c r="AZ198" s="794"/>
      <c r="BA198" s="794"/>
      <c r="BB198" s="794"/>
      <c r="BC198" s="794"/>
      <c r="BD198" s="794"/>
      <c r="BE198" s="794"/>
      <c r="BF198" s="794"/>
      <c r="BG198" s="794"/>
      <c r="BH198" s="794"/>
      <c r="BI198" s="794"/>
      <c r="BJ198" s="794"/>
      <c r="BK198" s="794"/>
      <c r="BL198" s="794"/>
      <c r="BM198" s="794"/>
      <c r="BN198" s="794"/>
      <c r="BO198" s="794"/>
      <c r="BP198" s="794"/>
      <c r="BQ198" s="794"/>
      <c r="BR198" s="794"/>
      <c r="BS198" s="794"/>
      <c r="BT198" s="794"/>
      <c r="BU198" s="794"/>
      <c r="BV198" s="794"/>
      <c r="BW198" s="794"/>
      <c r="BX198" s="794"/>
      <c r="BY198" s="794"/>
      <c r="BZ198" s="794"/>
      <c r="CA198" s="794"/>
      <c r="CB198" s="905"/>
      <c r="CC198" s="97" t="s">
        <v>1228</v>
      </c>
    </row>
    <row r="199" spans="2:95" s="2" customFormat="1" ht="16.5" customHeight="1">
      <c r="B199" s="913"/>
      <c r="C199" s="59"/>
      <c r="D199" s="59" t="s">
        <v>68</v>
      </c>
      <c r="E199" s="59"/>
      <c r="F199" s="59"/>
      <c r="G199" s="59"/>
      <c r="H199" s="59"/>
      <c r="I199" s="59"/>
      <c r="J199" s="59"/>
      <c r="K199" s="59"/>
      <c r="L199" s="59"/>
      <c r="M199" s="59"/>
      <c r="N199" s="59"/>
      <c r="O199" s="59"/>
      <c r="P199" s="59"/>
      <c r="Q199" s="59"/>
      <c r="R199" s="59"/>
      <c r="S199" s="59"/>
      <c r="T199" s="794"/>
      <c r="U199" s="794"/>
      <c r="V199" s="794"/>
      <c r="W199" s="794"/>
      <c r="X199" s="794"/>
      <c r="Y199" s="794"/>
      <c r="Z199" s="794"/>
      <c r="AA199" s="794"/>
      <c r="AB199" s="794"/>
      <c r="AC199" s="794"/>
      <c r="AD199" s="794"/>
      <c r="AE199" s="794"/>
      <c r="AF199" s="794"/>
      <c r="AG199" s="794"/>
      <c r="AH199" s="794"/>
      <c r="AI199" s="794"/>
      <c r="AJ199" s="794"/>
      <c r="AK199" s="794"/>
      <c r="AL199" s="794"/>
      <c r="AM199" s="794"/>
      <c r="AN199" s="794"/>
      <c r="AO199" s="794"/>
      <c r="AP199" s="794"/>
      <c r="AQ199" s="794"/>
      <c r="AR199" s="794"/>
      <c r="AS199" s="794"/>
      <c r="AT199" s="794"/>
      <c r="AU199" s="794"/>
      <c r="AV199" s="794"/>
      <c r="AW199" s="794"/>
      <c r="AX199" s="794"/>
      <c r="AY199" s="794"/>
      <c r="AZ199" s="794"/>
      <c r="BA199" s="794"/>
      <c r="BB199" s="794"/>
      <c r="BC199" s="794"/>
      <c r="BD199" s="794"/>
      <c r="BE199" s="794"/>
      <c r="BF199" s="794"/>
      <c r="BG199" s="794"/>
      <c r="BH199" s="794"/>
      <c r="BI199" s="794"/>
      <c r="BJ199" s="794"/>
      <c r="BK199" s="794"/>
      <c r="BL199" s="794"/>
      <c r="BM199" s="794"/>
      <c r="BN199" s="794"/>
      <c r="BO199" s="794"/>
      <c r="BP199" s="794"/>
      <c r="BQ199" s="794"/>
      <c r="BR199" s="794"/>
      <c r="BS199" s="794"/>
      <c r="BT199" s="794"/>
      <c r="BU199" s="794"/>
      <c r="BV199" s="794"/>
      <c r="BW199" s="794"/>
      <c r="BX199" s="794"/>
      <c r="BY199" s="794"/>
      <c r="BZ199" s="794"/>
      <c r="CA199" s="794"/>
      <c r="CB199" s="905"/>
      <c r="CC199" s="97" t="s">
        <v>1229</v>
      </c>
    </row>
    <row r="200" spans="2:95" s="2" customFormat="1" ht="16.5" customHeight="1">
      <c r="B200" s="913"/>
      <c r="C200" s="63"/>
      <c r="D200" s="63" t="s">
        <v>34</v>
      </c>
      <c r="E200" s="63"/>
      <c r="F200" s="63"/>
      <c r="G200" s="63"/>
      <c r="H200" s="63"/>
      <c r="I200" s="63"/>
      <c r="J200" s="63"/>
      <c r="K200" s="63"/>
      <c r="L200" s="63"/>
      <c r="M200" s="63"/>
      <c r="N200" s="63"/>
      <c r="O200" s="63"/>
      <c r="P200" s="63"/>
      <c r="Q200" s="63"/>
      <c r="R200" s="63"/>
      <c r="S200" s="63"/>
      <c r="T200" s="906"/>
      <c r="U200" s="906"/>
      <c r="V200" s="906"/>
      <c r="W200" s="906"/>
      <c r="X200" s="906"/>
      <c r="Y200" s="906"/>
      <c r="Z200" s="906"/>
      <c r="AA200" s="906"/>
      <c r="AB200" s="906"/>
      <c r="AC200" s="906"/>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6"/>
      <c r="AY200" s="906"/>
      <c r="AZ200" s="906"/>
      <c r="BA200" s="906"/>
      <c r="BB200" s="906"/>
      <c r="BC200" s="906"/>
      <c r="BD200" s="906"/>
      <c r="BE200" s="906"/>
      <c r="BF200" s="906"/>
      <c r="BG200" s="906"/>
      <c r="BH200" s="906"/>
      <c r="BI200" s="906"/>
      <c r="BJ200" s="906"/>
      <c r="BK200" s="906"/>
      <c r="BL200" s="906"/>
      <c r="BM200" s="906"/>
      <c r="BN200" s="906"/>
      <c r="BO200" s="906"/>
      <c r="BP200" s="906"/>
      <c r="BQ200" s="906"/>
      <c r="BR200" s="906"/>
      <c r="BS200" s="906"/>
      <c r="BT200" s="906"/>
      <c r="BU200" s="906"/>
      <c r="BV200" s="906"/>
      <c r="BW200" s="906"/>
      <c r="BX200" s="906"/>
      <c r="BY200" s="906"/>
      <c r="BZ200" s="906"/>
      <c r="CA200" s="906"/>
      <c r="CB200" s="907"/>
      <c r="CC200" s="97" t="s">
        <v>1230</v>
      </c>
    </row>
    <row r="201" spans="2:95" s="1" customFormat="1" ht="1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95" s="1" customFormat="1" ht="1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95" s="1" customFormat="1" ht="1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95" s="1" customFormat="1" ht="1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95" s="1" customFormat="1" ht="1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95" s="1" customFormat="1" ht="1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95" s="1" customFormat="1" ht="1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95" s="1" customFormat="1" ht="1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3:44" s="1" customFormat="1" ht="1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3:44" s="1" customFormat="1" ht="1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3:44" s="1" customFormat="1" ht="1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3:44" s="1" customFormat="1" ht="1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3:44" s="1" customFormat="1" ht="1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3:44" s="1" customFormat="1" ht="1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3:44" s="1" customFormat="1" ht="1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3:44" s="1" customFormat="1" ht="1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3:44" s="1" customFormat="1" ht="1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3:44" s="1" customFormat="1" ht="1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3:44" s="1" customFormat="1" ht="1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3:44" s="1" customFormat="1" ht="1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3:44" s="1" customFormat="1" ht="1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3:44" s="1" customFormat="1" ht="1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3:44" s="1" customFormat="1" ht="1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3:44" s="1" customFormat="1" ht="1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3:44" s="1" customFormat="1" ht="1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3:44" s="1" customFormat="1" ht="1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3:44" s="1" customFormat="1" ht="1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3:44" s="1" customFormat="1" ht="1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3:44" s="1" customFormat="1" ht="1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3:44" s="1" customFormat="1" ht="1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3:44" s="1" customFormat="1" ht="1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3:44" s="1" customFormat="1" ht="1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3:44" s="1" customFormat="1" ht="1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3:44" s="1" customFormat="1" ht="1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sheetData>
  <sheetProtection algorithmName="SHA-512" hashValue="46607H3prv0nLcS3R6qXQh1lKrz9EMJjqIemx57vAG33F+E/CrBPru2Zti69XwLD5blfy1l7jcB9M8L2CQmDfA==" saltValue="4LDQcjhWvGzUVuYDqpDPXQ==" spinCount="100000" sheet="1" formatCells="0" selectLockedCells="1"/>
  <mergeCells count="347">
    <mergeCell ref="W198:CB198"/>
    <mergeCell ref="T199:AA199"/>
    <mergeCell ref="AB199:CB199"/>
    <mergeCell ref="T200:CB200"/>
    <mergeCell ref="T192:AA192"/>
    <mergeCell ref="AB192:CB192"/>
    <mergeCell ref="T193:CB193"/>
    <mergeCell ref="AA194:CB194"/>
    <mergeCell ref="B195:B200"/>
    <mergeCell ref="T195:CB195"/>
    <mergeCell ref="AC196:AO196"/>
    <mergeCell ref="AW196:BI196"/>
    <mergeCell ref="T197:CB197"/>
    <mergeCell ref="T198:V198"/>
    <mergeCell ref="B187:B194"/>
    <mergeCell ref="W189:Z189"/>
    <mergeCell ref="AM189:AU189"/>
    <mergeCell ref="BH189:BS189"/>
    <mergeCell ref="T190:CB190"/>
    <mergeCell ref="T191:V191"/>
    <mergeCell ref="W191:CB191"/>
    <mergeCell ref="AD183:AM183"/>
    <mergeCell ref="C184:D184"/>
    <mergeCell ref="AP184:AQ184"/>
    <mergeCell ref="AD186:AM186"/>
    <mergeCell ref="BQ186:BZ186"/>
    <mergeCell ref="W187:Z187"/>
    <mergeCell ref="AM187:AX187"/>
    <mergeCell ref="BH187:BS187"/>
    <mergeCell ref="T188:CB188"/>
    <mergeCell ref="AC179:CB179"/>
    <mergeCell ref="C181:D181"/>
    <mergeCell ref="AP181:AQ181"/>
    <mergeCell ref="W174:Z174"/>
    <mergeCell ref="AM174:AU174"/>
    <mergeCell ref="BH174:BS174"/>
    <mergeCell ref="T175:CB175"/>
    <mergeCell ref="T176:V176"/>
    <mergeCell ref="W176:CB176"/>
    <mergeCell ref="BH166:BS166"/>
    <mergeCell ref="T167:CB167"/>
    <mergeCell ref="T168:V168"/>
    <mergeCell ref="W168:CB168"/>
    <mergeCell ref="T169:AA169"/>
    <mergeCell ref="AB169:CB169"/>
    <mergeCell ref="T177:AA177"/>
    <mergeCell ref="AB177:CB177"/>
    <mergeCell ref="T178:CB178"/>
    <mergeCell ref="T163:CB163"/>
    <mergeCell ref="B164:B186"/>
    <mergeCell ref="W164:Z164"/>
    <mergeCell ref="AM164:AX164"/>
    <mergeCell ref="BH164:BS164"/>
    <mergeCell ref="T165:CB165"/>
    <mergeCell ref="W166:Z166"/>
    <mergeCell ref="B157:B163"/>
    <mergeCell ref="W157:Z157"/>
    <mergeCell ref="AM157:AX157"/>
    <mergeCell ref="BH157:BS157"/>
    <mergeCell ref="T158:CB158"/>
    <mergeCell ref="W159:Z159"/>
    <mergeCell ref="AM159:AU159"/>
    <mergeCell ref="BH159:BS159"/>
    <mergeCell ref="T160:CB160"/>
    <mergeCell ref="T161:V161"/>
    <mergeCell ref="T170:CB170"/>
    <mergeCell ref="AC171:CB171"/>
    <mergeCell ref="W172:Z172"/>
    <mergeCell ref="AM172:AX172"/>
    <mergeCell ref="BH172:BS172"/>
    <mergeCell ref="T173:CB173"/>
    <mergeCell ref="AM166:AU166"/>
    <mergeCell ref="B145:B150"/>
    <mergeCell ref="T145:CB145"/>
    <mergeCell ref="AC146:AO146"/>
    <mergeCell ref="AW146:BI146"/>
    <mergeCell ref="T147:CB147"/>
    <mergeCell ref="T148:V148"/>
    <mergeCell ref="W161:CB161"/>
    <mergeCell ref="T162:AA162"/>
    <mergeCell ref="AB162:CB162"/>
    <mergeCell ref="B152:B156"/>
    <mergeCell ref="T152:CB152"/>
    <mergeCell ref="T153:AQ153"/>
    <mergeCell ref="AR153:BC153"/>
    <mergeCell ref="BD153:CB153"/>
    <mergeCell ref="T154:V154"/>
    <mergeCell ref="W154:CB154"/>
    <mergeCell ref="T155:AA155"/>
    <mergeCell ref="AB155:CB155"/>
    <mergeCell ref="T156:CB156"/>
    <mergeCell ref="W148:CB148"/>
    <mergeCell ref="T149:AA149"/>
    <mergeCell ref="AB149:CB149"/>
    <mergeCell ref="CN149:CU150"/>
    <mergeCell ref="T150:CB150"/>
    <mergeCell ref="C151:CB151"/>
    <mergeCell ref="T142:AA142"/>
    <mergeCell ref="AB142:CB142"/>
    <mergeCell ref="T143:CB143"/>
    <mergeCell ref="AA144:CB144"/>
    <mergeCell ref="AD133:AM133"/>
    <mergeCell ref="C134:D134"/>
    <mergeCell ref="AP134:AQ134"/>
    <mergeCell ref="AD136:AM136"/>
    <mergeCell ref="BQ136:BZ136"/>
    <mergeCell ref="B137:B144"/>
    <mergeCell ref="W137:Z137"/>
    <mergeCell ref="AM137:AX137"/>
    <mergeCell ref="BH137:BS137"/>
    <mergeCell ref="T138:CB138"/>
    <mergeCell ref="W139:Z139"/>
    <mergeCell ref="AM139:AU139"/>
    <mergeCell ref="BH139:BS139"/>
    <mergeCell ref="T140:CB140"/>
    <mergeCell ref="T141:V141"/>
    <mergeCell ref="W141:CB141"/>
    <mergeCell ref="AC129:CB129"/>
    <mergeCell ref="C131:D131"/>
    <mergeCell ref="AP131:AQ131"/>
    <mergeCell ref="W124:Z124"/>
    <mergeCell ref="AM124:AU124"/>
    <mergeCell ref="BH124:BS124"/>
    <mergeCell ref="T125:CB125"/>
    <mergeCell ref="T126:V126"/>
    <mergeCell ref="W126:CB126"/>
    <mergeCell ref="BH116:BS116"/>
    <mergeCell ref="T117:CB117"/>
    <mergeCell ref="T118:V118"/>
    <mergeCell ref="W118:CB118"/>
    <mergeCell ref="T119:AA119"/>
    <mergeCell ref="AB119:CB119"/>
    <mergeCell ref="T127:AA127"/>
    <mergeCell ref="AB127:CB127"/>
    <mergeCell ref="T128:CB128"/>
    <mergeCell ref="T113:CB113"/>
    <mergeCell ref="B114:B136"/>
    <mergeCell ref="W114:Z114"/>
    <mergeCell ref="AM114:AX114"/>
    <mergeCell ref="BH114:BS114"/>
    <mergeCell ref="T115:CB115"/>
    <mergeCell ref="W116:Z116"/>
    <mergeCell ref="B107:B113"/>
    <mergeCell ref="W107:Z107"/>
    <mergeCell ref="AM107:AX107"/>
    <mergeCell ref="BH107:BS107"/>
    <mergeCell ref="T108:CB108"/>
    <mergeCell ref="W109:Z109"/>
    <mergeCell ref="AM109:AU109"/>
    <mergeCell ref="BH109:BS109"/>
    <mergeCell ref="T110:CB110"/>
    <mergeCell ref="T111:V111"/>
    <mergeCell ref="T120:CB120"/>
    <mergeCell ref="AC121:CB121"/>
    <mergeCell ref="W122:Z122"/>
    <mergeCell ref="AM122:AX122"/>
    <mergeCell ref="BH122:BS122"/>
    <mergeCell ref="T123:CB123"/>
    <mergeCell ref="AM116:AU116"/>
    <mergeCell ref="B95:B100"/>
    <mergeCell ref="T95:CB95"/>
    <mergeCell ref="AC96:AO96"/>
    <mergeCell ref="AW96:BI96"/>
    <mergeCell ref="T97:CB97"/>
    <mergeCell ref="T98:V98"/>
    <mergeCell ref="W111:CB111"/>
    <mergeCell ref="T112:AA112"/>
    <mergeCell ref="AB112:CB112"/>
    <mergeCell ref="B102:B106"/>
    <mergeCell ref="T102:CB102"/>
    <mergeCell ref="T103:AQ103"/>
    <mergeCell ref="AR103:BC103"/>
    <mergeCell ref="BD103:CB103"/>
    <mergeCell ref="T104:V104"/>
    <mergeCell ref="W104:CB104"/>
    <mergeCell ref="T105:AA105"/>
    <mergeCell ref="AB105:CB105"/>
    <mergeCell ref="T106:CB106"/>
    <mergeCell ref="W98:CB98"/>
    <mergeCell ref="T99:AA99"/>
    <mergeCell ref="AB99:CB99"/>
    <mergeCell ref="CN99:CU100"/>
    <mergeCell ref="T100:CB100"/>
    <mergeCell ref="C101:CB101"/>
    <mergeCell ref="T92:AA92"/>
    <mergeCell ref="AB92:CB92"/>
    <mergeCell ref="T93:CB93"/>
    <mergeCell ref="AA94:CB94"/>
    <mergeCell ref="AD83:AM83"/>
    <mergeCell ref="C84:D84"/>
    <mergeCell ref="AP84:AQ84"/>
    <mergeCell ref="AD86:AM86"/>
    <mergeCell ref="BQ86:BZ86"/>
    <mergeCell ref="B87:B94"/>
    <mergeCell ref="W87:Z87"/>
    <mergeCell ref="AM87:AX87"/>
    <mergeCell ref="BH87:BS87"/>
    <mergeCell ref="T88:CB88"/>
    <mergeCell ref="W89:Z89"/>
    <mergeCell ref="AM89:AU89"/>
    <mergeCell ref="BH89:BS89"/>
    <mergeCell ref="T90:CB90"/>
    <mergeCell ref="T91:V91"/>
    <mergeCell ref="W91:CB91"/>
    <mergeCell ref="T77:AA77"/>
    <mergeCell ref="AB77:CB77"/>
    <mergeCell ref="T78:CB78"/>
    <mergeCell ref="AC79:CB79"/>
    <mergeCell ref="C81:D81"/>
    <mergeCell ref="AP81:AQ81"/>
    <mergeCell ref="W74:Z74"/>
    <mergeCell ref="AM74:AU74"/>
    <mergeCell ref="BH74:BS74"/>
    <mergeCell ref="T75:CB75"/>
    <mergeCell ref="T76:V76"/>
    <mergeCell ref="W76:CB76"/>
    <mergeCell ref="BH72:BS72"/>
    <mergeCell ref="T73:CB73"/>
    <mergeCell ref="AM66:AU66"/>
    <mergeCell ref="BH66:BS66"/>
    <mergeCell ref="T67:CB67"/>
    <mergeCell ref="T68:V68"/>
    <mergeCell ref="W68:CB68"/>
    <mergeCell ref="T69:AA69"/>
    <mergeCell ref="AB69:CB69"/>
    <mergeCell ref="W61:CB61"/>
    <mergeCell ref="T62:AA62"/>
    <mergeCell ref="AB62:CB62"/>
    <mergeCell ref="T63:CB63"/>
    <mergeCell ref="B64:B86"/>
    <mergeCell ref="W64:Z64"/>
    <mergeCell ref="AM64:AX64"/>
    <mergeCell ref="BH64:BS64"/>
    <mergeCell ref="T65:CB65"/>
    <mergeCell ref="W66:Z66"/>
    <mergeCell ref="B57:B63"/>
    <mergeCell ref="W57:Z57"/>
    <mergeCell ref="AM57:AX57"/>
    <mergeCell ref="BH57:BS57"/>
    <mergeCell ref="T58:CB58"/>
    <mergeCell ref="W59:Z59"/>
    <mergeCell ref="AM59:AU59"/>
    <mergeCell ref="BH59:BS59"/>
    <mergeCell ref="T60:CB60"/>
    <mergeCell ref="T61:V61"/>
    <mergeCell ref="T70:CB70"/>
    <mergeCell ref="AC71:CB71"/>
    <mergeCell ref="W72:Z72"/>
    <mergeCell ref="AM72:AX72"/>
    <mergeCell ref="CN49:CU50"/>
    <mergeCell ref="T50:CB50"/>
    <mergeCell ref="C51:CB51"/>
    <mergeCell ref="T42:AA42"/>
    <mergeCell ref="AB42:CB42"/>
    <mergeCell ref="T43:CB43"/>
    <mergeCell ref="AA44:CB44"/>
    <mergeCell ref="B52:B56"/>
    <mergeCell ref="T52:CB52"/>
    <mergeCell ref="T53:AQ53"/>
    <mergeCell ref="AR53:BC53"/>
    <mergeCell ref="BD53:CB53"/>
    <mergeCell ref="T54:V54"/>
    <mergeCell ref="W54:CB54"/>
    <mergeCell ref="T55:AA55"/>
    <mergeCell ref="AB55:CB55"/>
    <mergeCell ref="T56:CB56"/>
    <mergeCell ref="AD36:AM36"/>
    <mergeCell ref="BQ36:BZ36"/>
    <mergeCell ref="B37:B44"/>
    <mergeCell ref="W37:Z37"/>
    <mergeCell ref="AM37:AX37"/>
    <mergeCell ref="BH37:BS37"/>
    <mergeCell ref="T38:CB38"/>
    <mergeCell ref="B45:B50"/>
    <mergeCell ref="T45:CB45"/>
    <mergeCell ref="AC46:AO46"/>
    <mergeCell ref="AW46:BI46"/>
    <mergeCell ref="T47:CB47"/>
    <mergeCell ref="T48:V48"/>
    <mergeCell ref="W39:Z39"/>
    <mergeCell ref="AM39:AU39"/>
    <mergeCell ref="BH39:BS39"/>
    <mergeCell ref="T40:CB40"/>
    <mergeCell ref="T41:V41"/>
    <mergeCell ref="W41:CB41"/>
    <mergeCell ref="W48:CB48"/>
    <mergeCell ref="T49:AA49"/>
    <mergeCell ref="AB49:CB49"/>
    <mergeCell ref="B14:B36"/>
    <mergeCell ref="W14:Z14"/>
    <mergeCell ref="T23:CB23"/>
    <mergeCell ref="W24:Z24"/>
    <mergeCell ref="AM24:AU24"/>
    <mergeCell ref="BH24:BS24"/>
    <mergeCell ref="T25:CB25"/>
    <mergeCell ref="T26:V26"/>
    <mergeCell ref="W26:CB26"/>
    <mergeCell ref="AD33:AM33"/>
    <mergeCell ref="C34:D34"/>
    <mergeCell ref="AP34:AQ34"/>
    <mergeCell ref="T27:AA27"/>
    <mergeCell ref="AB27:CB27"/>
    <mergeCell ref="T28:CB28"/>
    <mergeCell ref="AC29:CB29"/>
    <mergeCell ref="C31:D31"/>
    <mergeCell ref="AP31:AQ31"/>
    <mergeCell ref="AM14:AX14"/>
    <mergeCell ref="BH14:BS14"/>
    <mergeCell ref="T15:CB15"/>
    <mergeCell ref="T19:AA19"/>
    <mergeCell ref="AB19:CB19"/>
    <mergeCell ref="T20:CB20"/>
    <mergeCell ref="AC21:CB21"/>
    <mergeCell ref="W22:Z22"/>
    <mergeCell ref="AM22:AX22"/>
    <mergeCell ref="BH22:BS22"/>
    <mergeCell ref="W16:Z16"/>
    <mergeCell ref="AM16:AU16"/>
    <mergeCell ref="BH16:BS16"/>
    <mergeCell ref="T17:CB17"/>
    <mergeCell ref="T18:V18"/>
    <mergeCell ref="W18:CB18"/>
    <mergeCell ref="B7:B13"/>
    <mergeCell ref="W7:Z7"/>
    <mergeCell ref="AM7:AX7"/>
    <mergeCell ref="BH7:BS7"/>
    <mergeCell ref="T8:CB8"/>
    <mergeCell ref="W9:Z9"/>
    <mergeCell ref="AM9:AU9"/>
    <mergeCell ref="BH9:BS9"/>
    <mergeCell ref="T10:CB10"/>
    <mergeCell ref="T11:V11"/>
    <mergeCell ref="W11:CB11"/>
    <mergeCell ref="T12:AA12"/>
    <mergeCell ref="AB12:CB12"/>
    <mergeCell ref="T13:CB13"/>
    <mergeCell ref="C1:CB1"/>
    <mergeCell ref="B2:B6"/>
    <mergeCell ref="T2:CB2"/>
    <mergeCell ref="T3:AQ3"/>
    <mergeCell ref="AR3:BC3"/>
    <mergeCell ref="BD3:CB3"/>
    <mergeCell ref="T4:V4"/>
    <mergeCell ref="W4:CB4"/>
    <mergeCell ref="T5:AA5"/>
    <mergeCell ref="AB5:CB5"/>
    <mergeCell ref="T6:CB6"/>
  </mergeCells>
  <phoneticPr fontId="3"/>
  <dataValidations count="5">
    <dataValidation type="list" allowBlank="1" showInputMessage="1" showErrorMessage="1" sqref="AM9:AU9 AM16:AU16 AM24:AU24 AM39:AU39 T49:AA49 T42:AA42 T27:AA27 T19:AA19 T12:AA12 T5:AA5 AM59:AU59 AM66:AU66 AM74:AU74 AM89:AU89 T99:AA99 T92:AA92 T77:AA77 T69:AA69 T62:AA62 T55:AA55 AM109:AU109 AM116:AU116 AM124:AU124 AM139:AU139 T149:AA149 T142:AA142 T127:AA127 T119:AA119 T112:AA112 T105:AA105 AM159:AU159 AM166:AU166 AM174:AU174 AM189:AU189 T199:AA199 T192:AA192 T177:AA177 T169:AA169 T162:AA162 T155:AA155" xr:uid="{009EA83F-6418-4ABF-8D33-E33006E96D68}">
      <formula1>$CU$4:$CU$48</formula1>
    </dataValidation>
    <dataValidation type="list" allowBlank="1" showInputMessage="1" showErrorMessage="1" sqref="AM7:AX7 AM14:AX14 AM22:AX22 AM37:AX37 AM57:AX57 AM64:AX64 AM72:AX72 AM87:AX87 AM107:AX107 AM114:AX114 AM122:AX122 AM137:AX137 AM157:AX157 AM164:AX164 AM172:AX172 AM187:AX187" xr:uid="{C177AB83-BA30-415B-AE5A-CE67F2BDA3D9}">
      <formula1>$CT$3:$CT$48</formula1>
    </dataValidation>
    <dataValidation type="list" allowBlank="1" showInputMessage="1" sqref="W7:Z7 W9:Z9 W14:Z14 W16:Z16 W22:Z22 W24:Z24 W37:Z37 W39:Z39 W57:Z57 W59:Z59 W64:Z64 W66:Z66 W72:Z72 W74:Z74 W87:Z87 W89:Z89 W107:Z107 W109:Z109 W114:Z114 W116:Z116 W122:Z122 W124:Z124 W137:Z137 W139:Z139 W157:Z157 W159:Z159 W164:Z164 W166:Z166 W172:Z172 W174:Z174 W187:Z187 W189:Z189" xr:uid="{CB78707A-02FC-415E-99DF-2E1172C1F6FE}">
      <formula1>$CS$3:$CS$5</formula1>
    </dataValidation>
    <dataValidation type="list" allowBlank="1" showInputMessage="1" showErrorMessage="1" sqref="C34 AP31 C31 AP34 C134 AP131 C131 AP134 C84 AP81 C81 AP84 C184 AP181 C181 AP184" xr:uid="{F48E9F43-C6F4-493E-B52D-2C5E9045AAB0}">
      <formula1>"□,■"</formula1>
    </dataValidation>
    <dataValidation imeMode="halfKatakana" allowBlank="1" showInputMessage="1" showErrorMessage="1" sqref="T2:CB2 T102:CB102 T52:CB52 T152:CB152" xr:uid="{BD1DB7F9-FB8B-4343-9EFA-C61CADD45603}"/>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topLeftCell="A35" zoomScaleNormal="100" workbookViewId="0">
      <selection activeCell="F35" sqref="F35"/>
    </sheetView>
  </sheetViews>
  <sheetFormatPr defaultColWidth="9"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9"/>
      <c r="C1" s="46"/>
      <c r="D1" s="128"/>
    </row>
    <row r="2" spans="1:256">
      <c r="A2" s="128" t="s">
        <v>1001</v>
      </c>
      <c r="B2" s="45"/>
      <c r="C2" s="46"/>
      <c r="D2" s="128"/>
    </row>
    <row r="3" spans="1:256" customFormat="1" ht="13.5" customHeight="1">
      <c r="A3" s="128"/>
      <c r="B3" s="45"/>
      <c r="C3" s="46" t="s">
        <v>1002</v>
      </c>
      <c r="D3" s="1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15" customFormat="1" ht="30" customHeight="1">
      <c r="A4" s="31" t="s">
        <v>1003</v>
      </c>
      <c r="B4" s="313"/>
      <c r="C4" s="314"/>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8"/>
      <c r="B5" s="47"/>
      <c r="C5" s="46" t="s">
        <v>1004</v>
      </c>
      <c r="D5" s="128"/>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15" customFormat="1" ht="30" customHeight="1">
      <c r="A6" s="31" t="s">
        <v>1005</v>
      </c>
      <c r="B6" s="313"/>
      <c r="C6" s="314"/>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8"/>
      <c r="B7" s="47" t="s">
        <v>1006</v>
      </c>
      <c r="C7" s="961" t="s">
        <v>1007</v>
      </c>
      <c r="D7" s="961"/>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8"/>
      <c r="B8" s="45" t="s">
        <v>1008</v>
      </c>
      <c r="C8" s="46" t="s">
        <v>1009</v>
      </c>
      <c r="D8" s="12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8"/>
      <c r="B9" s="47" t="s">
        <v>1010</v>
      </c>
      <c r="C9" s="961" t="s">
        <v>1011</v>
      </c>
      <c r="D9" s="961"/>
    </row>
    <row r="10" spans="1:256" ht="28.5" customHeight="1">
      <c r="A10" s="128"/>
      <c r="B10" s="47" t="s">
        <v>1012</v>
      </c>
      <c r="C10" s="961" t="s">
        <v>1013</v>
      </c>
      <c r="D10" s="961"/>
    </row>
    <row r="11" spans="1:256" ht="61.5" customHeight="1">
      <c r="A11" s="128"/>
      <c r="B11" s="47" t="s">
        <v>1014</v>
      </c>
      <c r="C11" s="961" t="s">
        <v>1015</v>
      </c>
      <c r="D11" s="961"/>
    </row>
    <row r="12" spans="1:256" ht="39.950000000000003" customHeight="1">
      <c r="A12" s="128"/>
      <c r="B12" s="47" t="s">
        <v>1016</v>
      </c>
      <c r="C12" s="961" t="s">
        <v>1017</v>
      </c>
      <c r="D12" s="961"/>
    </row>
    <row r="13" spans="1:256" ht="24.75" customHeight="1">
      <c r="A13" s="128"/>
      <c r="B13" s="47" t="s">
        <v>1018</v>
      </c>
      <c r="C13" s="961" t="s">
        <v>1019</v>
      </c>
      <c r="D13" s="961"/>
    </row>
    <row r="14" spans="1:256" ht="24.75" customHeight="1">
      <c r="A14" s="128"/>
      <c r="B14" s="47" t="s">
        <v>1020</v>
      </c>
      <c r="C14" s="961" t="s">
        <v>1021</v>
      </c>
      <c r="D14" s="961"/>
    </row>
    <row r="15" spans="1:256" ht="66" customHeight="1">
      <c r="A15" s="128"/>
      <c r="B15" s="47" t="s">
        <v>1022</v>
      </c>
      <c r="C15" s="961" t="s">
        <v>1616</v>
      </c>
      <c r="D15" s="961"/>
    </row>
    <row r="16" spans="1:256" ht="114" customHeight="1">
      <c r="A16" s="128"/>
      <c r="B16" s="47" t="s">
        <v>1023</v>
      </c>
      <c r="C16" s="961" t="s">
        <v>1660</v>
      </c>
      <c r="D16" s="961"/>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1615</v>
      </c>
      <c r="D17" s="1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13"/>
      <c r="C18" s="314"/>
    </row>
    <row r="19" spans="1:256" ht="19.5" customHeight="1">
      <c r="B19" s="45" t="s">
        <v>1006</v>
      </c>
      <c r="C19" s="46" t="s">
        <v>1026</v>
      </c>
      <c r="D19" s="128"/>
    </row>
    <row r="20" spans="1:256" ht="61.5" customHeight="1">
      <c r="B20" s="47" t="s">
        <v>1008</v>
      </c>
      <c r="C20" s="961" t="s">
        <v>1027</v>
      </c>
      <c r="D20" s="961"/>
    </row>
    <row r="21" spans="1:256" ht="27.75" customHeight="1">
      <c r="B21" s="47" t="s">
        <v>1010</v>
      </c>
      <c r="C21" s="961" t="s">
        <v>1028</v>
      </c>
      <c r="D21" s="961"/>
    </row>
    <row r="22" spans="1:256" ht="36.75" customHeight="1">
      <c r="B22" s="47" t="s">
        <v>1012</v>
      </c>
      <c r="C22" s="961" t="s">
        <v>1029</v>
      </c>
      <c r="D22" s="961"/>
    </row>
    <row r="23" spans="1:256" ht="19.5" customHeight="1">
      <c r="B23" s="47" t="s">
        <v>1014</v>
      </c>
      <c r="C23" s="961" t="s">
        <v>1030</v>
      </c>
      <c r="D23" s="961"/>
    </row>
    <row r="24" spans="1:256" ht="111.75" customHeight="1">
      <c r="B24" s="47" t="s">
        <v>1016</v>
      </c>
      <c r="C24" s="961" t="s">
        <v>1614</v>
      </c>
      <c r="D24" s="961"/>
    </row>
    <row r="25" spans="1:256" ht="24.75" customHeight="1">
      <c r="B25" s="47" t="s">
        <v>1018</v>
      </c>
      <c r="C25" s="961" t="s">
        <v>1031</v>
      </c>
      <c r="D25" s="961"/>
    </row>
    <row r="26" spans="1:256" ht="24.75" customHeight="1">
      <c r="B26" s="47" t="s">
        <v>1020</v>
      </c>
      <c r="C26" s="46" t="s">
        <v>1032</v>
      </c>
      <c r="D26" s="128"/>
    </row>
    <row r="27" spans="1:256" ht="45" customHeight="1">
      <c r="B27" s="47" t="s">
        <v>1022</v>
      </c>
      <c r="C27" s="961" t="s">
        <v>1033</v>
      </c>
      <c r="D27" s="961"/>
    </row>
    <row r="28" spans="1:256" ht="35.25" customHeight="1">
      <c r="B28" s="47" t="s">
        <v>1034</v>
      </c>
      <c r="C28" s="961" t="s">
        <v>1035</v>
      </c>
      <c r="D28" s="961"/>
    </row>
    <row r="29" spans="1:256" ht="45" customHeight="1">
      <c r="B29" s="47" t="s">
        <v>1036</v>
      </c>
      <c r="C29" s="961" t="s">
        <v>1617</v>
      </c>
      <c r="D29" s="961"/>
    </row>
    <row r="30" spans="1:256" ht="24.75" customHeight="1">
      <c r="B30" s="47" t="s">
        <v>1037</v>
      </c>
      <c r="C30" s="961" t="s">
        <v>1038</v>
      </c>
      <c r="D30" s="961"/>
    </row>
    <row r="31" spans="1:256" ht="24.75" customHeight="1">
      <c r="B31" s="47" t="s">
        <v>1039</v>
      </c>
      <c r="C31" s="46" t="s">
        <v>1040</v>
      </c>
      <c r="D31" s="128"/>
    </row>
    <row r="32" spans="1:256" ht="77.25" customHeight="1">
      <c r="B32" s="47" t="s">
        <v>1041</v>
      </c>
      <c r="C32" s="961" t="s">
        <v>1623</v>
      </c>
      <c r="D32" s="961"/>
    </row>
    <row r="33" spans="1:4" ht="168.75" customHeight="1">
      <c r="B33" s="47" t="s">
        <v>1042</v>
      </c>
      <c r="C33" s="961" t="s">
        <v>1639</v>
      </c>
      <c r="D33" s="961"/>
    </row>
    <row r="34" spans="1:4" ht="58.5" customHeight="1">
      <c r="B34" s="47" t="s">
        <v>1043</v>
      </c>
      <c r="C34" s="961" t="s">
        <v>1618</v>
      </c>
      <c r="D34" s="961"/>
    </row>
    <row r="35" spans="1:4" ht="217.5" customHeight="1">
      <c r="B35" s="47" t="s">
        <v>1044</v>
      </c>
      <c r="C35" s="961" t="s">
        <v>1640</v>
      </c>
      <c r="D35" s="961"/>
    </row>
    <row r="36" spans="1:4" ht="24.75" customHeight="1">
      <c r="B36" s="47" t="s">
        <v>1046</v>
      </c>
      <c r="C36" s="46" t="s">
        <v>1045</v>
      </c>
      <c r="D36" s="128"/>
    </row>
    <row r="37" spans="1:4" ht="27.75" customHeight="1">
      <c r="B37" s="45" t="s">
        <v>1048</v>
      </c>
      <c r="C37" s="961" t="s">
        <v>1047</v>
      </c>
      <c r="D37" s="961"/>
    </row>
    <row r="38" spans="1:4" ht="24.75" customHeight="1">
      <c r="B38" s="47" t="s">
        <v>1050</v>
      </c>
      <c r="C38" s="46" t="s">
        <v>1049</v>
      </c>
      <c r="D38" s="128"/>
    </row>
    <row r="39" spans="1:4" ht="24.75" customHeight="1">
      <c r="B39" s="45" t="s">
        <v>1052</v>
      </c>
      <c r="C39" s="46" t="s">
        <v>1051</v>
      </c>
      <c r="D39" s="128"/>
    </row>
    <row r="40" spans="1:4" ht="45" customHeight="1">
      <c r="B40" s="46" t="s">
        <v>1054</v>
      </c>
      <c r="C40" s="961" t="s">
        <v>1053</v>
      </c>
      <c r="D40" s="961"/>
    </row>
    <row r="41" spans="1:4" ht="30.75" customHeight="1">
      <c r="B41" s="46" t="s">
        <v>1056</v>
      </c>
      <c r="C41" s="961" t="s">
        <v>1055</v>
      </c>
      <c r="D41" s="961"/>
    </row>
    <row r="42" spans="1:4" ht="24.75" customHeight="1">
      <c r="B42" s="46" t="s">
        <v>1057</v>
      </c>
      <c r="C42" s="46" t="s">
        <v>1624</v>
      </c>
      <c r="D42" s="128"/>
    </row>
    <row r="43" spans="1:4" ht="45" customHeight="1">
      <c r="B43" s="46" t="s">
        <v>1059</v>
      </c>
      <c r="C43" s="961" t="s">
        <v>1058</v>
      </c>
      <c r="D43" s="961"/>
    </row>
    <row r="44" spans="1:4" ht="24" customHeight="1">
      <c r="B44" s="46" t="s">
        <v>1061</v>
      </c>
      <c r="C44" s="46" t="s">
        <v>1060</v>
      </c>
      <c r="D44" s="128"/>
    </row>
    <row r="45" spans="1:4" ht="20.25" customHeight="1">
      <c r="B45" s="46" t="s">
        <v>1622</v>
      </c>
      <c r="C45" s="46" t="s">
        <v>1062</v>
      </c>
      <c r="D45" s="128"/>
    </row>
    <row r="46" spans="1:4" s="31" customFormat="1" ht="30" customHeight="1">
      <c r="A46" s="31" t="s">
        <v>1063</v>
      </c>
      <c r="B46" s="313"/>
      <c r="C46" s="314"/>
    </row>
    <row r="47" spans="1:4" ht="18" customHeight="1">
      <c r="B47" s="47" t="s">
        <v>1006</v>
      </c>
      <c r="C47" s="961" t="s">
        <v>1064</v>
      </c>
      <c r="D47" s="961"/>
    </row>
    <row r="48" spans="1:4" ht="18" customHeight="1">
      <c r="B48" s="47" t="s">
        <v>1008</v>
      </c>
      <c r="C48" s="961" t="s">
        <v>1065</v>
      </c>
      <c r="D48" s="961"/>
    </row>
    <row r="49" spans="2:4" ht="35.1" customHeight="1">
      <c r="B49" s="47" t="s">
        <v>1010</v>
      </c>
      <c r="C49" s="961" t="s">
        <v>1066</v>
      </c>
      <c r="D49" s="961"/>
    </row>
    <row r="50" spans="2:4" ht="18" customHeight="1">
      <c r="B50" s="47" t="s">
        <v>1012</v>
      </c>
      <c r="C50" s="961" t="s">
        <v>1067</v>
      </c>
      <c r="D50" s="961"/>
    </row>
    <row r="51" spans="2:4" ht="18" customHeight="1">
      <c r="B51" s="45" t="s">
        <v>1014</v>
      </c>
      <c r="C51" s="46" t="s">
        <v>1068</v>
      </c>
      <c r="D51" s="128"/>
    </row>
    <row r="52" spans="2:4" ht="64.5" customHeight="1">
      <c r="B52" s="47" t="s">
        <v>1016</v>
      </c>
      <c r="C52" s="961" t="s">
        <v>1069</v>
      </c>
      <c r="D52" s="961"/>
    </row>
    <row r="53" spans="2:4" ht="87" customHeight="1">
      <c r="B53" s="47" t="s">
        <v>1018</v>
      </c>
      <c r="C53" s="961" t="s">
        <v>1070</v>
      </c>
      <c r="D53" s="961"/>
    </row>
    <row r="54" spans="2:4" ht="65.25" customHeight="1">
      <c r="B54" s="47" t="s">
        <v>1020</v>
      </c>
      <c r="C54" s="961" t="s">
        <v>1071</v>
      </c>
      <c r="D54" s="961"/>
    </row>
    <row r="55" spans="2:4" ht="35.1" customHeight="1">
      <c r="B55" s="47" t="s">
        <v>1022</v>
      </c>
      <c r="C55" s="961" t="s">
        <v>1072</v>
      </c>
      <c r="D55" s="961"/>
    </row>
    <row r="56" spans="2:4" ht="35.1" customHeight="1">
      <c r="B56" s="47" t="s">
        <v>1034</v>
      </c>
      <c r="C56" s="961" t="s">
        <v>1073</v>
      </c>
      <c r="D56" s="961"/>
    </row>
    <row r="57" spans="2:4" ht="35.1" customHeight="1">
      <c r="B57" s="47" t="s">
        <v>1036</v>
      </c>
      <c r="C57" s="961" t="s">
        <v>1074</v>
      </c>
      <c r="D57" s="961"/>
    </row>
    <row r="58" spans="2:4" ht="18" customHeight="1">
      <c r="B58" s="47" t="s">
        <v>1037</v>
      </c>
      <c r="C58" s="46" t="s">
        <v>1075</v>
      </c>
      <c r="D58" s="128"/>
    </row>
    <row r="59" spans="2:4" ht="35.1" customHeight="1">
      <c r="B59" s="47" t="s">
        <v>1076</v>
      </c>
      <c r="C59" s="961" t="s">
        <v>1077</v>
      </c>
      <c r="D59" s="961"/>
    </row>
    <row r="60" spans="2:4" ht="35.1" customHeight="1">
      <c r="B60" s="47" t="s">
        <v>1041</v>
      </c>
      <c r="C60" s="961" t="s">
        <v>1078</v>
      </c>
      <c r="D60" s="961"/>
    </row>
    <row r="61" spans="2:4" ht="151.15" customHeight="1">
      <c r="B61" s="47" t="s">
        <v>1042</v>
      </c>
      <c r="C61" s="961" t="s">
        <v>1977</v>
      </c>
      <c r="D61" s="961"/>
    </row>
    <row r="62" spans="2:4" ht="18" customHeight="1">
      <c r="B62" s="47" t="s">
        <v>1043</v>
      </c>
      <c r="C62" s="961" t="s">
        <v>1079</v>
      </c>
      <c r="D62" s="961"/>
    </row>
    <row r="63" spans="2:4" ht="18" customHeight="1">
      <c r="B63" s="47" t="s">
        <v>1044</v>
      </c>
      <c r="C63" s="46" t="s">
        <v>1080</v>
      </c>
      <c r="D63" s="128"/>
    </row>
    <row r="64" spans="2:4" ht="18" customHeight="1">
      <c r="B64" s="47" t="s">
        <v>1046</v>
      </c>
      <c r="C64" s="46" t="s">
        <v>1081</v>
      </c>
      <c r="D64" s="128"/>
    </row>
    <row r="65" spans="1:4" ht="30.75" customHeight="1">
      <c r="B65" s="47" t="s">
        <v>1048</v>
      </c>
      <c r="C65" s="46" t="s">
        <v>1082</v>
      </c>
      <c r="D65" s="128"/>
    </row>
    <row r="66" spans="1:4" ht="35.1" customHeight="1">
      <c r="B66" s="47" t="s">
        <v>1050</v>
      </c>
      <c r="C66" s="961" t="s">
        <v>1083</v>
      </c>
      <c r="D66" s="961"/>
    </row>
    <row r="67" spans="1:4" ht="35.1" customHeight="1">
      <c r="B67" s="312" t="s">
        <v>1052</v>
      </c>
      <c r="C67" s="963" t="s">
        <v>1613</v>
      </c>
      <c r="D67" s="963"/>
    </row>
    <row r="68" spans="1:4" ht="18" customHeight="1">
      <c r="B68" s="47" t="s">
        <v>1054</v>
      </c>
      <c r="C68" s="46" t="s">
        <v>1084</v>
      </c>
      <c r="D68" s="128"/>
    </row>
    <row r="69" spans="1:4" ht="10.5" customHeight="1">
      <c r="B69" s="47"/>
      <c r="C69" s="46"/>
      <c r="D69" s="128"/>
    </row>
    <row r="70" spans="1:4" ht="23.25" customHeight="1">
      <c r="A70" s="31" t="s">
        <v>1085</v>
      </c>
      <c r="B70" s="313"/>
      <c r="C70" s="314"/>
      <c r="D70" s="128"/>
    </row>
    <row r="71" spans="1:4" ht="18" customHeight="1">
      <c r="B71" s="47" t="s">
        <v>1006</v>
      </c>
      <c r="C71" s="964" t="s">
        <v>1086</v>
      </c>
      <c r="D71" s="964"/>
    </row>
    <row r="72" spans="1:4" ht="35.1" customHeight="1">
      <c r="B72" s="47" t="s">
        <v>1008</v>
      </c>
      <c r="C72" s="961" t="s">
        <v>1087</v>
      </c>
      <c r="D72" s="961"/>
    </row>
    <row r="73" spans="1:4" ht="18" customHeight="1">
      <c r="B73" s="47" t="s">
        <v>1010</v>
      </c>
      <c r="C73" s="46" t="s">
        <v>1088</v>
      </c>
      <c r="D73" s="128"/>
    </row>
    <row r="74" spans="1:4" ht="18" customHeight="1">
      <c r="B74" s="47" t="s">
        <v>1012</v>
      </c>
      <c r="C74" s="46" t="s">
        <v>1089</v>
      </c>
      <c r="D74" s="128"/>
    </row>
    <row r="75" spans="1:4" ht="18" customHeight="1">
      <c r="B75" s="45" t="s">
        <v>1014</v>
      </c>
      <c r="C75" s="46" t="s">
        <v>1090</v>
      </c>
      <c r="D75" s="128"/>
    </row>
    <row r="76" spans="1:4" ht="35.1" customHeight="1">
      <c r="B76" s="47" t="s">
        <v>1016</v>
      </c>
      <c r="C76" s="961" t="s">
        <v>1091</v>
      </c>
      <c r="D76" s="961"/>
    </row>
    <row r="77" spans="1:4" ht="18" customHeight="1">
      <c r="B77" s="47" t="s">
        <v>1018</v>
      </c>
      <c r="C77" s="46" t="s">
        <v>1092</v>
      </c>
      <c r="D77" s="128"/>
    </row>
    <row r="78" spans="1:4" ht="18" customHeight="1">
      <c r="B78" s="47" t="s">
        <v>1020</v>
      </c>
      <c r="C78" s="46" t="s">
        <v>1093</v>
      </c>
      <c r="D78" s="128"/>
    </row>
    <row r="79" spans="1:4" ht="30.75" customHeight="1">
      <c r="A79" s="31" t="s">
        <v>1094</v>
      </c>
      <c r="B79" s="313"/>
      <c r="C79" s="46"/>
      <c r="D79" s="128"/>
    </row>
    <row r="80" spans="1:4" ht="35.1" customHeight="1">
      <c r="B80" s="47" t="s">
        <v>1006</v>
      </c>
      <c r="C80" s="961" t="s">
        <v>1095</v>
      </c>
      <c r="D80" s="961"/>
    </row>
    <row r="81" spans="2:4" ht="35.1" customHeight="1">
      <c r="B81" s="47" t="s">
        <v>1008</v>
      </c>
      <c r="C81" s="961" t="s">
        <v>1066</v>
      </c>
      <c r="D81" s="961"/>
    </row>
    <row r="82" spans="2:4" ht="35.1" customHeight="1">
      <c r="B82" s="47" t="s">
        <v>1010</v>
      </c>
      <c r="C82" s="961" t="s">
        <v>1096</v>
      </c>
      <c r="D82" s="961"/>
    </row>
    <row r="83" spans="2:4" ht="35.1" customHeight="1">
      <c r="B83" s="47" t="s">
        <v>1012</v>
      </c>
      <c r="C83" s="961" t="s">
        <v>1097</v>
      </c>
      <c r="D83" s="961"/>
    </row>
    <row r="84" spans="2:4" ht="18" customHeight="1">
      <c r="B84" s="45" t="s">
        <v>1014</v>
      </c>
      <c r="C84" s="46" t="s">
        <v>1098</v>
      </c>
      <c r="D84" s="128"/>
    </row>
    <row r="85" spans="2:4" ht="18" customHeight="1">
      <c r="B85" s="47" t="s">
        <v>1016</v>
      </c>
      <c r="C85" s="46" t="s">
        <v>1099</v>
      </c>
      <c r="D85" s="128"/>
    </row>
    <row r="86" spans="2:4" ht="35.1" customHeight="1">
      <c r="B86" s="47" t="s">
        <v>1018</v>
      </c>
      <c r="C86" s="961" t="s">
        <v>1100</v>
      </c>
      <c r="D86" s="961"/>
    </row>
    <row r="87" spans="2:4" ht="18" customHeight="1">
      <c r="B87" s="47" t="s">
        <v>1020</v>
      </c>
      <c r="C87" s="46" t="s">
        <v>1101</v>
      </c>
      <c r="D87" s="128"/>
    </row>
    <row r="88" spans="2:4">
      <c r="B88" s="47"/>
      <c r="C88" s="46"/>
      <c r="D88" s="128"/>
    </row>
    <row r="89" spans="2:4">
      <c r="B89" s="47"/>
      <c r="C89" s="46"/>
      <c r="D89" s="128"/>
    </row>
    <row r="92" spans="2:4" ht="12">
      <c r="B92" s="128" t="s">
        <v>1102</v>
      </c>
      <c r="C92" s="46"/>
    </row>
    <row r="93" spans="2:4" ht="12">
      <c r="B93" s="965" t="s">
        <v>1103</v>
      </c>
      <c r="C93" s="965"/>
      <c r="D93" s="126" t="s">
        <v>1104</v>
      </c>
    </row>
    <row r="94" spans="2:4" ht="14.1" customHeight="1">
      <c r="B94" s="962" t="s">
        <v>338</v>
      </c>
      <c r="C94" s="962"/>
      <c r="D94" s="127" t="s">
        <v>1105</v>
      </c>
    </row>
    <row r="95" spans="2:4" ht="14.1" customHeight="1">
      <c r="B95" s="962" t="s">
        <v>340</v>
      </c>
      <c r="C95" s="962"/>
      <c r="D95" s="127" t="s">
        <v>1106</v>
      </c>
    </row>
    <row r="96" spans="2:4" ht="14.1" customHeight="1">
      <c r="B96" s="962" t="s">
        <v>342</v>
      </c>
      <c r="C96" s="962"/>
      <c r="D96" s="127" t="s">
        <v>1107</v>
      </c>
    </row>
    <row r="97" spans="2:4" ht="14.1" customHeight="1">
      <c r="B97" s="962" t="s">
        <v>344</v>
      </c>
      <c r="C97" s="962"/>
      <c r="D97" s="127" t="s">
        <v>1108</v>
      </c>
    </row>
    <row r="98" spans="2:4" ht="14.1" customHeight="1">
      <c r="B98" s="962" t="s">
        <v>346</v>
      </c>
      <c r="C98" s="962"/>
      <c r="D98" s="127" t="s">
        <v>1109</v>
      </c>
    </row>
    <row r="99" spans="2:4" ht="14.1" customHeight="1">
      <c r="B99" s="962" t="s">
        <v>348</v>
      </c>
      <c r="C99" s="962"/>
      <c r="D99" s="127" t="s">
        <v>1110</v>
      </c>
    </row>
    <row r="100" spans="2:4" ht="14.1" customHeight="1">
      <c r="B100" s="962" t="s">
        <v>350</v>
      </c>
      <c r="C100" s="962"/>
      <c r="D100" s="127" t="s">
        <v>1111</v>
      </c>
    </row>
    <row r="101" spans="2:4" ht="14.1" customHeight="1">
      <c r="B101" s="962" t="s">
        <v>352</v>
      </c>
      <c r="C101" s="962"/>
      <c r="D101" s="127" t="s">
        <v>1112</v>
      </c>
    </row>
    <row r="102" spans="2:4" ht="14.1" customHeight="1">
      <c r="B102" s="962" t="s">
        <v>1113</v>
      </c>
      <c r="C102" s="962"/>
      <c r="D102" s="127" t="s">
        <v>1114</v>
      </c>
    </row>
    <row r="103" spans="2:4" ht="14.1" customHeight="1">
      <c r="B103" s="962" t="s">
        <v>1115</v>
      </c>
      <c r="C103" s="962"/>
      <c r="D103" s="127" t="s">
        <v>1116</v>
      </c>
    </row>
    <row r="104" spans="2:4" ht="14.1" customHeight="1">
      <c r="B104" s="962" t="s">
        <v>1117</v>
      </c>
      <c r="C104" s="962"/>
      <c r="D104" s="127" t="s">
        <v>1118</v>
      </c>
    </row>
    <row r="105" spans="2:4" ht="14.1" customHeight="1">
      <c r="B105" s="962" t="s">
        <v>363</v>
      </c>
      <c r="C105" s="962"/>
      <c r="D105" s="127" t="s">
        <v>1119</v>
      </c>
    </row>
    <row r="106" spans="2:4" ht="14.1" customHeight="1">
      <c r="B106" s="962" t="s">
        <v>366</v>
      </c>
      <c r="C106" s="962"/>
      <c r="D106" s="127" t="s">
        <v>1120</v>
      </c>
    </row>
    <row r="107" spans="2:4" ht="14.1" customHeight="1">
      <c r="B107" s="962" t="s">
        <v>369</v>
      </c>
      <c r="C107" s="962"/>
      <c r="D107" s="127" t="s">
        <v>1121</v>
      </c>
    </row>
    <row r="108" spans="2:4" ht="14.1" customHeight="1">
      <c r="B108" s="955" t="s">
        <v>1122</v>
      </c>
      <c r="C108" s="956"/>
      <c r="D108" s="127" t="s">
        <v>1123</v>
      </c>
    </row>
    <row r="109" spans="2:4" ht="14.1" customHeight="1">
      <c r="B109" s="955" t="s">
        <v>375</v>
      </c>
      <c r="C109" s="956"/>
      <c r="D109" s="127" t="s">
        <v>1124</v>
      </c>
    </row>
    <row r="110" spans="2:4" ht="14.1" customHeight="1">
      <c r="B110" s="955" t="s">
        <v>378</v>
      </c>
      <c r="C110" s="956"/>
      <c r="D110" s="127" t="s">
        <v>1125</v>
      </c>
    </row>
    <row r="111" spans="2:4" ht="14.1" customHeight="1">
      <c r="B111" s="955" t="s">
        <v>1126</v>
      </c>
      <c r="C111" s="956"/>
      <c r="D111" s="127" t="s">
        <v>1127</v>
      </c>
    </row>
    <row r="112" spans="2:4" ht="14.1" customHeight="1">
      <c r="B112" s="955" t="s">
        <v>384</v>
      </c>
      <c r="C112" s="956"/>
      <c r="D112" s="127" t="s">
        <v>1128</v>
      </c>
    </row>
    <row r="113" spans="2:4" ht="14.1" customHeight="1">
      <c r="B113" s="955" t="s">
        <v>1129</v>
      </c>
      <c r="C113" s="956"/>
      <c r="D113" s="127" t="s">
        <v>1130</v>
      </c>
    </row>
    <row r="114" spans="2:4" ht="14.1" customHeight="1">
      <c r="B114" s="955" t="s">
        <v>390</v>
      </c>
      <c r="C114" s="956"/>
      <c r="D114" s="127" t="s">
        <v>1131</v>
      </c>
    </row>
    <row r="115" spans="2:4" ht="14.1" customHeight="1">
      <c r="B115" s="955" t="s">
        <v>1132</v>
      </c>
      <c r="C115" s="956"/>
      <c r="D115" s="127" t="s">
        <v>1133</v>
      </c>
    </row>
    <row r="116" spans="2:4" ht="14.1" customHeight="1">
      <c r="B116" s="955" t="s">
        <v>1134</v>
      </c>
      <c r="C116" s="956"/>
      <c r="D116" s="127" t="s">
        <v>1135</v>
      </c>
    </row>
    <row r="117" spans="2:4" ht="24.75" customHeight="1">
      <c r="B117" s="957" t="s">
        <v>1136</v>
      </c>
      <c r="C117" s="958"/>
      <c r="D117" s="127" t="s">
        <v>1137</v>
      </c>
    </row>
    <row r="118" spans="2:4" ht="14.1" customHeight="1">
      <c r="B118" s="955" t="s">
        <v>1138</v>
      </c>
      <c r="C118" s="956"/>
      <c r="D118" s="127" t="s">
        <v>1139</v>
      </c>
    </row>
    <row r="119" spans="2:4" ht="14.1" customHeight="1">
      <c r="B119" s="955" t="s">
        <v>407</v>
      </c>
      <c r="C119" s="956"/>
      <c r="D119" s="127" t="s">
        <v>1140</v>
      </c>
    </row>
    <row r="120" spans="2:4" ht="14.1" customHeight="1">
      <c r="B120" s="955" t="s">
        <v>410</v>
      </c>
      <c r="C120" s="956"/>
      <c r="D120" s="127" t="s">
        <v>1141</v>
      </c>
    </row>
    <row r="121" spans="2:4" ht="14.1" customHeight="1">
      <c r="B121" s="955" t="s">
        <v>413</v>
      </c>
      <c r="C121" s="956"/>
      <c r="D121" s="127" t="s">
        <v>1142</v>
      </c>
    </row>
    <row r="122" spans="2:4" ht="14.1" customHeight="1">
      <c r="B122" s="955" t="s">
        <v>416</v>
      </c>
      <c r="C122" s="956"/>
      <c r="D122" s="127" t="s">
        <v>1143</v>
      </c>
    </row>
    <row r="123" spans="2:4" ht="14.1" customHeight="1">
      <c r="B123" s="955" t="s">
        <v>419</v>
      </c>
      <c r="C123" s="956"/>
      <c r="D123" s="127" t="s">
        <v>1144</v>
      </c>
    </row>
    <row r="124" spans="2:4" ht="14.1" customHeight="1">
      <c r="B124" s="955" t="s">
        <v>422</v>
      </c>
      <c r="C124" s="956"/>
      <c r="D124" s="127" t="s">
        <v>1145</v>
      </c>
    </row>
    <row r="125" spans="2:4" ht="14.1" customHeight="1">
      <c r="B125" s="955" t="s">
        <v>1146</v>
      </c>
      <c r="C125" s="956"/>
      <c r="D125" s="127" t="s">
        <v>1147</v>
      </c>
    </row>
    <row r="126" spans="2:4" ht="14.1" customHeight="1">
      <c r="B126" s="955" t="s">
        <v>428</v>
      </c>
      <c r="C126" s="956"/>
      <c r="D126" s="127" t="s">
        <v>1148</v>
      </c>
    </row>
    <row r="127" spans="2:4" ht="14.1" customHeight="1">
      <c r="B127" s="955" t="s">
        <v>431</v>
      </c>
      <c r="C127" s="956"/>
      <c r="D127" s="127" t="s">
        <v>1149</v>
      </c>
    </row>
    <row r="128" spans="2:4" ht="14.1" customHeight="1">
      <c r="B128" s="955" t="s">
        <v>1150</v>
      </c>
      <c r="C128" s="956"/>
      <c r="D128" s="127" t="s">
        <v>1151</v>
      </c>
    </row>
    <row r="129" spans="2:4" ht="14.1" customHeight="1">
      <c r="B129" s="955" t="s">
        <v>437</v>
      </c>
      <c r="C129" s="956"/>
      <c r="D129" s="127" t="s">
        <v>1152</v>
      </c>
    </row>
    <row r="130" spans="2:4" ht="14.1" customHeight="1">
      <c r="B130" s="955" t="s">
        <v>440</v>
      </c>
      <c r="C130" s="956"/>
      <c r="D130" s="127" t="s">
        <v>1153</v>
      </c>
    </row>
    <row r="131" spans="2:4" ht="14.1" customHeight="1">
      <c r="B131" s="955" t="s">
        <v>443</v>
      </c>
      <c r="C131" s="956"/>
      <c r="D131" s="127" t="s">
        <v>1154</v>
      </c>
    </row>
    <row r="132" spans="2:4" ht="14.1" customHeight="1">
      <c r="B132" s="955" t="s">
        <v>446</v>
      </c>
      <c r="C132" s="956"/>
      <c r="D132" s="127" t="s">
        <v>1155</v>
      </c>
    </row>
    <row r="133" spans="2:4" ht="14.1" customHeight="1">
      <c r="B133" s="955" t="s">
        <v>449</v>
      </c>
      <c r="C133" s="956"/>
      <c r="D133" s="127" t="s">
        <v>1156</v>
      </c>
    </row>
    <row r="134" spans="2:4" ht="14.1" customHeight="1">
      <c r="B134" s="955" t="s">
        <v>452</v>
      </c>
      <c r="C134" s="956"/>
      <c r="D134" s="127" t="s">
        <v>1157</v>
      </c>
    </row>
    <row r="135" spans="2:4" ht="24.75" customHeight="1">
      <c r="B135" s="957" t="s">
        <v>1158</v>
      </c>
      <c r="C135" s="958"/>
      <c r="D135" s="127" t="s">
        <v>1159</v>
      </c>
    </row>
    <row r="136" spans="2:4" ht="14.1" customHeight="1">
      <c r="B136" s="955" t="s">
        <v>458</v>
      </c>
      <c r="C136" s="956"/>
      <c r="D136" s="127" t="s">
        <v>1160</v>
      </c>
    </row>
    <row r="137" spans="2:4" ht="14.1" customHeight="1">
      <c r="B137" s="955" t="s">
        <v>461</v>
      </c>
      <c r="C137" s="956"/>
      <c r="D137" s="127" t="s">
        <v>1161</v>
      </c>
    </row>
    <row r="138" spans="2:4" ht="14.1" customHeight="1">
      <c r="B138" s="955" t="s">
        <v>464</v>
      </c>
      <c r="C138" s="956"/>
      <c r="D138" s="127" t="s">
        <v>1162</v>
      </c>
    </row>
    <row r="139" spans="2:4" ht="14.1" customHeight="1">
      <c r="B139" s="955" t="s">
        <v>467</v>
      </c>
      <c r="C139" s="956"/>
      <c r="D139" s="127" t="s">
        <v>1163</v>
      </c>
    </row>
    <row r="140" spans="2:4" ht="14.1" customHeight="1">
      <c r="B140" s="955" t="s">
        <v>470</v>
      </c>
      <c r="C140" s="956"/>
      <c r="D140" s="127" t="s">
        <v>1164</v>
      </c>
    </row>
    <row r="141" spans="2:4" ht="39" customHeight="1">
      <c r="B141" s="959" t="s">
        <v>1165</v>
      </c>
      <c r="C141" s="960"/>
      <c r="D141" s="127" t="s">
        <v>1166</v>
      </c>
    </row>
    <row r="142" spans="2:4" ht="24.75" customHeight="1">
      <c r="B142" s="959" t="s">
        <v>1167</v>
      </c>
      <c r="C142" s="959"/>
      <c r="D142" s="127" t="s">
        <v>1168</v>
      </c>
    </row>
    <row r="143" spans="2:4" ht="14.1" customHeight="1">
      <c r="B143" s="955" t="s">
        <v>479</v>
      </c>
      <c r="C143" s="956"/>
      <c r="D143" s="127" t="s">
        <v>1169</v>
      </c>
    </row>
    <row r="144" spans="2:4" ht="98.25" customHeight="1">
      <c r="B144" s="959" t="s">
        <v>1170</v>
      </c>
      <c r="C144" s="960"/>
      <c r="D144" s="127" t="s">
        <v>1171</v>
      </c>
    </row>
    <row r="145" spans="2:4" ht="30" customHeight="1">
      <c r="B145" s="959" t="s">
        <v>485</v>
      </c>
      <c r="C145" s="960"/>
      <c r="D145" s="127" t="s">
        <v>1172</v>
      </c>
    </row>
    <row r="146" spans="2:4" ht="14.1" customHeight="1">
      <c r="B146" s="955" t="s">
        <v>488</v>
      </c>
      <c r="C146" s="956"/>
      <c r="D146" s="127" t="s">
        <v>1173</v>
      </c>
    </row>
    <row r="147" spans="2:4" ht="14.1" customHeight="1">
      <c r="B147" s="955" t="s">
        <v>491</v>
      </c>
      <c r="C147" s="956"/>
      <c r="D147" s="127" t="s">
        <v>1174</v>
      </c>
    </row>
    <row r="148" spans="2:4" ht="14.1" customHeight="1">
      <c r="B148" s="955" t="s">
        <v>494</v>
      </c>
      <c r="C148" s="956"/>
      <c r="D148" s="127" t="s">
        <v>1175</v>
      </c>
    </row>
    <row r="149" spans="2:4" ht="14.1" customHeight="1">
      <c r="B149" s="955" t="s">
        <v>497</v>
      </c>
      <c r="C149" s="956"/>
      <c r="D149" s="127" t="s">
        <v>1176</v>
      </c>
    </row>
    <row r="150" spans="2:4" ht="14.1" customHeight="1">
      <c r="B150" s="955" t="s">
        <v>500</v>
      </c>
      <c r="C150" s="956"/>
      <c r="D150" s="127" t="s">
        <v>1177</v>
      </c>
    </row>
    <row r="151" spans="2:4" ht="14.1" customHeight="1">
      <c r="B151" s="955" t="s">
        <v>503</v>
      </c>
      <c r="C151" s="956"/>
      <c r="D151" s="127" t="s">
        <v>1178</v>
      </c>
    </row>
    <row r="152" spans="2:4" ht="14.1" customHeight="1">
      <c r="B152" s="955" t="s">
        <v>506</v>
      </c>
      <c r="C152" s="956"/>
      <c r="D152" s="127" t="s">
        <v>1179</v>
      </c>
    </row>
    <row r="153" spans="2:4" ht="14.1" customHeight="1">
      <c r="B153" s="955" t="s">
        <v>509</v>
      </c>
      <c r="C153" s="956"/>
      <c r="D153" s="127" t="s">
        <v>1180</v>
      </c>
    </row>
    <row r="154" spans="2:4" ht="14.1" customHeight="1">
      <c r="B154" s="955" t="s">
        <v>512</v>
      </c>
      <c r="C154" s="956"/>
      <c r="D154" s="127" t="s">
        <v>1181</v>
      </c>
    </row>
    <row r="155" spans="2:4" ht="14.1" customHeight="1">
      <c r="B155" s="955" t="s">
        <v>515</v>
      </c>
      <c r="C155" s="956"/>
      <c r="D155" s="127" t="s">
        <v>1182</v>
      </c>
    </row>
    <row r="156" spans="2:4" ht="14.1" customHeight="1">
      <c r="B156" s="955" t="s">
        <v>518</v>
      </c>
      <c r="C156" s="956"/>
      <c r="D156" s="127" t="s">
        <v>1183</v>
      </c>
    </row>
    <row r="157" spans="2:4" ht="14.1" customHeight="1">
      <c r="B157" s="955" t="s">
        <v>521</v>
      </c>
      <c r="C157" s="956"/>
      <c r="D157" s="127" t="s">
        <v>1184</v>
      </c>
    </row>
    <row r="158" spans="2:4" ht="14.1" customHeight="1">
      <c r="B158" s="955" t="s">
        <v>524</v>
      </c>
      <c r="C158" s="956"/>
      <c r="D158" s="127" t="s">
        <v>1185</v>
      </c>
    </row>
    <row r="159" spans="2:4" ht="14.1" customHeight="1">
      <c r="B159" s="955" t="s">
        <v>527</v>
      </c>
      <c r="C159" s="956"/>
      <c r="D159" s="127" t="s">
        <v>1186</v>
      </c>
    </row>
    <row r="160" spans="2:4" ht="36" customHeight="1">
      <c r="B160" s="959" t="s">
        <v>1187</v>
      </c>
      <c r="C160" s="960"/>
      <c r="D160" s="127" t="s">
        <v>1188</v>
      </c>
    </row>
    <row r="161" spans="2:4" ht="14.1" customHeight="1">
      <c r="B161" s="955" t="s">
        <v>533</v>
      </c>
      <c r="C161" s="956"/>
      <c r="D161" s="127" t="s">
        <v>1189</v>
      </c>
    </row>
    <row r="162" spans="2:4" ht="14.1" customHeight="1">
      <c r="B162" s="955" t="s">
        <v>536</v>
      </c>
      <c r="C162" s="956"/>
      <c r="D162" s="127" t="s">
        <v>1190</v>
      </c>
    </row>
    <row r="163" spans="2:4" ht="14.1" customHeight="1">
      <c r="B163" s="955" t="s">
        <v>1191</v>
      </c>
      <c r="C163" s="956"/>
      <c r="D163" s="127" t="s">
        <v>1192</v>
      </c>
    </row>
    <row r="164" spans="2:4" ht="14.1" customHeight="1">
      <c r="B164" s="955" t="s">
        <v>1193</v>
      </c>
      <c r="C164" s="956"/>
      <c r="D164" s="127" t="s">
        <v>1194</v>
      </c>
    </row>
    <row r="165" spans="2:4" ht="63.75" customHeight="1">
      <c r="B165" s="959" t="s">
        <v>1195</v>
      </c>
      <c r="C165" s="960"/>
      <c r="D165" s="127" t="s">
        <v>1196</v>
      </c>
    </row>
    <row r="166" spans="2:4" ht="14.1" customHeight="1">
      <c r="B166" s="955" t="s">
        <v>548</v>
      </c>
      <c r="C166" s="956"/>
      <c r="D166" s="127" t="s">
        <v>1197</v>
      </c>
    </row>
  </sheetData>
  <sheetProtection algorithmName="SHA-512" hashValue="zYL2XAk2tHV/b5FQOnpniYTydDEUu2qpqWG6a5/pfOmaYGsyqV+iCYZTfHGU9R3lS+xjb+s3SlntSNyVRsIkIQ==" saltValue="Y6jXYn/rSBjf7MqXQld5Yw==" spinCount="100000" sheet="1" selectLockedCells="1"/>
  <mergeCells count="12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DCF4-E498-4504-81BA-BADA4962C565}">
  <sheetPr>
    <tabColor rgb="FFFF0000"/>
  </sheetPr>
  <dimension ref="A2:N96"/>
  <sheetViews>
    <sheetView topLeftCell="A29" workbookViewId="0">
      <selection activeCell="C45" sqref="C45:C48"/>
    </sheetView>
  </sheetViews>
  <sheetFormatPr defaultColWidth="9.125" defaultRowHeight="13.5"/>
  <cols>
    <col min="1" max="1" width="9.125" style="450"/>
    <col min="2" max="5" width="15.625" style="450" customWidth="1"/>
    <col min="6" max="6" width="64.125" style="450" customWidth="1"/>
    <col min="7" max="7" width="28" style="450" customWidth="1"/>
    <col min="8" max="9" width="15.625" style="450" customWidth="1"/>
    <col min="10" max="10" width="49.375" style="450" customWidth="1"/>
    <col min="11" max="11" width="25.25" style="450" customWidth="1"/>
    <col min="12" max="13" width="46.375" style="450" customWidth="1"/>
    <col min="14" max="14" width="64.5" style="450" customWidth="1"/>
    <col min="15" max="16384" width="9.125" style="450"/>
  </cols>
  <sheetData>
    <row r="2" spans="1:14">
      <c r="A2" s="448" t="s">
        <v>2035</v>
      </c>
      <c r="B2" s="448" t="s">
        <v>2035</v>
      </c>
      <c r="C2" s="448" t="s">
        <v>2035</v>
      </c>
      <c r="D2" s="448" t="s">
        <v>2247</v>
      </c>
      <c r="E2" s="448" t="s">
        <v>2247</v>
      </c>
      <c r="F2" s="448" t="s">
        <v>2035</v>
      </c>
      <c r="G2" s="448" t="s">
        <v>2036</v>
      </c>
      <c r="H2" s="448" t="s">
        <v>2036</v>
      </c>
      <c r="I2" s="448" t="s">
        <v>2036</v>
      </c>
      <c r="J2" s="448" t="s">
        <v>2036</v>
      </c>
      <c r="K2" s="448" t="s">
        <v>2154</v>
      </c>
      <c r="L2" s="448" t="s">
        <v>2056</v>
      </c>
      <c r="M2" s="448"/>
      <c r="N2" s="448" t="s">
        <v>2063</v>
      </c>
    </row>
    <row r="3" spans="1:14">
      <c r="A3" s="451" t="s">
        <v>1991</v>
      </c>
      <c r="B3" s="449" t="s">
        <v>1992</v>
      </c>
      <c r="C3" s="449" t="s">
        <v>1993</v>
      </c>
      <c r="D3" s="449" t="s">
        <v>2248</v>
      </c>
      <c r="E3" s="449" t="s">
        <v>2251</v>
      </c>
      <c r="F3" s="449" t="s">
        <v>2044</v>
      </c>
      <c r="G3" s="449" t="s">
        <v>1994</v>
      </c>
      <c r="H3" s="449" t="s">
        <v>1995</v>
      </c>
      <c r="I3" s="449" t="s">
        <v>1996</v>
      </c>
      <c r="J3" s="449" t="s">
        <v>1996</v>
      </c>
      <c r="K3" s="451" t="s">
        <v>1801</v>
      </c>
      <c r="L3" s="449" t="s">
        <v>1996</v>
      </c>
      <c r="M3" s="449" t="s">
        <v>2135</v>
      </c>
      <c r="N3" s="449" t="s">
        <v>1996</v>
      </c>
    </row>
    <row r="4" spans="1:14">
      <c r="A4" s="452" t="s">
        <v>45</v>
      </c>
      <c r="B4" s="453" t="s">
        <v>1198</v>
      </c>
      <c r="C4" s="453" t="s">
        <v>2076</v>
      </c>
      <c r="D4" s="453" t="s">
        <v>2076</v>
      </c>
      <c r="E4" s="453" t="s">
        <v>2076</v>
      </c>
      <c r="F4" s="459"/>
      <c r="G4" s="454" t="s">
        <v>1691</v>
      </c>
      <c r="H4" s="455"/>
      <c r="I4" s="454" t="s">
        <v>2046</v>
      </c>
      <c r="J4" s="415" t="s">
        <v>2046</v>
      </c>
      <c r="K4" s="454" t="s">
        <v>2049</v>
      </c>
      <c r="L4" s="410" t="str">
        <f>J4</f>
        <v>選択してください（リスト選択してから手入力で文言修正可能です）</v>
      </c>
      <c r="M4" s="1" t="s">
        <v>1691</v>
      </c>
      <c r="N4" s="449" t="s">
        <v>2175</v>
      </c>
    </row>
    <row r="5" spans="1:14">
      <c r="A5" s="451" t="s">
        <v>46</v>
      </c>
      <c r="B5" s="453" t="s">
        <v>592</v>
      </c>
      <c r="C5" s="453" t="s">
        <v>1199</v>
      </c>
      <c r="D5" s="453" t="s">
        <v>2245</v>
      </c>
      <c r="E5" s="513" t="s">
        <v>2252</v>
      </c>
      <c r="F5" s="459" t="s">
        <v>2038</v>
      </c>
      <c r="G5" s="454" t="s">
        <v>121</v>
      </c>
      <c r="H5" s="455"/>
      <c r="I5" s="454" t="s">
        <v>2055</v>
      </c>
      <c r="J5" s="415" t="s">
        <v>2228</v>
      </c>
      <c r="K5" s="456" t="s">
        <v>630</v>
      </c>
      <c r="L5" s="449"/>
      <c r="M5" s="1" t="s">
        <v>2278</v>
      </c>
      <c r="N5" s="449"/>
    </row>
    <row r="6" spans="1:14">
      <c r="A6" s="451" t="s">
        <v>1201</v>
      </c>
      <c r="B6" s="453" t="s">
        <v>596</v>
      </c>
      <c r="C6" s="453" t="s">
        <v>1200</v>
      </c>
      <c r="D6" s="453" t="s">
        <v>2249</v>
      </c>
      <c r="E6" s="513" t="s">
        <v>2253</v>
      </c>
      <c r="F6" s="459" t="s">
        <v>2061</v>
      </c>
      <c r="G6" s="454" t="s">
        <v>123</v>
      </c>
      <c r="H6" s="455"/>
      <c r="I6" s="454" t="s">
        <v>2047</v>
      </c>
      <c r="J6" s="415" t="s">
        <v>2047</v>
      </c>
      <c r="K6" s="456" t="s">
        <v>1684</v>
      </c>
      <c r="L6" s="449"/>
      <c r="M6" s="1" t="s">
        <v>2062</v>
      </c>
      <c r="N6" s="449"/>
    </row>
    <row r="7" spans="1:14">
      <c r="A7" s="452"/>
      <c r="B7" s="453" t="s">
        <v>589</v>
      </c>
      <c r="C7" s="453" t="s">
        <v>1202</v>
      </c>
      <c r="D7" s="453"/>
      <c r="E7" s="513" t="s">
        <v>2246</v>
      </c>
      <c r="F7" s="459" t="s">
        <v>2078</v>
      </c>
      <c r="G7" s="454" t="s">
        <v>124</v>
      </c>
      <c r="H7" s="455" t="s">
        <v>1267</v>
      </c>
      <c r="I7" s="454" t="s">
        <v>338</v>
      </c>
      <c r="J7" s="449" t="str">
        <f>"（"&amp;H7&amp;"）　"&amp;$I7</f>
        <v>（08010）　一戸建ての住宅</v>
      </c>
      <c r="K7" s="456" t="s">
        <v>1752</v>
      </c>
      <c r="L7" s="449" t="str">
        <f>"（"&amp;$H7&amp;"）　"&amp;$I7</f>
        <v>（08010）　一戸建ての住宅</v>
      </c>
      <c r="M7" s="1" t="s">
        <v>2279</v>
      </c>
      <c r="N7" s="449" t="str">
        <f>"（"&amp;$H7&amp;"） (  "&amp;$I7</f>
        <v>（08010） (  一戸建ての住宅</v>
      </c>
    </row>
    <row r="8" spans="1:14">
      <c r="A8" s="452"/>
      <c r="B8" s="453" t="s">
        <v>1990</v>
      </c>
      <c r="C8" s="453" t="s">
        <v>1203</v>
      </c>
      <c r="D8" s="453"/>
      <c r="E8" s="513" t="s">
        <v>2254</v>
      </c>
      <c r="F8" s="459" t="s">
        <v>2042</v>
      </c>
      <c r="G8" s="454" t="s">
        <v>126</v>
      </c>
      <c r="H8" s="455" t="s">
        <v>1268</v>
      </c>
      <c r="I8" s="454" t="s">
        <v>340</v>
      </c>
      <c r="J8" s="410" t="str">
        <f>"（"&amp;$H8&amp;"）　"&amp;$I8&amp;"（手入力００戸）"</f>
        <v>（08020）　長屋（手入力００戸）</v>
      </c>
      <c r="K8" s="456" t="s">
        <v>2057</v>
      </c>
      <c r="L8" s="410" t="str">
        <f>"（"&amp;$H8&amp;"）　"&amp;$I8&amp;"（手入力００戸）"</f>
        <v>（08020）　長屋（手入力００戸）</v>
      </c>
      <c r="M8" s="1" t="s">
        <v>2280</v>
      </c>
      <c r="N8" s="449" t="str">
        <f t="shared" ref="N8:N71" si="0">"（"&amp;$H8&amp;"） (  "&amp;$I8</f>
        <v>（08020） (  長屋</v>
      </c>
    </row>
    <row r="9" spans="1:14">
      <c r="A9" s="452"/>
      <c r="B9" s="453" t="s">
        <v>579</v>
      </c>
      <c r="C9" s="453" t="s">
        <v>1204</v>
      </c>
      <c r="D9" s="453"/>
      <c r="E9" s="513" t="s">
        <v>2255</v>
      </c>
      <c r="F9" s="459" t="s">
        <v>2043</v>
      </c>
      <c r="G9" s="454" t="s">
        <v>1997</v>
      </c>
      <c r="H9" s="455" t="s">
        <v>1269</v>
      </c>
      <c r="I9" s="454" t="s">
        <v>342</v>
      </c>
      <c r="J9" s="410" t="str">
        <f>"（"&amp;$H9&amp;"）　"&amp;$I9&amp;"（手入力００戸）"</f>
        <v>（08030）　共同住宅（手入力００戸）</v>
      </c>
      <c r="K9" s="456" t="s">
        <v>1686</v>
      </c>
      <c r="L9" s="410" t="str">
        <f>"（"&amp;$H9&amp;"）　"&amp;$I9&amp;"（手入力００戸）"</f>
        <v>（08030）　共同住宅（手入力００戸）</v>
      </c>
      <c r="M9" s="1" t="s">
        <v>1655</v>
      </c>
      <c r="N9" s="449" t="str">
        <f t="shared" si="0"/>
        <v>（08030） (  共同住宅</v>
      </c>
    </row>
    <row r="10" spans="1:14">
      <c r="A10" s="452"/>
      <c r="B10" s="457" t="s">
        <v>582</v>
      </c>
      <c r="C10" s="457" t="s">
        <v>1205</v>
      </c>
      <c r="D10" s="457"/>
      <c r="E10" s="513" t="s">
        <v>2256</v>
      </c>
      <c r="F10" s="459" t="s">
        <v>2077</v>
      </c>
      <c r="G10" s="454" t="s">
        <v>127</v>
      </c>
      <c r="H10" s="455" t="s">
        <v>345</v>
      </c>
      <c r="I10" s="454" t="s">
        <v>344</v>
      </c>
      <c r="J10" s="449" t="str">
        <f t="shared" ref="J10:J71" si="1">"（"&amp;H10&amp;"）　"&amp;$I10</f>
        <v>（08040）　寄宿舎</v>
      </c>
      <c r="K10" s="456" t="s">
        <v>1687</v>
      </c>
      <c r="L10" s="449" t="str">
        <f t="shared" ref="L10:L71" si="2">"（"&amp;$H10&amp;"）　"&amp;$I10</f>
        <v>（08040）　寄宿舎</v>
      </c>
      <c r="M10" s="1"/>
      <c r="N10" s="449" t="str">
        <f t="shared" si="0"/>
        <v>（08040） (  寄宿舎</v>
      </c>
    </row>
    <row r="11" spans="1:14">
      <c r="A11" s="452"/>
      <c r="B11" s="453" t="s">
        <v>584</v>
      </c>
      <c r="C11" s="453" t="s">
        <v>1206</v>
      </c>
      <c r="D11" s="453"/>
      <c r="E11" s="513" t="s">
        <v>2257</v>
      </c>
      <c r="F11" s="459" t="s">
        <v>2037</v>
      </c>
      <c r="G11" s="454" t="s">
        <v>130</v>
      </c>
      <c r="H11" s="455" t="s">
        <v>2098</v>
      </c>
      <c r="I11" s="454" t="s">
        <v>346</v>
      </c>
      <c r="J11" s="449" t="str">
        <f t="shared" si="1"/>
        <v>（08050）　下宿</v>
      </c>
      <c r="K11" s="456" t="s">
        <v>2058</v>
      </c>
      <c r="L11" s="449" t="str">
        <f t="shared" si="2"/>
        <v>（08050）　下宿</v>
      </c>
      <c r="M11" s="449"/>
      <c r="N11" s="449" t="str">
        <f t="shared" si="0"/>
        <v>（08050） (  下宿</v>
      </c>
    </row>
    <row r="12" spans="1:14">
      <c r="A12" s="452"/>
      <c r="B12" s="453" t="s">
        <v>623</v>
      </c>
      <c r="C12" s="453" t="s">
        <v>1207</v>
      </c>
      <c r="D12" s="453"/>
      <c r="E12" s="513" t="s">
        <v>2258</v>
      </c>
      <c r="F12" s="459" t="s">
        <v>2079</v>
      </c>
      <c r="G12" s="454" t="s">
        <v>132</v>
      </c>
      <c r="H12" s="455" t="s">
        <v>349</v>
      </c>
      <c r="I12" s="454" t="s">
        <v>2003</v>
      </c>
      <c r="J12" s="449" t="str">
        <f t="shared" si="1"/>
        <v>（08060）　事務所併用住宅</v>
      </c>
      <c r="K12" s="456" t="s">
        <v>2059</v>
      </c>
      <c r="L12" s="449" t="str">
        <f t="shared" si="2"/>
        <v>（08060）　事務所併用住宅</v>
      </c>
      <c r="M12" s="449"/>
      <c r="N12" s="449" t="str">
        <f t="shared" si="0"/>
        <v>（08060） (  事務所併用住宅</v>
      </c>
    </row>
    <row r="13" spans="1:14">
      <c r="A13" s="452"/>
      <c r="B13" s="453" t="s">
        <v>624</v>
      </c>
      <c r="C13" s="453" t="s">
        <v>1209</v>
      </c>
      <c r="D13" s="453"/>
      <c r="E13" s="513" t="s">
        <v>2259</v>
      </c>
      <c r="F13" s="459" t="s">
        <v>2080</v>
      </c>
      <c r="G13" s="454" t="s">
        <v>134</v>
      </c>
      <c r="H13" s="455" t="s">
        <v>1270</v>
      </c>
      <c r="I13" s="454" t="s">
        <v>2004</v>
      </c>
      <c r="J13" s="449" t="str">
        <f t="shared" si="1"/>
        <v>（08060）　店舗併用住宅</v>
      </c>
      <c r="K13" s="456" t="s">
        <v>1688</v>
      </c>
      <c r="L13" s="449" t="str">
        <f t="shared" si="2"/>
        <v>（08060）　店舗併用住宅</v>
      </c>
      <c r="M13" s="449"/>
      <c r="N13" s="449" t="str">
        <f t="shared" si="0"/>
        <v>（08060） (  店舗併用住宅</v>
      </c>
    </row>
    <row r="14" spans="1:14">
      <c r="A14" s="452"/>
      <c r="B14" s="453" t="s">
        <v>625</v>
      </c>
      <c r="C14" s="453" t="s">
        <v>1210</v>
      </c>
      <c r="D14" s="453"/>
      <c r="E14" s="513" t="s">
        <v>2260</v>
      </c>
      <c r="F14" s="459" t="s">
        <v>2081</v>
      </c>
      <c r="G14" s="454" t="s">
        <v>136</v>
      </c>
      <c r="H14" s="455" t="s">
        <v>351</v>
      </c>
      <c r="I14" s="454" t="s">
        <v>350</v>
      </c>
      <c r="J14" s="449" t="str">
        <f t="shared" si="1"/>
        <v>（08070）　幼稚園</v>
      </c>
      <c r="K14" s="456" t="s">
        <v>2060</v>
      </c>
      <c r="L14" s="449" t="str">
        <f t="shared" si="2"/>
        <v>（08070）　幼稚園</v>
      </c>
      <c r="M14" s="449"/>
      <c r="N14" s="449" t="str">
        <f t="shared" si="0"/>
        <v>（08070） (  幼稚園</v>
      </c>
    </row>
    <row r="15" spans="1:14">
      <c r="A15" s="452"/>
      <c r="B15" s="453" t="s">
        <v>558</v>
      </c>
      <c r="C15" s="453" t="s">
        <v>1211</v>
      </c>
      <c r="D15" s="453"/>
      <c r="E15" s="513" t="s">
        <v>2261</v>
      </c>
      <c r="F15" s="459" t="s">
        <v>2079</v>
      </c>
      <c r="G15" s="454" t="s">
        <v>138</v>
      </c>
      <c r="H15" s="455" t="s">
        <v>353</v>
      </c>
      <c r="I15" s="454" t="s">
        <v>352</v>
      </c>
      <c r="J15" s="449" t="str">
        <f t="shared" si="1"/>
        <v>（08080）　小学校</v>
      </c>
      <c r="K15" s="456" t="s">
        <v>2050</v>
      </c>
      <c r="L15" s="449" t="str">
        <f t="shared" si="2"/>
        <v>（08080）　小学校</v>
      </c>
      <c r="M15" s="449"/>
      <c r="N15" s="449" t="str">
        <f t="shared" si="0"/>
        <v>（08080） (  小学校</v>
      </c>
    </row>
    <row r="16" spans="1:14">
      <c r="A16" s="397"/>
      <c r="B16" s="453" t="s">
        <v>562</v>
      </c>
      <c r="C16" s="453" t="s">
        <v>1212</v>
      </c>
      <c r="D16" s="453"/>
      <c r="E16" s="513" t="s">
        <v>2262</v>
      </c>
      <c r="F16" s="459" t="s">
        <v>2039</v>
      </c>
      <c r="G16" s="454" t="s">
        <v>140</v>
      </c>
      <c r="H16" s="455" t="s">
        <v>2099</v>
      </c>
      <c r="I16" s="454" t="s">
        <v>369</v>
      </c>
      <c r="J16" s="449" t="str">
        <f t="shared" si="1"/>
        <v>（08130）　各種学校</v>
      </c>
      <c r="K16" s="456" t="s">
        <v>1685</v>
      </c>
      <c r="L16" s="449" t="str">
        <f t="shared" si="2"/>
        <v>（08130）　各種学校</v>
      </c>
      <c r="M16" s="449"/>
      <c r="N16" s="449" t="str">
        <f t="shared" si="0"/>
        <v>（08130） (  各種学校</v>
      </c>
    </row>
    <row r="17" spans="1:14">
      <c r="A17" s="397"/>
      <c r="B17" s="453" t="s">
        <v>565</v>
      </c>
      <c r="C17" s="453" t="s">
        <v>1213</v>
      </c>
      <c r="D17" s="453"/>
      <c r="E17" s="513" t="s">
        <v>2263</v>
      </c>
      <c r="F17" s="459" t="s">
        <v>2040</v>
      </c>
      <c r="G17" s="454" t="s">
        <v>142</v>
      </c>
      <c r="H17" s="455" t="s">
        <v>1571</v>
      </c>
      <c r="I17" s="454" t="s">
        <v>1277</v>
      </c>
      <c r="J17" s="449" t="str">
        <f t="shared" si="1"/>
        <v>（08132）　幼保連携型認定こども園</v>
      </c>
      <c r="K17" s="456" t="s">
        <v>632</v>
      </c>
      <c r="L17" s="449" t="str">
        <f t="shared" si="2"/>
        <v>（08132）　幼保連携型認定こども園</v>
      </c>
      <c r="M17" s="449"/>
      <c r="N17" s="449" t="str">
        <f t="shared" si="0"/>
        <v>（08132） (  幼保連携型認定こども園</v>
      </c>
    </row>
    <row r="18" spans="1:14">
      <c r="A18" s="397"/>
      <c r="B18" s="453" t="s">
        <v>567</v>
      </c>
      <c r="C18" s="453" t="s">
        <v>1214</v>
      </c>
      <c r="D18" s="453"/>
      <c r="E18" s="513" t="s">
        <v>2264</v>
      </c>
      <c r="F18" s="459" t="s">
        <v>2041</v>
      </c>
      <c r="G18" s="454" t="s">
        <v>109</v>
      </c>
      <c r="H18" s="455" t="s">
        <v>1570</v>
      </c>
      <c r="I18" s="454" t="s">
        <v>1272</v>
      </c>
      <c r="J18" s="449" t="str">
        <f t="shared" si="1"/>
        <v>（08082）　義務教育学校</v>
      </c>
      <c r="K18" s="397"/>
      <c r="L18" s="449" t="str">
        <f t="shared" si="2"/>
        <v>（08082）　義務教育学校</v>
      </c>
      <c r="M18" s="449"/>
      <c r="N18" s="449" t="str">
        <f t="shared" si="0"/>
        <v>（08082） (  義務教育学校</v>
      </c>
    </row>
    <row r="19" spans="1:14">
      <c r="A19" s="397"/>
      <c r="B19" s="453" t="s">
        <v>570</v>
      </c>
      <c r="C19" s="453" t="s">
        <v>1215</v>
      </c>
      <c r="D19" s="453"/>
      <c r="E19" s="513" t="s">
        <v>2265</v>
      </c>
      <c r="F19" s="459"/>
      <c r="G19" s="397"/>
      <c r="H19" s="455" t="s">
        <v>2100</v>
      </c>
      <c r="I19" s="454" t="s">
        <v>2005</v>
      </c>
      <c r="J19" s="449" t="str">
        <f t="shared" si="1"/>
        <v>（08090）　中学校</v>
      </c>
      <c r="K19" s="397"/>
      <c r="L19" s="449" t="str">
        <f t="shared" si="2"/>
        <v>（08090）　中学校</v>
      </c>
      <c r="M19" s="449"/>
      <c r="N19" s="449" t="str">
        <f t="shared" si="0"/>
        <v>（08090） (  中学校</v>
      </c>
    </row>
    <row r="20" spans="1:14">
      <c r="A20" s="397"/>
      <c r="B20" s="453" t="s">
        <v>573</v>
      </c>
      <c r="C20" s="453" t="s">
        <v>1216</v>
      </c>
      <c r="D20" s="453"/>
      <c r="E20" s="513" t="s">
        <v>2266</v>
      </c>
      <c r="F20" s="459"/>
      <c r="G20" s="397"/>
      <c r="H20" s="455" t="s">
        <v>2100</v>
      </c>
      <c r="I20" s="454" t="s">
        <v>2006</v>
      </c>
      <c r="J20" s="449" t="str">
        <f t="shared" si="1"/>
        <v>（08090）　高等学校</v>
      </c>
      <c r="K20" s="397"/>
      <c r="L20" s="449" t="str">
        <f t="shared" si="2"/>
        <v>（08090）　高等学校</v>
      </c>
      <c r="M20" s="449"/>
      <c r="N20" s="449" t="str">
        <f t="shared" si="0"/>
        <v>（08090） (  高等学校</v>
      </c>
    </row>
    <row r="21" spans="1:14">
      <c r="A21" s="397"/>
      <c r="B21" s="453" t="s">
        <v>576</v>
      </c>
      <c r="C21" s="453" t="s">
        <v>1218</v>
      </c>
      <c r="D21" s="453"/>
      <c r="E21" s="513" t="s">
        <v>2267</v>
      </c>
      <c r="F21" s="459"/>
      <c r="G21" s="397"/>
      <c r="H21" s="455" t="s">
        <v>2101</v>
      </c>
      <c r="I21" s="454" t="s">
        <v>1274</v>
      </c>
      <c r="J21" s="449" t="str">
        <f t="shared" si="1"/>
        <v>（08100）　特別支援学校</v>
      </c>
      <c r="K21" s="397"/>
      <c r="L21" s="449" t="str">
        <f t="shared" si="2"/>
        <v>（08100）　特別支援学校</v>
      </c>
      <c r="M21" s="449"/>
      <c r="N21" s="449" t="str">
        <f t="shared" si="0"/>
        <v>（08100） (  特別支援学校</v>
      </c>
    </row>
    <row r="22" spans="1:14">
      <c r="A22" s="397"/>
      <c r="B22" s="453" t="s">
        <v>600</v>
      </c>
      <c r="C22" s="453" t="s">
        <v>1219</v>
      </c>
      <c r="D22" s="458"/>
      <c r="E22" s="513" t="s">
        <v>2268</v>
      </c>
      <c r="F22" s="458"/>
      <c r="G22" s="397"/>
      <c r="H22" s="455" t="s">
        <v>2102</v>
      </c>
      <c r="I22" s="454" t="s">
        <v>2007</v>
      </c>
      <c r="J22" s="449" t="str">
        <f t="shared" si="1"/>
        <v>（08110）　大学</v>
      </c>
      <c r="K22" s="397"/>
      <c r="L22" s="449" t="str">
        <f t="shared" si="2"/>
        <v>（08110）　大学</v>
      </c>
      <c r="M22" s="449"/>
      <c r="N22" s="449" t="str">
        <f t="shared" si="0"/>
        <v>（08110） (  大学</v>
      </c>
    </row>
    <row r="23" spans="1:14">
      <c r="A23" s="397"/>
      <c r="B23" s="453" t="s">
        <v>604</v>
      </c>
      <c r="C23" s="453" t="s">
        <v>1220</v>
      </c>
      <c r="D23" s="458"/>
      <c r="E23" s="513" t="s">
        <v>2269</v>
      </c>
      <c r="F23" s="458"/>
      <c r="G23" s="397"/>
      <c r="H23" s="455" t="s">
        <v>364</v>
      </c>
      <c r="I23" s="454" t="s">
        <v>2008</v>
      </c>
      <c r="J23" s="449" t="str">
        <f t="shared" si="1"/>
        <v>（08110）　高等専門学校</v>
      </c>
      <c r="K23" s="397"/>
      <c r="L23" s="449" t="str">
        <f t="shared" si="2"/>
        <v>（08110）　高等専門学校</v>
      </c>
      <c r="M23" s="449"/>
      <c r="N23" s="449" t="str">
        <f t="shared" si="0"/>
        <v>（08110） (  高等専門学校</v>
      </c>
    </row>
    <row r="24" spans="1:14">
      <c r="A24" s="397"/>
      <c r="B24" s="453" t="s">
        <v>608</v>
      </c>
      <c r="C24" s="453" t="s">
        <v>1221</v>
      </c>
      <c r="D24" s="458"/>
      <c r="E24" s="513" t="s">
        <v>2270</v>
      </c>
      <c r="F24" s="458"/>
      <c r="G24" s="397"/>
      <c r="H24" s="455" t="s">
        <v>367</v>
      </c>
      <c r="I24" s="454" t="s">
        <v>366</v>
      </c>
      <c r="J24" s="449" t="str">
        <f t="shared" si="1"/>
        <v>（08120）　専修学校</v>
      </c>
      <c r="K24" s="397"/>
      <c r="L24" s="449" t="str">
        <f t="shared" si="2"/>
        <v>（08120）　専修学校</v>
      </c>
      <c r="M24" s="449"/>
      <c r="N24" s="449" t="str">
        <f t="shared" si="0"/>
        <v>（08120） (  専修学校</v>
      </c>
    </row>
    <row r="25" spans="1:14">
      <c r="A25" s="397"/>
      <c r="B25" s="453" t="s">
        <v>610</v>
      </c>
      <c r="C25" s="453" t="s">
        <v>1222</v>
      </c>
      <c r="D25" s="458"/>
      <c r="E25" s="513" t="s">
        <v>2271</v>
      </c>
      <c r="F25" s="458"/>
      <c r="G25" s="397"/>
      <c r="H25" s="455" t="s">
        <v>2099</v>
      </c>
      <c r="I25" s="454" t="s">
        <v>369</v>
      </c>
      <c r="J25" s="449" t="str">
        <f t="shared" si="1"/>
        <v>（08130）　各種学校</v>
      </c>
      <c r="K25" s="397"/>
      <c r="L25" s="449" t="str">
        <f t="shared" si="2"/>
        <v>（08130）　各種学校</v>
      </c>
      <c r="M25" s="449"/>
      <c r="N25" s="449" t="str">
        <f t="shared" si="0"/>
        <v>（08130） (  各種学校</v>
      </c>
    </row>
    <row r="26" spans="1:14">
      <c r="A26" s="397"/>
      <c r="B26" s="453" t="s">
        <v>613</v>
      </c>
      <c r="C26" s="453" t="s">
        <v>1223</v>
      </c>
      <c r="D26" s="458"/>
      <c r="E26" s="458"/>
      <c r="F26" s="458"/>
      <c r="G26" s="397"/>
      <c r="H26" s="455" t="s">
        <v>1571</v>
      </c>
      <c r="I26" s="454" t="s">
        <v>1277</v>
      </c>
      <c r="J26" s="449" t="str">
        <f t="shared" si="1"/>
        <v>（08132）　幼保連携型認定こども園</v>
      </c>
      <c r="K26" s="397"/>
      <c r="L26" s="449" t="str">
        <f t="shared" si="2"/>
        <v>（08132）　幼保連携型認定こども園</v>
      </c>
      <c r="M26" s="449"/>
      <c r="N26" s="449" t="str">
        <f t="shared" si="0"/>
        <v>（08132） (  幼保連携型認定こども園</v>
      </c>
    </row>
    <row r="27" spans="1:14">
      <c r="A27" s="397"/>
      <c r="B27" s="453" t="s">
        <v>615</v>
      </c>
      <c r="C27" s="453" t="s">
        <v>1224</v>
      </c>
      <c r="D27" s="458"/>
      <c r="E27" s="458"/>
      <c r="F27" s="458"/>
      <c r="G27" s="397"/>
      <c r="H27" s="455" t="s">
        <v>2103</v>
      </c>
      <c r="I27" s="454" t="s">
        <v>1999</v>
      </c>
      <c r="J27" s="449" t="str">
        <f t="shared" si="1"/>
        <v>（08140）　図書館</v>
      </c>
      <c r="K27" s="397"/>
      <c r="L27" s="449" t="str">
        <f t="shared" si="2"/>
        <v>（08140）　図書館</v>
      </c>
      <c r="M27" s="449"/>
      <c r="N27" s="449" t="str">
        <f t="shared" si="0"/>
        <v>（08140） (  図書館</v>
      </c>
    </row>
    <row r="28" spans="1:14">
      <c r="A28" s="397"/>
      <c r="B28" s="453" t="s">
        <v>617</v>
      </c>
      <c r="C28" s="453" t="s">
        <v>1225</v>
      </c>
      <c r="D28" s="458"/>
      <c r="E28" s="458"/>
      <c r="F28" s="458"/>
      <c r="G28" s="397"/>
      <c r="H28" s="455" t="s">
        <v>2104</v>
      </c>
      <c r="I28" s="454" t="s">
        <v>2000</v>
      </c>
      <c r="J28" s="449" t="str">
        <f t="shared" si="1"/>
        <v>（08150）　博物館</v>
      </c>
      <c r="K28" s="397"/>
      <c r="L28" s="449" t="str">
        <f t="shared" si="2"/>
        <v>（08150）　博物館</v>
      </c>
      <c r="M28" s="449"/>
      <c r="N28" s="449" t="str">
        <f t="shared" si="0"/>
        <v>（08150） (  博物館</v>
      </c>
    </row>
    <row r="29" spans="1:14">
      <c r="A29" s="397"/>
      <c r="B29" s="453" t="s">
        <v>619</v>
      </c>
      <c r="C29" s="453" t="s">
        <v>1226</v>
      </c>
      <c r="D29" s="458"/>
      <c r="E29" s="458"/>
      <c r="F29" s="458"/>
      <c r="G29" s="397"/>
      <c r="H29" s="455" t="s">
        <v>1572</v>
      </c>
      <c r="I29" s="454" t="s">
        <v>2001</v>
      </c>
      <c r="J29" s="449" t="str">
        <f t="shared" si="1"/>
        <v>（08152）　美術館</v>
      </c>
      <c r="K29" s="397"/>
      <c r="L29" s="449" t="str">
        <f t="shared" si="2"/>
        <v>（08152）　美術館</v>
      </c>
      <c r="M29" s="449"/>
      <c r="N29" s="449" t="str">
        <f t="shared" si="0"/>
        <v>（08152） (  美術館</v>
      </c>
    </row>
    <row r="30" spans="1:14">
      <c r="A30" s="397"/>
      <c r="B30" s="453" t="s">
        <v>620</v>
      </c>
      <c r="C30" s="453" t="s">
        <v>1227</v>
      </c>
      <c r="D30" s="458"/>
      <c r="E30" s="458"/>
      <c r="F30" s="458"/>
      <c r="G30" s="397"/>
      <c r="H30" s="455" t="s">
        <v>2105</v>
      </c>
      <c r="I30" s="454" t="s">
        <v>2009</v>
      </c>
      <c r="J30" s="449" t="str">
        <f t="shared" si="1"/>
        <v>（08160）　神社</v>
      </c>
      <c r="K30" s="397"/>
      <c r="L30" s="449" t="str">
        <f t="shared" si="2"/>
        <v>（08160）　神社</v>
      </c>
      <c r="M30" s="449"/>
      <c r="N30" s="449" t="str">
        <f t="shared" si="0"/>
        <v>（08160） (  神社</v>
      </c>
    </row>
    <row r="31" spans="1:14">
      <c r="A31" s="397"/>
      <c r="B31" s="453" t="s">
        <v>621</v>
      </c>
      <c r="C31" s="453" t="s">
        <v>1228</v>
      </c>
      <c r="D31" s="458"/>
      <c r="E31" s="458"/>
      <c r="F31" s="458"/>
      <c r="G31" s="397"/>
      <c r="H31" s="455" t="s">
        <v>2105</v>
      </c>
      <c r="I31" s="454" t="s">
        <v>2010</v>
      </c>
      <c r="J31" s="449" t="str">
        <f t="shared" si="1"/>
        <v>（08160）　寺院</v>
      </c>
      <c r="K31" s="397"/>
      <c r="L31" s="449" t="str">
        <f t="shared" si="2"/>
        <v>（08160）　寺院</v>
      </c>
      <c r="M31" s="449"/>
      <c r="N31" s="449" t="str">
        <f t="shared" si="0"/>
        <v>（08160） (  寺院</v>
      </c>
    </row>
    <row r="32" spans="1:14">
      <c r="A32" s="397"/>
      <c r="B32" s="453" t="s">
        <v>622</v>
      </c>
      <c r="C32" s="453" t="s">
        <v>1229</v>
      </c>
      <c r="D32" s="458"/>
      <c r="E32" s="458"/>
      <c r="F32" s="458"/>
      <c r="G32" s="397"/>
      <c r="H32" s="455" t="s">
        <v>2105</v>
      </c>
      <c r="I32" s="454" t="s">
        <v>2011</v>
      </c>
      <c r="J32" s="449" t="str">
        <f t="shared" si="1"/>
        <v>（08160）　教会</v>
      </c>
      <c r="K32" s="397"/>
      <c r="L32" s="449" t="str">
        <f t="shared" si="2"/>
        <v>（08160）　教会</v>
      </c>
      <c r="M32" s="449"/>
      <c r="N32" s="449" t="str">
        <f t="shared" si="0"/>
        <v>（08160） (  教会</v>
      </c>
    </row>
    <row r="33" spans="1:14">
      <c r="A33" s="397"/>
      <c r="B33" s="453" t="s">
        <v>557</v>
      </c>
      <c r="C33" s="453" t="s">
        <v>1230</v>
      </c>
      <c r="D33" s="458"/>
      <c r="E33" s="458"/>
      <c r="F33" s="458"/>
      <c r="G33" s="397"/>
      <c r="H33" s="455" t="s">
        <v>2106</v>
      </c>
      <c r="I33" s="454" t="s">
        <v>2013</v>
      </c>
      <c r="J33" s="449" t="str">
        <f t="shared" si="1"/>
        <v>（08170）　老人ホーム</v>
      </c>
      <c r="K33" s="397"/>
      <c r="L33" s="449" t="str">
        <f t="shared" si="2"/>
        <v>（08170）　老人ホーム</v>
      </c>
      <c r="M33" s="449"/>
      <c r="N33" s="449" t="str">
        <f t="shared" si="0"/>
        <v>（08170） (  老人ホーム</v>
      </c>
    </row>
    <row r="34" spans="1:14">
      <c r="A34" s="397"/>
      <c r="B34" s="453" t="s">
        <v>561</v>
      </c>
      <c r="C34" s="453" t="s">
        <v>1231</v>
      </c>
      <c r="D34" s="458"/>
      <c r="E34" s="458"/>
      <c r="F34" s="458"/>
      <c r="G34" s="397"/>
      <c r="H34" s="455" t="s">
        <v>2106</v>
      </c>
      <c r="I34" s="454" t="s">
        <v>2064</v>
      </c>
      <c r="J34" s="449" t="str">
        <f t="shared" si="1"/>
        <v>（08170）　福祉ホーム</v>
      </c>
      <c r="K34" s="397"/>
      <c r="L34" s="449" t="str">
        <f t="shared" si="2"/>
        <v>（08170）　福祉ホーム</v>
      </c>
      <c r="M34" s="449"/>
      <c r="N34" s="449" t="str">
        <f t="shared" si="0"/>
        <v>（08170） (  福祉ホーム</v>
      </c>
    </row>
    <row r="35" spans="1:14">
      <c r="A35" s="397"/>
      <c r="B35" s="453" t="s">
        <v>568</v>
      </c>
      <c r="C35" s="453" t="s">
        <v>1232</v>
      </c>
      <c r="D35" s="458"/>
      <c r="E35" s="458"/>
      <c r="F35" s="458"/>
      <c r="G35" s="397"/>
      <c r="H35" s="455" t="s">
        <v>2107</v>
      </c>
      <c r="I35" s="454" t="s">
        <v>2012</v>
      </c>
      <c r="J35" s="449" t="str">
        <f t="shared" si="1"/>
        <v>（08180）　保育所</v>
      </c>
      <c r="K35" s="397"/>
      <c r="L35" s="449" t="str">
        <f t="shared" si="2"/>
        <v>（08180）　保育所</v>
      </c>
      <c r="M35" s="449"/>
      <c r="N35" s="449" t="str">
        <f t="shared" si="0"/>
        <v>（08180） (  保育所</v>
      </c>
    </row>
    <row r="36" spans="1:14">
      <c r="A36" s="397"/>
      <c r="B36" s="453" t="s">
        <v>571</v>
      </c>
      <c r="C36" s="453" t="s">
        <v>1235</v>
      </c>
      <c r="D36" s="458"/>
      <c r="E36" s="458"/>
      <c r="F36" s="458"/>
      <c r="G36" s="397"/>
      <c r="H36" s="455" t="s">
        <v>2108</v>
      </c>
      <c r="I36" s="454" t="s">
        <v>2014</v>
      </c>
      <c r="J36" s="449" t="str">
        <f t="shared" si="1"/>
        <v>（08190）　助産所（入所する者の寝室があるもの）</v>
      </c>
      <c r="K36" s="397"/>
      <c r="L36" s="449" t="str">
        <f t="shared" si="2"/>
        <v>（08190）　助産所（入所する者の寝室があるもの）</v>
      </c>
      <c r="M36" s="449"/>
      <c r="N36" s="449" t="str">
        <f t="shared" si="0"/>
        <v>（08190） (  助産所（入所する者の寝室があるもの）</v>
      </c>
    </row>
    <row r="37" spans="1:14">
      <c r="A37" s="397"/>
      <c r="B37" s="453" t="s">
        <v>574</v>
      </c>
      <c r="C37" s="453" t="s">
        <v>1236</v>
      </c>
      <c r="D37" s="458"/>
      <c r="E37" s="458"/>
      <c r="F37" s="458"/>
      <c r="G37" s="397"/>
      <c r="H37" s="455" t="s">
        <v>1574</v>
      </c>
      <c r="I37" s="454" t="s">
        <v>2015</v>
      </c>
      <c r="J37" s="449" t="str">
        <f t="shared" si="1"/>
        <v>（08192）　助産所（入所する者の寝室がないもの）</v>
      </c>
      <c r="K37" s="397"/>
      <c r="L37" s="449" t="str">
        <f t="shared" si="2"/>
        <v>（08192）　助産所（入所する者の寝室がないもの）</v>
      </c>
      <c r="M37" s="449"/>
      <c r="N37" s="449" t="str">
        <f t="shared" si="0"/>
        <v>（08192） (  助産所（入所する者の寝室がないもの）</v>
      </c>
    </row>
    <row r="38" spans="1:14">
      <c r="A38" s="397"/>
      <c r="B38" s="453" t="s">
        <v>577</v>
      </c>
      <c r="C38" s="453" t="s">
        <v>1237</v>
      </c>
      <c r="D38" s="458"/>
      <c r="E38" s="458"/>
      <c r="F38" s="458"/>
      <c r="G38" s="397"/>
      <c r="H38" s="455" t="s">
        <v>2109</v>
      </c>
      <c r="I38" s="454" t="s">
        <v>2065</v>
      </c>
      <c r="J38" s="449" t="str">
        <f t="shared" si="1"/>
        <v>（08210）　児童福祉施設等（老人ホーム等を除き入所する者の寝室があるもの）</v>
      </c>
      <c r="K38" s="397"/>
      <c r="L38" s="449" t="str">
        <f t="shared" si="2"/>
        <v>（08210）　児童福祉施設等（老人ホーム等を除き入所する者の寝室があるもの）</v>
      </c>
      <c r="M38" s="449"/>
      <c r="N38" s="449" t="str">
        <f t="shared" si="0"/>
        <v>（08210） (  児童福祉施設等（老人ホーム等を除き入所する者の寝室があるもの）</v>
      </c>
    </row>
    <row r="39" spans="1:14">
      <c r="A39" s="397"/>
      <c r="B39" s="453" t="s">
        <v>580</v>
      </c>
      <c r="C39" s="453" t="s">
        <v>1238</v>
      </c>
      <c r="D39" s="458"/>
      <c r="E39" s="458"/>
      <c r="F39" s="458"/>
      <c r="G39" s="397"/>
      <c r="H39" s="455" t="s">
        <v>405</v>
      </c>
      <c r="I39" s="454" t="s">
        <v>2066</v>
      </c>
      <c r="J39" s="449" t="str">
        <f t="shared" si="1"/>
        <v>（08220）　児童福祉施設等（老人ホーム等を除き入所する者の寝室がないもの）</v>
      </c>
      <c r="K39" s="397"/>
      <c r="L39" s="449" t="str">
        <f t="shared" si="2"/>
        <v>（08220）　児童福祉施設等（老人ホーム等を除き入所する者の寝室がないもの）</v>
      </c>
      <c r="M39" s="449"/>
      <c r="N39" s="449" t="str">
        <f t="shared" si="0"/>
        <v>（08220） (  児童福祉施設等（老人ホーム等を除き入所する者の寝室がないもの）</v>
      </c>
    </row>
    <row r="40" spans="1:14">
      <c r="A40" s="397"/>
      <c r="B40" s="453" t="s">
        <v>583</v>
      </c>
      <c r="C40" s="453" t="s">
        <v>1239</v>
      </c>
      <c r="D40" s="458"/>
      <c r="E40" s="458"/>
      <c r="F40" s="458"/>
      <c r="G40" s="397"/>
      <c r="H40" s="455" t="s">
        <v>2110</v>
      </c>
      <c r="I40" s="454" t="s">
        <v>407</v>
      </c>
      <c r="J40" s="449" t="str">
        <f t="shared" si="1"/>
        <v>（08230）　公衆浴場（個室付浴場業に係る公衆浴場を除く。）</v>
      </c>
      <c r="K40" s="397"/>
      <c r="L40" s="449" t="str">
        <f t="shared" si="2"/>
        <v>（08230）　公衆浴場（個室付浴場業に係る公衆浴場を除く。）</v>
      </c>
      <c r="M40" s="449"/>
      <c r="N40" s="449" t="str">
        <f t="shared" si="0"/>
        <v>（08230） (  公衆浴場（個室付浴場業に係る公衆浴場を除く。）</v>
      </c>
    </row>
    <row r="41" spans="1:14">
      <c r="A41" s="397"/>
      <c r="B41" s="453" t="s">
        <v>585</v>
      </c>
      <c r="C41" s="453" t="s">
        <v>1241</v>
      </c>
      <c r="D41" s="458"/>
      <c r="E41" s="458"/>
      <c r="F41" s="458"/>
      <c r="G41" s="397"/>
      <c r="H41" s="455" t="s">
        <v>2067</v>
      </c>
      <c r="I41" s="454" t="s">
        <v>2068</v>
      </c>
      <c r="J41" s="449" t="str">
        <f t="shared" si="1"/>
        <v>（08240）　診療所（患者の収容施設のあるものに限る。）</v>
      </c>
      <c r="K41" s="397"/>
      <c r="L41" s="449" t="str">
        <f t="shared" si="2"/>
        <v>（08240）　診療所（患者の収容施設のあるものに限る。）</v>
      </c>
      <c r="M41" s="449"/>
      <c r="N41" s="449" t="str">
        <f t="shared" si="0"/>
        <v>（08240） (  診療所（患者の収容施設のあるものに限る。）</v>
      </c>
    </row>
    <row r="42" spans="1:14">
      <c r="A42" s="397"/>
      <c r="B42" s="453" t="s">
        <v>587</v>
      </c>
      <c r="C42" s="453" t="s">
        <v>1242</v>
      </c>
      <c r="D42" s="458"/>
      <c r="E42" s="458"/>
      <c r="F42" s="458"/>
      <c r="G42" s="397"/>
      <c r="H42" s="455" t="s">
        <v>414</v>
      </c>
      <c r="I42" s="454" t="s">
        <v>413</v>
      </c>
      <c r="J42" s="449" t="str">
        <f t="shared" si="1"/>
        <v>（08250）　診療所（患者の収容施設のないものに限る。）</v>
      </c>
      <c r="K42" s="397"/>
      <c r="L42" s="449" t="str">
        <f t="shared" si="2"/>
        <v>（08250）　診療所（患者の収容施設のないものに限る。）</v>
      </c>
      <c r="M42" s="449"/>
      <c r="N42" s="449" t="str">
        <f t="shared" si="0"/>
        <v>（08250） (  診療所（患者の収容施設のないものに限る。）</v>
      </c>
    </row>
    <row r="43" spans="1:14">
      <c r="A43" s="397"/>
      <c r="B43" s="453" t="s">
        <v>590</v>
      </c>
      <c r="C43" s="453" t="s">
        <v>1243</v>
      </c>
      <c r="D43" s="458"/>
      <c r="E43" s="458"/>
      <c r="F43" s="458"/>
      <c r="G43" s="397"/>
      <c r="H43" s="455" t="s">
        <v>417</v>
      </c>
      <c r="I43" s="454" t="s">
        <v>416</v>
      </c>
      <c r="J43" s="449" t="str">
        <f t="shared" si="1"/>
        <v>（08260）　病院</v>
      </c>
      <c r="K43" s="397"/>
      <c r="L43" s="449" t="str">
        <f t="shared" si="2"/>
        <v>（08260）　病院</v>
      </c>
      <c r="M43" s="449"/>
      <c r="N43" s="449" t="str">
        <f t="shared" si="0"/>
        <v>（08260） (  病院</v>
      </c>
    </row>
    <row r="44" spans="1:14">
      <c r="A44" s="397"/>
      <c r="B44" s="453" t="s">
        <v>593</v>
      </c>
      <c r="C44" s="453" t="s">
        <v>1244</v>
      </c>
      <c r="D44" s="458"/>
      <c r="E44" s="458"/>
      <c r="F44" s="458"/>
      <c r="G44" s="397"/>
      <c r="H44" s="455" t="s">
        <v>2111</v>
      </c>
      <c r="I44" s="454" t="s">
        <v>419</v>
      </c>
      <c r="J44" s="449" t="str">
        <f t="shared" si="1"/>
        <v>（08270）　巡査派出所</v>
      </c>
      <c r="K44" s="397"/>
      <c r="L44" s="449" t="str">
        <f t="shared" si="2"/>
        <v>（08270）　巡査派出所</v>
      </c>
      <c r="M44" s="449"/>
      <c r="N44" s="449" t="str">
        <f t="shared" si="0"/>
        <v>（08270） (  巡査派出所</v>
      </c>
    </row>
    <row r="45" spans="1:14">
      <c r="A45" s="397"/>
      <c r="B45" s="453" t="s">
        <v>597</v>
      </c>
      <c r="C45" s="453" t="s">
        <v>1246</v>
      </c>
      <c r="D45" s="458"/>
      <c r="E45" s="458"/>
      <c r="F45" s="458"/>
      <c r="G45" s="397"/>
      <c r="H45" s="455" t="s">
        <v>1288</v>
      </c>
      <c r="I45" s="454" t="s">
        <v>2069</v>
      </c>
      <c r="J45" s="449" t="str">
        <f t="shared" si="1"/>
        <v>（08290）　郵便局</v>
      </c>
      <c r="K45" s="397"/>
      <c r="L45" s="449" t="str">
        <f t="shared" si="2"/>
        <v>（08290）　郵便局</v>
      </c>
      <c r="M45" s="449"/>
      <c r="N45" s="449" t="str">
        <f t="shared" si="0"/>
        <v>（08290） (  郵便局</v>
      </c>
    </row>
    <row r="46" spans="1:14">
      <c r="A46" s="397"/>
      <c r="B46" s="453" t="s">
        <v>601</v>
      </c>
      <c r="C46" s="453" t="s">
        <v>1247</v>
      </c>
      <c r="D46" s="458"/>
      <c r="E46" s="458"/>
      <c r="F46" s="458"/>
      <c r="G46" s="397"/>
      <c r="H46" s="455" t="s">
        <v>2112</v>
      </c>
      <c r="I46" s="454" t="s">
        <v>428</v>
      </c>
      <c r="J46" s="449" t="str">
        <f t="shared" si="1"/>
        <v>（08300）　地方公共団体の支庁又は支所</v>
      </c>
      <c r="K46" s="397"/>
      <c r="L46" s="449" t="str">
        <f t="shared" si="2"/>
        <v>（08300）　地方公共団体の支庁又は支所</v>
      </c>
      <c r="M46" s="449"/>
      <c r="N46" s="449" t="str">
        <f t="shared" si="0"/>
        <v>（08300） (  地方公共団体の支庁又は支所</v>
      </c>
    </row>
    <row r="47" spans="1:14">
      <c r="A47" s="397"/>
      <c r="B47" s="453" t="s">
        <v>605</v>
      </c>
      <c r="C47" s="453" t="s">
        <v>1249</v>
      </c>
      <c r="D47" s="458"/>
      <c r="E47" s="458"/>
      <c r="F47" s="458"/>
      <c r="G47" s="397"/>
      <c r="H47" s="455" t="s">
        <v>2113</v>
      </c>
      <c r="I47" s="454" t="s">
        <v>2070</v>
      </c>
      <c r="J47" s="449" t="str">
        <f t="shared" si="1"/>
        <v>（08310）　公衆便</v>
      </c>
      <c r="K47" s="397"/>
      <c r="L47" s="449" t="str">
        <f t="shared" si="2"/>
        <v>（08310）　公衆便</v>
      </c>
      <c r="M47" s="449"/>
      <c r="N47" s="449" t="str">
        <f t="shared" si="0"/>
        <v>（08310） (  公衆便</v>
      </c>
    </row>
    <row r="48" spans="1:14">
      <c r="A48" s="397"/>
      <c r="B48" s="453" t="s">
        <v>609</v>
      </c>
      <c r="C48" s="453" t="s">
        <v>1250</v>
      </c>
      <c r="D48" s="458"/>
      <c r="E48" s="458"/>
      <c r="F48" s="458"/>
      <c r="G48" s="397"/>
      <c r="H48" s="455" t="s">
        <v>2113</v>
      </c>
      <c r="I48" s="454" t="s">
        <v>2071</v>
      </c>
      <c r="J48" s="449" t="str">
        <f t="shared" si="1"/>
        <v>（08310）　休憩所</v>
      </c>
      <c r="K48" s="397"/>
      <c r="L48" s="449" t="str">
        <f t="shared" si="2"/>
        <v>（08310）　休憩所</v>
      </c>
      <c r="M48" s="449"/>
      <c r="N48" s="449" t="str">
        <f t="shared" si="0"/>
        <v>（08310） (  休憩所</v>
      </c>
    </row>
    <row r="49" spans="1:14">
      <c r="A49" s="397"/>
      <c r="B49" s="454" t="s">
        <v>611</v>
      </c>
      <c r="C49" s="453" t="s">
        <v>1251</v>
      </c>
      <c r="D49" s="458"/>
      <c r="E49" s="458"/>
      <c r="F49" s="397"/>
      <c r="G49" s="397"/>
      <c r="H49" s="455" t="s">
        <v>1291</v>
      </c>
      <c r="I49" s="454" t="s">
        <v>2072</v>
      </c>
      <c r="J49" s="449" t="str">
        <f t="shared" si="1"/>
        <v>（08310）　路線バスの停留所の上屋</v>
      </c>
      <c r="K49" s="397"/>
      <c r="L49" s="449" t="str">
        <f t="shared" si="2"/>
        <v>（08310）　路線バスの停留所の上屋</v>
      </c>
      <c r="M49" s="449"/>
      <c r="N49" s="449" t="str">
        <f t="shared" si="0"/>
        <v>（08310） (  路線バスの停留所の上屋</v>
      </c>
    </row>
    <row r="50" spans="1:14">
      <c r="A50" s="397"/>
      <c r="B50" s="397"/>
      <c r="C50" s="397"/>
      <c r="D50" s="397"/>
      <c r="E50" s="397"/>
      <c r="F50" s="397"/>
      <c r="G50" s="397"/>
      <c r="H50" s="455" t="s">
        <v>435</v>
      </c>
      <c r="I50" s="454" t="s">
        <v>1150</v>
      </c>
      <c r="J50" s="449" t="str">
        <f t="shared" si="1"/>
        <v>（08320）　建築基準法施行令第１３０条の４第５号に基づき国土交通大臣が指定する施設</v>
      </c>
      <c r="K50" s="397"/>
      <c r="L50" s="449" t="str">
        <f t="shared" si="2"/>
        <v>（08320）　建築基準法施行令第１３０条の４第５号に基づき国土交通大臣が指定する施設</v>
      </c>
      <c r="M50" s="449"/>
      <c r="N50" s="449" t="str">
        <f t="shared" si="0"/>
        <v>（08320） (  建築基準法施行令第１３０条の４第５号に基づき国土交通大臣が指定する施設</v>
      </c>
    </row>
    <row r="51" spans="1:14">
      <c r="A51" s="397"/>
      <c r="B51" s="397"/>
      <c r="C51" s="397"/>
      <c r="D51" s="397"/>
      <c r="E51" s="397"/>
      <c r="F51" s="397"/>
      <c r="G51" s="397"/>
      <c r="H51" s="455" t="s">
        <v>438</v>
      </c>
      <c r="I51" s="454" t="s">
        <v>437</v>
      </c>
      <c r="J51" s="449" t="str">
        <f t="shared" si="1"/>
        <v>（08330）　税務署、警察署、保健所又は消防署その他これらに類するもの</v>
      </c>
      <c r="K51" s="397"/>
      <c r="L51" s="449" t="str">
        <f t="shared" si="2"/>
        <v>（08330）　税務署、警察署、保健所又は消防署その他これらに類するもの</v>
      </c>
      <c r="M51" s="449"/>
      <c r="N51" s="449" t="str">
        <f t="shared" si="0"/>
        <v>（08330） (  税務署、警察署、保健所又は消防署その他これらに類するもの</v>
      </c>
    </row>
    <row r="52" spans="1:14">
      <c r="A52" s="397"/>
      <c r="B52" s="397"/>
      <c r="C52" s="397"/>
      <c r="D52" s="397"/>
      <c r="E52" s="397"/>
      <c r="F52" s="397"/>
      <c r="G52" s="397"/>
      <c r="H52" s="455" t="s">
        <v>441</v>
      </c>
      <c r="I52" s="454" t="s">
        <v>440</v>
      </c>
      <c r="J52" s="449" t="str">
        <f t="shared" si="1"/>
        <v>（08340）　工場（自動車修理工場を除く。）</v>
      </c>
      <c r="K52" s="397"/>
      <c r="L52" s="449" t="str">
        <f t="shared" si="2"/>
        <v>（08340）　工場（自動車修理工場を除く。）</v>
      </c>
      <c r="M52" s="449"/>
      <c r="N52" s="449" t="str">
        <f t="shared" si="0"/>
        <v>（08340） (  工場（自動車修理工場を除く。）</v>
      </c>
    </row>
    <row r="53" spans="1:14">
      <c r="A53" s="397"/>
      <c r="B53" s="397"/>
      <c r="C53" s="397"/>
      <c r="D53" s="397"/>
      <c r="E53" s="397"/>
      <c r="F53" s="397"/>
      <c r="G53" s="397"/>
      <c r="H53" s="455" t="s">
        <v>444</v>
      </c>
      <c r="I53" s="454" t="s">
        <v>443</v>
      </c>
      <c r="J53" s="449" t="str">
        <f t="shared" si="1"/>
        <v>（08350）　自動車修理工場</v>
      </c>
      <c r="K53" s="397"/>
      <c r="L53" s="449" t="str">
        <f t="shared" si="2"/>
        <v>（08350）　自動車修理工場</v>
      </c>
      <c r="M53" s="449"/>
      <c r="N53" s="449" t="str">
        <f t="shared" si="0"/>
        <v>（08350） (  自動車修理工場</v>
      </c>
    </row>
    <row r="54" spans="1:14">
      <c r="A54" s="397"/>
      <c r="B54" s="397"/>
      <c r="C54" s="397"/>
      <c r="D54" s="397"/>
      <c r="E54" s="397"/>
      <c r="F54" s="397"/>
      <c r="G54" s="397"/>
      <c r="H54" s="455" t="s">
        <v>1294</v>
      </c>
      <c r="I54" s="454" t="s">
        <v>446</v>
      </c>
      <c r="J54" s="449" t="str">
        <f t="shared" si="1"/>
        <v>（08360）　危険物の貯蔵又は処理に供するもの</v>
      </c>
      <c r="K54" s="397"/>
      <c r="L54" s="449" t="str">
        <f t="shared" si="2"/>
        <v>（08360）　危険物の貯蔵又は処理に供するもの</v>
      </c>
      <c r="M54" s="449"/>
      <c r="N54" s="449" t="str">
        <f t="shared" si="0"/>
        <v>（08360） (  危険物の貯蔵又は処理に供するもの</v>
      </c>
    </row>
    <row r="55" spans="1:14">
      <c r="A55" s="397"/>
      <c r="B55" s="397"/>
      <c r="C55" s="397"/>
      <c r="D55" s="397"/>
      <c r="E55" s="397"/>
      <c r="F55" s="397"/>
      <c r="G55" s="397"/>
      <c r="H55" s="455" t="s">
        <v>2114</v>
      </c>
      <c r="I55" s="454" t="s">
        <v>449</v>
      </c>
      <c r="J55" s="449" t="str">
        <f t="shared" si="1"/>
        <v>（08370）　ボーリング場、スケート場、水泳場、スキー場、ゴルフ練習場又はバッティング練習場</v>
      </c>
      <c r="K55" s="397"/>
      <c r="L55" s="449" t="str">
        <f t="shared" si="2"/>
        <v>（08370）　ボーリング場、スケート場、水泳場、スキー場、ゴルフ練習場又はバッティング練習場</v>
      </c>
      <c r="M55" s="449"/>
      <c r="N55" s="449" t="str">
        <f t="shared" si="0"/>
        <v>（08370） (  ボーリング場、スケート場、水泳場、スキー場、ゴルフ練習場又はバッティング練習場</v>
      </c>
    </row>
    <row r="56" spans="1:14">
      <c r="A56" s="397"/>
      <c r="B56" s="397"/>
      <c r="C56" s="397"/>
      <c r="D56" s="397"/>
      <c r="E56" s="397"/>
      <c r="F56" s="397"/>
      <c r="G56" s="397"/>
      <c r="H56" s="455" t="s">
        <v>2115</v>
      </c>
      <c r="I56" s="454" t="s">
        <v>2016</v>
      </c>
      <c r="J56" s="449" t="str">
        <f t="shared" si="1"/>
        <v>（08380）　体育館</v>
      </c>
      <c r="K56" s="397"/>
      <c r="L56" s="449" t="str">
        <f t="shared" si="2"/>
        <v>（08380）　体育館</v>
      </c>
      <c r="M56" s="449"/>
      <c r="N56" s="449" t="str">
        <f t="shared" si="0"/>
        <v>（08380） (  体育館</v>
      </c>
    </row>
    <row r="57" spans="1:14">
      <c r="A57" s="397"/>
      <c r="B57" s="397"/>
      <c r="C57" s="397"/>
      <c r="D57" s="397"/>
      <c r="E57" s="397"/>
      <c r="F57" s="397"/>
      <c r="G57" s="397"/>
      <c r="H57" s="455" t="s">
        <v>2115</v>
      </c>
      <c r="I57" s="454" t="s">
        <v>2017</v>
      </c>
      <c r="J57" s="449" t="str">
        <f t="shared" si="1"/>
        <v>（08380）　スポーツの練習場</v>
      </c>
      <c r="K57" s="397"/>
      <c r="L57" s="449" t="str">
        <f t="shared" si="2"/>
        <v>（08380）　スポーツの練習場</v>
      </c>
      <c r="M57" s="449"/>
      <c r="N57" s="449" t="str">
        <f t="shared" si="0"/>
        <v>（08380） (  スポーツの練習場</v>
      </c>
    </row>
    <row r="58" spans="1:14">
      <c r="A58" s="397"/>
      <c r="B58" s="397"/>
      <c r="C58" s="397"/>
      <c r="D58" s="397"/>
      <c r="E58" s="397"/>
      <c r="F58" s="397"/>
      <c r="G58" s="397"/>
      <c r="H58" s="455" t="s">
        <v>2116</v>
      </c>
      <c r="I58" s="454" t="s">
        <v>2022</v>
      </c>
      <c r="J58" s="449" t="str">
        <f t="shared" si="1"/>
        <v>（08390）　遊技場</v>
      </c>
      <c r="K58" s="397"/>
      <c r="L58" s="449" t="str">
        <f t="shared" si="2"/>
        <v>（08390）　遊技場</v>
      </c>
      <c r="M58" s="449"/>
      <c r="N58" s="449" t="str">
        <f t="shared" si="0"/>
        <v>（08390） (  遊技場</v>
      </c>
    </row>
    <row r="59" spans="1:14">
      <c r="A59" s="397"/>
      <c r="B59" s="397"/>
      <c r="C59" s="397"/>
      <c r="D59" s="397"/>
      <c r="E59" s="397"/>
      <c r="F59" s="397"/>
      <c r="G59" s="397"/>
      <c r="H59" s="455" t="s">
        <v>2117</v>
      </c>
      <c r="I59" s="454" t="s">
        <v>2018</v>
      </c>
      <c r="J59" s="449" t="str">
        <f t="shared" si="1"/>
        <v>（08400）　ホテル</v>
      </c>
      <c r="K59" s="397"/>
      <c r="L59" s="449" t="str">
        <f t="shared" si="2"/>
        <v>（08400）　ホテル</v>
      </c>
      <c r="M59" s="449"/>
      <c r="N59" s="449" t="str">
        <f t="shared" si="0"/>
        <v>（08400） (  ホテル</v>
      </c>
    </row>
    <row r="60" spans="1:14">
      <c r="A60" s="397"/>
      <c r="B60" s="397"/>
      <c r="C60" s="397"/>
      <c r="D60" s="397"/>
      <c r="E60" s="397"/>
      <c r="F60" s="397"/>
      <c r="G60" s="397"/>
      <c r="H60" s="455" t="s">
        <v>459</v>
      </c>
      <c r="I60" s="454" t="s">
        <v>2019</v>
      </c>
      <c r="J60" s="449" t="str">
        <f t="shared" si="1"/>
        <v>（08400）　旅館</v>
      </c>
      <c r="K60" s="397"/>
      <c r="L60" s="449" t="str">
        <f t="shared" si="2"/>
        <v>（08400）　旅館</v>
      </c>
      <c r="M60" s="449"/>
      <c r="N60" s="449" t="str">
        <f t="shared" si="0"/>
        <v>（08400） (  旅館</v>
      </c>
    </row>
    <row r="61" spans="1:14">
      <c r="A61" s="397"/>
      <c r="B61" s="397"/>
      <c r="C61" s="397"/>
      <c r="D61" s="397"/>
      <c r="E61" s="397"/>
      <c r="F61" s="397"/>
      <c r="G61" s="397"/>
      <c r="H61" s="455" t="s">
        <v>462</v>
      </c>
      <c r="I61" s="454" t="s">
        <v>461</v>
      </c>
      <c r="J61" s="449" t="str">
        <f t="shared" si="1"/>
        <v>（08410）　自動車教習所</v>
      </c>
      <c r="K61" s="397"/>
      <c r="L61" s="449" t="str">
        <f t="shared" si="2"/>
        <v>（08410）　自動車教習所</v>
      </c>
      <c r="M61" s="449"/>
      <c r="N61" s="449" t="str">
        <f t="shared" si="0"/>
        <v>（08410） (  自動車教習所</v>
      </c>
    </row>
    <row r="62" spans="1:14">
      <c r="A62" s="397"/>
      <c r="B62" s="397"/>
      <c r="C62" s="397"/>
      <c r="D62" s="397"/>
      <c r="E62" s="397"/>
      <c r="F62" s="397"/>
      <c r="G62" s="397"/>
      <c r="H62" s="455" t="s">
        <v>465</v>
      </c>
      <c r="I62" s="454" t="s">
        <v>464</v>
      </c>
      <c r="J62" s="449" t="str">
        <f t="shared" si="1"/>
        <v>（08420）　畜舎</v>
      </c>
      <c r="K62" s="397"/>
      <c r="L62" s="449" t="str">
        <f t="shared" si="2"/>
        <v>（08420）　畜舎</v>
      </c>
      <c r="M62" s="449"/>
      <c r="N62" s="449" t="str">
        <f t="shared" si="0"/>
        <v>（08420） (  畜舎</v>
      </c>
    </row>
    <row r="63" spans="1:14">
      <c r="A63" s="397"/>
      <c r="B63" s="397"/>
      <c r="C63" s="397"/>
      <c r="D63" s="397"/>
      <c r="E63" s="397"/>
      <c r="F63" s="397"/>
      <c r="G63" s="397"/>
      <c r="H63" s="455" t="s">
        <v>468</v>
      </c>
      <c r="I63" s="454" t="s">
        <v>467</v>
      </c>
      <c r="J63" s="449" t="str">
        <f t="shared" si="1"/>
        <v>（08430）　堆肥舎又は水産物の増殖場若しくは養殖場</v>
      </c>
      <c r="K63" s="397"/>
      <c r="L63" s="449" t="str">
        <f t="shared" si="2"/>
        <v>（08430）　堆肥舎又は水産物の増殖場若しくは養殖場</v>
      </c>
      <c r="M63" s="449"/>
      <c r="N63" s="449" t="str">
        <f t="shared" si="0"/>
        <v>（08430） (  堆肥舎又は水産物の増殖場若しくは養殖場</v>
      </c>
    </row>
    <row r="64" spans="1:14">
      <c r="A64" s="397"/>
      <c r="B64" s="397"/>
      <c r="C64" s="397"/>
      <c r="D64" s="397"/>
      <c r="E64" s="397"/>
      <c r="F64" s="397"/>
      <c r="G64" s="397"/>
      <c r="H64" s="455" t="s">
        <v>2118</v>
      </c>
      <c r="I64" s="454" t="s">
        <v>470</v>
      </c>
      <c r="J64" s="449" t="str">
        <f t="shared" si="1"/>
        <v>（08438）　日用品の販売を主たる目的とする店舗</v>
      </c>
      <c r="K64" s="397"/>
      <c r="L64" s="449" t="str">
        <f t="shared" si="2"/>
        <v>（08438）　日用品の販売を主たる目的とする店舗</v>
      </c>
      <c r="M64" s="449"/>
      <c r="N64" s="449" t="str">
        <f t="shared" si="0"/>
        <v>（08438） (  日用品の販売を主たる目的とする店舗</v>
      </c>
    </row>
    <row r="65" spans="1:14">
      <c r="A65" s="397"/>
      <c r="B65" s="397"/>
      <c r="C65" s="397"/>
      <c r="D65" s="397"/>
      <c r="E65" s="397"/>
      <c r="F65" s="397"/>
      <c r="G65" s="397"/>
      <c r="H65" s="455" t="s">
        <v>1298</v>
      </c>
      <c r="I65" s="454" t="s">
        <v>1998</v>
      </c>
      <c r="J65" s="449" t="str">
        <f t="shared" si="1"/>
        <v>（08440）　物品販売業を営む店舗</v>
      </c>
      <c r="K65" s="397"/>
      <c r="L65" s="449" t="str">
        <f t="shared" si="2"/>
        <v>（08440）　物品販売業を営む店舗</v>
      </c>
      <c r="M65" s="449"/>
      <c r="N65" s="449" t="str">
        <f t="shared" si="0"/>
        <v>（08440） (  物品販売業を営む店舗</v>
      </c>
    </row>
    <row r="66" spans="1:14">
      <c r="A66" s="397"/>
      <c r="B66" s="397"/>
      <c r="C66" s="397"/>
      <c r="D66" s="397"/>
      <c r="E66" s="397"/>
      <c r="F66" s="397"/>
      <c r="G66" s="397"/>
      <c r="H66" s="455" t="s">
        <v>2119</v>
      </c>
      <c r="I66" s="454" t="s">
        <v>1301</v>
      </c>
      <c r="J66" s="449" t="str">
        <f t="shared" si="1"/>
        <v>（08450）　飲食店</v>
      </c>
      <c r="K66" s="397"/>
      <c r="L66" s="449" t="str">
        <f t="shared" si="2"/>
        <v>（08450）　飲食店</v>
      </c>
      <c r="M66" s="449"/>
      <c r="N66" s="449" t="str">
        <f t="shared" si="0"/>
        <v>（08450） (  飲食店</v>
      </c>
    </row>
    <row r="67" spans="1:14">
      <c r="A67" s="397"/>
      <c r="B67" s="397"/>
      <c r="C67" s="397"/>
      <c r="D67" s="397"/>
      <c r="E67" s="397"/>
      <c r="F67" s="397"/>
      <c r="G67" s="397"/>
      <c r="H67" s="455" t="s">
        <v>2120</v>
      </c>
      <c r="I67" s="454" t="s">
        <v>2023</v>
      </c>
      <c r="J67" s="449" t="str">
        <f t="shared" si="1"/>
        <v>（08452）　食堂</v>
      </c>
      <c r="K67" s="397"/>
      <c r="L67" s="449" t="str">
        <f t="shared" si="2"/>
        <v>（08452）　食堂</v>
      </c>
      <c r="M67" s="449"/>
      <c r="N67" s="449" t="str">
        <f t="shared" si="0"/>
        <v>（08452） (  食堂</v>
      </c>
    </row>
    <row r="68" spans="1:14">
      <c r="A68" s="397"/>
      <c r="B68" s="397"/>
      <c r="C68" s="397"/>
      <c r="D68" s="397"/>
      <c r="E68" s="397"/>
      <c r="F68" s="397"/>
      <c r="G68" s="397"/>
      <c r="H68" s="455" t="s">
        <v>2120</v>
      </c>
      <c r="I68" s="454" t="s">
        <v>2024</v>
      </c>
      <c r="J68" s="449" t="str">
        <f t="shared" si="1"/>
        <v>（08452）　喫茶店</v>
      </c>
      <c r="K68" s="397"/>
      <c r="L68" s="449" t="str">
        <f t="shared" si="2"/>
        <v>（08452）　喫茶店</v>
      </c>
      <c r="M68" s="449"/>
      <c r="N68" s="449" t="str">
        <f t="shared" si="0"/>
        <v>（08452） (  喫茶店</v>
      </c>
    </row>
    <row r="69" spans="1:14">
      <c r="A69" s="397"/>
      <c r="B69" s="397"/>
      <c r="C69" s="397"/>
      <c r="D69" s="397"/>
      <c r="E69" s="397"/>
      <c r="F69" s="397"/>
      <c r="G69" s="397"/>
      <c r="H69" s="455" t="s">
        <v>2121</v>
      </c>
      <c r="I69" s="454" t="s">
        <v>2002</v>
      </c>
      <c r="J69" s="449" t="str">
        <f t="shared" si="1"/>
        <v>（08456）　サービス店舗</v>
      </c>
      <c r="K69" s="397"/>
      <c r="L69" s="449" t="str">
        <f t="shared" si="2"/>
        <v>（08456）　サービス店舗</v>
      </c>
      <c r="M69" s="449"/>
      <c r="N69" s="449" t="str">
        <f t="shared" si="0"/>
        <v>（08456） (  サービス店舗</v>
      </c>
    </row>
    <row r="70" spans="1:14">
      <c r="A70" s="397"/>
      <c r="B70" s="397"/>
      <c r="C70" s="397"/>
      <c r="D70" s="397"/>
      <c r="E70" s="397"/>
      <c r="F70" s="397"/>
      <c r="G70" s="397"/>
      <c r="H70" s="455" t="s">
        <v>2122</v>
      </c>
      <c r="I70" s="454" t="s">
        <v>2026</v>
      </c>
      <c r="J70" s="449" t="str">
        <f t="shared" si="1"/>
        <v>（08458）　銀行の支店</v>
      </c>
      <c r="K70" s="397"/>
      <c r="L70" s="449" t="str">
        <f t="shared" si="2"/>
        <v>（08458）　銀行の支店</v>
      </c>
      <c r="M70" s="449"/>
      <c r="N70" s="449" t="str">
        <f t="shared" si="0"/>
        <v>（08458） (  銀行の支店</v>
      </c>
    </row>
    <row r="71" spans="1:14">
      <c r="A71" s="397"/>
      <c r="B71" s="397"/>
      <c r="C71" s="397"/>
      <c r="D71" s="397"/>
      <c r="E71" s="397"/>
      <c r="F71" s="397"/>
      <c r="G71" s="397"/>
      <c r="H71" s="455" t="s">
        <v>2122</v>
      </c>
      <c r="I71" s="454" t="s">
        <v>2027</v>
      </c>
      <c r="J71" s="449" t="str">
        <f t="shared" si="1"/>
        <v>（08458）　損害保険代理店</v>
      </c>
      <c r="K71" s="397"/>
      <c r="L71" s="449" t="str">
        <f t="shared" si="2"/>
        <v>（08458）　損害保険代理店</v>
      </c>
      <c r="M71" s="449"/>
      <c r="N71" s="449" t="str">
        <f t="shared" si="0"/>
        <v>（08458） (  損害保険代理店</v>
      </c>
    </row>
    <row r="72" spans="1:14">
      <c r="A72" s="397"/>
      <c r="B72" s="397"/>
      <c r="C72" s="397"/>
      <c r="D72" s="397"/>
      <c r="E72" s="397"/>
      <c r="F72" s="397"/>
      <c r="G72" s="397"/>
      <c r="H72" s="455" t="s">
        <v>2122</v>
      </c>
      <c r="I72" s="454" t="s">
        <v>2028</v>
      </c>
      <c r="J72" s="449" t="str">
        <f t="shared" ref="J72:J96" si="3">"（"&amp;H72&amp;"）　"&amp;$I72</f>
        <v>（08458）　宅地建物取引業を営む店舗</v>
      </c>
      <c r="K72" s="397"/>
      <c r="L72" s="449" t="str">
        <f t="shared" ref="L72:L96" si="4">"（"&amp;$H72&amp;"）　"&amp;$I72</f>
        <v>（08458）　宅地建物取引業を営む店舗</v>
      </c>
      <c r="M72" s="449"/>
      <c r="N72" s="449" t="str">
        <f t="shared" ref="N72:N96" si="5">"（"&amp;$H72&amp;"） (  "&amp;$I72</f>
        <v>（08458） (  宅地建物取引業を営む店舗</v>
      </c>
    </row>
    <row r="73" spans="1:14">
      <c r="A73" s="397"/>
      <c r="B73" s="397"/>
      <c r="C73" s="397"/>
      <c r="D73" s="397"/>
      <c r="E73" s="397"/>
      <c r="F73" s="397"/>
      <c r="G73" s="397"/>
      <c r="H73" s="455" t="s">
        <v>2025</v>
      </c>
      <c r="I73" s="454" t="s">
        <v>2033</v>
      </c>
      <c r="J73" s="449" t="str">
        <f t="shared" si="3"/>
        <v>（08460）　物品販売業を営む店舗以外の店舗（前２項に掲げるものを除く。）</v>
      </c>
      <c r="K73" s="397"/>
      <c r="L73" s="449" t="str">
        <f t="shared" si="4"/>
        <v>（08460）　物品販売業を営む店舗以外の店舗（前２項に掲げるものを除く。）</v>
      </c>
      <c r="M73" s="449"/>
      <c r="N73" s="449" t="str">
        <f t="shared" si="5"/>
        <v>（08460） (  物品販売業を営む店舗以外の店舗（前２項に掲げるものを除く。）</v>
      </c>
    </row>
    <row r="74" spans="1:14">
      <c r="A74" s="397"/>
      <c r="B74" s="397"/>
      <c r="C74" s="397"/>
      <c r="D74" s="397"/>
      <c r="E74" s="397"/>
      <c r="F74" s="397"/>
      <c r="G74" s="397"/>
      <c r="H74" s="455" t="s">
        <v>1307</v>
      </c>
      <c r="I74" s="454" t="s">
        <v>491</v>
      </c>
      <c r="J74" s="449" t="str">
        <f t="shared" si="3"/>
        <v>（08470）　事務所</v>
      </c>
      <c r="K74" s="397"/>
      <c r="L74" s="449" t="str">
        <f t="shared" si="4"/>
        <v>（08470）　事務所</v>
      </c>
      <c r="M74" s="449"/>
      <c r="N74" s="449" t="str">
        <f t="shared" si="5"/>
        <v>（08470） (  事務所</v>
      </c>
    </row>
    <row r="75" spans="1:14">
      <c r="A75" s="397"/>
      <c r="B75" s="397"/>
      <c r="C75" s="397"/>
      <c r="D75" s="397"/>
      <c r="E75" s="397"/>
      <c r="F75" s="397"/>
      <c r="G75" s="397"/>
      <c r="H75" s="455" t="s">
        <v>495</v>
      </c>
      <c r="I75" s="454" t="s">
        <v>494</v>
      </c>
      <c r="J75" s="449" t="str">
        <f t="shared" si="3"/>
        <v>（08480）　映画スタジオ又はテレビスタジオ</v>
      </c>
      <c r="K75" s="397"/>
      <c r="L75" s="449" t="str">
        <f t="shared" si="4"/>
        <v>（08480）　映画スタジオ又はテレビスタジオ</v>
      </c>
      <c r="M75" s="449"/>
      <c r="N75" s="449" t="str">
        <f t="shared" si="5"/>
        <v>（08480） (  映画スタジオ又はテレビスタジオ</v>
      </c>
    </row>
    <row r="76" spans="1:14">
      <c r="A76" s="397"/>
      <c r="B76" s="397"/>
      <c r="C76" s="397"/>
      <c r="D76" s="397"/>
      <c r="E76" s="397"/>
      <c r="F76" s="397"/>
      <c r="G76" s="397"/>
      <c r="H76" s="455" t="s">
        <v>498</v>
      </c>
      <c r="I76" s="454" t="s">
        <v>497</v>
      </c>
      <c r="J76" s="449" t="str">
        <f t="shared" si="3"/>
        <v>（08490）　自動車車庫</v>
      </c>
      <c r="K76" s="397"/>
      <c r="L76" s="449" t="str">
        <f t="shared" si="4"/>
        <v>（08490）　自動車車庫</v>
      </c>
      <c r="M76" s="449"/>
      <c r="N76" s="449" t="str">
        <f t="shared" si="5"/>
        <v>（08490） (  自動車車庫</v>
      </c>
    </row>
    <row r="77" spans="1:14">
      <c r="A77" s="397"/>
      <c r="B77" s="397"/>
      <c r="C77" s="397"/>
      <c r="D77" s="397"/>
      <c r="E77" s="397"/>
      <c r="F77" s="397"/>
      <c r="G77" s="397"/>
      <c r="H77" s="455" t="s">
        <v>501</v>
      </c>
      <c r="I77" s="454" t="s">
        <v>500</v>
      </c>
      <c r="J77" s="449" t="str">
        <f t="shared" si="3"/>
        <v>（08500）　自転車駐車場</v>
      </c>
      <c r="K77" s="397"/>
      <c r="L77" s="449" t="str">
        <f t="shared" si="4"/>
        <v>（08500）　自転車駐車場</v>
      </c>
      <c r="M77" s="449"/>
      <c r="N77" s="449" t="str">
        <f t="shared" si="5"/>
        <v>（08500） (  自転車駐車場</v>
      </c>
    </row>
    <row r="78" spans="1:14">
      <c r="A78" s="397"/>
      <c r="B78" s="397"/>
      <c r="C78" s="397"/>
      <c r="D78" s="397"/>
      <c r="E78" s="397"/>
      <c r="F78" s="397"/>
      <c r="G78" s="397"/>
      <c r="H78" s="455" t="s">
        <v>504</v>
      </c>
      <c r="I78" s="454" t="s">
        <v>503</v>
      </c>
      <c r="J78" s="449" t="str">
        <f t="shared" si="3"/>
        <v>（08510）　倉庫業を営む倉庫</v>
      </c>
      <c r="K78" s="397"/>
      <c r="L78" s="449" t="str">
        <f t="shared" si="4"/>
        <v>（08510）　倉庫業を営む倉庫</v>
      </c>
      <c r="M78" s="449"/>
      <c r="N78" s="449" t="str">
        <f t="shared" si="5"/>
        <v>（08510） (  倉庫業を営む倉庫</v>
      </c>
    </row>
    <row r="79" spans="1:14">
      <c r="A79" s="397"/>
      <c r="B79" s="397"/>
      <c r="C79" s="397"/>
      <c r="D79" s="397"/>
      <c r="E79" s="397"/>
      <c r="F79" s="397"/>
      <c r="G79" s="397"/>
      <c r="H79" s="455" t="s">
        <v>2123</v>
      </c>
      <c r="I79" s="454" t="s">
        <v>506</v>
      </c>
      <c r="J79" s="449" t="str">
        <f t="shared" si="3"/>
        <v>（08520）　倉庫業を営まない倉庫</v>
      </c>
      <c r="K79" s="397"/>
      <c r="L79" s="449" t="str">
        <f t="shared" si="4"/>
        <v>（08520）　倉庫業を営まない倉庫</v>
      </c>
      <c r="M79" s="449"/>
      <c r="N79" s="449" t="str">
        <f t="shared" si="5"/>
        <v>（08520） (  倉庫業を営まない倉庫</v>
      </c>
    </row>
    <row r="80" spans="1:14">
      <c r="A80" s="397"/>
      <c r="B80" s="397"/>
      <c r="C80" s="397"/>
      <c r="D80" s="397"/>
      <c r="E80" s="397"/>
      <c r="F80" s="397"/>
      <c r="G80" s="397"/>
      <c r="H80" s="455" t="s">
        <v>2124</v>
      </c>
      <c r="I80" s="454" t="s">
        <v>2030</v>
      </c>
      <c r="J80" s="449" t="str">
        <f t="shared" si="3"/>
        <v>（08530）　劇場</v>
      </c>
      <c r="K80" s="397"/>
      <c r="L80" s="449" t="str">
        <f t="shared" si="4"/>
        <v>（08530）　劇場</v>
      </c>
      <c r="M80" s="449"/>
      <c r="N80" s="449" t="str">
        <f t="shared" si="5"/>
        <v>（08530） (  劇場</v>
      </c>
    </row>
    <row r="81" spans="1:14">
      <c r="A81" s="397"/>
      <c r="B81" s="397"/>
      <c r="C81" s="397"/>
      <c r="D81" s="397"/>
      <c r="E81" s="397"/>
      <c r="F81" s="397"/>
      <c r="G81" s="397"/>
      <c r="H81" s="455" t="s">
        <v>2124</v>
      </c>
      <c r="I81" s="454" t="s">
        <v>2031</v>
      </c>
      <c r="J81" s="449" t="str">
        <f t="shared" si="3"/>
        <v>（08530）　映画館</v>
      </c>
      <c r="K81" s="397"/>
      <c r="L81" s="449" t="str">
        <f t="shared" si="4"/>
        <v>（08530）　映画館</v>
      </c>
      <c r="M81" s="449"/>
      <c r="N81" s="449" t="str">
        <f t="shared" si="5"/>
        <v>（08530） (  映画館</v>
      </c>
    </row>
    <row r="82" spans="1:14">
      <c r="A82" s="397"/>
      <c r="B82" s="397"/>
      <c r="C82" s="397"/>
      <c r="D82" s="397"/>
      <c r="E82" s="397"/>
      <c r="F82" s="397"/>
      <c r="G82" s="397"/>
      <c r="H82" s="455" t="s">
        <v>510</v>
      </c>
      <c r="I82" s="454" t="s">
        <v>2032</v>
      </c>
      <c r="J82" s="449" t="str">
        <f t="shared" si="3"/>
        <v>（08530）　演芸場</v>
      </c>
      <c r="K82" s="397"/>
      <c r="L82" s="449" t="str">
        <f t="shared" si="4"/>
        <v>（08530）　演芸場</v>
      </c>
      <c r="M82" s="449"/>
      <c r="N82" s="449" t="str">
        <f t="shared" si="5"/>
        <v>（08530） (  演芸場</v>
      </c>
    </row>
    <row r="83" spans="1:14">
      <c r="A83" s="397"/>
      <c r="B83" s="397"/>
      <c r="C83" s="397"/>
      <c r="D83" s="397"/>
      <c r="E83" s="397"/>
      <c r="F83" s="397"/>
      <c r="G83" s="397"/>
      <c r="H83" s="455" t="s">
        <v>2029</v>
      </c>
      <c r="I83" s="454" t="s">
        <v>512</v>
      </c>
      <c r="J83" s="449" t="str">
        <f t="shared" si="3"/>
        <v>（08540）　観覧場</v>
      </c>
      <c r="K83" s="397"/>
      <c r="L83" s="449" t="str">
        <f t="shared" si="4"/>
        <v>（08540）　観覧場</v>
      </c>
      <c r="M83" s="449"/>
      <c r="N83" s="449" t="str">
        <f t="shared" si="5"/>
        <v>（08540） (  観覧場</v>
      </c>
    </row>
    <row r="84" spans="1:14">
      <c r="A84" s="397"/>
      <c r="B84" s="397"/>
      <c r="C84" s="397"/>
      <c r="D84" s="397"/>
      <c r="E84" s="397"/>
      <c r="F84" s="397"/>
      <c r="G84" s="397"/>
      <c r="H84" s="455" t="s">
        <v>2125</v>
      </c>
      <c r="I84" s="454" t="s">
        <v>2020</v>
      </c>
      <c r="J84" s="449" t="str">
        <f t="shared" si="3"/>
        <v>（08550）　公会堂</v>
      </c>
      <c r="K84" s="397"/>
      <c r="L84" s="449" t="str">
        <f t="shared" si="4"/>
        <v>（08550）　公会堂</v>
      </c>
      <c r="M84" s="449"/>
      <c r="N84" s="449" t="str">
        <f t="shared" si="5"/>
        <v>（08550） (  公会堂</v>
      </c>
    </row>
    <row r="85" spans="1:14">
      <c r="A85" s="397"/>
      <c r="B85" s="397"/>
      <c r="C85" s="397"/>
      <c r="D85" s="397"/>
      <c r="E85" s="397"/>
      <c r="F85" s="397"/>
      <c r="G85" s="397"/>
      <c r="H85" s="455" t="s">
        <v>516</v>
      </c>
      <c r="I85" s="454" t="s">
        <v>2021</v>
      </c>
      <c r="J85" s="449" t="str">
        <f t="shared" si="3"/>
        <v>（08550）　集会場</v>
      </c>
      <c r="K85" s="397"/>
      <c r="L85" s="449" t="str">
        <f t="shared" si="4"/>
        <v>（08550）　集会場</v>
      </c>
      <c r="M85" s="449"/>
      <c r="N85" s="449" t="str">
        <f t="shared" si="5"/>
        <v>（08550） (  集会場</v>
      </c>
    </row>
    <row r="86" spans="1:14">
      <c r="A86" s="397"/>
      <c r="B86" s="397"/>
      <c r="C86" s="397"/>
      <c r="D86" s="397"/>
      <c r="E86" s="397"/>
      <c r="F86" s="397"/>
      <c r="G86" s="397"/>
      <c r="H86" s="455" t="s">
        <v>519</v>
      </c>
      <c r="I86" s="454" t="s">
        <v>518</v>
      </c>
      <c r="J86" s="449" t="str">
        <f t="shared" si="3"/>
        <v>（08560）　展示場</v>
      </c>
      <c r="K86" s="397"/>
      <c r="L86" s="449" t="str">
        <f t="shared" si="4"/>
        <v>（08560）　展示場</v>
      </c>
      <c r="M86" s="449"/>
      <c r="N86" s="449" t="str">
        <f t="shared" si="5"/>
        <v>（08560） (  展示場</v>
      </c>
    </row>
    <row r="87" spans="1:14">
      <c r="A87" s="397"/>
      <c r="B87" s="397"/>
      <c r="C87" s="397"/>
      <c r="D87" s="397"/>
      <c r="E87" s="397"/>
      <c r="F87" s="397"/>
      <c r="G87" s="397"/>
      <c r="H87" s="455" t="s">
        <v>522</v>
      </c>
      <c r="I87" s="454" t="s">
        <v>521</v>
      </c>
      <c r="J87" s="449" t="str">
        <f t="shared" si="3"/>
        <v>（08570）　料理店</v>
      </c>
      <c r="K87" s="397"/>
      <c r="L87" s="449" t="str">
        <f t="shared" si="4"/>
        <v>（08570）　料理店</v>
      </c>
      <c r="M87" s="449"/>
      <c r="N87" s="449" t="str">
        <f t="shared" si="5"/>
        <v>（08570） (  料理店</v>
      </c>
    </row>
    <row r="88" spans="1:14">
      <c r="A88" s="397"/>
      <c r="B88" s="397"/>
      <c r="C88" s="397"/>
      <c r="D88" s="397"/>
      <c r="E88" s="397"/>
      <c r="F88" s="397"/>
      <c r="G88" s="397"/>
      <c r="H88" s="455" t="s">
        <v>525</v>
      </c>
      <c r="I88" s="454" t="s">
        <v>524</v>
      </c>
      <c r="J88" s="449" t="str">
        <f t="shared" si="3"/>
        <v>（08580）　キャバレー、カフェー、ナイトクラブ又はバー</v>
      </c>
      <c r="K88" s="397"/>
      <c r="L88" s="449" t="str">
        <f t="shared" si="4"/>
        <v>（08580）　キャバレー、カフェー、ナイトクラブ又はバー</v>
      </c>
      <c r="M88" s="449"/>
      <c r="N88" s="449" t="str">
        <f t="shared" si="5"/>
        <v>（08580） (  キャバレー、カフェー、ナイトクラブ又はバー</v>
      </c>
    </row>
    <row r="89" spans="1:14">
      <c r="A89" s="397"/>
      <c r="B89" s="397"/>
      <c r="C89" s="397"/>
      <c r="D89" s="397"/>
      <c r="E89" s="397"/>
      <c r="F89" s="397"/>
      <c r="G89" s="397"/>
      <c r="H89" s="455" t="s">
        <v>528</v>
      </c>
      <c r="I89" s="454" t="s">
        <v>527</v>
      </c>
      <c r="J89" s="449" t="str">
        <f t="shared" si="3"/>
        <v>（08590）　ダンスホール</v>
      </c>
      <c r="K89" s="397"/>
      <c r="L89" s="449" t="str">
        <f t="shared" si="4"/>
        <v>（08590）　ダンスホール</v>
      </c>
      <c r="M89" s="449"/>
      <c r="N89" s="449" t="str">
        <f t="shared" si="5"/>
        <v>（08590） (  ダンスホール</v>
      </c>
    </row>
    <row r="90" spans="1:14">
      <c r="A90" s="397"/>
      <c r="B90" s="397"/>
      <c r="C90" s="397"/>
      <c r="D90" s="397"/>
      <c r="E90" s="397"/>
      <c r="F90" s="397"/>
      <c r="G90" s="397"/>
      <c r="H90" s="455" t="s">
        <v>531</v>
      </c>
      <c r="I90" s="454" t="s">
        <v>530</v>
      </c>
      <c r="J90" s="449" t="str">
        <f t="shared" si="3"/>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K90" s="397"/>
      <c r="L90" s="449" t="str">
        <f t="shared" si="4"/>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M90" s="449"/>
      <c r="N90" s="449" t="str">
        <f t="shared" si="5"/>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row>
    <row r="91" spans="1:14">
      <c r="A91" s="397"/>
      <c r="B91" s="397"/>
      <c r="C91" s="397"/>
      <c r="D91" s="397"/>
      <c r="E91" s="397"/>
      <c r="F91" s="397"/>
      <c r="G91" s="397"/>
      <c r="H91" s="455" t="s">
        <v>534</v>
      </c>
      <c r="I91" s="454" t="s">
        <v>533</v>
      </c>
      <c r="J91" s="449" t="str">
        <f t="shared" si="3"/>
        <v>（08610）　卸売市場</v>
      </c>
      <c r="K91" s="397"/>
      <c r="L91" s="449" t="str">
        <f t="shared" si="4"/>
        <v>（08610）　卸売市場</v>
      </c>
      <c r="M91" s="449"/>
      <c r="N91" s="449" t="str">
        <f t="shared" si="5"/>
        <v>（08610） (  卸売市場</v>
      </c>
    </row>
    <row r="92" spans="1:14">
      <c r="A92" s="397"/>
      <c r="B92" s="397"/>
      <c r="C92" s="397"/>
      <c r="D92" s="397"/>
      <c r="E92" s="397"/>
      <c r="F92" s="397"/>
      <c r="G92" s="397"/>
      <c r="H92" s="455" t="s">
        <v>2126</v>
      </c>
      <c r="I92" s="454" t="s">
        <v>536</v>
      </c>
      <c r="J92" s="449" t="str">
        <f t="shared" si="3"/>
        <v>（08620）　火葬場又はと畜場、汚物処理場、ごみ焼却場その他の処理施設</v>
      </c>
      <c r="K92" s="397"/>
      <c r="L92" s="449" t="str">
        <f t="shared" si="4"/>
        <v>（08620）　火葬場又はと畜場、汚物処理場、ごみ焼却場その他の処理施設</v>
      </c>
      <c r="M92" s="449"/>
      <c r="N92" s="449" t="str">
        <f t="shared" si="5"/>
        <v>（08620） (  火葬場又はと畜場、汚物処理場、ごみ焼却場その他の処理施設</v>
      </c>
    </row>
    <row r="93" spans="1:14">
      <c r="A93" s="397"/>
      <c r="B93" s="397"/>
      <c r="C93" s="397"/>
      <c r="D93" s="397"/>
      <c r="E93" s="397"/>
      <c r="F93" s="397"/>
      <c r="G93" s="397"/>
      <c r="H93" s="455" t="s">
        <v>1579</v>
      </c>
      <c r="I93" s="454" t="s">
        <v>1309</v>
      </c>
      <c r="J93" s="449" t="str">
        <f t="shared" si="3"/>
        <v>（08630）　農産物の生産、集荷、処理又は貯蔵に供するもの</v>
      </c>
      <c r="K93" s="397"/>
      <c r="L93" s="449" t="str">
        <f t="shared" si="4"/>
        <v>（08630）　農産物の生産、集荷、処理又は貯蔵に供するもの</v>
      </c>
      <c r="M93" s="449"/>
      <c r="N93" s="449" t="str">
        <f t="shared" si="5"/>
        <v>（08630） (  農産物の生産、集荷、処理又は貯蔵に供するもの</v>
      </c>
    </row>
    <row r="94" spans="1:14">
      <c r="A94" s="397"/>
      <c r="B94" s="397"/>
      <c r="C94" s="397"/>
      <c r="D94" s="397"/>
      <c r="E94" s="397"/>
      <c r="F94" s="397"/>
      <c r="G94" s="397"/>
      <c r="H94" s="455" t="s">
        <v>1580</v>
      </c>
      <c r="I94" s="454" t="s">
        <v>1311</v>
      </c>
      <c r="J94" s="449" t="str">
        <f t="shared" si="3"/>
        <v>（08640）　農業の生産資材の貯蔵に供するもの</v>
      </c>
      <c r="K94" s="397"/>
      <c r="L94" s="449" t="str">
        <f t="shared" si="4"/>
        <v>（08640）　農業の生産資材の貯蔵に供するもの</v>
      </c>
      <c r="M94" s="449"/>
      <c r="N94" s="449" t="str">
        <f t="shared" si="5"/>
        <v>（08640） (  農業の生産資材の貯蔵に供するもの</v>
      </c>
    </row>
    <row r="95" spans="1:14">
      <c r="A95" s="397"/>
      <c r="B95" s="397"/>
      <c r="C95" s="397"/>
      <c r="D95" s="397"/>
      <c r="E95" s="397"/>
      <c r="F95" s="397"/>
      <c r="G95" s="397"/>
      <c r="H95" s="455" t="s">
        <v>1312</v>
      </c>
      <c r="I95" s="454" t="s">
        <v>1313</v>
      </c>
      <c r="J95" s="449" t="str">
        <f t="shared" si="3"/>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K95" s="397"/>
      <c r="L95" s="449" t="str">
        <f t="shared" si="4"/>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M95" s="449"/>
      <c r="N95" s="449" t="str">
        <f t="shared" si="5"/>
        <v>（08650） (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row>
    <row r="96" spans="1:14">
      <c r="A96" s="397"/>
      <c r="B96" s="397"/>
      <c r="C96" s="397"/>
      <c r="D96" s="397"/>
      <c r="E96" s="397"/>
      <c r="F96" s="397"/>
      <c r="G96" s="397"/>
      <c r="H96" s="455" t="s">
        <v>1314</v>
      </c>
      <c r="I96" s="454" t="s">
        <v>548</v>
      </c>
      <c r="J96" s="449" t="str">
        <f t="shared" si="3"/>
        <v>（08990）　その他</v>
      </c>
      <c r="K96" s="397"/>
      <c r="L96" s="449" t="str">
        <f t="shared" si="4"/>
        <v>（08990）　その他</v>
      </c>
      <c r="M96" s="449"/>
      <c r="N96" s="449" t="str">
        <f t="shared" si="5"/>
        <v>（08990） (  その他</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topLeftCell="A45" zoomScaleNormal="100" zoomScaleSheetLayoutView="100" workbookViewId="0">
      <selection activeCell="N73" sqref="N73:Q73"/>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801" t="s">
        <v>199</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1"/>
      <c r="BJ1" s="801"/>
      <c r="BK1" s="801"/>
      <c r="BL1" s="801"/>
      <c r="BM1" s="801"/>
      <c r="BN1" s="801"/>
      <c r="BO1" s="801"/>
      <c r="BP1" s="801"/>
      <c r="BQ1" s="801"/>
      <c r="BR1" s="801"/>
      <c r="BS1" s="801"/>
      <c r="BT1" s="801"/>
      <c r="BU1" s="801"/>
      <c r="BV1" s="801"/>
      <c r="BW1" s="801"/>
      <c r="BX1" s="801"/>
      <c r="BY1" s="801"/>
      <c r="BZ1" s="801"/>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1" s="2" customFormat="1" ht="5.099999999999999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B4" s="8" t="s">
        <v>1267</v>
      </c>
      <c r="CC4" s="2" t="s">
        <v>338</v>
      </c>
    </row>
    <row r="5" spans="1:81" s="2" customFormat="1" ht="17.100000000000001" customHeight="1">
      <c r="A5" s="59"/>
      <c r="B5" s="59" t="s">
        <v>201</v>
      </c>
      <c r="C5" s="59"/>
      <c r="D5" s="59"/>
      <c r="E5" s="59"/>
      <c r="F5" s="59"/>
      <c r="G5" s="59"/>
      <c r="H5" s="59"/>
      <c r="I5" s="59"/>
      <c r="J5" s="59"/>
      <c r="K5" s="59"/>
      <c r="L5" s="59"/>
      <c r="M5" s="59"/>
      <c r="N5" s="799"/>
      <c r="O5" s="799"/>
      <c r="P5" s="799"/>
      <c r="Q5" s="799"/>
      <c r="R5" s="799"/>
      <c r="S5" s="799"/>
      <c r="T5" s="799"/>
      <c r="U5" s="79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1268</v>
      </c>
      <c r="CC5" s="2" t="s">
        <v>340</v>
      </c>
    </row>
    <row r="6" spans="1:81" s="2" customFormat="1" ht="24" customHeight="1">
      <c r="A6" s="59"/>
      <c r="B6" s="59" t="s">
        <v>202</v>
      </c>
      <c r="C6" s="59"/>
      <c r="D6" s="59"/>
      <c r="E6" s="59"/>
      <c r="F6" s="59"/>
      <c r="G6" s="59"/>
      <c r="H6" s="59"/>
      <c r="I6" s="59"/>
      <c r="J6" s="59"/>
      <c r="K6" s="59"/>
      <c r="L6" s="59"/>
      <c r="M6" s="801" t="s">
        <v>203</v>
      </c>
      <c r="N6" s="801"/>
      <c r="O6" s="801"/>
      <c r="P6" s="801"/>
      <c r="Q6" s="801"/>
      <c r="R6" s="797"/>
      <c r="S6" s="797"/>
      <c r="T6" s="797"/>
      <c r="U6" s="797"/>
      <c r="V6" s="797"/>
      <c r="W6" s="797"/>
      <c r="X6" s="797"/>
      <c r="Y6" s="797"/>
      <c r="Z6" s="797"/>
      <c r="AA6" s="59" t="s">
        <v>85</v>
      </c>
      <c r="AB6" s="59"/>
      <c r="AC6" s="59"/>
      <c r="AD6" s="808" t="str">
        <f>IFERROR(VLOOKUP(R6,$CB$4:$CC$78,2,FALSE),"")</f>
        <v/>
      </c>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808"/>
      <c r="BO6" s="808"/>
      <c r="BP6" s="59"/>
      <c r="BQ6" s="59"/>
      <c r="BR6" s="59"/>
      <c r="BS6" s="59"/>
      <c r="BT6" s="59"/>
      <c r="BU6" s="59"/>
      <c r="BV6" s="59"/>
      <c r="BW6" s="59"/>
      <c r="BX6" s="59"/>
      <c r="BY6" s="59"/>
      <c r="BZ6" s="59"/>
      <c r="CB6" s="8" t="s">
        <v>1269</v>
      </c>
      <c r="CC6" s="2" t="s">
        <v>342</v>
      </c>
    </row>
    <row r="7" spans="1:81" s="2" customFormat="1" ht="24" customHeight="1">
      <c r="A7" s="59"/>
      <c r="B7" s="59"/>
      <c r="C7" s="59"/>
      <c r="D7" s="59"/>
      <c r="E7" s="59"/>
      <c r="F7" s="59"/>
      <c r="G7" s="59"/>
      <c r="H7" s="59"/>
      <c r="I7" s="59"/>
      <c r="J7" s="59"/>
      <c r="K7" s="59"/>
      <c r="L7" s="59"/>
      <c r="M7" s="801" t="s">
        <v>203</v>
      </c>
      <c r="N7" s="801"/>
      <c r="O7" s="801"/>
      <c r="P7" s="801"/>
      <c r="Q7" s="801"/>
      <c r="R7" s="797"/>
      <c r="S7" s="797"/>
      <c r="T7" s="797"/>
      <c r="U7" s="797"/>
      <c r="V7" s="797"/>
      <c r="W7" s="797"/>
      <c r="X7" s="797"/>
      <c r="Y7" s="797"/>
      <c r="Z7" s="797"/>
      <c r="AA7" s="59" t="s">
        <v>85</v>
      </c>
      <c r="AB7" s="59"/>
      <c r="AC7" s="59"/>
      <c r="AD7" s="808" t="str">
        <f t="shared" ref="AD7:AD10" si="0">IFERROR(VLOOKUP(R7,$CB$4:$CC$78,2,FALSE),"")</f>
        <v/>
      </c>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801" t="s">
        <v>203</v>
      </c>
      <c r="N8" s="801"/>
      <c r="O8" s="801"/>
      <c r="P8" s="801"/>
      <c r="Q8" s="801"/>
      <c r="R8" s="797"/>
      <c r="S8" s="797"/>
      <c r="T8" s="797"/>
      <c r="U8" s="797"/>
      <c r="V8" s="797"/>
      <c r="W8" s="797"/>
      <c r="X8" s="797"/>
      <c r="Y8" s="797"/>
      <c r="Z8" s="797"/>
      <c r="AA8" s="59" t="s">
        <v>85</v>
      </c>
      <c r="AB8" s="59"/>
      <c r="AC8" s="59"/>
      <c r="AD8" s="808" t="str">
        <f t="shared" si="0"/>
        <v/>
      </c>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801" t="s">
        <v>203</v>
      </c>
      <c r="N9" s="801"/>
      <c r="O9" s="801"/>
      <c r="P9" s="801"/>
      <c r="Q9" s="801"/>
      <c r="R9" s="797"/>
      <c r="S9" s="797"/>
      <c r="T9" s="797"/>
      <c r="U9" s="797"/>
      <c r="V9" s="797"/>
      <c r="W9" s="797"/>
      <c r="X9" s="797"/>
      <c r="Y9" s="797"/>
      <c r="Z9" s="797"/>
      <c r="AA9" s="59" t="s">
        <v>85</v>
      </c>
      <c r="AB9" s="59"/>
      <c r="AC9" s="59"/>
      <c r="AD9" s="808" t="str">
        <f t="shared" si="0"/>
        <v/>
      </c>
      <c r="AE9" s="808"/>
      <c r="AF9" s="808"/>
      <c r="AG9" s="808"/>
      <c r="AH9" s="808"/>
      <c r="AI9" s="808"/>
      <c r="AJ9" s="808"/>
      <c r="AK9" s="808"/>
      <c r="AL9" s="808"/>
      <c r="AM9" s="808"/>
      <c r="AN9" s="808"/>
      <c r="AO9" s="808"/>
      <c r="AP9" s="808"/>
      <c r="AQ9" s="808"/>
      <c r="AR9" s="808"/>
      <c r="AS9" s="808"/>
      <c r="AT9" s="808"/>
      <c r="AU9" s="808"/>
      <c r="AV9" s="808"/>
      <c r="AW9" s="808"/>
      <c r="AX9" s="808"/>
      <c r="AY9" s="808"/>
      <c r="AZ9" s="808"/>
      <c r="BA9" s="808"/>
      <c r="BB9" s="808"/>
      <c r="BC9" s="808"/>
      <c r="BD9" s="808"/>
      <c r="BE9" s="808"/>
      <c r="BF9" s="808"/>
      <c r="BG9" s="808"/>
      <c r="BH9" s="808"/>
      <c r="BI9" s="808"/>
      <c r="BJ9" s="808"/>
      <c r="BK9" s="808"/>
      <c r="BL9" s="808"/>
      <c r="BM9" s="808"/>
      <c r="BN9" s="808"/>
      <c r="BO9" s="808"/>
      <c r="BP9" s="59"/>
      <c r="BQ9" s="59"/>
      <c r="BR9" s="59"/>
      <c r="BS9" s="59"/>
      <c r="BT9" s="59"/>
      <c r="BU9" s="59"/>
      <c r="BV9" s="59"/>
      <c r="BW9" s="59"/>
      <c r="BX9" s="59"/>
      <c r="BY9" s="59"/>
      <c r="BZ9" s="59"/>
      <c r="CB9" s="8" t="s">
        <v>1270</v>
      </c>
      <c r="CC9" s="2" t="s">
        <v>348</v>
      </c>
    </row>
    <row r="10" spans="1:81" s="2" customFormat="1" ht="24" customHeight="1">
      <c r="A10" s="59"/>
      <c r="B10" s="59"/>
      <c r="C10" s="59"/>
      <c r="D10" s="59"/>
      <c r="E10" s="59"/>
      <c r="F10" s="59"/>
      <c r="G10" s="59"/>
      <c r="H10" s="59"/>
      <c r="I10" s="59"/>
      <c r="J10" s="59"/>
      <c r="K10" s="59"/>
      <c r="L10" s="59"/>
      <c r="M10" s="801" t="s">
        <v>203</v>
      </c>
      <c r="N10" s="801"/>
      <c r="O10" s="801"/>
      <c r="P10" s="801"/>
      <c r="Q10" s="801"/>
      <c r="R10" s="797"/>
      <c r="S10" s="797"/>
      <c r="T10" s="797"/>
      <c r="U10" s="797"/>
      <c r="V10" s="797"/>
      <c r="W10" s="797"/>
      <c r="X10" s="797"/>
      <c r="Y10" s="797"/>
      <c r="Z10" s="797"/>
      <c r="AA10" s="59" t="s">
        <v>85</v>
      </c>
      <c r="AB10" s="59"/>
      <c r="AC10" s="59"/>
      <c r="AD10" s="808" t="str">
        <f t="shared" si="0"/>
        <v/>
      </c>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59"/>
      <c r="BQ10" s="59"/>
      <c r="BR10" s="59"/>
      <c r="BS10" s="59"/>
      <c r="BT10" s="59"/>
      <c r="BU10" s="59"/>
      <c r="BV10" s="59"/>
      <c r="BW10" s="59"/>
      <c r="BX10" s="59"/>
      <c r="BY10" s="59"/>
      <c r="BZ10" s="59"/>
      <c r="CB10" s="8" t="s">
        <v>351</v>
      </c>
      <c r="CC10" s="2" t="s">
        <v>350</v>
      </c>
    </row>
    <row r="11" spans="1:81" s="2" customFormat="1" ht="5.0999999999999996"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B11" s="8" t="s">
        <v>353</v>
      </c>
      <c r="CC11" s="2" t="s">
        <v>352</v>
      </c>
    </row>
    <row r="12" spans="1:81" s="2" customFormat="1" ht="5.0999999999999996" customHeight="1">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B12" s="8" t="s">
        <v>1570</v>
      </c>
      <c r="CC12" s="2" t="s">
        <v>1272</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1273</v>
      </c>
    </row>
    <row r="14" spans="1:81" s="2" customFormat="1" ht="17.100000000000001" customHeight="1">
      <c r="A14" s="59"/>
      <c r="B14" s="59"/>
      <c r="C14" s="59"/>
      <c r="D14" s="59"/>
      <c r="E14" s="799" t="s">
        <v>56</v>
      </c>
      <c r="F14" s="799"/>
      <c r="G14" s="59" t="s">
        <v>143</v>
      </c>
      <c r="H14" s="59"/>
      <c r="I14" s="59"/>
      <c r="J14" s="59"/>
      <c r="K14" s="59"/>
      <c r="L14" s="59"/>
      <c r="M14" s="799" t="s">
        <v>56</v>
      </c>
      <c r="N14" s="799"/>
      <c r="O14" s="59" t="s">
        <v>144</v>
      </c>
      <c r="P14" s="59"/>
      <c r="Q14" s="59"/>
      <c r="R14" s="59"/>
      <c r="S14" s="59"/>
      <c r="T14" s="59"/>
      <c r="U14" s="799" t="s">
        <v>56</v>
      </c>
      <c r="V14" s="799"/>
      <c r="W14" s="59" t="s">
        <v>145</v>
      </c>
      <c r="X14" s="59"/>
      <c r="Y14" s="59"/>
      <c r="Z14" s="59"/>
      <c r="AA14" s="59"/>
      <c r="AB14" s="59"/>
      <c r="AC14" s="799" t="s">
        <v>56</v>
      </c>
      <c r="AD14" s="799"/>
      <c r="AE14" s="59" t="s">
        <v>146</v>
      </c>
      <c r="AF14" s="59"/>
      <c r="AG14" s="59"/>
      <c r="AH14" s="59"/>
      <c r="AI14" s="59"/>
      <c r="AJ14" s="59"/>
      <c r="AK14" s="799" t="s">
        <v>56</v>
      </c>
      <c r="AL14" s="799"/>
      <c r="AM14" s="59" t="s">
        <v>147</v>
      </c>
      <c r="AN14" s="59"/>
      <c r="AO14" s="59"/>
      <c r="AP14" s="59"/>
      <c r="AQ14" s="59"/>
      <c r="AR14" s="59"/>
      <c r="AS14" s="59"/>
      <c r="AT14" s="59"/>
      <c r="AU14" s="59"/>
      <c r="AV14" s="799" t="s">
        <v>56</v>
      </c>
      <c r="AW14" s="799"/>
      <c r="AX14" s="59" t="s">
        <v>148</v>
      </c>
      <c r="AY14" s="59"/>
      <c r="AZ14" s="59"/>
      <c r="BA14" s="59"/>
      <c r="BB14" s="59"/>
      <c r="BC14" s="59"/>
      <c r="BD14" s="59"/>
      <c r="BE14" s="59"/>
      <c r="BF14" s="59"/>
      <c r="BG14" s="59"/>
      <c r="BH14" s="59"/>
      <c r="BI14" s="59"/>
      <c r="BJ14" s="799" t="s">
        <v>56</v>
      </c>
      <c r="BK14" s="799"/>
      <c r="BL14" s="59" t="s">
        <v>149</v>
      </c>
      <c r="BM14" s="59"/>
      <c r="BN14" s="59"/>
      <c r="BO14" s="59"/>
      <c r="BP14" s="59"/>
      <c r="BQ14" s="59"/>
      <c r="BR14" s="59"/>
      <c r="BS14" s="59"/>
      <c r="BT14" s="59"/>
      <c r="BU14" s="59"/>
      <c r="BV14" s="59"/>
      <c r="BW14" s="59"/>
      <c r="BX14" s="59"/>
      <c r="BY14" s="59"/>
      <c r="BZ14" s="59"/>
      <c r="CB14" s="8" t="s">
        <v>361</v>
      </c>
      <c r="CC14" s="2" t="s">
        <v>1274</v>
      </c>
    </row>
    <row r="15" spans="1:81"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t="s">
        <v>364</v>
      </c>
      <c r="CC15" s="2" t="s">
        <v>363</v>
      </c>
    </row>
    <row r="16" spans="1:81" s="2" customFormat="1" ht="5.0999999999999996" customHeight="1">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809"/>
      <c r="R17" s="809"/>
      <c r="S17" s="809"/>
      <c r="T17" s="809"/>
      <c r="U17" s="809"/>
      <c r="V17" s="809"/>
      <c r="W17" s="809"/>
      <c r="X17" s="809"/>
      <c r="Y17" s="809"/>
      <c r="Z17" s="809"/>
      <c r="AA17" s="809"/>
      <c r="AB17" s="809"/>
      <c r="AC17" s="809"/>
      <c r="AD17" s="809"/>
      <c r="AE17" s="809"/>
      <c r="AF17" s="809"/>
      <c r="AG17" s="809"/>
      <c r="AH17" s="809"/>
      <c r="AI17" s="809"/>
      <c r="AJ17" s="59" t="s">
        <v>206</v>
      </c>
      <c r="AK17" s="59"/>
      <c r="AL17" s="59"/>
      <c r="AM17" s="59"/>
      <c r="AN17" s="59"/>
      <c r="AO17" s="59"/>
      <c r="AP17" s="59"/>
      <c r="AQ17" s="59"/>
      <c r="AR17" s="59"/>
      <c r="AS17" s="59"/>
      <c r="AT17" s="809"/>
      <c r="AU17" s="809"/>
      <c r="AV17" s="809"/>
      <c r="AW17" s="809"/>
      <c r="AX17" s="809"/>
      <c r="AY17" s="809"/>
      <c r="AZ17" s="809"/>
      <c r="BA17" s="809"/>
      <c r="BB17" s="809"/>
      <c r="BC17" s="809"/>
      <c r="BD17" s="809"/>
      <c r="BE17" s="809"/>
      <c r="BF17" s="809"/>
      <c r="BG17" s="809"/>
      <c r="BH17" s="809"/>
      <c r="BI17" s="809"/>
      <c r="BJ17" s="809"/>
      <c r="BK17" s="809"/>
      <c r="BL17" s="809"/>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t="s">
        <v>1571</v>
      </c>
      <c r="CC18" s="2" t="s">
        <v>1277</v>
      </c>
    </row>
    <row r="19" spans="1:81" s="2" customFormat="1" ht="5.0999999999999996"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B19" s="8" t="s">
        <v>376</v>
      </c>
      <c r="CC19" s="2" t="s">
        <v>1278</v>
      </c>
    </row>
    <row r="20" spans="1:81" s="2" customFormat="1" ht="17.100000000000001" customHeight="1">
      <c r="A20" s="59"/>
      <c r="B20" s="59" t="s">
        <v>1315</v>
      </c>
      <c r="C20" s="59"/>
      <c r="D20" s="59"/>
      <c r="E20" s="59"/>
      <c r="F20" s="59"/>
      <c r="G20" s="59"/>
      <c r="H20" s="59"/>
      <c r="I20" s="59"/>
      <c r="J20" s="59"/>
      <c r="K20" s="59"/>
      <c r="L20" s="59"/>
      <c r="M20" s="59"/>
      <c r="N20" s="59"/>
      <c r="O20" s="59"/>
      <c r="P20" s="59"/>
      <c r="Q20" s="810"/>
      <c r="R20" s="810"/>
      <c r="S20" s="810"/>
      <c r="T20" s="810"/>
      <c r="U20" s="810"/>
      <c r="V20" s="810"/>
      <c r="W20" s="810"/>
      <c r="X20" s="810"/>
      <c r="Y20" s="810"/>
      <c r="Z20" s="810"/>
      <c r="AA20" s="810"/>
      <c r="AB20" s="810"/>
      <c r="AC20" s="810"/>
      <c r="AD20" s="810"/>
      <c r="AE20" s="810"/>
      <c r="AF20" s="810"/>
      <c r="AG20" s="810"/>
      <c r="AH20" s="810"/>
      <c r="AI20" s="810"/>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1279</v>
      </c>
    </row>
    <row r="21" spans="1:81" s="91" customFormat="1" ht="17.100000000000001" customHeight="1">
      <c r="A21" s="90"/>
      <c r="B21" s="90"/>
      <c r="C21" s="90"/>
      <c r="D21" s="90"/>
      <c r="E21" s="805" t="s">
        <v>56</v>
      </c>
      <c r="F21" s="805"/>
      <c r="G21" s="68" t="s">
        <v>1646</v>
      </c>
      <c r="H21" s="68"/>
      <c r="I21" s="68"/>
      <c r="J21" s="68"/>
      <c r="K21" s="68"/>
      <c r="L21" s="68"/>
      <c r="M21" s="68"/>
      <c r="N21" s="68"/>
      <c r="O21" s="68"/>
      <c r="P21" s="68"/>
      <c r="Q21" s="61"/>
      <c r="R21" s="61"/>
      <c r="S21" s="61"/>
      <c r="T21" s="61"/>
      <c r="U21" s="90"/>
      <c r="V21" s="90"/>
      <c r="W21" s="90"/>
      <c r="X21" s="90"/>
      <c r="Y21" s="90"/>
      <c r="Z21" s="90"/>
      <c r="AA21" s="90"/>
      <c r="AB21" s="68"/>
      <c r="AC21" s="68"/>
      <c r="AD21" s="68"/>
      <c r="AE21" s="68"/>
      <c r="AF21" s="90"/>
      <c r="AG21" s="90"/>
      <c r="AH21" s="90"/>
      <c r="AI21" s="90"/>
      <c r="AJ21" s="90"/>
      <c r="AK21" s="90"/>
      <c r="AL21" s="90"/>
      <c r="AM21" s="90"/>
      <c r="AN21" s="90"/>
      <c r="AO21" s="90"/>
      <c r="AP21" s="68"/>
      <c r="AQ21" s="68"/>
      <c r="AR21" s="68"/>
      <c r="AS21" s="68"/>
      <c r="AT21" s="68"/>
      <c r="AU21" s="68"/>
      <c r="AV21" s="68"/>
      <c r="AW21" s="68"/>
      <c r="AX21" s="68"/>
      <c r="AY21" s="68"/>
      <c r="AZ21" s="68"/>
      <c r="BA21" s="68"/>
      <c r="BB21" s="68"/>
      <c r="BC21" s="61"/>
      <c r="BD21" s="61"/>
      <c r="BE21" s="61"/>
      <c r="BF21" s="61"/>
      <c r="BG21" s="90"/>
      <c r="BH21" s="90"/>
      <c r="BI21" s="90"/>
      <c r="BJ21" s="90"/>
      <c r="BK21" s="68"/>
      <c r="BL21" s="68"/>
      <c r="BM21" s="68"/>
      <c r="BN21" s="68"/>
      <c r="BO21" s="68"/>
      <c r="BP21" s="68"/>
      <c r="BQ21" s="68"/>
      <c r="BR21" s="68"/>
      <c r="BS21" s="68"/>
      <c r="BT21" s="68"/>
      <c r="BU21" s="68"/>
      <c r="BV21" s="61"/>
      <c r="BW21" s="90"/>
      <c r="BX21" s="90"/>
      <c r="BY21" s="90"/>
      <c r="BZ21" s="90"/>
      <c r="CB21" s="8" t="s">
        <v>1572</v>
      </c>
      <c r="CC21" s="2" t="s">
        <v>1282</v>
      </c>
    </row>
    <row r="22" spans="1:81" s="91" customFormat="1" ht="17.100000000000001" customHeight="1">
      <c r="A22" s="90"/>
      <c r="B22" s="90"/>
      <c r="C22" s="90"/>
      <c r="D22" s="90"/>
      <c r="E22" s="805" t="s">
        <v>56</v>
      </c>
      <c r="F22" s="805"/>
      <c r="G22" s="68" t="s">
        <v>1647</v>
      </c>
      <c r="H22" s="90"/>
      <c r="I22" s="68"/>
      <c r="J22" s="68"/>
      <c r="K22" s="68"/>
      <c r="L22" s="68"/>
      <c r="M22" s="68"/>
      <c r="N22" s="68"/>
      <c r="O22" s="68"/>
      <c r="P22" s="68"/>
      <c r="Q22" s="61"/>
      <c r="R22" s="61"/>
      <c r="S22" s="61"/>
      <c r="T22" s="61"/>
      <c r="U22" s="90"/>
      <c r="V22" s="78"/>
      <c r="W22" s="78"/>
      <c r="X22" s="68"/>
      <c r="Y22" s="90"/>
      <c r="Z22" s="90"/>
      <c r="AA22" s="90"/>
      <c r="AB22" s="68"/>
      <c r="AC22" s="68"/>
      <c r="AD22" s="68"/>
      <c r="AE22" s="68"/>
      <c r="AF22" s="90"/>
      <c r="AG22" s="90"/>
      <c r="AH22" s="90"/>
      <c r="AI22" s="90"/>
      <c r="AJ22" s="90"/>
      <c r="AK22" s="90"/>
      <c r="AL22" s="90"/>
      <c r="AM22" s="90"/>
      <c r="AN22" s="90"/>
      <c r="AO22" s="90"/>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90"/>
      <c r="BX22" s="90"/>
      <c r="BY22" s="90"/>
      <c r="BZ22" s="90"/>
      <c r="CB22" s="8" t="s">
        <v>385</v>
      </c>
      <c r="CC22" s="2" t="s">
        <v>384</v>
      </c>
    </row>
    <row r="23" spans="1:81" s="91" customFormat="1" ht="17.100000000000001" customHeight="1">
      <c r="A23" s="90"/>
      <c r="B23" s="90"/>
      <c r="C23" s="90"/>
      <c r="D23" s="90"/>
      <c r="E23" s="805" t="s">
        <v>56</v>
      </c>
      <c r="F23" s="805"/>
      <c r="G23" s="68" t="s">
        <v>1650</v>
      </c>
      <c r="H23" s="90"/>
      <c r="I23" s="68"/>
      <c r="J23" s="68"/>
      <c r="K23" s="68"/>
      <c r="L23" s="68"/>
      <c r="M23" s="68"/>
      <c r="N23" s="68"/>
      <c r="O23" s="68"/>
      <c r="P23" s="68"/>
      <c r="Q23" s="61"/>
      <c r="R23" s="61"/>
      <c r="S23" s="61"/>
      <c r="T23" s="61"/>
      <c r="U23" s="90"/>
      <c r="V23" s="78"/>
      <c r="W23" s="78"/>
      <c r="X23" s="68"/>
      <c r="Y23" s="90"/>
      <c r="Z23" s="90"/>
      <c r="AA23" s="90"/>
      <c r="AB23" s="68"/>
      <c r="AC23" s="68"/>
      <c r="AD23" s="68"/>
      <c r="AE23" s="68"/>
      <c r="AF23" s="90"/>
      <c r="AG23" s="90"/>
      <c r="AH23" s="90"/>
      <c r="AI23" s="90"/>
      <c r="AJ23" s="90"/>
      <c r="AK23" s="90"/>
      <c r="AL23" s="90"/>
      <c r="AM23" s="90"/>
      <c r="AN23" s="90"/>
      <c r="AO23" s="90"/>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90"/>
      <c r="BX23" s="90"/>
      <c r="BY23" s="90"/>
      <c r="BZ23" s="90"/>
      <c r="CB23" s="8" t="s">
        <v>385</v>
      </c>
      <c r="CC23" s="2" t="s">
        <v>384</v>
      </c>
    </row>
    <row r="24" spans="1:81" s="91" customFormat="1" ht="17.100000000000001" customHeight="1">
      <c r="A24" s="90"/>
      <c r="B24" s="90"/>
      <c r="C24" s="90"/>
      <c r="D24" s="90"/>
      <c r="E24" s="805" t="s">
        <v>56</v>
      </c>
      <c r="F24" s="805"/>
      <c r="G24" s="68" t="s">
        <v>970</v>
      </c>
      <c r="H24" s="90"/>
      <c r="I24" s="68"/>
      <c r="J24" s="68"/>
      <c r="K24" s="68"/>
      <c r="L24" s="68"/>
      <c r="M24" s="68"/>
      <c r="N24" s="68"/>
      <c r="O24" s="68"/>
      <c r="P24" s="68"/>
      <c r="Q24" s="61"/>
      <c r="R24" s="61"/>
      <c r="S24" s="61"/>
      <c r="T24" s="61"/>
      <c r="U24" s="90"/>
      <c r="V24" s="78"/>
      <c r="W24" s="78"/>
      <c r="X24" s="68"/>
      <c r="Y24" s="68"/>
      <c r="Z24" s="68"/>
      <c r="AA24" s="68"/>
      <c r="AB24" s="68"/>
      <c r="AC24" s="68"/>
      <c r="AD24" s="68"/>
      <c r="AE24" s="68"/>
      <c r="AF24" s="90"/>
      <c r="AG24" s="90"/>
      <c r="AH24" s="90"/>
      <c r="AI24" s="90"/>
      <c r="AJ24" s="90"/>
      <c r="AK24" s="90"/>
      <c r="AL24" s="90"/>
      <c r="AM24" s="90"/>
      <c r="AN24" s="90"/>
      <c r="AO24" s="90"/>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90"/>
      <c r="BX24" s="90"/>
      <c r="BY24" s="90"/>
      <c r="BZ24" s="90"/>
      <c r="CB24" s="8" t="s">
        <v>388</v>
      </c>
      <c r="CC24" s="2" t="s">
        <v>1573</v>
      </c>
    </row>
    <row r="25" spans="1:81" s="91" customFormat="1" ht="17.100000000000001" customHeight="1">
      <c r="A25" s="90"/>
      <c r="B25" s="90"/>
      <c r="C25" s="90"/>
      <c r="D25" s="90"/>
      <c r="E25" s="805" t="s">
        <v>56</v>
      </c>
      <c r="F25" s="805"/>
      <c r="G25" s="68" t="s">
        <v>1316</v>
      </c>
      <c r="H25" s="68"/>
      <c r="I25" s="68"/>
      <c r="J25" s="68"/>
      <c r="K25" s="68"/>
      <c r="L25" s="68"/>
      <c r="M25" s="68"/>
      <c r="N25" s="68"/>
      <c r="O25" s="68"/>
      <c r="P25" s="68"/>
      <c r="Q25" s="61"/>
      <c r="R25" s="61"/>
      <c r="S25" s="61"/>
      <c r="T25" s="61"/>
      <c r="U25" s="90"/>
      <c r="V25" s="78"/>
      <c r="W25" s="78"/>
      <c r="X25" s="68"/>
      <c r="Y25" s="90"/>
      <c r="Z25" s="90"/>
      <c r="AA25" s="90"/>
      <c r="AB25" s="68"/>
      <c r="AC25" s="68"/>
      <c r="AD25" s="68"/>
      <c r="AE25" s="68"/>
      <c r="AF25" s="90"/>
      <c r="AG25" s="90"/>
      <c r="AH25" s="90"/>
      <c r="AI25" s="90"/>
      <c r="AJ25" s="90"/>
      <c r="AK25" s="90"/>
      <c r="AL25" s="90"/>
      <c r="AM25" s="90"/>
      <c r="AN25" s="90"/>
      <c r="AO25" s="90"/>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90"/>
      <c r="BX25" s="90"/>
      <c r="BY25" s="90"/>
      <c r="BZ25" s="90"/>
      <c r="CB25" s="8" t="s">
        <v>391</v>
      </c>
      <c r="CC25" s="2" t="s">
        <v>390</v>
      </c>
    </row>
    <row r="26" spans="1:81" s="91" customFormat="1" ht="17.100000000000001" customHeight="1">
      <c r="A26" s="90"/>
      <c r="B26" s="90"/>
      <c r="C26" s="90"/>
      <c r="D26" s="90"/>
      <c r="E26" s="805" t="s">
        <v>56</v>
      </c>
      <c r="F26" s="805"/>
      <c r="G26" s="68" t="s">
        <v>1317</v>
      </c>
      <c r="H26" s="68"/>
      <c r="I26" s="68"/>
      <c r="J26" s="68"/>
      <c r="K26" s="68"/>
      <c r="L26" s="68"/>
      <c r="M26" s="68"/>
      <c r="N26" s="68"/>
      <c r="O26" s="68"/>
      <c r="P26" s="68"/>
      <c r="Q26" s="68"/>
      <c r="R26" s="68"/>
      <c r="S26" s="68"/>
      <c r="T26" s="68"/>
      <c r="U26" s="68"/>
      <c r="V26" s="78"/>
      <c r="W26" s="78"/>
      <c r="X26" s="68"/>
      <c r="Y26" s="90"/>
      <c r="Z26" s="90"/>
      <c r="AA26" s="90"/>
      <c r="AB26" s="68"/>
      <c r="AC26" s="68"/>
      <c r="AD26" s="68"/>
      <c r="AE26" s="68"/>
      <c r="AF26" s="90"/>
      <c r="AG26" s="90"/>
      <c r="AH26" s="90"/>
      <c r="AI26" s="90"/>
      <c r="AJ26" s="90"/>
      <c r="AK26" s="90"/>
      <c r="AL26" s="90"/>
      <c r="AM26" s="90"/>
      <c r="AN26" s="90"/>
      <c r="AO26" s="90"/>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90"/>
      <c r="BP26" s="90"/>
      <c r="BQ26" s="90"/>
      <c r="BR26" s="68"/>
      <c r="BS26" s="68"/>
      <c r="BT26" s="68"/>
      <c r="BU26" s="68"/>
      <c r="BV26" s="68"/>
      <c r="BW26" s="90"/>
      <c r="BX26" s="90"/>
      <c r="BY26" s="90"/>
      <c r="BZ26" s="90"/>
      <c r="CB26" s="8" t="s">
        <v>394</v>
      </c>
      <c r="CC26" s="2" t="s">
        <v>1284</v>
      </c>
    </row>
    <row r="27" spans="1:81" s="2" customFormat="1" ht="16.5" customHeight="1">
      <c r="A27" s="90"/>
      <c r="B27" s="90"/>
      <c r="C27" s="90"/>
      <c r="D27" s="90"/>
      <c r="E27" s="805" t="s">
        <v>56</v>
      </c>
      <c r="F27" s="805"/>
      <c r="G27" s="68" t="s">
        <v>700</v>
      </c>
      <c r="H27" s="68"/>
      <c r="I27" s="68"/>
      <c r="J27" s="68"/>
      <c r="K27" s="68"/>
      <c r="L27" s="68"/>
      <c r="M27" s="68"/>
      <c r="N27" s="68"/>
      <c r="O27" s="68"/>
      <c r="P27" s="68"/>
      <c r="Q27" s="68"/>
      <c r="R27" s="68"/>
      <c r="S27" s="68"/>
      <c r="T27" s="68"/>
      <c r="U27" s="68"/>
      <c r="V27" s="78"/>
      <c r="W27" s="78"/>
      <c r="X27" s="68"/>
      <c r="Y27" s="90"/>
      <c r="Z27" s="90"/>
      <c r="AA27" s="90"/>
      <c r="AB27" s="68"/>
      <c r="AC27" s="68"/>
      <c r="AD27" s="68"/>
      <c r="AE27" s="68"/>
      <c r="AF27" s="90"/>
      <c r="AG27" s="90"/>
      <c r="AH27" s="90"/>
      <c r="AI27" s="90"/>
      <c r="AJ27" s="90"/>
      <c r="AK27" s="90"/>
      <c r="AL27" s="90"/>
      <c r="AM27" s="90"/>
      <c r="AN27" s="90"/>
      <c r="AO27" s="90"/>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90"/>
      <c r="BP27" s="90"/>
      <c r="BQ27" s="90"/>
      <c r="BR27" s="68"/>
      <c r="BS27" s="68"/>
      <c r="BT27" s="68"/>
      <c r="BU27" s="68"/>
      <c r="BV27" s="68"/>
      <c r="BW27" s="90"/>
      <c r="BX27" s="90"/>
      <c r="BY27" s="90"/>
      <c r="BZ27" s="90"/>
      <c r="CB27" s="8" t="s">
        <v>1574</v>
      </c>
      <c r="CC27" s="2" t="s">
        <v>1286</v>
      </c>
    </row>
    <row r="28" spans="1:81" s="2" customFormat="1" ht="3.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B28" s="8" t="s">
        <v>400</v>
      </c>
      <c r="CC28" s="2" t="s">
        <v>1287</v>
      </c>
    </row>
    <row r="29" spans="1:81" s="2" customFormat="1" ht="3.95" customHeight="1">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B29" s="8" t="s">
        <v>405</v>
      </c>
      <c r="CC29" s="2" t="s">
        <v>1575</v>
      </c>
    </row>
    <row r="30" spans="1:81" s="91" customFormat="1" ht="17.100000000000001" customHeight="1">
      <c r="A30" s="66"/>
      <c r="B30" s="77" t="s">
        <v>1587</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1" customFormat="1" ht="17.100000000000001" customHeight="1">
      <c r="A31" s="59"/>
      <c r="B31" s="90"/>
      <c r="C31" s="90"/>
      <c r="D31" s="90"/>
      <c r="E31" s="805" t="s">
        <v>56</v>
      </c>
      <c r="F31" s="805"/>
      <c r="G31" s="68" t="s">
        <v>1319</v>
      </c>
      <c r="H31" s="68"/>
      <c r="I31" s="68"/>
      <c r="J31" s="68"/>
      <c r="K31" s="68"/>
      <c r="L31" s="68"/>
      <c r="M31" s="68"/>
      <c r="N31" s="68"/>
      <c r="O31" s="61"/>
      <c r="P31" s="61"/>
      <c r="Q31" s="61"/>
      <c r="R31" s="61"/>
      <c r="S31" s="90"/>
      <c r="T31" s="90"/>
      <c r="U31" s="90"/>
      <c r="V31" s="90"/>
      <c r="W31" s="90"/>
      <c r="X31" s="90"/>
      <c r="Y31" s="90"/>
      <c r="Z31" s="68"/>
      <c r="AA31" s="68"/>
      <c r="AB31" s="68"/>
      <c r="AC31" s="68"/>
      <c r="AD31" s="68"/>
      <c r="AE31" s="68"/>
      <c r="AF31" s="90"/>
      <c r="AG31" s="90"/>
      <c r="AH31" s="90"/>
      <c r="AI31" s="90"/>
      <c r="AJ31" s="90"/>
      <c r="AK31" s="90"/>
      <c r="AL31" s="90"/>
      <c r="AM31" s="90"/>
      <c r="AN31" s="90"/>
      <c r="AO31" s="90"/>
      <c r="AP31" s="68"/>
      <c r="AQ31" s="68"/>
      <c r="AR31" s="68"/>
      <c r="AS31" s="68"/>
      <c r="AT31" s="68"/>
      <c r="AU31" s="68"/>
      <c r="AV31" s="68"/>
      <c r="AW31" s="68"/>
      <c r="AX31" s="68"/>
      <c r="AY31" s="68"/>
      <c r="AZ31" s="68"/>
      <c r="BA31" s="68"/>
      <c r="BB31" s="68"/>
      <c r="BC31" s="61"/>
      <c r="BD31" s="61"/>
      <c r="BE31" s="61"/>
      <c r="BF31" s="61"/>
      <c r="BG31" s="90"/>
      <c r="BH31" s="90"/>
      <c r="BI31" s="90"/>
      <c r="BJ31" s="90"/>
      <c r="BK31" s="68"/>
      <c r="BL31" s="68"/>
      <c r="BM31" s="68"/>
      <c r="BN31" s="68"/>
      <c r="BO31" s="68"/>
      <c r="BP31" s="68"/>
      <c r="BQ31" s="68"/>
      <c r="BR31" s="68"/>
      <c r="BS31" s="68"/>
      <c r="BT31" s="68"/>
      <c r="BU31" s="68"/>
      <c r="BV31" s="61"/>
      <c r="BW31" s="90"/>
      <c r="BX31" s="90"/>
      <c r="BY31" s="90"/>
      <c r="BZ31" s="90"/>
      <c r="CB31" s="8" t="s">
        <v>411</v>
      </c>
      <c r="CC31" s="2" t="s">
        <v>410</v>
      </c>
    </row>
    <row r="32" spans="1:81" s="91" customFormat="1" ht="17.100000000000001" customHeight="1">
      <c r="A32" s="90"/>
      <c r="B32" s="90"/>
      <c r="C32" s="90"/>
      <c r="D32" s="90"/>
      <c r="E32" s="805" t="s">
        <v>56</v>
      </c>
      <c r="F32" s="805"/>
      <c r="G32" s="68" t="s">
        <v>1320</v>
      </c>
      <c r="H32" s="90"/>
      <c r="I32" s="68"/>
      <c r="J32" s="68"/>
      <c r="K32" s="68"/>
      <c r="L32" s="68"/>
      <c r="M32" s="68"/>
      <c r="N32" s="68"/>
      <c r="O32" s="61"/>
      <c r="P32" s="61"/>
      <c r="Q32" s="61"/>
      <c r="R32" s="61"/>
      <c r="S32" s="90"/>
      <c r="T32" s="78"/>
      <c r="U32" s="78"/>
      <c r="V32" s="68"/>
      <c r="W32" s="90"/>
      <c r="X32" s="90"/>
      <c r="Y32" s="90"/>
      <c r="Z32" s="68"/>
      <c r="AA32" s="68"/>
      <c r="AB32" s="68"/>
      <c r="AC32" s="68"/>
      <c r="AD32" s="68"/>
      <c r="AE32" s="68"/>
      <c r="AF32" s="90"/>
      <c r="AG32" s="90"/>
      <c r="AH32" s="90"/>
      <c r="AI32" s="90"/>
      <c r="AJ32" s="90"/>
      <c r="AK32" s="90"/>
      <c r="AL32" s="90"/>
      <c r="AM32" s="90"/>
      <c r="AN32" s="90"/>
      <c r="AO32" s="90"/>
      <c r="AP32" s="68"/>
      <c r="AQ32" s="68"/>
      <c r="AR32" s="68"/>
      <c r="AS32" s="68"/>
      <c r="AT32" s="68"/>
      <c r="AU32" s="68"/>
      <c r="AV32" s="68"/>
      <c r="AW32" s="68"/>
      <c r="AX32" s="68"/>
      <c r="AY32" s="68"/>
      <c r="AZ32" s="68"/>
      <c r="BA32" s="68"/>
      <c r="BB32" s="68"/>
      <c r="BC32" s="61"/>
      <c r="BD32" s="61"/>
      <c r="BE32" s="61"/>
      <c r="BF32" s="61"/>
      <c r="BG32" s="90"/>
      <c r="BH32" s="90"/>
      <c r="BI32" s="90"/>
      <c r="BJ32" s="90"/>
      <c r="BK32" s="68"/>
      <c r="BL32" s="68"/>
      <c r="BM32" s="68"/>
      <c r="BN32" s="68"/>
      <c r="BO32" s="68"/>
      <c r="BP32" s="68"/>
      <c r="BQ32" s="68"/>
      <c r="BR32" s="68"/>
      <c r="BS32" s="68"/>
      <c r="BT32" s="68"/>
      <c r="BU32" s="68"/>
      <c r="BV32" s="61"/>
      <c r="BW32" s="90"/>
      <c r="BX32" s="90"/>
      <c r="BY32" s="90"/>
      <c r="BZ32" s="90"/>
      <c r="CB32" s="8" t="s">
        <v>414</v>
      </c>
      <c r="CC32" s="2" t="s">
        <v>413</v>
      </c>
    </row>
    <row r="33" spans="1:81" s="2" customFormat="1" ht="16.5" customHeight="1">
      <c r="A33" s="90"/>
      <c r="B33" s="90"/>
      <c r="C33" s="90"/>
      <c r="D33" s="90"/>
      <c r="E33" s="805" t="s">
        <v>56</v>
      </c>
      <c r="F33" s="805"/>
      <c r="G33" s="68" t="s">
        <v>1651</v>
      </c>
      <c r="H33" s="90"/>
      <c r="I33" s="68"/>
      <c r="J33" s="68"/>
      <c r="K33" s="68"/>
      <c r="L33" s="68"/>
      <c r="M33" s="68"/>
      <c r="N33" s="68"/>
      <c r="O33" s="61"/>
      <c r="P33" s="61"/>
      <c r="Q33" s="61"/>
      <c r="R33" s="61"/>
      <c r="S33" s="90"/>
      <c r="T33" s="78"/>
      <c r="U33" s="78"/>
      <c r="V33" s="68"/>
      <c r="W33" s="90"/>
      <c r="X33" s="90"/>
      <c r="Y33" s="90"/>
      <c r="Z33" s="68"/>
      <c r="AA33" s="68"/>
      <c r="AB33" s="68"/>
      <c r="AC33" s="68"/>
      <c r="AD33" s="68"/>
      <c r="AE33" s="68"/>
      <c r="AF33" s="90"/>
      <c r="AG33" s="90"/>
      <c r="AH33" s="90"/>
      <c r="AI33" s="90"/>
      <c r="AJ33" s="90"/>
      <c r="AK33" s="90"/>
      <c r="AL33" s="90"/>
      <c r="AM33" s="90"/>
      <c r="AN33" s="90"/>
      <c r="AO33" s="90"/>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90"/>
      <c r="BX33" s="90"/>
      <c r="BY33" s="90"/>
      <c r="BZ33" s="90"/>
      <c r="CB33" s="8" t="s">
        <v>417</v>
      </c>
      <c r="CC33" s="2" t="s">
        <v>416</v>
      </c>
    </row>
    <row r="34" spans="1:81" s="2" customFormat="1" ht="16.5" customHeight="1">
      <c r="A34" s="90"/>
      <c r="B34" s="90"/>
      <c r="C34" s="90"/>
      <c r="D34" s="90"/>
      <c r="E34" s="805" t="s">
        <v>56</v>
      </c>
      <c r="F34" s="805"/>
      <c r="G34" s="68" t="s">
        <v>1588</v>
      </c>
      <c r="H34" s="90"/>
      <c r="I34" s="68"/>
      <c r="J34" s="68"/>
      <c r="K34" s="68"/>
      <c r="L34" s="68"/>
      <c r="M34" s="68"/>
      <c r="N34" s="68"/>
      <c r="O34" s="61"/>
      <c r="P34" s="61"/>
      <c r="Q34" s="61"/>
      <c r="R34" s="61"/>
      <c r="S34" s="90"/>
      <c r="T34" s="78"/>
      <c r="U34" s="78"/>
      <c r="V34" s="68"/>
      <c r="W34" s="90"/>
      <c r="X34" s="90"/>
      <c r="Y34" s="90"/>
      <c r="Z34" s="68"/>
      <c r="AA34" s="68"/>
      <c r="AB34" s="68"/>
      <c r="AC34" s="68"/>
      <c r="AD34" s="68"/>
      <c r="AE34" s="68"/>
      <c r="AF34" s="90"/>
      <c r="AG34" s="90"/>
      <c r="AH34" s="90"/>
      <c r="AI34" s="90"/>
      <c r="AJ34" s="90"/>
      <c r="AK34" s="90"/>
      <c r="AL34" s="90"/>
      <c r="AM34" s="90"/>
      <c r="AN34" s="90"/>
      <c r="AO34" s="90"/>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90"/>
      <c r="BX34" s="90"/>
      <c r="BY34" s="90"/>
      <c r="BZ34" s="90"/>
      <c r="CB34" s="8" t="s">
        <v>417</v>
      </c>
      <c r="CC34" s="2" t="s">
        <v>416</v>
      </c>
    </row>
    <row r="35" spans="1:81" s="2" customFormat="1" ht="16.5" customHeight="1">
      <c r="A35" s="90"/>
      <c r="B35" s="90"/>
      <c r="C35" s="90"/>
      <c r="D35" s="90"/>
      <c r="E35" s="805" t="s">
        <v>56</v>
      </c>
      <c r="F35" s="805"/>
      <c r="G35" s="68" t="s">
        <v>700</v>
      </c>
      <c r="H35" s="90"/>
      <c r="I35" s="68"/>
      <c r="J35" s="68"/>
      <c r="K35" s="68"/>
      <c r="L35" s="68"/>
      <c r="M35" s="68"/>
      <c r="N35" s="68"/>
      <c r="O35" s="61"/>
      <c r="P35" s="61"/>
      <c r="Q35" s="61"/>
      <c r="R35" s="61"/>
      <c r="S35" s="61"/>
      <c r="T35" s="61"/>
      <c r="U35" s="61"/>
      <c r="V35" s="61"/>
      <c r="W35" s="61"/>
      <c r="X35" s="61"/>
      <c r="Y35" s="61"/>
      <c r="Z35" s="61"/>
      <c r="AA35" s="61"/>
      <c r="AB35" s="61"/>
      <c r="AC35" s="61"/>
      <c r="AD35" s="61"/>
      <c r="AE35" s="61"/>
      <c r="AF35" s="90"/>
      <c r="AG35" s="90"/>
      <c r="AH35" s="90"/>
      <c r="AI35" s="90"/>
      <c r="AJ35" s="90"/>
      <c r="AK35" s="90"/>
      <c r="AL35" s="90"/>
      <c r="AM35" s="90"/>
      <c r="AN35" s="90"/>
      <c r="AO35" s="90"/>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90"/>
      <c r="BX35" s="90"/>
      <c r="BY35" s="90"/>
      <c r="BZ35" s="90"/>
      <c r="CB35" s="8" t="s">
        <v>420</v>
      </c>
      <c r="CC35" s="2" t="s">
        <v>419</v>
      </c>
    </row>
    <row r="36" spans="1:81" s="2" customFormat="1" ht="16.5" customHeight="1">
      <c r="A36" s="90"/>
      <c r="B36" s="90"/>
      <c r="C36" s="90"/>
      <c r="D36" s="90"/>
      <c r="E36" s="805" t="s">
        <v>56</v>
      </c>
      <c r="F36" s="805"/>
      <c r="G36" s="68" t="s">
        <v>1322</v>
      </c>
      <c r="H36" s="90"/>
      <c r="I36" s="68"/>
      <c r="J36" s="68"/>
      <c r="K36" s="68"/>
      <c r="L36" s="68"/>
      <c r="M36" s="68"/>
      <c r="N36" s="68"/>
      <c r="O36" s="61"/>
      <c r="P36" s="61"/>
      <c r="Q36" s="61"/>
      <c r="R36" s="61"/>
      <c r="S36" s="61"/>
      <c r="T36" s="61"/>
      <c r="U36" s="61"/>
      <c r="V36" s="61"/>
      <c r="W36" s="61"/>
      <c r="X36" s="61"/>
      <c r="Y36" s="61"/>
      <c r="Z36" s="61"/>
      <c r="AA36" s="61"/>
      <c r="AB36" s="61"/>
      <c r="AC36" s="61"/>
      <c r="AD36" s="61"/>
      <c r="AE36" s="61"/>
      <c r="AF36" s="90"/>
      <c r="AG36" s="90"/>
      <c r="AH36" s="90"/>
      <c r="AI36" s="90"/>
      <c r="AJ36" s="90"/>
      <c r="AK36" s="90"/>
      <c r="AL36" s="90"/>
      <c r="AM36" s="90"/>
      <c r="AN36" s="90"/>
      <c r="AO36" s="90"/>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90"/>
      <c r="BX36" s="90"/>
      <c r="BY36" s="90"/>
      <c r="BZ36" s="90"/>
      <c r="CB36" s="8" t="s">
        <v>423</v>
      </c>
      <c r="CC36" s="2" t="s">
        <v>422</v>
      </c>
    </row>
    <row r="37" spans="1:81" s="91" customFormat="1" ht="3.9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B37" s="8" t="s">
        <v>1288</v>
      </c>
      <c r="CC37" s="2" t="s">
        <v>1289</v>
      </c>
    </row>
    <row r="38" spans="1:81" s="91" customFormat="1" ht="3.95" customHeight="1">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B38" s="8" t="s">
        <v>1290</v>
      </c>
      <c r="CC38" s="2" t="s">
        <v>428</v>
      </c>
    </row>
    <row r="39" spans="1:81" s="91" customFormat="1" ht="16.5" customHeight="1">
      <c r="A39" s="66"/>
      <c r="B39" s="66" t="s">
        <v>1589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1291</v>
      </c>
      <c r="CC39" s="2" t="s">
        <v>1292</v>
      </c>
    </row>
    <row r="40" spans="1:81" s="2" customFormat="1" ht="16.5" customHeight="1">
      <c r="A40" s="90"/>
      <c r="B40" s="90"/>
      <c r="C40" s="90"/>
      <c r="D40" s="90"/>
      <c r="E40" s="805" t="s">
        <v>56</v>
      </c>
      <c r="F40" s="805"/>
      <c r="G40" s="68" t="s">
        <v>629</v>
      </c>
      <c r="H40" s="68"/>
      <c r="I40" s="68"/>
      <c r="J40" s="68"/>
      <c r="K40" s="68"/>
      <c r="L40" s="68"/>
      <c r="M40" s="68"/>
      <c r="N40" s="68"/>
      <c r="O40" s="61"/>
      <c r="P40" s="61"/>
      <c r="Q40" s="61"/>
      <c r="R40" s="61"/>
      <c r="S40" s="90"/>
      <c r="T40" s="90"/>
      <c r="U40" s="90"/>
      <c r="V40" s="90"/>
      <c r="W40" s="90"/>
      <c r="X40" s="90"/>
      <c r="Y40" s="90"/>
      <c r="Z40" s="68"/>
      <c r="AA40" s="68"/>
      <c r="AB40" s="68"/>
      <c r="AC40" s="68"/>
      <c r="AD40" s="68"/>
      <c r="AE40" s="68"/>
      <c r="AF40" s="90"/>
      <c r="AG40" s="90"/>
      <c r="AH40" s="90"/>
      <c r="AI40" s="90"/>
      <c r="AJ40" s="90"/>
      <c r="AK40" s="90"/>
      <c r="AL40" s="90"/>
      <c r="AM40" s="90"/>
      <c r="AN40" s="90"/>
      <c r="AO40" s="90"/>
      <c r="AP40" s="68"/>
      <c r="AQ40" s="68"/>
      <c r="AR40" s="68"/>
      <c r="AS40" s="68"/>
      <c r="AT40" s="68"/>
      <c r="AU40" s="68"/>
      <c r="AV40" s="68"/>
      <c r="AW40" s="68"/>
      <c r="AX40" s="68"/>
      <c r="AY40" s="68"/>
      <c r="AZ40" s="68"/>
      <c r="BA40" s="68"/>
      <c r="BB40" s="68"/>
      <c r="BC40" s="61"/>
      <c r="BD40" s="61"/>
      <c r="BE40" s="61"/>
      <c r="BF40" s="61"/>
      <c r="BG40" s="90"/>
      <c r="BH40" s="90"/>
      <c r="BI40" s="90"/>
      <c r="BJ40" s="90"/>
      <c r="BK40" s="68"/>
      <c r="BL40" s="68"/>
      <c r="BM40" s="68"/>
      <c r="BN40" s="68"/>
      <c r="BO40" s="68"/>
      <c r="BP40" s="68"/>
      <c r="BQ40" s="68"/>
      <c r="BR40" s="68"/>
      <c r="BS40" s="68"/>
      <c r="BT40" s="68"/>
      <c r="BU40" s="68"/>
      <c r="BV40" s="61"/>
      <c r="BW40" s="90"/>
      <c r="BX40" s="90"/>
      <c r="BY40" s="90"/>
      <c r="BZ40" s="90"/>
      <c r="CB40" s="8" t="s">
        <v>435</v>
      </c>
      <c r="CC40" s="2" t="s">
        <v>1150</v>
      </c>
    </row>
    <row r="41" spans="1:81" s="2" customFormat="1" ht="16.5" customHeight="1">
      <c r="A41" s="90"/>
      <c r="B41" s="90"/>
      <c r="C41" s="90"/>
      <c r="D41" s="90"/>
      <c r="E41" s="805" t="s">
        <v>56</v>
      </c>
      <c r="F41" s="805"/>
      <c r="G41" s="68" t="s">
        <v>1590</v>
      </c>
      <c r="H41" s="68"/>
      <c r="I41" s="68"/>
      <c r="J41" s="68"/>
      <c r="K41" s="68"/>
      <c r="L41" s="68"/>
      <c r="M41" s="68"/>
      <c r="N41" s="68"/>
      <c r="O41" s="61"/>
      <c r="P41" s="61"/>
      <c r="Q41" s="61"/>
      <c r="R41" s="61"/>
      <c r="S41" s="90"/>
      <c r="T41" s="90"/>
      <c r="U41" s="90"/>
      <c r="V41" s="90"/>
      <c r="W41" s="90"/>
      <c r="X41" s="90"/>
      <c r="Y41" s="90"/>
      <c r="Z41" s="68"/>
      <c r="AA41" s="68"/>
      <c r="AB41" s="68"/>
      <c r="AC41" s="68"/>
      <c r="AD41" s="68"/>
      <c r="AE41" s="68"/>
      <c r="AF41" s="90"/>
      <c r="AG41" s="90"/>
      <c r="AH41" s="90"/>
      <c r="AI41" s="90"/>
      <c r="AJ41" s="90"/>
      <c r="AK41" s="90"/>
      <c r="AL41" s="90"/>
      <c r="AM41" s="90"/>
      <c r="AN41" s="90"/>
      <c r="AO41" s="90"/>
      <c r="AP41" s="68"/>
      <c r="AQ41" s="68"/>
      <c r="AR41" s="68"/>
      <c r="AS41" s="68"/>
      <c r="AT41" s="68"/>
      <c r="AU41" s="68"/>
      <c r="AV41" s="68"/>
      <c r="AW41" s="68"/>
      <c r="AX41" s="68"/>
      <c r="AY41" s="68"/>
      <c r="AZ41" s="68"/>
      <c r="BA41" s="68"/>
      <c r="BB41" s="68"/>
      <c r="BC41" s="61"/>
      <c r="BD41" s="61"/>
      <c r="BE41" s="61"/>
      <c r="BF41" s="61"/>
      <c r="BG41" s="90"/>
      <c r="BH41" s="90"/>
      <c r="BI41" s="90"/>
      <c r="BJ41" s="90"/>
      <c r="BK41" s="68"/>
      <c r="BL41" s="68"/>
      <c r="BM41" s="68"/>
      <c r="BN41" s="68"/>
      <c r="BO41" s="68"/>
      <c r="BP41" s="68"/>
      <c r="BQ41" s="68"/>
      <c r="BR41" s="68"/>
      <c r="BS41" s="68"/>
      <c r="BT41" s="68"/>
      <c r="BU41" s="68"/>
      <c r="BV41" s="61"/>
      <c r="BW41" s="90"/>
      <c r="BX41" s="90"/>
      <c r="BY41" s="90"/>
      <c r="BZ41" s="90"/>
      <c r="CB41" s="8" t="s">
        <v>438</v>
      </c>
      <c r="CC41" s="2" t="s">
        <v>437</v>
      </c>
    </row>
    <row r="42" spans="1:81" s="2" customFormat="1" ht="17.100000000000001" customHeight="1">
      <c r="A42" s="90"/>
      <c r="B42" s="90"/>
      <c r="C42" s="90"/>
      <c r="D42" s="90"/>
      <c r="E42" s="805" t="s">
        <v>56</v>
      </c>
      <c r="F42" s="805"/>
      <c r="G42" s="68" t="s">
        <v>996</v>
      </c>
      <c r="H42" s="68"/>
      <c r="I42" s="68"/>
      <c r="J42" s="68"/>
      <c r="K42" s="68"/>
      <c r="L42" s="68"/>
      <c r="M42" s="68"/>
      <c r="N42" s="68"/>
      <c r="O42" s="61"/>
      <c r="P42" s="61"/>
      <c r="Q42" s="61"/>
      <c r="R42" s="61"/>
      <c r="S42" s="90"/>
      <c r="T42" s="90"/>
      <c r="U42" s="90"/>
      <c r="V42" s="90"/>
      <c r="W42" s="90"/>
      <c r="X42" s="90"/>
      <c r="Y42" s="90"/>
      <c r="Z42" s="68"/>
      <c r="AA42" s="68"/>
      <c r="AB42" s="68"/>
      <c r="AC42" s="68"/>
      <c r="AD42" s="68"/>
      <c r="AE42" s="68"/>
      <c r="AF42" s="90"/>
      <c r="AG42" s="90"/>
      <c r="AH42" s="90"/>
      <c r="AI42" s="90"/>
      <c r="AJ42" s="90"/>
      <c r="AK42" s="90"/>
      <c r="AL42" s="90"/>
      <c r="AM42" s="90"/>
      <c r="AN42" s="90"/>
      <c r="AO42" s="90"/>
      <c r="AP42" s="68"/>
      <c r="AQ42" s="68"/>
      <c r="AR42" s="68"/>
      <c r="AS42" s="68"/>
      <c r="AT42" s="68"/>
      <c r="AU42" s="68"/>
      <c r="AV42" s="68"/>
      <c r="AW42" s="68"/>
      <c r="AX42" s="68"/>
      <c r="AY42" s="68"/>
      <c r="AZ42" s="68"/>
      <c r="BA42" s="68"/>
      <c r="BB42" s="68"/>
      <c r="BC42" s="61"/>
      <c r="BD42" s="61"/>
      <c r="BE42" s="61"/>
      <c r="BF42" s="61"/>
      <c r="BG42" s="90"/>
      <c r="BH42" s="90"/>
      <c r="BI42" s="90"/>
      <c r="BJ42" s="90"/>
      <c r="BK42" s="68"/>
      <c r="BL42" s="68"/>
      <c r="BM42" s="68"/>
      <c r="BN42" s="68"/>
      <c r="BO42" s="68"/>
      <c r="BP42" s="68"/>
      <c r="BQ42" s="68"/>
      <c r="BR42" s="68"/>
      <c r="BS42" s="68"/>
      <c r="BT42" s="68"/>
      <c r="BU42" s="68"/>
      <c r="BV42" s="61"/>
      <c r="BW42" s="90"/>
      <c r="BX42" s="90"/>
      <c r="BY42" s="90"/>
      <c r="BZ42" s="90"/>
      <c r="CB42" s="8" t="s">
        <v>441</v>
      </c>
      <c r="CC42" s="2" t="s">
        <v>440</v>
      </c>
    </row>
    <row r="43" spans="1:81" s="2" customFormat="1" ht="17.100000000000001" customHeight="1">
      <c r="A43" s="90"/>
      <c r="B43" s="90"/>
      <c r="C43" s="90"/>
      <c r="D43" s="90"/>
      <c r="E43" s="805" t="s">
        <v>56</v>
      </c>
      <c r="F43" s="805"/>
      <c r="G43" s="68" t="s">
        <v>1324</v>
      </c>
      <c r="H43" s="68"/>
      <c r="I43" s="68"/>
      <c r="J43" s="68"/>
      <c r="K43" s="68"/>
      <c r="L43" s="68"/>
      <c r="M43" s="68"/>
      <c r="N43" s="68"/>
      <c r="O43" s="61"/>
      <c r="P43" s="61"/>
      <c r="Q43" s="61"/>
      <c r="R43" s="61"/>
      <c r="S43" s="90"/>
      <c r="T43" s="90"/>
      <c r="U43" s="90"/>
      <c r="V43" s="90"/>
      <c r="W43" s="90"/>
      <c r="X43" s="90"/>
      <c r="Y43" s="90"/>
      <c r="Z43" s="68"/>
      <c r="AA43" s="68"/>
      <c r="AB43" s="68"/>
      <c r="AC43" s="68"/>
      <c r="AD43" s="68"/>
      <c r="AE43" s="68"/>
      <c r="AF43" s="90"/>
      <c r="AG43" s="90"/>
      <c r="AH43" s="90"/>
      <c r="AI43" s="90"/>
      <c r="AJ43" s="90"/>
      <c r="AK43" s="90"/>
      <c r="AL43" s="90"/>
      <c r="AM43" s="90"/>
      <c r="AN43" s="90"/>
      <c r="AO43" s="90"/>
      <c r="AP43" s="68"/>
      <c r="AQ43" s="68"/>
      <c r="AR43" s="68"/>
      <c r="AS43" s="68"/>
      <c r="AT43" s="68"/>
      <c r="AU43" s="68"/>
      <c r="AV43" s="68"/>
      <c r="AW43" s="68"/>
      <c r="AX43" s="68"/>
      <c r="AY43" s="68"/>
      <c r="AZ43" s="68"/>
      <c r="BA43" s="68"/>
      <c r="BB43" s="68"/>
      <c r="BC43" s="61"/>
      <c r="BD43" s="61"/>
      <c r="BE43" s="61"/>
      <c r="BF43" s="61"/>
      <c r="BG43" s="90"/>
      <c r="BH43" s="90"/>
      <c r="BI43" s="90"/>
      <c r="BJ43" s="90"/>
      <c r="BK43" s="68"/>
      <c r="BL43" s="68"/>
      <c r="BM43" s="68"/>
      <c r="BN43" s="68"/>
      <c r="BO43" s="68"/>
      <c r="BP43" s="68"/>
      <c r="BQ43" s="68"/>
      <c r="BR43" s="68"/>
      <c r="BS43" s="68"/>
      <c r="BT43" s="68"/>
      <c r="BU43" s="68"/>
      <c r="BV43" s="61"/>
      <c r="BW43" s="90"/>
      <c r="BX43" s="90"/>
      <c r="BY43" s="90"/>
      <c r="BZ43" s="90"/>
      <c r="CB43" s="8" t="s">
        <v>444</v>
      </c>
      <c r="CC43" s="2" t="s">
        <v>443</v>
      </c>
    </row>
    <row r="44" spans="1:81" s="2" customFormat="1" ht="16.5" customHeight="1">
      <c r="A44" s="90"/>
      <c r="B44" s="90"/>
      <c r="C44" s="90"/>
      <c r="D44" s="90"/>
      <c r="E44" s="805" t="s">
        <v>56</v>
      </c>
      <c r="F44" s="805"/>
      <c r="G44" s="68" t="s">
        <v>700</v>
      </c>
      <c r="H44" s="90"/>
      <c r="I44" s="68"/>
      <c r="J44" s="68"/>
      <c r="K44" s="68"/>
      <c r="L44" s="68"/>
      <c r="M44" s="68"/>
      <c r="N44" s="68"/>
      <c r="O44" s="61"/>
      <c r="P44" s="61"/>
      <c r="Q44" s="61"/>
      <c r="R44" s="61"/>
      <c r="S44" s="90"/>
      <c r="T44" s="78"/>
      <c r="U44" s="78"/>
      <c r="V44" s="68"/>
      <c r="W44" s="90"/>
      <c r="X44" s="90"/>
      <c r="Y44" s="90"/>
      <c r="Z44" s="68"/>
      <c r="AA44" s="68"/>
      <c r="AB44" s="68"/>
      <c r="AC44" s="68"/>
      <c r="AD44" s="68"/>
      <c r="AE44" s="68"/>
      <c r="AF44" s="90"/>
      <c r="AG44" s="90"/>
      <c r="AH44" s="90"/>
      <c r="AI44" s="90"/>
      <c r="AJ44" s="90"/>
      <c r="AK44" s="90"/>
      <c r="AL44" s="90"/>
      <c r="AM44" s="90"/>
      <c r="AN44" s="90"/>
      <c r="AO44" s="90"/>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90"/>
      <c r="BX44" s="90"/>
      <c r="BY44" s="90"/>
      <c r="BZ44" s="90"/>
      <c r="CB44" s="8" t="s">
        <v>1294</v>
      </c>
      <c r="CC44" s="2" t="s">
        <v>446</v>
      </c>
    </row>
    <row r="45" spans="1:81" s="2" customFormat="1" ht="16.5" customHeight="1">
      <c r="A45" s="90"/>
      <c r="B45" s="90"/>
      <c r="C45" s="90"/>
      <c r="D45" s="90"/>
      <c r="E45" s="805" t="s">
        <v>56</v>
      </c>
      <c r="F45" s="805"/>
      <c r="G45" s="68" t="s">
        <v>1326</v>
      </c>
      <c r="H45" s="90"/>
      <c r="I45" s="68"/>
      <c r="J45" s="68"/>
      <c r="K45" s="68"/>
      <c r="L45" s="68"/>
      <c r="M45" s="68"/>
      <c r="N45" s="68"/>
      <c r="O45" s="61"/>
      <c r="P45" s="61"/>
      <c r="Q45" s="61"/>
      <c r="R45" s="61"/>
      <c r="S45" s="61"/>
      <c r="T45" s="61"/>
      <c r="U45" s="61"/>
      <c r="V45" s="61"/>
      <c r="W45" s="61"/>
      <c r="X45" s="61"/>
      <c r="Y45" s="61"/>
      <c r="Z45" s="61"/>
      <c r="AA45" s="61"/>
      <c r="AB45" s="61"/>
      <c r="AC45" s="61"/>
      <c r="AD45" s="61"/>
      <c r="AE45" s="61"/>
      <c r="AF45" s="90"/>
      <c r="AG45" s="90"/>
      <c r="AH45" s="90"/>
      <c r="AI45" s="90"/>
      <c r="AJ45" s="90"/>
      <c r="AK45" s="90"/>
      <c r="AL45" s="90"/>
      <c r="AM45" s="90"/>
      <c r="AN45" s="90"/>
      <c r="AO45" s="90"/>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90"/>
      <c r="BX45" s="90"/>
      <c r="BY45" s="90"/>
      <c r="BZ45" s="90"/>
      <c r="CB45" s="8" t="s">
        <v>1295</v>
      </c>
      <c r="CC45" s="2" t="s">
        <v>449</v>
      </c>
    </row>
    <row r="46" spans="1:81" s="1" customFormat="1" ht="3.9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B46" s="8" t="s">
        <v>1296</v>
      </c>
      <c r="CC46" s="2" t="s">
        <v>452</v>
      </c>
    </row>
    <row r="47" spans="1:81" s="2" customFormat="1" ht="16.5" customHeight="1">
      <c r="A47" s="59"/>
      <c r="B47" s="59" t="s">
        <v>1327</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1576</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807"/>
      <c r="AA48" s="807"/>
      <c r="AB48" s="807"/>
      <c r="AC48" s="807"/>
      <c r="AD48" s="807"/>
      <c r="AE48" s="807"/>
      <c r="AF48" s="807"/>
      <c r="AG48" s="807"/>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807"/>
      <c r="AA49" s="807"/>
      <c r="AB49" s="807"/>
      <c r="AC49" s="807"/>
      <c r="AD49" s="807"/>
      <c r="AE49" s="807"/>
      <c r="AF49" s="807"/>
      <c r="AG49" s="807"/>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807"/>
      <c r="AA50" s="807"/>
      <c r="AB50" s="807"/>
      <c r="AC50" s="807"/>
      <c r="AD50" s="807"/>
      <c r="AE50" s="807"/>
      <c r="AF50" s="807"/>
      <c r="AG50" s="807"/>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807"/>
      <c r="AA51" s="807"/>
      <c r="AB51" s="807"/>
      <c r="AC51" s="807"/>
      <c r="AD51" s="807"/>
      <c r="AE51" s="807"/>
      <c r="AF51" s="807"/>
      <c r="AG51" s="807"/>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B52" s="8" t="s">
        <v>1297</v>
      </c>
      <c r="CC52" s="2" t="s">
        <v>470</v>
      </c>
    </row>
    <row r="53" spans="1:81" s="2" customFormat="1" ht="16.5" customHeight="1">
      <c r="A53" s="59"/>
      <c r="B53" s="59" t="s">
        <v>1328</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1298</v>
      </c>
      <c r="CC53" s="2" t="s">
        <v>1299</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792"/>
      <c r="AA54" s="792"/>
      <c r="AB54" s="792"/>
      <c r="AC54" s="792"/>
      <c r="AD54" s="792"/>
      <c r="AE54" s="792"/>
      <c r="AF54" s="792"/>
      <c r="AG54" s="792"/>
      <c r="AH54" s="792"/>
      <c r="AI54" s="792"/>
      <c r="AJ54" s="792"/>
      <c r="AK54" s="792"/>
      <c r="AL54" s="792"/>
      <c r="AM54" s="792"/>
      <c r="AN54" s="792"/>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1300</v>
      </c>
      <c r="CC54" s="2" t="s">
        <v>1591</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792"/>
      <c r="AA55" s="792"/>
      <c r="AB55" s="792"/>
      <c r="AC55" s="792"/>
      <c r="AD55" s="792"/>
      <c r="AE55" s="792"/>
      <c r="AF55" s="792"/>
      <c r="AG55" s="792"/>
      <c r="AH55" s="792"/>
      <c r="AI55" s="792"/>
      <c r="AJ55" s="792"/>
      <c r="AK55" s="792"/>
      <c r="AL55" s="792"/>
      <c r="AM55" s="792"/>
      <c r="AN55" s="792"/>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1302</v>
      </c>
      <c r="CC55" s="2" t="s">
        <v>479</v>
      </c>
    </row>
    <row r="56" spans="1:81" s="2" customFormat="1" ht="3.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B56" s="8" t="s">
        <v>1303</v>
      </c>
      <c r="CC56" s="2" t="s">
        <v>1304</v>
      </c>
    </row>
    <row r="57" spans="1:81" s="1" customFormat="1" ht="3.95" customHeight="1">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B57" s="8" t="s">
        <v>1305</v>
      </c>
      <c r="CC57" s="2" t="s">
        <v>1577</v>
      </c>
    </row>
    <row r="58" spans="1:81" s="1" customFormat="1" ht="24" customHeight="1">
      <c r="A58" s="59"/>
      <c r="B58" s="59" t="s">
        <v>1329</v>
      </c>
      <c r="C58" s="59"/>
      <c r="D58" s="59"/>
      <c r="E58" s="59"/>
      <c r="F58" s="59"/>
      <c r="G58" s="59"/>
      <c r="H58" s="59"/>
      <c r="I58" s="59"/>
      <c r="J58" s="59"/>
      <c r="K58" s="59"/>
      <c r="L58" s="59"/>
      <c r="M58" s="59"/>
      <c r="N58" s="59"/>
      <c r="O58" s="59"/>
      <c r="P58" s="59"/>
      <c r="Q58" s="59"/>
      <c r="R58" s="59"/>
      <c r="S58" s="59"/>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811"/>
      <c r="BK58" s="811"/>
      <c r="BL58" s="811"/>
      <c r="BM58" s="811"/>
      <c r="BN58" s="811"/>
      <c r="BO58" s="811"/>
      <c r="BP58" s="811"/>
      <c r="BQ58" s="811"/>
      <c r="BR58" s="811"/>
      <c r="BS58" s="811"/>
      <c r="BT58" s="811"/>
      <c r="BU58" s="811"/>
      <c r="BV58" s="811"/>
      <c r="BW58" s="811"/>
      <c r="BX58" s="811"/>
      <c r="BY58" s="811"/>
      <c r="BZ58" s="811"/>
      <c r="CB58" s="8" t="s">
        <v>1306</v>
      </c>
      <c r="CC58" s="2" t="s">
        <v>488</v>
      </c>
    </row>
    <row r="59" spans="1:81" s="1" customFormat="1" ht="3.9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B59" s="8" t="s">
        <v>1307</v>
      </c>
      <c r="CC59" s="2" t="s">
        <v>491</v>
      </c>
    </row>
    <row r="60" spans="1:81" s="1" customFormat="1" ht="3.95" customHeight="1">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B60" s="8" t="s">
        <v>495</v>
      </c>
      <c r="CC60" s="2" t="s">
        <v>494</v>
      </c>
    </row>
    <row r="61" spans="1:81" s="1" customFormat="1" ht="17.100000000000001" customHeight="1">
      <c r="A61" s="59"/>
      <c r="B61" s="78" t="s">
        <v>1330</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805" t="s">
        <v>56</v>
      </c>
      <c r="BD63" s="805"/>
      <c r="BE63" s="78"/>
      <c r="BF63" s="78" t="s">
        <v>184</v>
      </c>
      <c r="BG63" s="78"/>
      <c r="BH63" s="78"/>
      <c r="BI63" s="78"/>
      <c r="BJ63" s="78"/>
      <c r="BK63" s="805" t="s">
        <v>56</v>
      </c>
      <c r="BL63" s="805"/>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805" t="s">
        <v>56</v>
      </c>
      <c r="BD64" s="805"/>
      <c r="BE64" s="78"/>
      <c r="BF64" s="78" t="s">
        <v>184</v>
      </c>
      <c r="BG64" s="78"/>
      <c r="BH64" s="78"/>
      <c r="BI64" s="78"/>
      <c r="BJ64" s="78"/>
      <c r="BK64" s="805" t="s">
        <v>56</v>
      </c>
      <c r="BL64" s="805"/>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1331</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806"/>
      <c r="AY65" s="806"/>
      <c r="AZ65" s="806"/>
      <c r="BA65" s="806"/>
      <c r="BB65" s="806"/>
      <c r="BC65" s="806"/>
      <c r="BD65" s="806"/>
      <c r="BE65" s="806"/>
      <c r="BF65" s="806"/>
      <c r="BG65" s="806"/>
      <c r="BH65" s="806"/>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806"/>
      <c r="AL66" s="806"/>
      <c r="AM66" s="806"/>
      <c r="AN66" s="806"/>
      <c r="AO66" s="806"/>
      <c r="AP66" s="806"/>
      <c r="AQ66" s="806"/>
      <c r="AR66" s="806"/>
      <c r="AS66" s="806"/>
      <c r="AT66" s="806"/>
      <c r="AU66" s="806"/>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805" t="s">
        <v>56</v>
      </c>
      <c r="AC67" s="805"/>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805" t="s">
        <v>56</v>
      </c>
      <c r="AC68" s="805"/>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1592</v>
      </c>
      <c r="CC68" s="2" t="s">
        <v>1593</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804"/>
      <c r="AC69" s="804"/>
      <c r="AD69" s="804"/>
      <c r="AE69" s="804"/>
      <c r="AF69" s="804"/>
      <c r="AG69" s="804"/>
      <c r="AH69" s="804"/>
      <c r="AI69" s="804"/>
      <c r="AJ69" s="804"/>
      <c r="AK69" s="804"/>
      <c r="AL69" s="804"/>
      <c r="AM69" s="804"/>
      <c r="AN69" s="804"/>
      <c r="AO69" s="804"/>
      <c r="AP69" s="804"/>
      <c r="AQ69" s="804"/>
      <c r="AR69" s="804"/>
      <c r="AS69" s="804"/>
      <c r="AT69" s="804"/>
      <c r="AU69" s="804"/>
      <c r="AV69" s="804"/>
      <c r="AW69" s="804"/>
      <c r="AX69" s="804"/>
      <c r="AY69" s="804"/>
      <c r="AZ69" s="804"/>
      <c r="BA69" s="804"/>
      <c r="BB69" s="804"/>
      <c r="BC69" s="804"/>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B70" s="8" t="s">
        <v>525</v>
      </c>
      <c r="CC70" s="2" t="s">
        <v>524</v>
      </c>
    </row>
    <row r="71" spans="1:87" s="1" customFormat="1" ht="5.0999999999999996" customHeight="1">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B71" s="8" t="s">
        <v>528</v>
      </c>
      <c r="CC71" s="2" t="s">
        <v>527</v>
      </c>
    </row>
    <row r="72" spans="1:87" s="1" customFormat="1" ht="17.100000000000001" customHeight="1">
      <c r="A72" s="59"/>
      <c r="B72" s="59" t="s">
        <v>1332</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1578</v>
      </c>
    </row>
    <row r="73" spans="1:87" s="1" customFormat="1" ht="17.100000000000001" customHeight="1">
      <c r="A73" s="59"/>
      <c r="B73" s="59"/>
      <c r="C73" s="59"/>
      <c r="D73" s="798" t="s">
        <v>234</v>
      </c>
      <c r="E73" s="798"/>
      <c r="F73" s="798"/>
      <c r="G73" s="798"/>
      <c r="H73" s="798"/>
      <c r="I73" s="798"/>
      <c r="J73" s="798"/>
      <c r="K73" s="798"/>
      <c r="L73" s="59" t="s">
        <v>37</v>
      </c>
      <c r="M73" s="59"/>
      <c r="N73" s="802"/>
      <c r="O73" s="802"/>
      <c r="P73" s="802"/>
      <c r="Q73" s="802"/>
      <c r="R73" s="801" t="s">
        <v>235</v>
      </c>
      <c r="S73" s="801"/>
      <c r="T73" s="801"/>
      <c r="U73" s="59"/>
      <c r="V73" s="59" t="s">
        <v>37</v>
      </c>
      <c r="W73" s="796"/>
      <c r="X73" s="796"/>
      <c r="Y73" s="796"/>
      <c r="Z73" s="796"/>
      <c r="AA73" s="796"/>
      <c r="AB73" s="796"/>
      <c r="AC73" s="796"/>
      <c r="AD73" s="796"/>
      <c r="AE73" s="796"/>
      <c r="AF73" s="796"/>
      <c r="AG73" s="796"/>
      <c r="AH73" s="796"/>
      <c r="AI73" s="796"/>
      <c r="AJ73" s="796"/>
      <c r="AK73" s="796"/>
      <c r="AL73" s="59" t="s">
        <v>117</v>
      </c>
      <c r="AM73" s="59"/>
      <c r="AN73" s="796"/>
      <c r="AO73" s="796"/>
      <c r="AP73" s="796"/>
      <c r="AQ73" s="796"/>
      <c r="AR73" s="796"/>
      <c r="AS73" s="796"/>
      <c r="AT73" s="796"/>
      <c r="AU73" s="796"/>
      <c r="AV73" s="796"/>
      <c r="AW73" s="796"/>
      <c r="AX73" s="796"/>
      <c r="AY73" s="796"/>
      <c r="AZ73" s="796"/>
      <c r="BA73" s="796"/>
      <c r="BB73" s="796"/>
      <c r="BC73" s="59" t="s">
        <v>117</v>
      </c>
      <c r="BD73" s="59"/>
      <c r="BE73" s="803">
        <f>W73+AN73</f>
        <v>0</v>
      </c>
      <c r="BF73" s="803"/>
      <c r="BG73" s="803"/>
      <c r="BH73" s="803"/>
      <c r="BI73" s="803"/>
      <c r="BJ73" s="803"/>
      <c r="BK73" s="803"/>
      <c r="BL73" s="803"/>
      <c r="BM73" s="803"/>
      <c r="BN73" s="803"/>
      <c r="BO73" s="803"/>
      <c r="BP73" s="803"/>
      <c r="BQ73" s="803"/>
      <c r="BR73" s="803"/>
      <c r="BS73" s="803"/>
      <c r="BT73" s="123"/>
      <c r="BU73" s="119" t="s">
        <v>85</v>
      </c>
      <c r="BV73" s="119"/>
      <c r="BW73" s="119"/>
      <c r="BX73" s="119"/>
      <c r="BY73" s="119"/>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802"/>
      <c r="O74" s="802"/>
      <c r="P74" s="802"/>
      <c r="Q74" s="802"/>
      <c r="R74" s="801" t="s">
        <v>235</v>
      </c>
      <c r="S74" s="801"/>
      <c r="T74" s="801"/>
      <c r="U74" s="59"/>
      <c r="V74" s="59" t="s">
        <v>37</v>
      </c>
      <c r="W74" s="796"/>
      <c r="X74" s="796"/>
      <c r="Y74" s="796"/>
      <c r="Z74" s="796"/>
      <c r="AA74" s="796"/>
      <c r="AB74" s="796"/>
      <c r="AC74" s="796"/>
      <c r="AD74" s="796"/>
      <c r="AE74" s="796"/>
      <c r="AF74" s="796"/>
      <c r="AG74" s="796"/>
      <c r="AH74" s="796"/>
      <c r="AI74" s="796"/>
      <c r="AJ74" s="796"/>
      <c r="AK74" s="796"/>
      <c r="AL74" s="59" t="s">
        <v>117</v>
      </c>
      <c r="AM74" s="59"/>
      <c r="AN74" s="796"/>
      <c r="AO74" s="796"/>
      <c r="AP74" s="796"/>
      <c r="AQ74" s="796"/>
      <c r="AR74" s="796"/>
      <c r="AS74" s="796"/>
      <c r="AT74" s="796"/>
      <c r="AU74" s="796"/>
      <c r="AV74" s="796"/>
      <c r="AW74" s="796"/>
      <c r="AX74" s="796"/>
      <c r="AY74" s="796"/>
      <c r="AZ74" s="796"/>
      <c r="BA74" s="796"/>
      <c r="BB74" s="796"/>
      <c r="BC74" s="59" t="s">
        <v>117</v>
      </c>
      <c r="BD74" s="59"/>
      <c r="BE74" s="803">
        <f t="shared" ref="BE74:BE81" si="1">W74+AN74</f>
        <v>0</v>
      </c>
      <c r="BF74" s="803"/>
      <c r="BG74" s="803"/>
      <c r="BH74" s="803"/>
      <c r="BI74" s="803"/>
      <c r="BJ74" s="803"/>
      <c r="BK74" s="803"/>
      <c r="BL74" s="803"/>
      <c r="BM74" s="803"/>
      <c r="BN74" s="803"/>
      <c r="BO74" s="803"/>
      <c r="BP74" s="803"/>
      <c r="BQ74" s="803"/>
      <c r="BR74" s="803"/>
      <c r="BS74" s="803"/>
      <c r="BT74" s="123"/>
      <c r="BU74" s="119" t="s">
        <v>85</v>
      </c>
      <c r="BV74" s="119"/>
      <c r="BW74" s="119"/>
      <c r="BX74" s="119"/>
      <c r="BY74" s="119"/>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802"/>
      <c r="O75" s="802"/>
      <c r="P75" s="802"/>
      <c r="Q75" s="802"/>
      <c r="R75" s="801" t="s">
        <v>235</v>
      </c>
      <c r="S75" s="801"/>
      <c r="T75" s="801"/>
      <c r="U75" s="59"/>
      <c r="V75" s="59" t="s">
        <v>37</v>
      </c>
      <c r="W75" s="796"/>
      <c r="X75" s="796"/>
      <c r="Y75" s="796"/>
      <c r="Z75" s="796"/>
      <c r="AA75" s="796"/>
      <c r="AB75" s="796"/>
      <c r="AC75" s="796"/>
      <c r="AD75" s="796"/>
      <c r="AE75" s="796"/>
      <c r="AF75" s="796"/>
      <c r="AG75" s="796"/>
      <c r="AH75" s="796"/>
      <c r="AI75" s="796"/>
      <c r="AJ75" s="796"/>
      <c r="AK75" s="796"/>
      <c r="AL75" s="59" t="s">
        <v>117</v>
      </c>
      <c r="AM75" s="59"/>
      <c r="AN75" s="796"/>
      <c r="AO75" s="796"/>
      <c r="AP75" s="796"/>
      <c r="AQ75" s="796"/>
      <c r="AR75" s="796"/>
      <c r="AS75" s="796"/>
      <c r="AT75" s="796"/>
      <c r="AU75" s="796"/>
      <c r="AV75" s="796"/>
      <c r="AW75" s="796"/>
      <c r="AX75" s="796"/>
      <c r="AY75" s="796"/>
      <c r="AZ75" s="796"/>
      <c r="BA75" s="796"/>
      <c r="BB75" s="796"/>
      <c r="BC75" s="59" t="s">
        <v>117</v>
      </c>
      <c r="BD75" s="59"/>
      <c r="BE75" s="803">
        <f t="shared" si="1"/>
        <v>0</v>
      </c>
      <c r="BF75" s="803"/>
      <c r="BG75" s="803"/>
      <c r="BH75" s="803"/>
      <c r="BI75" s="803"/>
      <c r="BJ75" s="803"/>
      <c r="BK75" s="803"/>
      <c r="BL75" s="803"/>
      <c r="BM75" s="803"/>
      <c r="BN75" s="803"/>
      <c r="BO75" s="803"/>
      <c r="BP75" s="803"/>
      <c r="BQ75" s="803"/>
      <c r="BR75" s="803"/>
      <c r="BS75" s="803"/>
      <c r="BT75" s="123"/>
      <c r="BU75" s="119" t="s">
        <v>85</v>
      </c>
      <c r="BV75" s="119"/>
      <c r="BW75" s="119"/>
      <c r="BX75" s="119"/>
      <c r="BY75" s="119"/>
      <c r="BZ75" s="59"/>
      <c r="CB75" s="8" t="s">
        <v>1579</v>
      </c>
      <c r="CC75" s="2" t="s">
        <v>1309</v>
      </c>
    </row>
    <row r="76" spans="1:87" s="1" customFormat="1" ht="17.100000000000001" customHeight="1">
      <c r="A76" s="59"/>
      <c r="B76" s="59"/>
      <c r="C76" s="59"/>
      <c r="D76" s="59"/>
      <c r="E76" s="59"/>
      <c r="F76" s="59"/>
      <c r="G76" s="59"/>
      <c r="H76" s="59"/>
      <c r="I76" s="59"/>
      <c r="J76" s="59"/>
      <c r="K76" s="59"/>
      <c r="L76" s="59" t="s">
        <v>37</v>
      </c>
      <c r="M76" s="59"/>
      <c r="N76" s="802"/>
      <c r="O76" s="802"/>
      <c r="P76" s="802"/>
      <c r="Q76" s="802"/>
      <c r="R76" s="801" t="s">
        <v>235</v>
      </c>
      <c r="S76" s="801"/>
      <c r="T76" s="801"/>
      <c r="U76" s="59"/>
      <c r="V76" s="59" t="s">
        <v>37</v>
      </c>
      <c r="W76" s="796"/>
      <c r="X76" s="796"/>
      <c r="Y76" s="796"/>
      <c r="Z76" s="796"/>
      <c r="AA76" s="796"/>
      <c r="AB76" s="796"/>
      <c r="AC76" s="796"/>
      <c r="AD76" s="796"/>
      <c r="AE76" s="796"/>
      <c r="AF76" s="796"/>
      <c r="AG76" s="796"/>
      <c r="AH76" s="796"/>
      <c r="AI76" s="796"/>
      <c r="AJ76" s="796"/>
      <c r="AK76" s="796"/>
      <c r="AL76" s="59" t="s">
        <v>117</v>
      </c>
      <c r="AM76" s="59"/>
      <c r="AN76" s="796"/>
      <c r="AO76" s="796"/>
      <c r="AP76" s="796"/>
      <c r="AQ76" s="796"/>
      <c r="AR76" s="796"/>
      <c r="AS76" s="796"/>
      <c r="AT76" s="796"/>
      <c r="AU76" s="796"/>
      <c r="AV76" s="796"/>
      <c r="AW76" s="796"/>
      <c r="AX76" s="796"/>
      <c r="AY76" s="796"/>
      <c r="AZ76" s="796"/>
      <c r="BA76" s="796"/>
      <c r="BB76" s="796"/>
      <c r="BC76" s="59" t="s">
        <v>117</v>
      </c>
      <c r="BD76" s="59"/>
      <c r="BE76" s="803">
        <f t="shared" si="1"/>
        <v>0</v>
      </c>
      <c r="BF76" s="803"/>
      <c r="BG76" s="803"/>
      <c r="BH76" s="803"/>
      <c r="BI76" s="803"/>
      <c r="BJ76" s="803"/>
      <c r="BK76" s="803"/>
      <c r="BL76" s="803"/>
      <c r="BM76" s="803"/>
      <c r="BN76" s="803"/>
      <c r="BO76" s="803"/>
      <c r="BP76" s="803"/>
      <c r="BQ76" s="803"/>
      <c r="BR76" s="803"/>
      <c r="BS76" s="803"/>
      <c r="BT76" s="123"/>
      <c r="BU76" s="119" t="s">
        <v>85</v>
      </c>
      <c r="BV76" s="119"/>
      <c r="BW76" s="119"/>
      <c r="BX76" s="119"/>
      <c r="BY76" s="119"/>
      <c r="BZ76" s="59"/>
      <c r="CB76" s="8" t="s">
        <v>1580</v>
      </c>
      <c r="CC76" s="2" t="s">
        <v>1311</v>
      </c>
    </row>
    <row r="77" spans="1:87" s="1" customFormat="1" ht="17.100000000000001" customHeight="1">
      <c r="A77" s="59"/>
      <c r="B77" s="59"/>
      <c r="C77" s="59"/>
      <c r="D77" s="59"/>
      <c r="E77" s="59"/>
      <c r="F77" s="59"/>
      <c r="G77" s="59"/>
      <c r="H77" s="59"/>
      <c r="I77" s="59"/>
      <c r="J77" s="59"/>
      <c r="K77" s="59"/>
      <c r="L77" s="59" t="s">
        <v>37</v>
      </c>
      <c r="M77" s="59"/>
      <c r="N77" s="802"/>
      <c r="O77" s="802"/>
      <c r="P77" s="802"/>
      <c r="Q77" s="802"/>
      <c r="R77" s="801" t="s">
        <v>235</v>
      </c>
      <c r="S77" s="801"/>
      <c r="T77" s="801"/>
      <c r="U77" s="59"/>
      <c r="V77" s="59" t="s">
        <v>37</v>
      </c>
      <c r="W77" s="796"/>
      <c r="X77" s="796"/>
      <c r="Y77" s="796"/>
      <c r="Z77" s="796"/>
      <c r="AA77" s="796"/>
      <c r="AB77" s="796"/>
      <c r="AC77" s="796"/>
      <c r="AD77" s="796"/>
      <c r="AE77" s="796"/>
      <c r="AF77" s="796"/>
      <c r="AG77" s="796"/>
      <c r="AH77" s="796"/>
      <c r="AI77" s="796"/>
      <c r="AJ77" s="796"/>
      <c r="AK77" s="796"/>
      <c r="AL77" s="59" t="s">
        <v>117</v>
      </c>
      <c r="AM77" s="59"/>
      <c r="AN77" s="796"/>
      <c r="AO77" s="796"/>
      <c r="AP77" s="796"/>
      <c r="AQ77" s="796"/>
      <c r="AR77" s="796"/>
      <c r="AS77" s="796"/>
      <c r="AT77" s="796"/>
      <c r="AU77" s="796"/>
      <c r="AV77" s="796"/>
      <c r="AW77" s="796"/>
      <c r="AX77" s="796"/>
      <c r="AY77" s="796"/>
      <c r="AZ77" s="796"/>
      <c r="BA77" s="796"/>
      <c r="BB77" s="796"/>
      <c r="BC77" s="59" t="s">
        <v>117</v>
      </c>
      <c r="BD77" s="59"/>
      <c r="BE77" s="803">
        <f t="shared" si="1"/>
        <v>0</v>
      </c>
      <c r="BF77" s="803"/>
      <c r="BG77" s="803"/>
      <c r="BH77" s="803"/>
      <c r="BI77" s="803"/>
      <c r="BJ77" s="803"/>
      <c r="BK77" s="803"/>
      <c r="BL77" s="803"/>
      <c r="BM77" s="803"/>
      <c r="BN77" s="803"/>
      <c r="BO77" s="803"/>
      <c r="BP77" s="803"/>
      <c r="BQ77" s="803"/>
      <c r="BR77" s="803"/>
      <c r="BS77" s="803"/>
      <c r="BT77" s="123"/>
      <c r="BU77" s="119" t="s">
        <v>85</v>
      </c>
      <c r="BV77" s="119"/>
      <c r="BW77" s="119"/>
      <c r="BX77" s="119"/>
      <c r="BY77" s="119"/>
      <c r="BZ77" s="59"/>
      <c r="CB77" s="8" t="s">
        <v>1581</v>
      </c>
      <c r="CC77" s="2" t="s">
        <v>1313</v>
      </c>
    </row>
    <row r="78" spans="1:87" s="1" customFormat="1" ht="18" customHeight="1">
      <c r="A78" s="59"/>
      <c r="B78" s="59"/>
      <c r="C78" s="59"/>
      <c r="D78" s="59"/>
      <c r="E78" s="59"/>
      <c r="F78" s="59"/>
      <c r="G78" s="59"/>
      <c r="H78" s="59"/>
      <c r="I78" s="59"/>
      <c r="J78" s="59"/>
      <c r="K78" s="59"/>
      <c r="L78" s="59" t="s">
        <v>37</v>
      </c>
      <c r="M78" s="59"/>
      <c r="N78" s="802"/>
      <c r="O78" s="802"/>
      <c r="P78" s="802"/>
      <c r="Q78" s="802"/>
      <c r="R78" s="801" t="s">
        <v>235</v>
      </c>
      <c r="S78" s="801"/>
      <c r="T78" s="801"/>
      <c r="U78" s="59"/>
      <c r="V78" s="59" t="s">
        <v>37</v>
      </c>
      <c r="W78" s="796"/>
      <c r="X78" s="796"/>
      <c r="Y78" s="796"/>
      <c r="Z78" s="796"/>
      <c r="AA78" s="796"/>
      <c r="AB78" s="796"/>
      <c r="AC78" s="796"/>
      <c r="AD78" s="796"/>
      <c r="AE78" s="796"/>
      <c r="AF78" s="796"/>
      <c r="AG78" s="796"/>
      <c r="AH78" s="796"/>
      <c r="AI78" s="796"/>
      <c r="AJ78" s="796"/>
      <c r="AK78" s="796"/>
      <c r="AL78" s="59" t="s">
        <v>117</v>
      </c>
      <c r="AM78" s="59"/>
      <c r="AN78" s="796"/>
      <c r="AO78" s="796"/>
      <c r="AP78" s="796"/>
      <c r="AQ78" s="796"/>
      <c r="AR78" s="796"/>
      <c r="AS78" s="796"/>
      <c r="AT78" s="796"/>
      <c r="AU78" s="796"/>
      <c r="AV78" s="796"/>
      <c r="AW78" s="796"/>
      <c r="AX78" s="796"/>
      <c r="AY78" s="796"/>
      <c r="AZ78" s="796"/>
      <c r="BA78" s="796"/>
      <c r="BB78" s="796"/>
      <c r="BC78" s="59" t="s">
        <v>117</v>
      </c>
      <c r="BD78" s="59"/>
      <c r="BE78" s="803">
        <f t="shared" si="1"/>
        <v>0</v>
      </c>
      <c r="BF78" s="803"/>
      <c r="BG78" s="803"/>
      <c r="BH78" s="803"/>
      <c r="BI78" s="803"/>
      <c r="BJ78" s="803"/>
      <c r="BK78" s="803"/>
      <c r="BL78" s="803"/>
      <c r="BM78" s="803"/>
      <c r="BN78" s="803"/>
      <c r="BO78" s="803"/>
      <c r="BP78" s="803"/>
      <c r="BQ78" s="803"/>
      <c r="BR78" s="803"/>
      <c r="BS78" s="803"/>
      <c r="BT78" s="123"/>
      <c r="BU78" s="119" t="s">
        <v>85</v>
      </c>
      <c r="BV78" s="119"/>
      <c r="BW78" s="119"/>
      <c r="BX78" s="119"/>
      <c r="BY78" s="119"/>
      <c r="BZ78" s="59"/>
      <c r="CB78" s="8" t="s">
        <v>1314</v>
      </c>
      <c r="CC78" s="2" t="s">
        <v>548</v>
      </c>
    </row>
    <row r="79" spans="1:87" s="2" customFormat="1" ht="16.5" customHeight="1">
      <c r="A79" s="59"/>
      <c r="B79" s="59"/>
      <c r="C79" s="59"/>
      <c r="D79" s="59"/>
      <c r="E79" s="59"/>
      <c r="F79" s="59"/>
      <c r="G79" s="59"/>
      <c r="H79" s="59"/>
      <c r="I79" s="59"/>
      <c r="J79" s="59"/>
      <c r="K79" s="59"/>
      <c r="L79" s="59" t="s">
        <v>37</v>
      </c>
      <c r="M79" s="59"/>
      <c r="N79" s="802"/>
      <c r="O79" s="802"/>
      <c r="P79" s="802"/>
      <c r="Q79" s="802"/>
      <c r="R79" s="801" t="s">
        <v>235</v>
      </c>
      <c r="S79" s="801"/>
      <c r="T79" s="801"/>
      <c r="U79" s="59"/>
      <c r="V79" s="59" t="s">
        <v>37</v>
      </c>
      <c r="W79" s="796"/>
      <c r="X79" s="796"/>
      <c r="Y79" s="796"/>
      <c r="Z79" s="796"/>
      <c r="AA79" s="796"/>
      <c r="AB79" s="796"/>
      <c r="AC79" s="796"/>
      <c r="AD79" s="796"/>
      <c r="AE79" s="796"/>
      <c r="AF79" s="796"/>
      <c r="AG79" s="796"/>
      <c r="AH79" s="796"/>
      <c r="AI79" s="796"/>
      <c r="AJ79" s="796"/>
      <c r="AK79" s="796"/>
      <c r="AL79" s="59" t="s">
        <v>117</v>
      </c>
      <c r="AM79" s="59"/>
      <c r="AN79" s="796"/>
      <c r="AO79" s="796"/>
      <c r="AP79" s="796"/>
      <c r="AQ79" s="796"/>
      <c r="AR79" s="796"/>
      <c r="AS79" s="796"/>
      <c r="AT79" s="796"/>
      <c r="AU79" s="796"/>
      <c r="AV79" s="796"/>
      <c r="AW79" s="796"/>
      <c r="AX79" s="796"/>
      <c r="AY79" s="796"/>
      <c r="AZ79" s="796"/>
      <c r="BA79" s="796"/>
      <c r="BB79" s="796"/>
      <c r="BC79" s="59" t="s">
        <v>117</v>
      </c>
      <c r="BD79" s="59"/>
      <c r="BE79" s="803">
        <f t="shared" si="1"/>
        <v>0</v>
      </c>
      <c r="BF79" s="803"/>
      <c r="BG79" s="803"/>
      <c r="BH79" s="803"/>
      <c r="BI79" s="803"/>
      <c r="BJ79" s="803"/>
      <c r="BK79" s="803"/>
      <c r="BL79" s="803"/>
      <c r="BM79" s="803"/>
      <c r="BN79" s="803"/>
      <c r="BO79" s="803"/>
      <c r="BP79" s="803"/>
      <c r="BQ79" s="803"/>
      <c r="BR79" s="803"/>
      <c r="BS79" s="803"/>
      <c r="BT79" s="123"/>
      <c r="BU79" s="119" t="s">
        <v>85</v>
      </c>
      <c r="BV79" s="119"/>
      <c r="BW79" s="119"/>
      <c r="BX79" s="119"/>
      <c r="BY79" s="119"/>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802"/>
      <c r="O80" s="802"/>
      <c r="P80" s="802"/>
      <c r="Q80" s="802"/>
      <c r="R80" s="801" t="s">
        <v>235</v>
      </c>
      <c r="S80" s="801"/>
      <c r="T80" s="801"/>
      <c r="U80" s="59"/>
      <c r="V80" s="59" t="s">
        <v>37</v>
      </c>
      <c r="W80" s="796"/>
      <c r="X80" s="796"/>
      <c r="Y80" s="796"/>
      <c r="Z80" s="796"/>
      <c r="AA80" s="796"/>
      <c r="AB80" s="796"/>
      <c r="AC80" s="796"/>
      <c r="AD80" s="796"/>
      <c r="AE80" s="796"/>
      <c r="AF80" s="796"/>
      <c r="AG80" s="796"/>
      <c r="AH80" s="796"/>
      <c r="AI80" s="796"/>
      <c r="AJ80" s="796"/>
      <c r="AK80" s="796"/>
      <c r="AL80" s="59" t="s">
        <v>117</v>
      </c>
      <c r="AM80" s="59"/>
      <c r="AN80" s="796"/>
      <c r="AO80" s="796"/>
      <c r="AP80" s="796"/>
      <c r="AQ80" s="796"/>
      <c r="AR80" s="796"/>
      <c r="AS80" s="796"/>
      <c r="AT80" s="796"/>
      <c r="AU80" s="796"/>
      <c r="AV80" s="796"/>
      <c r="AW80" s="796"/>
      <c r="AX80" s="796"/>
      <c r="AY80" s="796"/>
      <c r="AZ80" s="796"/>
      <c r="BA80" s="796"/>
      <c r="BB80" s="796"/>
      <c r="BC80" s="59" t="s">
        <v>117</v>
      </c>
      <c r="BD80" s="59"/>
      <c r="BE80" s="803">
        <f t="shared" si="1"/>
        <v>0</v>
      </c>
      <c r="BF80" s="803"/>
      <c r="BG80" s="803"/>
      <c r="BH80" s="803"/>
      <c r="BI80" s="803"/>
      <c r="BJ80" s="803"/>
      <c r="BK80" s="803"/>
      <c r="BL80" s="803"/>
      <c r="BM80" s="803"/>
      <c r="BN80" s="803"/>
      <c r="BO80" s="803"/>
      <c r="BP80" s="803"/>
      <c r="BQ80" s="803"/>
      <c r="BR80" s="803"/>
      <c r="BS80" s="803"/>
      <c r="BT80" s="123"/>
      <c r="BU80" s="119" t="s">
        <v>85</v>
      </c>
      <c r="BV80" s="119"/>
      <c r="BW80" s="119"/>
      <c r="BX80" s="119"/>
      <c r="BY80" s="119"/>
      <c r="BZ80" s="59"/>
      <c r="CB80" s="8"/>
    </row>
    <row r="81" spans="1:86" s="1" customFormat="1" ht="16.5" customHeight="1">
      <c r="A81" s="59"/>
      <c r="B81" s="59"/>
      <c r="C81" s="59"/>
      <c r="D81" s="59"/>
      <c r="E81" s="59"/>
      <c r="F81" s="59"/>
      <c r="G81" s="59"/>
      <c r="H81" s="59"/>
      <c r="I81" s="59"/>
      <c r="J81" s="59"/>
      <c r="K81" s="59"/>
      <c r="L81" s="59" t="s">
        <v>37</v>
      </c>
      <c r="M81" s="59"/>
      <c r="N81" s="802"/>
      <c r="O81" s="802"/>
      <c r="P81" s="802"/>
      <c r="Q81" s="802"/>
      <c r="R81" s="801" t="s">
        <v>235</v>
      </c>
      <c r="S81" s="801"/>
      <c r="T81" s="801"/>
      <c r="U81" s="59"/>
      <c r="V81" s="59" t="s">
        <v>37</v>
      </c>
      <c r="W81" s="796"/>
      <c r="X81" s="796"/>
      <c r="Y81" s="796"/>
      <c r="Z81" s="796"/>
      <c r="AA81" s="796"/>
      <c r="AB81" s="796"/>
      <c r="AC81" s="796"/>
      <c r="AD81" s="796"/>
      <c r="AE81" s="796"/>
      <c r="AF81" s="796"/>
      <c r="AG81" s="796"/>
      <c r="AH81" s="796"/>
      <c r="AI81" s="796"/>
      <c r="AJ81" s="796"/>
      <c r="AK81" s="796"/>
      <c r="AL81" s="59" t="s">
        <v>117</v>
      </c>
      <c r="AM81" s="59"/>
      <c r="AN81" s="796"/>
      <c r="AO81" s="796"/>
      <c r="AP81" s="796"/>
      <c r="AQ81" s="796"/>
      <c r="AR81" s="796"/>
      <c r="AS81" s="796"/>
      <c r="AT81" s="796"/>
      <c r="AU81" s="796"/>
      <c r="AV81" s="796"/>
      <c r="AW81" s="796"/>
      <c r="AX81" s="796"/>
      <c r="AY81" s="796"/>
      <c r="AZ81" s="796"/>
      <c r="BA81" s="796"/>
      <c r="BB81" s="796"/>
      <c r="BC81" s="59" t="s">
        <v>117</v>
      </c>
      <c r="BD81" s="59"/>
      <c r="BE81" s="803">
        <f t="shared" si="1"/>
        <v>0</v>
      </c>
      <c r="BF81" s="803"/>
      <c r="BG81" s="803"/>
      <c r="BH81" s="803"/>
      <c r="BI81" s="803"/>
      <c r="BJ81" s="803"/>
      <c r="BK81" s="803"/>
      <c r="BL81" s="803"/>
      <c r="BM81" s="803"/>
      <c r="BN81" s="803"/>
      <c r="BO81" s="803"/>
      <c r="BP81" s="803"/>
      <c r="BQ81" s="803"/>
      <c r="BR81" s="803"/>
      <c r="BS81" s="803"/>
      <c r="BT81" s="123"/>
      <c r="BU81" s="119" t="s">
        <v>85</v>
      </c>
      <c r="BV81" s="119"/>
      <c r="BW81" s="119"/>
      <c r="BX81" s="119"/>
      <c r="BY81" s="119"/>
      <c r="BZ81" s="59"/>
      <c r="CB81" s="8"/>
      <c r="CC81" s="2"/>
      <c r="CD81" s="2"/>
      <c r="CE81" s="2"/>
      <c r="CF81" s="2"/>
      <c r="CG81" s="2"/>
      <c r="CH81" s="2"/>
    </row>
    <row r="82" spans="1:86" s="2" customFormat="1" ht="16.5" customHeight="1">
      <c r="A82" s="59"/>
      <c r="B82" s="59"/>
      <c r="C82" s="59"/>
      <c r="D82" s="798" t="s">
        <v>236</v>
      </c>
      <c r="E82" s="798"/>
      <c r="F82" s="798"/>
      <c r="G82" s="798"/>
      <c r="H82" s="798"/>
      <c r="I82" s="798"/>
      <c r="J82" s="798"/>
      <c r="K82" s="798"/>
      <c r="L82" s="59"/>
      <c r="M82" s="59"/>
      <c r="N82" s="59"/>
      <c r="O82" s="59"/>
      <c r="P82" s="59"/>
      <c r="Q82" s="59"/>
      <c r="R82" s="59"/>
      <c r="S82" s="59"/>
      <c r="T82" s="59"/>
      <c r="U82" s="59"/>
      <c r="V82" s="59" t="s">
        <v>37</v>
      </c>
      <c r="W82" s="803">
        <f>SUM(W73:AK81)</f>
        <v>0</v>
      </c>
      <c r="X82" s="803"/>
      <c r="Y82" s="803"/>
      <c r="Z82" s="803"/>
      <c r="AA82" s="803"/>
      <c r="AB82" s="803"/>
      <c r="AC82" s="803"/>
      <c r="AD82" s="803"/>
      <c r="AE82" s="803"/>
      <c r="AF82" s="803"/>
      <c r="AG82" s="803"/>
      <c r="AH82" s="803"/>
      <c r="AI82" s="803"/>
      <c r="AJ82" s="803"/>
      <c r="AK82" s="803"/>
      <c r="AL82" s="59" t="s">
        <v>117</v>
      </c>
      <c r="AM82" s="59"/>
      <c r="AN82" s="803">
        <f>SUM(AN73:BB81)</f>
        <v>0</v>
      </c>
      <c r="AO82" s="803"/>
      <c r="AP82" s="803"/>
      <c r="AQ82" s="803"/>
      <c r="AR82" s="803"/>
      <c r="AS82" s="803"/>
      <c r="AT82" s="803"/>
      <c r="AU82" s="803"/>
      <c r="AV82" s="803"/>
      <c r="AW82" s="803"/>
      <c r="AX82" s="803"/>
      <c r="AY82" s="803"/>
      <c r="AZ82" s="803"/>
      <c r="BA82" s="803"/>
      <c r="BB82" s="803"/>
      <c r="BC82" s="59" t="s">
        <v>117</v>
      </c>
      <c r="BD82" s="59"/>
      <c r="BE82" s="803">
        <f>W82+AN82</f>
        <v>0</v>
      </c>
      <c r="BF82" s="803"/>
      <c r="BG82" s="803"/>
      <c r="BH82" s="803"/>
      <c r="BI82" s="803"/>
      <c r="BJ82" s="803"/>
      <c r="BK82" s="803"/>
      <c r="BL82" s="803"/>
      <c r="BM82" s="803"/>
      <c r="BN82" s="803"/>
      <c r="BO82" s="803"/>
      <c r="BP82" s="803"/>
      <c r="BQ82" s="803"/>
      <c r="BR82" s="803"/>
      <c r="BS82" s="803"/>
      <c r="BT82" s="123"/>
      <c r="BU82" s="119" t="s">
        <v>85</v>
      </c>
      <c r="BV82" s="119"/>
      <c r="BW82" s="119"/>
      <c r="BX82" s="119"/>
      <c r="BY82" s="119"/>
      <c r="BZ82" s="60"/>
      <c r="CB82" s="1"/>
      <c r="CC82" s="1"/>
      <c r="CD82" s="1"/>
      <c r="CE82" s="1"/>
      <c r="CF82" s="1"/>
      <c r="CG82" s="1"/>
      <c r="CH82" s="1"/>
    </row>
    <row r="83" spans="1:86" s="2" customFormat="1" ht="3.9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B83" s="8"/>
    </row>
    <row r="84" spans="1:86" s="1" customFormat="1" ht="3.95" customHeight="1">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B84" s="8"/>
      <c r="CC84" s="2"/>
      <c r="CD84" s="2"/>
      <c r="CE84" s="2"/>
      <c r="CF84" s="2"/>
      <c r="CG84" s="2"/>
      <c r="CH84" s="2"/>
    </row>
    <row r="85" spans="1:86" s="2" customFormat="1" ht="16.5" customHeight="1">
      <c r="A85" s="59"/>
      <c r="B85" s="59" t="s">
        <v>1333</v>
      </c>
      <c r="C85" s="59"/>
      <c r="D85" s="59"/>
      <c r="E85" s="59"/>
      <c r="F85" s="59"/>
      <c r="G85" s="59"/>
      <c r="H85" s="59"/>
      <c r="I85" s="59"/>
      <c r="J85" s="59"/>
      <c r="K85" s="59"/>
      <c r="L85" s="59"/>
      <c r="M85" s="59"/>
      <c r="N85" s="59"/>
      <c r="O85" s="59"/>
      <c r="P85" s="59"/>
      <c r="Q85" s="59"/>
      <c r="R85" s="794"/>
      <c r="S85" s="794"/>
      <c r="T85" s="794"/>
      <c r="U85" s="794"/>
      <c r="V85" s="794"/>
      <c r="W85" s="794"/>
      <c r="X85" s="794"/>
      <c r="Y85" s="794"/>
      <c r="Z85" s="794"/>
      <c r="AA85" s="794"/>
      <c r="AB85" s="794"/>
      <c r="AC85" s="794"/>
      <c r="AD85" s="794"/>
      <c r="AE85" s="794"/>
      <c r="AF85" s="794"/>
      <c r="AG85" s="794"/>
      <c r="AH85" s="794"/>
      <c r="AI85" s="794"/>
      <c r="AJ85" s="794"/>
      <c r="AK85" s="794"/>
      <c r="AL85" s="794"/>
      <c r="AM85" s="794"/>
      <c r="AN85" s="794"/>
      <c r="AO85" s="794"/>
      <c r="AP85" s="794"/>
      <c r="AQ85" s="794"/>
      <c r="AR85" s="794"/>
      <c r="AS85" s="794"/>
      <c r="AT85" s="794"/>
      <c r="AU85" s="794"/>
      <c r="AV85" s="794"/>
      <c r="AW85" s="794"/>
      <c r="AX85" s="794"/>
      <c r="AY85" s="794"/>
      <c r="AZ85" s="794"/>
      <c r="BA85" s="794"/>
      <c r="BB85" s="794"/>
      <c r="BC85" s="794"/>
      <c r="BD85" s="794"/>
      <c r="BE85" s="794"/>
      <c r="BF85" s="794"/>
      <c r="BG85" s="794"/>
      <c r="BH85" s="794"/>
      <c r="BI85" s="794"/>
      <c r="BJ85" s="794"/>
      <c r="BK85" s="794"/>
      <c r="BL85" s="794"/>
      <c r="BM85" s="794"/>
      <c r="BN85" s="794"/>
      <c r="BO85" s="794"/>
      <c r="BP85" s="794"/>
      <c r="BQ85" s="794"/>
      <c r="BR85" s="794"/>
      <c r="BS85" s="794"/>
      <c r="BT85" s="794"/>
      <c r="BU85" s="794"/>
      <c r="BV85" s="794"/>
      <c r="BW85" s="794"/>
      <c r="BX85" s="794"/>
      <c r="BY85" s="794"/>
      <c r="BZ85" s="794"/>
      <c r="CB85" s="1"/>
      <c r="CC85" s="1"/>
      <c r="CD85" s="1"/>
      <c r="CE85" s="1"/>
      <c r="CF85" s="1"/>
      <c r="CG85" s="1"/>
      <c r="CH85" s="1"/>
    </row>
    <row r="86" spans="1:86" s="2" customFormat="1" ht="3.9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B86" s="8"/>
    </row>
    <row r="87" spans="1:86" s="1" customFormat="1" ht="3.95" customHeight="1">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B87" s="8"/>
      <c r="CC87" s="2"/>
      <c r="CD87" s="2"/>
      <c r="CE87" s="2"/>
      <c r="CF87" s="2"/>
      <c r="CG87" s="2"/>
      <c r="CH87" s="2"/>
    </row>
    <row r="88" spans="1:86" s="2" customFormat="1" ht="16.5" customHeight="1">
      <c r="A88" s="59"/>
      <c r="B88" s="59" t="s">
        <v>1334</v>
      </c>
      <c r="C88" s="59"/>
      <c r="D88" s="59"/>
      <c r="E88" s="59"/>
      <c r="F88" s="59"/>
      <c r="G88" s="59"/>
      <c r="H88" s="59"/>
      <c r="I88" s="59"/>
      <c r="J88" s="59"/>
      <c r="K88" s="59"/>
      <c r="L88" s="59"/>
      <c r="M88" s="59"/>
      <c r="N88" s="59"/>
      <c r="O88" s="59"/>
      <c r="P88" s="59"/>
      <c r="Q88" s="59"/>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4"/>
      <c r="AY88" s="794"/>
      <c r="AZ88" s="794"/>
      <c r="BA88" s="794"/>
      <c r="BB88" s="794"/>
      <c r="BC88" s="794"/>
      <c r="BD88" s="794"/>
      <c r="BE88" s="794"/>
      <c r="BF88" s="794"/>
      <c r="BG88" s="794"/>
      <c r="BH88" s="794"/>
      <c r="BI88" s="794"/>
      <c r="BJ88" s="794"/>
      <c r="BK88" s="794"/>
      <c r="BL88" s="794"/>
      <c r="BM88" s="794"/>
      <c r="BN88" s="794"/>
      <c r="BO88" s="794"/>
      <c r="BP88" s="794"/>
      <c r="BQ88" s="794"/>
      <c r="BR88" s="794"/>
      <c r="BS88" s="794"/>
      <c r="BT88" s="794"/>
      <c r="BU88" s="794"/>
      <c r="BV88" s="794"/>
      <c r="BW88" s="794"/>
      <c r="BX88" s="794"/>
      <c r="BY88" s="794"/>
      <c r="BZ88" s="794"/>
      <c r="CB88" s="1"/>
      <c r="CC88" s="1"/>
      <c r="CD88" s="1"/>
      <c r="CE88" s="1"/>
      <c r="CF88" s="1"/>
      <c r="CG88" s="1"/>
      <c r="CH88" s="1"/>
    </row>
    <row r="89" spans="1:86" s="2" customFormat="1" ht="3.9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B89" s="8"/>
    </row>
    <row r="90" spans="1:86" s="1" customFormat="1" ht="3.95" customHeight="1">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B90" s="8"/>
      <c r="CC90" s="2"/>
      <c r="CD90" s="2"/>
      <c r="CE90" s="2"/>
      <c r="CF90" s="2"/>
      <c r="CG90" s="2"/>
      <c r="CH90" s="2"/>
    </row>
    <row r="91" spans="1:86" s="2" customFormat="1" ht="16.5" customHeight="1">
      <c r="A91" s="59"/>
      <c r="B91" s="59" t="s">
        <v>1335</v>
      </c>
      <c r="C91" s="59"/>
      <c r="D91" s="59"/>
      <c r="E91" s="59"/>
      <c r="F91" s="59"/>
      <c r="G91" s="59"/>
      <c r="H91" s="59"/>
      <c r="I91" s="59"/>
      <c r="J91" s="59"/>
      <c r="K91" s="59"/>
      <c r="L91" s="59"/>
      <c r="M91" s="59"/>
      <c r="N91" s="59"/>
      <c r="O91" s="59"/>
      <c r="P91" s="59"/>
      <c r="Q91" s="59"/>
      <c r="R91" s="794"/>
      <c r="S91" s="794"/>
      <c r="T91" s="794"/>
      <c r="U91" s="794"/>
      <c r="V91" s="794"/>
      <c r="W91" s="794"/>
      <c r="X91" s="794"/>
      <c r="Y91" s="794"/>
      <c r="Z91" s="794"/>
      <c r="AA91" s="794"/>
      <c r="AB91" s="794"/>
      <c r="AC91" s="794"/>
      <c r="AD91" s="794"/>
      <c r="AE91" s="794"/>
      <c r="AF91" s="794"/>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794"/>
      <c r="BN91" s="794"/>
      <c r="BO91" s="794"/>
      <c r="BP91" s="794"/>
      <c r="BQ91" s="794"/>
      <c r="BR91" s="794"/>
      <c r="BS91" s="794"/>
      <c r="BT91" s="794"/>
      <c r="BU91" s="794"/>
      <c r="BV91" s="794"/>
      <c r="BW91" s="794"/>
      <c r="BX91" s="794"/>
      <c r="BY91" s="794"/>
      <c r="BZ91" s="794"/>
      <c r="CB91" s="1"/>
      <c r="CC91" s="1"/>
      <c r="CD91" s="1"/>
      <c r="CE91" s="1"/>
      <c r="CF91" s="1"/>
      <c r="CG91" s="1"/>
      <c r="CH91" s="1"/>
    </row>
    <row r="92" spans="1:86" s="2" customFormat="1" ht="3.9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B92" s="8"/>
    </row>
    <row r="93" spans="1:86" s="2" customFormat="1" ht="5.0999999999999996" customHeight="1">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B93" s="8"/>
    </row>
    <row r="94" spans="1:86" s="2" customFormat="1" ht="16.5" customHeight="1">
      <c r="A94" s="59"/>
      <c r="B94" s="59" t="s">
        <v>1336</v>
      </c>
      <c r="C94" s="59"/>
      <c r="D94" s="59"/>
      <c r="E94" s="59"/>
      <c r="F94" s="59"/>
      <c r="G94" s="59"/>
      <c r="H94" s="59"/>
      <c r="I94" s="59"/>
      <c r="J94" s="59"/>
      <c r="K94" s="59"/>
      <c r="L94" s="59"/>
      <c r="M94" s="59"/>
      <c r="N94" s="59"/>
      <c r="O94" s="59"/>
      <c r="P94" s="59"/>
      <c r="Q94" s="59"/>
      <c r="R94" s="794"/>
      <c r="S94" s="794"/>
      <c r="T94" s="794"/>
      <c r="U94" s="794"/>
      <c r="V94" s="794"/>
      <c r="W94" s="794"/>
      <c r="X94" s="794"/>
      <c r="Y94" s="794"/>
      <c r="Z94" s="794"/>
      <c r="AA94" s="794"/>
      <c r="AB94" s="794"/>
      <c r="AC94" s="794"/>
      <c r="AD94" s="794"/>
      <c r="AE94" s="794"/>
      <c r="AF94" s="794"/>
      <c r="AG94" s="794"/>
      <c r="AH94" s="794"/>
      <c r="AI94" s="794"/>
      <c r="AJ94" s="794"/>
      <c r="AK94" s="794"/>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4"/>
      <c r="BI94" s="794"/>
      <c r="BJ94" s="794"/>
      <c r="BK94" s="794"/>
      <c r="BL94" s="794"/>
      <c r="BM94" s="794"/>
      <c r="BN94" s="794"/>
      <c r="BO94" s="794"/>
      <c r="BP94" s="794"/>
      <c r="BQ94" s="794"/>
      <c r="BR94" s="794"/>
      <c r="BS94" s="794"/>
      <c r="BT94" s="794"/>
      <c r="BU94" s="794"/>
      <c r="BV94" s="794"/>
      <c r="BW94" s="794"/>
      <c r="BX94" s="794"/>
      <c r="BY94" s="794"/>
      <c r="BZ94" s="794"/>
      <c r="CB94" s="8"/>
    </row>
    <row r="95" spans="1:86" s="1" customFormat="1" ht="3.9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1337</v>
      </c>
      <c r="C97" s="59"/>
      <c r="D97" s="59"/>
      <c r="E97" s="59"/>
      <c r="F97" s="59"/>
      <c r="G97" s="59"/>
      <c r="H97" s="59"/>
      <c r="I97" s="59"/>
      <c r="J97" s="59"/>
      <c r="K97" s="59"/>
      <c r="L97" s="59"/>
      <c r="M97" s="59"/>
      <c r="N97" s="59"/>
      <c r="O97" s="59"/>
      <c r="P97" s="59"/>
      <c r="Q97" s="59"/>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794"/>
      <c r="BN97" s="794"/>
      <c r="BO97" s="794"/>
      <c r="BP97" s="794"/>
      <c r="BQ97" s="794"/>
      <c r="BR97" s="794"/>
      <c r="BS97" s="794"/>
      <c r="BT97" s="794"/>
      <c r="BU97" s="794"/>
      <c r="BV97" s="794"/>
      <c r="BW97" s="794"/>
      <c r="BX97" s="794"/>
      <c r="BY97" s="794"/>
      <c r="BZ97" s="794"/>
    </row>
    <row r="98" spans="1:91" s="2" customFormat="1" ht="3.9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B98" s="1"/>
      <c r="CC98" s="1"/>
      <c r="CD98" s="1"/>
      <c r="CE98" s="1"/>
      <c r="CF98" s="1"/>
      <c r="CG98" s="1"/>
      <c r="CH98" s="1"/>
    </row>
    <row r="99" spans="1:91" s="2" customFormat="1" ht="3.95" customHeight="1">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B99" s="8"/>
    </row>
    <row r="100" spans="1:91" s="1" customFormat="1" ht="16.5" customHeight="1">
      <c r="A100" s="59"/>
      <c r="B100" s="798" t="s">
        <v>1338</v>
      </c>
      <c r="C100" s="798"/>
      <c r="D100" s="798"/>
      <c r="E100" s="798"/>
      <c r="F100" s="798"/>
      <c r="G100" s="798"/>
      <c r="H100" s="798"/>
      <c r="I100" s="798"/>
      <c r="J100" s="798"/>
      <c r="K100" s="798"/>
      <c r="L100" s="798"/>
      <c r="M100" s="798"/>
      <c r="N100" s="798"/>
      <c r="O100" s="798"/>
      <c r="P100" s="798"/>
      <c r="Q100" s="798"/>
      <c r="R100" s="798"/>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4"/>
      <c r="AY100" s="794"/>
      <c r="AZ100" s="794"/>
      <c r="BA100" s="794"/>
      <c r="BB100" s="794"/>
      <c r="BC100" s="794"/>
      <c r="BD100" s="794"/>
      <c r="BE100" s="794"/>
      <c r="BF100" s="794"/>
      <c r="BG100" s="794"/>
      <c r="BH100" s="794"/>
      <c r="BI100" s="794"/>
      <c r="BJ100" s="794"/>
      <c r="BK100" s="794"/>
      <c r="BL100" s="794"/>
      <c r="BM100" s="794"/>
      <c r="BN100" s="794"/>
      <c r="BO100" s="794"/>
      <c r="BP100" s="794"/>
      <c r="BQ100" s="794"/>
      <c r="BR100" s="794"/>
      <c r="BS100" s="794"/>
      <c r="BT100" s="794"/>
      <c r="BU100" s="794"/>
      <c r="BV100" s="794"/>
      <c r="BW100" s="794"/>
      <c r="BX100" s="794"/>
      <c r="BY100" s="794"/>
      <c r="BZ100" s="794"/>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794"/>
      <c r="S101" s="794"/>
      <c r="T101" s="794"/>
      <c r="U101" s="794"/>
      <c r="V101" s="794"/>
      <c r="W101" s="794"/>
      <c r="X101" s="794"/>
      <c r="Y101" s="794"/>
      <c r="Z101" s="794"/>
      <c r="AA101" s="794"/>
      <c r="AB101" s="794"/>
      <c r="AC101" s="794"/>
      <c r="AD101" s="794"/>
      <c r="AE101" s="794"/>
      <c r="AF101" s="794"/>
      <c r="AG101" s="794"/>
      <c r="AH101" s="794"/>
      <c r="AI101" s="794"/>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4"/>
      <c r="BI101" s="794"/>
      <c r="BJ101" s="794"/>
      <c r="BK101" s="794"/>
      <c r="BL101" s="794"/>
      <c r="BM101" s="794"/>
      <c r="BN101" s="794"/>
      <c r="BO101" s="794"/>
      <c r="BP101" s="794"/>
      <c r="BQ101" s="794"/>
      <c r="BR101" s="794"/>
      <c r="BS101" s="794"/>
      <c r="BT101" s="794"/>
      <c r="BU101" s="794"/>
      <c r="BV101" s="794"/>
      <c r="BW101" s="794"/>
      <c r="BX101" s="794"/>
      <c r="BY101" s="794"/>
      <c r="BZ101" s="794"/>
    </row>
    <row r="102" spans="1:91" s="1" customFormat="1" ht="3.9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row>
    <row r="103" spans="1:91" s="2" customFormat="1" ht="3.95" customHeight="1">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B103" s="1"/>
      <c r="CC103" s="1"/>
      <c r="CD103" s="1"/>
      <c r="CE103" s="1"/>
      <c r="CF103" s="1"/>
      <c r="CG103" s="1"/>
      <c r="CH103" s="1"/>
    </row>
    <row r="104" spans="1:91" s="2" customFormat="1" ht="17.100000000000001" customHeight="1">
      <c r="A104" s="59"/>
      <c r="B104" s="59" t="s">
        <v>1339</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1657</v>
      </c>
    </row>
    <row r="105" spans="1:91" s="2" customFormat="1" ht="17.100000000000001" customHeight="1">
      <c r="A105" s="59"/>
      <c r="B105" s="59"/>
      <c r="C105" s="794"/>
      <c r="D105" s="794"/>
      <c r="E105" s="794"/>
      <c r="F105" s="794"/>
      <c r="G105" s="794"/>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4"/>
      <c r="AY105" s="794"/>
      <c r="AZ105" s="794"/>
      <c r="BA105" s="794"/>
      <c r="BB105" s="794"/>
      <c r="BC105" s="794"/>
      <c r="BD105" s="794"/>
      <c r="BE105" s="794"/>
      <c r="BF105" s="794"/>
      <c r="BG105" s="794"/>
      <c r="BH105" s="794"/>
      <c r="BI105" s="794"/>
      <c r="BJ105" s="794"/>
      <c r="BK105" s="794"/>
      <c r="BL105" s="794"/>
      <c r="BM105" s="794"/>
      <c r="BN105" s="794"/>
      <c r="BO105" s="794"/>
      <c r="BP105" s="794"/>
      <c r="BQ105" s="794"/>
      <c r="BR105" s="794"/>
      <c r="BS105" s="794"/>
      <c r="BT105" s="794"/>
      <c r="BU105" s="794"/>
      <c r="BV105" s="794"/>
      <c r="BW105" s="794"/>
      <c r="BX105" s="794"/>
      <c r="BY105" s="794"/>
      <c r="BZ105" s="794"/>
      <c r="CB105" s="8"/>
      <c r="CM105" s="2" t="s">
        <v>1658</v>
      </c>
    </row>
    <row r="106" spans="1:91" s="2" customFormat="1" ht="17.100000000000001" customHeight="1">
      <c r="A106" s="59"/>
      <c r="B106" s="59"/>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4"/>
      <c r="AY106" s="794"/>
      <c r="AZ106" s="794"/>
      <c r="BA106" s="794"/>
      <c r="BB106" s="794"/>
      <c r="BC106" s="794"/>
      <c r="BD106" s="794"/>
      <c r="BE106" s="794"/>
      <c r="BF106" s="794"/>
      <c r="BG106" s="794"/>
      <c r="BH106" s="794"/>
      <c r="BI106" s="794"/>
      <c r="BJ106" s="794"/>
      <c r="BK106" s="794"/>
      <c r="BL106" s="794"/>
      <c r="BM106" s="794"/>
      <c r="BN106" s="794"/>
      <c r="BO106" s="794"/>
      <c r="BP106" s="794"/>
      <c r="BQ106" s="794"/>
      <c r="BR106" s="794"/>
      <c r="BS106" s="794"/>
      <c r="BT106" s="794"/>
      <c r="BU106" s="794"/>
      <c r="BV106" s="794"/>
      <c r="BW106" s="794"/>
      <c r="BX106" s="794"/>
      <c r="BY106" s="794"/>
      <c r="BZ106" s="794"/>
      <c r="CB106" s="8"/>
      <c r="CM106" s="2" t="s">
        <v>1659</v>
      </c>
    </row>
    <row r="107" spans="1:91" s="2" customFormat="1" ht="17.100000000000001" customHeight="1">
      <c r="A107" s="59"/>
      <c r="B107" s="59"/>
      <c r="C107" s="794"/>
      <c r="D107" s="794"/>
      <c r="E107" s="794"/>
      <c r="F107" s="794"/>
      <c r="G107" s="794"/>
      <c r="H107" s="794"/>
      <c r="I107" s="794"/>
      <c r="J107" s="794"/>
      <c r="K107" s="794"/>
      <c r="L107" s="794"/>
      <c r="M107" s="794"/>
      <c r="N107" s="794"/>
      <c r="O107" s="794"/>
      <c r="P107" s="794"/>
      <c r="Q107" s="794"/>
      <c r="R107" s="794"/>
      <c r="S107" s="794"/>
      <c r="T107" s="794"/>
      <c r="U107" s="794"/>
      <c r="V107" s="794"/>
      <c r="W107" s="794"/>
      <c r="X107" s="794"/>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4"/>
      <c r="AY107" s="794"/>
      <c r="AZ107" s="794"/>
      <c r="BA107" s="794"/>
      <c r="BB107" s="794"/>
      <c r="BC107" s="794"/>
      <c r="BD107" s="794"/>
      <c r="BE107" s="794"/>
      <c r="BF107" s="794"/>
      <c r="BG107" s="794"/>
      <c r="BH107" s="794"/>
      <c r="BI107" s="794"/>
      <c r="BJ107" s="794"/>
      <c r="BK107" s="794"/>
      <c r="BL107" s="794"/>
      <c r="BM107" s="794"/>
      <c r="BN107" s="794"/>
      <c r="BO107" s="794"/>
      <c r="BP107" s="794"/>
      <c r="BQ107" s="794"/>
      <c r="BR107" s="794"/>
      <c r="BS107" s="794"/>
      <c r="BT107" s="794"/>
      <c r="BU107" s="794"/>
      <c r="BV107" s="794"/>
      <c r="BW107" s="794"/>
      <c r="BX107" s="794"/>
      <c r="BY107" s="794"/>
      <c r="BZ107" s="794"/>
      <c r="CB107" s="8"/>
      <c r="CM107" s="2" t="s">
        <v>1656</v>
      </c>
    </row>
    <row r="108" spans="1:91" s="2" customFormat="1" ht="16.5" customHeight="1">
      <c r="A108" s="59"/>
      <c r="B108" s="59"/>
      <c r="C108" s="794"/>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4"/>
      <c r="AY108" s="794"/>
      <c r="AZ108" s="794"/>
      <c r="BA108" s="794"/>
      <c r="BB108" s="794"/>
      <c r="BC108" s="794"/>
      <c r="BD108" s="794"/>
      <c r="BE108" s="794"/>
      <c r="BF108" s="794"/>
      <c r="BG108" s="794"/>
      <c r="BH108" s="794"/>
      <c r="BI108" s="794"/>
      <c r="BJ108" s="794"/>
      <c r="BK108" s="794"/>
      <c r="BL108" s="794"/>
      <c r="BM108" s="794"/>
      <c r="BN108" s="794"/>
      <c r="BO108" s="794"/>
      <c r="BP108" s="794"/>
      <c r="BQ108" s="794"/>
      <c r="BR108" s="794"/>
      <c r="BS108" s="794"/>
      <c r="BT108" s="794"/>
      <c r="BU108" s="794"/>
      <c r="BV108" s="794"/>
      <c r="BW108" s="794"/>
      <c r="BX108" s="794"/>
      <c r="BY108" s="794"/>
      <c r="BZ108" s="794"/>
    </row>
    <row r="109" spans="1:91" s="2" customFormat="1" ht="16.5" customHeight="1">
      <c r="A109" s="59"/>
      <c r="B109" s="59"/>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4"/>
      <c r="AY109" s="794"/>
      <c r="AZ109" s="794"/>
      <c r="BA109" s="794"/>
      <c r="BB109" s="794"/>
      <c r="BC109" s="794"/>
      <c r="BD109" s="794"/>
      <c r="BE109" s="794"/>
      <c r="BF109" s="794"/>
      <c r="BG109" s="794"/>
      <c r="BH109" s="794"/>
      <c r="BI109" s="794"/>
      <c r="BJ109" s="794"/>
      <c r="BK109" s="794"/>
      <c r="BL109" s="794"/>
      <c r="BM109" s="794"/>
      <c r="BN109" s="794"/>
      <c r="BO109" s="794"/>
      <c r="BP109" s="794"/>
      <c r="BQ109" s="794"/>
      <c r="BR109" s="794"/>
      <c r="BS109" s="794"/>
      <c r="BT109" s="794"/>
      <c r="BU109" s="794"/>
      <c r="BV109" s="794"/>
      <c r="BW109" s="794"/>
      <c r="BX109" s="794"/>
      <c r="BY109" s="794"/>
      <c r="BZ109" s="794"/>
    </row>
    <row r="110" spans="1:91" s="2" customFormat="1" ht="3.9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B110" s="8"/>
    </row>
    <row r="111" spans="1:91" s="2" customFormat="1" ht="16.5" customHeight="1">
      <c r="A111" s="844" t="s">
        <v>199</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4"/>
      <c r="AY111" s="844"/>
      <c r="AZ111" s="844"/>
      <c r="BA111" s="844"/>
      <c r="BB111" s="844"/>
      <c r="BC111" s="844"/>
      <c r="BD111" s="844"/>
      <c r="BE111" s="844"/>
      <c r="BF111" s="844"/>
      <c r="BG111" s="844"/>
      <c r="BH111" s="844"/>
      <c r="BI111" s="844"/>
      <c r="BJ111" s="844"/>
      <c r="BK111" s="844"/>
      <c r="BL111" s="844"/>
      <c r="BM111" s="844"/>
      <c r="BN111" s="844"/>
      <c r="BO111" s="844"/>
      <c r="BP111" s="844"/>
      <c r="BQ111" s="844"/>
      <c r="BR111" s="844"/>
      <c r="BS111" s="844"/>
      <c r="BT111" s="844"/>
      <c r="BU111" s="844"/>
      <c r="BV111" s="844"/>
      <c r="BW111" s="844"/>
      <c r="BX111" s="844"/>
      <c r="BY111" s="844"/>
      <c r="BZ111" s="844"/>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row>
    <row r="114" spans="1:86" s="2" customFormat="1" ht="3.95" customHeight="1">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row>
    <row r="115" spans="1:86" s="2" customFormat="1" ht="17.100000000000001" customHeight="1">
      <c r="A115" s="59"/>
      <c r="B115" s="59" t="s">
        <v>201</v>
      </c>
      <c r="C115" s="59"/>
      <c r="D115" s="59"/>
      <c r="E115" s="59"/>
      <c r="F115" s="59"/>
      <c r="G115" s="59"/>
      <c r="H115" s="59"/>
      <c r="I115" s="59"/>
      <c r="J115" s="59"/>
      <c r="K115" s="59"/>
      <c r="L115" s="59"/>
      <c r="M115" s="59"/>
      <c r="N115" s="799"/>
      <c r="O115" s="799"/>
      <c r="P115" s="799"/>
      <c r="Q115" s="799"/>
      <c r="R115" s="799"/>
      <c r="S115" s="799"/>
      <c r="T115" s="799"/>
      <c r="U115" s="79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801" t="s">
        <v>203</v>
      </c>
      <c r="N116" s="801"/>
      <c r="O116" s="801"/>
      <c r="P116" s="801"/>
      <c r="Q116" s="801"/>
      <c r="R116" s="797"/>
      <c r="S116" s="797"/>
      <c r="T116" s="797"/>
      <c r="U116" s="797"/>
      <c r="V116" s="797"/>
      <c r="W116" s="797"/>
      <c r="X116" s="797"/>
      <c r="Y116" s="797"/>
      <c r="Z116" s="797"/>
      <c r="AA116" s="59" t="s">
        <v>85</v>
      </c>
      <c r="AB116" s="59"/>
      <c r="AC116" s="59"/>
      <c r="AD116" s="794" t="str">
        <f t="shared" ref="AD116:AD120" si="2">IFERROR(VLOOKUP(R116,$CB$4:$CC$78,2,FALSE),"")</f>
        <v/>
      </c>
      <c r="AE116" s="794"/>
      <c r="AF116" s="794"/>
      <c r="AG116" s="794"/>
      <c r="AH116" s="794"/>
      <c r="AI116" s="794"/>
      <c r="AJ116" s="794"/>
      <c r="AK116" s="794"/>
      <c r="AL116" s="794"/>
      <c r="AM116" s="794"/>
      <c r="AN116" s="794"/>
      <c r="AO116" s="794"/>
      <c r="AP116" s="794"/>
      <c r="AQ116" s="794"/>
      <c r="AR116" s="794"/>
      <c r="AS116" s="794"/>
      <c r="AT116" s="794"/>
      <c r="AU116" s="794"/>
      <c r="AV116" s="794"/>
      <c r="AW116" s="794"/>
      <c r="AX116" s="794"/>
      <c r="AY116" s="794"/>
      <c r="AZ116" s="794"/>
      <c r="BA116" s="794"/>
      <c r="BB116" s="794"/>
      <c r="BC116" s="794"/>
      <c r="BD116" s="794"/>
      <c r="BE116" s="794"/>
      <c r="BF116" s="794"/>
      <c r="BG116" s="794"/>
      <c r="BH116" s="794"/>
      <c r="BI116" s="794"/>
      <c r="BJ116" s="794"/>
      <c r="BK116" s="794"/>
      <c r="BL116" s="794"/>
      <c r="BM116" s="794"/>
      <c r="BN116" s="794"/>
      <c r="BO116" s="794"/>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801" t="s">
        <v>203</v>
      </c>
      <c r="N117" s="801"/>
      <c r="O117" s="801"/>
      <c r="P117" s="801"/>
      <c r="Q117" s="801"/>
      <c r="R117" s="797"/>
      <c r="S117" s="797"/>
      <c r="T117" s="797"/>
      <c r="U117" s="797"/>
      <c r="V117" s="797"/>
      <c r="W117" s="797"/>
      <c r="X117" s="797"/>
      <c r="Y117" s="797"/>
      <c r="Z117" s="797"/>
      <c r="AA117" s="59" t="s">
        <v>85</v>
      </c>
      <c r="AB117" s="59"/>
      <c r="AC117" s="59"/>
      <c r="AD117" s="794" t="str">
        <f t="shared" si="2"/>
        <v/>
      </c>
      <c r="AE117" s="794"/>
      <c r="AF117" s="794"/>
      <c r="AG117" s="794"/>
      <c r="AH117" s="794"/>
      <c r="AI117" s="794"/>
      <c r="AJ117" s="794"/>
      <c r="AK117" s="794"/>
      <c r="AL117" s="794"/>
      <c r="AM117" s="794"/>
      <c r="AN117" s="794"/>
      <c r="AO117" s="794"/>
      <c r="AP117" s="794"/>
      <c r="AQ117" s="794"/>
      <c r="AR117" s="794"/>
      <c r="AS117" s="794"/>
      <c r="AT117" s="794"/>
      <c r="AU117" s="794"/>
      <c r="AV117" s="794"/>
      <c r="AW117" s="794"/>
      <c r="AX117" s="794"/>
      <c r="AY117" s="794"/>
      <c r="AZ117" s="794"/>
      <c r="BA117" s="794"/>
      <c r="BB117" s="794"/>
      <c r="BC117" s="794"/>
      <c r="BD117" s="794"/>
      <c r="BE117" s="794"/>
      <c r="BF117" s="794"/>
      <c r="BG117" s="794"/>
      <c r="BH117" s="794"/>
      <c r="BI117" s="794"/>
      <c r="BJ117" s="794"/>
      <c r="BK117" s="794"/>
      <c r="BL117" s="794"/>
      <c r="BM117" s="794"/>
      <c r="BN117" s="794"/>
      <c r="BO117" s="794"/>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801" t="s">
        <v>203</v>
      </c>
      <c r="N118" s="801"/>
      <c r="O118" s="801"/>
      <c r="P118" s="801"/>
      <c r="Q118" s="801"/>
      <c r="R118" s="797"/>
      <c r="S118" s="797"/>
      <c r="T118" s="797"/>
      <c r="U118" s="797"/>
      <c r="V118" s="797"/>
      <c r="W118" s="797"/>
      <c r="X118" s="797"/>
      <c r="Y118" s="797"/>
      <c r="Z118" s="797"/>
      <c r="AA118" s="59" t="s">
        <v>85</v>
      </c>
      <c r="AB118" s="59"/>
      <c r="AC118" s="59"/>
      <c r="AD118" s="794" t="str">
        <f t="shared" si="2"/>
        <v/>
      </c>
      <c r="AE118" s="794"/>
      <c r="AF118" s="794"/>
      <c r="AG118" s="794"/>
      <c r="AH118" s="794"/>
      <c r="AI118" s="794"/>
      <c r="AJ118" s="794"/>
      <c r="AK118" s="794"/>
      <c r="AL118" s="794"/>
      <c r="AM118" s="794"/>
      <c r="AN118" s="794"/>
      <c r="AO118" s="794"/>
      <c r="AP118" s="794"/>
      <c r="AQ118" s="794"/>
      <c r="AR118" s="794"/>
      <c r="AS118" s="794"/>
      <c r="AT118" s="794"/>
      <c r="AU118" s="794"/>
      <c r="AV118" s="794"/>
      <c r="AW118" s="794"/>
      <c r="AX118" s="794"/>
      <c r="AY118" s="794"/>
      <c r="AZ118" s="794"/>
      <c r="BA118" s="794"/>
      <c r="BB118" s="794"/>
      <c r="BC118" s="794"/>
      <c r="BD118" s="794"/>
      <c r="BE118" s="794"/>
      <c r="BF118" s="794"/>
      <c r="BG118" s="794"/>
      <c r="BH118" s="794"/>
      <c r="BI118" s="794"/>
      <c r="BJ118" s="794"/>
      <c r="BK118" s="794"/>
      <c r="BL118" s="794"/>
      <c r="BM118" s="794"/>
      <c r="BN118" s="794"/>
      <c r="BO118" s="794"/>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801" t="s">
        <v>203</v>
      </c>
      <c r="N119" s="801"/>
      <c r="O119" s="801"/>
      <c r="P119" s="801"/>
      <c r="Q119" s="801"/>
      <c r="R119" s="797"/>
      <c r="S119" s="797"/>
      <c r="T119" s="797"/>
      <c r="U119" s="797"/>
      <c r="V119" s="797"/>
      <c r="W119" s="797"/>
      <c r="X119" s="797"/>
      <c r="Y119" s="797"/>
      <c r="Z119" s="797"/>
      <c r="AA119" s="59" t="s">
        <v>85</v>
      </c>
      <c r="AB119" s="59"/>
      <c r="AC119" s="59"/>
      <c r="AD119" s="794" t="str">
        <f t="shared" si="2"/>
        <v/>
      </c>
      <c r="AE119" s="794"/>
      <c r="AF119" s="794"/>
      <c r="AG119" s="794"/>
      <c r="AH119" s="794"/>
      <c r="AI119" s="794"/>
      <c r="AJ119" s="794"/>
      <c r="AK119" s="794"/>
      <c r="AL119" s="794"/>
      <c r="AM119" s="794"/>
      <c r="AN119" s="794"/>
      <c r="AO119" s="794"/>
      <c r="AP119" s="794"/>
      <c r="AQ119" s="794"/>
      <c r="AR119" s="794"/>
      <c r="AS119" s="794"/>
      <c r="AT119" s="794"/>
      <c r="AU119" s="794"/>
      <c r="AV119" s="794"/>
      <c r="AW119" s="794"/>
      <c r="AX119" s="794"/>
      <c r="AY119" s="794"/>
      <c r="AZ119" s="794"/>
      <c r="BA119" s="794"/>
      <c r="BB119" s="794"/>
      <c r="BC119" s="794"/>
      <c r="BD119" s="794"/>
      <c r="BE119" s="794"/>
      <c r="BF119" s="794"/>
      <c r="BG119" s="794"/>
      <c r="BH119" s="794"/>
      <c r="BI119" s="794"/>
      <c r="BJ119" s="794"/>
      <c r="BK119" s="794"/>
      <c r="BL119" s="794"/>
      <c r="BM119" s="794"/>
      <c r="BN119" s="794"/>
      <c r="BO119" s="794"/>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801" t="s">
        <v>203</v>
      </c>
      <c r="N120" s="801"/>
      <c r="O120" s="801"/>
      <c r="P120" s="801"/>
      <c r="Q120" s="801"/>
      <c r="R120" s="797"/>
      <c r="S120" s="797"/>
      <c r="T120" s="797"/>
      <c r="U120" s="797"/>
      <c r="V120" s="797"/>
      <c r="W120" s="797"/>
      <c r="X120" s="797"/>
      <c r="Y120" s="797"/>
      <c r="Z120" s="797"/>
      <c r="AA120" s="59" t="s">
        <v>85</v>
      </c>
      <c r="AB120" s="59"/>
      <c r="AC120" s="59"/>
      <c r="AD120" s="794" t="str">
        <f t="shared" si="2"/>
        <v/>
      </c>
      <c r="AE120" s="794"/>
      <c r="AF120" s="794"/>
      <c r="AG120" s="794"/>
      <c r="AH120" s="794"/>
      <c r="AI120" s="794"/>
      <c r="AJ120" s="794"/>
      <c r="AK120" s="794"/>
      <c r="AL120" s="794"/>
      <c r="AM120" s="794"/>
      <c r="AN120" s="794"/>
      <c r="AO120" s="794"/>
      <c r="AP120" s="794"/>
      <c r="AQ120" s="794"/>
      <c r="AR120" s="794"/>
      <c r="AS120" s="794"/>
      <c r="AT120" s="794"/>
      <c r="AU120" s="794"/>
      <c r="AV120" s="794"/>
      <c r="AW120" s="794"/>
      <c r="AX120" s="794"/>
      <c r="AY120" s="794"/>
      <c r="AZ120" s="794"/>
      <c r="BA120" s="794"/>
      <c r="BB120" s="794"/>
      <c r="BC120" s="794"/>
      <c r="BD120" s="794"/>
      <c r="BE120" s="794"/>
      <c r="BF120" s="794"/>
      <c r="BG120" s="794"/>
      <c r="BH120" s="794"/>
      <c r="BI120" s="794"/>
      <c r="BJ120" s="794"/>
      <c r="BK120" s="794"/>
      <c r="BL120" s="794"/>
      <c r="BM120" s="794"/>
      <c r="BN120" s="794"/>
      <c r="BO120" s="794"/>
      <c r="BP120" s="59"/>
      <c r="BQ120" s="59"/>
      <c r="BR120" s="59"/>
      <c r="BS120" s="59"/>
      <c r="BT120" s="59"/>
      <c r="BU120" s="59"/>
      <c r="BV120" s="59"/>
      <c r="BW120" s="59"/>
      <c r="BX120" s="59"/>
      <c r="BY120" s="59"/>
      <c r="BZ120" s="59"/>
    </row>
    <row r="121" spans="1:86" s="2" customFormat="1" ht="5.0999999999999996"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row>
    <row r="122" spans="1:86" s="2" customFormat="1" ht="3.95" customHeight="1">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799" t="s">
        <v>56</v>
      </c>
      <c r="F124" s="799"/>
      <c r="G124" s="59" t="s">
        <v>143</v>
      </c>
      <c r="H124" s="59"/>
      <c r="I124" s="59"/>
      <c r="J124" s="59"/>
      <c r="K124" s="59"/>
      <c r="L124" s="59"/>
      <c r="M124" s="799" t="s">
        <v>56</v>
      </c>
      <c r="N124" s="799"/>
      <c r="O124" s="59" t="s">
        <v>144</v>
      </c>
      <c r="P124" s="59"/>
      <c r="Q124" s="59"/>
      <c r="R124" s="59"/>
      <c r="S124" s="59"/>
      <c r="T124" s="59"/>
      <c r="U124" s="799" t="s">
        <v>56</v>
      </c>
      <c r="V124" s="799"/>
      <c r="W124" s="59" t="s">
        <v>145</v>
      </c>
      <c r="X124" s="59"/>
      <c r="Y124" s="59"/>
      <c r="Z124" s="59"/>
      <c r="AA124" s="59"/>
      <c r="AB124" s="59"/>
      <c r="AC124" s="799" t="s">
        <v>56</v>
      </c>
      <c r="AD124" s="799"/>
      <c r="AE124" s="59" t="s">
        <v>146</v>
      </c>
      <c r="AF124" s="59"/>
      <c r="AG124" s="59"/>
      <c r="AH124" s="59"/>
      <c r="AI124" s="59"/>
      <c r="AJ124" s="59"/>
      <c r="AK124" s="799" t="s">
        <v>56</v>
      </c>
      <c r="AL124" s="799"/>
      <c r="AM124" s="59" t="s">
        <v>147</v>
      </c>
      <c r="AN124" s="59"/>
      <c r="AO124" s="59"/>
      <c r="AP124" s="59"/>
      <c r="AQ124" s="59"/>
      <c r="AR124" s="59"/>
      <c r="AS124" s="59"/>
      <c r="AT124" s="59"/>
      <c r="AU124" s="59"/>
      <c r="AV124" s="799" t="s">
        <v>56</v>
      </c>
      <c r="AW124" s="799"/>
      <c r="AX124" s="59" t="s">
        <v>148</v>
      </c>
      <c r="AY124" s="59"/>
      <c r="AZ124" s="59"/>
      <c r="BA124" s="59"/>
      <c r="BB124" s="59"/>
      <c r="BC124" s="59"/>
      <c r="BD124" s="59"/>
      <c r="BE124" s="59"/>
      <c r="BF124" s="59"/>
      <c r="BG124" s="59"/>
      <c r="BH124" s="59"/>
      <c r="BI124" s="59"/>
      <c r="BJ124" s="799" t="s">
        <v>56</v>
      </c>
      <c r="BK124" s="799"/>
      <c r="BL124" s="59" t="s">
        <v>149</v>
      </c>
      <c r="BM124" s="59"/>
      <c r="BN124" s="59"/>
      <c r="BO124" s="59"/>
      <c r="BP124" s="59"/>
      <c r="BQ124" s="59"/>
      <c r="BR124" s="59"/>
      <c r="BS124" s="59"/>
      <c r="BT124" s="59"/>
      <c r="BU124" s="59"/>
      <c r="BV124" s="59"/>
      <c r="BW124" s="59"/>
      <c r="BX124" s="59"/>
      <c r="BY124" s="59"/>
      <c r="BZ124" s="59"/>
    </row>
    <row r="125" spans="1:86" s="2" customFormat="1" ht="3.9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6" s="2" customFormat="1" ht="3.95"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B126" s="8"/>
    </row>
    <row r="127" spans="1:86" s="91" customFormat="1" ht="16.5" customHeight="1">
      <c r="A127" s="59"/>
      <c r="B127" s="59" t="s">
        <v>205</v>
      </c>
      <c r="C127" s="59"/>
      <c r="D127" s="59"/>
      <c r="E127" s="59"/>
      <c r="F127" s="59"/>
      <c r="G127" s="59"/>
      <c r="H127" s="59"/>
      <c r="I127" s="59"/>
      <c r="J127" s="59"/>
      <c r="K127" s="59"/>
      <c r="L127" s="59"/>
      <c r="M127" s="59"/>
      <c r="N127" s="59"/>
      <c r="O127" s="59"/>
      <c r="P127" s="59"/>
      <c r="Q127" s="809"/>
      <c r="R127" s="809"/>
      <c r="S127" s="809"/>
      <c r="T127" s="809"/>
      <c r="U127" s="809"/>
      <c r="V127" s="809"/>
      <c r="W127" s="809"/>
      <c r="X127" s="809"/>
      <c r="Y127" s="809"/>
      <c r="Z127" s="809"/>
      <c r="AA127" s="809"/>
      <c r="AB127" s="809"/>
      <c r="AC127" s="809"/>
      <c r="AD127" s="809"/>
      <c r="AE127" s="809"/>
      <c r="AF127" s="809"/>
      <c r="AG127" s="809"/>
      <c r="AH127" s="809"/>
      <c r="AI127" s="809"/>
      <c r="AJ127" s="59" t="s">
        <v>206</v>
      </c>
      <c r="AK127" s="59"/>
      <c r="AL127" s="59"/>
      <c r="AM127" s="59"/>
      <c r="AN127" s="59"/>
      <c r="AO127" s="59"/>
      <c r="AP127" s="59"/>
      <c r="AQ127" s="59"/>
      <c r="AR127" s="59"/>
      <c r="AS127" s="59"/>
      <c r="AT127" s="809"/>
      <c r="AU127" s="809"/>
      <c r="AV127" s="809"/>
      <c r="AW127" s="809"/>
      <c r="AX127" s="809"/>
      <c r="AY127" s="809"/>
      <c r="AZ127" s="809"/>
      <c r="BA127" s="809"/>
      <c r="BB127" s="809"/>
      <c r="BC127" s="809"/>
      <c r="BD127" s="809"/>
      <c r="BE127" s="809"/>
      <c r="BF127" s="809"/>
      <c r="BG127" s="809"/>
      <c r="BH127" s="809"/>
      <c r="BI127" s="809"/>
      <c r="BJ127" s="809"/>
      <c r="BK127" s="809"/>
      <c r="BL127" s="809"/>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1" customFormat="1" ht="3.9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row>
    <row r="129" spans="1:86" s="91" customFormat="1" ht="3.95"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row>
    <row r="130" spans="1:86" s="91" customFormat="1" ht="16.5" customHeight="1">
      <c r="A130" s="59"/>
      <c r="B130" s="59" t="s">
        <v>1315</v>
      </c>
      <c r="C130" s="59"/>
      <c r="D130" s="59"/>
      <c r="E130" s="59"/>
      <c r="F130" s="59"/>
      <c r="G130" s="59"/>
      <c r="H130" s="59"/>
      <c r="I130" s="59"/>
      <c r="J130" s="59"/>
      <c r="K130" s="59"/>
      <c r="L130" s="59"/>
      <c r="M130" s="59"/>
      <c r="N130" s="59"/>
      <c r="O130" s="59"/>
      <c r="P130" s="59"/>
      <c r="Q130" s="810"/>
      <c r="R130" s="810"/>
      <c r="S130" s="810"/>
      <c r="T130" s="810"/>
      <c r="U130" s="810"/>
      <c r="V130" s="810"/>
      <c r="W130" s="810"/>
      <c r="X130" s="810"/>
      <c r="Y130" s="810"/>
      <c r="Z130" s="810"/>
      <c r="AA130" s="810"/>
      <c r="AB130" s="810"/>
      <c r="AC130" s="810"/>
      <c r="AD130" s="810"/>
      <c r="AE130" s="810"/>
      <c r="AF130" s="810"/>
      <c r="AG130" s="810"/>
      <c r="AH130" s="810"/>
      <c r="AI130" s="810"/>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1" customFormat="1" ht="17.100000000000001" customHeight="1">
      <c r="A131" s="90"/>
      <c r="B131" s="90"/>
      <c r="C131" s="90"/>
      <c r="D131" s="90"/>
      <c r="E131" s="805" t="s">
        <v>56</v>
      </c>
      <c r="F131" s="805"/>
      <c r="G131" s="68" t="s">
        <v>1646</v>
      </c>
      <c r="H131" s="68"/>
      <c r="I131" s="68"/>
      <c r="J131" s="68"/>
      <c r="K131" s="68"/>
      <c r="L131" s="68"/>
      <c r="M131" s="68"/>
      <c r="N131" s="68"/>
      <c r="O131" s="68"/>
      <c r="P131" s="68"/>
      <c r="Q131" s="61"/>
      <c r="R131" s="61"/>
      <c r="S131" s="61"/>
      <c r="T131" s="61"/>
      <c r="U131" s="90"/>
      <c r="V131" s="90"/>
      <c r="W131" s="90"/>
      <c r="X131" s="90"/>
      <c r="Y131" s="90"/>
      <c r="Z131" s="90"/>
      <c r="AA131" s="90"/>
      <c r="AB131" s="68"/>
      <c r="AC131" s="68"/>
      <c r="AD131" s="68"/>
      <c r="AE131" s="68"/>
      <c r="AF131" s="90"/>
      <c r="AG131" s="90"/>
      <c r="AH131" s="90"/>
      <c r="AI131" s="90"/>
      <c r="AJ131" s="90"/>
      <c r="AK131" s="90"/>
      <c r="AL131" s="90"/>
      <c r="AM131" s="90"/>
      <c r="AN131" s="90"/>
      <c r="AO131" s="90"/>
      <c r="AP131" s="68"/>
      <c r="AQ131" s="68"/>
      <c r="AR131" s="68"/>
      <c r="AS131" s="68"/>
      <c r="AT131" s="68"/>
      <c r="AU131" s="68"/>
      <c r="AV131" s="68"/>
      <c r="AW131" s="68"/>
      <c r="AX131" s="68"/>
      <c r="AY131" s="68"/>
      <c r="AZ131" s="68"/>
      <c r="BA131" s="68"/>
      <c r="BB131" s="68"/>
      <c r="BC131" s="61"/>
      <c r="BD131" s="61"/>
      <c r="BE131" s="61"/>
      <c r="BF131" s="61"/>
      <c r="BG131" s="90"/>
      <c r="BH131" s="90"/>
      <c r="BI131" s="90"/>
      <c r="BJ131" s="90"/>
      <c r="BK131" s="68"/>
      <c r="BL131" s="68"/>
      <c r="BM131" s="68"/>
      <c r="BN131" s="68"/>
      <c r="BO131" s="68"/>
      <c r="BP131" s="68"/>
      <c r="BQ131" s="68"/>
      <c r="BR131" s="68"/>
      <c r="BS131" s="68"/>
      <c r="BT131" s="68"/>
      <c r="BU131" s="68"/>
      <c r="BV131" s="61"/>
      <c r="BW131" s="90"/>
      <c r="BX131" s="90"/>
      <c r="BY131" s="90"/>
      <c r="BZ131" s="90"/>
      <c r="CB131" s="8" t="s">
        <v>1572</v>
      </c>
      <c r="CC131" s="2" t="s">
        <v>1282</v>
      </c>
    </row>
    <row r="132" spans="1:86" s="91" customFormat="1" ht="17.100000000000001" customHeight="1">
      <c r="A132" s="90"/>
      <c r="B132" s="90"/>
      <c r="C132" s="90"/>
      <c r="D132" s="90"/>
      <c r="E132" s="805" t="s">
        <v>56</v>
      </c>
      <c r="F132" s="805"/>
      <c r="G132" s="68" t="s">
        <v>1647</v>
      </c>
      <c r="H132" s="90"/>
      <c r="I132" s="68"/>
      <c r="J132" s="68"/>
      <c r="K132" s="68"/>
      <c r="L132" s="68"/>
      <c r="M132" s="68"/>
      <c r="N132" s="68"/>
      <c r="O132" s="68"/>
      <c r="P132" s="68"/>
      <c r="Q132" s="61"/>
      <c r="R132" s="61"/>
      <c r="S132" s="61"/>
      <c r="T132" s="61"/>
      <c r="U132" s="90"/>
      <c r="V132" s="78"/>
      <c r="W132" s="78"/>
      <c r="X132" s="68"/>
      <c r="Y132" s="90"/>
      <c r="Z132" s="90"/>
      <c r="AA132" s="90"/>
      <c r="AB132" s="68"/>
      <c r="AC132" s="68"/>
      <c r="AD132" s="68"/>
      <c r="AE132" s="68"/>
      <c r="AF132" s="90"/>
      <c r="AG132" s="90"/>
      <c r="AH132" s="90"/>
      <c r="AI132" s="90"/>
      <c r="AJ132" s="90"/>
      <c r="AK132" s="90"/>
      <c r="AL132" s="90"/>
      <c r="AM132" s="90"/>
      <c r="AN132" s="90"/>
      <c r="AO132" s="90"/>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90"/>
      <c r="BX132" s="90"/>
      <c r="BY132" s="90"/>
      <c r="BZ132" s="90"/>
      <c r="CB132" s="8" t="s">
        <v>385</v>
      </c>
      <c r="CC132" s="2" t="s">
        <v>384</v>
      </c>
    </row>
    <row r="133" spans="1:86" s="91" customFormat="1" ht="17.100000000000001" customHeight="1">
      <c r="A133" s="90"/>
      <c r="B133" s="90"/>
      <c r="C133" s="90"/>
      <c r="D133" s="90"/>
      <c r="E133" s="805" t="s">
        <v>56</v>
      </c>
      <c r="F133" s="805"/>
      <c r="G133" s="68" t="s">
        <v>1650</v>
      </c>
      <c r="H133" s="90"/>
      <c r="I133" s="68"/>
      <c r="J133" s="68"/>
      <c r="K133" s="68"/>
      <c r="L133" s="68"/>
      <c r="M133" s="68"/>
      <c r="N133" s="68"/>
      <c r="O133" s="68"/>
      <c r="P133" s="68"/>
      <c r="Q133" s="61"/>
      <c r="R133" s="61"/>
      <c r="S133" s="61"/>
      <c r="T133" s="61"/>
      <c r="U133" s="90"/>
      <c r="V133" s="78"/>
      <c r="W133" s="78"/>
      <c r="X133" s="68"/>
      <c r="Y133" s="90"/>
      <c r="Z133" s="90"/>
      <c r="AA133" s="90"/>
      <c r="AB133" s="68"/>
      <c r="AC133" s="68"/>
      <c r="AD133" s="68"/>
      <c r="AE133" s="68"/>
      <c r="AF133" s="90"/>
      <c r="AG133" s="90"/>
      <c r="AH133" s="90"/>
      <c r="AI133" s="90"/>
      <c r="AJ133" s="90"/>
      <c r="AK133" s="90"/>
      <c r="AL133" s="90"/>
      <c r="AM133" s="90"/>
      <c r="AN133" s="90"/>
      <c r="AO133" s="90"/>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90"/>
      <c r="BX133" s="90"/>
      <c r="BY133" s="90"/>
      <c r="BZ133" s="90"/>
      <c r="CB133" s="8" t="s">
        <v>385</v>
      </c>
      <c r="CC133" s="2" t="s">
        <v>384</v>
      </c>
    </row>
    <row r="134" spans="1:86" s="91" customFormat="1" ht="17.100000000000001" customHeight="1">
      <c r="A134" s="90"/>
      <c r="B134" s="90"/>
      <c r="C134" s="90"/>
      <c r="D134" s="90"/>
      <c r="E134" s="805" t="s">
        <v>56</v>
      </c>
      <c r="F134" s="805"/>
      <c r="G134" s="68" t="s">
        <v>970</v>
      </c>
      <c r="H134" s="90"/>
      <c r="I134" s="68"/>
      <c r="J134" s="68"/>
      <c r="K134" s="68"/>
      <c r="L134" s="68"/>
      <c r="M134" s="68"/>
      <c r="N134" s="68"/>
      <c r="O134" s="68"/>
      <c r="P134" s="68"/>
      <c r="Q134" s="61"/>
      <c r="R134" s="61"/>
      <c r="S134" s="61"/>
      <c r="T134" s="61"/>
      <c r="U134" s="90"/>
      <c r="V134" s="78"/>
      <c r="W134" s="78"/>
      <c r="X134" s="68"/>
      <c r="Y134" s="68"/>
      <c r="Z134" s="68"/>
      <c r="AA134" s="68"/>
      <c r="AB134" s="68"/>
      <c r="AC134" s="68"/>
      <c r="AD134" s="68"/>
      <c r="AE134" s="68"/>
      <c r="AF134" s="90"/>
      <c r="AG134" s="90"/>
      <c r="AH134" s="90"/>
      <c r="AI134" s="90"/>
      <c r="AJ134" s="90"/>
      <c r="AK134" s="90"/>
      <c r="AL134" s="90"/>
      <c r="AM134" s="90"/>
      <c r="AN134" s="90"/>
      <c r="AO134" s="90"/>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90"/>
      <c r="BX134" s="90"/>
      <c r="BY134" s="90"/>
      <c r="BZ134" s="90"/>
      <c r="CB134" s="8" t="s">
        <v>388</v>
      </c>
      <c r="CC134" s="2" t="s">
        <v>1573</v>
      </c>
    </row>
    <row r="135" spans="1:86" s="91" customFormat="1" ht="17.100000000000001" customHeight="1">
      <c r="A135" s="90"/>
      <c r="B135" s="90"/>
      <c r="C135" s="90"/>
      <c r="D135" s="90"/>
      <c r="E135" s="805" t="s">
        <v>56</v>
      </c>
      <c r="F135" s="805"/>
      <c r="G135" s="68" t="s">
        <v>1316</v>
      </c>
      <c r="H135" s="68"/>
      <c r="I135" s="68"/>
      <c r="J135" s="68"/>
      <c r="K135" s="68"/>
      <c r="L135" s="68"/>
      <c r="M135" s="68"/>
      <c r="N135" s="68"/>
      <c r="O135" s="68"/>
      <c r="P135" s="68"/>
      <c r="Q135" s="61"/>
      <c r="R135" s="61"/>
      <c r="S135" s="61"/>
      <c r="T135" s="61"/>
      <c r="U135" s="90"/>
      <c r="V135" s="78"/>
      <c r="W135" s="78"/>
      <c r="X135" s="68"/>
      <c r="Y135" s="90"/>
      <c r="Z135" s="90"/>
      <c r="AA135" s="90"/>
      <c r="AB135" s="68"/>
      <c r="AC135" s="68"/>
      <c r="AD135" s="68"/>
      <c r="AE135" s="68"/>
      <c r="AF135" s="90"/>
      <c r="AG135" s="90"/>
      <c r="AH135" s="90"/>
      <c r="AI135" s="90"/>
      <c r="AJ135" s="90"/>
      <c r="AK135" s="90"/>
      <c r="AL135" s="90"/>
      <c r="AM135" s="90"/>
      <c r="AN135" s="90"/>
      <c r="AO135" s="90"/>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90"/>
      <c r="BX135" s="90"/>
      <c r="BY135" s="90"/>
      <c r="BZ135" s="90"/>
      <c r="CB135" s="8" t="s">
        <v>391</v>
      </c>
      <c r="CC135" s="2" t="s">
        <v>390</v>
      </c>
    </row>
    <row r="136" spans="1:86" s="91" customFormat="1" ht="17.100000000000001" customHeight="1">
      <c r="A136" s="90"/>
      <c r="B136" s="90"/>
      <c r="C136" s="90"/>
      <c r="D136" s="90"/>
      <c r="E136" s="805" t="s">
        <v>56</v>
      </c>
      <c r="F136" s="805"/>
      <c r="G136" s="68" t="s">
        <v>1317</v>
      </c>
      <c r="H136" s="68"/>
      <c r="I136" s="68"/>
      <c r="J136" s="68"/>
      <c r="K136" s="68"/>
      <c r="L136" s="68"/>
      <c r="M136" s="68"/>
      <c r="N136" s="68"/>
      <c r="O136" s="68"/>
      <c r="P136" s="68"/>
      <c r="Q136" s="68"/>
      <c r="R136" s="68"/>
      <c r="S136" s="68"/>
      <c r="T136" s="68"/>
      <c r="U136" s="68"/>
      <c r="V136" s="78"/>
      <c r="W136" s="78"/>
      <c r="X136" s="68"/>
      <c r="Y136" s="90"/>
      <c r="Z136" s="90"/>
      <c r="AA136" s="90"/>
      <c r="AB136" s="68"/>
      <c r="AC136" s="68"/>
      <c r="AD136" s="68"/>
      <c r="AE136" s="68"/>
      <c r="AF136" s="90"/>
      <c r="AG136" s="90"/>
      <c r="AH136" s="90"/>
      <c r="AI136" s="90"/>
      <c r="AJ136" s="90"/>
      <c r="AK136" s="90"/>
      <c r="AL136" s="90"/>
      <c r="AM136" s="90"/>
      <c r="AN136" s="90"/>
      <c r="AO136" s="90"/>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90"/>
      <c r="BP136" s="90"/>
      <c r="BQ136" s="90"/>
      <c r="BR136" s="68"/>
      <c r="BS136" s="68"/>
      <c r="BT136" s="68"/>
      <c r="BU136" s="68"/>
      <c r="BV136" s="68"/>
      <c r="BW136" s="90"/>
      <c r="BX136" s="90"/>
      <c r="BY136" s="90"/>
      <c r="BZ136" s="90"/>
      <c r="CB136" s="8" t="s">
        <v>394</v>
      </c>
      <c r="CC136" s="2" t="s">
        <v>1284</v>
      </c>
    </row>
    <row r="137" spans="1:86" s="2" customFormat="1" ht="16.5" customHeight="1">
      <c r="A137" s="90"/>
      <c r="B137" s="90"/>
      <c r="C137" s="90"/>
      <c r="D137" s="90"/>
      <c r="E137" s="805" t="s">
        <v>56</v>
      </c>
      <c r="F137" s="805"/>
      <c r="G137" s="68" t="s">
        <v>700</v>
      </c>
      <c r="H137" s="68"/>
      <c r="I137" s="68"/>
      <c r="J137" s="68"/>
      <c r="K137" s="68"/>
      <c r="L137" s="68"/>
      <c r="M137" s="68"/>
      <c r="N137" s="68"/>
      <c r="O137" s="68"/>
      <c r="P137" s="68"/>
      <c r="Q137" s="68"/>
      <c r="R137" s="68"/>
      <c r="S137" s="68"/>
      <c r="T137" s="68"/>
      <c r="U137" s="68"/>
      <c r="V137" s="78"/>
      <c r="W137" s="78"/>
      <c r="X137" s="68"/>
      <c r="Y137" s="90"/>
      <c r="Z137" s="90"/>
      <c r="AA137" s="90"/>
      <c r="AB137" s="68"/>
      <c r="AC137" s="68"/>
      <c r="AD137" s="68"/>
      <c r="AE137" s="68"/>
      <c r="AF137" s="90"/>
      <c r="AG137" s="90"/>
      <c r="AH137" s="90"/>
      <c r="AI137" s="90"/>
      <c r="AJ137" s="90"/>
      <c r="AK137" s="90"/>
      <c r="AL137" s="90"/>
      <c r="AM137" s="90"/>
      <c r="AN137" s="90"/>
      <c r="AO137" s="90"/>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90"/>
      <c r="BP137" s="90"/>
      <c r="BQ137" s="90"/>
      <c r="BR137" s="68"/>
      <c r="BS137" s="68"/>
      <c r="BT137" s="68"/>
      <c r="BU137" s="68"/>
      <c r="BV137" s="68"/>
      <c r="BW137" s="90"/>
      <c r="BX137" s="90"/>
      <c r="BY137" s="90"/>
      <c r="BZ137" s="90"/>
      <c r="CB137" s="8" t="s">
        <v>1574</v>
      </c>
      <c r="CC137" s="2" t="s">
        <v>1286</v>
      </c>
    </row>
    <row r="138" spans="1:86" s="91" customFormat="1" ht="3.9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row>
    <row r="139" spans="1:86" s="91"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1318</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1"/>
      <c r="CC140" s="91"/>
      <c r="CD140" s="91"/>
      <c r="CE140" s="91"/>
      <c r="CF140" s="91"/>
      <c r="CG140" s="91"/>
      <c r="CH140" s="91"/>
    </row>
    <row r="141" spans="1:86" s="91" customFormat="1" ht="17.100000000000001" customHeight="1">
      <c r="A141" s="59"/>
      <c r="B141" s="90"/>
      <c r="C141" s="90"/>
      <c r="D141" s="90"/>
      <c r="E141" s="805" t="s">
        <v>56</v>
      </c>
      <c r="F141" s="805"/>
      <c r="G141" s="68" t="s">
        <v>1319</v>
      </c>
      <c r="H141" s="68"/>
      <c r="I141" s="68"/>
      <c r="J141" s="68"/>
      <c r="K141" s="68"/>
      <c r="L141" s="68"/>
      <c r="M141" s="68"/>
      <c r="N141" s="68"/>
      <c r="O141" s="61"/>
      <c r="P141" s="61"/>
      <c r="Q141" s="61"/>
      <c r="R141" s="61"/>
      <c r="S141" s="90"/>
      <c r="T141" s="90"/>
      <c r="U141" s="90"/>
      <c r="V141" s="90"/>
      <c r="W141" s="90"/>
      <c r="X141" s="90"/>
      <c r="Y141" s="90"/>
      <c r="Z141" s="68"/>
      <c r="AA141" s="68"/>
      <c r="AB141" s="68"/>
      <c r="AC141" s="68"/>
      <c r="AD141" s="68"/>
      <c r="AE141" s="68"/>
      <c r="AF141" s="90"/>
      <c r="AG141" s="90"/>
      <c r="AH141" s="90"/>
      <c r="AI141" s="90"/>
      <c r="AJ141" s="90"/>
      <c r="AK141" s="90"/>
      <c r="AL141" s="90"/>
      <c r="AM141" s="90"/>
      <c r="AN141" s="90"/>
      <c r="AO141" s="90"/>
      <c r="AP141" s="68"/>
      <c r="AQ141" s="68"/>
      <c r="AR141" s="68"/>
      <c r="AS141" s="68"/>
      <c r="AT141" s="68"/>
      <c r="AU141" s="68"/>
      <c r="AV141" s="68"/>
      <c r="AW141" s="68"/>
      <c r="AX141" s="68"/>
      <c r="AY141" s="68"/>
      <c r="AZ141" s="68"/>
      <c r="BA141" s="68"/>
      <c r="BB141" s="68"/>
      <c r="BC141" s="61"/>
      <c r="BD141" s="61"/>
      <c r="BE141" s="61"/>
      <c r="BF141" s="61"/>
      <c r="BG141" s="90"/>
      <c r="BH141" s="90"/>
      <c r="BI141" s="90"/>
      <c r="BJ141" s="90"/>
      <c r="BK141" s="68"/>
      <c r="BL141" s="68"/>
      <c r="BM141" s="68"/>
      <c r="BN141" s="68"/>
      <c r="BO141" s="68"/>
      <c r="BP141" s="68"/>
      <c r="BQ141" s="68"/>
      <c r="BR141" s="68"/>
      <c r="BS141" s="68"/>
      <c r="BT141" s="68"/>
      <c r="BU141" s="68"/>
      <c r="BV141" s="61"/>
      <c r="BW141" s="90"/>
      <c r="BX141" s="90"/>
      <c r="BY141" s="90"/>
      <c r="BZ141" s="90"/>
      <c r="CB141" s="8" t="s">
        <v>411</v>
      </c>
      <c r="CC141" s="2" t="s">
        <v>410</v>
      </c>
    </row>
    <row r="142" spans="1:86" s="91" customFormat="1" ht="17.100000000000001" customHeight="1">
      <c r="A142" s="90"/>
      <c r="B142" s="90"/>
      <c r="C142" s="90"/>
      <c r="D142" s="90"/>
      <c r="E142" s="805" t="s">
        <v>56</v>
      </c>
      <c r="F142" s="805"/>
      <c r="G142" s="68" t="s">
        <v>1320</v>
      </c>
      <c r="H142" s="90"/>
      <c r="I142" s="68"/>
      <c r="J142" s="68"/>
      <c r="K142" s="68"/>
      <c r="L142" s="68"/>
      <c r="M142" s="68"/>
      <c r="N142" s="68"/>
      <c r="O142" s="61"/>
      <c r="P142" s="61"/>
      <c r="Q142" s="61"/>
      <c r="R142" s="61"/>
      <c r="S142" s="90"/>
      <c r="T142" s="78"/>
      <c r="U142" s="78"/>
      <c r="V142" s="68"/>
      <c r="W142" s="90"/>
      <c r="X142" s="90"/>
      <c r="Y142" s="90"/>
      <c r="Z142" s="68"/>
      <c r="AA142" s="68"/>
      <c r="AB142" s="68"/>
      <c r="AC142" s="68"/>
      <c r="AD142" s="68"/>
      <c r="AE142" s="68"/>
      <c r="AF142" s="90"/>
      <c r="AG142" s="90"/>
      <c r="AH142" s="90"/>
      <c r="AI142" s="90"/>
      <c r="AJ142" s="90"/>
      <c r="AK142" s="90"/>
      <c r="AL142" s="90"/>
      <c r="AM142" s="90"/>
      <c r="AN142" s="90"/>
      <c r="AO142" s="90"/>
      <c r="AP142" s="68"/>
      <c r="AQ142" s="68"/>
      <c r="AR142" s="68"/>
      <c r="AS142" s="68"/>
      <c r="AT142" s="68"/>
      <c r="AU142" s="68"/>
      <c r="AV142" s="68"/>
      <c r="AW142" s="68"/>
      <c r="AX142" s="68"/>
      <c r="AY142" s="68"/>
      <c r="AZ142" s="68"/>
      <c r="BA142" s="68"/>
      <c r="BB142" s="68"/>
      <c r="BC142" s="61"/>
      <c r="BD142" s="61"/>
      <c r="BE142" s="61"/>
      <c r="BF142" s="61"/>
      <c r="BG142" s="90"/>
      <c r="BH142" s="90"/>
      <c r="BI142" s="90"/>
      <c r="BJ142" s="90"/>
      <c r="BK142" s="68"/>
      <c r="BL142" s="68"/>
      <c r="BM142" s="68"/>
      <c r="BN142" s="68"/>
      <c r="BO142" s="68"/>
      <c r="BP142" s="68"/>
      <c r="BQ142" s="68"/>
      <c r="BR142" s="68"/>
      <c r="BS142" s="68"/>
      <c r="BT142" s="68"/>
      <c r="BU142" s="68"/>
      <c r="BV142" s="61"/>
      <c r="BW142" s="90"/>
      <c r="BX142" s="90"/>
      <c r="BY142" s="90"/>
      <c r="BZ142" s="90"/>
      <c r="CB142" s="8" t="s">
        <v>414</v>
      </c>
      <c r="CC142" s="2" t="s">
        <v>413</v>
      </c>
    </row>
    <row r="143" spans="1:86" s="2" customFormat="1" ht="16.5" customHeight="1">
      <c r="A143" s="90"/>
      <c r="B143" s="90"/>
      <c r="C143" s="90"/>
      <c r="D143" s="90"/>
      <c r="E143" s="805" t="s">
        <v>56</v>
      </c>
      <c r="F143" s="805"/>
      <c r="G143" s="68" t="s">
        <v>1651</v>
      </c>
      <c r="H143" s="90"/>
      <c r="I143" s="68"/>
      <c r="J143" s="68"/>
      <c r="K143" s="68"/>
      <c r="L143" s="68"/>
      <c r="M143" s="68"/>
      <c r="N143" s="68"/>
      <c r="O143" s="61"/>
      <c r="P143" s="61"/>
      <c r="Q143" s="61"/>
      <c r="R143" s="61"/>
      <c r="S143" s="90"/>
      <c r="T143" s="78"/>
      <c r="U143" s="78"/>
      <c r="V143" s="68"/>
      <c r="W143" s="90"/>
      <c r="X143" s="90"/>
      <c r="Y143" s="90"/>
      <c r="Z143" s="68"/>
      <c r="AA143" s="68"/>
      <c r="AB143" s="68"/>
      <c r="AC143" s="68"/>
      <c r="AD143" s="68"/>
      <c r="AE143" s="68"/>
      <c r="AF143" s="90"/>
      <c r="AG143" s="90"/>
      <c r="AH143" s="90"/>
      <c r="AI143" s="90"/>
      <c r="AJ143" s="90"/>
      <c r="AK143" s="90"/>
      <c r="AL143" s="90"/>
      <c r="AM143" s="90"/>
      <c r="AN143" s="90"/>
      <c r="AO143" s="90"/>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90"/>
      <c r="BX143" s="90"/>
      <c r="BY143" s="90"/>
      <c r="BZ143" s="90"/>
      <c r="CB143" s="8" t="s">
        <v>417</v>
      </c>
      <c r="CC143" s="2" t="s">
        <v>416</v>
      </c>
    </row>
    <row r="144" spans="1:86" s="2" customFormat="1" ht="16.5" customHeight="1">
      <c r="A144" s="90"/>
      <c r="B144" s="90"/>
      <c r="C144" s="90"/>
      <c r="D144" s="90"/>
      <c r="E144" s="805" t="s">
        <v>56</v>
      </c>
      <c r="F144" s="805"/>
      <c r="G144" s="68" t="s">
        <v>1588</v>
      </c>
      <c r="H144" s="90"/>
      <c r="I144" s="68"/>
      <c r="J144" s="68"/>
      <c r="K144" s="68"/>
      <c r="L144" s="68"/>
      <c r="M144" s="68"/>
      <c r="N144" s="68"/>
      <c r="O144" s="61"/>
      <c r="P144" s="61"/>
      <c r="Q144" s="61"/>
      <c r="R144" s="61"/>
      <c r="S144" s="90"/>
      <c r="T144" s="78"/>
      <c r="U144" s="78"/>
      <c r="V144" s="68"/>
      <c r="W144" s="90"/>
      <c r="X144" s="90"/>
      <c r="Y144" s="90"/>
      <c r="Z144" s="68"/>
      <c r="AA144" s="68"/>
      <c r="AB144" s="68"/>
      <c r="AC144" s="68"/>
      <c r="AD144" s="68"/>
      <c r="AE144" s="68"/>
      <c r="AF144" s="90"/>
      <c r="AG144" s="90"/>
      <c r="AH144" s="90"/>
      <c r="AI144" s="90"/>
      <c r="AJ144" s="90"/>
      <c r="AK144" s="90"/>
      <c r="AL144" s="90"/>
      <c r="AM144" s="90"/>
      <c r="AN144" s="90"/>
      <c r="AO144" s="90"/>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90"/>
      <c r="BX144" s="90"/>
      <c r="BY144" s="90"/>
      <c r="BZ144" s="90"/>
      <c r="CB144" s="8" t="s">
        <v>417</v>
      </c>
      <c r="CC144" s="2" t="s">
        <v>416</v>
      </c>
    </row>
    <row r="145" spans="1:86" s="2" customFormat="1" ht="16.5" customHeight="1">
      <c r="A145" s="90"/>
      <c r="B145" s="90"/>
      <c r="C145" s="90"/>
      <c r="D145" s="90"/>
      <c r="E145" s="805" t="s">
        <v>56</v>
      </c>
      <c r="F145" s="805"/>
      <c r="G145" s="68" t="s">
        <v>700</v>
      </c>
      <c r="H145" s="90"/>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90"/>
      <c r="AG145" s="90"/>
      <c r="AH145" s="90"/>
      <c r="AI145" s="90"/>
      <c r="AJ145" s="90"/>
      <c r="AK145" s="90"/>
      <c r="AL145" s="90"/>
      <c r="AM145" s="90"/>
      <c r="AN145" s="90"/>
      <c r="AO145" s="90"/>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90"/>
      <c r="BX145" s="90"/>
      <c r="BY145" s="90"/>
      <c r="BZ145" s="90"/>
      <c r="CB145" s="8" t="s">
        <v>420</v>
      </c>
      <c r="CC145" s="2" t="s">
        <v>419</v>
      </c>
    </row>
    <row r="146" spans="1:86" s="2" customFormat="1" ht="16.5" customHeight="1">
      <c r="A146" s="90"/>
      <c r="B146" s="90"/>
      <c r="C146" s="90"/>
      <c r="D146" s="90"/>
      <c r="E146" s="805" t="s">
        <v>56</v>
      </c>
      <c r="F146" s="805"/>
      <c r="G146" s="68" t="s">
        <v>1322</v>
      </c>
      <c r="H146" s="90"/>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90"/>
      <c r="AG146" s="90"/>
      <c r="AH146" s="90"/>
      <c r="AI146" s="90"/>
      <c r="AJ146" s="90"/>
      <c r="AK146" s="90"/>
      <c r="AL146" s="90"/>
      <c r="AM146" s="90"/>
      <c r="AN146" s="90"/>
      <c r="AO146" s="90"/>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90"/>
      <c r="BX146" s="90"/>
      <c r="BY146" s="90"/>
      <c r="BZ146" s="90"/>
      <c r="CB146" s="8" t="s">
        <v>423</v>
      </c>
      <c r="CC146" s="2" t="s">
        <v>422</v>
      </c>
    </row>
    <row r="147" spans="1:86" s="2" customFormat="1" ht="3.9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B147" s="91"/>
      <c r="CC147" s="91"/>
      <c r="CD147" s="91"/>
      <c r="CE147" s="91"/>
      <c r="CF147" s="91"/>
      <c r="CG147" s="91"/>
      <c r="CH147" s="91"/>
    </row>
    <row r="148" spans="1:86" s="2" customFormat="1" ht="3.95" customHeight="1">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B148" s="8"/>
    </row>
    <row r="149" spans="1:86" s="2" customFormat="1" ht="17.100000000000001" customHeight="1">
      <c r="A149" s="59"/>
      <c r="B149" s="59" t="s">
        <v>1594</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90"/>
      <c r="B150" s="90"/>
      <c r="C150" s="90"/>
      <c r="D150" s="90"/>
      <c r="E150" s="805" t="s">
        <v>56</v>
      </c>
      <c r="F150" s="805"/>
      <c r="G150" s="68" t="s">
        <v>629</v>
      </c>
      <c r="H150" s="68"/>
      <c r="I150" s="68"/>
      <c r="J150" s="68"/>
      <c r="K150" s="68"/>
      <c r="L150" s="68"/>
      <c r="M150" s="68"/>
      <c r="N150" s="68"/>
      <c r="O150" s="61"/>
      <c r="P150" s="61"/>
      <c r="Q150" s="61"/>
      <c r="R150" s="61"/>
      <c r="S150" s="90"/>
      <c r="T150" s="90"/>
      <c r="U150" s="90"/>
      <c r="V150" s="90"/>
      <c r="W150" s="90"/>
      <c r="X150" s="90"/>
      <c r="Y150" s="90"/>
      <c r="Z150" s="68"/>
      <c r="AA150" s="68"/>
      <c r="AB150" s="68"/>
      <c r="AC150" s="68"/>
      <c r="AD150" s="68"/>
      <c r="AE150" s="68"/>
      <c r="AF150" s="90"/>
      <c r="AG150" s="90"/>
      <c r="AH150" s="90"/>
      <c r="AI150" s="90"/>
      <c r="AJ150" s="90"/>
      <c r="AK150" s="90"/>
      <c r="AL150" s="90"/>
      <c r="AM150" s="90"/>
      <c r="AN150" s="90"/>
      <c r="AO150" s="90"/>
      <c r="AP150" s="68"/>
      <c r="AQ150" s="68"/>
      <c r="AR150" s="68"/>
      <c r="AS150" s="68"/>
      <c r="AT150" s="68"/>
      <c r="AU150" s="68"/>
      <c r="AV150" s="68"/>
      <c r="AW150" s="68"/>
      <c r="AX150" s="68"/>
      <c r="AY150" s="68"/>
      <c r="AZ150" s="68"/>
      <c r="BA150" s="68"/>
      <c r="BB150" s="68"/>
      <c r="BC150" s="61"/>
      <c r="BD150" s="61"/>
      <c r="BE150" s="61"/>
      <c r="BF150" s="61"/>
      <c r="BG150" s="90"/>
      <c r="BH150" s="90"/>
      <c r="BI150" s="90"/>
      <c r="BJ150" s="90"/>
      <c r="BK150" s="68"/>
      <c r="BL150" s="68"/>
      <c r="BM150" s="68"/>
      <c r="BN150" s="68"/>
      <c r="BO150" s="68"/>
      <c r="BP150" s="68"/>
      <c r="BQ150" s="68"/>
      <c r="BR150" s="68"/>
      <c r="BS150" s="68"/>
      <c r="BT150" s="68"/>
      <c r="BU150" s="68"/>
      <c r="BV150" s="61"/>
      <c r="BW150" s="90"/>
      <c r="BX150" s="90"/>
      <c r="BY150" s="90"/>
      <c r="BZ150" s="90"/>
    </row>
    <row r="151" spans="1:86" s="2" customFormat="1" ht="17.100000000000001" customHeight="1">
      <c r="A151" s="90"/>
      <c r="B151" s="90"/>
      <c r="C151" s="90"/>
      <c r="D151" s="90"/>
      <c r="E151" s="805" t="s">
        <v>56</v>
      </c>
      <c r="F151" s="805"/>
      <c r="G151" s="68" t="s">
        <v>1590</v>
      </c>
      <c r="H151" s="68"/>
      <c r="I151" s="68"/>
      <c r="J151" s="68"/>
      <c r="K151" s="68"/>
      <c r="L151" s="68"/>
      <c r="M151" s="68"/>
      <c r="N151" s="68"/>
      <c r="O151" s="61"/>
      <c r="P151" s="61"/>
      <c r="Q151" s="61"/>
      <c r="R151" s="61"/>
      <c r="S151" s="90"/>
      <c r="T151" s="90"/>
      <c r="U151" s="90"/>
      <c r="V151" s="90"/>
      <c r="W151" s="90"/>
      <c r="X151" s="90"/>
      <c r="Y151" s="90"/>
      <c r="Z151" s="68"/>
      <c r="AA151" s="68"/>
      <c r="AB151" s="68"/>
      <c r="AC151" s="68"/>
      <c r="AD151" s="68"/>
      <c r="AE151" s="68"/>
      <c r="AF151" s="90"/>
      <c r="AG151" s="90"/>
      <c r="AH151" s="90"/>
      <c r="AI151" s="90"/>
      <c r="AJ151" s="90"/>
      <c r="AK151" s="90"/>
      <c r="AL151" s="90"/>
      <c r="AM151" s="90"/>
      <c r="AN151" s="90"/>
      <c r="AO151" s="90"/>
      <c r="AP151" s="68"/>
      <c r="AQ151" s="68"/>
      <c r="AR151" s="68"/>
      <c r="AS151" s="68"/>
      <c r="AT151" s="68"/>
      <c r="AU151" s="68"/>
      <c r="AV151" s="68"/>
      <c r="AW151" s="68"/>
      <c r="AX151" s="68"/>
      <c r="AY151" s="68"/>
      <c r="AZ151" s="68"/>
      <c r="BA151" s="68"/>
      <c r="BB151" s="68"/>
      <c r="BC151" s="61"/>
      <c r="BD151" s="61"/>
      <c r="BE151" s="61"/>
      <c r="BF151" s="61"/>
      <c r="BG151" s="90"/>
      <c r="BH151" s="90"/>
      <c r="BI151" s="90"/>
      <c r="BJ151" s="90"/>
      <c r="BK151" s="68"/>
      <c r="BL151" s="68"/>
      <c r="BM151" s="68"/>
      <c r="BN151" s="68"/>
      <c r="BO151" s="68"/>
      <c r="BP151" s="68"/>
      <c r="BQ151" s="68"/>
      <c r="BR151" s="68"/>
      <c r="BS151" s="68"/>
      <c r="BT151" s="68"/>
      <c r="BU151" s="68"/>
      <c r="BV151" s="61"/>
      <c r="BW151" s="90"/>
      <c r="BX151" s="90"/>
      <c r="BY151" s="90"/>
      <c r="BZ151" s="90"/>
    </row>
    <row r="152" spans="1:86" s="2" customFormat="1" ht="17.100000000000001" customHeight="1">
      <c r="A152" s="90"/>
      <c r="B152" s="90"/>
      <c r="C152" s="90"/>
      <c r="D152" s="90"/>
      <c r="E152" s="805" t="s">
        <v>56</v>
      </c>
      <c r="F152" s="805"/>
      <c r="G152" s="68" t="s">
        <v>996</v>
      </c>
      <c r="H152" s="68"/>
      <c r="I152" s="68"/>
      <c r="J152" s="68"/>
      <c r="K152" s="68"/>
      <c r="L152" s="68"/>
      <c r="M152" s="68"/>
      <c r="N152" s="68"/>
      <c r="O152" s="61"/>
      <c r="P152" s="61"/>
      <c r="Q152" s="61"/>
      <c r="R152" s="61"/>
      <c r="S152" s="90"/>
      <c r="T152" s="90"/>
      <c r="U152" s="90"/>
      <c r="V152" s="90"/>
      <c r="W152" s="90"/>
      <c r="X152" s="90"/>
      <c r="Y152" s="90"/>
      <c r="Z152" s="68"/>
      <c r="AA152" s="68"/>
      <c r="AB152" s="68"/>
      <c r="AC152" s="68"/>
      <c r="AD152" s="68"/>
      <c r="AE152" s="68"/>
      <c r="AF152" s="90"/>
      <c r="AG152" s="90"/>
      <c r="AH152" s="90"/>
      <c r="AI152" s="90"/>
      <c r="AJ152" s="90"/>
      <c r="AK152" s="90"/>
      <c r="AL152" s="90"/>
      <c r="AM152" s="90"/>
      <c r="AN152" s="90"/>
      <c r="AO152" s="90"/>
      <c r="AP152" s="68"/>
      <c r="AQ152" s="68"/>
      <c r="AR152" s="68"/>
      <c r="AS152" s="68"/>
      <c r="AT152" s="68"/>
      <c r="AU152" s="68"/>
      <c r="AV152" s="68"/>
      <c r="AW152" s="68"/>
      <c r="AX152" s="68"/>
      <c r="AY152" s="68"/>
      <c r="AZ152" s="68"/>
      <c r="BA152" s="68"/>
      <c r="BB152" s="68"/>
      <c r="BC152" s="61"/>
      <c r="BD152" s="61"/>
      <c r="BE152" s="61"/>
      <c r="BF152" s="61"/>
      <c r="BG152" s="90"/>
      <c r="BH152" s="90"/>
      <c r="BI152" s="90"/>
      <c r="BJ152" s="90"/>
      <c r="BK152" s="68"/>
      <c r="BL152" s="68"/>
      <c r="BM152" s="68"/>
      <c r="BN152" s="68"/>
      <c r="BO152" s="68"/>
      <c r="BP152" s="68"/>
      <c r="BQ152" s="68"/>
      <c r="BR152" s="68"/>
      <c r="BS152" s="68"/>
      <c r="BT152" s="68"/>
      <c r="BU152" s="68"/>
      <c r="BV152" s="61"/>
      <c r="BW152" s="90"/>
      <c r="BX152" s="90"/>
      <c r="BY152" s="90"/>
      <c r="BZ152" s="90"/>
    </row>
    <row r="153" spans="1:86" s="1" customFormat="1" ht="17.100000000000001" customHeight="1">
      <c r="A153" s="90"/>
      <c r="B153" s="90"/>
      <c r="C153" s="90"/>
      <c r="D153" s="90"/>
      <c r="E153" s="805" t="s">
        <v>56</v>
      </c>
      <c r="F153" s="805"/>
      <c r="G153" s="68" t="s">
        <v>1324</v>
      </c>
      <c r="H153" s="68"/>
      <c r="I153" s="68"/>
      <c r="J153" s="68"/>
      <c r="K153" s="68"/>
      <c r="L153" s="68"/>
      <c r="M153" s="68"/>
      <c r="N153" s="68"/>
      <c r="O153" s="61"/>
      <c r="P153" s="61"/>
      <c r="Q153" s="61"/>
      <c r="R153" s="61"/>
      <c r="S153" s="90"/>
      <c r="T153" s="90"/>
      <c r="U153" s="90"/>
      <c r="V153" s="90"/>
      <c r="W153" s="90"/>
      <c r="X153" s="90"/>
      <c r="Y153" s="90"/>
      <c r="Z153" s="68"/>
      <c r="AA153" s="68"/>
      <c r="AB153" s="68"/>
      <c r="AC153" s="68"/>
      <c r="AD153" s="68"/>
      <c r="AE153" s="68"/>
      <c r="AF153" s="90"/>
      <c r="AG153" s="90"/>
      <c r="AH153" s="90"/>
      <c r="AI153" s="90"/>
      <c r="AJ153" s="90"/>
      <c r="AK153" s="90"/>
      <c r="AL153" s="90"/>
      <c r="AM153" s="90"/>
      <c r="AN153" s="90"/>
      <c r="AO153" s="90"/>
      <c r="AP153" s="68"/>
      <c r="AQ153" s="68"/>
      <c r="AR153" s="68"/>
      <c r="AS153" s="68"/>
      <c r="AT153" s="68"/>
      <c r="AU153" s="68"/>
      <c r="AV153" s="68"/>
      <c r="AW153" s="68"/>
      <c r="AX153" s="68"/>
      <c r="AY153" s="68"/>
      <c r="AZ153" s="68"/>
      <c r="BA153" s="68"/>
      <c r="BB153" s="68"/>
      <c r="BC153" s="61"/>
      <c r="BD153" s="61"/>
      <c r="BE153" s="61"/>
      <c r="BF153" s="61"/>
      <c r="BG153" s="90"/>
      <c r="BH153" s="90"/>
      <c r="BI153" s="90"/>
      <c r="BJ153" s="90"/>
      <c r="BK153" s="68"/>
      <c r="BL153" s="68"/>
      <c r="BM153" s="68"/>
      <c r="BN153" s="68"/>
      <c r="BO153" s="68"/>
      <c r="BP153" s="68"/>
      <c r="BQ153" s="68"/>
      <c r="BR153" s="68"/>
      <c r="BS153" s="68"/>
      <c r="BT153" s="68"/>
      <c r="BU153" s="68"/>
      <c r="BV153" s="61"/>
      <c r="BW153" s="90"/>
      <c r="BX153" s="90"/>
      <c r="BY153" s="90"/>
      <c r="BZ153" s="90"/>
      <c r="CB153" s="2"/>
      <c r="CC153" s="2"/>
      <c r="CD153" s="2"/>
      <c r="CE153" s="2"/>
      <c r="CF153" s="2"/>
      <c r="CG153" s="2"/>
      <c r="CH153" s="2"/>
    </row>
    <row r="154" spans="1:86" s="1" customFormat="1" ht="16.5" customHeight="1">
      <c r="A154" s="90"/>
      <c r="B154" s="90"/>
      <c r="C154" s="90"/>
      <c r="D154" s="90"/>
      <c r="E154" s="805" t="s">
        <v>56</v>
      </c>
      <c r="F154" s="805"/>
      <c r="G154" s="68" t="s">
        <v>700</v>
      </c>
      <c r="H154" s="90"/>
      <c r="I154" s="68"/>
      <c r="J154" s="68"/>
      <c r="K154" s="68"/>
      <c r="L154" s="68"/>
      <c r="M154" s="68"/>
      <c r="N154" s="68"/>
      <c r="O154" s="61"/>
      <c r="P154" s="61"/>
      <c r="Q154" s="61"/>
      <c r="R154" s="61"/>
      <c r="S154" s="90"/>
      <c r="T154" s="78"/>
      <c r="U154" s="78"/>
      <c r="V154" s="68"/>
      <c r="W154" s="90"/>
      <c r="X154" s="90"/>
      <c r="Y154" s="90"/>
      <c r="Z154" s="68"/>
      <c r="AA154" s="68"/>
      <c r="AB154" s="68"/>
      <c r="AC154" s="68"/>
      <c r="AD154" s="68"/>
      <c r="AE154" s="68"/>
      <c r="AF154" s="90"/>
      <c r="AG154" s="90"/>
      <c r="AH154" s="90"/>
      <c r="AI154" s="90"/>
      <c r="AJ154" s="90"/>
      <c r="AK154" s="90"/>
      <c r="AL154" s="90"/>
      <c r="AM154" s="90"/>
      <c r="AN154" s="90"/>
      <c r="AO154" s="90"/>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90"/>
      <c r="BX154" s="90"/>
      <c r="BY154" s="90"/>
      <c r="BZ154" s="90"/>
    </row>
    <row r="155" spans="1:86" s="1" customFormat="1" ht="17.100000000000001" customHeight="1">
      <c r="A155" s="90"/>
      <c r="B155" s="90"/>
      <c r="C155" s="90"/>
      <c r="D155" s="90"/>
      <c r="E155" s="805" t="s">
        <v>56</v>
      </c>
      <c r="F155" s="805"/>
      <c r="G155" s="68" t="s">
        <v>1326</v>
      </c>
      <c r="H155" s="90"/>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90"/>
      <c r="AG155" s="90"/>
      <c r="AH155" s="90"/>
      <c r="AI155" s="90"/>
      <c r="AJ155" s="90"/>
      <c r="AK155" s="90"/>
      <c r="AL155" s="90"/>
      <c r="AM155" s="90"/>
      <c r="AN155" s="90"/>
      <c r="AO155" s="90"/>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90"/>
      <c r="BX155" s="90"/>
      <c r="BY155" s="90"/>
      <c r="BZ155" s="90"/>
    </row>
    <row r="156" spans="1:86" s="2" customFormat="1" ht="5.0999999999999996"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B156" s="1"/>
      <c r="CC156" s="1"/>
      <c r="CD156" s="1"/>
      <c r="CE156" s="1"/>
      <c r="CF156" s="1"/>
      <c r="CG156" s="1"/>
      <c r="CH156" s="1"/>
    </row>
    <row r="157" spans="1:86" s="2" customFormat="1" ht="5.0999999999999996" customHeight="1">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174"/>
      <c r="BT157" s="174"/>
      <c r="BU157" s="174"/>
      <c r="BV157" s="174"/>
      <c r="BW157" s="174"/>
      <c r="BX157" s="174"/>
      <c r="BY157" s="174"/>
      <c r="BZ157" s="174"/>
      <c r="CB157" s="8"/>
    </row>
    <row r="158" spans="1:86" s="1" customFormat="1" ht="17.100000000000001" customHeight="1">
      <c r="A158" s="59"/>
      <c r="B158" s="59" t="s">
        <v>1327</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807"/>
      <c r="AA159" s="807"/>
      <c r="AB159" s="807"/>
      <c r="AC159" s="807"/>
      <c r="AD159" s="807"/>
      <c r="AE159" s="807"/>
      <c r="AF159" s="807"/>
      <c r="AG159" s="807"/>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807"/>
      <c r="AA160" s="807"/>
      <c r="AB160" s="807"/>
      <c r="AC160" s="807"/>
      <c r="AD160" s="807"/>
      <c r="AE160" s="807"/>
      <c r="AF160" s="807"/>
      <c r="AG160" s="807"/>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807"/>
      <c r="AA161" s="807"/>
      <c r="AB161" s="807"/>
      <c r="AC161" s="807"/>
      <c r="AD161" s="807"/>
      <c r="AE161" s="807"/>
      <c r="AF161" s="807"/>
      <c r="AG161" s="807"/>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807"/>
      <c r="AA162" s="807"/>
      <c r="AB162" s="807"/>
      <c r="AC162" s="807"/>
      <c r="AD162" s="807"/>
      <c r="AE162" s="807"/>
      <c r="AF162" s="807"/>
      <c r="AG162" s="807"/>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row>
    <row r="164" spans="1:86" s="1" customFormat="1" ht="3.95" customHeight="1">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c r="BS164" s="174"/>
      <c r="BT164" s="174"/>
      <c r="BU164" s="174"/>
      <c r="BV164" s="174"/>
      <c r="BW164" s="174"/>
      <c r="BX164" s="174"/>
      <c r="BY164" s="174"/>
      <c r="BZ164" s="174"/>
    </row>
    <row r="165" spans="1:86" s="1" customFormat="1" ht="17.100000000000001" customHeight="1">
      <c r="A165" s="59"/>
      <c r="B165" s="59" t="s">
        <v>1328</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792"/>
      <c r="AA166" s="792"/>
      <c r="AB166" s="792"/>
      <c r="AC166" s="792"/>
      <c r="AD166" s="792"/>
      <c r="AE166" s="792"/>
      <c r="AF166" s="792"/>
      <c r="AG166" s="792"/>
      <c r="AH166" s="792"/>
      <c r="AI166" s="792"/>
      <c r="AJ166" s="792"/>
      <c r="AK166" s="792"/>
      <c r="AL166" s="792"/>
      <c r="AM166" s="792"/>
      <c r="AN166" s="792"/>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792"/>
      <c r="AA167" s="792"/>
      <c r="AB167" s="792"/>
      <c r="AC167" s="792"/>
      <c r="AD167" s="792"/>
      <c r="AE167" s="792"/>
      <c r="AF167" s="792"/>
      <c r="AG167" s="792"/>
      <c r="AH167" s="792"/>
      <c r="AI167" s="792"/>
      <c r="AJ167" s="792"/>
      <c r="AK167" s="792"/>
      <c r="AL167" s="792"/>
      <c r="AM167" s="792"/>
      <c r="AN167" s="792"/>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row>
    <row r="169" spans="1:86" s="1" customFormat="1" ht="3.95" customHeight="1">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row>
    <row r="170" spans="1:86" s="1" customFormat="1" ht="17.100000000000001" customHeight="1">
      <c r="A170" s="59"/>
      <c r="B170" s="59" t="s">
        <v>1329</v>
      </c>
      <c r="C170" s="59"/>
      <c r="D170" s="59"/>
      <c r="E170" s="59"/>
      <c r="F170" s="59"/>
      <c r="G170" s="59"/>
      <c r="H170" s="59"/>
      <c r="I170" s="59"/>
      <c r="J170" s="59"/>
      <c r="K170" s="59"/>
      <c r="L170" s="59"/>
      <c r="M170" s="59"/>
      <c r="N170" s="59"/>
      <c r="O170" s="59"/>
      <c r="P170" s="59"/>
      <c r="Q170" s="59"/>
      <c r="R170" s="59"/>
      <c r="S170" s="59"/>
      <c r="T170" s="829"/>
      <c r="U170" s="829"/>
      <c r="V170" s="829"/>
      <c r="W170" s="829"/>
      <c r="X170" s="829"/>
      <c r="Y170" s="829"/>
      <c r="Z170" s="829"/>
      <c r="AA170" s="829"/>
      <c r="AB170" s="829"/>
      <c r="AC170" s="829"/>
      <c r="AD170" s="829"/>
      <c r="AE170" s="829"/>
      <c r="AF170" s="829"/>
      <c r="AG170" s="829"/>
      <c r="AH170" s="829"/>
      <c r="AI170" s="829"/>
      <c r="AJ170" s="829"/>
      <c r="AK170" s="829"/>
      <c r="AL170" s="829"/>
      <c r="AM170" s="829"/>
      <c r="AN170" s="829"/>
      <c r="AO170" s="829"/>
      <c r="AP170" s="829"/>
      <c r="AQ170" s="829"/>
      <c r="AR170" s="829"/>
      <c r="AS170" s="829"/>
      <c r="AT170" s="829"/>
      <c r="AU170" s="829"/>
      <c r="AV170" s="829"/>
      <c r="AW170" s="829"/>
      <c r="AX170" s="829"/>
      <c r="AY170" s="829"/>
      <c r="AZ170" s="829"/>
      <c r="BA170" s="829"/>
      <c r="BB170" s="829"/>
      <c r="BC170" s="829"/>
      <c r="BD170" s="829"/>
      <c r="BE170" s="829"/>
      <c r="BF170" s="829"/>
      <c r="BG170" s="829"/>
      <c r="BH170" s="829"/>
      <c r="BI170" s="829"/>
      <c r="BJ170" s="829"/>
      <c r="BK170" s="829"/>
      <c r="BL170" s="829"/>
      <c r="BM170" s="829"/>
      <c r="BN170" s="829"/>
      <c r="BO170" s="829"/>
      <c r="BP170" s="829"/>
      <c r="BQ170" s="829"/>
      <c r="BR170" s="829"/>
      <c r="BS170" s="829"/>
      <c r="BT170" s="829"/>
      <c r="BU170" s="829"/>
      <c r="BV170" s="829"/>
      <c r="BW170" s="829"/>
      <c r="BX170" s="829"/>
      <c r="BY170" s="829"/>
      <c r="BZ170" s="829"/>
    </row>
    <row r="171" spans="1:86" s="2" customFormat="1" ht="5.0999999999999996"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B171" s="1"/>
      <c r="CC171" s="1"/>
      <c r="CD171" s="1"/>
      <c r="CE171" s="1"/>
      <c r="CF171" s="1"/>
      <c r="CG171" s="1"/>
      <c r="CH171" s="1"/>
    </row>
    <row r="172" spans="1:86" s="2" customFormat="1" ht="5.0999999999999996" customHeight="1">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B172" s="8"/>
    </row>
    <row r="173" spans="1:86" s="1" customFormat="1" ht="17.100000000000001" customHeight="1">
      <c r="A173" s="59"/>
      <c r="B173" s="78" t="s">
        <v>1330</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805" t="s">
        <v>56</v>
      </c>
      <c r="BD175" s="805"/>
      <c r="BE175" s="78"/>
      <c r="BF175" s="78" t="s">
        <v>184</v>
      </c>
      <c r="BG175" s="78"/>
      <c r="BH175" s="78"/>
      <c r="BI175" s="78"/>
      <c r="BJ175" s="78"/>
      <c r="BK175" s="805" t="s">
        <v>56</v>
      </c>
      <c r="BL175" s="805"/>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805" t="s">
        <v>56</v>
      </c>
      <c r="BD176" s="805"/>
      <c r="BE176" s="78"/>
      <c r="BF176" s="78" t="s">
        <v>184</v>
      </c>
      <c r="BG176" s="78"/>
      <c r="BH176" s="78"/>
      <c r="BI176" s="78"/>
      <c r="BJ176" s="78"/>
      <c r="BK176" s="805" t="s">
        <v>56</v>
      </c>
      <c r="BL176" s="805"/>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1331</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805"/>
      <c r="AY177" s="805"/>
      <c r="AZ177" s="805"/>
      <c r="BA177" s="805"/>
      <c r="BB177" s="805"/>
      <c r="BC177" s="805"/>
      <c r="BD177" s="805"/>
      <c r="BE177" s="805"/>
      <c r="BF177" s="805"/>
      <c r="BG177" s="805"/>
      <c r="BH177" s="805"/>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805"/>
      <c r="AL178" s="805"/>
      <c r="AM178" s="805"/>
      <c r="AN178" s="805"/>
      <c r="AO178" s="805"/>
      <c r="AP178" s="805"/>
      <c r="AQ178" s="805"/>
      <c r="AR178" s="805"/>
      <c r="AS178" s="805"/>
      <c r="AT178" s="805"/>
      <c r="AU178" s="805"/>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805" t="s">
        <v>56</v>
      </c>
      <c r="AC179" s="805"/>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805" t="s">
        <v>56</v>
      </c>
      <c r="AC180" s="805"/>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66"/>
      <c r="AC181" s="966"/>
      <c r="AD181" s="966"/>
      <c r="AE181" s="966"/>
      <c r="AF181" s="966"/>
      <c r="AG181" s="966"/>
      <c r="AH181" s="966"/>
      <c r="AI181" s="966"/>
      <c r="AJ181" s="966"/>
      <c r="AK181" s="966"/>
      <c r="AL181" s="966"/>
      <c r="AM181" s="966"/>
      <c r="AN181" s="966"/>
      <c r="AO181" s="966"/>
      <c r="AP181" s="966"/>
      <c r="AQ181" s="966"/>
      <c r="AR181" s="966"/>
      <c r="AS181" s="966"/>
      <c r="AT181" s="966"/>
      <c r="AU181" s="966"/>
      <c r="AV181" s="966"/>
      <c r="AW181" s="966"/>
      <c r="AX181" s="966"/>
      <c r="AY181" s="966"/>
      <c r="AZ181" s="966"/>
      <c r="BA181" s="966"/>
      <c r="BB181" s="966"/>
      <c r="BC181" s="966"/>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row>
    <row r="183" spans="1:86" s="2" customFormat="1" ht="5.0999999999999996" customHeight="1">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c r="BS183" s="174"/>
      <c r="BT183" s="174"/>
      <c r="BU183" s="174"/>
      <c r="BV183" s="174"/>
      <c r="BW183" s="174"/>
      <c r="BX183" s="174"/>
      <c r="BY183" s="174"/>
      <c r="BZ183" s="174"/>
      <c r="CB183" s="1"/>
      <c r="CC183" s="1"/>
      <c r="CD183" s="1"/>
      <c r="CE183" s="1"/>
      <c r="CF183" s="1"/>
      <c r="CG183" s="1"/>
      <c r="CH183" s="1"/>
    </row>
    <row r="184" spans="1:86" s="2" customFormat="1" ht="16.5" customHeight="1">
      <c r="A184" s="59"/>
      <c r="B184" s="59" t="s">
        <v>1332</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798" t="s">
        <v>234</v>
      </c>
      <c r="E185" s="798"/>
      <c r="F185" s="798"/>
      <c r="G185" s="798"/>
      <c r="H185" s="798"/>
      <c r="I185" s="798"/>
      <c r="J185" s="798"/>
      <c r="K185" s="798"/>
      <c r="L185" s="59" t="s">
        <v>37</v>
      </c>
      <c r="M185" s="59"/>
      <c r="N185" s="802"/>
      <c r="O185" s="802"/>
      <c r="P185" s="802"/>
      <c r="Q185" s="802"/>
      <c r="R185" s="801" t="s">
        <v>235</v>
      </c>
      <c r="S185" s="801"/>
      <c r="T185" s="801"/>
      <c r="U185" s="59"/>
      <c r="V185" s="59" t="s">
        <v>37</v>
      </c>
      <c r="W185" s="796"/>
      <c r="X185" s="796"/>
      <c r="Y185" s="796"/>
      <c r="Z185" s="796"/>
      <c r="AA185" s="796"/>
      <c r="AB185" s="796"/>
      <c r="AC185" s="796"/>
      <c r="AD185" s="796"/>
      <c r="AE185" s="796"/>
      <c r="AF185" s="796"/>
      <c r="AG185" s="796"/>
      <c r="AH185" s="796"/>
      <c r="AI185" s="796"/>
      <c r="AJ185" s="796"/>
      <c r="AK185" s="796"/>
      <c r="AL185" s="59" t="s">
        <v>117</v>
      </c>
      <c r="AM185" s="59"/>
      <c r="AN185" s="796"/>
      <c r="AO185" s="796"/>
      <c r="AP185" s="796"/>
      <c r="AQ185" s="796"/>
      <c r="AR185" s="796"/>
      <c r="AS185" s="796"/>
      <c r="AT185" s="796"/>
      <c r="AU185" s="796"/>
      <c r="AV185" s="796"/>
      <c r="AW185" s="796"/>
      <c r="AX185" s="796"/>
      <c r="AY185" s="796"/>
      <c r="AZ185" s="796"/>
      <c r="BA185" s="796"/>
      <c r="BB185" s="796"/>
      <c r="BC185" s="59" t="s">
        <v>117</v>
      </c>
      <c r="BD185" s="59"/>
      <c r="BE185" s="803">
        <f>W185+AN185</f>
        <v>0</v>
      </c>
      <c r="BF185" s="803"/>
      <c r="BG185" s="803"/>
      <c r="BH185" s="803"/>
      <c r="BI185" s="803"/>
      <c r="BJ185" s="803"/>
      <c r="BK185" s="803"/>
      <c r="BL185" s="803"/>
      <c r="BM185" s="803"/>
      <c r="BN185" s="803"/>
      <c r="BO185" s="803"/>
      <c r="BP185" s="803"/>
      <c r="BQ185" s="803"/>
      <c r="BR185" s="803"/>
      <c r="BS185" s="803"/>
      <c r="BT185" s="123"/>
      <c r="BU185" s="119" t="s">
        <v>85</v>
      </c>
      <c r="BV185" s="119"/>
      <c r="BW185" s="119"/>
      <c r="BX185" s="119"/>
      <c r="BY185" s="119"/>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802"/>
      <c r="O186" s="802"/>
      <c r="P186" s="802"/>
      <c r="Q186" s="802"/>
      <c r="R186" s="801" t="s">
        <v>235</v>
      </c>
      <c r="S186" s="801"/>
      <c r="T186" s="801"/>
      <c r="U186" s="59"/>
      <c r="V186" s="59" t="s">
        <v>37</v>
      </c>
      <c r="W186" s="796"/>
      <c r="X186" s="796"/>
      <c r="Y186" s="796"/>
      <c r="Z186" s="796"/>
      <c r="AA186" s="796"/>
      <c r="AB186" s="796"/>
      <c r="AC186" s="796"/>
      <c r="AD186" s="796"/>
      <c r="AE186" s="796"/>
      <c r="AF186" s="796"/>
      <c r="AG186" s="796"/>
      <c r="AH186" s="796"/>
      <c r="AI186" s="796"/>
      <c r="AJ186" s="796"/>
      <c r="AK186" s="796"/>
      <c r="AL186" s="59" t="s">
        <v>117</v>
      </c>
      <c r="AM186" s="59"/>
      <c r="AN186" s="796"/>
      <c r="AO186" s="796"/>
      <c r="AP186" s="796"/>
      <c r="AQ186" s="796"/>
      <c r="AR186" s="796"/>
      <c r="AS186" s="796"/>
      <c r="AT186" s="796"/>
      <c r="AU186" s="796"/>
      <c r="AV186" s="796"/>
      <c r="AW186" s="796"/>
      <c r="AX186" s="796"/>
      <c r="AY186" s="796"/>
      <c r="AZ186" s="796"/>
      <c r="BA186" s="796"/>
      <c r="BB186" s="796"/>
      <c r="BC186" s="59" t="s">
        <v>117</v>
      </c>
      <c r="BD186" s="59"/>
      <c r="BE186" s="803">
        <f t="shared" ref="BE186:BE193" si="3">W186+AN186</f>
        <v>0</v>
      </c>
      <c r="BF186" s="803"/>
      <c r="BG186" s="803"/>
      <c r="BH186" s="803"/>
      <c r="BI186" s="803"/>
      <c r="BJ186" s="803"/>
      <c r="BK186" s="803"/>
      <c r="BL186" s="803"/>
      <c r="BM186" s="803"/>
      <c r="BN186" s="803"/>
      <c r="BO186" s="803"/>
      <c r="BP186" s="803"/>
      <c r="BQ186" s="803"/>
      <c r="BR186" s="803"/>
      <c r="BS186" s="803"/>
      <c r="BT186" s="123"/>
      <c r="BU186" s="119" t="s">
        <v>85</v>
      </c>
      <c r="BV186" s="119"/>
      <c r="BW186" s="119"/>
      <c r="BX186" s="119"/>
      <c r="BY186" s="119"/>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802"/>
      <c r="O187" s="802"/>
      <c r="P187" s="802"/>
      <c r="Q187" s="802"/>
      <c r="R187" s="801" t="s">
        <v>235</v>
      </c>
      <c r="S187" s="801"/>
      <c r="T187" s="801"/>
      <c r="U187" s="59"/>
      <c r="V187" s="59" t="s">
        <v>37</v>
      </c>
      <c r="W187" s="796"/>
      <c r="X187" s="796"/>
      <c r="Y187" s="796"/>
      <c r="Z187" s="796"/>
      <c r="AA187" s="796"/>
      <c r="AB187" s="796"/>
      <c r="AC187" s="796"/>
      <c r="AD187" s="796"/>
      <c r="AE187" s="796"/>
      <c r="AF187" s="796"/>
      <c r="AG187" s="796"/>
      <c r="AH187" s="796"/>
      <c r="AI187" s="796"/>
      <c r="AJ187" s="796"/>
      <c r="AK187" s="796"/>
      <c r="AL187" s="59" t="s">
        <v>117</v>
      </c>
      <c r="AM187" s="59"/>
      <c r="AN187" s="796"/>
      <c r="AO187" s="796"/>
      <c r="AP187" s="796"/>
      <c r="AQ187" s="796"/>
      <c r="AR187" s="796"/>
      <c r="AS187" s="796"/>
      <c r="AT187" s="796"/>
      <c r="AU187" s="796"/>
      <c r="AV187" s="796"/>
      <c r="AW187" s="796"/>
      <c r="AX187" s="796"/>
      <c r="AY187" s="796"/>
      <c r="AZ187" s="796"/>
      <c r="BA187" s="796"/>
      <c r="BB187" s="796"/>
      <c r="BC187" s="59" t="s">
        <v>117</v>
      </c>
      <c r="BD187" s="59"/>
      <c r="BE187" s="803">
        <f t="shared" si="3"/>
        <v>0</v>
      </c>
      <c r="BF187" s="803"/>
      <c r="BG187" s="803"/>
      <c r="BH187" s="803"/>
      <c r="BI187" s="803"/>
      <c r="BJ187" s="803"/>
      <c r="BK187" s="803"/>
      <c r="BL187" s="803"/>
      <c r="BM187" s="803"/>
      <c r="BN187" s="803"/>
      <c r="BO187" s="803"/>
      <c r="BP187" s="803"/>
      <c r="BQ187" s="803"/>
      <c r="BR187" s="803"/>
      <c r="BS187" s="803"/>
      <c r="BT187" s="123"/>
      <c r="BU187" s="119" t="s">
        <v>85</v>
      </c>
      <c r="BV187" s="119"/>
      <c r="BW187" s="119"/>
      <c r="BX187" s="119"/>
      <c r="BY187" s="119"/>
      <c r="BZ187" s="59"/>
      <c r="CB187" s="8"/>
    </row>
    <row r="188" spans="1:86" s="1" customFormat="1" ht="17.100000000000001" customHeight="1">
      <c r="A188" s="59"/>
      <c r="B188" s="59"/>
      <c r="C188" s="59"/>
      <c r="D188" s="59"/>
      <c r="E188" s="59"/>
      <c r="F188" s="59"/>
      <c r="G188" s="59"/>
      <c r="H188" s="59"/>
      <c r="I188" s="59"/>
      <c r="J188" s="59"/>
      <c r="K188" s="59"/>
      <c r="L188" s="59" t="s">
        <v>37</v>
      </c>
      <c r="M188" s="59"/>
      <c r="N188" s="802"/>
      <c r="O188" s="802"/>
      <c r="P188" s="802"/>
      <c r="Q188" s="802"/>
      <c r="R188" s="801" t="s">
        <v>235</v>
      </c>
      <c r="S188" s="801"/>
      <c r="T188" s="801"/>
      <c r="U188" s="59"/>
      <c r="V188" s="59" t="s">
        <v>37</v>
      </c>
      <c r="W188" s="796"/>
      <c r="X188" s="796"/>
      <c r="Y188" s="796"/>
      <c r="Z188" s="796"/>
      <c r="AA188" s="796"/>
      <c r="AB188" s="796"/>
      <c r="AC188" s="796"/>
      <c r="AD188" s="796"/>
      <c r="AE188" s="796"/>
      <c r="AF188" s="796"/>
      <c r="AG188" s="796"/>
      <c r="AH188" s="796"/>
      <c r="AI188" s="796"/>
      <c r="AJ188" s="796"/>
      <c r="AK188" s="796"/>
      <c r="AL188" s="59" t="s">
        <v>117</v>
      </c>
      <c r="AM188" s="59"/>
      <c r="AN188" s="796"/>
      <c r="AO188" s="796"/>
      <c r="AP188" s="796"/>
      <c r="AQ188" s="796"/>
      <c r="AR188" s="796"/>
      <c r="AS188" s="796"/>
      <c r="AT188" s="796"/>
      <c r="AU188" s="796"/>
      <c r="AV188" s="796"/>
      <c r="AW188" s="796"/>
      <c r="AX188" s="796"/>
      <c r="AY188" s="796"/>
      <c r="AZ188" s="796"/>
      <c r="BA188" s="796"/>
      <c r="BB188" s="796"/>
      <c r="BC188" s="59" t="s">
        <v>117</v>
      </c>
      <c r="BD188" s="59"/>
      <c r="BE188" s="803">
        <f t="shared" si="3"/>
        <v>0</v>
      </c>
      <c r="BF188" s="803"/>
      <c r="BG188" s="803"/>
      <c r="BH188" s="803"/>
      <c r="BI188" s="803"/>
      <c r="BJ188" s="803"/>
      <c r="BK188" s="803"/>
      <c r="BL188" s="803"/>
      <c r="BM188" s="803"/>
      <c r="BN188" s="803"/>
      <c r="BO188" s="803"/>
      <c r="BP188" s="803"/>
      <c r="BQ188" s="803"/>
      <c r="BR188" s="803"/>
      <c r="BS188" s="803"/>
      <c r="BT188" s="123"/>
      <c r="BU188" s="119" t="s">
        <v>85</v>
      </c>
      <c r="BV188" s="119"/>
      <c r="BW188" s="119"/>
      <c r="BX188" s="119"/>
      <c r="BY188" s="119"/>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802"/>
      <c r="O189" s="802"/>
      <c r="P189" s="802"/>
      <c r="Q189" s="802"/>
      <c r="R189" s="801" t="s">
        <v>235</v>
      </c>
      <c r="S189" s="801"/>
      <c r="T189" s="801"/>
      <c r="U189" s="59"/>
      <c r="V189" s="59" t="s">
        <v>37</v>
      </c>
      <c r="W189" s="796"/>
      <c r="X189" s="796"/>
      <c r="Y189" s="796"/>
      <c r="Z189" s="796"/>
      <c r="AA189" s="796"/>
      <c r="AB189" s="796"/>
      <c r="AC189" s="796"/>
      <c r="AD189" s="796"/>
      <c r="AE189" s="796"/>
      <c r="AF189" s="796"/>
      <c r="AG189" s="796"/>
      <c r="AH189" s="796"/>
      <c r="AI189" s="796"/>
      <c r="AJ189" s="796"/>
      <c r="AK189" s="796"/>
      <c r="AL189" s="59" t="s">
        <v>117</v>
      </c>
      <c r="AM189" s="59"/>
      <c r="AN189" s="796"/>
      <c r="AO189" s="796"/>
      <c r="AP189" s="796"/>
      <c r="AQ189" s="796"/>
      <c r="AR189" s="796"/>
      <c r="AS189" s="796"/>
      <c r="AT189" s="796"/>
      <c r="AU189" s="796"/>
      <c r="AV189" s="796"/>
      <c r="AW189" s="796"/>
      <c r="AX189" s="796"/>
      <c r="AY189" s="796"/>
      <c r="AZ189" s="796"/>
      <c r="BA189" s="796"/>
      <c r="BB189" s="796"/>
      <c r="BC189" s="59" t="s">
        <v>117</v>
      </c>
      <c r="BD189" s="59"/>
      <c r="BE189" s="803">
        <f t="shared" si="3"/>
        <v>0</v>
      </c>
      <c r="BF189" s="803"/>
      <c r="BG189" s="803"/>
      <c r="BH189" s="803"/>
      <c r="BI189" s="803"/>
      <c r="BJ189" s="803"/>
      <c r="BK189" s="803"/>
      <c r="BL189" s="803"/>
      <c r="BM189" s="803"/>
      <c r="BN189" s="803"/>
      <c r="BO189" s="803"/>
      <c r="BP189" s="803"/>
      <c r="BQ189" s="803"/>
      <c r="BR189" s="803"/>
      <c r="BS189" s="803"/>
      <c r="BT189" s="123"/>
      <c r="BU189" s="119" t="s">
        <v>85</v>
      </c>
      <c r="BV189" s="119"/>
      <c r="BW189" s="119"/>
      <c r="BX189" s="119"/>
      <c r="BY189" s="119"/>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802"/>
      <c r="O190" s="802"/>
      <c r="P190" s="802"/>
      <c r="Q190" s="802"/>
      <c r="R190" s="801" t="s">
        <v>235</v>
      </c>
      <c r="S190" s="801"/>
      <c r="T190" s="801"/>
      <c r="U190" s="59"/>
      <c r="V190" s="59" t="s">
        <v>37</v>
      </c>
      <c r="W190" s="796"/>
      <c r="X190" s="796"/>
      <c r="Y190" s="796"/>
      <c r="Z190" s="796"/>
      <c r="AA190" s="796"/>
      <c r="AB190" s="796"/>
      <c r="AC190" s="796"/>
      <c r="AD190" s="796"/>
      <c r="AE190" s="796"/>
      <c r="AF190" s="796"/>
      <c r="AG190" s="796"/>
      <c r="AH190" s="796"/>
      <c r="AI190" s="796"/>
      <c r="AJ190" s="796"/>
      <c r="AK190" s="796"/>
      <c r="AL190" s="59" t="s">
        <v>117</v>
      </c>
      <c r="AM190" s="59"/>
      <c r="AN190" s="796"/>
      <c r="AO190" s="796"/>
      <c r="AP190" s="796"/>
      <c r="AQ190" s="796"/>
      <c r="AR190" s="796"/>
      <c r="AS190" s="796"/>
      <c r="AT190" s="796"/>
      <c r="AU190" s="796"/>
      <c r="AV190" s="796"/>
      <c r="AW190" s="796"/>
      <c r="AX190" s="796"/>
      <c r="AY190" s="796"/>
      <c r="AZ190" s="796"/>
      <c r="BA190" s="796"/>
      <c r="BB190" s="796"/>
      <c r="BC190" s="59" t="s">
        <v>117</v>
      </c>
      <c r="BD190" s="59"/>
      <c r="BE190" s="803">
        <f t="shared" si="3"/>
        <v>0</v>
      </c>
      <c r="BF190" s="803"/>
      <c r="BG190" s="803"/>
      <c r="BH190" s="803"/>
      <c r="BI190" s="803"/>
      <c r="BJ190" s="803"/>
      <c r="BK190" s="803"/>
      <c r="BL190" s="803"/>
      <c r="BM190" s="803"/>
      <c r="BN190" s="803"/>
      <c r="BO190" s="803"/>
      <c r="BP190" s="803"/>
      <c r="BQ190" s="803"/>
      <c r="BR190" s="803"/>
      <c r="BS190" s="803"/>
      <c r="BT190" s="123"/>
      <c r="BU190" s="119" t="s">
        <v>85</v>
      </c>
      <c r="BV190" s="119"/>
      <c r="BW190" s="119"/>
      <c r="BX190" s="119"/>
      <c r="BY190" s="119"/>
      <c r="BZ190" s="59"/>
      <c r="CB190" s="8"/>
    </row>
    <row r="191" spans="1:86" s="1" customFormat="1" ht="17.100000000000001" customHeight="1">
      <c r="A191" s="59"/>
      <c r="B191" s="59"/>
      <c r="C191" s="59"/>
      <c r="D191" s="59"/>
      <c r="E191" s="59"/>
      <c r="F191" s="59"/>
      <c r="G191" s="59"/>
      <c r="H191" s="59"/>
      <c r="I191" s="59"/>
      <c r="J191" s="59"/>
      <c r="K191" s="59"/>
      <c r="L191" s="59" t="s">
        <v>37</v>
      </c>
      <c r="M191" s="59"/>
      <c r="N191" s="802"/>
      <c r="O191" s="802"/>
      <c r="P191" s="802"/>
      <c r="Q191" s="802"/>
      <c r="R191" s="801" t="s">
        <v>235</v>
      </c>
      <c r="S191" s="801"/>
      <c r="T191" s="801"/>
      <c r="U191" s="59"/>
      <c r="V191" s="59" t="s">
        <v>37</v>
      </c>
      <c r="W191" s="796"/>
      <c r="X191" s="796"/>
      <c r="Y191" s="796"/>
      <c r="Z191" s="796"/>
      <c r="AA191" s="796"/>
      <c r="AB191" s="796"/>
      <c r="AC191" s="796"/>
      <c r="AD191" s="796"/>
      <c r="AE191" s="796"/>
      <c r="AF191" s="796"/>
      <c r="AG191" s="796"/>
      <c r="AH191" s="796"/>
      <c r="AI191" s="796"/>
      <c r="AJ191" s="796"/>
      <c r="AK191" s="796"/>
      <c r="AL191" s="59" t="s">
        <v>117</v>
      </c>
      <c r="AM191" s="59"/>
      <c r="AN191" s="796"/>
      <c r="AO191" s="796"/>
      <c r="AP191" s="796"/>
      <c r="AQ191" s="796"/>
      <c r="AR191" s="796"/>
      <c r="AS191" s="796"/>
      <c r="AT191" s="796"/>
      <c r="AU191" s="796"/>
      <c r="AV191" s="796"/>
      <c r="AW191" s="796"/>
      <c r="AX191" s="796"/>
      <c r="AY191" s="796"/>
      <c r="AZ191" s="796"/>
      <c r="BA191" s="796"/>
      <c r="BB191" s="796"/>
      <c r="BC191" s="59" t="s">
        <v>117</v>
      </c>
      <c r="BD191" s="59"/>
      <c r="BE191" s="803">
        <f t="shared" si="3"/>
        <v>0</v>
      </c>
      <c r="BF191" s="803"/>
      <c r="BG191" s="803"/>
      <c r="BH191" s="803"/>
      <c r="BI191" s="803"/>
      <c r="BJ191" s="803"/>
      <c r="BK191" s="803"/>
      <c r="BL191" s="803"/>
      <c r="BM191" s="803"/>
      <c r="BN191" s="803"/>
      <c r="BO191" s="803"/>
      <c r="BP191" s="803"/>
      <c r="BQ191" s="803"/>
      <c r="BR191" s="803"/>
      <c r="BS191" s="803"/>
      <c r="BT191" s="123"/>
      <c r="BU191" s="119" t="s">
        <v>85</v>
      </c>
      <c r="BV191" s="119"/>
      <c r="BW191" s="119"/>
      <c r="BX191" s="119"/>
      <c r="BY191" s="119"/>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802"/>
      <c r="O192" s="802"/>
      <c r="P192" s="802"/>
      <c r="Q192" s="802"/>
      <c r="R192" s="801" t="s">
        <v>235</v>
      </c>
      <c r="S192" s="801"/>
      <c r="T192" s="801"/>
      <c r="U192" s="59"/>
      <c r="V192" s="59" t="s">
        <v>37</v>
      </c>
      <c r="W192" s="796"/>
      <c r="X192" s="796"/>
      <c r="Y192" s="796"/>
      <c r="Z192" s="796"/>
      <c r="AA192" s="796"/>
      <c r="AB192" s="796"/>
      <c r="AC192" s="796"/>
      <c r="AD192" s="796"/>
      <c r="AE192" s="796"/>
      <c r="AF192" s="796"/>
      <c r="AG192" s="796"/>
      <c r="AH192" s="796"/>
      <c r="AI192" s="796"/>
      <c r="AJ192" s="796"/>
      <c r="AK192" s="796"/>
      <c r="AL192" s="59" t="s">
        <v>117</v>
      </c>
      <c r="AM192" s="59"/>
      <c r="AN192" s="796"/>
      <c r="AO192" s="796"/>
      <c r="AP192" s="796"/>
      <c r="AQ192" s="796"/>
      <c r="AR192" s="796"/>
      <c r="AS192" s="796"/>
      <c r="AT192" s="796"/>
      <c r="AU192" s="796"/>
      <c r="AV192" s="796"/>
      <c r="AW192" s="796"/>
      <c r="AX192" s="796"/>
      <c r="AY192" s="796"/>
      <c r="AZ192" s="796"/>
      <c r="BA192" s="796"/>
      <c r="BB192" s="796"/>
      <c r="BC192" s="59" t="s">
        <v>117</v>
      </c>
      <c r="BD192" s="59"/>
      <c r="BE192" s="803">
        <f t="shared" si="3"/>
        <v>0</v>
      </c>
      <c r="BF192" s="803"/>
      <c r="BG192" s="803"/>
      <c r="BH192" s="803"/>
      <c r="BI192" s="803"/>
      <c r="BJ192" s="803"/>
      <c r="BK192" s="803"/>
      <c r="BL192" s="803"/>
      <c r="BM192" s="803"/>
      <c r="BN192" s="803"/>
      <c r="BO192" s="803"/>
      <c r="BP192" s="803"/>
      <c r="BQ192" s="803"/>
      <c r="BR192" s="803"/>
      <c r="BS192" s="803"/>
      <c r="BT192" s="123"/>
      <c r="BU192" s="119" t="s">
        <v>85</v>
      </c>
      <c r="BV192" s="119"/>
      <c r="BW192" s="119"/>
      <c r="BX192" s="119"/>
      <c r="BY192" s="119"/>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802"/>
      <c r="O193" s="802"/>
      <c r="P193" s="802"/>
      <c r="Q193" s="802"/>
      <c r="R193" s="801" t="s">
        <v>235</v>
      </c>
      <c r="S193" s="801"/>
      <c r="T193" s="801"/>
      <c r="U193" s="59"/>
      <c r="V193" s="59" t="s">
        <v>37</v>
      </c>
      <c r="W193" s="796"/>
      <c r="X193" s="796"/>
      <c r="Y193" s="796"/>
      <c r="Z193" s="796"/>
      <c r="AA193" s="796"/>
      <c r="AB193" s="796"/>
      <c r="AC193" s="796"/>
      <c r="AD193" s="796"/>
      <c r="AE193" s="796"/>
      <c r="AF193" s="796"/>
      <c r="AG193" s="796"/>
      <c r="AH193" s="796"/>
      <c r="AI193" s="796"/>
      <c r="AJ193" s="796"/>
      <c r="AK193" s="796"/>
      <c r="AL193" s="59" t="s">
        <v>117</v>
      </c>
      <c r="AM193" s="59"/>
      <c r="AN193" s="796"/>
      <c r="AO193" s="796"/>
      <c r="AP193" s="796"/>
      <c r="AQ193" s="796"/>
      <c r="AR193" s="796"/>
      <c r="AS193" s="796"/>
      <c r="AT193" s="796"/>
      <c r="AU193" s="796"/>
      <c r="AV193" s="796"/>
      <c r="AW193" s="796"/>
      <c r="AX193" s="796"/>
      <c r="AY193" s="796"/>
      <c r="AZ193" s="796"/>
      <c r="BA193" s="796"/>
      <c r="BB193" s="796"/>
      <c r="BC193" s="59" t="s">
        <v>117</v>
      </c>
      <c r="BD193" s="59"/>
      <c r="BE193" s="803">
        <f t="shared" si="3"/>
        <v>0</v>
      </c>
      <c r="BF193" s="803"/>
      <c r="BG193" s="803"/>
      <c r="BH193" s="803"/>
      <c r="BI193" s="803"/>
      <c r="BJ193" s="803"/>
      <c r="BK193" s="803"/>
      <c r="BL193" s="803"/>
      <c r="BM193" s="803"/>
      <c r="BN193" s="803"/>
      <c r="BO193" s="803"/>
      <c r="BP193" s="803"/>
      <c r="BQ193" s="803"/>
      <c r="BR193" s="803"/>
      <c r="BS193" s="803"/>
      <c r="BT193" s="123"/>
      <c r="BU193" s="119" t="s">
        <v>85</v>
      </c>
      <c r="BV193" s="119"/>
      <c r="BW193" s="119"/>
      <c r="BX193" s="119"/>
      <c r="BY193" s="119"/>
      <c r="BZ193" s="59"/>
      <c r="CB193" s="8"/>
    </row>
    <row r="194" spans="1:86" s="1" customFormat="1" ht="17.100000000000001" customHeight="1">
      <c r="A194" s="59"/>
      <c r="B194" s="59"/>
      <c r="C194" s="59"/>
      <c r="D194" s="798" t="s">
        <v>236</v>
      </c>
      <c r="E194" s="798"/>
      <c r="F194" s="798"/>
      <c r="G194" s="798"/>
      <c r="H194" s="798"/>
      <c r="I194" s="798"/>
      <c r="J194" s="798"/>
      <c r="K194" s="798"/>
      <c r="L194" s="59"/>
      <c r="M194" s="59"/>
      <c r="N194" s="59"/>
      <c r="O194" s="59"/>
      <c r="P194" s="59"/>
      <c r="Q194" s="59"/>
      <c r="R194" s="59"/>
      <c r="S194" s="59"/>
      <c r="T194" s="59"/>
      <c r="U194" s="59"/>
      <c r="V194" s="59" t="s">
        <v>37</v>
      </c>
      <c r="W194" s="803">
        <f>SUM(W185:AK193)</f>
        <v>0</v>
      </c>
      <c r="X194" s="803"/>
      <c r="Y194" s="803"/>
      <c r="Z194" s="803"/>
      <c r="AA194" s="803"/>
      <c r="AB194" s="803"/>
      <c r="AC194" s="803"/>
      <c r="AD194" s="803"/>
      <c r="AE194" s="803"/>
      <c r="AF194" s="803"/>
      <c r="AG194" s="803"/>
      <c r="AH194" s="803"/>
      <c r="AI194" s="803"/>
      <c r="AJ194" s="803"/>
      <c r="AK194" s="803"/>
      <c r="AL194" s="59" t="s">
        <v>117</v>
      </c>
      <c r="AM194" s="59"/>
      <c r="AN194" s="803">
        <f>SUM(AN185:BB193)</f>
        <v>0</v>
      </c>
      <c r="AO194" s="803"/>
      <c r="AP194" s="803"/>
      <c r="AQ194" s="803"/>
      <c r="AR194" s="803"/>
      <c r="AS194" s="803"/>
      <c r="AT194" s="803"/>
      <c r="AU194" s="803"/>
      <c r="AV194" s="803"/>
      <c r="AW194" s="803"/>
      <c r="AX194" s="803"/>
      <c r="AY194" s="803"/>
      <c r="AZ194" s="803"/>
      <c r="BA194" s="803"/>
      <c r="BB194" s="803"/>
      <c r="BC194" s="59" t="s">
        <v>117</v>
      </c>
      <c r="BD194" s="59"/>
      <c r="BE194" s="803">
        <f>W194+AN194</f>
        <v>0</v>
      </c>
      <c r="BF194" s="803"/>
      <c r="BG194" s="803"/>
      <c r="BH194" s="803"/>
      <c r="BI194" s="803"/>
      <c r="BJ194" s="803"/>
      <c r="BK194" s="803"/>
      <c r="BL194" s="803"/>
      <c r="BM194" s="803"/>
      <c r="BN194" s="803"/>
      <c r="BO194" s="803"/>
      <c r="BP194" s="803"/>
      <c r="BQ194" s="803"/>
      <c r="BR194" s="803"/>
      <c r="BS194" s="803"/>
      <c r="BT194" s="123"/>
      <c r="BU194" s="119" t="s">
        <v>85</v>
      </c>
      <c r="BV194" s="119"/>
      <c r="BW194" s="119"/>
      <c r="BX194" s="119"/>
      <c r="BY194" s="119"/>
      <c r="BZ194" s="60"/>
      <c r="CB194" s="8"/>
      <c r="CC194" s="2"/>
      <c r="CD194" s="2"/>
      <c r="CE194" s="2"/>
      <c r="CF194" s="2"/>
      <c r="CG194" s="2"/>
      <c r="CH194" s="2"/>
    </row>
    <row r="195" spans="1:86"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1"/>
      <c r="CC195" s="1"/>
      <c r="CD195" s="1"/>
      <c r="CE195" s="1"/>
      <c r="CF195" s="1"/>
      <c r="CG195" s="1"/>
      <c r="CH195" s="1"/>
    </row>
    <row r="196" spans="1:86" s="2" customFormat="1" ht="5.0999999999999996"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B196" s="8"/>
    </row>
    <row r="197" spans="1:86" s="1" customFormat="1" ht="17.100000000000001" customHeight="1">
      <c r="A197" s="59"/>
      <c r="B197" s="59" t="s">
        <v>1333</v>
      </c>
      <c r="C197" s="59"/>
      <c r="D197" s="59"/>
      <c r="E197" s="59"/>
      <c r="F197" s="59"/>
      <c r="G197" s="59"/>
      <c r="H197" s="59"/>
      <c r="I197" s="59"/>
      <c r="J197" s="59"/>
      <c r="K197" s="59"/>
      <c r="L197" s="59"/>
      <c r="M197" s="59"/>
      <c r="N197" s="59"/>
      <c r="O197" s="59"/>
      <c r="P197" s="59"/>
      <c r="Q197" s="59"/>
      <c r="R197" s="829"/>
      <c r="S197" s="829"/>
      <c r="T197" s="829"/>
      <c r="U197" s="829"/>
      <c r="V197" s="829"/>
      <c r="W197" s="829"/>
      <c r="X197" s="829"/>
      <c r="Y197" s="829"/>
      <c r="Z197" s="829"/>
      <c r="AA197" s="829"/>
      <c r="AB197" s="829"/>
      <c r="AC197" s="829"/>
      <c r="AD197" s="829"/>
      <c r="AE197" s="829"/>
      <c r="AF197" s="829"/>
      <c r="AG197" s="829"/>
      <c r="AH197" s="829"/>
      <c r="AI197" s="829"/>
      <c r="AJ197" s="829"/>
      <c r="AK197" s="829"/>
      <c r="AL197" s="829"/>
      <c r="AM197" s="829"/>
      <c r="AN197" s="829"/>
      <c r="AO197" s="829"/>
      <c r="AP197" s="829"/>
      <c r="AQ197" s="829"/>
      <c r="AR197" s="829"/>
      <c r="AS197" s="829"/>
      <c r="AT197" s="829"/>
      <c r="AU197" s="829"/>
      <c r="AV197" s="829"/>
      <c r="AW197" s="829"/>
      <c r="AX197" s="829"/>
      <c r="AY197" s="829"/>
      <c r="AZ197" s="829"/>
      <c r="BA197" s="829"/>
      <c r="BB197" s="829"/>
      <c r="BC197" s="829"/>
      <c r="BD197" s="829"/>
      <c r="BE197" s="829"/>
      <c r="BF197" s="829"/>
      <c r="BG197" s="829"/>
      <c r="BH197" s="829"/>
      <c r="BI197" s="829"/>
      <c r="BJ197" s="829"/>
      <c r="BK197" s="829"/>
      <c r="BL197" s="829"/>
      <c r="BM197" s="829"/>
      <c r="BN197" s="829"/>
      <c r="BO197" s="829"/>
      <c r="BP197" s="829"/>
      <c r="BQ197" s="829"/>
      <c r="BR197" s="829"/>
      <c r="BS197" s="829"/>
      <c r="BT197" s="829"/>
      <c r="BU197" s="829"/>
      <c r="BV197" s="829"/>
      <c r="BW197" s="829"/>
      <c r="BX197" s="829"/>
      <c r="BY197" s="829"/>
      <c r="BZ197" s="829"/>
      <c r="CB197" s="8"/>
      <c r="CC197" s="2"/>
      <c r="CD197" s="2"/>
      <c r="CE197" s="2"/>
      <c r="CF197" s="2"/>
      <c r="CG197" s="2"/>
      <c r="CH197" s="2"/>
    </row>
    <row r="198" spans="1:86"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1"/>
      <c r="CC198" s="1"/>
      <c r="CD198" s="1"/>
      <c r="CE198" s="1"/>
      <c r="CF198" s="1"/>
      <c r="CG198" s="1"/>
      <c r="CH198" s="1"/>
    </row>
    <row r="199" spans="1:86" s="2" customFormat="1" ht="5.0999999999999996"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B199" s="8"/>
    </row>
    <row r="200" spans="1:86" s="1" customFormat="1" ht="17.100000000000001" customHeight="1">
      <c r="A200" s="59"/>
      <c r="B200" s="59" t="s">
        <v>1334</v>
      </c>
      <c r="C200" s="59"/>
      <c r="D200" s="59"/>
      <c r="E200" s="59"/>
      <c r="F200" s="59"/>
      <c r="G200" s="59"/>
      <c r="H200" s="59"/>
      <c r="I200" s="59"/>
      <c r="J200" s="59"/>
      <c r="K200" s="59"/>
      <c r="L200" s="59"/>
      <c r="M200" s="59"/>
      <c r="N200" s="59"/>
      <c r="O200" s="59"/>
      <c r="P200" s="59"/>
      <c r="Q200" s="59"/>
      <c r="R200" s="829"/>
      <c r="S200" s="829"/>
      <c r="T200" s="829"/>
      <c r="U200" s="829"/>
      <c r="V200" s="829"/>
      <c r="W200" s="829"/>
      <c r="X200" s="829"/>
      <c r="Y200" s="829"/>
      <c r="Z200" s="829"/>
      <c r="AA200" s="829"/>
      <c r="AB200" s="829"/>
      <c r="AC200" s="829"/>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29"/>
      <c r="AY200" s="829"/>
      <c r="AZ200" s="829"/>
      <c r="BA200" s="829"/>
      <c r="BB200" s="829"/>
      <c r="BC200" s="829"/>
      <c r="BD200" s="829"/>
      <c r="BE200" s="829"/>
      <c r="BF200" s="829"/>
      <c r="BG200" s="829"/>
      <c r="BH200" s="829"/>
      <c r="BI200" s="829"/>
      <c r="BJ200" s="829"/>
      <c r="BK200" s="829"/>
      <c r="BL200" s="829"/>
      <c r="BM200" s="829"/>
      <c r="BN200" s="829"/>
      <c r="BO200" s="829"/>
      <c r="BP200" s="829"/>
      <c r="BQ200" s="829"/>
      <c r="BR200" s="829"/>
      <c r="BS200" s="829"/>
      <c r="BT200" s="829"/>
      <c r="BU200" s="829"/>
      <c r="BV200" s="829"/>
      <c r="BW200" s="829"/>
      <c r="BX200" s="829"/>
      <c r="BY200" s="829"/>
      <c r="BZ200" s="829"/>
      <c r="CB200" s="8"/>
      <c r="CC200" s="2"/>
      <c r="CD200" s="2"/>
      <c r="CE200" s="2"/>
      <c r="CF200" s="2"/>
      <c r="CG200" s="2"/>
      <c r="CH200" s="2"/>
    </row>
    <row r="201" spans="1:86" s="1" customFormat="1" ht="3.9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row>
    <row r="202" spans="1:86" s="2" customFormat="1" ht="5.0999999999999996"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B202" s="1"/>
      <c r="CC202" s="1"/>
      <c r="CD202" s="1"/>
      <c r="CE202" s="1"/>
      <c r="CF202" s="1"/>
      <c r="CG202" s="1"/>
      <c r="CH202" s="1"/>
    </row>
    <row r="203" spans="1:86" s="2" customFormat="1" ht="16.5" customHeight="1">
      <c r="A203" s="59"/>
      <c r="B203" s="59" t="s">
        <v>1335</v>
      </c>
      <c r="C203" s="59"/>
      <c r="D203" s="59"/>
      <c r="E203" s="59"/>
      <c r="F203" s="59"/>
      <c r="G203" s="59"/>
      <c r="H203" s="59"/>
      <c r="I203" s="59"/>
      <c r="J203" s="59"/>
      <c r="K203" s="59"/>
      <c r="L203" s="59"/>
      <c r="M203" s="59"/>
      <c r="N203" s="59"/>
      <c r="O203" s="59"/>
      <c r="P203" s="59"/>
      <c r="Q203" s="59"/>
      <c r="R203" s="829"/>
      <c r="S203" s="829"/>
      <c r="T203" s="829"/>
      <c r="U203" s="829"/>
      <c r="V203" s="829"/>
      <c r="W203" s="829"/>
      <c r="X203" s="829"/>
      <c r="Y203" s="829"/>
      <c r="Z203" s="829"/>
      <c r="AA203" s="829"/>
      <c r="AB203" s="829"/>
      <c r="AC203" s="829"/>
      <c r="AD203" s="829"/>
      <c r="AE203" s="829"/>
      <c r="AF203" s="829"/>
      <c r="AG203" s="829"/>
      <c r="AH203" s="829"/>
      <c r="AI203" s="829"/>
      <c r="AJ203" s="829"/>
      <c r="AK203" s="829"/>
      <c r="AL203" s="829"/>
      <c r="AM203" s="829"/>
      <c r="AN203" s="829"/>
      <c r="AO203" s="829"/>
      <c r="AP203" s="829"/>
      <c r="AQ203" s="829"/>
      <c r="AR203" s="829"/>
      <c r="AS203" s="829"/>
      <c r="AT203" s="829"/>
      <c r="AU203" s="829"/>
      <c r="AV203" s="829"/>
      <c r="AW203" s="829"/>
      <c r="AX203" s="829"/>
      <c r="AY203" s="829"/>
      <c r="AZ203" s="829"/>
      <c r="BA203" s="829"/>
      <c r="BB203" s="829"/>
      <c r="BC203" s="829"/>
      <c r="BD203" s="829"/>
      <c r="BE203" s="829"/>
      <c r="BF203" s="829"/>
      <c r="BG203" s="829"/>
      <c r="BH203" s="829"/>
      <c r="BI203" s="829"/>
      <c r="BJ203" s="829"/>
      <c r="BK203" s="829"/>
      <c r="BL203" s="829"/>
      <c r="BM203" s="829"/>
      <c r="BN203" s="829"/>
      <c r="BO203" s="829"/>
      <c r="BP203" s="829"/>
      <c r="BQ203" s="829"/>
      <c r="BR203" s="829"/>
      <c r="BS203" s="829"/>
      <c r="BT203" s="829"/>
      <c r="BU203" s="829"/>
      <c r="BV203" s="829"/>
      <c r="BW203" s="829"/>
      <c r="BX203" s="829"/>
      <c r="BY203" s="829"/>
      <c r="BZ203" s="829"/>
      <c r="CB203" s="8"/>
    </row>
    <row r="204" spans="1:86" s="1" customFormat="1" ht="3.9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c r="CC204" s="2"/>
      <c r="CD204" s="2"/>
      <c r="CE204" s="2"/>
      <c r="CF204" s="2"/>
      <c r="CG204" s="2"/>
      <c r="CH204" s="2"/>
    </row>
    <row r="205" spans="1:86" s="1" customFormat="1" ht="3.95"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row>
    <row r="206" spans="1:86" s="1" customFormat="1" ht="16.5" customHeight="1">
      <c r="A206" s="59"/>
      <c r="B206" s="59" t="s">
        <v>1336</v>
      </c>
      <c r="C206" s="59"/>
      <c r="D206" s="59"/>
      <c r="E206" s="59"/>
      <c r="F206" s="59"/>
      <c r="G206" s="59"/>
      <c r="H206" s="59"/>
      <c r="I206" s="59"/>
      <c r="J206" s="59"/>
      <c r="K206" s="59"/>
      <c r="L206" s="59"/>
      <c r="M206" s="59"/>
      <c r="N206" s="59"/>
      <c r="O206" s="59"/>
      <c r="P206" s="59"/>
      <c r="Q206" s="59"/>
      <c r="R206" s="829"/>
      <c r="S206" s="829"/>
      <c r="T206" s="829"/>
      <c r="U206" s="829"/>
      <c r="V206" s="829"/>
      <c r="W206" s="829"/>
      <c r="X206" s="829"/>
      <c r="Y206" s="829"/>
      <c r="Z206" s="829"/>
      <c r="AA206" s="829"/>
      <c r="AB206" s="829"/>
      <c r="AC206" s="829"/>
      <c r="AD206" s="829"/>
      <c r="AE206" s="829"/>
      <c r="AF206" s="829"/>
      <c r="AG206" s="829"/>
      <c r="AH206" s="829"/>
      <c r="AI206" s="829"/>
      <c r="AJ206" s="829"/>
      <c r="AK206" s="829"/>
      <c r="AL206" s="829"/>
      <c r="AM206" s="829"/>
      <c r="AN206" s="829"/>
      <c r="AO206" s="829"/>
      <c r="AP206" s="829"/>
      <c r="AQ206" s="829"/>
      <c r="AR206" s="829"/>
      <c r="AS206" s="829"/>
      <c r="AT206" s="829"/>
      <c r="AU206" s="829"/>
      <c r="AV206" s="829"/>
      <c r="AW206" s="829"/>
      <c r="AX206" s="829"/>
      <c r="AY206" s="829"/>
      <c r="AZ206" s="829"/>
      <c r="BA206" s="829"/>
      <c r="BB206" s="829"/>
      <c r="BC206" s="829"/>
      <c r="BD206" s="829"/>
      <c r="BE206" s="829"/>
      <c r="BF206" s="829"/>
      <c r="BG206" s="829"/>
      <c r="BH206" s="829"/>
      <c r="BI206" s="829"/>
      <c r="BJ206" s="829"/>
      <c r="BK206" s="829"/>
      <c r="BL206" s="829"/>
      <c r="BM206" s="829"/>
      <c r="BN206" s="829"/>
      <c r="BO206" s="829"/>
      <c r="BP206" s="829"/>
      <c r="BQ206" s="829"/>
      <c r="BR206" s="829"/>
      <c r="BS206" s="829"/>
      <c r="BT206" s="829"/>
      <c r="BU206" s="829"/>
      <c r="BV206" s="829"/>
      <c r="BW206" s="829"/>
      <c r="BX206" s="829"/>
      <c r="BY206" s="829"/>
      <c r="BZ206" s="829"/>
    </row>
    <row r="207" spans="1:86"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1"/>
      <c r="CC207" s="1"/>
      <c r="CD207" s="1"/>
      <c r="CE207" s="1"/>
      <c r="CF207" s="1"/>
      <c r="CG207" s="1"/>
      <c r="CH207" s="1"/>
    </row>
    <row r="208" spans="1:86" s="2" customFormat="1" ht="3.95"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B208" s="8"/>
    </row>
    <row r="209" spans="1:80" s="2" customFormat="1" ht="17.100000000000001" customHeight="1">
      <c r="A209" s="59"/>
      <c r="B209" s="59" t="s">
        <v>1337</v>
      </c>
      <c r="C209" s="59"/>
      <c r="D209" s="59"/>
      <c r="E209" s="59"/>
      <c r="F209" s="59"/>
      <c r="G209" s="59"/>
      <c r="H209" s="59"/>
      <c r="I209" s="59"/>
      <c r="J209" s="59"/>
      <c r="K209" s="59"/>
      <c r="L209" s="59"/>
      <c r="M209" s="59"/>
      <c r="N209" s="59"/>
      <c r="O209" s="59"/>
      <c r="P209" s="59"/>
      <c r="Q209" s="59"/>
      <c r="R209" s="829"/>
      <c r="S209" s="829"/>
      <c r="T209" s="829"/>
      <c r="U209" s="829"/>
      <c r="V209" s="829"/>
      <c r="W209" s="829"/>
      <c r="X209" s="829"/>
      <c r="Y209" s="829"/>
      <c r="Z209" s="829"/>
      <c r="AA209" s="829"/>
      <c r="AB209" s="829"/>
      <c r="AC209" s="829"/>
      <c r="AD209" s="829"/>
      <c r="AE209" s="829"/>
      <c r="AF209" s="829"/>
      <c r="AG209" s="829"/>
      <c r="AH209" s="829"/>
      <c r="AI209" s="829"/>
      <c r="AJ209" s="829"/>
      <c r="AK209" s="829"/>
      <c r="AL209" s="829"/>
      <c r="AM209" s="829"/>
      <c r="AN209" s="829"/>
      <c r="AO209" s="829"/>
      <c r="AP209" s="829"/>
      <c r="AQ209" s="829"/>
      <c r="AR209" s="829"/>
      <c r="AS209" s="829"/>
      <c r="AT209" s="829"/>
      <c r="AU209" s="829"/>
      <c r="AV209" s="829"/>
      <c r="AW209" s="829"/>
      <c r="AX209" s="829"/>
      <c r="AY209" s="829"/>
      <c r="AZ209" s="829"/>
      <c r="BA209" s="829"/>
      <c r="BB209" s="829"/>
      <c r="BC209" s="829"/>
      <c r="BD209" s="829"/>
      <c r="BE209" s="829"/>
      <c r="BF209" s="829"/>
      <c r="BG209" s="829"/>
      <c r="BH209" s="829"/>
      <c r="BI209" s="829"/>
      <c r="BJ209" s="829"/>
      <c r="BK209" s="829"/>
      <c r="BL209" s="829"/>
      <c r="BM209" s="829"/>
      <c r="BN209" s="829"/>
      <c r="BO209" s="829"/>
      <c r="BP209" s="829"/>
      <c r="BQ209" s="829"/>
      <c r="BR209" s="829"/>
      <c r="BS209" s="829"/>
      <c r="BT209" s="829"/>
      <c r="BU209" s="829"/>
      <c r="BV209" s="829"/>
      <c r="BW209" s="829"/>
      <c r="BX209" s="829"/>
      <c r="BY209" s="829"/>
      <c r="BZ209" s="829"/>
    </row>
    <row r="210" spans="1:80" s="2" customFormat="1" ht="5.099999999999999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row>
    <row r="211" spans="1:80" s="2" customFormat="1" ht="5.0999999999999996" customHeight="1">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B211" s="8"/>
    </row>
    <row r="212" spans="1:80" s="2" customFormat="1" ht="17.100000000000001" customHeight="1">
      <c r="A212" s="59"/>
      <c r="B212" s="798" t="s">
        <v>1338</v>
      </c>
      <c r="C212" s="798"/>
      <c r="D212" s="798"/>
      <c r="E212" s="798"/>
      <c r="F212" s="798"/>
      <c r="G212" s="798"/>
      <c r="H212" s="798"/>
      <c r="I212" s="798"/>
      <c r="J212" s="798"/>
      <c r="K212" s="798"/>
      <c r="L212" s="798"/>
      <c r="M212" s="798"/>
      <c r="N212" s="798"/>
      <c r="O212" s="798"/>
      <c r="P212" s="798"/>
      <c r="Q212" s="798"/>
      <c r="R212" s="798"/>
      <c r="S212" s="829"/>
      <c r="T212" s="829"/>
      <c r="U212" s="829"/>
      <c r="V212" s="829"/>
      <c r="W212" s="829"/>
      <c r="X212" s="829"/>
      <c r="Y212" s="829"/>
      <c r="Z212" s="829"/>
      <c r="AA212" s="829"/>
      <c r="AB212" s="829"/>
      <c r="AC212" s="829"/>
      <c r="AD212" s="829"/>
      <c r="AE212" s="829"/>
      <c r="AF212" s="829"/>
      <c r="AG212" s="829"/>
      <c r="AH212" s="829"/>
      <c r="AI212" s="829"/>
      <c r="AJ212" s="829"/>
      <c r="AK212" s="829"/>
      <c r="AL212" s="829"/>
      <c r="AM212" s="829"/>
      <c r="AN212" s="829"/>
      <c r="AO212" s="829"/>
      <c r="AP212" s="829"/>
      <c r="AQ212" s="829"/>
      <c r="AR212" s="829"/>
      <c r="AS212" s="829"/>
      <c r="AT212" s="829"/>
      <c r="AU212" s="829"/>
      <c r="AV212" s="829"/>
      <c r="AW212" s="829"/>
      <c r="AX212" s="829"/>
      <c r="AY212" s="829"/>
      <c r="AZ212" s="829"/>
      <c r="BA212" s="829"/>
      <c r="BB212" s="829"/>
      <c r="BC212" s="829"/>
      <c r="BD212" s="829"/>
      <c r="BE212" s="829"/>
      <c r="BF212" s="829"/>
      <c r="BG212" s="829"/>
      <c r="BH212" s="829"/>
      <c r="BI212" s="829"/>
      <c r="BJ212" s="829"/>
      <c r="BK212" s="829"/>
      <c r="BL212" s="829"/>
      <c r="BM212" s="829"/>
      <c r="BN212" s="829"/>
      <c r="BO212" s="829"/>
      <c r="BP212" s="829"/>
      <c r="BQ212" s="829"/>
      <c r="BR212" s="829"/>
      <c r="BS212" s="829"/>
      <c r="BT212" s="829"/>
      <c r="BU212" s="829"/>
      <c r="BV212" s="829"/>
      <c r="BW212" s="829"/>
      <c r="BX212" s="829"/>
      <c r="BY212" s="829"/>
      <c r="BZ212" s="829"/>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829"/>
      <c r="S213" s="829"/>
      <c r="T213" s="829"/>
      <c r="U213" s="829"/>
      <c r="V213" s="829"/>
      <c r="W213" s="829"/>
      <c r="X213" s="829"/>
      <c r="Y213" s="829"/>
      <c r="Z213" s="829"/>
      <c r="AA213" s="829"/>
      <c r="AB213" s="829"/>
      <c r="AC213" s="829"/>
      <c r="AD213" s="829"/>
      <c r="AE213" s="829"/>
      <c r="AF213" s="829"/>
      <c r="AG213" s="829"/>
      <c r="AH213" s="829"/>
      <c r="AI213" s="829"/>
      <c r="AJ213" s="829"/>
      <c r="AK213" s="829"/>
      <c r="AL213" s="829"/>
      <c r="AM213" s="829"/>
      <c r="AN213" s="829"/>
      <c r="AO213" s="829"/>
      <c r="AP213" s="829"/>
      <c r="AQ213" s="829"/>
      <c r="AR213" s="829"/>
      <c r="AS213" s="829"/>
      <c r="AT213" s="829"/>
      <c r="AU213" s="829"/>
      <c r="AV213" s="829"/>
      <c r="AW213" s="829"/>
      <c r="AX213" s="829"/>
      <c r="AY213" s="829"/>
      <c r="AZ213" s="829"/>
      <c r="BA213" s="829"/>
      <c r="BB213" s="829"/>
      <c r="BC213" s="829"/>
      <c r="BD213" s="829"/>
      <c r="BE213" s="829"/>
      <c r="BF213" s="829"/>
      <c r="BG213" s="829"/>
      <c r="BH213" s="829"/>
      <c r="BI213" s="829"/>
      <c r="BJ213" s="829"/>
      <c r="BK213" s="829"/>
      <c r="BL213" s="829"/>
      <c r="BM213" s="829"/>
      <c r="BN213" s="829"/>
      <c r="BO213" s="829"/>
      <c r="BP213" s="829"/>
      <c r="BQ213" s="829"/>
      <c r="BR213" s="829"/>
      <c r="BS213" s="829"/>
      <c r="BT213" s="829"/>
      <c r="BU213" s="829"/>
      <c r="BV213" s="829"/>
      <c r="BW213" s="829"/>
      <c r="BX213" s="829"/>
      <c r="BY213" s="829"/>
      <c r="BZ213" s="829"/>
    </row>
    <row r="214" spans="1:80" s="2" customFormat="1" ht="3.9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row>
    <row r="215" spans="1:80" s="2" customFormat="1" ht="3.95" customHeight="1">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c r="BS215" s="174"/>
      <c r="BT215" s="174"/>
      <c r="BU215" s="174"/>
      <c r="BV215" s="174"/>
      <c r="BW215" s="174"/>
      <c r="BX215" s="174"/>
      <c r="BY215" s="174"/>
      <c r="BZ215" s="174"/>
    </row>
    <row r="216" spans="1:80" s="2" customFormat="1" ht="17.100000000000001" customHeight="1">
      <c r="A216" s="59"/>
      <c r="B216" s="59" t="s">
        <v>1339</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794"/>
      <c r="D217" s="794"/>
      <c r="E217" s="794"/>
      <c r="F217" s="794"/>
      <c r="G217" s="794"/>
      <c r="H217" s="794"/>
      <c r="I217" s="794"/>
      <c r="J217" s="794"/>
      <c r="K217" s="794"/>
      <c r="L217" s="794"/>
      <c r="M217" s="794"/>
      <c r="N217" s="794"/>
      <c r="O217" s="794"/>
      <c r="P217" s="794"/>
      <c r="Q217" s="794"/>
      <c r="R217" s="794"/>
      <c r="S217" s="794"/>
      <c r="T217" s="794"/>
      <c r="U217" s="794"/>
      <c r="V217" s="794"/>
      <c r="W217" s="794"/>
      <c r="X217" s="794"/>
      <c r="Y217" s="794"/>
      <c r="Z217" s="794"/>
      <c r="AA217" s="794"/>
      <c r="AB217" s="794"/>
      <c r="AC217" s="794"/>
      <c r="AD217" s="794"/>
      <c r="AE217" s="794"/>
      <c r="AF217" s="794"/>
      <c r="AG217" s="794"/>
      <c r="AH217" s="794"/>
      <c r="AI217" s="794"/>
      <c r="AJ217" s="794"/>
      <c r="AK217" s="794"/>
      <c r="AL217" s="794"/>
      <c r="AM217" s="794"/>
      <c r="AN217" s="794"/>
      <c r="AO217" s="794"/>
      <c r="AP217" s="794"/>
      <c r="AQ217" s="794"/>
      <c r="AR217" s="794"/>
      <c r="AS217" s="794"/>
      <c r="AT217" s="794"/>
      <c r="AU217" s="794"/>
      <c r="AV217" s="794"/>
      <c r="AW217" s="794"/>
      <c r="AX217" s="794"/>
      <c r="AY217" s="794"/>
      <c r="AZ217" s="794"/>
      <c r="BA217" s="794"/>
      <c r="BB217" s="794"/>
      <c r="BC217" s="794"/>
      <c r="BD217" s="794"/>
      <c r="BE217" s="794"/>
      <c r="BF217" s="794"/>
      <c r="BG217" s="794"/>
      <c r="BH217" s="794"/>
      <c r="BI217" s="794"/>
      <c r="BJ217" s="794"/>
      <c r="BK217" s="794"/>
      <c r="BL217" s="794"/>
      <c r="BM217" s="794"/>
      <c r="BN217" s="794"/>
      <c r="BO217" s="794"/>
      <c r="BP217" s="794"/>
      <c r="BQ217" s="794"/>
      <c r="BR217" s="794"/>
      <c r="BS217" s="794"/>
      <c r="BT217" s="794"/>
      <c r="BU217" s="794"/>
      <c r="BV217" s="794"/>
      <c r="BW217" s="794"/>
      <c r="BX217" s="794"/>
      <c r="BY217" s="794"/>
      <c r="BZ217" s="794"/>
    </row>
    <row r="218" spans="1:80" s="2" customFormat="1" ht="17.100000000000001" customHeight="1">
      <c r="A218" s="59"/>
      <c r="B218" s="59"/>
      <c r="C218" s="794"/>
      <c r="D218" s="794"/>
      <c r="E218" s="794"/>
      <c r="F218" s="794"/>
      <c r="G218" s="794"/>
      <c r="H218" s="794"/>
      <c r="I218" s="794"/>
      <c r="J218" s="794"/>
      <c r="K218" s="794"/>
      <c r="L218" s="794"/>
      <c r="M218" s="794"/>
      <c r="N218" s="794"/>
      <c r="O218" s="794"/>
      <c r="P218" s="794"/>
      <c r="Q218" s="794"/>
      <c r="R218" s="794"/>
      <c r="S218" s="794"/>
      <c r="T218" s="794"/>
      <c r="U218" s="794"/>
      <c r="V218" s="794"/>
      <c r="W218" s="794"/>
      <c r="X218" s="794"/>
      <c r="Y218" s="794"/>
      <c r="Z218" s="794"/>
      <c r="AA218" s="794"/>
      <c r="AB218" s="794"/>
      <c r="AC218" s="794"/>
      <c r="AD218" s="794"/>
      <c r="AE218" s="794"/>
      <c r="AF218" s="794"/>
      <c r="AG218" s="794"/>
      <c r="AH218" s="794"/>
      <c r="AI218" s="794"/>
      <c r="AJ218" s="794"/>
      <c r="AK218" s="794"/>
      <c r="AL218" s="794"/>
      <c r="AM218" s="794"/>
      <c r="AN218" s="794"/>
      <c r="AO218" s="794"/>
      <c r="AP218" s="794"/>
      <c r="AQ218" s="794"/>
      <c r="AR218" s="794"/>
      <c r="AS218" s="794"/>
      <c r="AT218" s="794"/>
      <c r="AU218" s="794"/>
      <c r="AV218" s="794"/>
      <c r="AW218" s="794"/>
      <c r="AX218" s="794"/>
      <c r="AY218" s="794"/>
      <c r="AZ218" s="794"/>
      <c r="BA218" s="794"/>
      <c r="BB218" s="794"/>
      <c r="BC218" s="794"/>
      <c r="BD218" s="794"/>
      <c r="BE218" s="794"/>
      <c r="BF218" s="794"/>
      <c r="BG218" s="794"/>
      <c r="BH218" s="794"/>
      <c r="BI218" s="794"/>
      <c r="BJ218" s="794"/>
      <c r="BK218" s="794"/>
      <c r="BL218" s="794"/>
      <c r="BM218" s="794"/>
      <c r="BN218" s="794"/>
      <c r="BO218" s="794"/>
      <c r="BP218" s="794"/>
      <c r="BQ218" s="794"/>
      <c r="BR218" s="794"/>
      <c r="BS218" s="794"/>
      <c r="BT218" s="794"/>
      <c r="BU218" s="794"/>
      <c r="BV218" s="794"/>
      <c r="BW218" s="794"/>
      <c r="BX218" s="794"/>
      <c r="BY218" s="794"/>
      <c r="BZ218" s="794"/>
    </row>
    <row r="219" spans="1:80" s="2" customFormat="1" ht="17.100000000000001" customHeight="1">
      <c r="A219" s="59"/>
      <c r="B219" s="59"/>
      <c r="C219" s="794"/>
      <c r="D219" s="794"/>
      <c r="E219" s="794"/>
      <c r="F219" s="794"/>
      <c r="G219" s="794"/>
      <c r="H219" s="794"/>
      <c r="I219" s="794"/>
      <c r="J219" s="794"/>
      <c r="K219" s="794"/>
      <c r="L219" s="794"/>
      <c r="M219" s="794"/>
      <c r="N219" s="794"/>
      <c r="O219" s="794"/>
      <c r="P219" s="794"/>
      <c r="Q219" s="794"/>
      <c r="R219" s="794"/>
      <c r="S219" s="794"/>
      <c r="T219" s="794"/>
      <c r="U219" s="794"/>
      <c r="V219" s="794"/>
      <c r="W219" s="794"/>
      <c r="X219" s="794"/>
      <c r="Y219" s="794"/>
      <c r="Z219" s="794"/>
      <c r="AA219" s="794"/>
      <c r="AB219" s="794"/>
      <c r="AC219" s="794"/>
      <c r="AD219" s="794"/>
      <c r="AE219" s="794"/>
      <c r="AF219" s="794"/>
      <c r="AG219" s="794"/>
      <c r="AH219" s="794"/>
      <c r="AI219" s="794"/>
      <c r="AJ219" s="794"/>
      <c r="AK219" s="794"/>
      <c r="AL219" s="794"/>
      <c r="AM219" s="794"/>
      <c r="AN219" s="794"/>
      <c r="AO219" s="794"/>
      <c r="AP219" s="794"/>
      <c r="AQ219" s="794"/>
      <c r="AR219" s="794"/>
      <c r="AS219" s="794"/>
      <c r="AT219" s="794"/>
      <c r="AU219" s="794"/>
      <c r="AV219" s="794"/>
      <c r="AW219" s="794"/>
      <c r="AX219" s="794"/>
      <c r="AY219" s="794"/>
      <c r="AZ219" s="794"/>
      <c r="BA219" s="794"/>
      <c r="BB219" s="794"/>
      <c r="BC219" s="794"/>
      <c r="BD219" s="794"/>
      <c r="BE219" s="794"/>
      <c r="BF219" s="794"/>
      <c r="BG219" s="794"/>
      <c r="BH219" s="794"/>
      <c r="BI219" s="794"/>
      <c r="BJ219" s="794"/>
      <c r="BK219" s="794"/>
      <c r="BL219" s="794"/>
      <c r="BM219" s="794"/>
      <c r="BN219" s="794"/>
      <c r="BO219" s="794"/>
      <c r="BP219" s="794"/>
      <c r="BQ219" s="794"/>
      <c r="BR219" s="794"/>
      <c r="BS219" s="794"/>
      <c r="BT219" s="794"/>
      <c r="BU219" s="794"/>
      <c r="BV219" s="794"/>
      <c r="BW219" s="794"/>
      <c r="BX219" s="794"/>
      <c r="BY219" s="794"/>
      <c r="BZ219" s="794"/>
    </row>
    <row r="220" spans="1:80" s="2" customFormat="1" ht="17.100000000000001" customHeight="1">
      <c r="A220" s="59"/>
      <c r="B220" s="59"/>
      <c r="C220" s="794"/>
      <c r="D220" s="794"/>
      <c r="E220" s="794"/>
      <c r="F220" s="794"/>
      <c r="G220" s="794"/>
      <c r="H220" s="794"/>
      <c r="I220" s="794"/>
      <c r="J220" s="794"/>
      <c r="K220" s="794"/>
      <c r="L220" s="794"/>
      <c r="M220" s="794"/>
      <c r="N220" s="794"/>
      <c r="O220" s="794"/>
      <c r="P220" s="794"/>
      <c r="Q220" s="794"/>
      <c r="R220" s="794"/>
      <c r="S220" s="794"/>
      <c r="T220" s="794"/>
      <c r="U220" s="794"/>
      <c r="V220" s="794"/>
      <c r="W220" s="794"/>
      <c r="X220" s="794"/>
      <c r="Y220" s="794"/>
      <c r="Z220" s="794"/>
      <c r="AA220" s="794"/>
      <c r="AB220" s="794"/>
      <c r="AC220" s="794"/>
      <c r="AD220" s="794"/>
      <c r="AE220" s="794"/>
      <c r="AF220" s="794"/>
      <c r="AG220" s="794"/>
      <c r="AH220" s="794"/>
      <c r="AI220" s="794"/>
      <c r="AJ220" s="794"/>
      <c r="AK220" s="794"/>
      <c r="AL220" s="794"/>
      <c r="AM220" s="794"/>
      <c r="AN220" s="794"/>
      <c r="AO220" s="794"/>
      <c r="AP220" s="794"/>
      <c r="AQ220" s="794"/>
      <c r="AR220" s="794"/>
      <c r="AS220" s="794"/>
      <c r="AT220" s="794"/>
      <c r="AU220" s="794"/>
      <c r="AV220" s="794"/>
      <c r="AW220" s="794"/>
      <c r="AX220" s="794"/>
      <c r="AY220" s="794"/>
      <c r="AZ220" s="794"/>
      <c r="BA220" s="794"/>
      <c r="BB220" s="794"/>
      <c r="BC220" s="794"/>
      <c r="BD220" s="794"/>
      <c r="BE220" s="794"/>
      <c r="BF220" s="794"/>
      <c r="BG220" s="794"/>
      <c r="BH220" s="794"/>
      <c r="BI220" s="794"/>
      <c r="BJ220" s="794"/>
      <c r="BK220" s="794"/>
      <c r="BL220" s="794"/>
      <c r="BM220" s="794"/>
      <c r="BN220" s="794"/>
      <c r="BO220" s="794"/>
      <c r="BP220" s="794"/>
      <c r="BQ220" s="794"/>
      <c r="BR220" s="794"/>
      <c r="BS220" s="794"/>
      <c r="BT220" s="794"/>
      <c r="BU220" s="794"/>
      <c r="BV220" s="794"/>
      <c r="BW220" s="794"/>
      <c r="BX220" s="794"/>
      <c r="BY220" s="794"/>
      <c r="BZ220" s="794"/>
    </row>
    <row r="221" spans="1:80" s="2" customFormat="1" ht="16.5" customHeight="1">
      <c r="A221" s="59"/>
      <c r="B221" s="59"/>
      <c r="C221" s="794"/>
      <c r="D221" s="794"/>
      <c r="E221" s="794"/>
      <c r="F221" s="794"/>
      <c r="G221" s="794"/>
      <c r="H221" s="794"/>
      <c r="I221" s="794"/>
      <c r="J221" s="794"/>
      <c r="K221" s="794"/>
      <c r="L221" s="794"/>
      <c r="M221" s="794"/>
      <c r="N221" s="794"/>
      <c r="O221" s="794"/>
      <c r="P221" s="794"/>
      <c r="Q221" s="794"/>
      <c r="R221" s="794"/>
      <c r="S221" s="794"/>
      <c r="T221" s="794"/>
      <c r="U221" s="794"/>
      <c r="V221" s="794"/>
      <c r="W221" s="794"/>
      <c r="X221" s="794"/>
      <c r="Y221" s="794"/>
      <c r="Z221" s="794"/>
      <c r="AA221" s="794"/>
      <c r="AB221" s="794"/>
      <c r="AC221" s="794"/>
      <c r="AD221" s="794"/>
      <c r="AE221" s="794"/>
      <c r="AF221" s="794"/>
      <c r="AG221" s="794"/>
      <c r="AH221" s="794"/>
      <c r="AI221" s="794"/>
      <c r="AJ221" s="794"/>
      <c r="AK221" s="794"/>
      <c r="AL221" s="794"/>
      <c r="AM221" s="794"/>
      <c r="AN221" s="794"/>
      <c r="AO221" s="794"/>
      <c r="AP221" s="794"/>
      <c r="AQ221" s="794"/>
      <c r="AR221" s="794"/>
      <c r="AS221" s="794"/>
      <c r="AT221" s="794"/>
      <c r="AU221" s="794"/>
      <c r="AV221" s="794"/>
      <c r="AW221" s="794"/>
      <c r="AX221" s="794"/>
      <c r="AY221" s="794"/>
      <c r="AZ221" s="794"/>
      <c r="BA221" s="794"/>
      <c r="BB221" s="794"/>
      <c r="BC221" s="794"/>
      <c r="BD221" s="794"/>
      <c r="BE221" s="794"/>
      <c r="BF221" s="794"/>
      <c r="BG221" s="794"/>
      <c r="BH221" s="794"/>
      <c r="BI221" s="794"/>
      <c r="BJ221" s="794"/>
      <c r="BK221" s="794"/>
      <c r="BL221" s="794"/>
      <c r="BM221" s="794"/>
      <c r="BN221" s="794"/>
      <c r="BO221" s="794"/>
      <c r="BP221" s="794"/>
      <c r="BQ221" s="794"/>
      <c r="BR221" s="794"/>
      <c r="BS221" s="794"/>
      <c r="BT221" s="794"/>
      <c r="BU221" s="794"/>
      <c r="BV221" s="794"/>
      <c r="BW221" s="794"/>
      <c r="BX221" s="794"/>
      <c r="BY221" s="794"/>
      <c r="BZ221" s="794"/>
    </row>
    <row r="222" spans="1:80" s="2" customFormat="1" ht="5.0999999999999996"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B222" s="8"/>
    </row>
    <row r="223" spans="1:80" s="2" customFormat="1" ht="17.100000000000001" customHeight="1">
      <c r="A223" s="844" t="s">
        <v>199</v>
      </c>
      <c r="B223" s="844"/>
      <c r="C223" s="844"/>
      <c r="D223" s="844"/>
      <c r="E223" s="844"/>
      <c r="F223" s="844"/>
      <c r="G223" s="844"/>
      <c r="H223" s="844"/>
      <c r="I223" s="844"/>
      <c r="J223" s="844"/>
      <c r="K223" s="844"/>
      <c r="L223" s="844"/>
      <c r="M223" s="844"/>
      <c r="N223" s="844"/>
      <c r="O223" s="844"/>
      <c r="P223" s="844"/>
      <c r="Q223" s="844"/>
      <c r="R223" s="844"/>
      <c r="S223" s="844"/>
      <c r="T223" s="844"/>
      <c r="U223" s="844"/>
      <c r="V223" s="844"/>
      <c r="W223" s="844"/>
      <c r="X223" s="844"/>
      <c r="Y223" s="844"/>
      <c r="Z223" s="844"/>
      <c r="AA223" s="844"/>
      <c r="AB223" s="844"/>
      <c r="AC223" s="844"/>
      <c r="AD223" s="844"/>
      <c r="AE223" s="844"/>
      <c r="AF223" s="844"/>
      <c r="AG223" s="844"/>
      <c r="AH223" s="844"/>
      <c r="AI223" s="844"/>
      <c r="AJ223" s="844"/>
      <c r="AK223" s="844"/>
      <c r="AL223" s="844"/>
      <c r="AM223" s="844"/>
      <c r="AN223" s="844"/>
      <c r="AO223" s="844"/>
      <c r="AP223" s="844"/>
      <c r="AQ223" s="844"/>
      <c r="AR223" s="844"/>
      <c r="AS223" s="844"/>
      <c r="AT223" s="844"/>
      <c r="AU223" s="844"/>
      <c r="AV223" s="844"/>
      <c r="AW223" s="844"/>
      <c r="AX223" s="844"/>
      <c r="AY223" s="844"/>
      <c r="AZ223" s="844"/>
      <c r="BA223" s="844"/>
      <c r="BB223" s="844"/>
      <c r="BC223" s="844"/>
      <c r="BD223" s="844"/>
      <c r="BE223" s="844"/>
      <c r="BF223" s="844"/>
      <c r="BG223" s="844"/>
      <c r="BH223" s="844"/>
      <c r="BI223" s="844"/>
      <c r="BJ223" s="844"/>
      <c r="BK223" s="844"/>
      <c r="BL223" s="844"/>
      <c r="BM223" s="844"/>
      <c r="BN223" s="844"/>
      <c r="BO223" s="844"/>
      <c r="BP223" s="844"/>
      <c r="BQ223" s="844"/>
      <c r="BR223" s="844"/>
      <c r="BS223" s="844"/>
      <c r="BT223" s="844"/>
      <c r="BU223" s="844"/>
      <c r="BV223" s="844"/>
      <c r="BW223" s="844"/>
      <c r="BX223" s="844"/>
      <c r="BY223" s="844"/>
      <c r="BZ223" s="844"/>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row>
    <row r="226" spans="1:86" s="2" customFormat="1" ht="5.0999999999999996" customHeight="1">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B226" s="8"/>
    </row>
    <row r="227" spans="1:86" s="2" customFormat="1" ht="17.100000000000001" customHeight="1">
      <c r="A227" s="59"/>
      <c r="B227" s="59" t="s">
        <v>201</v>
      </c>
      <c r="C227" s="59"/>
      <c r="D227" s="59"/>
      <c r="E227" s="59"/>
      <c r="F227" s="59"/>
      <c r="G227" s="59"/>
      <c r="H227" s="59"/>
      <c r="I227" s="59"/>
      <c r="J227" s="59"/>
      <c r="K227" s="59"/>
      <c r="L227" s="59"/>
      <c r="M227" s="59"/>
      <c r="N227" s="799"/>
      <c r="O227" s="799"/>
      <c r="P227" s="799"/>
      <c r="Q227" s="799"/>
      <c r="R227" s="799"/>
      <c r="S227" s="799"/>
      <c r="T227" s="799"/>
      <c r="U227" s="79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801" t="s">
        <v>203</v>
      </c>
      <c r="N228" s="801"/>
      <c r="O228" s="801"/>
      <c r="P228" s="801"/>
      <c r="Q228" s="801"/>
      <c r="R228" s="797"/>
      <c r="S228" s="797"/>
      <c r="T228" s="797"/>
      <c r="U228" s="797"/>
      <c r="V228" s="797"/>
      <c r="W228" s="797"/>
      <c r="X228" s="797"/>
      <c r="Y228" s="797"/>
      <c r="Z228" s="797"/>
      <c r="AA228" s="59" t="s">
        <v>85</v>
      </c>
      <c r="AB228" s="59"/>
      <c r="AC228" s="59"/>
      <c r="AD228" s="794" t="str">
        <f t="shared" ref="AD228:AD232" si="4">IFERROR(VLOOKUP(R228,$CB$4:$CC$78,2,FALSE),"")</f>
        <v/>
      </c>
      <c r="AE228" s="794"/>
      <c r="AF228" s="794"/>
      <c r="AG228" s="794"/>
      <c r="AH228" s="794"/>
      <c r="AI228" s="794"/>
      <c r="AJ228" s="794"/>
      <c r="AK228" s="794"/>
      <c r="AL228" s="794"/>
      <c r="AM228" s="794"/>
      <c r="AN228" s="794"/>
      <c r="AO228" s="794"/>
      <c r="AP228" s="794"/>
      <c r="AQ228" s="794"/>
      <c r="AR228" s="794"/>
      <c r="AS228" s="794"/>
      <c r="AT228" s="794"/>
      <c r="AU228" s="794"/>
      <c r="AV228" s="794"/>
      <c r="AW228" s="794"/>
      <c r="AX228" s="794"/>
      <c r="AY228" s="794"/>
      <c r="AZ228" s="794"/>
      <c r="BA228" s="794"/>
      <c r="BB228" s="794"/>
      <c r="BC228" s="794"/>
      <c r="BD228" s="794"/>
      <c r="BE228" s="794"/>
      <c r="BF228" s="794"/>
      <c r="BG228" s="794"/>
      <c r="BH228" s="794"/>
      <c r="BI228" s="794"/>
      <c r="BJ228" s="794"/>
      <c r="BK228" s="794"/>
      <c r="BL228" s="794"/>
      <c r="BM228" s="794"/>
      <c r="BN228" s="794"/>
      <c r="BO228" s="794"/>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801" t="s">
        <v>203</v>
      </c>
      <c r="N229" s="801"/>
      <c r="O229" s="801"/>
      <c r="P229" s="801"/>
      <c r="Q229" s="801"/>
      <c r="R229" s="797"/>
      <c r="S229" s="797"/>
      <c r="T229" s="797"/>
      <c r="U229" s="797"/>
      <c r="V229" s="797"/>
      <c r="W229" s="797"/>
      <c r="X229" s="797"/>
      <c r="Y229" s="797"/>
      <c r="Z229" s="797"/>
      <c r="AA229" s="59" t="s">
        <v>85</v>
      </c>
      <c r="AB229" s="59"/>
      <c r="AC229" s="59"/>
      <c r="AD229" s="794" t="str">
        <f t="shared" si="4"/>
        <v/>
      </c>
      <c r="AE229" s="794"/>
      <c r="AF229" s="794"/>
      <c r="AG229" s="794"/>
      <c r="AH229" s="794"/>
      <c r="AI229" s="794"/>
      <c r="AJ229" s="794"/>
      <c r="AK229" s="794"/>
      <c r="AL229" s="794"/>
      <c r="AM229" s="794"/>
      <c r="AN229" s="794"/>
      <c r="AO229" s="794"/>
      <c r="AP229" s="794"/>
      <c r="AQ229" s="794"/>
      <c r="AR229" s="794"/>
      <c r="AS229" s="794"/>
      <c r="AT229" s="794"/>
      <c r="AU229" s="794"/>
      <c r="AV229" s="794"/>
      <c r="AW229" s="794"/>
      <c r="AX229" s="794"/>
      <c r="AY229" s="794"/>
      <c r="AZ229" s="794"/>
      <c r="BA229" s="794"/>
      <c r="BB229" s="794"/>
      <c r="BC229" s="794"/>
      <c r="BD229" s="794"/>
      <c r="BE229" s="794"/>
      <c r="BF229" s="794"/>
      <c r="BG229" s="794"/>
      <c r="BH229" s="794"/>
      <c r="BI229" s="794"/>
      <c r="BJ229" s="794"/>
      <c r="BK229" s="794"/>
      <c r="BL229" s="794"/>
      <c r="BM229" s="794"/>
      <c r="BN229" s="794"/>
      <c r="BO229" s="794"/>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801" t="s">
        <v>203</v>
      </c>
      <c r="N230" s="801"/>
      <c r="O230" s="801"/>
      <c r="P230" s="801"/>
      <c r="Q230" s="801"/>
      <c r="R230" s="797"/>
      <c r="S230" s="797"/>
      <c r="T230" s="797"/>
      <c r="U230" s="797"/>
      <c r="V230" s="797"/>
      <c r="W230" s="797"/>
      <c r="X230" s="797"/>
      <c r="Y230" s="797"/>
      <c r="Z230" s="797"/>
      <c r="AA230" s="59" t="s">
        <v>85</v>
      </c>
      <c r="AB230" s="59"/>
      <c r="AC230" s="59"/>
      <c r="AD230" s="794" t="str">
        <f t="shared" si="4"/>
        <v/>
      </c>
      <c r="AE230" s="794"/>
      <c r="AF230" s="794"/>
      <c r="AG230" s="794"/>
      <c r="AH230" s="794"/>
      <c r="AI230" s="794"/>
      <c r="AJ230" s="794"/>
      <c r="AK230" s="794"/>
      <c r="AL230" s="794"/>
      <c r="AM230" s="794"/>
      <c r="AN230" s="794"/>
      <c r="AO230" s="794"/>
      <c r="AP230" s="794"/>
      <c r="AQ230" s="794"/>
      <c r="AR230" s="794"/>
      <c r="AS230" s="794"/>
      <c r="AT230" s="794"/>
      <c r="AU230" s="794"/>
      <c r="AV230" s="794"/>
      <c r="AW230" s="794"/>
      <c r="AX230" s="794"/>
      <c r="AY230" s="794"/>
      <c r="AZ230" s="794"/>
      <c r="BA230" s="794"/>
      <c r="BB230" s="794"/>
      <c r="BC230" s="794"/>
      <c r="BD230" s="794"/>
      <c r="BE230" s="794"/>
      <c r="BF230" s="794"/>
      <c r="BG230" s="794"/>
      <c r="BH230" s="794"/>
      <c r="BI230" s="794"/>
      <c r="BJ230" s="794"/>
      <c r="BK230" s="794"/>
      <c r="BL230" s="794"/>
      <c r="BM230" s="794"/>
      <c r="BN230" s="794"/>
      <c r="BO230" s="794"/>
      <c r="BP230" s="59"/>
      <c r="BQ230" s="59"/>
      <c r="BR230" s="59"/>
      <c r="BS230" s="59"/>
      <c r="BT230" s="59"/>
      <c r="BU230" s="59"/>
      <c r="BV230" s="59"/>
      <c r="BW230" s="59"/>
      <c r="BX230" s="59"/>
      <c r="BY230" s="59"/>
      <c r="BZ230" s="59"/>
      <c r="CB230" s="8"/>
    </row>
    <row r="231" spans="1:86" s="91" customFormat="1" ht="17.100000000000001" customHeight="1">
      <c r="A231" s="59"/>
      <c r="B231" s="59"/>
      <c r="C231" s="59"/>
      <c r="D231" s="59"/>
      <c r="E231" s="59"/>
      <c r="F231" s="59"/>
      <c r="G231" s="59"/>
      <c r="H231" s="59"/>
      <c r="I231" s="59"/>
      <c r="J231" s="59"/>
      <c r="K231" s="59"/>
      <c r="L231" s="59"/>
      <c r="M231" s="801" t="s">
        <v>203</v>
      </c>
      <c r="N231" s="801"/>
      <c r="O231" s="801"/>
      <c r="P231" s="801"/>
      <c r="Q231" s="801"/>
      <c r="R231" s="797"/>
      <c r="S231" s="797"/>
      <c r="T231" s="797"/>
      <c r="U231" s="797"/>
      <c r="V231" s="797"/>
      <c r="W231" s="797"/>
      <c r="X231" s="797"/>
      <c r="Y231" s="797"/>
      <c r="Z231" s="797"/>
      <c r="AA231" s="59" t="s">
        <v>85</v>
      </c>
      <c r="AB231" s="59"/>
      <c r="AC231" s="59"/>
      <c r="AD231" s="794" t="str">
        <f t="shared" si="4"/>
        <v/>
      </c>
      <c r="AE231" s="794"/>
      <c r="AF231" s="794"/>
      <c r="AG231" s="794"/>
      <c r="AH231" s="794"/>
      <c r="AI231" s="794"/>
      <c r="AJ231" s="794"/>
      <c r="AK231" s="794"/>
      <c r="AL231" s="794"/>
      <c r="AM231" s="794"/>
      <c r="AN231" s="794"/>
      <c r="AO231" s="794"/>
      <c r="AP231" s="794"/>
      <c r="AQ231" s="794"/>
      <c r="AR231" s="794"/>
      <c r="AS231" s="794"/>
      <c r="AT231" s="794"/>
      <c r="AU231" s="794"/>
      <c r="AV231" s="794"/>
      <c r="AW231" s="794"/>
      <c r="AX231" s="794"/>
      <c r="AY231" s="794"/>
      <c r="AZ231" s="794"/>
      <c r="BA231" s="794"/>
      <c r="BB231" s="794"/>
      <c r="BC231" s="794"/>
      <c r="BD231" s="794"/>
      <c r="BE231" s="794"/>
      <c r="BF231" s="794"/>
      <c r="BG231" s="794"/>
      <c r="BH231" s="794"/>
      <c r="BI231" s="794"/>
      <c r="BJ231" s="794"/>
      <c r="BK231" s="794"/>
      <c r="BL231" s="794"/>
      <c r="BM231" s="794"/>
      <c r="BN231" s="794"/>
      <c r="BO231" s="794"/>
      <c r="BP231" s="59"/>
      <c r="BQ231" s="59"/>
      <c r="BR231" s="59"/>
      <c r="BS231" s="59"/>
      <c r="BT231" s="59"/>
      <c r="BU231" s="59"/>
      <c r="BV231" s="59"/>
      <c r="BW231" s="59"/>
      <c r="BX231" s="59"/>
      <c r="BY231" s="59"/>
      <c r="BZ231" s="59"/>
      <c r="CB231" s="2"/>
      <c r="CC231" s="2"/>
      <c r="CD231" s="2"/>
      <c r="CE231" s="2"/>
      <c r="CF231" s="2"/>
      <c r="CG231" s="2"/>
      <c r="CH231" s="2"/>
    </row>
    <row r="232" spans="1:86" s="91" customFormat="1" ht="17.100000000000001" customHeight="1">
      <c r="A232" s="59"/>
      <c r="B232" s="59"/>
      <c r="C232" s="59"/>
      <c r="D232" s="59"/>
      <c r="E232" s="59"/>
      <c r="F232" s="59"/>
      <c r="G232" s="59"/>
      <c r="H232" s="59"/>
      <c r="I232" s="59"/>
      <c r="J232" s="59"/>
      <c r="K232" s="59"/>
      <c r="L232" s="59"/>
      <c r="M232" s="801" t="s">
        <v>203</v>
      </c>
      <c r="N232" s="801"/>
      <c r="O232" s="801"/>
      <c r="P232" s="801"/>
      <c r="Q232" s="801"/>
      <c r="R232" s="797"/>
      <c r="S232" s="797"/>
      <c r="T232" s="797"/>
      <c r="U232" s="797"/>
      <c r="V232" s="797"/>
      <c r="W232" s="797"/>
      <c r="X232" s="797"/>
      <c r="Y232" s="797"/>
      <c r="Z232" s="797"/>
      <c r="AA232" s="59" t="s">
        <v>85</v>
      </c>
      <c r="AB232" s="59"/>
      <c r="AC232" s="59"/>
      <c r="AD232" s="794" t="str">
        <f t="shared" si="4"/>
        <v/>
      </c>
      <c r="AE232" s="794"/>
      <c r="AF232" s="794"/>
      <c r="AG232" s="794"/>
      <c r="AH232" s="794"/>
      <c r="AI232" s="794"/>
      <c r="AJ232" s="794"/>
      <c r="AK232" s="794"/>
      <c r="AL232" s="794"/>
      <c r="AM232" s="794"/>
      <c r="AN232" s="794"/>
      <c r="AO232" s="794"/>
      <c r="AP232" s="794"/>
      <c r="AQ232" s="794"/>
      <c r="AR232" s="794"/>
      <c r="AS232" s="794"/>
      <c r="AT232" s="794"/>
      <c r="AU232" s="794"/>
      <c r="AV232" s="794"/>
      <c r="AW232" s="794"/>
      <c r="AX232" s="794"/>
      <c r="AY232" s="794"/>
      <c r="AZ232" s="794"/>
      <c r="BA232" s="794"/>
      <c r="BB232" s="794"/>
      <c r="BC232" s="794"/>
      <c r="BD232" s="794"/>
      <c r="BE232" s="794"/>
      <c r="BF232" s="794"/>
      <c r="BG232" s="794"/>
      <c r="BH232" s="794"/>
      <c r="BI232" s="794"/>
      <c r="BJ232" s="794"/>
      <c r="BK232" s="794"/>
      <c r="BL232" s="794"/>
      <c r="BM232" s="794"/>
      <c r="BN232" s="794"/>
      <c r="BO232" s="794"/>
      <c r="BP232" s="59"/>
      <c r="BQ232" s="59"/>
      <c r="BR232" s="59"/>
      <c r="BS232" s="59"/>
      <c r="BT232" s="59"/>
      <c r="BU232" s="59"/>
      <c r="BV232" s="59"/>
      <c r="BW232" s="59"/>
      <c r="BX232" s="59"/>
      <c r="BY232" s="59"/>
      <c r="BZ232" s="59"/>
    </row>
    <row r="233" spans="1:86" s="91" customFormat="1" ht="3.9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row>
    <row r="234" spans="1:86" s="91" customFormat="1" ht="3.95" customHeight="1">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row>
    <row r="235" spans="1:86" s="91"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799" t="s">
        <v>56</v>
      </c>
      <c r="F236" s="799"/>
      <c r="G236" s="59" t="s">
        <v>143</v>
      </c>
      <c r="H236" s="59"/>
      <c r="I236" s="59"/>
      <c r="J236" s="59"/>
      <c r="K236" s="59"/>
      <c r="L236" s="59"/>
      <c r="M236" s="799" t="s">
        <v>56</v>
      </c>
      <c r="N236" s="799"/>
      <c r="O236" s="59" t="s">
        <v>144</v>
      </c>
      <c r="P236" s="59"/>
      <c r="Q236" s="59"/>
      <c r="R236" s="59"/>
      <c r="S236" s="59"/>
      <c r="T236" s="59"/>
      <c r="U236" s="799" t="s">
        <v>56</v>
      </c>
      <c r="V236" s="799"/>
      <c r="W236" s="59" t="s">
        <v>145</v>
      </c>
      <c r="X236" s="59"/>
      <c r="Y236" s="59"/>
      <c r="Z236" s="59"/>
      <c r="AA236" s="59"/>
      <c r="AB236" s="59"/>
      <c r="AC236" s="799" t="s">
        <v>56</v>
      </c>
      <c r="AD236" s="799"/>
      <c r="AE236" s="59" t="s">
        <v>146</v>
      </c>
      <c r="AF236" s="59"/>
      <c r="AG236" s="59"/>
      <c r="AH236" s="59"/>
      <c r="AI236" s="59"/>
      <c r="AJ236" s="59"/>
      <c r="AK236" s="799" t="s">
        <v>56</v>
      </c>
      <c r="AL236" s="799"/>
      <c r="AM236" s="59" t="s">
        <v>147</v>
      </c>
      <c r="AN236" s="59"/>
      <c r="AO236" s="59"/>
      <c r="AP236" s="59"/>
      <c r="AQ236" s="59"/>
      <c r="AR236" s="59"/>
      <c r="AS236" s="59"/>
      <c r="AT236" s="59"/>
      <c r="AU236" s="59"/>
      <c r="AV236" s="799" t="s">
        <v>56</v>
      </c>
      <c r="AW236" s="799"/>
      <c r="AX236" s="59" t="s">
        <v>148</v>
      </c>
      <c r="AY236" s="59"/>
      <c r="AZ236" s="59"/>
      <c r="BA236" s="59"/>
      <c r="BB236" s="59"/>
      <c r="BC236" s="59"/>
      <c r="BD236" s="59"/>
      <c r="BE236" s="59"/>
      <c r="BF236" s="59"/>
      <c r="BG236" s="59"/>
      <c r="BH236" s="59"/>
      <c r="BI236" s="59"/>
      <c r="BJ236" s="799" t="s">
        <v>56</v>
      </c>
      <c r="BK236" s="799"/>
      <c r="BL236" s="59" t="s">
        <v>149</v>
      </c>
      <c r="BM236" s="59"/>
      <c r="BN236" s="59"/>
      <c r="BO236" s="59"/>
      <c r="BP236" s="59"/>
      <c r="BQ236" s="59"/>
      <c r="BR236" s="59"/>
      <c r="BS236" s="59"/>
      <c r="BT236" s="59"/>
      <c r="BU236" s="59"/>
      <c r="BV236" s="59"/>
      <c r="BW236" s="59"/>
      <c r="BX236" s="59"/>
      <c r="BY236" s="59"/>
      <c r="BZ236" s="59"/>
      <c r="CB236" s="91"/>
      <c r="CC236" s="91"/>
      <c r="CD236" s="91"/>
      <c r="CE236" s="91"/>
      <c r="CF236" s="91"/>
      <c r="CG236" s="91"/>
      <c r="CH236" s="91"/>
    </row>
    <row r="237" spans="1:86" s="2" customFormat="1" ht="3.9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6" s="2" customFormat="1" ht="3.95"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B238" s="8"/>
    </row>
    <row r="239" spans="1:86" s="91" customFormat="1" ht="17.100000000000001" customHeight="1">
      <c r="A239" s="59"/>
      <c r="B239" s="59" t="s">
        <v>205</v>
      </c>
      <c r="C239" s="59"/>
      <c r="D239" s="59"/>
      <c r="E239" s="59"/>
      <c r="F239" s="59"/>
      <c r="G239" s="59"/>
      <c r="H239" s="59"/>
      <c r="I239" s="59"/>
      <c r="J239" s="59"/>
      <c r="K239" s="59"/>
      <c r="L239" s="59"/>
      <c r="M239" s="59"/>
      <c r="N239" s="59"/>
      <c r="O239" s="59"/>
      <c r="P239" s="59"/>
      <c r="Q239" s="809"/>
      <c r="R239" s="809"/>
      <c r="S239" s="809"/>
      <c r="T239" s="809"/>
      <c r="U239" s="809"/>
      <c r="V239" s="809"/>
      <c r="W239" s="809"/>
      <c r="X239" s="809"/>
      <c r="Y239" s="809"/>
      <c r="Z239" s="809"/>
      <c r="AA239" s="809"/>
      <c r="AB239" s="809"/>
      <c r="AC239" s="809"/>
      <c r="AD239" s="809"/>
      <c r="AE239" s="809"/>
      <c r="AF239" s="809"/>
      <c r="AG239" s="809"/>
      <c r="AH239" s="809"/>
      <c r="AI239" s="809"/>
      <c r="AJ239" s="59" t="s">
        <v>206</v>
      </c>
      <c r="AK239" s="59"/>
      <c r="AL239" s="59"/>
      <c r="AM239" s="59"/>
      <c r="AN239" s="59"/>
      <c r="AO239" s="59"/>
      <c r="AP239" s="59"/>
      <c r="AQ239" s="59"/>
      <c r="AR239" s="59"/>
      <c r="AS239" s="59"/>
      <c r="AT239" s="809"/>
      <c r="AU239" s="809"/>
      <c r="AV239" s="809"/>
      <c r="AW239" s="809"/>
      <c r="AX239" s="809"/>
      <c r="AY239" s="809"/>
      <c r="AZ239" s="809"/>
      <c r="BA239" s="809"/>
      <c r="BB239" s="809"/>
      <c r="BC239" s="809"/>
      <c r="BD239" s="809"/>
      <c r="BE239" s="809"/>
      <c r="BF239" s="809"/>
      <c r="BG239" s="809"/>
      <c r="BH239" s="809"/>
      <c r="BI239" s="809"/>
      <c r="BJ239" s="809"/>
      <c r="BK239" s="809"/>
      <c r="BL239" s="809"/>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1" customFormat="1" ht="3.9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row>
    <row r="241" spans="1:86" s="91" customFormat="1" ht="3.95"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row>
    <row r="242" spans="1:86" s="2" customFormat="1" ht="16.5" customHeight="1">
      <c r="A242" s="59"/>
      <c r="B242" s="59" t="s">
        <v>1315</v>
      </c>
      <c r="C242" s="59"/>
      <c r="D242" s="59"/>
      <c r="E242" s="59"/>
      <c r="F242" s="59"/>
      <c r="G242" s="59"/>
      <c r="H242" s="59"/>
      <c r="I242" s="59"/>
      <c r="J242" s="59"/>
      <c r="K242" s="59"/>
      <c r="L242" s="59"/>
      <c r="M242" s="59"/>
      <c r="N242" s="59"/>
      <c r="O242" s="59"/>
      <c r="P242" s="59"/>
      <c r="Q242" s="810"/>
      <c r="R242" s="810"/>
      <c r="S242" s="810"/>
      <c r="T242" s="810"/>
      <c r="U242" s="810"/>
      <c r="V242" s="810"/>
      <c r="W242" s="810"/>
      <c r="X242" s="810"/>
      <c r="Y242" s="810"/>
      <c r="Z242" s="810"/>
      <c r="AA242" s="810"/>
      <c r="AB242" s="810"/>
      <c r="AC242" s="810"/>
      <c r="AD242" s="810"/>
      <c r="AE242" s="810"/>
      <c r="AF242" s="810"/>
      <c r="AG242" s="810"/>
      <c r="AH242" s="810"/>
      <c r="AI242" s="810"/>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1"/>
      <c r="CC242" s="91"/>
      <c r="CD242" s="91"/>
      <c r="CE242" s="91"/>
      <c r="CF242" s="91"/>
      <c r="CG242" s="91"/>
      <c r="CH242" s="91"/>
    </row>
    <row r="243" spans="1:86" s="91" customFormat="1" ht="17.100000000000001" customHeight="1">
      <c r="A243" s="90"/>
      <c r="B243" s="90"/>
      <c r="C243" s="90"/>
      <c r="D243" s="90"/>
      <c r="E243" s="805" t="s">
        <v>56</v>
      </c>
      <c r="F243" s="805"/>
      <c r="G243" s="68" t="s">
        <v>1646</v>
      </c>
      <c r="H243" s="68"/>
      <c r="I243" s="68"/>
      <c r="J243" s="68"/>
      <c r="K243" s="68"/>
      <c r="L243" s="68"/>
      <c r="M243" s="68"/>
      <c r="N243" s="68"/>
      <c r="O243" s="68"/>
      <c r="P243" s="68"/>
      <c r="Q243" s="61"/>
      <c r="R243" s="61"/>
      <c r="S243" s="61"/>
      <c r="T243" s="61"/>
      <c r="U243" s="90"/>
      <c r="V243" s="90"/>
      <c r="W243" s="90"/>
      <c r="X243" s="90"/>
      <c r="Y243" s="90"/>
      <c r="Z243" s="90"/>
      <c r="AA243" s="90"/>
      <c r="AB243" s="68"/>
      <c r="AC243" s="68"/>
      <c r="AD243" s="68"/>
      <c r="AE243" s="68"/>
      <c r="AF243" s="90"/>
      <c r="AG243" s="90"/>
      <c r="AH243" s="90"/>
      <c r="AI243" s="90"/>
      <c r="AJ243" s="90"/>
      <c r="AK243" s="90"/>
      <c r="AL243" s="90"/>
      <c r="AM243" s="90"/>
      <c r="AN243" s="90"/>
      <c r="AO243" s="90"/>
      <c r="AP243" s="68"/>
      <c r="AQ243" s="68"/>
      <c r="AR243" s="68"/>
      <c r="AS243" s="68"/>
      <c r="AT243" s="68"/>
      <c r="AU243" s="68"/>
      <c r="AV243" s="68"/>
      <c r="AW243" s="68"/>
      <c r="AX243" s="68"/>
      <c r="AY243" s="68"/>
      <c r="AZ243" s="68"/>
      <c r="BA243" s="68"/>
      <c r="BB243" s="68"/>
      <c r="BC243" s="61"/>
      <c r="BD243" s="61"/>
      <c r="BE243" s="61"/>
      <c r="BF243" s="61"/>
      <c r="BG243" s="90"/>
      <c r="BH243" s="90"/>
      <c r="BI243" s="90"/>
      <c r="BJ243" s="90"/>
      <c r="BK243" s="68"/>
      <c r="BL243" s="68"/>
      <c r="BM243" s="68"/>
      <c r="BN243" s="68"/>
      <c r="BO243" s="68"/>
      <c r="BP243" s="68"/>
      <c r="BQ243" s="68"/>
      <c r="BR243" s="68"/>
      <c r="BS243" s="68"/>
      <c r="BT243" s="68"/>
      <c r="BU243" s="68"/>
      <c r="BV243" s="61"/>
      <c r="BW243" s="90"/>
      <c r="BX243" s="90"/>
      <c r="BY243" s="90"/>
      <c r="BZ243" s="90"/>
      <c r="CB243" s="8" t="s">
        <v>1572</v>
      </c>
      <c r="CC243" s="2" t="s">
        <v>1282</v>
      </c>
    </row>
    <row r="244" spans="1:86" s="91" customFormat="1" ht="17.100000000000001" customHeight="1">
      <c r="A244" s="90"/>
      <c r="B244" s="90"/>
      <c r="C244" s="90"/>
      <c r="D244" s="90"/>
      <c r="E244" s="805" t="s">
        <v>56</v>
      </c>
      <c r="F244" s="805"/>
      <c r="G244" s="68" t="s">
        <v>1647</v>
      </c>
      <c r="H244" s="90"/>
      <c r="I244" s="68"/>
      <c r="J244" s="68"/>
      <c r="K244" s="68"/>
      <c r="L244" s="68"/>
      <c r="M244" s="68"/>
      <c r="N244" s="68"/>
      <c r="O244" s="68"/>
      <c r="P244" s="68"/>
      <c r="Q244" s="61"/>
      <c r="R244" s="61"/>
      <c r="S244" s="61"/>
      <c r="T244" s="61"/>
      <c r="U244" s="90"/>
      <c r="V244" s="78"/>
      <c r="W244" s="78"/>
      <c r="X244" s="68"/>
      <c r="Y244" s="90"/>
      <c r="Z244" s="90"/>
      <c r="AA244" s="90"/>
      <c r="AB244" s="68"/>
      <c r="AC244" s="68"/>
      <c r="AD244" s="68"/>
      <c r="AE244" s="68"/>
      <c r="AF244" s="90"/>
      <c r="AG244" s="90"/>
      <c r="AH244" s="90"/>
      <c r="AI244" s="90"/>
      <c r="AJ244" s="90"/>
      <c r="AK244" s="90"/>
      <c r="AL244" s="90"/>
      <c r="AM244" s="90"/>
      <c r="AN244" s="90"/>
      <c r="AO244" s="90"/>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90"/>
      <c r="BX244" s="90"/>
      <c r="BY244" s="90"/>
      <c r="BZ244" s="90"/>
      <c r="CB244" s="8" t="s">
        <v>385</v>
      </c>
      <c r="CC244" s="2" t="s">
        <v>384</v>
      </c>
    </row>
    <row r="245" spans="1:86" s="91" customFormat="1" ht="17.100000000000001" customHeight="1">
      <c r="A245" s="90"/>
      <c r="B245" s="90"/>
      <c r="C245" s="90"/>
      <c r="D245" s="90"/>
      <c r="E245" s="805" t="s">
        <v>56</v>
      </c>
      <c r="F245" s="805"/>
      <c r="G245" s="68" t="s">
        <v>1650</v>
      </c>
      <c r="H245" s="90"/>
      <c r="I245" s="68"/>
      <c r="J245" s="68"/>
      <c r="K245" s="68"/>
      <c r="L245" s="68"/>
      <c r="M245" s="68"/>
      <c r="N245" s="68"/>
      <c r="O245" s="68"/>
      <c r="P245" s="68"/>
      <c r="Q245" s="61"/>
      <c r="R245" s="61"/>
      <c r="S245" s="61"/>
      <c r="T245" s="61"/>
      <c r="U245" s="90"/>
      <c r="V245" s="78"/>
      <c r="W245" s="78"/>
      <c r="X245" s="68"/>
      <c r="Y245" s="90"/>
      <c r="Z245" s="90"/>
      <c r="AA245" s="90"/>
      <c r="AB245" s="68"/>
      <c r="AC245" s="68"/>
      <c r="AD245" s="68"/>
      <c r="AE245" s="68"/>
      <c r="AF245" s="90"/>
      <c r="AG245" s="90"/>
      <c r="AH245" s="90"/>
      <c r="AI245" s="90"/>
      <c r="AJ245" s="90"/>
      <c r="AK245" s="90"/>
      <c r="AL245" s="90"/>
      <c r="AM245" s="90"/>
      <c r="AN245" s="90"/>
      <c r="AO245" s="90"/>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90"/>
      <c r="BX245" s="90"/>
      <c r="BY245" s="90"/>
      <c r="BZ245" s="90"/>
      <c r="CB245" s="8" t="s">
        <v>385</v>
      </c>
      <c r="CC245" s="2" t="s">
        <v>384</v>
      </c>
    </row>
    <row r="246" spans="1:86" s="91" customFormat="1" ht="17.100000000000001" customHeight="1">
      <c r="A246" s="90"/>
      <c r="B246" s="90"/>
      <c r="C246" s="90"/>
      <c r="D246" s="90"/>
      <c r="E246" s="805" t="s">
        <v>56</v>
      </c>
      <c r="F246" s="805"/>
      <c r="G246" s="68" t="s">
        <v>970</v>
      </c>
      <c r="H246" s="90"/>
      <c r="I246" s="68"/>
      <c r="J246" s="68"/>
      <c r="K246" s="68"/>
      <c r="L246" s="68"/>
      <c r="M246" s="68"/>
      <c r="N246" s="68"/>
      <c r="O246" s="68"/>
      <c r="P246" s="68"/>
      <c r="Q246" s="61"/>
      <c r="R246" s="61"/>
      <c r="S246" s="61"/>
      <c r="T246" s="61"/>
      <c r="U246" s="90"/>
      <c r="V246" s="78"/>
      <c r="W246" s="78"/>
      <c r="X246" s="68"/>
      <c r="Y246" s="68"/>
      <c r="Z246" s="68"/>
      <c r="AA246" s="68"/>
      <c r="AB246" s="68"/>
      <c r="AC246" s="68"/>
      <c r="AD246" s="68"/>
      <c r="AE246" s="68"/>
      <c r="AF246" s="90"/>
      <c r="AG246" s="90"/>
      <c r="AH246" s="90"/>
      <c r="AI246" s="90"/>
      <c r="AJ246" s="90"/>
      <c r="AK246" s="90"/>
      <c r="AL246" s="90"/>
      <c r="AM246" s="90"/>
      <c r="AN246" s="90"/>
      <c r="AO246" s="90"/>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90"/>
      <c r="BX246" s="90"/>
      <c r="BY246" s="90"/>
      <c r="BZ246" s="90"/>
      <c r="CB246" s="8" t="s">
        <v>388</v>
      </c>
      <c r="CC246" s="2" t="s">
        <v>1573</v>
      </c>
    </row>
    <row r="247" spans="1:86" s="91" customFormat="1" ht="17.100000000000001" customHeight="1">
      <c r="A247" s="90"/>
      <c r="B247" s="90"/>
      <c r="C247" s="90"/>
      <c r="D247" s="90"/>
      <c r="E247" s="805" t="s">
        <v>56</v>
      </c>
      <c r="F247" s="805"/>
      <c r="G247" s="68" t="s">
        <v>1316</v>
      </c>
      <c r="H247" s="68"/>
      <c r="I247" s="68"/>
      <c r="J247" s="68"/>
      <c r="K247" s="68"/>
      <c r="L247" s="68"/>
      <c r="M247" s="68"/>
      <c r="N247" s="68"/>
      <c r="O247" s="68"/>
      <c r="P247" s="68"/>
      <c r="Q247" s="61"/>
      <c r="R247" s="61"/>
      <c r="S247" s="61"/>
      <c r="T247" s="61"/>
      <c r="U247" s="90"/>
      <c r="V247" s="78"/>
      <c r="W247" s="78"/>
      <c r="X247" s="68"/>
      <c r="Y247" s="90"/>
      <c r="Z247" s="90"/>
      <c r="AA247" s="90"/>
      <c r="AB247" s="68"/>
      <c r="AC247" s="68"/>
      <c r="AD247" s="68"/>
      <c r="AE247" s="68"/>
      <c r="AF247" s="90"/>
      <c r="AG247" s="90"/>
      <c r="AH247" s="90"/>
      <c r="AI247" s="90"/>
      <c r="AJ247" s="90"/>
      <c r="AK247" s="90"/>
      <c r="AL247" s="90"/>
      <c r="AM247" s="90"/>
      <c r="AN247" s="90"/>
      <c r="AO247" s="90"/>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90"/>
      <c r="BX247" s="90"/>
      <c r="BY247" s="90"/>
      <c r="BZ247" s="90"/>
      <c r="CB247" s="8" t="s">
        <v>391</v>
      </c>
      <c r="CC247" s="2" t="s">
        <v>390</v>
      </c>
    </row>
    <row r="248" spans="1:86" s="91" customFormat="1" ht="17.100000000000001" customHeight="1">
      <c r="A248" s="90"/>
      <c r="B248" s="90"/>
      <c r="C248" s="90"/>
      <c r="D248" s="90"/>
      <c r="E248" s="805" t="s">
        <v>56</v>
      </c>
      <c r="F248" s="805"/>
      <c r="G248" s="68" t="s">
        <v>1317</v>
      </c>
      <c r="H248" s="68"/>
      <c r="I248" s="68"/>
      <c r="J248" s="68"/>
      <c r="K248" s="68"/>
      <c r="L248" s="68"/>
      <c r="M248" s="68"/>
      <c r="N248" s="68"/>
      <c r="O248" s="68"/>
      <c r="P248" s="68"/>
      <c r="Q248" s="68"/>
      <c r="R248" s="68"/>
      <c r="S248" s="68"/>
      <c r="T248" s="68"/>
      <c r="U248" s="68"/>
      <c r="V248" s="78"/>
      <c r="W248" s="78"/>
      <c r="X248" s="68"/>
      <c r="Y248" s="90"/>
      <c r="Z248" s="90"/>
      <c r="AA248" s="90"/>
      <c r="AB248" s="68"/>
      <c r="AC248" s="68"/>
      <c r="AD248" s="68"/>
      <c r="AE248" s="68"/>
      <c r="AF248" s="90"/>
      <c r="AG248" s="90"/>
      <c r="AH248" s="90"/>
      <c r="AI248" s="90"/>
      <c r="AJ248" s="90"/>
      <c r="AK248" s="90"/>
      <c r="AL248" s="90"/>
      <c r="AM248" s="90"/>
      <c r="AN248" s="90"/>
      <c r="AO248" s="90"/>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90"/>
      <c r="BP248" s="90"/>
      <c r="BQ248" s="90"/>
      <c r="BR248" s="68"/>
      <c r="BS248" s="68"/>
      <c r="BT248" s="68"/>
      <c r="BU248" s="68"/>
      <c r="BV248" s="68"/>
      <c r="BW248" s="90"/>
      <c r="BX248" s="90"/>
      <c r="BY248" s="90"/>
      <c r="BZ248" s="90"/>
      <c r="CB248" s="8" t="s">
        <v>394</v>
      </c>
      <c r="CC248" s="2" t="s">
        <v>1284</v>
      </c>
    </row>
    <row r="249" spans="1:86" s="2" customFormat="1" ht="16.5" customHeight="1">
      <c r="A249" s="90"/>
      <c r="B249" s="90"/>
      <c r="C249" s="90"/>
      <c r="D249" s="90"/>
      <c r="E249" s="805" t="s">
        <v>56</v>
      </c>
      <c r="F249" s="805"/>
      <c r="G249" s="68" t="s">
        <v>700</v>
      </c>
      <c r="H249" s="68"/>
      <c r="I249" s="68"/>
      <c r="J249" s="68"/>
      <c r="K249" s="68"/>
      <c r="L249" s="68"/>
      <c r="M249" s="68"/>
      <c r="N249" s="68"/>
      <c r="O249" s="68"/>
      <c r="P249" s="68"/>
      <c r="Q249" s="68"/>
      <c r="R249" s="68"/>
      <c r="S249" s="68"/>
      <c r="T249" s="68"/>
      <c r="U249" s="68"/>
      <c r="V249" s="78"/>
      <c r="W249" s="78"/>
      <c r="X249" s="68"/>
      <c r="Y249" s="90"/>
      <c r="Z249" s="90"/>
      <c r="AA249" s="90"/>
      <c r="AB249" s="68"/>
      <c r="AC249" s="68"/>
      <c r="AD249" s="68"/>
      <c r="AE249" s="68"/>
      <c r="AF249" s="90"/>
      <c r="AG249" s="90"/>
      <c r="AH249" s="90"/>
      <c r="AI249" s="90"/>
      <c r="AJ249" s="90"/>
      <c r="AK249" s="90"/>
      <c r="AL249" s="90"/>
      <c r="AM249" s="90"/>
      <c r="AN249" s="90"/>
      <c r="AO249" s="90"/>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90"/>
      <c r="BP249" s="90"/>
      <c r="BQ249" s="90"/>
      <c r="BR249" s="68"/>
      <c r="BS249" s="68"/>
      <c r="BT249" s="68"/>
      <c r="BU249" s="68"/>
      <c r="BV249" s="68"/>
      <c r="BW249" s="90"/>
      <c r="BX249" s="90"/>
      <c r="BY249" s="90"/>
      <c r="BZ249" s="90"/>
      <c r="CB249" s="8" t="s">
        <v>1574</v>
      </c>
      <c r="CC249" s="2" t="s">
        <v>1286</v>
      </c>
    </row>
    <row r="250" spans="1:86" s="1" customFormat="1" ht="3.9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B250" s="8"/>
      <c r="CC250" s="2"/>
      <c r="CD250" s="2"/>
      <c r="CE250" s="2"/>
      <c r="CF250" s="2"/>
      <c r="CG250" s="2"/>
      <c r="CH250" s="2"/>
    </row>
    <row r="251" spans="1:86" s="2" customFormat="1" ht="5.0999999999999996" customHeight="1">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B251" s="1"/>
      <c r="CC251" s="1"/>
      <c r="CD251" s="1"/>
      <c r="CE251" s="1"/>
      <c r="CF251" s="1"/>
      <c r="CG251" s="1"/>
      <c r="CH251" s="1"/>
    </row>
    <row r="252" spans="1:86" s="2" customFormat="1" ht="16.5" customHeight="1">
      <c r="A252" s="59"/>
      <c r="B252" s="59" t="s">
        <v>1318</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1" customFormat="1" ht="17.100000000000001" customHeight="1">
      <c r="A253" s="59"/>
      <c r="B253" s="90"/>
      <c r="C253" s="90"/>
      <c r="D253" s="90"/>
      <c r="E253" s="805" t="s">
        <v>56</v>
      </c>
      <c r="F253" s="805"/>
      <c r="G253" s="68" t="s">
        <v>1319</v>
      </c>
      <c r="H253" s="68"/>
      <c r="I253" s="68"/>
      <c r="J253" s="68"/>
      <c r="K253" s="68"/>
      <c r="L253" s="68"/>
      <c r="M253" s="68"/>
      <c r="N253" s="68"/>
      <c r="O253" s="61"/>
      <c r="P253" s="61"/>
      <c r="Q253" s="61"/>
      <c r="R253" s="61"/>
      <c r="S253" s="90"/>
      <c r="T253" s="90"/>
      <c r="U253" s="90"/>
      <c r="V253" s="90"/>
      <c r="W253" s="90"/>
      <c r="X253" s="90"/>
      <c r="Y253" s="90"/>
      <c r="Z253" s="68"/>
      <c r="AA253" s="68"/>
      <c r="AB253" s="68"/>
      <c r="AC253" s="68"/>
      <c r="AD253" s="68"/>
      <c r="AE253" s="68"/>
      <c r="AF253" s="90"/>
      <c r="AG253" s="90"/>
      <c r="AH253" s="90"/>
      <c r="AI253" s="90"/>
      <c r="AJ253" s="90"/>
      <c r="AK253" s="90"/>
      <c r="AL253" s="90"/>
      <c r="AM253" s="90"/>
      <c r="AN253" s="90"/>
      <c r="AO253" s="90"/>
      <c r="AP253" s="68"/>
      <c r="AQ253" s="68"/>
      <c r="AR253" s="68"/>
      <c r="AS253" s="68"/>
      <c r="AT253" s="68"/>
      <c r="AU253" s="68"/>
      <c r="AV253" s="68"/>
      <c r="AW253" s="68"/>
      <c r="AX253" s="68"/>
      <c r="AY253" s="68"/>
      <c r="AZ253" s="68"/>
      <c r="BA253" s="68"/>
      <c r="BB253" s="68"/>
      <c r="BC253" s="61"/>
      <c r="BD253" s="61"/>
      <c r="BE253" s="61"/>
      <c r="BF253" s="61"/>
      <c r="BG253" s="90"/>
      <c r="BH253" s="90"/>
      <c r="BI253" s="90"/>
      <c r="BJ253" s="90"/>
      <c r="BK253" s="68"/>
      <c r="BL253" s="68"/>
      <c r="BM253" s="68"/>
      <c r="BN253" s="68"/>
      <c r="BO253" s="68"/>
      <c r="BP253" s="68"/>
      <c r="BQ253" s="68"/>
      <c r="BR253" s="68"/>
      <c r="BS253" s="68"/>
      <c r="BT253" s="68"/>
      <c r="BU253" s="68"/>
      <c r="BV253" s="61"/>
      <c r="BW253" s="90"/>
      <c r="BX253" s="90"/>
      <c r="BY253" s="90"/>
      <c r="BZ253" s="90"/>
      <c r="CB253" s="8" t="s">
        <v>411</v>
      </c>
      <c r="CC253" s="2" t="s">
        <v>410</v>
      </c>
    </row>
    <row r="254" spans="1:86" s="91" customFormat="1" ht="17.100000000000001" customHeight="1">
      <c r="A254" s="90"/>
      <c r="B254" s="90"/>
      <c r="C254" s="90"/>
      <c r="D254" s="90"/>
      <c r="E254" s="805" t="s">
        <v>56</v>
      </c>
      <c r="F254" s="805"/>
      <c r="G254" s="68" t="s">
        <v>1320</v>
      </c>
      <c r="H254" s="90"/>
      <c r="I254" s="68"/>
      <c r="J254" s="68"/>
      <c r="K254" s="68"/>
      <c r="L254" s="68"/>
      <c r="M254" s="68"/>
      <c r="N254" s="68"/>
      <c r="O254" s="61"/>
      <c r="P254" s="61"/>
      <c r="Q254" s="61"/>
      <c r="R254" s="61"/>
      <c r="S254" s="90"/>
      <c r="T254" s="78"/>
      <c r="U254" s="78"/>
      <c r="V254" s="68"/>
      <c r="W254" s="90"/>
      <c r="X254" s="90"/>
      <c r="Y254" s="90"/>
      <c r="Z254" s="68"/>
      <c r="AA254" s="68"/>
      <c r="AB254" s="68"/>
      <c r="AC254" s="68"/>
      <c r="AD254" s="68"/>
      <c r="AE254" s="68"/>
      <c r="AF254" s="90"/>
      <c r="AG254" s="90"/>
      <c r="AH254" s="90"/>
      <c r="AI254" s="90"/>
      <c r="AJ254" s="90"/>
      <c r="AK254" s="90"/>
      <c r="AL254" s="90"/>
      <c r="AM254" s="90"/>
      <c r="AN254" s="90"/>
      <c r="AO254" s="90"/>
      <c r="AP254" s="68"/>
      <c r="AQ254" s="68"/>
      <c r="AR254" s="68"/>
      <c r="AS254" s="68"/>
      <c r="AT254" s="68"/>
      <c r="AU254" s="68"/>
      <c r="AV254" s="68"/>
      <c r="AW254" s="68"/>
      <c r="AX254" s="68"/>
      <c r="AY254" s="68"/>
      <c r="AZ254" s="68"/>
      <c r="BA254" s="68"/>
      <c r="BB254" s="68"/>
      <c r="BC254" s="61"/>
      <c r="BD254" s="61"/>
      <c r="BE254" s="61"/>
      <c r="BF254" s="61"/>
      <c r="BG254" s="90"/>
      <c r="BH254" s="90"/>
      <c r="BI254" s="90"/>
      <c r="BJ254" s="90"/>
      <c r="BK254" s="68"/>
      <c r="BL254" s="68"/>
      <c r="BM254" s="68"/>
      <c r="BN254" s="68"/>
      <c r="BO254" s="68"/>
      <c r="BP254" s="68"/>
      <c r="BQ254" s="68"/>
      <c r="BR254" s="68"/>
      <c r="BS254" s="68"/>
      <c r="BT254" s="68"/>
      <c r="BU254" s="68"/>
      <c r="BV254" s="61"/>
      <c r="BW254" s="90"/>
      <c r="BX254" s="90"/>
      <c r="BY254" s="90"/>
      <c r="BZ254" s="90"/>
      <c r="CB254" s="8" t="s">
        <v>414</v>
      </c>
      <c r="CC254" s="2" t="s">
        <v>413</v>
      </c>
    </row>
    <row r="255" spans="1:86" s="2" customFormat="1" ht="16.5" customHeight="1">
      <c r="A255" s="90"/>
      <c r="B255" s="90"/>
      <c r="C255" s="90"/>
      <c r="D255" s="90"/>
      <c r="E255" s="805" t="s">
        <v>56</v>
      </c>
      <c r="F255" s="805"/>
      <c r="G255" s="68" t="s">
        <v>1651</v>
      </c>
      <c r="H255" s="90"/>
      <c r="I255" s="68"/>
      <c r="J255" s="68"/>
      <c r="K255" s="68"/>
      <c r="L255" s="68"/>
      <c r="M255" s="68"/>
      <c r="N255" s="68"/>
      <c r="O255" s="61"/>
      <c r="P255" s="61"/>
      <c r="Q255" s="61"/>
      <c r="R255" s="61"/>
      <c r="S255" s="90"/>
      <c r="T255" s="78"/>
      <c r="U255" s="78"/>
      <c r="V255" s="68"/>
      <c r="W255" s="90"/>
      <c r="X255" s="90"/>
      <c r="Y255" s="90"/>
      <c r="Z255" s="68"/>
      <c r="AA255" s="68"/>
      <c r="AB255" s="68"/>
      <c r="AC255" s="68"/>
      <c r="AD255" s="68"/>
      <c r="AE255" s="68"/>
      <c r="AF255" s="90"/>
      <c r="AG255" s="90"/>
      <c r="AH255" s="90"/>
      <c r="AI255" s="90"/>
      <c r="AJ255" s="90"/>
      <c r="AK255" s="90"/>
      <c r="AL255" s="90"/>
      <c r="AM255" s="90"/>
      <c r="AN255" s="90"/>
      <c r="AO255" s="90"/>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90"/>
      <c r="BX255" s="90"/>
      <c r="BY255" s="90"/>
      <c r="BZ255" s="90"/>
      <c r="CB255" s="8" t="s">
        <v>417</v>
      </c>
      <c r="CC255" s="2" t="s">
        <v>416</v>
      </c>
    </row>
    <row r="256" spans="1:86" s="2" customFormat="1" ht="16.5" customHeight="1">
      <c r="A256" s="90"/>
      <c r="B256" s="90"/>
      <c r="C256" s="90"/>
      <c r="D256" s="90"/>
      <c r="E256" s="805" t="s">
        <v>56</v>
      </c>
      <c r="F256" s="805"/>
      <c r="G256" s="68" t="s">
        <v>1588</v>
      </c>
      <c r="H256" s="90"/>
      <c r="I256" s="68"/>
      <c r="J256" s="68"/>
      <c r="K256" s="68"/>
      <c r="L256" s="68"/>
      <c r="M256" s="68"/>
      <c r="N256" s="68"/>
      <c r="O256" s="61"/>
      <c r="P256" s="61"/>
      <c r="Q256" s="61"/>
      <c r="R256" s="61"/>
      <c r="S256" s="90"/>
      <c r="T256" s="78"/>
      <c r="U256" s="78"/>
      <c r="V256" s="68"/>
      <c r="W256" s="90"/>
      <c r="X256" s="90"/>
      <c r="Y256" s="90"/>
      <c r="Z256" s="68"/>
      <c r="AA256" s="68"/>
      <c r="AB256" s="68"/>
      <c r="AC256" s="68"/>
      <c r="AD256" s="68"/>
      <c r="AE256" s="68"/>
      <c r="AF256" s="90"/>
      <c r="AG256" s="90"/>
      <c r="AH256" s="90"/>
      <c r="AI256" s="90"/>
      <c r="AJ256" s="90"/>
      <c r="AK256" s="90"/>
      <c r="AL256" s="90"/>
      <c r="AM256" s="90"/>
      <c r="AN256" s="90"/>
      <c r="AO256" s="90"/>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90"/>
      <c r="BX256" s="90"/>
      <c r="BY256" s="90"/>
      <c r="BZ256" s="90"/>
      <c r="CB256" s="8" t="s">
        <v>417</v>
      </c>
      <c r="CC256" s="2" t="s">
        <v>416</v>
      </c>
    </row>
    <row r="257" spans="1:86" s="2" customFormat="1" ht="16.5" customHeight="1">
      <c r="A257" s="90"/>
      <c r="B257" s="90"/>
      <c r="C257" s="90"/>
      <c r="D257" s="90"/>
      <c r="E257" s="805" t="s">
        <v>56</v>
      </c>
      <c r="F257" s="805"/>
      <c r="G257" s="68" t="s">
        <v>700</v>
      </c>
      <c r="H257" s="90"/>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90"/>
      <c r="AG257" s="90"/>
      <c r="AH257" s="90"/>
      <c r="AI257" s="90"/>
      <c r="AJ257" s="90"/>
      <c r="AK257" s="90"/>
      <c r="AL257" s="90"/>
      <c r="AM257" s="90"/>
      <c r="AN257" s="90"/>
      <c r="AO257" s="90"/>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90"/>
      <c r="BX257" s="90"/>
      <c r="BY257" s="90"/>
      <c r="BZ257" s="90"/>
      <c r="CB257" s="8" t="s">
        <v>420</v>
      </c>
      <c r="CC257" s="2" t="s">
        <v>419</v>
      </c>
    </row>
    <row r="258" spans="1:86" s="2" customFormat="1" ht="16.5" customHeight="1">
      <c r="A258" s="90"/>
      <c r="B258" s="90"/>
      <c r="C258" s="90"/>
      <c r="D258" s="90"/>
      <c r="E258" s="805" t="s">
        <v>56</v>
      </c>
      <c r="F258" s="805"/>
      <c r="G258" s="68" t="s">
        <v>1322</v>
      </c>
      <c r="H258" s="90"/>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90"/>
      <c r="AG258" s="90"/>
      <c r="AH258" s="90"/>
      <c r="AI258" s="90"/>
      <c r="AJ258" s="90"/>
      <c r="AK258" s="90"/>
      <c r="AL258" s="90"/>
      <c r="AM258" s="90"/>
      <c r="AN258" s="90"/>
      <c r="AO258" s="90"/>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90"/>
      <c r="BX258" s="90"/>
      <c r="BY258" s="90"/>
      <c r="BZ258" s="90"/>
      <c r="CB258" s="8" t="s">
        <v>423</v>
      </c>
      <c r="CC258" s="2" t="s">
        <v>422</v>
      </c>
    </row>
    <row r="259" spans="1:86" s="1" customFormat="1" ht="3.9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B259" s="8"/>
      <c r="CC259" s="2"/>
      <c r="CD259" s="2"/>
      <c r="CE259" s="2"/>
      <c r="CF259" s="2"/>
      <c r="CG259" s="2"/>
      <c r="CH259" s="2"/>
    </row>
    <row r="260" spans="1:86" s="1" customFormat="1" ht="3.95" customHeight="1">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row>
    <row r="261" spans="1:86" s="1" customFormat="1" ht="17.100000000000001" customHeight="1">
      <c r="A261" s="59"/>
      <c r="B261" s="59" t="s">
        <v>1594</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90"/>
      <c r="B262" s="90"/>
      <c r="C262" s="90"/>
      <c r="D262" s="90"/>
      <c r="E262" s="805" t="s">
        <v>56</v>
      </c>
      <c r="F262" s="805"/>
      <c r="G262" s="68" t="s">
        <v>629</v>
      </c>
      <c r="H262" s="68"/>
      <c r="I262" s="68"/>
      <c r="J262" s="68"/>
      <c r="K262" s="68"/>
      <c r="L262" s="68"/>
      <c r="M262" s="68"/>
      <c r="N262" s="68"/>
      <c r="O262" s="61"/>
      <c r="P262" s="61"/>
      <c r="Q262" s="61"/>
      <c r="R262" s="61"/>
      <c r="S262" s="90"/>
      <c r="T262" s="90"/>
      <c r="U262" s="90"/>
      <c r="V262" s="90"/>
      <c r="W262" s="90"/>
      <c r="X262" s="90"/>
      <c r="Y262" s="90"/>
      <c r="Z262" s="68"/>
      <c r="AA262" s="68"/>
      <c r="AB262" s="68"/>
      <c r="AC262" s="68"/>
      <c r="AD262" s="68"/>
      <c r="AE262" s="68"/>
      <c r="AF262" s="90"/>
      <c r="AG262" s="90"/>
      <c r="AH262" s="90"/>
      <c r="AI262" s="90"/>
      <c r="AJ262" s="90"/>
      <c r="AK262" s="90"/>
      <c r="AL262" s="90"/>
      <c r="AM262" s="90"/>
      <c r="AN262" s="90"/>
      <c r="AO262" s="90"/>
      <c r="AP262" s="68"/>
      <c r="AQ262" s="68"/>
      <c r="AR262" s="68"/>
      <c r="AS262" s="68"/>
      <c r="AT262" s="68"/>
      <c r="AU262" s="68"/>
      <c r="AV262" s="68"/>
      <c r="AW262" s="68"/>
      <c r="AX262" s="68"/>
      <c r="AY262" s="68"/>
      <c r="AZ262" s="68"/>
      <c r="BA262" s="68"/>
      <c r="BB262" s="68"/>
      <c r="BC262" s="61"/>
      <c r="BD262" s="61"/>
      <c r="BE262" s="61"/>
      <c r="BF262" s="61"/>
      <c r="BG262" s="90"/>
      <c r="BH262" s="90"/>
      <c r="BI262" s="90"/>
      <c r="BJ262" s="90"/>
      <c r="BK262" s="68"/>
      <c r="BL262" s="68"/>
      <c r="BM262" s="68"/>
      <c r="BN262" s="68"/>
      <c r="BO262" s="68"/>
      <c r="BP262" s="68"/>
      <c r="BQ262" s="68"/>
      <c r="BR262" s="68"/>
      <c r="BS262" s="68"/>
      <c r="BT262" s="68"/>
      <c r="BU262" s="68"/>
      <c r="BV262" s="61"/>
      <c r="BW262" s="90"/>
      <c r="BX262" s="90"/>
      <c r="BY262" s="90"/>
      <c r="BZ262" s="90"/>
    </row>
    <row r="263" spans="1:86" s="1" customFormat="1" ht="17.100000000000001" customHeight="1">
      <c r="A263" s="90"/>
      <c r="B263" s="90"/>
      <c r="C263" s="90"/>
      <c r="D263" s="90"/>
      <c r="E263" s="805" t="s">
        <v>56</v>
      </c>
      <c r="F263" s="805"/>
      <c r="G263" s="68" t="s">
        <v>1590</v>
      </c>
      <c r="H263" s="68"/>
      <c r="I263" s="68"/>
      <c r="J263" s="68"/>
      <c r="K263" s="68"/>
      <c r="L263" s="68"/>
      <c r="M263" s="68"/>
      <c r="N263" s="68"/>
      <c r="O263" s="61"/>
      <c r="P263" s="61"/>
      <c r="Q263" s="61"/>
      <c r="R263" s="61"/>
      <c r="S263" s="90"/>
      <c r="T263" s="90"/>
      <c r="U263" s="90"/>
      <c r="V263" s="90"/>
      <c r="W263" s="90"/>
      <c r="X263" s="90"/>
      <c r="Y263" s="90"/>
      <c r="Z263" s="68"/>
      <c r="AA263" s="68"/>
      <c r="AB263" s="68"/>
      <c r="AC263" s="68"/>
      <c r="AD263" s="68"/>
      <c r="AE263" s="68"/>
      <c r="AF263" s="90"/>
      <c r="AG263" s="90"/>
      <c r="AH263" s="90"/>
      <c r="AI263" s="90"/>
      <c r="AJ263" s="90"/>
      <c r="AK263" s="90"/>
      <c r="AL263" s="90"/>
      <c r="AM263" s="90"/>
      <c r="AN263" s="90"/>
      <c r="AO263" s="90"/>
      <c r="AP263" s="68"/>
      <c r="AQ263" s="68"/>
      <c r="AR263" s="68"/>
      <c r="AS263" s="68"/>
      <c r="AT263" s="68"/>
      <c r="AU263" s="68"/>
      <c r="AV263" s="68"/>
      <c r="AW263" s="68"/>
      <c r="AX263" s="68"/>
      <c r="AY263" s="68"/>
      <c r="AZ263" s="68"/>
      <c r="BA263" s="68"/>
      <c r="BB263" s="68"/>
      <c r="BC263" s="61"/>
      <c r="BD263" s="61"/>
      <c r="BE263" s="61"/>
      <c r="BF263" s="61"/>
      <c r="BG263" s="90"/>
      <c r="BH263" s="90"/>
      <c r="BI263" s="90"/>
      <c r="BJ263" s="90"/>
      <c r="BK263" s="68"/>
      <c r="BL263" s="68"/>
      <c r="BM263" s="68"/>
      <c r="BN263" s="68"/>
      <c r="BO263" s="68"/>
      <c r="BP263" s="68"/>
      <c r="BQ263" s="68"/>
      <c r="BR263" s="68"/>
      <c r="BS263" s="68"/>
      <c r="BT263" s="68"/>
      <c r="BU263" s="68"/>
      <c r="BV263" s="61"/>
      <c r="BW263" s="90"/>
      <c r="BX263" s="90"/>
      <c r="BY263" s="90"/>
      <c r="BZ263" s="90"/>
    </row>
    <row r="264" spans="1:86" s="1" customFormat="1" ht="17.100000000000001" customHeight="1">
      <c r="A264" s="90"/>
      <c r="B264" s="90"/>
      <c r="C264" s="90"/>
      <c r="D264" s="90"/>
      <c r="E264" s="805" t="s">
        <v>56</v>
      </c>
      <c r="F264" s="805"/>
      <c r="G264" s="68" t="s">
        <v>996</v>
      </c>
      <c r="H264" s="68"/>
      <c r="I264" s="68"/>
      <c r="J264" s="68"/>
      <c r="K264" s="68"/>
      <c r="L264" s="68"/>
      <c r="M264" s="68"/>
      <c r="N264" s="68"/>
      <c r="O264" s="61"/>
      <c r="P264" s="61"/>
      <c r="Q264" s="61"/>
      <c r="R264" s="61"/>
      <c r="S264" s="90"/>
      <c r="T264" s="90"/>
      <c r="U264" s="90"/>
      <c r="V264" s="90"/>
      <c r="W264" s="90"/>
      <c r="X264" s="90"/>
      <c r="Y264" s="90"/>
      <c r="Z264" s="68"/>
      <c r="AA264" s="68"/>
      <c r="AB264" s="68"/>
      <c r="AC264" s="68"/>
      <c r="AD264" s="68"/>
      <c r="AE264" s="68"/>
      <c r="AF264" s="90"/>
      <c r="AG264" s="90"/>
      <c r="AH264" s="90"/>
      <c r="AI264" s="90"/>
      <c r="AJ264" s="90"/>
      <c r="AK264" s="90"/>
      <c r="AL264" s="90"/>
      <c r="AM264" s="90"/>
      <c r="AN264" s="90"/>
      <c r="AO264" s="90"/>
      <c r="AP264" s="68"/>
      <c r="AQ264" s="68"/>
      <c r="AR264" s="68"/>
      <c r="AS264" s="68"/>
      <c r="AT264" s="68"/>
      <c r="AU264" s="68"/>
      <c r="AV264" s="68"/>
      <c r="AW264" s="68"/>
      <c r="AX264" s="68"/>
      <c r="AY264" s="68"/>
      <c r="AZ264" s="68"/>
      <c r="BA264" s="68"/>
      <c r="BB264" s="68"/>
      <c r="BC264" s="61"/>
      <c r="BD264" s="61"/>
      <c r="BE264" s="61"/>
      <c r="BF264" s="61"/>
      <c r="BG264" s="90"/>
      <c r="BH264" s="90"/>
      <c r="BI264" s="90"/>
      <c r="BJ264" s="90"/>
      <c r="BK264" s="68"/>
      <c r="BL264" s="68"/>
      <c r="BM264" s="68"/>
      <c r="BN264" s="68"/>
      <c r="BO264" s="68"/>
      <c r="BP264" s="68"/>
      <c r="BQ264" s="68"/>
      <c r="BR264" s="68"/>
      <c r="BS264" s="68"/>
      <c r="BT264" s="68"/>
      <c r="BU264" s="68"/>
      <c r="BV264" s="61"/>
      <c r="BW264" s="90"/>
      <c r="BX264" s="90"/>
      <c r="BY264" s="90"/>
      <c r="BZ264" s="90"/>
    </row>
    <row r="265" spans="1:86" s="1" customFormat="1" ht="17.100000000000001" customHeight="1">
      <c r="A265" s="90"/>
      <c r="B265" s="90"/>
      <c r="C265" s="90"/>
      <c r="D265" s="90"/>
      <c r="E265" s="805" t="s">
        <v>56</v>
      </c>
      <c r="F265" s="805"/>
      <c r="G265" s="68" t="s">
        <v>1324</v>
      </c>
      <c r="H265" s="68"/>
      <c r="I265" s="68"/>
      <c r="J265" s="68"/>
      <c r="K265" s="68"/>
      <c r="L265" s="68"/>
      <c r="M265" s="68"/>
      <c r="N265" s="68"/>
      <c r="O265" s="61"/>
      <c r="P265" s="61"/>
      <c r="Q265" s="61"/>
      <c r="R265" s="61"/>
      <c r="S265" s="90"/>
      <c r="T265" s="90"/>
      <c r="U265" s="90"/>
      <c r="V265" s="90"/>
      <c r="W265" s="90"/>
      <c r="X265" s="90"/>
      <c r="Y265" s="90"/>
      <c r="Z265" s="68"/>
      <c r="AA265" s="68"/>
      <c r="AB265" s="68"/>
      <c r="AC265" s="68"/>
      <c r="AD265" s="68"/>
      <c r="AE265" s="68"/>
      <c r="AF265" s="90"/>
      <c r="AG265" s="90"/>
      <c r="AH265" s="90"/>
      <c r="AI265" s="90"/>
      <c r="AJ265" s="90"/>
      <c r="AK265" s="90"/>
      <c r="AL265" s="90"/>
      <c r="AM265" s="90"/>
      <c r="AN265" s="90"/>
      <c r="AO265" s="90"/>
      <c r="AP265" s="68"/>
      <c r="AQ265" s="68"/>
      <c r="AR265" s="68"/>
      <c r="AS265" s="68"/>
      <c r="AT265" s="68"/>
      <c r="AU265" s="68"/>
      <c r="AV265" s="68"/>
      <c r="AW265" s="68"/>
      <c r="AX265" s="68"/>
      <c r="AY265" s="68"/>
      <c r="AZ265" s="68"/>
      <c r="BA265" s="68"/>
      <c r="BB265" s="68"/>
      <c r="BC265" s="61"/>
      <c r="BD265" s="61"/>
      <c r="BE265" s="61"/>
      <c r="BF265" s="61"/>
      <c r="BG265" s="90"/>
      <c r="BH265" s="90"/>
      <c r="BI265" s="90"/>
      <c r="BJ265" s="90"/>
      <c r="BK265" s="68"/>
      <c r="BL265" s="68"/>
      <c r="BM265" s="68"/>
      <c r="BN265" s="68"/>
      <c r="BO265" s="68"/>
      <c r="BP265" s="68"/>
      <c r="BQ265" s="68"/>
      <c r="BR265" s="68"/>
      <c r="BS265" s="68"/>
      <c r="BT265" s="68"/>
      <c r="BU265" s="68"/>
      <c r="BV265" s="61"/>
      <c r="BW265" s="90"/>
      <c r="BX265" s="90"/>
      <c r="BY265" s="90"/>
      <c r="BZ265" s="90"/>
    </row>
    <row r="266" spans="1:86" s="1" customFormat="1" ht="17.100000000000001" customHeight="1">
      <c r="A266" s="90"/>
      <c r="B266" s="90"/>
      <c r="C266" s="90"/>
      <c r="D266" s="90"/>
      <c r="E266" s="805" t="s">
        <v>56</v>
      </c>
      <c r="F266" s="805"/>
      <c r="G266" s="68" t="s">
        <v>700</v>
      </c>
      <c r="H266" s="90"/>
      <c r="I266" s="68"/>
      <c r="J266" s="68"/>
      <c r="K266" s="68"/>
      <c r="L266" s="68"/>
      <c r="M266" s="68"/>
      <c r="N266" s="68"/>
      <c r="O266" s="61"/>
      <c r="P266" s="61"/>
      <c r="Q266" s="61"/>
      <c r="R266" s="61"/>
      <c r="S266" s="90"/>
      <c r="T266" s="78"/>
      <c r="U266" s="78"/>
      <c r="V266" s="68"/>
      <c r="W266" s="90"/>
      <c r="X266" s="90"/>
      <c r="Y266" s="90"/>
      <c r="Z266" s="68"/>
      <c r="AA266" s="68"/>
      <c r="AB266" s="68"/>
      <c r="AC266" s="68"/>
      <c r="AD266" s="68"/>
      <c r="AE266" s="68"/>
      <c r="AF266" s="90"/>
      <c r="AG266" s="90"/>
      <c r="AH266" s="90"/>
      <c r="AI266" s="90"/>
      <c r="AJ266" s="90"/>
      <c r="AK266" s="90"/>
      <c r="AL266" s="90"/>
      <c r="AM266" s="90"/>
      <c r="AN266" s="90"/>
      <c r="AO266" s="90"/>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90"/>
      <c r="BX266" s="90"/>
      <c r="BY266" s="90"/>
      <c r="BZ266" s="90"/>
    </row>
    <row r="267" spans="1:86" s="1" customFormat="1" ht="17.100000000000001" customHeight="1">
      <c r="A267" s="90"/>
      <c r="B267" s="90"/>
      <c r="C267" s="90"/>
      <c r="D267" s="90"/>
      <c r="E267" s="805" t="s">
        <v>56</v>
      </c>
      <c r="F267" s="805"/>
      <c r="G267" s="68" t="s">
        <v>1326</v>
      </c>
      <c r="H267" s="90"/>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90"/>
      <c r="AG267" s="90"/>
      <c r="AH267" s="90"/>
      <c r="AI267" s="90"/>
      <c r="AJ267" s="90"/>
      <c r="AK267" s="90"/>
      <c r="AL267" s="90"/>
      <c r="AM267" s="90"/>
      <c r="AN267" s="90"/>
      <c r="AO267" s="90"/>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90"/>
      <c r="BX267" s="90"/>
      <c r="BY267" s="90"/>
      <c r="BZ267" s="90"/>
    </row>
    <row r="268" spans="1:86" s="1" customFormat="1" ht="3.9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row>
    <row r="269" spans="1:86" s="1" customFormat="1" ht="3.95"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row>
    <row r="270" spans="1:86" s="1" customFormat="1" ht="17.100000000000001" customHeight="1">
      <c r="A270" s="59"/>
      <c r="B270" s="59" t="s">
        <v>1327</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807"/>
      <c r="AA271" s="807"/>
      <c r="AB271" s="807"/>
      <c r="AC271" s="807"/>
      <c r="AD271" s="807"/>
      <c r="AE271" s="807"/>
      <c r="AF271" s="807"/>
      <c r="AG271" s="807"/>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807"/>
      <c r="AA272" s="807"/>
      <c r="AB272" s="807"/>
      <c r="AC272" s="807"/>
      <c r="AD272" s="807"/>
      <c r="AE272" s="807"/>
      <c r="AF272" s="807"/>
      <c r="AG272" s="807"/>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807"/>
      <c r="AA273" s="807"/>
      <c r="AB273" s="807"/>
      <c r="AC273" s="807"/>
      <c r="AD273" s="807"/>
      <c r="AE273" s="807"/>
      <c r="AF273" s="807"/>
      <c r="AG273" s="807"/>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807"/>
      <c r="AA274" s="807"/>
      <c r="AB274" s="807"/>
      <c r="AC274" s="807"/>
      <c r="AD274" s="807"/>
      <c r="AE274" s="807"/>
      <c r="AF274" s="807"/>
      <c r="AG274" s="807"/>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row>
    <row r="276" spans="1:86" s="1" customFormat="1" ht="3.95" customHeight="1">
      <c r="A276" s="174"/>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c r="BF276" s="174"/>
      <c r="BG276" s="174"/>
      <c r="BH276" s="174"/>
      <c r="BI276" s="174"/>
      <c r="BJ276" s="174"/>
      <c r="BK276" s="174"/>
      <c r="BL276" s="174"/>
      <c r="BM276" s="174"/>
      <c r="BN276" s="174"/>
      <c r="BO276" s="174"/>
      <c r="BP276" s="174"/>
      <c r="BQ276" s="174"/>
      <c r="BR276" s="174"/>
      <c r="BS276" s="174"/>
      <c r="BT276" s="174"/>
      <c r="BU276" s="174"/>
      <c r="BV276" s="174"/>
      <c r="BW276" s="174"/>
      <c r="BX276" s="174"/>
      <c r="BY276" s="174"/>
      <c r="BZ276" s="174"/>
    </row>
    <row r="277" spans="1:86" s="1" customFormat="1" ht="17.100000000000001" customHeight="1">
      <c r="A277" s="59"/>
      <c r="B277" s="59" t="s">
        <v>1328</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792"/>
      <c r="AA278" s="792"/>
      <c r="AB278" s="792"/>
      <c r="AC278" s="792"/>
      <c r="AD278" s="792"/>
      <c r="AE278" s="792"/>
      <c r="AF278" s="792"/>
      <c r="AG278" s="792"/>
      <c r="AH278" s="792"/>
      <c r="AI278" s="792"/>
      <c r="AJ278" s="792"/>
      <c r="AK278" s="792"/>
      <c r="AL278" s="792"/>
      <c r="AM278" s="792"/>
      <c r="AN278" s="792"/>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792"/>
      <c r="AA279" s="792"/>
      <c r="AB279" s="792"/>
      <c r="AC279" s="792"/>
      <c r="AD279" s="792"/>
      <c r="AE279" s="792"/>
      <c r="AF279" s="792"/>
      <c r="AG279" s="792"/>
      <c r="AH279" s="792"/>
      <c r="AI279" s="792"/>
      <c r="AJ279" s="792"/>
      <c r="AK279" s="792"/>
      <c r="AL279" s="792"/>
      <c r="AM279" s="792"/>
      <c r="AN279" s="792"/>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6" s="1" customFormat="1" ht="3.95"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B281" s="8"/>
      <c r="CC281" s="2"/>
      <c r="CD281" s="2"/>
      <c r="CE281" s="2"/>
      <c r="CF281" s="2"/>
      <c r="CG281" s="2"/>
      <c r="CH281" s="2"/>
    </row>
    <row r="282" spans="1:86" s="2" customFormat="1" ht="16.5" customHeight="1">
      <c r="A282" s="59"/>
      <c r="B282" s="59" t="s">
        <v>1329</v>
      </c>
      <c r="C282" s="59"/>
      <c r="D282" s="59"/>
      <c r="E282" s="59"/>
      <c r="F282" s="59"/>
      <c r="G282" s="59"/>
      <c r="H282" s="59"/>
      <c r="I282" s="59"/>
      <c r="J282" s="59"/>
      <c r="K282" s="59"/>
      <c r="L282" s="59"/>
      <c r="M282" s="59"/>
      <c r="N282" s="59"/>
      <c r="O282" s="59"/>
      <c r="P282" s="59"/>
      <c r="Q282" s="59"/>
      <c r="R282" s="59"/>
      <c r="S282" s="59"/>
      <c r="T282" s="829"/>
      <c r="U282" s="829"/>
      <c r="V282" s="829"/>
      <c r="W282" s="829"/>
      <c r="X282" s="829"/>
      <c r="Y282" s="829"/>
      <c r="Z282" s="829"/>
      <c r="AA282" s="829"/>
      <c r="AB282" s="829"/>
      <c r="AC282" s="829"/>
      <c r="AD282" s="829"/>
      <c r="AE282" s="829"/>
      <c r="AF282" s="829"/>
      <c r="AG282" s="829"/>
      <c r="AH282" s="829"/>
      <c r="AI282" s="829"/>
      <c r="AJ282" s="829"/>
      <c r="AK282" s="829"/>
      <c r="AL282" s="829"/>
      <c r="AM282" s="829"/>
      <c r="AN282" s="829"/>
      <c r="AO282" s="829"/>
      <c r="AP282" s="829"/>
      <c r="AQ282" s="829"/>
      <c r="AR282" s="829"/>
      <c r="AS282" s="829"/>
      <c r="AT282" s="829"/>
      <c r="AU282" s="829"/>
      <c r="AV282" s="829"/>
      <c r="AW282" s="829"/>
      <c r="AX282" s="829"/>
      <c r="AY282" s="829"/>
      <c r="AZ282" s="829"/>
      <c r="BA282" s="829"/>
      <c r="BB282" s="829"/>
      <c r="BC282" s="829"/>
      <c r="BD282" s="829"/>
      <c r="BE282" s="829"/>
      <c r="BF282" s="829"/>
      <c r="BG282" s="829"/>
      <c r="BH282" s="829"/>
      <c r="BI282" s="829"/>
      <c r="BJ282" s="829"/>
      <c r="BK282" s="829"/>
      <c r="BL282" s="829"/>
      <c r="BM282" s="829"/>
      <c r="BN282" s="829"/>
      <c r="BO282" s="829"/>
      <c r="BP282" s="829"/>
      <c r="BQ282" s="829"/>
      <c r="BR282" s="829"/>
      <c r="BS282" s="829"/>
      <c r="BT282" s="829"/>
      <c r="BU282" s="829"/>
      <c r="BV282" s="829"/>
      <c r="BW282" s="829"/>
      <c r="BX282" s="829"/>
      <c r="BY282" s="829"/>
      <c r="BZ282" s="829"/>
      <c r="CB282" s="1"/>
      <c r="CC282" s="1"/>
      <c r="CD282" s="1"/>
      <c r="CE282" s="1"/>
      <c r="CF282" s="1"/>
      <c r="CG282" s="1"/>
      <c r="CH282" s="1"/>
    </row>
    <row r="283" spans="1:86"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6" s="1" customFormat="1" ht="3.95"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c r="CC284" s="2"/>
      <c r="CD284" s="2"/>
      <c r="CE284" s="2"/>
      <c r="CF284" s="2"/>
      <c r="CG284" s="2"/>
      <c r="CH284" s="2"/>
    </row>
    <row r="285" spans="1:86" s="2" customFormat="1" ht="16.5" customHeight="1">
      <c r="A285" s="59"/>
      <c r="B285" s="78" t="s">
        <v>1330</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805" t="s">
        <v>56</v>
      </c>
      <c r="BD287" s="805"/>
      <c r="BE287" s="78"/>
      <c r="BF287" s="78" t="s">
        <v>184</v>
      </c>
      <c r="BG287" s="78"/>
      <c r="BH287" s="78"/>
      <c r="BI287" s="78"/>
      <c r="BJ287" s="78"/>
      <c r="BK287" s="805" t="s">
        <v>56</v>
      </c>
      <c r="BL287" s="805"/>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805" t="s">
        <v>56</v>
      </c>
      <c r="BD288" s="805"/>
      <c r="BE288" s="78"/>
      <c r="BF288" s="78" t="s">
        <v>184</v>
      </c>
      <c r="BG288" s="78"/>
      <c r="BH288" s="78"/>
      <c r="BI288" s="78"/>
      <c r="BJ288" s="78"/>
      <c r="BK288" s="805" t="s">
        <v>56</v>
      </c>
      <c r="BL288" s="805"/>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1331</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805"/>
      <c r="AY289" s="805"/>
      <c r="AZ289" s="805"/>
      <c r="BA289" s="805"/>
      <c r="BB289" s="805"/>
      <c r="BC289" s="805"/>
      <c r="BD289" s="805"/>
      <c r="BE289" s="805"/>
      <c r="BF289" s="805"/>
      <c r="BG289" s="805"/>
      <c r="BH289" s="805"/>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805"/>
      <c r="AL290" s="805"/>
      <c r="AM290" s="805"/>
      <c r="AN290" s="805"/>
      <c r="AO290" s="805"/>
      <c r="AP290" s="805"/>
      <c r="AQ290" s="805"/>
      <c r="AR290" s="805"/>
      <c r="AS290" s="805"/>
      <c r="AT290" s="805"/>
      <c r="AU290" s="805"/>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805" t="s">
        <v>56</v>
      </c>
      <c r="AC291" s="805"/>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805" t="s">
        <v>56</v>
      </c>
      <c r="AC292" s="805"/>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66"/>
      <c r="AC293" s="966"/>
      <c r="AD293" s="966"/>
      <c r="AE293" s="966"/>
      <c r="AF293" s="966"/>
      <c r="AG293" s="966"/>
      <c r="AH293" s="966"/>
      <c r="AI293" s="966"/>
      <c r="AJ293" s="966"/>
      <c r="AK293" s="966"/>
      <c r="AL293" s="966"/>
      <c r="AM293" s="966"/>
      <c r="AN293" s="966"/>
      <c r="AO293" s="966"/>
      <c r="AP293" s="966"/>
      <c r="AQ293" s="966"/>
      <c r="AR293" s="966"/>
      <c r="AS293" s="966"/>
      <c r="AT293" s="966"/>
      <c r="AU293" s="966"/>
      <c r="AV293" s="966"/>
      <c r="AW293" s="966"/>
      <c r="AX293" s="966"/>
      <c r="AY293" s="966"/>
      <c r="AZ293" s="966"/>
      <c r="BA293" s="966"/>
      <c r="BB293" s="966"/>
      <c r="BC293" s="966"/>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B295" s="8"/>
    </row>
    <row r="296" spans="1:86" s="1" customFormat="1" ht="3.95" customHeight="1">
      <c r="A296" s="174"/>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74"/>
      <c r="BM296" s="174"/>
      <c r="BN296" s="174"/>
      <c r="BO296" s="174"/>
      <c r="BP296" s="174"/>
      <c r="BQ296" s="174"/>
      <c r="BR296" s="174"/>
      <c r="BS296" s="174"/>
      <c r="BT296" s="174"/>
      <c r="BU296" s="174"/>
      <c r="BV296" s="174"/>
      <c r="BW296" s="174"/>
      <c r="BX296" s="174"/>
      <c r="BY296" s="174"/>
      <c r="BZ296" s="174"/>
      <c r="CB296" s="8"/>
      <c r="CC296" s="2"/>
      <c r="CD296" s="2"/>
      <c r="CE296" s="2"/>
      <c r="CF296" s="2"/>
      <c r="CG296" s="2"/>
      <c r="CH296" s="2"/>
    </row>
    <row r="297" spans="1:86" s="1" customFormat="1" ht="17.100000000000001" customHeight="1">
      <c r="A297" s="59"/>
      <c r="B297" s="59" t="s">
        <v>1332</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798" t="s">
        <v>234</v>
      </c>
      <c r="E298" s="798"/>
      <c r="F298" s="798"/>
      <c r="G298" s="798"/>
      <c r="H298" s="798"/>
      <c r="I298" s="798"/>
      <c r="J298" s="798"/>
      <c r="K298" s="798"/>
      <c r="L298" s="59" t="s">
        <v>37</v>
      </c>
      <c r="M298" s="59"/>
      <c r="N298" s="802"/>
      <c r="O298" s="802"/>
      <c r="P298" s="802"/>
      <c r="Q298" s="802"/>
      <c r="R298" s="801" t="s">
        <v>235</v>
      </c>
      <c r="S298" s="801"/>
      <c r="T298" s="801"/>
      <c r="U298" s="59"/>
      <c r="V298" s="59" t="s">
        <v>37</v>
      </c>
      <c r="W298" s="796"/>
      <c r="X298" s="796"/>
      <c r="Y298" s="796"/>
      <c r="Z298" s="796"/>
      <c r="AA298" s="796"/>
      <c r="AB298" s="796"/>
      <c r="AC298" s="796"/>
      <c r="AD298" s="796"/>
      <c r="AE298" s="796"/>
      <c r="AF298" s="796"/>
      <c r="AG298" s="796"/>
      <c r="AH298" s="796"/>
      <c r="AI298" s="796"/>
      <c r="AJ298" s="796"/>
      <c r="AK298" s="796"/>
      <c r="AL298" s="59" t="s">
        <v>117</v>
      </c>
      <c r="AM298" s="59"/>
      <c r="AN298" s="796"/>
      <c r="AO298" s="796"/>
      <c r="AP298" s="796"/>
      <c r="AQ298" s="796"/>
      <c r="AR298" s="796"/>
      <c r="AS298" s="796"/>
      <c r="AT298" s="796"/>
      <c r="AU298" s="796"/>
      <c r="AV298" s="796"/>
      <c r="AW298" s="796"/>
      <c r="AX298" s="796"/>
      <c r="AY298" s="796"/>
      <c r="AZ298" s="796"/>
      <c r="BA298" s="796"/>
      <c r="BB298" s="796"/>
      <c r="BC298" s="59" t="s">
        <v>117</v>
      </c>
      <c r="BD298" s="59"/>
      <c r="BE298" s="803">
        <f>W298+AN298</f>
        <v>0</v>
      </c>
      <c r="BF298" s="803"/>
      <c r="BG298" s="803"/>
      <c r="BH298" s="803"/>
      <c r="BI298" s="803"/>
      <c r="BJ298" s="803"/>
      <c r="BK298" s="803"/>
      <c r="BL298" s="803"/>
      <c r="BM298" s="803"/>
      <c r="BN298" s="803"/>
      <c r="BO298" s="803"/>
      <c r="BP298" s="803"/>
      <c r="BQ298" s="803"/>
      <c r="BR298" s="803"/>
      <c r="BS298" s="803"/>
      <c r="BT298" s="123"/>
      <c r="BU298" s="119" t="s">
        <v>85</v>
      </c>
      <c r="BV298" s="119"/>
      <c r="BW298" s="119"/>
      <c r="BX298" s="119"/>
      <c r="BY298" s="119"/>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802"/>
      <c r="O299" s="802"/>
      <c r="P299" s="802"/>
      <c r="Q299" s="802"/>
      <c r="R299" s="801" t="s">
        <v>235</v>
      </c>
      <c r="S299" s="801"/>
      <c r="T299" s="801"/>
      <c r="U299" s="59"/>
      <c r="V299" s="59" t="s">
        <v>37</v>
      </c>
      <c r="W299" s="796"/>
      <c r="X299" s="796"/>
      <c r="Y299" s="796"/>
      <c r="Z299" s="796"/>
      <c r="AA299" s="796"/>
      <c r="AB299" s="796"/>
      <c r="AC299" s="796"/>
      <c r="AD299" s="796"/>
      <c r="AE299" s="796"/>
      <c r="AF299" s="796"/>
      <c r="AG299" s="796"/>
      <c r="AH299" s="796"/>
      <c r="AI299" s="796"/>
      <c r="AJ299" s="796"/>
      <c r="AK299" s="796"/>
      <c r="AL299" s="59" t="s">
        <v>117</v>
      </c>
      <c r="AM299" s="59"/>
      <c r="AN299" s="796"/>
      <c r="AO299" s="796"/>
      <c r="AP299" s="796"/>
      <c r="AQ299" s="796"/>
      <c r="AR299" s="796"/>
      <c r="AS299" s="796"/>
      <c r="AT299" s="796"/>
      <c r="AU299" s="796"/>
      <c r="AV299" s="796"/>
      <c r="AW299" s="796"/>
      <c r="AX299" s="796"/>
      <c r="AY299" s="796"/>
      <c r="AZ299" s="796"/>
      <c r="BA299" s="796"/>
      <c r="BB299" s="796"/>
      <c r="BC299" s="59" t="s">
        <v>117</v>
      </c>
      <c r="BD299" s="59"/>
      <c r="BE299" s="803">
        <f t="shared" ref="BE299:BE306" si="5">W299+AN299</f>
        <v>0</v>
      </c>
      <c r="BF299" s="803"/>
      <c r="BG299" s="803"/>
      <c r="BH299" s="803"/>
      <c r="BI299" s="803"/>
      <c r="BJ299" s="803"/>
      <c r="BK299" s="803"/>
      <c r="BL299" s="803"/>
      <c r="BM299" s="803"/>
      <c r="BN299" s="803"/>
      <c r="BO299" s="803"/>
      <c r="BP299" s="803"/>
      <c r="BQ299" s="803"/>
      <c r="BR299" s="803"/>
      <c r="BS299" s="803"/>
      <c r="BT299" s="123"/>
      <c r="BU299" s="119" t="s">
        <v>85</v>
      </c>
      <c r="BV299" s="119"/>
      <c r="BW299" s="119"/>
      <c r="BX299" s="119"/>
      <c r="BY299" s="119"/>
      <c r="BZ299" s="59"/>
      <c r="CB299" s="8"/>
    </row>
    <row r="300" spans="1:86" s="1" customFormat="1" ht="17.100000000000001" customHeight="1">
      <c r="A300" s="59"/>
      <c r="B300" s="59"/>
      <c r="C300" s="59"/>
      <c r="D300" s="59"/>
      <c r="E300" s="59"/>
      <c r="F300" s="59"/>
      <c r="G300" s="59"/>
      <c r="H300" s="59"/>
      <c r="I300" s="59"/>
      <c r="J300" s="59"/>
      <c r="K300" s="59"/>
      <c r="L300" s="59" t="s">
        <v>37</v>
      </c>
      <c r="M300" s="59"/>
      <c r="N300" s="802"/>
      <c r="O300" s="802"/>
      <c r="P300" s="802"/>
      <c r="Q300" s="802"/>
      <c r="R300" s="801" t="s">
        <v>235</v>
      </c>
      <c r="S300" s="801"/>
      <c r="T300" s="801"/>
      <c r="U300" s="59"/>
      <c r="V300" s="59" t="s">
        <v>37</v>
      </c>
      <c r="W300" s="796"/>
      <c r="X300" s="796"/>
      <c r="Y300" s="796"/>
      <c r="Z300" s="796"/>
      <c r="AA300" s="796"/>
      <c r="AB300" s="796"/>
      <c r="AC300" s="796"/>
      <c r="AD300" s="796"/>
      <c r="AE300" s="796"/>
      <c r="AF300" s="796"/>
      <c r="AG300" s="796"/>
      <c r="AH300" s="796"/>
      <c r="AI300" s="796"/>
      <c r="AJ300" s="796"/>
      <c r="AK300" s="796"/>
      <c r="AL300" s="59" t="s">
        <v>117</v>
      </c>
      <c r="AM300" s="59"/>
      <c r="AN300" s="796"/>
      <c r="AO300" s="796"/>
      <c r="AP300" s="796"/>
      <c r="AQ300" s="796"/>
      <c r="AR300" s="796"/>
      <c r="AS300" s="796"/>
      <c r="AT300" s="796"/>
      <c r="AU300" s="796"/>
      <c r="AV300" s="796"/>
      <c r="AW300" s="796"/>
      <c r="AX300" s="796"/>
      <c r="AY300" s="796"/>
      <c r="AZ300" s="796"/>
      <c r="BA300" s="796"/>
      <c r="BB300" s="796"/>
      <c r="BC300" s="59" t="s">
        <v>117</v>
      </c>
      <c r="BD300" s="59"/>
      <c r="BE300" s="803">
        <f t="shared" si="5"/>
        <v>0</v>
      </c>
      <c r="BF300" s="803"/>
      <c r="BG300" s="803"/>
      <c r="BH300" s="803"/>
      <c r="BI300" s="803"/>
      <c r="BJ300" s="803"/>
      <c r="BK300" s="803"/>
      <c r="BL300" s="803"/>
      <c r="BM300" s="803"/>
      <c r="BN300" s="803"/>
      <c r="BO300" s="803"/>
      <c r="BP300" s="803"/>
      <c r="BQ300" s="803"/>
      <c r="BR300" s="803"/>
      <c r="BS300" s="803"/>
      <c r="BT300" s="123"/>
      <c r="BU300" s="119" t="s">
        <v>85</v>
      </c>
      <c r="BV300" s="119"/>
      <c r="BW300" s="119"/>
      <c r="BX300" s="119"/>
      <c r="BY300" s="119"/>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802"/>
      <c r="O301" s="802"/>
      <c r="P301" s="802"/>
      <c r="Q301" s="802"/>
      <c r="R301" s="801" t="s">
        <v>235</v>
      </c>
      <c r="S301" s="801"/>
      <c r="T301" s="801"/>
      <c r="U301" s="59"/>
      <c r="V301" s="59" t="s">
        <v>37</v>
      </c>
      <c r="W301" s="796"/>
      <c r="X301" s="796"/>
      <c r="Y301" s="796"/>
      <c r="Z301" s="796"/>
      <c r="AA301" s="796"/>
      <c r="AB301" s="796"/>
      <c r="AC301" s="796"/>
      <c r="AD301" s="796"/>
      <c r="AE301" s="796"/>
      <c r="AF301" s="796"/>
      <c r="AG301" s="796"/>
      <c r="AH301" s="796"/>
      <c r="AI301" s="796"/>
      <c r="AJ301" s="796"/>
      <c r="AK301" s="796"/>
      <c r="AL301" s="59" t="s">
        <v>117</v>
      </c>
      <c r="AM301" s="59"/>
      <c r="AN301" s="796"/>
      <c r="AO301" s="796"/>
      <c r="AP301" s="796"/>
      <c r="AQ301" s="796"/>
      <c r="AR301" s="796"/>
      <c r="AS301" s="796"/>
      <c r="AT301" s="796"/>
      <c r="AU301" s="796"/>
      <c r="AV301" s="796"/>
      <c r="AW301" s="796"/>
      <c r="AX301" s="796"/>
      <c r="AY301" s="796"/>
      <c r="AZ301" s="796"/>
      <c r="BA301" s="796"/>
      <c r="BB301" s="796"/>
      <c r="BC301" s="59" t="s">
        <v>117</v>
      </c>
      <c r="BD301" s="59"/>
      <c r="BE301" s="803">
        <f t="shared" si="5"/>
        <v>0</v>
      </c>
      <c r="BF301" s="803"/>
      <c r="BG301" s="803"/>
      <c r="BH301" s="803"/>
      <c r="BI301" s="803"/>
      <c r="BJ301" s="803"/>
      <c r="BK301" s="803"/>
      <c r="BL301" s="803"/>
      <c r="BM301" s="803"/>
      <c r="BN301" s="803"/>
      <c r="BO301" s="803"/>
      <c r="BP301" s="803"/>
      <c r="BQ301" s="803"/>
      <c r="BR301" s="803"/>
      <c r="BS301" s="803"/>
      <c r="BT301" s="123"/>
      <c r="BU301" s="119" t="s">
        <v>85</v>
      </c>
      <c r="BV301" s="119"/>
      <c r="BW301" s="119"/>
      <c r="BX301" s="119"/>
      <c r="BY301" s="119"/>
      <c r="BZ301" s="59"/>
    </row>
    <row r="302" spans="1:86" s="1" customFormat="1" ht="16.5" customHeight="1">
      <c r="A302" s="59"/>
      <c r="B302" s="59"/>
      <c r="C302" s="59"/>
      <c r="D302" s="59"/>
      <c r="E302" s="59"/>
      <c r="F302" s="59"/>
      <c r="G302" s="59"/>
      <c r="H302" s="59"/>
      <c r="I302" s="59"/>
      <c r="J302" s="59"/>
      <c r="K302" s="59"/>
      <c r="L302" s="59" t="s">
        <v>37</v>
      </c>
      <c r="M302" s="59"/>
      <c r="N302" s="802"/>
      <c r="O302" s="802"/>
      <c r="P302" s="802"/>
      <c r="Q302" s="802"/>
      <c r="R302" s="801" t="s">
        <v>235</v>
      </c>
      <c r="S302" s="801"/>
      <c r="T302" s="801"/>
      <c r="U302" s="59"/>
      <c r="V302" s="59" t="s">
        <v>37</v>
      </c>
      <c r="W302" s="796"/>
      <c r="X302" s="796"/>
      <c r="Y302" s="796"/>
      <c r="Z302" s="796"/>
      <c r="AA302" s="796"/>
      <c r="AB302" s="796"/>
      <c r="AC302" s="796"/>
      <c r="AD302" s="796"/>
      <c r="AE302" s="796"/>
      <c r="AF302" s="796"/>
      <c r="AG302" s="796"/>
      <c r="AH302" s="796"/>
      <c r="AI302" s="796"/>
      <c r="AJ302" s="796"/>
      <c r="AK302" s="796"/>
      <c r="AL302" s="59" t="s">
        <v>117</v>
      </c>
      <c r="AM302" s="59"/>
      <c r="AN302" s="796"/>
      <c r="AO302" s="796"/>
      <c r="AP302" s="796"/>
      <c r="AQ302" s="796"/>
      <c r="AR302" s="796"/>
      <c r="AS302" s="796"/>
      <c r="AT302" s="796"/>
      <c r="AU302" s="796"/>
      <c r="AV302" s="796"/>
      <c r="AW302" s="796"/>
      <c r="AX302" s="796"/>
      <c r="AY302" s="796"/>
      <c r="AZ302" s="796"/>
      <c r="BA302" s="796"/>
      <c r="BB302" s="796"/>
      <c r="BC302" s="59" t="s">
        <v>117</v>
      </c>
      <c r="BD302" s="59"/>
      <c r="BE302" s="803">
        <f t="shared" si="5"/>
        <v>0</v>
      </c>
      <c r="BF302" s="803"/>
      <c r="BG302" s="803"/>
      <c r="BH302" s="803"/>
      <c r="BI302" s="803"/>
      <c r="BJ302" s="803"/>
      <c r="BK302" s="803"/>
      <c r="BL302" s="803"/>
      <c r="BM302" s="803"/>
      <c r="BN302" s="803"/>
      <c r="BO302" s="803"/>
      <c r="BP302" s="803"/>
      <c r="BQ302" s="803"/>
      <c r="BR302" s="803"/>
      <c r="BS302" s="803"/>
      <c r="BT302" s="123"/>
      <c r="BU302" s="119" t="s">
        <v>85</v>
      </c>
      <c r="BV302" s="119"/>
      <c r="BW302" s="119"/>
      <c r="BX302" s="119"/>
      <c r="BY302" s="119"/>
      <c r="BZ302" s="59"/>
    </row>
    <row r="303" spans="1:86" s="2" customFormat="1" ht="16.5" customHeight="1">
      <c r="A303" s="59"/>
      <c r="B303" s="59"/>
      <c r="C303" s="59"/>
      <c r="D303" s="59"/>
      <c r="E303" s="59"/>
      <c r="F303" s="59"/>
      <c r="G303" s="59"/>
      <c r="H303" s="59"/>
      <c r="I303" s="59"/>
      <c r="J303" s="59"/>
      <c r="K303" s="59"/>
      <c r="L303" s="59" t="s">
        <v>37</v>
      </c>
      <c r="M303" s="59"/>
      <c r="N303" s="802"/>
      <c r="O303" s="802"/>
      <c r="P303" s="802"/>
      <c r="Q303" s="802"/>
      <c r="R303" s="801" t="s">
        <v>235</v>
      </c>
      <c r="S303" s="801"/>
      <c r="T303" s="801"/>
      <c r="U303" s="59"/>
      <c r="V303" s="59" t="s">
        <v>37</v>
      </c>
      <c r="W303" s="796"/>
      <c r="X303" s="796"/>
      <c r="Y303" s="796"/>
      <c r="Z303" s="796"/>
      <c r="AA303" s="796"/>
      <c r="AB303" s="796"/>
      <c r="AC303" s="796"/>
      <c r="AD303" s="796"/>
      <c r="AE303" s="796"/>
      <c r="AF303" s="796"/>
      <c r="AG303" s="796"/>
      <c r="AH303" s="796"/>
      <c r="AI303" s="796"/>
      <c r="AJ303" s="796"/>
      <c r="AK303" s="796"/>
      <c r="AL303" s="59" t="s">
        <v>117</v>
      </c>
      <c r="AM303" s="59"/>
      <c r="AN303" s="796"/>
      <c r="AO303" s="796"/>
      <c r="AP303" s="796"/>
      <c r="AQ303" s="796"/>
      <c r="AR303" s="796"/>
      <c r="AS303" s="796"/>
      <c r="AT303" s="796"/>
      <c r="AU303" s="796"/>
      <c r="AV303" s="796"/>
      <c r="AW303" s="796"/>
      <c r="AX303" s="796"/>
      <c r="AY303" s="796"/>
      <c r="AZ303" s="796"/>
      <c r="BA303" s="796"/>
      <c r="BB303" s="796"/>
      <c r="BC303" s="59" t="s">
        <v>117</v>
      </c>
      <c r="BD303" s="59"/>
      <c r="BE303" s="803">
        <f t="shared" si="5"/>
        <v>0</v>
      </c>
      <c r="BF303" s="803"/>
      <c r="BG303" s="803"/>
      <c r="BH303" s="803"/>
      <c r="BI303" s="803"/>
      <c r="BJ303" s="803"/>
      <c r="BK303" s="803"/>
      <c r="BL303" s="803"/>
      <c r="BM303" s="803"/>
      <c r="BN303" s="803"/>
      <c r="BO303" s="803"/>
      <c r="BP303" s="803"/>
      <c r="BQ303" s="803"/>
      <c r="BR303" s="803"/>
      <c r="BS303" s="803"/>
      <c r="BT303" s="123"/>
      <c r="BU303" s="119" t="s">
        <v>85</v>
      </c>
      <c r="BV303" s="119"/>
      <c r="BW303" s="119"/>
      <c r="BX303" s="119"/>
      <c r="BY303" s="119"/>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802"/>
      <c r="O304" s="802"/>
      <c r="P304" s="802"/>
      <c r="Q304" s="802"/>
      <c r="R304" s="801" t="s">
        <v>235</v>
      </c>
      <c r="S304" s="801"/>
      <c r="T304" s="801"/>
      <c r="U304" s="59"/>
      <c r="V304" s="59" t="s">
        <v>37</v>
      </c>
      <c r="W304" s="796"/>
      <c r="X304" s="796"/>
      <c r="Y304" s="796"/>
      <c r="Z304" s="796"/>
      <c r="AA304" s="796"/>
      <c r="AB304" s="796"/>
      <c r="AC304" s="796"/>
      <c r="AD304" s="796"/>
      <c r="AE304" s="796"/>
      <c r="AF304" s="796"/>
      <c r="AG304" s="796"/>
      <c r="AH304" s="796"/>
      <c r="AI304" s="796"/>
      <c r="AJ304" s="796"/>
      <c r="AK304" s="796"/>
      <c r="AL304" s="59" t="s">
        <v>117</v>
      </c>
      <c r="AM304" s="59"/>
      <c r="AN304" s="796"/>
      <c r="AO304" s="796"/>
      <c r="AP304" s="796"/>
      <c r="AQ304" s="796"/>
      <c r="AR304" s="796"/>
      <c r="AS304" s="796"/>
      <c r="AT304" s="796"/>
      <c r="AU304" s="796"/>
      <c r="AV304" s="796"/>
      <c r="AW304" s="796"/>
      <c r="AX304" s="796"/>
      <c r="AY304" s="796"/>
      <c r="AZ304" s="796"/>
      <c r="BA304" s="796"/>
      <c r="BB304" s="796"/>
      <c r="BC304" s="59" t="s">
        <v>117</v>
      </c>
      <c r="BD304" s="59"/>
      <c r="BE304" s="803">
        <f t="shared" si="5"/>
        <v>0</v>
      </c>
      <c r="BF304" s="803"/>
      <c r="BG304" s="803"/>
      <c r="BH304" s="803"/>
      <c r="BI304" s="803"/>
      <c r="BJ304" s="803"/>
      <c r="BK304" s="803"/>
      <c r="BL304" s="803"/>
      <c r="BM304" s="803"/>
      <c r="BN304" s="803"/>
      <c r="BO304" s="803"/>
      <c r="BP304" s="803"/>
      <c r="BQ304" s="803"/>
      <c r="BR304" s="803"/>
      <c r="BS304" s="803"/>
      <c r="BT304" s="123"/>
      <c r="BU304" s="119" t="s">
        <v>85</v>
      </c>
      <c r="BV304" s="119"/>
      <c r="BW304" s="119"/>
      <c r="BX304" s="119"/>
      <c r="BY304" s="119"/>
      <c r="BZ304" s="59"/>
      <c r="CB304" s="8"/>
    </row>
    <row r="305" spans="1:80" s="2" customFormat="1" ht="17.100000000000001" customHeight="1">
      <c r="A305" s="59"/>
      <c r="B305" s="59"/>
      <c r="C305" s="59"/>
      <c r="D305" s="59"/>
      <c r="E305" s="59"/>
      <c r="F305" s="59"/>
      <c r="G305" s="59"/>
      <c r="H305" s="59"/>
      <c r="I305" s="59"/>
      <c r="J305" s="59"/>
      <c r="K305" s="59"/>
      <c r="L305" s="59" t="s">
        <v>37</v>
      </c>
      <c r="M305" s="59"/>
      <c r="N305" s="802"/>
      <c r="O305" s="802"/>
      <c r="P305" s="802"/>
      <c r="Q305" s="802"/>
      <c r="R305" s="801" t="s">
        <v>235</v>
      </c>
      <c r="S305" s="801"/>
      <c r="T305" s="801"/>
      <c r="U305" s="59"/>
      <c r="V305" s="59" t="s">
        <v>37</v>
      </c>
      <c r="W305" s="796"/>
      <c r="X305" s="796"/>
      <c r="Y305" s="796"/>
      <c r="Z305" s="796"/>
      <c r="AA305" s="796"/>
      <c r="AB305" s="796"/>
      <c r="AC305" s="796"/>
      <c r="AD305" s="796"/>
      <c r="AE305" s="796"/>
      <c r="AF305" s="796"/>
      <c r="AG305" s="796"/>
      <c r="AH305" s="796"/>
      <c r="AI305" s="796"/>
      <c r="AJ305" s="796"/>
      <c r="AK305" s="796"/>
      <c r="AL305" s="59" t="s">
        <v>117</v>
      </c>
      <c r="AM305" s="59"/>
      <c r="AN305" s="796"/>
      <c r="AO305" s="796"/>
      <c r="AP305" s="796"/>
      <c r="AQ305" s="796"/>
      <c r="AR305" s="796"/>
      <c r="AS305" s="796"/>
      <c r="AT305" s="796"/>
      <c r="AU305" s="796"/>
      <c r="AV305" s="796"/>
      <c r="AW305" s="796"/>
      <c r="AX305" s="796"/>
      <c r="AY305" s="796"/>
      <c r="AZ305" s="796"/>
      <c r="BA305" s="796"/>
      <c r="BB305" s="796"/>
      <c r="BC305" s="59" t="s">
        <v>117</v>
      </c>
      <c r="BD305" s="59"/>
      <c r="BE305" s="803">
        <f t="shared" si="5"/>
        <v>0</v>
      </c>
      <c r="BF305" s="803"/>
      <c r="BG305" s="803"/>
      <c r="BH305" s="803"/>
      <c r="BI305" s="803"/>
      <c r="BJ305" s="803"/>
      <c r="BK305" s="803"/>
      <c r="BL305" s="803"/>
      <c r="BM305" s="803"/>
      <c r="BN305" s="803"/>
      <c r="BO305" s="803"/>
      <c r="BP305" s="803"/>
      <c r="BQ305" s="803"/>
      <c r="BR305" s="803"/>
      <c r="BS305" s="803"/>
      <c r="BT305" s="123"/>
      <c r="BU305" s="119" t="s">
        <v>85</v>
      </c>
      <c r="BV305" s="119"/>
      <c r="BW305" s="119"/>
      <c r="BX305" s="119"/>
      <c r="BY305" s="119"/>
      <c r="BZ305" s="59"/>
    </row>
    <row r="306" spans="1:80" s="2" customFormat="1" ht="16.5" customHeight="1">
      <c r="A306" s="59"/>
      <c r="B306" s="59"/>
      <c r="C306" s="59"/>
      <c r="D306" s="59"/>
      <c r="E306" s="59"/>
      <c r="F306" s="59"/>
      <c r="G306" s="59"/>
      <c r="H306" s="59"/>
      <c r="I306" s="59"/>
      <c r="J306" s="59"/>
      <c r="K306" s="59"/>
      <c r="L306" s="59" t="s">
        <v>37</v>
      </c>
      <c r="M306" s="59"/>
      <c r="N306" s="802"/>
      <c r="O306" s="802"/>
      <c r="P306" s="802"/>
      <c r="Q306" s="802"/>
      <c r="R306" s="801" t="s">
        <v>235</v>
      </c>
      <c r="S306" s="801"/>
      <c r="T306" s="801"/>
      <c r="U306" s="59"/>
      <c r="V306" s="59" t="s">
        <v>37</v>
      </c>
      <c r="W306" s="796"/>
      <c r="X306" s="796"/>
      <c r="Y306" s="796"/>
      <c r="Z306" s="796"/>
      <c r="AA306" s="796"/>
      <c r="AB306" s="796"/>
      <c r="AC306" s="796"/>
      <c r="AD306" s="796"/>
      <c r="AE306" s="796"/>
      <c r="AF306" s="796"/>
      <c r="AG306" s="796"/>
      <c r="AH306" s="796"/>
      <c r="AI306" s="796"/>
      <c r="AJ306" s="796"/>
      <c r="AK306" s="796"/>
      <c r="AL306" s="59" t="s">
        <v>117</v>
      </c>
      <c r="AM306" s="59"/>
      <c r="AN306" s="796"/>
      <c r="AO306" s="796"/>
      <c r="AP306" s="796"/>
      <c r="AQ306" s="796"/>
      <c r="AR306" s="796"/>
      <c r="AS306" s="796"/>
      <c r="AT306" s="796"/>
      <c r="AU306" s="796"/>
      <c r="AV306" s="796"/>
      <c r="AW306" s="796"/>
      <c r="AX306" s="796"/>
      <c r="AY306" s="796"/>
      <c r="AZ306" s="796"/>
      <c r="BA306" s="796"/>
      <c r="BB306" s="796"/>
      <c r="BC306" s="59" t="s">
        <v>117</v>
      </c>
      <c r="BD306" s="59"/>
      <c r="BE306" s="803">
        <f t="shared" si="5"/>
        <v>0</v>
      </c>
      <c r="BF306" s="803"/>
      <c r="BG306" s="803"/>
      <c r="BH306" s="803"/>
      <c r="BI306" s="803"/>
      <c r="BJ306" s="803"/>
      <c r="BK306" s="803"/>
      <c r="BL306" s="803"/>
      <c r="BM306" s="803"/>
      <c r="BN306" s="803"/>
      <c r="BO306" s="803"/>
      <c r="BP306" s="803"/>
      <c r="BQ306" s="803"/>
      <c r="BR306" s="803"/>
      <c r="BS306" s="803"/>
      <c r="BT306" s="123"/>
      <c r="BU306" s="119" t="s">
        <v>85</v>
      </c>
      <c r="BV306" s="119"/>
      <c r="BW306" s="119"/>
      <c r="BX306" s="119"/>
      <c r="BY306" s="119"/>
      <c r="BZ306" s="59"/>
    </row>
    <row r="307" spans="1:80" s="2" customFormat="1" ht="16.5" customHeight="1">
      <c r="A307" s="59"/>
      <c r="B307" s="59"/>
      <c r="C307" s="59"/>
      <c r="D307" s="798" t="s">
        <v>236</v>
      </c>
      <c r="E307" s="798"/>
      <c r="F307" s="798"/>
      <c r="G307" s="798"/>
      <c r="H307" s="798"/>
      <c r="I307" s="798"/>
      <c r="J307" s="798"/>
      <c r="K307" s="798"/>
      <c r="L307" s="59"/>
      <c r="M307" s="59"/>
      <c r="N307" s="59"/>
      <c r="O307" s="59"/>
      <c r="P307" s="59"/>
      <c r="Q307" s="59"/>
      <c r="R307" s="59"/>
      <c r="S307" s="59"/>
      <c r="T307" s="59"/>
      <c r="U307" s="59"/>
      <c r="V307" s="59" t="s">
        <v>37</v>
      </c>
      <c r="W307" s="803">
        <f>SUM(W298:AK306)</f>
        <v>0</v>
      </c>
      <c r="X307" s="803"/>
      <c r="Y307" s="803"/>
      <c r="Z307" s="803"/>
      <c r="AA307" s="803"/>
      <c r="AB307" s="803"/>
      <c r="AC307" s="803"/>
      <c r="AD307" s="803"/>
      <c r="AE307" s="803"/>
      <c r="AF307" s="803"/>
      <c r="AG307" s="803"/>
      <c r="AH307" s="803"/>
      <c r="AI307" s="803"/>
      <c r="AJ307" s="803"/>
      <c r="AK307" s="803"/>
      <c r="AL307" s="59" t="s">
        <v>117</v>
      </c>
      <c r="AM307" s="59"/>
      <c r="AN307" s="803">
        <f>SUM(AN298:BB306)</f>
        <v>0</v>
      </c>
      <c r="AO307" s="803"/>
      <c r="AP307" s="803"/>
      <c r="AQ307" s="803"/>
      <c r="AR307" s="803"/>
      <c r="AS307" s="803"/>
      <c r="AT307" s="803"/>
      <c r="AU307" s="803"/>
      <c r="AV307" s="803"/>
      <c r="AW307" s="803"/>
      <c r="AX307" s="803"/>
      <c r="AY307" s="803"/>
      <c r="AZ307" s="803"/>
      <c r="BA307" s="803"/>
      <c r="BB307" s="803"/>
      <c r="BC307" s="59" t="s">
        <v>117</v>
      </c>
      <c r="BD307" s="59"/>
      <c r="BE307" s="803">
        <f>W307+AN307</f>
        <v>0</v>
      </c>
      <c r="BF307" s="803"/>
      <c r="BG307" s="803"/>
      <c r="BH307" s="803"/>
      <c r="BI307" s="803"/>
      <c r="BJ307" s="803"/>
      <c r="BK307" s="803"/>
      <c r="BL307" s="803"/>
      <c r="BM307" s="803"/>
      <c r="BN307" s="803"/>
      <c r="BO307" s="803"/>
      <c r="BP307" s="803"/>
      <c r="BQ307" s="803"/>
      <c r="BR307" s="803"/>
      <c r="BS307" s="803"/>
      <c r="BT307" s="123"/>
      <c r="BU307" s="119" t="s">
        <v>85</v>
      </c>
      <c r="BV307" s="119"/>
      <c r="BW307" s="119"/>
      <c r="BX307" s="119"/>
      <c r="BY307" s="119"/>
      <c r="BZ307" s="60"/>
      <c r="CB307" s="8"/>
    </row>
    <row r="308" spans="1:80" s="2" customFormat="1" ht="3.9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B308" s="8"/>
    </row>
    <row r="309" spans="1:80" s="2" customFormat="1" ht="3.95" customHeight="1">
      <c r="A309" s="174"/>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c r="BS309" s="174"/>
      <c r="BT309" s="174"/>
      <c r="BU309" s="174"/>
      <c r="BV309" s="174"/>
      <c r="BW309" s="174"/>
      <c r="BX309" s="174"/>
      <c r="BY309" s="174"/>
      <c r="BZ309" s="174"/>
    </row>
    <row r="310" spans="1:80" s="2" customFormat="1" ht="17.100000000000001" customHeight="1">
      <c r="A310" s="59"/>
      <c r="B310" s="59" t="s">
        <v>1333</v>
      </c>
      <c r="C310" s="59"/>
      <c r="D310" s="59"/>
      <c r="E310" s="59"/>
      <c r="F310" s="59"/>
      <c r="G310" s="59"/>
      <c r="H310" s="59"/>
      <c r="I310" s="59"/>
      <c r="J310" s="59"/>
      <c r="K310" s="59"/>
      <c r="L310" s="59"/>
      <c r="M310" s="59"/>
      <c r="N310" s="59"/>
      <c r="O310" s="59"/>
      <c r="P310" s="59"/>
      <c r="Q310" s="59"/>
      <c r="R310" s="829"/>
      <c r="S310" s="829"/>
      <c r="T310" s="829"/>
      <c r="U310" s="829"/>
      <c r="V310" s="829"/>
      <c r="W310" s="829"/>
      <c r="X310" s="829"/>
      <c r="Y310" s="829"/>
      <c r="Z310" s="829"/>
      <c r="AA310" s="829"/>
      <c r="AB310" s="829"/>
      <c r="AC310" s="829"/>
      <c r="AD310" s="829"/>
      <c r="AE310" s="829"/>
      <c r="AF310" s="829"/>
      <c r="AG310" s="829"/>
      <c r="AH310" s="829"/>
      <c r="AI310" s="829"/>
      <c r="AJ310" s="829"/>
      <c r="AK310" s="829"/>
      <c r="AL310" s="829"/>
      <c r="AM310" s="829"/>
      <c r="AN310" s="829"/>
      <c r="AO310" s="829"/>
      <c r="AP310" s="829"/>
      <c r="AQ310" s="829"/>
      <c r="AR310" s="829"/>
      <c r="AS310" s="829"/>
      <c r="AT310" s="829"/>
      <c r="AU310" s="829"/>
      <c r="AV310" s="829"/>
      <c r="AW310" s="829"/>
      <c r="AX310" s="829"/>
      <c r="AY310" s="829"/>
      <c r="AZ310" s="829"/>
      <c r="BA310" s="829"/>
      <c r="BB310" s="829"/>
      <c r="BC310" s="829"/>
      <c r="BD310" s="829"/>
      <c r="BE310" s="829"/>
      <c r="BF310" s="829"/>
      <c r="BG310" s="829"/>
      <c r="BH310" s="829"/>
      <c r="BI310" s="829"/>
      <c r="BJ310" s="829"/>
      <c r="BK310" s="829"/>
      <c r="BL310" s="829"/>
      <c r="BM310" s="829"/>
      <c r="BN310" s="829"/>
      <c r="BO310" s="829"/>
      <c r="BP310" s="829"/>
      <c r="BQ310" s="829"/>
      <c r="BR310" s="829"/>
      <c r="BS310" s="829"/>
      <c r="BT310" s="829"/>
      <c r="BU310" s="829"/>
      <c r="BV310" s="829"/>
      <c r="BW310" s="829"/>
      <c r="BX310" s="829"/>
      <c r="BY310" s="829"/>
      <c r="BZ310" s="829"/>
    </row>
    <row r="311" spans="1:80" s="2" customFormat="1" ht="3.9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row>
    <row r="312" spans="1:80" s="2" customFormat="1" ht="3.95" customHeight="1">
      <c r="A312" s="174"/>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c r="BS312" s="174"/>
      <c r="BT312" s="174"/>
      <c r="BU312" s="174"/>
      <c r="BV312" s="174"/>
      <c r="BW312" s="174"/>
      <c r="BX312" s="174"/>
      <c r="BY312" s="174"/>
      <c r="BZ312" s="174"/>
    </row>
    <row r="313" spans="1:80" s="2" customFormat="1" ht="17.100000000000001" customHeight="1">
      <c r="A313" s="59"/>
      <c r="B313" s="59" t="s">
        <v>1334</v>
      </c>
      <c r="C313" s="59"/>
      <c r="D313" s="59"/>
      <c r="E313" s="59"/>
      <c r="F313" s="59"/>
      <c r="G313" s="59"/>
      <c r="H313" s="59"/>
      <c r="I313" s="59"/>
      <c r="J313" s="59"/>
      <c r="K313" s="59"/>
      <c r="L313" s="59"/>
      <c r="M313" s="59"/>
      <c r="N313" s="59"/>
      <c r="O313" s="59"/>
      <c r="P313" s="59"/>
      <c r="Q313" s="59"/>
      <c r="R313" s="829"/>
      <c r="S313" s="829"/>
      <c r="T313" s="829"/>
      <c r="U313" s="829"/>
      <c r="V313" s="829"/>
      <c r="W313" s="829"/>
      <c r="X313" s="829"/>
      <c r="Y313" s="829"/>
      <c r="Z313" s="829"/>
      <c r="AA313" s="829"/>
      <c r="AB313" s="829"/>
      <c r="AC313" s="829"/>
      <c r="AD313" s="829"/>
      <c r="AE313" s="829"/>
      <c r="AF313" s="829"/>
      <c r="AG313" s="829"/>
      <c r="AH313" s="829"/>
      <c r="AI313" s="829"/>
      <c r="AJ313" s="829"/>
      <c r="AK313" s="829"/>
      <c r="AL313" s="829"/>
      <c r="AM313" s="829"/>
      <c r="AN313" s="829"/>
      <c r="AO313" s="829"/>
      <c r="AP313" s="829"/>
      <c r="AQ313" s="829"/>
      <c r="AR313" s="829"/>
      <c r="AS313" s="829"/>
      <c r="AT313" s="829"/>
      <c r="AU313" s="829"/>
      <c r="AV313" s="829"/>
      <c r="AW313" s="829"/>
      <c r="AX313" s="829"/>
      <c r="AY313" s="829"/>
      <c r="AZ313" s="829"/>
      <c r="BA313" s="829"/>
      <c r="BB313" s="829"/>
      <c r="BC313" s="829"/>
      <c r="BD313" s="829"/>
      <c r="BE313" s="829"/>
      <c r="BF313" s="829"/>
      <c r="BG313" s="829"/>
      <c r="BH313" s="829"/>
      <c r="BI313" s="829"/>
      <c r="BJ313" s="829"/>
      <c r="BK313" s="829"/>
      <c r="BL313" s="829"/>
      <c r="BM313" s="829"/>
      <c r="BN313" s="829"/>
      <c r="BO313" s="829"/>
      <c r="BP313" s="829"/>
      <c r="BQ313" s="829"/>
      <c r="BR313" s="829"/>
      <c r="BS313" s="829"/>
      <c r="BT313" s="829"/>
      <c r="BU313" s="829"/>
      <c r="BV313" s="829"/>
      <c r="BW313" s="829"/>
      <c r="BX313" s="829"/>
      <c r="BY313" s="829"/>
      <c r="BZ313" s="829"/>
    </row>
    <row r="314" spans="1:80" s="2" customFormat="1" ht="5.0999999999999996"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row>
    <row r="315" spans="1:80" s="2" customFormat="1" ht="5.0999999999999996" customHeight="1">
      <c r="A315" s="174"/>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c r="BW315" s="174"/>
      <c r="BX315" s="174"/>
      <c r="BY315" s="174"/>
      <c r="BZ315" s="174"/>
      <c r="CB315" s="8"/>
    </row>
    <row r="316" spans="1:80" s="2" customFormat="1" ht="17.100000000000001" customHeight="1">
      <c r="A316" s="59"/>
      <c r="B316" s="59" t="s">
        <v>1335</v>
      </c>
      <c r="C316" s="59"/>
      <c r="D316" s="59"/>
      <c r="E316" s="59"/>
      <c r="F316" s="59"/>
      <c r="G316" s="59"/>
      <c r="H316" s="59"/>
      <c r="I316" s="59"/>
      <c r="J316" s="59"/>
      <c r="K316" s="59"/>
      <c r="L316" s="59"/>
      <c r="M316" s="59"/>
      <c r="N316" s="59"/>
      <c r="O316" s="59"/>
      <c r="P316" s="59"/>
      <c r="Q316" s="59"/>
      <c r="R316" s="829"/>
      <c r="S316" s="829"/>
      <c r="T316" s="829"/>
      <c r="U316" s="829"/>
      <c r="V316" s="829"/>
      <c r="W316" s="829"/>
      <c r="X316" s="829"/>
      <c r="Y316" s="829"/>
      <c r="Z316" s="829"/>
      <c r="AA316" s="829"/>
      <c r="AB316" s="829"/>
      <c r="AC316" s="829"/>
      <c r="AD316" s="829"/>
      <c r="AE316" s="829"/>
      <c r="AF316" s="829"/>
      <c r="AG316" s="829"/>
      <c r="AH316" s="829"/>
      <c r="AI316" s="829"/>
      <c r="AJ316" s="829"/>
      <c r="AK316" s="829"/>
      <c r="AL316" s="829"/>
      <c r="AM316" s="829"/>
      <c r="AN316" s="829"/>
      <c r="AO316" s="829"/>
      <c r="AP316" s="829"/>
      <c r="AQ316" s="829"/>
      <c r="AR316" s="829"/>
      <c r="AS316" s="829"/>
      <c r="AT316" s="829"/>
      <c r="AU316" s="829"/>
      <c r="AV316" s="829"/>
      <c r="AW316" s="829"/>
      <c r="AX316" s="829"/>
      <c r="AY316" s="829"/>
      <c r="AZ316" s="829"/>
      <c r="BA316" s="829"/>
      <c r="BB316" s="829"/>
      <c r="BC316" s="829"/>
      <c r="BD316" s="829"/>
      <c r="BE316" s="829"/>
      <c r="BF316" s="829"/>
      <c r="BG316" s="829"/>
      <c r="BH316" s="829"/>
      <c r="BI316" s="829"/>
      <c r="BJ316" s="829"/>
      <c r="BK316" s="829"/>
      <c r="BL316" s="829"/>
      <c r="BM316" s="829"/>
      <c r="BN316" s="829"/>
      <c r="BO316" s="829"/>
      <c r="BP316" s="829"/>
      <c r="BQ316" s="829"/>
      <c r="BR316" s="829"/>
      <c r="BS316" s="829"/>
      <c r="BT316" s="829"/>
      <c r="BU316" s="829"/>
      <c r="BV316" s="829"/>
      <c r="BW316" s="829"/>
      <c r="BX316" s="829"/>
      <c r="BY316" s="829"/>
      <c r="BZ316" s="829"/>
      <c r="CB316" s="8"/>
    </row>
    <row r="317" spans="1:8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row>
    <row r="318" spans="1:80" s="2" customFormat="1" ht="5.0999999999999996"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row>
    <row r="319" spans="1:80" s="2" customFormat="1" ht="16.5" customHeight="1">
      <c r="A319" s="59"/>
      <c r="B319" s="59" t="s">
        <v>1336</v>
      </c>
      <c r="C319" s="59"/>
      <c r="D319" s="59"/>
      <c r="E319" s="59"/>
      <c r="F319" s="59"/>
      <c r="G319" s="59"/>
      <c r="H319" s="59"/>
      <c r="I319" s="59"/>
      <c r="J319" s="59"/>
      <c r="K319" s="59"/>
      <c r="L319" s="59"/>
      <c r="M319" s="59"/>
      <c r="N319" s="59"/>
      <c r="O319" s="59"/>
      <c r="P319" s="59"/>
      <c r="Q319" s="59"/>
      <c r="R319" s="829"/>
      <c r="S319" s="829"/>
      <c r="T319" s="829"/>
      <c r="U319" s="829"/>
      <c r="V319" s="829"/>
      <c r="W319" s="829"/>
      <c r="X319" s="829"/>
      <c r="Y319" s="829"/>
      <c r="Z319" s="829"/>
      <c r="AA319" s="829"/>
      <c r="AB319" s="829"/>
      <c r="AC319" s="829"/>
      <c r="AD319" s="829"/>
      <c r="AE319" s="829"/>
      <c r="AF319" s="829"/>
      <c r="AG319" s="829"/>
      <c r="AH319" s="829"/>
      <c r="AI319" s="829"/>
      <c r="AJ319" s="829"/>
      <c r="AK319" s="829"/>
      <c r="AL319" s="829"/>
      <c r="AM319" s="829"/>
      <c r="AN319" s="829"/>
      <c r="AO319" s="829"/>
      <c r="AP319" s="829"/>
      <c r="AQ319" s="829"/>
      <c r="AR319" s="829"/>
      <c r="AS319" s="829"/>
      <c r="AT319" s="829"/>
      <c r="AU319" s="829"/>
      <c r="AV319" s="829"/>
      <c r="AW319" s="829"/>
      <c r="AX319" s="829"/>
      <c r="AY319" s="829"/>
      <c r="AZ319" s="829"/>
      <c r="BA319" s="829"/>
      <c r="BB319" s="829"/>
      <c r="BC319" s="829"/>
      <c r="BD319" s="829"/>
      <c r="BE319" s="829"/>
      <c r="BF319" s="829"/>
      <c r="BG319" s="829"/>
      <c r="BH319" s="829"/>
      <c r="BI319" s="829"/>
      <c r="BJ319" s="829"/>
      <c r="BK319" s="829"/>
      <c r="BL319" s="829"/>
      <c r="BM319" s="829"/>
      <c r="BN319" s="829"/>
      <c r="BO319" s="829"/>
      <c r="BP319" s="829"/>
      <c r="BQ319" s="829"/>
      <c r="BR319" s="829"/>
      <c r="BS319" s="829"/>
      <c r="BT319" s="829"/>
      <c r="BU319" s="829"/>
      <c r="BV319" s="829"/>
      <c r="BW319" s="829"/>
      <c r="BX319" s="829"/>
      <c r="BY319" s="829"/>
      <c r="BZ319" s="829"/>
      <c r="CB319" s="8"/>
    </row>
    <row r="320" spans="1:80" s="2" customFormat="1" ht="3.9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B320" s="8"/>
    </row>
    <row r="321" spans="1:86" s="2" customFormat="1" ht="5.0999999999999996" customHeight="1">
      <c r="A321" s="174"/>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c r="BW321" s="174"/>
      <c r="BX321" s="174"/>
      <c r="BY321" s="174"/>
      <c r="BZ321" s="174"/>
    </row>
    <row r="322" spans="1:86" s="2" customFormat="1" ht="16.5" customHeight="1">
      <c r="A322" s="59"/>
      <c r="B322" s="59" t="s">
        <v>1337</v>
      </c>
      <c r="C322" s="59"/>
      <c r="D322" s="59"/>
      <c r="E322" s="59"/>
      <c r="F322" s="59"/>
      <c r="G322" s="59"/>
      <c r="H322" s="59"/>
      <c r="I322" s="59"/>
      <c r="J322" s="59"/>
      <c r="K322" s="59"/>
      <c r="L322" s="59"/>
      <c r="M322" s="59"/>
      <c r="N322" s="59"/>
      <c r="O322" s="59"/>
      <c r="P322" s="59"/>
      <c r="Q322" s="59"/>
      <c r="R322" s="829"/>
      <c r="S322" s="829"/>
      <c r="T322" s="829"/>
      <c r="U322" s="829"/>
      <c r="V322" s="829"/>
      <c r="W322" s="829"/>
      <c r="X322" s="829"/>
      <c r="Y322" s="829"/>
      <c r="Z322" s="829"/>
      <c r="AA322" s="829"/>
      <c r="AB322" s="829"/>
      <c r="AC322" s="829"/>
      <c r="AD322" s="829"/>
      <c r="AE322" s="829"/>
      <c r="AF322" s="829"/>
      <c r="AG322" s="829"/>
      <c r="AH322" s="829"/>
      <c r="AI322" s="829"/>
      <c r="AJ322" s="829"/>
      <c r="AK322" s="829"/>
      <c r="AL322" s="829"/>
      <c r="AM322" s="829"/>
      <c r="AN322" s="829"/>
      <c r="AO322" s="829"/>
      <c r="AP322" s="829"/>
      <c r="AQ322" s="829"/>
      <c r="AR322" s="829"/>
      <c r="AS322" s="829"/>
      <c r="AT322" s="829"/>
      <c r="AU322" s="829"/>
      <c r="AV322" s="829"/>
      <c r="AW322" s="829"/>
      <c r="AX322" s="829"/>
      <c r="AY322" s="829"/>
      <c r="AZ322" s="829"/>
      <c r="BA322" s="829"/>
      <c r="BB322" s="829"/>
      <c r="BC322" s="829"/>
      <c r="BD322" s="829"/>
      <c r="BE322" s="829"/>
      <c r="BF322" s="829"/>
      <c r="BG322" s="829"/>
      <c r="BH322" s="829"/>
      <c r="BI322" s="829"/>
      <c r="BJ322" s="829"/>
      <c r="BK322" s="829"/>
      <c r="BL322" s="829"/>
      <c r="BM322" s="829"/>
      <c r="BN322" s="829"/>
      <c r="BO322" s="829"/>
      <c r="BP322" s="829"/>
      <c r="BQ322" s="829"/>
      <c r="BR322" s="829"/>
      <c r="BS322" s="829"/>
      <c r="BT322" s="829"/>
      <c r="BU322" s="829"/>
      <c r="BV322" s="829"/>
      <c r="BW322" s="829"/>
      <c r="BX322" s="829"/>
      <c r="BY322" s="829"/>
      <c r="BZ322" s="829"/>
      <c r="CB322" s="8"/>
    </row>
    <row r="323" spans="1:86" s="2" customFormat="1" ht="3.9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B323" s="8"/>
    </row>
    <row r="324" spans="1:86" s="91" customFormat="1" ht="3.95" customHeight="1">
      <c r="A324" s="174"/>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c r="BS324" s="174"/>
      <c r="BT324" s="174"/>
      <c r="BU324" s="174"/>
      <c r="BV324" s="174"/>
      <c r="BW324" s="174"/>
      <c r="BX324" s="174"/>
      <c r="BY324" s="174"/>
      <c r="BZ324" s="174"/>
      <c r="CB324" s="2"/>
      <c r="CC324" s="2"/>
      <c r="CD324" s="2"/>
      <c r="CE324" s="2"/>
      <c r="CF324" s="2"/>
      <c r="CG324" s="2"/>
      <c r="CH324" s="2"/>
    </row>
    <row r="325" spans="1:86" s="91" customFormat="1" ht="17.100000000000001" customHeight="1">
      <c r="A325" s="59"/>
      <c r="B325" s="798" t="s">
        <v>1338</v>
      </c>
      <c r="C325" s="798"/>
      <c r="D325" s="798"/>
      <c r="E325" s="798"/>
      <c r="F325" s="798"/>
      <c r="G325" s="798"/>
      <c r="H325" s="798"/>
      <c r="I325" s="798"/>
      <c r="J325" s="798"/>
      <c r="K325" s="798"/>
      <c r="L325" s="798"/>
      <c r="M325" s="798"/>
      <c r="N325" s="798"/>
      <c r="O325" s="798"/>
      <c r="P325" s="798"/>
      <c r="Q325" s="798"/>
      <c r="R325" s="798"/>
      <c r="S325" s="829"/>
      <c r="T325" s="829"/>
      <c r="U325" s="829"/>
      <c r="V325" s="829"/>
      <c r="W325" s="829"/>
      <c r="X325" s="829"/>
      <c r="Y325" s="829"/>
      <c r="Z325" s="829"/>
      <c r="AA325" s="829"/>
      <c r="AB325" s="829"/>
      <c r="AC325" s="829"/>
      <c r="AD325" s="829"/>
      <c r="AE325" s="829"/>
      <c r="AF325" s="829"/>
      <c r="AG325" s="829"/>
      <c r="AH325" s="829"/>
      <c r="AI325" s="829"/>
      <c r="AJ325" s="829"/>
      <c r="AK325" s="829"/>
      <c r="AL325" s="829"/>
      <c r="AM325" s="829"/>
      <c r="AN325" s="829"/>
      <c r="AO325" s="829"/>
      <c r="AP325" s="829"/>
      <c r="AQ325" s="829"/>
      <c r="AR325" s="829"/>
      <c r="AS325" s="829"/>
      <c r="AT325" s="829"/>
      <c r="AU325" s="829"/>
      <c r="AV325" s="829"/>
      <c r="AW325" s="829"/>
      <c r="AX325" s="829"/>
      <c r="AY325" s="829"/>
      <c r="AZ325" s="829"/>
      <c r="BA325" s="829"/>
      <c r="BB325" s="829"/>
      <c r="BC325" s="829"/>
      <c r="BD325" s="829"/>
      <c r="BE325" s="829"/>
      <c r="BF325" s="829"/>
      <c r="BG325" s="829"/>
      <c r="BH325" s="829"/>
      <c r="BI325" s="829"/>
      <c r="BJ325" s="829"/>
      <c r="BK325" s="829"/>
      <c r="BL325" s="829"/>
      <c r="BM325" s="829"/>
      <c r="BN325" s="829"/>
      <c r="BO325" s="829"/>
      <c r="BP325" s="829"/>
      <c r="BQ325" s="829"/>
      <c r="BR325" s="829"/>
      <c r="BS325" s="829"/>
      <c r="BT325" s="829"/>
      <c r="BU325" s="829"/>
      <c r="BV325" s="829"/>
      <c r="BW325" s="829"/>
      <c r="BX325" s="829"/>
      <c r="BY325" s="829"/>
      <c r="BZ325" s="829"/>
    </row>
    <row r="326" spans="1:86" s="91" customFormat="1" ht="17.100000000000001" customHeight="1">
      <c r="A326" s="59"/>
      <c r="B326" s="59"/>
      <c r="C326" s="59"/>
      <c r="D326" s="59"/>
      <c r="E326" s="59"/>
      <c r="F326" s="59"/>
      <c r="G326" s="59"/>
      <c r="H326" s="59"/>
      <c r="I326" s="59"/>
      <c r="J326" s="59"/>
      <c r="K326" s="59"/>
      <c r="L326" s="59"/>
      <c r="M326" s="59"/>
      <c r="N326" s="59"/>
      <c r="O326" s="59"/>
      <c r="P326" s="59"/>
      <c r="Q326" s="59"/>
      <c r="R326" s="829"/>
      <c r="S326" s="829"/>
      <c r="T326" s="829"/>
      <c r="U326" s="829"/>
      <c r="V326" s="829"/>
      <c r="W326" s="829"/>
      <c r="X326" s="829"/>
      <c r="Y326" s="829"/>
      <c r="Z326" s="829"/>
      <c r="AA326" s="829"/>
      <c r="AB326" s="829"/>
      <c r="AC326" s="829"/>
      <c r="AD326" s="829"/>
      <c r="AE326" s="829"/>
      <c r="AF326" s="829"/>
      <c r="AG326" s="829"/>
      <c r="AH326" s="829"/>
      <c r="AI326" s="829"/>
      <c r="AJ326" s="829"/>
      <c r="AK326" s="829"/>
      <c r="AL326" s="829"/>
      <c r="AM326" s="829"/>
      <c r="AN326" s="829"/>
      <c r="AO326" s="829"/>
      <c r="AP326" s="829"/>
      <c r="AQ326" s="829"/>
      <c r="AR326" s="829"/>
      <c r="AS326" s="829"/>
      <c r="AT326" s="829"/>
      <c r="AU326" s="829"/>
      <c r="AV326" s="829"/>
      <c r="AW326" s="829"/>
      <c r="AX326" s="829"/>
      <c r="AY326" s="829"/>
      <c r="AZ326" s="829"/>
      <c r="BA326" s="829"/>
      <c r="BB326" s="829"/>
      <c r="BC326" s="829"/>
      <c r="BD326" s="829"/>
      <c r="BE326" s="829"/>
      <c r="BF326" s="829"/>
      <c r="BG326" s="829"/>
      <c r="BH326" s="829"/>
      <c r="BI326" s="829"/>
      <c r="BJ326" s="829"/>
      <c r="BK326" s="829"/>
      <c r="BL326" s="829"/>
      <c r="BM326" s="829"/>
      <c r="BN326" s="829"/>
      <c r="BO326" s="829"/>
      <c r="BP326" s="829"/>
      <c r="BQ326" s="829"/>
      <c r="BR326" s="829"/>
      <c r="BS326" s="829"/>
      <c r="BT326" s="829"/>
      <c r="BU326" s="829"/>
      <c r="BV326" s="829"/>
      <c r="BW326" s="829"/>
      <c r="BX326" s="829"/>
      <c r="BY326" s="829"/>
      <c r="BZ326" s="829"/>
    </row>
    <row r="327" spans="1:86" s="91" customFormat="1" ht="3.9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row>
    <row r="328" spans="1:86" s="91" customFormat="1" ht="3.95"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row>
    <row r="329" spans="1:86" s="2" customFormat="1" ht="16.5" customHeight="1">
      <c r="A329" s="59"/>
      <c r="B329" s="59" t="s">
        <v>1339</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1"/>
      <c r="CC329" s="91"/>
      <c r="CD329" s="91"/>
      <c r="CE329" s="91"/>
      <c r="CF329" s="91"/>
      <c r="CG329" s="91"/>
      <c r="CH329" s="91"/>
    </row>
    <row r="330" spans="1:86" s="2" customFormat="1" ht="16.5" customHeight="1">
      <c r="A330" s="59"/>
      <c r="B330" s="59"/>
      <c r="C330" s="794"/>
      <c r="D330" s="794"/>
      <c r="E330" s="794"/>
      <c r="F330" s="794"/>
      <c r="G330" s="794"/>
      <c r="H330" s="794"/>
      <c r="I330" s="794"/>
      <c r="J330" s="794"/>
      <c r="K330" s="794"/>
      <c r="L330" s="794"/>
      <c r="M330" s="794"/>
      <c r="N330" s="794"/>
      <c r="O330" s="794"/>
      <c r="P330" s="794"/>
      <c r="Q330" s="794"/>
      <c r="R330" s="794"/>
      <c r="S330" s="794"/>
      <c r="T330" s="794"/>
      <c r="U330" s="794"/>
      <c r="V330" s="794"/>
      <c r="W330" s="794"/>
      <c r="X330" s="794"/>
      <c r="Y330" s="794"/>
      <c r="Z330" s="794"/>
      <c r="AA330" s="794"/>
      <c r="AB330" s="794"/>
      <c r="AC330" s="794"/>
      <c r="AD330" s="794"/>
      <c r="AE330" s="794"/>
      <c r="AF330" s="794"/>
      <c r="AG330" s="794"/>
      <c r="AH330" s="794"/>
      <c r="AI330" s="794"/>
      <c r="AJ330" s="794"/>
      <c r="AK330" s="794"/>
      <c r="AL330" s="794"/>
      <c r="AM330" s="794"/>
      <c r="AN330" s="794"/>
      <c r="AO330" s="794"/>
      <c r="AP330" s="794"/>
      <c r="AQ330" s="794"/>
      <c r="AR330" s="794"/>
      <c r="AS330" s="794"/>
      <c r="AT330" s="794"/>
      <c r="AU330" s="794"/>
      <c r="AV330" s="794"/>
      <c r="AW330" s="794"/>
      <c r="AX330" s="794"/>
      <c r="AY330" s="794"/>
      <c r="AZ330" s="794"/>
      <c r="BA330" s="794"/>
      <c r="BB330" s="794"/>
      <c r="BC330" s="794"/>
      <c r="BD330" s="794"/>
      <c r="BE330" s="794"/>
      <c r="BF330" s="794"/>
      <c r="BG330" s="794"/>
      <c r="BH330" s="794"/>
      <c r="BI330" s="794"/>
      <c r="BJ330" s="794"/>
      <c r="BK330" s="794"/>
      <c r="BL330" s="794"/>
      <c r="BM330" s="794"/>
      <c r="BN330" s="794"/>
      <c r="BO330" s="794"/>
      <c r="BP330" s="794"/>
      <c r="BQ330" s="794"/>
      <c r="BR330" s="794"/>
      <c r="BS330" s="794"/>
      <c r="BT330" s="794"/>
      <c r="BU330" s="794"/>
      <c r="BV330" s="794"/>
      <c r="BW330" s="794"/>
      <c r="BX330" s="794"/>
      <c r="BY330" s="794"/>
      <c r="BZ330" s="794"/>
      <c r="CB330" s="91"/>
      <c r="CC330" s="91"/>
      <c r="CD330" s="91"/>
      <c r="CE330" s="91"/>
      <c r="CF330" s="91"/>
      <c r="CG330" s="91"/>
      <c r="CH330" s="91"/>
    </row>
    <row r="331" spans="1:86" s="2" customFormat="1" ht="16.5" customHeight="1">
      <c r="A331" s="59"/>
      <c r="B331" s="59"/>
      <c r="C331" s="794"/>
      <c r="D331" s="794"/>
      <c r="E331" s="794"/>
      <c r="F331" s="794"/>
      <c r="G331" s="794"/>
      <c r="H331" s="794"/>
      <c r="I331" s="794"/>
      <c r="J331" s="794"/>
      <c r="K331" s="794"/>
      <c r="L331" s="794"/>
      <c r="M331" s="794"/>
      <c r="N331" s="794"/>
      <c r="O331" s="794"/>
      <c r="P331" s="794"/>
      <c r="Q331" s="794"/>
      <c r="R331" s="794"/>
      <c r="S331" s="794"/>
      <c r="T331" s="794"/>
      <c r="U331" s="794"/>
      <c r="V331" s="794"/>
      <c r="W331" s="794"/>
      <c r="X331" s="794"/>
      <c r="Y331" s="794"/>
      <c r="Z331" s="794"/>
      <c r="AA331" s="794"/>
      <c r="AB331" s="794"/>
      <c r="AC331" s="794"/>
      <c r="AD331" s="794"/>
      <c r="AE331" s="794"/>
      <c r="AF331" s="794"/>
      <c r="AG331" s="794"/>
      <c r="AH331" s="794"/>
      <c r="AI331" s="794"/>
      <c r="AJ331" s="794"/>
      <c r="AK331" s="794"/>
      <c r="AL331" s="794"/>
      <c r="AM331" s="794"/>
      <c r="AN331" s="794"/>
      <c r="AO331" s="794"/>
      <c r="AP331" s="794"/>
      <c r="AQ331" s="794"/>
      <c r="AR331" s="794"/>
      <c r="AS331" s="794"/>
      <c r="AT331" s="794"/>
      <c r="AU331" s="794"/>
      <c r="AV331" s="794"/>
      <c r="AW331" s="794"/>
      <c r="AX331" s="794"/>
      <c r="AY331" s="794"/>
      <c r="AZ331" s="794"/>
      <c r="BA331" s="794"/>
      <c r="BB331" s="794"/>
      <c r="BC331" s="794"/>
      <c r="BD331" s="794"/>
      <c r="BE331" s="794"/>
      <c r="BF331" s="794"/>
      <c r="BG331" s="794"/>
      <c r="BH331" s="794"/>
      <c r="BI331" s="794"/>
      <c r="BJ331" s="794"/>
      <c r="BK331" s="794"/>
      <c r="BL331" s="794"/>
      <c r="BM331" s="794"/>
      <c r="BN331" s="794"/>
      <c r="BO331" s="794"/>
      <c r="BP331" s="794"/>
      <c r="BQ331" s="794"/>
      <c r="BR331" s="794"/>
      <c r="BS331" s="794"/>
      <c r="BT331" s="794"/>
      <c r="BU331" s="794"/>
      <c r="BV331" s="794"/>
      <c r="BW331" s="794"/>
      <c r="BX331" s="794"/>
      <c r="BY331" s="794"/>
      <c r="BZ331" s="794"/>
      <c r="CB331" s="91"/>
      <c r="CC331" s="91"/>
      <c r="CD331" s="91"/>
      <c r="CE331" s="91"/>
      <c r="CF331" s="91"/>
      <c r="CG331" s="91"/>
      <c r="CH331" s="91"/>
    </row>
    <row r="332" spans="1:86" s="2" customFormat="1" ht="16.5" customHeight="1">
      <c r="A332" s="59"/>
      <c r="B332" s="59"/>
      <c r="C332" s="794"/>
      <c r="D332" s="794"/>
      <c r="E332" s="794"/>
      <c r="F332" s="794"/>
      <c r="G332" s="794"/>
      <c r="H332" s="794"/>
      <c r="I332" s="794"/>
      <c r="J332" s="794"/>
      <c r="K332" s="794"/>
      <c r="L332" s="794"/>
      <c r="M332" s="794"/>
      <c r="N332" s="794"/>
      <c r="O332" s="794"/>
      <c r="P332" s="794"/>
      <c r="Q332" s="794"/>
      <c r="R332" s="794"/>
      <c r="S332" s="794"/>
      <c r="T332" s="794"/>
      <c r="U332" s="794"/>
      <c r="V332" s="794"/>
      <c r="W332" s="794"/>
      <c r="X332" s="794"/>
      <c r="Y332" s="794"/>
      <c r="Z332" s="794"/>
      <c r="AA332" s="794"/>
      <c r="AB332" s="794"/>
      <c r="AC332" s="794"/>
      <c r="AD332" s="794"/>
      <c r="AE332" s="794"/>
      <c r="AF332" s="794"/>
      <c r="AG332" s="794"/>
      <c r="AH332" s="794"/>
      <c r="AI332" s="794"/>
      <c r="AJ332" s="794"/>
      <c r="AK332" s="794"/>
      <c r="AL332" s="794"/>
      <c r="AM332" s="794"/>
      <c r="AN332" s="794"/>
      <c r="AO332" s="794"/>
      <c r="AP332" s="794"/>
      <c r="AQ332" s="794"/>
      <c r="AR332" s="794"/>
      <c r="AS332" s="794"/>
      <c r="AT332" s="794"/>
      <c r="AU332" s="794"/>
      <c r="AV332" s="794"/>
      <c r="AW332" s="794"/>
      <c r="AX332" s="794"/>
      <c r="AY332" s="794"/>
      <c r="AZ332" s="794"/>
      <c r="BA332" s="794"/>
      <c r="BB332" s="794"/>
      <c r="BC332" s="794"/>
      <c r="BD332" s="794"/>
      <c r="BE332" s="794"/>
      <c r="BF332" s="794"/>
      <c r="BG332" s="794"/>
      <c r="BH332" s="794"/>
      <c r="BI332" s="794"/>
      <c r="BJ332" s="794"/>
      <c r="BK332" s="794"/>
      <c r="BL332" s="794"/>
      <c r="BM332" s="794"/>
      <c r="BN332" s="794"/>
      <c r="BO332" s="794"/>
      <c r="BP332" s="794"/>
      <c r="BQ332" s="794"/>
      <c r="BR332" s="794"/>
      <c r="BS332" s="794"/>
      <c r="BT332" s="794"/>
      <c r="BU332" s="794"/>
      <c r="BV332" s="794"/>
      <c r="BW332" s="794"/>
      <c r="BX332" s="794"/>
      <c r="BY332" s="794"/>
      <c r="BZ332" s="794"/>
      <c r="CB332" s="91"/>
      <c r="CC332" s="91"/>
      <c r="CD332" s="91"/>
      <c r="CE332" s="91"/>
      <c r="CF332" s="91"/>
      <c r="CG332" s="91"/>
      <c r="CH332" s="91"/>
    </row>
    <row r="333" spans="1:86" s="2" customFormat="1" ht="16.5" customHeight="1">
      <c r="A333" s="59"/>
      <c r="B333" s="59"/>
      <c r="C333" s="794"/>
      <c r="D333" s="794"/>
      <c r="E333" s="794"/>
      <c r="F333" s="794"/>
      <c r="G333" s="794"/>
      <c r="H333" s="794"/>
      <c r="I333" s="794"/>
      <c r="J333" s="794"/>
      <c r="K333" s="794"/>
      <c r="L333" s="794"/>
      <c r="M333" s="794"/>
      <c r="N333" s="794"/>
      <c r="O333" s="794"/>
      <c r="P333" s="794"/>
      <c r="Q333" s="794"/>
      <c r="R333" s="794"/>
      <c r="S333" s="794"/>
      <c r="T333" s="794"/>
      <c r="U333" s="794"/>
      <c r="V333" s="794"/>
      <c r="W333" s="794"/>
      <c r="X333" s="794"/>
      <c r="Y333" s="794"/>
      <c r="Z333" s="794"/>
      <c r="AA333" s="794"/>
      <c r="AB333" s="794"/>
      <c r="AC333" s="794"/>
      <c r="AD333" s="794"/>
      <c r="AE333" s="794"/>
      <c r="AF333" s="794"/>
      <c r="AG333" s="794"/>
      <c r="AH333" s="794"/>
      <c r="AI333" s="794"/>
      <c r="AJ333" s="794"/>
      <c r="AK333" s="794"/>
      <c r="AL333" s="794"/>
      <c r="AM333" s="794"/>
      <c r="AN333" s="794"/>
      <c r="AO333" s="794"/>
      <c r="AP333" s="794"/>
      <c r="AQ333" s="794"/>
      <c r="AR333" s="794"/>
      <c r="AS333" s="794"/>
      <c r="AT333" s="794"/>
      <c r="AU333" s="794"/>
      <c r="AV333" s="794"/>
      <c r="AW333" s="794"/>
      <c r="AX333" s="794"/>
      <c r="AY333" s="794"/>
      <c r="AZ333" s="794"/>
      <c r="BA333" s="794"/>
      <c r="BB333" s="794"/>
      <c r="BC333" s="794"/>
      <c r="BD333" s="794"/>
      <c r="BE333" s="794"/>
      <c r="BF333" s="794"/>
      <c r="BG333" s="794"/>
      <c r="BH333" s="794"/>
      <c r="BI333" s="794"/>
      <c r="BJ333" s="794"/>
      <c r="BK333" s="794"/>
      <c r="BL333" s="794"/>
      <c r="BM333" s="794"/>
      <c r="BN333" s="794"/>
      <c r="BO333" s="794"/>
      <c r="BP333" s="794"/>
      <c r="BQ333" s="794"/>
      <c r="BR333" s="794"/>
      <c r="BS333" s="794"/>
      <c r="BT333" s="794"/>
      <c r="BU333" s="794"/>
      <c r="BV333" s="794"/>
      <c r="BW333" s="794"/>
      <c r="BX333" s="794"/>
      <c r="BY333" s="794"/>
      <c r="BZ333" s="794"/>
      <c r="CB333" s="8"/>
    </row>
    <row r="334" spans="1:86" s="2" customFormat="1" ht="17.100000000000001" customHeight="1">
      <c r="A334" s="59"/>
      <c r="B334" s="59"/>
      <c r="C334" s="794"/>
      <c r="D334" s="794"/>
      <c r="E334" s="794"/>
      <c r="F334" s="794"/>
      <c r="G334" s="794"/>
      <c r="H334" s="794"/>
      <c r="I334" s="794"/>
      <c r="J334" s="794"/>
      <c r="K334" s="794"/>
      <c r="L334" s="794"/>
      <c r="M334" s="794"/>
      <c r="N334" s="794"/>
      <c r="O334" s="794"/>
      <c r="P334" s="794"/>
      <c r="Q334" s="794"/>
      <c r="R334" s="794"/>
      <c r="S334" s="794"/>
      <c r="T334" s="794"/>
      <c r="U334" s="794"/>
      <c r="V334" s="794"/>
      <c r="W334" s="794"/>
      <c r="X334" s="794"/>
      <c r="Y334" s="794"/>
      <c r="Z334" s="794"/>
      <c r="AA334" s="794"/>
      <c r="AB334" s="794"/>
      <c r="AC334" s="794"/>
      <c r="AD334" s="794"/>
      <c r="AE334" s="794"/>
      <c r="AF334" s="794"/>
      <c r="AG334" s="794"/>
      <c r="AH334" s="794"/>
      <c r="AI334" s="794"/>
      <c r="AJ334" s="794"/>
      <c r="AK334" s="794"/>
      <c r="AL334" s="794"/>
      <c r="AM334" s="794"/>
      <c r="AN334" s="794"/>
      <c r="AO334" s="794"/>
      <c r="AP334" s="794"/>
      <c r="AQ334" s="794"/>
      <c r="AR334" s="794"/>
      <c r="AS334" s="794"/>
      <c r="AT334" s="794"/>
      <c r="AU334" s="794"/>
      <c r="AV334" s="794"/>
      <c r="AW334" s="794"/>
      <c r="AX334" s="794"/>
      <c r="AY334" s="794"/>
      <c r="AZ334" s="794"/>
      <c r="BA334" s="794"/>
      <c r="BB334" s="794"/>
      <c r="BC334" s="794"/>
      <c r="BD334" s="794"/>
      <c r="BE334" s="794"/>
      <c r="BF334" s="794"/>
      <c r="BG334" s="794"/>
      <c r="BH334" s="794"/>
      <c r="BI334" s="794"/>
      <c r="BJ334" s="794"/>
      <c r="BK334" s="794"/>
      <c r="BL334" s="794"/>
      <c r="BM334" s="794"/>
      <c r="BN334" s="794"/>
      <c r="BO334" s="794"/>
      <c r="BP334" s="794"/>
      <c r="BQ334" s="794"/>
      <c r="BR334" s="794"/>
      <c r="BS334" s="794"/>
      <c r="BT334" s="794"/>
      <c r="BU334" s="794"/>
      <c r="BV334" s="794"/>
      <c r="BW334" s="794"/>
      <c r="BX334" s="794"/>
      <c r="BY334" s="794"/>
      <c r="BZ334" s="794"/>
      <c r="CB334" s="8"/>
    </row>
    <row r="335" spans="1:86" s="91" customFormat="1" ht="3.9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B335" s="2"/>
      <c r="CC335" s="2"/>
      <c r="CD335" s="2"/>
      <c r="CE335" s="2"/>
      <c r="CF335" s="2"/>
      <c r="CG335" s="2"/>
      <c r="CH335" s="2"/>
    </row>
    <row r="336" spans="1:86" s="91" customFormat="1" ht="17.100000000000001" customHeight="1">
      <c r="A336" s="844" t="s">
        <v>199</v>
      </c>
      <c r="B336" s="844"/>
      <c r="C336" s="844"/>
      <c r="D336" s="844"/>
      <c r="E336" s="844"/>
      <c r="F336" s="844"/>
      <c r="G336" s="844"/>
      <c r="H336" s="844"/>
      <c r="I336" s="844"/>
      <c r="J336" s="844"/>
      <c r="K336" s="844"/>
      <c r="L336" s="844"/>
      <c r="M336" s="844"/>
      <c r="N336" s="844"/>
      <c r="O336" s="844"/>
      <c r="P336" s="844"/>
      <c r="Q336" s="844"/>
      <c r="R336" s="844"/>
      <c r="S336" s="844"/>
      <c r="T336" s="844"/>
      <c r="U336" s="844"/>
      <c r="V336" s="844"/>
      <c r="W336" s="844"/>
      <c r="X336" s="844"/>
      <c r="Y336" s="844"/>
      <c r="Z336" s="844"/>
      <c r="AA336" s="844"/>
      <c r="AB336" s="844"/>
      <c r="AC336" s="844"/>
      <c r="AD336" s="844"/>
      <c r="AE336" s="844"/>
      <c r="AF336" s="844"/>
      <c r="AG336" s="844"/>
      <c r="AH336" s="844"/>
      <c r="AI336" s="844"/>
      <c r="AJ336" s="844"/>
      <c r="AK336" s="844"/>
      <c r="AL336" s="844"/>
      <c r="AM336" s="844"/>
      <c r="AN336" s="844"/>
      <c r="AO336" s="844"/>
      <c r="AP336" s="844"/>
      <c r="AQ336" s="844"/>
      <c r="AR336" s="844"/>
      <c r="AS336" s="844"/>
      <c r="AT336" s="844"/>
      <c r="AU336" s="844"/>
      <c r="AV336" s="844"/>
      <c r="AW336" s="844"/>
      <c r="AX336" s="844"/>
      <c r="AY336" s="844"/>
      <c r="AZ336" s="844"/>
      <c r="BA336" s="844"/>
      <c r="BB336" s="844"/>
      <c r="BC336" s="844"/>
      <c r="BD336" s="844"/>
      <c r="BE336" s="844"/>
      <c r="BF336" s="844"/>
      <c r="BG336" s="844"/>
      <c r="BH336" s="844"/>
      <c r="BI336" s="844"/>
      <c r="BJ336" s="844"/>
      <c r="BK336" s="844"/>
      <c r="BL336" s="844"/>
      <c r="BM336" s="844"/>
      <c r="BN336" s="844"/>
      <c r="BO336" s="844"/>
      <c r="BP336" s="844"/>
      <c r="BQ336" s="844"/>
      <c r="BR336" s="844"/>
      <c r="BS336" s="844"/>
      <c r="BT336" s="844"/>
      <c r="BU336" s="844"/>
      <c r="BV336" s="844"/>
      <c r="BW336" s="844"/>
      <c r="BX336" s="844"/>
      <c r="BY336" s="844"/>
      <c r="BZ336" s="844"/>
    </row>
    <row r="337" spans="1:86" s="91"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B338" s="91"/>
      <c r="CC338" s="91"/>
      <c r="CD338" s="91"/>
      <c r="CE338" s="91"/>
      <c r="CF338" s="91"/>
      <c r="CG338" s="91"/>
      <c r="CH338" s="91"/>
    </row>
    <row r="339" spans="1:86" s="2" customFormat="1" ht="5.0999999999999996" customHeight="1">
      <c r="A339" s="174"/>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B339" s="8"/>
    </row>
    <row r="340" spans="1:86" s="2" customFormat="1" ht="17.100000000000001" customHeight="1">
      <c r="A340" s="59"/>
      <c r="B340" s="59" t="s">
        <v>201</v>
      </c>
      <c r="C340" s="59"/>
      <c r="D340" s="59"/>
      <c r="E340" s="59"/>
      <c r="F340" s="59"/>
      <c r="G340" s="59"/>
      <c r="H340" s="59"/>
      <c r="I340" s="59"/>
      <c r="J340" s="59"/>
      <c r="K340" s="59"/>
      <c r="L340" s="59"/>
      <c r="M340" s="59"/>
      <c r="N340" s="799"/>
      <c r="O340" s="799"/>
      <c r="P340" s="799"/>
      <c r="Q340" s="799"/>
      <c r="R340" s="799"/>
      <c r="S340" s="799"/>
      <c r="T340" s="799"/>
      <c r="U340" s="79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1" customFormat="1" ht="17.100000000000001" customHeight="1">
      <c r="A341" s="59"/>
      <c r="B341" s="59" t="s">
        <v>202</v>
      </c>
      <c r="C341" s="59"/>
      <c r="D341" s="59"/>
      <c r="E341" s="59"/>
      <c r="F341" s="59"/>
      <c r="G341" s="59"/>
      <c r="H341" s="59"/>
      <c r="I341" s="59"/>
      <c r="J341" s="59"/>
      <c r="K341" s="59"/>
      <c r="L341" s="59"/>
      <c r="M341" s="801" t="s">
        <v>203</v>
      </c>
      <c r="N341" s="801"/>
      <c r="O341" s="801"/>
      <c r="P341" s="801"/>
      <c r="Q341" s="801"/>
      <c r="R341" s="797"/>
      <c r="S341" s="797"/>
      <c r="T341" s="797"/>
      <c r="U341" s="797"/>
      <c r="V341" s="797"/>
      <c r="W341" s="797"/>
      <c r="X341" s="797"/>
      <c r="Y341" s="797"/>
      <c r="Z341" s="797"/>
      <c r="AA341" s="59" t="s">
        <v>85</v>
      </c>
      <c r="AB341" s="59"/>
      <c r="AC341" s="59"/>
      <c r="AD341" s="794" t="str">
        <f t="shared" ref="AD341:AD345" si="6">IFERROR(VLOOKUP(R341,$CB$4:$CC$78,2,FALSE),"")</f>
        <v/>
      </c>
      <c r="AE341" s="794"/>
      <c r="AF341" s="794"/>
      <c r="AG341" s="794"/>
      <c r="AH341" s="794"/>
      <c r="AI341" s="794"/>
      <c r="AJ341" s="794"/>
      <c r="AK341" s="794"/>
      <c r="AL341" s="794"/>
      <c r="AM341" s="794"/>
      <c r="AN341" s="794"/>
      <c r="AO341" s="794"/>
      <c r="AP341" s="794"/>
      <c r="AQ341" s="794"/>
      <c r="AR341" s="794"/>
      <c r="AS341" s="794"/>
      <c r="AT341" s="794"/>
      <c r="AU341" s="794"/>
      <c r="AV341" s="794"/>
      <c r="AW341" s="794"/>
      <c r="AX341" s="794"/>
      <c r="AY341" s="794"/>
      <c r="AZ341" s="794"/>
      <c r="BA341" s="794"/>
      <c r="BB341" s="794"/>
      <c r="BC341" s="794"/>
      <c r="BD341" s="794"/>
      <c r="BE341" s="794"/>
      <c r="BF341" s="794"/>
      <c r="BG341" s="794"/>
      <c r="BH341" s="794"/>
      <c r="BI341" s="794"/>
      <c r="BJ341" s="794"/>
      <c r="BK341" s="794"/>
      <c r="BL341" s="794"/>
      <c r="BM341" s="794"/>
      <c r="BN341" s="794"/>
      <c r="BO341" s="794"/>
      <c r="BP341" s="59"/>
      <c r="BQ341" s="59"/>
      <c r="BR341" s="59"/>
      <c r="BS341" s="59"/>
      <c r="BT341" s="59"/>
      <c r="BU341" s="59"/>
      <c r="BV341" s="59"/>
      <c r="BW341" s="59"/>
      <c r="BX341" s="59"/>
      <c r="BY341" s="59"/>
      <c r="BZ341" s="59"/>
      <c r="CB341" s="2"/>
      <c r="CC341" s="2"/>
      <c r="CD341" s="2"/>
      <c r="CE341" s="2"/>
      <c r="CF341" s="2"/>
      <c r="CG341" s="2"/>
      <c r="CH341" s="2"/>
    </row>
    <row r="342" spans="1:86" s="91" customFormat="1" ht="17.100000000000001" customHeight="1">
      <c r="A342" s="59"/>
      <c r="B342" s="59"/>
      <c r="C342" s="59"/>
      <c r="D342" s="59"/>
      <c r="E342" s="59"/>
      <c r="F342" s="59"/>
      <c r="G342" s="59"/>
      <c r="H342" s="59"/>
      <c r="I342" s="59"/>
      <c r="J342" s="59"/>
      <c r="K342" s="59"/>
      <c r="L342" s="59"/>
      <c r="M342" s="801" t="s">
        <v>203</v>
      </c>
      <c r="N342" s="801"/>
      <c r="O342" s="801"/>
      <c r="P342" s="801"/>
      <c r="Q342" s="801"/>
      <c r="R342" s="797"/>
      <c r="S342" s="797"/>
      <c r="T342" s="797"/>
      <c r="U342" s="797"/>
      <c r="V342" s="797"/>
      <c r="W342" s="797"/>
      <c r="X342" s="797"/>
      <c r="Y342" s="797"/>
      <c r="Z342" s="797"/>
      <c r="AA342" s="59" t="s">
        <v>85</v>
      </c>
      <c r="AB342" s="59"/>
      <c r="AC342" s="59"/>
      <c r="AD342" s="794" t="str">
        <f t="shared" si="6"/>
        <v/>
      </c>
      <c r="AE342" s="794"/>
      <c r="AF342" s="794"/>
      <c r="AG342" s="794"/>
      <c r="AH342" s="794"/>
      <c r="AI342" s="794"/>
      <c r="AJ342" s="794"/>
      <c r="AK342" s="794"/>
      <c r="AL342" s="794"/>
      <c r="AM342" s="794"/>
      <c r="AN342" s="794"/>
      <c r="AO342" s="794"/>
      <c r="AP342" s="794"/>
      <c r="AQ342" s="794"/>
      <c r="AR342" s="794"/>
      <c r="AS342" s="794"/>
      <c r="AT342" s="794"/>
      <c r="AU342" s="794"/>
      <c r="AV342" s="794"/>
      <c r="AW342" s="794"/>
      <c r="AX342" s="794"/>
      <c r="AY342" s="794"/>
      <c r="AZ342" s="794"/>
      <c r="BA342" s="794"/>
      <c r="BB342" s="794"/>
      <c r="BC342" s="794"/>
      <c r="BD342" s="794"/>
      <c r="BE342" s="794"/>
      <c r="BF342" s="794"/>
      <c r="BG342" s="794"/>
      <c r="BH342" s="794"/>
      <c r="BI342" s="794"/>
      <c r="BJ342" s="794"/>
      <c r="BK342" s="794"/>
      <c r="BL342" s="794"/>
      <c r="BM342" s="794"/>
      <c r="BN342" s="794"/>
      <c r="BO342" s="794"/>
      <c r="BP342" s="59"/>
      <c r="BQ342" s="59"/>
      <c r="BR342" s="59"/>
      <c r="BS342" s="59"/>
      <c r="BT342" s="59"/>
      <c r="BU342" s="59"/>
      <c r="BV342" s="59"/>
      <c r="BW342" s="59"/>
      <c r="BX342" s="59"/>
      <c r="BY342" s="59"/>
      <c r="BZ342" s="59"/>
    </row>
    <row r="343" spans="1:86" s="91" customFormat="1" ht="17.100000000000001" customHeight="1">
      <c r="A343" s="59"/>
      <c r="B343" s="59"/>
      <c r="C343" s="59"/>
      <c r="D343" s="59"/>
      <c r="E343" s="59"/>
      <c r="F343" s="59"/>
      <c r="G343" s="59"/>
      <c r="H343" s="59"/>
      <c r="I343" s="59"/>
      <c r="J343" s="59"/>
      <c r="K343" s="59"/>
      <c r="L343" s="59"/>
      <c r="M343" s="801" t="s">
        <v>203</v>
      </c>
      <c r="N343" s="801"/>
      <c r="O343" s="801"/>
      <c r="P343" s="801"/>
      <c r="Q343" s="801"/>
      <c r="R343" s="797"/>
      <c r="S343" s="797"/>
      <c r="T343" s="797"/>
      <c r="U343" s="797"/>
      <c r="V343" s="797"/>
      <c r="W343" s="797"/>
      <c r="X343" s="797"/>
      <c r="Y343" s="797"/>
      <c r="Z343" s="797"/>
      <c r="AA343" s="59" t="s">
        <v>85</v>
      </c>
      <c r="AB343" s="59"/>
      <c r="AC343" s="59"/>
      <c r="AD343" s="794" t="str">
        <f t="shared" si="6"/>
        <v/>
      </c>
      <c r="AE343" s="794"/>
      <c r="AF343" s="794"/>
      <c r="AG343" s="794"/>
      <c r="AH343" s="794"/>
      <c r="AI343" s="794"/>
      <c r="AJ343" s="794"/>
      <c r="AK343" s="794"/>
      <c r="AL343" s="794"/>
      <c r="AM343" s="794"/>
      <c r="AN343" s="794"/>
      <c r="AO343" s="794"/>
      <c r="AP343" s="794"/>
      <c r="AQ343" s="794"/>
      <c r="AR343" s="794"/>
      <c r="AS343" s="794"/>
      <c r="AT343" s="794"/>
      <c r="AU343" s="794"/>
      <c r="AV343" s="794"/>
      <c r="AW343" s="794"/>
      <c r="AX343" s="794"/>
      <c r="AY343" s="794"/>
      <c r="AZ343" s="794"/>
      <c r="BA343" s="794"/>
      <c r="BB343" s="794"/>
      <c r="BC343" s="794"/>
      <c r="BD343" s="794"/>
      <c r="BE343" s="794"/>
      <c r="BF343" s="794"/>
      <c r="BG343" s="794"/>
      <c r="BH343" s="794"/>
      <c r="BI343" s="794"/>
      <c r="BJ343" s="794"/>
      <c r="BK343" s="794"/>
      <c r="BL343" s="794"/>
      <c r="BM343" s="794"/>
      <c r="BN343" s="794"/>
      <c r="BO343" s="794"/>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801" t="s">
        <v>203</v>
      </c>
      <c r="N344" s="801"/>
      <c r="O344" s="801"/>
      <c r="P344" s="801"/>
      <c r="Q344" s="801"/>
      <c r="R344" s="797"/>
      <c r="S344" s="797"/>
      <c r="T344" s="797"/>
      <c r="U344" s="797"/>
      <c r="V344" s="797"/>
      <c r="W344" s="797"/>
      <c r="X344" s="797"/>
      <c r="Y344" s="797"/>
      <c r="Z344" s="797"/>
      <c r="AA344" s="59" t="s">
        <v>85</v>
      </c>
      <c r="AB344" s="59"/>
      <c r="AC344" s="59"/>
      <c r="AD344" s="794" t="str">
        <f t="shared" si="6"/>
        <v/>
      </c>
      <c r="AE344" s="794"/>
      <c r="AF344" s="794"/>
      <c r="AG344" s="794"/>
      <c r="AH344" s="794"/>
      <c r="AI344" s="794"/>
      <c r="AJ344" s="794"/>
      <c r="AK344" s="794"/>
      <c r="AL344" s="794"/>
      <c r="AM344" s="794"/>
      <c r="AN344" s="794"/>
      <c r="AO344" s="794"/>
      <c r="AP344" s="794"/>
      <c r="AQ344" s="794"/>
      <c r="AR344" s="794"/>
      <c r="AS344" s="794"/>
      <c r="AT344" s="794"/>
      <c r="AU344" s="794"/>
      <c r="AV344" s="794"/>
      <c r="AW344" s="794"/>
      <c r="AX344" s="794"/>
      <c r="AY344" s="794"/>
      <c r="AZ344" s="794"/>
      <c r="BA344" s="794"/>
      <c r="BB344" s="794"/>
      <c r="BC344" s="794"/>
      <c r="BD344" s="794"/>
      <c r="BE344" s="794"/>
      <c r="BF344" s="794"/>
      <c r="BG344" s="794"/>
      <c r="BH344" s="794"/>
      <c r="BI344" s="794"/>
      <c r="BJ344" s="794"/>
      <c r="BK344" s="794"/>
      <c r="BL344" s="794"/>
      <c r="BM344" s="794"/>
      <c r="BN344" s="794"/>
      <c r="BO344" s="794"/>
      <c r="BP344" s="59"/>
      <c r="BQ344" s="59"/>
      <c r="BR344" s="59"/>
      <c r="BS344" s="59"/>
      <c r="BT344" s="59"/>
      <c r="BU344" s="59"/>
      <c r="BV344" s="59"/>
      <c r="BW344" s="59"/>
      <c r="BX344" s="59"/>
      <c r="BY344" s="59"/>
      <c r="BZ344" s="59"/>
      <c r="CB344" s="91"/>
      <c r="CC344" s="91"/>
      <c r="CD344" s="91"/>
      <c r="CE344" s="91"/>
      <c r="CF344" s="91"/>
      <c r="CG344" s="91"/>
      <c r="CH344" s="91"/>
    </row>
    <row r="345" spans="1:86" s="2" customFormat="1" ht="16.5" customHeight="1">
      <c r="A345" s="59"/>
      <c r="B345" s="59"/>
      <c r="C345" s="59"/>
      <c r="D345" s="59"/>
      <c r="E345" s="59"/>
      <c r="F345" s="59"/>
      <c r="G345" s="59"/>
      <c r="H345" s="59"/>
      <c r="I345" s="59"/>
      <c r="J345" s="59"/>
      <c r="K345" s="59"/>
      <c r="L345" s="59"/>
      <c r="M345" s="801" t="s">
        <v>203</v>
      </c>
      <c r="N345" s="801"/>
      <c r="O345" s="801"/>
      <c r="P345" s="801"/>
      <c r="Q345" s="801"/>
      <c r="R345" s="797"/>
      <c r="S345" s="797"/>
      <c r="T345" s="797"/>
      <c r="U345" s="797"/>
      <c r="V345" s="797"/>
      <c r="W345" s="797"/>
      <c r="X345" s="797"/>
      <c r="Y345" s="797"/>
      <c r="Z345" s="797"/>
      <c r="AA345" s="59" t="s">
        <v>85</v>
      </c>
      <c r="AB345" s="59"/>
      <c r="AC345" s="59"/>
      <c r="AD345" s="794" t="str">
        <f t="shared" si="6"/>
        <v/>
      </c>
      <c r="AE345" s="794"/>
      <c r="AF345" s="794"/>
      <c r="AG345" s="794"/>
      <c r="AH345" s="794"/>
      <c r="AI345" s="794"/>
      <c r="AJ345" s="794"/>
      <c r="AK345" s="794"/>
      <c r="AL345" s="794"/>
      <c r="AM345" s="794"/>
      <c r="AN345" s="794"/>
      <c r="AO345" s="794"/>
      <c r="AP345" s="794"/>
      <c r="AQ345" s="794"/>
      <c r="AR345" s="794"/>
      <c r="AS345" s="794"/>
      <c r="AT345" s="794"/>
      <c r="AU345" s="794"/>
      <c r="AV345" s="794"/>
      <c r="AW345" s="794"/>
      <c r="AX345" s="794"/>
      <c r="AY345" s="794"/>
      <c r="AZ345" s="794"/>
      <c r="BA345" s="794"/>
      <c r="BB345" s="794"/>
      <c r="BC345" s="794"/>
      <c r="BD345" s="794"/>
      <c r="BE345" s="794"/>
      <c r="BF345" s="794"/>
      <c r="BG345" s="794"/>
      <c r="BH345" s="794"/>
      <c r="BI345" s="794"/>
      <c r="BJ345" s="794"/>
      <c r="BK345" s="794"/>
      <c r="BL345" s="794"/>
      <c r="BM345" s="794"/>
      <c r="BN345" s="794"/>
      <c r="BO345" s="794"/>
      <c r="BP345" s="59"/>
      <c r="BQ345" s="59"/>
      <c r="BR345" s="59"/>
      <c r="BS345" s="59"/>
      <c r="BT345" s="59"/>
      <c r="BU345" s="59"/>
      <c r="BV345" s="59"/>
      <c r="BW345" s="59"/>
      <c r="BX345" s="59"/>
      <c r="BY345" s="59"/>
      <c r="BZ345" s="59"/>
      <c r="CB345" s="8"/>
    </row>
    <row r="346" spans="1:86" s="2" customFormat="1" ht="3.9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B346" s="8"/>
    </row>
    <row r="347" spans="1:86" s="2" customFormat="1" ht="3.95" customHeight="1">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4"/>
      <c r="BR347" s="174"/>
      <c r="BS347" s="174"/>
      <c r="BT347" s="174"/>
      <c r="BU347" s="174"/>
      <c r="BV347" s="174"/>
      <c r="BW347" s="174"/>
      <c r="BX347" s="174"/>
      <c r="BY347" s="174"/>
      <c r="BZ347" s="174"/>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799" t="s">
        <v>56</v>
      </c>
      <c r="F349" s="799"/>
      <c r="G349" s="59" t="s">
        <v>143</v>
      </c>
      <c r="H349" s="59"/>
      <c r="I349" s="59"/>
      <c r="J349" s="59"/>
      <c r="K349" s="59"/>
      <c r="L349" s="59"/>
      <c r="M349" s="799" t="s">
        <v>56</v>
      </c>
      <c r="N349" s="799"/>
      <c r="O349" s="59" t="s">
        <v>144</v>
      </c>
      <c r="P349" s="59"/>
      <c r="Q349" s="59"/>
      <c r="R349" s="59"/>
      <c r="S349" s="59"/>
      <c r="T349" s="59"/>
      <c r="U349" s="799" t="s">
        <v>56</v>
      </c>
      <c r="V349" s="799"/>
      <c r="W349" s="59" t="s">
        <v>145</v>
      </c>
      <c r="X349" s="59"/>
      <c r="Y349" s="59"/>
      <c r="Z349" s="59"/>
      <c r="AA349" s="59"/>
      <c r="AB349" s="59"/>
      <c r="AC349" s="799" t="s">
        <v>56</v>
      </c>
      <c r="AD349" s="799"/>
      <c r="AE349" s="59" t="s">
        <v>146</v>
      </c>
      <c r="AF349" s="59"/>
      <c r="AG349" s="59"/>
      <c r="AH349" s="59"/>
      <c r="AI349" s="59"/>
      <c r="AJ349" s="59"/>
      <c r="AK349" s="799" t="s">
        <v>56</v>
      </c>
      <c r="AL349" s="799"/>
      <c r="AM349" s="59" t="s">
        <v>147</v>
      </c>
      <c r="AN349" s="59"/>
      <c r="AO349" s="59"/>
      <c r="AP349" s="59"/>
      <c r="AQ349" s="59"/>
      <c r="AR349" s="59"/>
      <c r="AS349" s="59"/>
      <c r="AT349" s="59"/>
      <c r="AU349" s="59"/>
      <c r="AV349" s="799" t="s">
        <v>56</v>
      </c>
      <c r="AW349" s="799"/>
      <c r="AX349" s="59" t="s">
        <v>148</v>
      </c>
      <c r="AY349" s="59"/>
      <c r="AZ349" s="59"/>
      <c r="BA349" s="59"/>
      <c r="BB349" s="59"/>
      <c r="BC349" s="59"/>
      <c r="BD349" s="59"/>
      <c r="BE349" s="59"/>
      <c r="BF349" s="59"/>
      <c r="BG349" s="59"/>
      <c r="BH349" s="59"/>
      <c r="BI349" s="59"/>
      <c r="BJ349" s="799" t="s">
        <v>56</v>
      </c>
      <c r="BK349" s="799"/>
      <c r="BL349" s="59" t="s">
        <v>149</v>
      </c>
      <c r="BM349" s="59"/>
      <c r="BN349" s="59"/>
      <c r="BO349" s="59"/>
      <c r="BP349" s="59"/>
      <c r="BQ349" s="59"/>
      <c r="BR349" s="59"/>
      <c r="BS349" s="59"/>
      <c r="BT349" s="59"/>
      <c r="BU349" s="59"/>
      <c r="BV349" s="59"/>
      <c r="BW349" s="59"/>
      <c r="BX349" s="59"/>
      <c r="BY349" s="59"/>
      <c r="BZ349" s="59"/>
    </row>
    <row r="350" spans="1:86" s="1" customFormat="1" ht="3.9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2"/>
      <c r="CC350" s="2"/>
      <c r="CD350" s="2"/>
      <c r="CE350" s="2"/>
      <c r="CF350" s="2"/>
      <c r="CG350" s="2"/>
      <c r="CH350" s="2"/>
    </row>
    <row r="351" spans="1:86" s="2" customFormat="1" ht="5.0999999999999996"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809"/>
      <c r="R352" s="809"/>
      <c r="S352" s="809"/>
      <c r="T352" s="809"/>
      <c r="U352" s="809"/>
      <c r="V352" s="809"/>
      <c r="W352" s="809"/>
      <c r="X352" s="809"/>
      <c r="Y352" s="809"/>
      <c r="Z352" s="809"/>
      <c r="AA352" s="809"/>
      <c r="AB352" s="809"/>
      <c r="AC352" s="809"/>
      <c r="AD352" s="809"/>
      <c r="AE352" s="809"/>
      <c r="AF352" s="809"/>
      <c r="AG352" s="809"/>
      <c r="AH352" s="809"/>
      <c r="AI352" s="809"/>
      <c r="AJ352" s="59" t="s">
        <v>206</v>
      </c>
      <c r="AK352" s="59"/>
      <c r="AL352" s="59"/>
      <c r="AM352" s="59"/>
      <c r="AN352" s="59"/>
      <c r="AO352" s="59"/>
      <c r="AP352" s="59"/>
      <c r="AQ352" s="59"/>
      <c r="AR352" s="59"/>
      <c r="AS352" s="59"/>
      <c r="AT352" s="809"/>
      <c r="AU352" s="809"/>
      <c r="AV352" s="809"/>
      <c r="AW352" s="809"/>
      <c r="AX352" s="809"/>
      <c r="AY352" s="809"/>
      <c r="AZ352" s="809"/>
      <c r="BA352" s="809"/>
      <c r="BB352" s="809"/>
      <c r="BC352" s="809"/>
      <c r="BD352" s="809"/>
      <c r="BE352" s="809"/>
      <c r="BF352" s="809"/>
      <c r="BG352" s="809"/>
      <c r="BH352" s="809"/>
      <c r="BI352" s="809"/>
      <c r="BJ352" s="809"/>
      <c r="BK352" s="809"/>
      <c r="BL352" s="809"/>
      <c r="BM352" s="59" t="s">
        <v>182</v>
      </c>
      <c r="BN352" s="59"/>
      <c r="BO352" s="59"/>
      <c r="BP352" s="59"/>
      <c r="BQ352" s="59"/>
      <c r="BR352" s="59"/>
      <c r="BS352" s="59"/>
      <c r="BT352" s="59"/>
      <c r="BU352" s="59"/>
      <c r="BV352" s="59"/>
      <c r="BW352" s="59"/>
      <c r="BX352" s="59"/>
      <c r="BY352" s="59"/>
      <c r="BZ352" s="59"/>
      <c r="CB352" s="8"/>
    </row>
    <row r="353" spans="1:86" s="1"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c r="CC353" s="2"/>
      <c r="CD353" s="2"/>
      <c r="CE353" s="2"/>
      <c r="CF353" s="2"/>
      <c r="CG353" s="2"/>
      <c r="CH353" s="2"/>
    </row>
    <row r="354" spans="1:86" s="1" customFormat="1" ht="3.95"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row>
    <row r="355" spans="1:86" s="1" customFormat="1" ht="17.100000000000001" customHeight="1">
      <c r="A355" s="59"/>
      <c r="B355" s="59" t="s">
        <v>1315</v>
      </c>
      <c r="C355" s="59"/>
      <c r="D355" s="59"/>
      <c r="E355" s="59"/>
      <c r="F355" s="59"/>
      <c r="G355" s="59"/>
      <c r="H355" s="59"/>
      <c r="I355" s="59"/>
      <c r="J355" s="59"/>
      <c r="K355" s="59"/>
      <c r="L355" s="59"/>
      <c r="M355" s="59"/>
      <c r="N355" s="59"/>
      <c r="O355" s="59"/>
      <c r="P355" s="59"/>
      <c r="Q355" s="810"/>
      <c r="R355" s="810"/>
      <c r="S355" s="810"/>
      <c r="T355" s="810"/>
      <c r="U355" s="810"/>
      <c r="V355" s="810"/>
      <c r="W355" s="810"/>
      <c r="X355" s="810"/>
      <c r="Y355" s="810"/>
      <c r="Z355" s="810"/>
      <c r="AA355" s="810"/>
      <c r="AB355" s="810"/>
      <c r="AC355" s="810"/>
      <c r="AD355" s="810"/>
      <c r="AE355" s="810"/>
      <c r="AF355" s="810"/>
      <c r="AG355" s="810"/>
      <c r="AH355" s="810"/>
      <c r="AI355" s="810"/>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1" customFormat="1" ht="17.100000000000001" customHeight="1">
      <c r="A356" s="90"/>
      <c r="B356" s="90"/>
      <c r="C356" s="90"/>
      <c r="D356" s="90"/>
      <c r="E356" s="805" t="s">
        <v>56</v>
      </c>
      <c r="F356" s="805"/>
      <c r="G356" s="68" t="s">
        <v>1646</v>
      </c>
      <c r="H356" s="68"/>
      <c r="I356" s="68"/>
      <c r="J356" s="68"/>
      <c r="K356" s="68"/>
      <c r="L356" s="68"/>
      <c r="M356" s="68"/>
      <c r="N356" s="68"/>
      <c r="O356" s="68"/>
      <c r="P356" s="68"/>
      <c r="Q356" s="61"/>
      <c r="R356" s="61"/>
      <c r="S356" s="61"/>
      <c r="T356" s="61"/>
      <c r="U356" s="90"/>
      <c r="V356" s="90"/>
      <c r="W356" s="90"/>
      <c r="X356" s="90"/>
      <c r="Y356" s="90"/>
      <c r="Z356" s="90"/>
      <c r="AA356" s="90"/>
      <c r="AB356" s="68"/>
      <c r="AC356" s="68"/>
      <c r="AD356" s="68"/>
      <c r="AE356" s="68"/>
      <c r="AF356" s="90"/>
      <c r="AG356" s="90"/>
      <c r="AH356" s="90"/>
      <c r="AI356" s="90"/>
      <c r="AJ356" s="90"/>
      <c r="AK356" s="90"/>
      <c r="AL356" s="90"/>
      <c r="AM356" s="90"/>
      <c r="AN356" s="90"/>
      <c r="AO356" s="90"/>
      <c r="AP356" s="68"/>
      <c r="AQ356" s="68"/>
      <c r="AR356" s="68"/>
      <c r="AS356" s="68"/>
      <c r="AT356" s="68"/>
      <c r="AU356" s="68"/>
      <c r="AV356" s="68"/>
      <c r="AW356" s="68"/>
      <c r="AX356" s="68"/>
      <c r="AY356" s="68"/>
      <c r="AZ356" s="68"/>
      <c r="BA356" s="68"/>
      <c r="BB356" s="68"/>
      <c r="BC356" s="61"/>
      <c r="BD356" s="61"/>
      <c r="BE356" s="61"/>
      <c r="BF356" s="61"/>
      <c r="BG356" s="90"/>
      <c r="BH356" s="90"/>
      <c r="BI356" s="90"/>
      <c r="BJ356" s="90"/>
      <c r="BK356" s="68"/>
      <c r="BL356" s="68"/>
      <c r="BM356" s="68"/>
      <c r="BN356" s="68"/>
      <c r="BO356" s="68"/>
      <c r="BP356" s="68"/>
      <c r="BQ356" s="68"/>
      <c r="BR356" s="68"/>
      <c r="BS356" s="68"/>
      <c r="BT356" s="68"/>
      <c r="BU356" s="68"/>
      <c r="BV356" s="61"/>
      <c r="BW356" s="90"/>
      <c r="BX356" s="90"/>
      <c r="BY356" s="90"/>
      <c r="BZ356" s="90"/>
      <c r="CB356" s="8" t="s">
        <v>1572</v>
      </c>
      <c r="CC356" s="2" t="s">
        <v>1282</v>
      </c>
    </row>
    <row r="357" spans="1:86" s="91" customFormat="1" ht="17.100000000000001" customHeight="1">
      <c r="A357" s="90"/>
      <c r="B357" s="90"/>
      <c r="C357" s="90"/>
      <c r="D357" s="90"/>
      <c r="E357" s="805" t="s">
        <v>56</v>
      </c>
      <c r="F357" s="805"/>
      <c r="G357" s="68" t="s">
        <v>1647</v>
      </c>
      <c r="H357" s="90"/>
      <c r="I357" s="68"/>
      <c r="J357" s="68"/>
      <c r="K357" s="68"/>
      <c r="L357" s="68"/>
      <c r="M357" s="68"/>
      <c r="N357" s="68"/>
      <c r="O357" s="68"/>
      <c r="P357" s="68"/>
      <c r="Q357" s="61"/>
      <c r="R357" s="61"/>
      <c r="S357" s="61"/>
      <c r="T357" s="61"/>
      <c r="U357" s="90"/>
      <c r="V357" s="78"/>
      <c r="W357" s="78"/>
      <c r="X357" s="68"/>
      <c r="Y357" s="90"/>
      <c r="Z357" s="90"/>
      <c r="AA357" s="90"/>
      <c r="AB357" s="68"/>
      <c r="AC357" s="68"/>
      <c r="AD357" s="68"/>
      <c r="AE357" s="68"/>
      <c r="AF357" s="90"/>
      <c r="AG357" s="90"/>
      <c r="AH357" s="90"/>
      <c r="AI357" s="90"/>
      <c r="AJ357" s="90"/>
      <c r="AK357" s="90"/>
      <c r="AL357" s="90"/>
      <c r="AM357" s="90"/>
      <c r="AN357" s="90"/>
      <c r="AO357" s="90"/>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90"/>
      <c r="BX357" s="90"/>
      <c r="BY357" s="90"/>
      <c r="BZ357" s="90"/>
      <c r="CB357" s="8" t="s">
        <v>385</v>
      </c>
      <c r="CC357" s="2" t="s">
        <v>384</v>
      </c>
    </row>
    <row r="358" spans="1:86" s="91" customFormat="1" ht="17.100000000000001" customHeight="1">
      <c r="A358" s="90"/>
      <c r="B358" s="90"/>
      <c r="C358" s="90"/>
      <c r="D358" s="90"/>
      <c r="E358" s="805" t="s">
        <v>56</v>
      </c>
      <c r="F358" s="805"/>
      <c r="G358" s="68" t="s">
        <v>1650</v>
      </c>
      <c r="H358" s="90"/>
      <c r="I358" s="68"/>
      <c r="J358" s="68"/>
      <c r="K358" s="68"/>
      <c r="L358" s="68"/>
      <c r="M358" s="68"/>
      <c r="N358" s="68"/>
      <c r="O358" s="68"/>
      <c r="P358" s="68"/>
      <c r="Q358" s="61"/>
      <c r="R358" s="61"/>
      <c r="S358" s="61"/>
      <c r="T358" s="61"/>
      <c r="U358" s="90"/>
      <c r="V358" s="78"/>
      <c r="W358" s="78"/>
      <c r="X358" s="68"/>
      <c r="Y358" s="90"/>
      <c r="Z358" s="90"/>
      <c r="AA358" s="90"/>
      <c r="AB358" s="68"/>
      <c r="AC358" s="68"/>
      <c r="AD358" s="68"/>
      <c r="AE358" s="68"/>
      <c r="AF358" s="90"/>
      <c r="AG358" s="90"/>
      <c r="AH358" s="90"/>
      <c r="AI358" s="90"/>
      <c r="AJ358" s="90"/>
      <c r="AK358" s="90"/>
      <c r="AL358" s="90"/>
      <c r="AM358" s="90"/>
      <c r="AN358" s="90"/>
      <c r="AO358" s="90"/>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90"/>
      <c r="BX358" s="90"/>
      <c r="BY358" s="90"/>
      <c r="BZ358" s="90"/>
      <c r="CB358" s="8" t="s">
        <v>385</v>
      </c>
      <c r="CC358" s="2" t="s">
        <v>384</v>
      </c>
    </row>
    <row r="359" spans="1:86" s="91" customFormat="1" ht="17.100000000000001" customHeight="1">
      <c r="A359" s="90"/>
      <c r="B359" s="90"/>
      <c r="C359" s="90"/>
      <c r="D359" s="90"/>
      <c r="E359" s="805" t="s">
        <v>56</v>
      </c>
      <c r="F359" s="805"/>
      <c r="G359" s="68" t="s">
        <v>970</v>
      </c>
      <c r="H359" s="90"/>
      <c r="I359" s="68"/>
      <c r="J359" s="68"/>
      <c r="K359" s="68"/>
      <c r="L359" s="68"/>
      <c r="M359" s="68"/>
      <c r="N359" s="68"/>
      <c r="O359" s="68"/>
      <c r="P359" s="68"/>
      <c r="Q359" s="61"/>
      <c r="R359" s="61"/>
      <c r="S359" s="61"/>
      <c r="T359" s="61"/>
      <c r="U359" s="90"/>
      <c r="V359" s="78"/>
      <c r="W359" s="78"/>
      <c r="X359" s="68"/>
      <c r="Y359" s="68"/>
      <c r="Z359" s="68"/>
      <c r="AA359" s="68"/>
      <c r="AB359" s="68"/>
      <c r="AC359" s="68"/>
      <c r="AD359" s="68"/>
      <c r="AE359" s="68"/>
      <c r="AF359" s="90"/>
      <c r="AG359" s="90"/>
      <c r="AH359" s="90"/>
      <c r="AI359" s="90"/>
      <c r="AJ359" s="90"/>
      <c r="AK359" s="90"/>
      <c r="AL359" s="90"/>
      <c r="AM359" s="90"/>
      <c r="AN359" s="90"/>
      <c r="AO359" s="90"/>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90"/>
      <c r="BX359" s="90"/>
      <c r="BY359" s="90"/>
      <c r="BZ359" s="90"/>
      <c r="CB359" s="8" t="s">
        <v>388</v>
      </c>
      <c r="CC359" s="2" t="s">
        <v>1573</v>
      </c>
    </row>
    <row r="360" spans="1:86" s="91" customFormat="1" ht="17.100000000000001" customHeight="1">
      <c r="A360" s="90"/>
      <c r="B360" s="90"/>
      <c r="C360" s="90"/>
      <c r="D360" s="90"/>
      <c r="E360" s="805" t="s">
        <v>56</v>
      </c>
      <c r="F360" s="805"/>
      <c r="G360" s="68" t="s">
        <v>1316</v>
      </c>
      <c r="H360" s="68"/>
      <c r="I360" s="68"/>
      <c r="J360" s="68"/>
      <c r="K360" s="68"/>
      <c r="L360" s="68"/>
      <c r="M360" s="68"/>
      <c r="N360" s="68"/>
      <c r="O360" s="68"/>
      <c r="P360" s="68"/>
      <c r="Q360" s="61"/>
      <c r="R360" s="61"/>
      <c r="S360" s="61"/>
      <c r="T360" s="61"/>
      <c r="U360" s="90"/>
      <c r="V360" s="78"/>
      <c r="W360" s="78"/>
      <c r="X360" s="68"/>
      <c r="Y360" s="90"/>
      <c r="Z360" s="90"/>
      <c r="AA360" s="90"/>
      <c r="AB360" s="68"/>
      <c r="AC360" s="68"/>
      <c r="AD360" s="68"/>
      <c r="AE360" s="68"/>
      <c r="AF360" s="90"/>
      <c r="AG360" s="90"/>
      <c r="AH360" s="90"/>
      <c r="AI360" s="90"/>
      <c r="AJ360" s="90"/>
      <c r="AK360" s="90"/>
      <c r="AL360" s="90"/>
      <c r="AM360" s="90"/>
      <c r="AN360" s="90"/>
      <c r="AO360" s="90"/>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90"/>
      <c r="BX360" s="90"/>
      <c r="BY360" s="90"/>
      <c r="BZ360" s="90"/>
      <c r="CB360" s="8" t="s">
        <v>391</v>
      </c>
      <c r="CC360" s="2" t="s">
        <v>390</v>
      </c>
    </row>
    <row r="361" spans="1:86" s="91" customFormat="1" ht="17.100000000000001" customHeight="1">
      <c r="A361" s="90"/>
      <c r="B361" s="90"/>
      <c r="C361" s="90"/>
      <c r="D361" s="90"/>
      <c r="E361" s="805" t="s">
        <v>56</v>
      </c>
      <c r="F361" s="805"/>
      <c r="G361" s="68" t="s">
        <v>1317</v>
      </c>
      <c r="H361" s="68"/>
      <c r="I361" s="68"/>
      <c r="J361" s="68"/>
      <c r="K361" s="68"/>
      <c r="L361" s="68"/>
      <c r="M361" s="68"/>
      <c r="N361" s="68"/>
      <c r="O361" s="68"/>
      <c r="P361" s="68"/>
      <c r="Q361" s="68"/>
      <c r="R361" s="68"/>
      <c r="S361" s="68"/>
      <c r="T361" s="68"/>
      <c r="U361" s="68"/>
      <c r="V361" s="78"/>
      <c r="W361" s="78"/>
      <c r="X361" s="68"/>
      <c r="Y361" s="90"/>
      <c r="Z361" s="90"/>
      <c r="AA361" s="90"/>
      <c r="AB361" s="68"/>
      <c r="AC361" s="68"/>
      <c r="AD361" s="68"/>
      <c r="AE361" s="68"/>
      <c r="AF361" s="90"/>
      <c r="AG361" s="90"/>
      <c r="AH361" s="90"/>
      <c r="AI361" s="90"/>
      <c r="AJ361" s="90"/>
      <c r="AK361" s="90"/>
      <c r="AL361" s="90"/>
      <c r="AM361" s="90"/>
      <c r="AN361" s="90"/>
      <c r="AO361" s="90"/>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90"/>
      <c r="BP361" s="90"/>
      <c r="BQ361" s="90"/>
      <c r="BR361" s="68"/>
      <c r="BS361" s="68"/>
      <c r="BT361" s="68"/>
      <c r="BU361" s="68"/>
      <c r="BV361" s="68"/>
      <c r="BW361" s="90"/>
      <c r="BX361" s="90"/>
      <c r="BY361" s="90"/>
      <c r="BZ361" s="90"/>
      <c r="CB361" s="8" t="s">
        <v>394</v>
      </c>
      <c r="CC361" s="2" t="s">
        <v>1284</v>
      </c>
    </row>
    <row r="362" spans="1:86" s="2" customFormat="1" ht="16.5" customHeight="1">
      <c r="A362" s="90"/>
      <c r="B362" s="90"/>
      <c r="C362" s="90"/>
      <c r="D362" s="90"/>
      <c r="E362" s="805" t="s">
        <v>56</v>
      </c>
      <c r="F362" s="805"/>
      <c r="G362" s="68" t="s">
        <v>700</v>
      </c>
      <c r="H362" s="68"/>
      <c r="I362" s="68"/>
      <c r="J362" s="68"/>
      <c r="K362" s="68"/>
      <c r="L362" s="68"/>
      <c r="M362" s="68"/>
      <c r="N362" s="68"/>
      <c r="O362" s="68"/>
      <c r="P362" s="68"/>
      <c r="Q362" s="68"/>
      <c r="R362" s="68"/>
      <c r="S362" s="68"/>
      <c r="T362" s="68"/>
      <c r="U362" s="68"/>
      <c r="V362" s="78"/>
      <c r="W362" s="78"/>
      <c r="X362" s="68"/>
      <c r="Y362" s="90"/>
      <c r="Z362" s="90"/>
      <c r="AA362" s="90"/>
      <c r="AB362" s="68"/>
      <c r="AC362" s="68"/>
      <c r="AD362" s="68"/>
      <c r="AE362" s="68"/>
      <c r="AF362" s="90"/>
      <c r="AG362" s="90"/>
      <c r="AH362" s="90"/>
      <c r="AI362" s="90"/>
      <c r="AJ362" s="90"/>
      <c r="AK362" s="90"/>
      <c r="AL362" s="90"/>
      <c r="AM362" s="90"/>
      <c r="AN362" s="90"/>
      <c r="AO362" s="90"/>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90"/>
      <c r="BP362" s="90"/>
      <c r="BQ362" s="90"/>
      <c r="BR362" s="68"/>
      <c r="BS362" s="68"/>
      <c r="BT362" s="68"/>
      <c r="BU362" s="68"/>
      <c r="BV362" s="68"/>
      <c r="BW362" s="90"/>
      <c r="BX362" s="90"/>
      <c r="BY362" s="90"/>
      <c r="BZ362" s="90"/>
      <c r="CB362" s="8" t="s">
        <v>1574</v>
      </c>
      <c r="CC362" s="2" t="s">
        <v>1286</v>
      </c>
    </row>
    <row r="363" spans="1:86" s="1" customFormat="1" ht="3.9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row>
    <row r="364" spans="1:86" s="1" customFormat="1" ht="3.95" customHeight="1">
      <c r="A364" s="174"/>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row>
    <row r="365" spans="1:86" s="1" customFormat="1" ht="17.100000000000001" customHeight="1">
      <c r="A365" s="59"/>
      <c r="B365" s="59" t="s">
        <v>1318</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1" customFormat="1" ht="17.100000000000001" customHeight="1">
      <c r="A366" s="59"/>
      <c r="B366" s="90"/>
      <c r="C366" s="90"/>
      <c r="D366" s="90"/>
      <c r="E366" s="805" t="s">
        <v>56</v>
      </c>
      <c r="F366" s="805"/>
      <c r="G366" s="68" t="s">
        <v>1319</v>
      </c>
      <c r="H366" s="68"/>
      <c r="I366" s="68"/>
      <c r="J366" s="68"/>
      <c r="K366" s="68"/>
      <c r="L366" s="68"/>
      <c r="M366" s="68"/>
      <c r="N366" s="68"/>
      <c r="O366" s="61"/>
      <c r="P366" s="61"/>
      <c r="Q366" s="61"/>
      <c r="R366" s="61"/>
      <c r="S366" s="90"/>
      <c r="T366" s="90"/>
      <c r="U366" s="90"/>
      <c r="V366" s="90"/>
      <c r="W366" s="90"/>
      <c r="X366" s="90"/>
      <c r="Y366" s="90"/>
      <c r="Z366" s="68"/>
      <c r="AA366" s="68"/>
      <c r="AB366" s="68"/>
      <c r="AC366" s="68"/>
      <c r="AD366" s="68"/>
      <c r="AE366" s="68"/>
      <c r="AF366" s="90"/>
      <c r="AG366" s="90"/>
      <c r="AH366" s="90"/>
      <c r="AI366" s="90"/>
      <c r="AJ366" s="90"/>
      <c r="AK366" s="90"/>
      <c r="AL366" s="90"/>
      <c r="AM366" s="90"/>
      <c r="AN366" s="90"/>
      <c r="AO366" s="90"/>
      <c r="AP366" s="68"/>
      <c r="AQ366" s="68"/>
      <c r="AR366" s="68"/>
      <c r="AS366" s="68"/>
      <c r="AT366" s="68"/>
      <c r="AU366" s="68"/>
      <c r="AV366" s="68"/>
      <c r="AW366" s="68"/>
      <c r="AX366" s="68"/>
      <c r="AY366" s="68"/>
      <c r="AZ366" s="68"/>
      <c r="BA366" s="68"/>
      <c r="BB366" s="68"/>
      <c r="BC366" s="61"/>
      <c r="BD366" s="61"/>
      <c r="BE366" s="61"/>
      <c r="BF366" s="61"/>
      <c r="BG366" s="90"/>
      <c r="BH366" s="90"/>
      <c r="BI366" s="90"/>
      <c r="BJ366" s="90"/>
      <c r="BK366" s="68"/>
      <c r="BL366" s="68"/>
      <c r="BM366" s="68"/>
      <c r="BN366" s="68"/>
      <c r="BO366" s="68"/>
      <c r="BP366" s="68"/>
      <c r="BQ366" s="68"/>
      <c r="BR366" s="68"/>
      <c r="BS366" s="68"/>
      <c r="BT366" s="68"/>
      <c r="BU366" s="68"/>
      <c r="BV366" s="61"/>
      <c r="BW366" s="90"/>
      <c r="BX366" s="90"/>
      <c r="BY366" s="90"/>
      <c r="BZ366" s="90"/>
      <c r="CB366" s="8" t="s">
        <v>411</v>
      </c>
      <c r="CC366" s="2" t="s">
        <v>410</v>
      </c>
    </row>
    <row r="367" spans="1:86" s="91" customFormat="1" ht="17.100000000000001" customHeight="1">
      <c r="A367" s="90"/>
      <c r="B367" s="90"/>
      <c r="C367" s="90"/>
      <c r="D367" s="90"/>
      <c r="E367" s="805" t="s">
        <v>56</v>
      </c>
      <c r="F367" s="805"/>
      <c r="G367" s="68" t="s">
        <v>1320</v>
      </c>
      <c r="H367" s="90"/>
      <c r="I367" s="68"/>
      <c r="J367" s="68"/>
      <c r="K367" s="68"/>
      <c r="L367" s="68"/>
      <c r="M367" s="68"/>
      <c r="N367" s="68"/>
      <c r="O367" s="61"/>
      <c r="P367" s="61"/>
      <c r="Q367" s="61"/>
      <c r="R367" s="61"/>
      <c r="S367" s="90"/>
      <c r="T367" s="78"/>
      <c r="U367" s="78"/>
      <c r="V367" s="68"/>
      <c r="W367" s="90"/>
      <c r="X367" s="90"/>
      <c r="Y367" s="90"/>
      <c r="Z367" s="68"/>
      <c r="AA367" s="68"/>
      <c r="AB367" s="68"/>
      <c r="AC367" s="68"/>
      <c r="AD367" s="68"/>
      <c r="AE367" s="68"/>
      <c r="AF367" s="90"/>
      <c r="AG367" s="90"/>
      <c r="AH367" s="90"/>
      <c r="AI367" s="90"/>
      <c r="AJ367" s="90"/>
      <c r="AK367" s="90"/>
      <c r="AL367" s="90"/>
      <c r="AM367" s="90"/>
      <c r="AN367" s="90"/>
      <c r="AO367" s="90"/>
      <c r="AP367" s="68"/>
      <c r="AQ367" s="68"/>
      <c r="AR367" s="68"/>
      <c r="AS367" s="68"/>
      <c r="AT367" s="68"/>
      <c r="AU367" s="68"/>
      <c r="AV367" s="68"/>
      <c r="AW367" s="68"/>
      <c r="AX367" s="68"/>
      <c r="AY367" s="68"/>
      <c r="AZ367" s="68"/>
      <c r="BA367" s="68"/>
      <c r="BB367" s="68"/>
      <c r="BC367" s="61"/>
      <c r="BD367" s="61"/>
      <c r="BE367" s="61"/>
      <c r="BF367" s="61"/>
      <c r="BG367" s="90"/>
      <c r="BH367" s="90"/>
      <c r="BI367" s="90"/>
      <c r="BJ367" s="90"/>
      <c r="BK367" s="68"/>
      <c r="BL367" s="68"/>
      <c r="BM367" s="68"/>
      <c r="BN367" s="68"/>
      <c r="BO367" s="68"/>
      <c r="BP367" s="68"/>
      <c r="BQ367" s="68"/>
      <c r="BR367" s="68"/>
      <c r="BS367" s="68"/>
      <c r="BT367" s="68"/>
      <c r="BU367" s="68"/>
      <c r="BV367" s="61"/>
      <c r="BW367" s="90"/>
      <c r="BX367" s="90"/>
      <c r="BY367" s="90"/>
      <c r="BZ367" s="90"/>
      <c r="CB367" s="8" t="s">
        <v>414</v>
      </c>
      <c r="CC367" s="2" t="s">
        <v>413</v>
      </c>
    </row>
    <row r="368" spans="1:86" s="2" customFormat="1" ht="16.5" customHeight="1">
      <c r="A368" s="90"/>
      <c r="B368" s="90"/>
      <c r="C368" s="90"/>
      <c r="D368" s="90"/>
      <c r="E368" s="805" t="s">
        <v>56</v>
      </c>
      <c r="F368" s="805"/>
      <c r="G368" s="68" t="s">
        <v>1651</v>
      </c>
      <c r="H368" s="90"/>
      <c r="I368" s="68"/>
      <c r="J368" s="68"/>
      <c r="K368" s="68"/>
      <c r="L368" s="68"/>
      <c r="M368" s="68"/>
      <c r="N368" s="68"/>
      <c r="O368" s="61"/>
      <c r="P368" s="61"/>
      <c r="Q368" s="61"/>
      <c r="R368" s="61"/>
      <c r="S368" s="90"/>
      <c r="T368" s="78"/>
      <c r="U368" s="78"/>
      <c r="V368" s="68"/>
      <c r="W368" s="90"/>
      <c r="X368" s="90"/>
      <c r="Y368" s="90"/>
      <c r="Z368" s="68"/>
      <c r="AA368" s="68"/>
      <c r="AB368" s="68"/>
      <c r="AC368" s="68"/>
      <c r="AD368" s="68"/>
      <c r="AE368" s="68"/>
      <c r="AF368" s="90"/>
      <c r="AG368" s="90"/>
      <c r="AH368" s="90"/>
      <c r="AI368" s="90"/>
      <c r="AJ368" s="90"/>
      <c r="AK368" s="90"/>
      <c r="AL368" s="90"/>
      <c r="AM368" s="90"/>
      <c r="AN368" s="90"/>
      <c r="AO368" s="90"/>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90"/>
      <c r="BX368" s="90"/>
      <c r="BY368" s="90"/>
      <c r="BZ368" s="90"/>
      <c r="CB368" s="8" t="s">
        <v>417</v>
      </c>
      <c r="CC368" s="2" t="s">
        <v>416</v>
      </c>
    </row>
    <row r="369" spans="1:86" s="2" customFormat="1" ht="16.5" customHeight="1">
      <c r="A369" s="90"/>
      <c r="B369" s="90"/>
      <c r="C369" s="90"/>
      <c r="D369" s="90"/>
      <c r="E369" s="805" t="s">
        <v>56</v>
      </c>
      <c r="F369" s="805"/>
      <c r="G369" s="68" t="s">
        <v>1588</v>
      </c>
      <c r="H369" s="90"/>
      <c r="I369" s="68"/>
      <c r="J369" s="68"/>
      <c r="K369" s="68"/>
      <c r="L369" s="68"/>
      <c r="M369" s="68"/>
      <c r="N369" s="68"/>
      <c r="O369" s="61"/>
      <c r="P369" s="61"/>
      <c r="Q369" s="61"/>
      <c r="R369" s="61"/>
      <c r="S369" s="90"/>
      <c r="T369" s="78"/>
      <c r="U369" s="78"/>
      <c r="V369" s="68"/>
      <c r="W369" s="90"/>
      <c r="X369" s="90"/>
      <c r="Y369" s="90"/>
      <c r="Z369" s="68"/>
      <c r="AA369" s="68"/>
      <c r="AB369" s="68"/>
      <c r="AC369" s="68"/>
      <c r="AD369" s="68"/>
      <c r="AE369" s="68"/>
      <c r="AF369" s="90"/>
      <c r="AG369" s="90"/>
      <c r="AH369" s="90"/>
      <c r="AI369" s="90"/>
      <c r="AJ369" s="90"/>
      <c r="AK369" s="90"/>
      <c r="AL369" s="90"/>
      <c r="AM369" s="90"/>
      <c r="AN369" s="90"/>
      <c r="AO369" s="90"/>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90"/>
      <c r="BX369" s="90"/>
      <c r="BY369" s="90"/>
      <c r="BZ369" s="90"/>
      <c r="CB369" s="8" t="s">
        <v>417</v>
      </c>
      <c r="CC369" s="2" t="s">
        <v>416</v>
      </c>
    </row>
    <row r="370" spans="1:86" s="2" customFormat="1" ht="16.5" customHeight="1">
      <c r="A370" s="90"/>
      <c r="B370" s="90"/>
      <c r="C370" s="90"/>
      <c r="D370" s="90"/>
      <c r="E370" s="805" t="s">
        <v>56</v>
      </c>
      <c r="F370" s="805"/>
      <c r="G370" s="68" t="s">
        <v>700</v>
      </c>
      <c r="H370" s="90"/>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90"/>
      <c r="AG370" s="90"/>
      <c r="AH370" s="90"/>
      <c r="AI370" s="90"/>
      <c r="AJ370" s="90"/>
      <c r="AK370" s="90"/>
      <c r="AL370" s="90"/>
      <c r="AM370" s="90"/>
      <c r="AN370" s="90"/>
      <c r="AO370" s="90"/>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90"/>
      <c r="BX370" s="90"/>
      <c r="BY370" s="90"/>
      <c r="BZ370" s="90"/>
      <c r="CB370" s="8" t="s">
        <v>420</v>
      </c>
      <c r="CC370" s="2" t="s">
        <v>419</v>
      </c>
    </row>
    <row r="371" spans="1:86" s="2" customFormat="1" ht="16.5" customHeight="1">
      <c r="A371" s="90"/>
      <c r="B371" s="90"/>
      <c r="C371" s="90"/>
      <c r="D371" s="90"/>
      <c r="E371" s="805" t="s">
        <v>56</v>
      </c>
      <c r="F371" s="805"/>
      <c r="G371" s="68" t="s">
        <v>1322</v>
      </c>
      <c r="H371" s="90"/>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90"/>
      <c r="AG371" s="90"/>
      <c r="AH371" s="90"/>
      <c r="AI371" s="90"/>
      <c r="AJ371" s="90"/>
      <c r="AK371" s="90"/>
      <c r="AL371" s="90"/>
      <c r="AM371" s="90"/>
      <c r="AN371" s="90"/>
      <c r="AO371" s="90"/>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90"/>
      <c r="BX371" s="90"/>
      <c r="BY371" s="90"/>
      <c r="BZ371" s="90"/>
      <c r="CB371" s="8" t="s">
        <v>423</v>
      </c>
      <c r="CC371" s="2" t="s">
        <v>422</v>
      </c>
    </row>
    <row r="372" spans="1:86" s="1" customFormat="1" ht="3.9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row>
    <row r="373" spans="1:86" s="1" customFormat="1" ht="3.95" customHeight="1">
      <c r="A373" s="174"/>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c r="AS373" s="174"/>
      <c r="AT373" s="174"/>
      <c r="AU373" s="174"/>
      <c r="AV373" s="174"/>
      <c r="AW373" s="174"/>
      <c r="AX373" s="174"/>
      <c r="AY373" s="174"/>
      <c r="AZ373" s="174"/>
      <c r="BA373" s="174"/>
      <c r="BB373" s="174"/>
      <c r="BC373" s="174"/>
      <c r="BD373" s="174"/>
      <c r="BE373" s="174"/>
      <c r="BF373" s="174"/>
      <c r="BG373" s="174"/>
      <c r="BH373" s="174"/>
      <c r="BI373" s="174"/>
      <c r="BJ373" s="174"/>
      <c r="BK373" s="174"/>
      <c r="BL373" s="174"/>
      <c r="BM373" s="174"/>
      <c r="BN373" s="174"/>
      <c r="BO373" s="174"/>
      <c r="BP373" s="174"/>
      <c r="BQ373" s="174"/>
      <c r="BR373" s="174"/>
      <c r="BS373" s="174"/>
      <c r="BT373" s="174"/>
      <c r="BU373" s="174"/>
      <c r="BV373" s="174"/>
      <c r="BW373" s="174"/>
      <c r="BX373" s="174"/>
      <c r="BY373" s="174"/>
      <c r="BZ373" s="174"/>
    </row>
    <row r="374" spans="1:86" s="1" customFormat="1" ht="17.100000000000001" customHeight="1">
      <c r="A374" s="59"/>
      <c r="B374" s="59" t="s">
        <v>1594</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90"/>
      <c r="B375" s="90"/>
      <c r="C375" s="90"/>
      <c r="D375" s="90"/>
      <c r="E375" s="805" t="s">
        <v>56</v>
      </c>
      <c r="F375" s="805"/>
      <c r="G375" s="68" t="s">
        <v>629</v>
      </c>
      <c r="H375" s="68"/>
      <c r="I375" s="68"/>
      <c r="J375" s="68"/>
      <c r="K375" s="68"/>
      <c r="L375" s="68"/>
      <c r="M375" s="68"/>
      <c r="N375" s="68"/>
      <c r="O375" s="61"/>
      <c r="P375" s="61"/>
      <c r="Q375" s="61"/>
      <c r="R375" s="61"/>
      <c r="S375" s="90"/>
      <c r="T375" s="90"/>
      <c r="U375" s="90"/>
      <c r="V375" s="90"/>
      <c r="W375" s="90"/>
      <c r="X375" s="90"/>
      <c r="Y375" s="90"/>
      <c r="Z375" s="68"/>
      <c r="AA375" s="68"/>
      <c r="AB375" s="68"/>
      <c r="AC375" s="68"/>
      <c r="AD375" s="68"/>
      <c r="AE375" s="68"/>
      <c r="AF375" s="90"/>
      <c r="AG375" s="90"/>
      <c r="AH375" s="90"/>
      <c r="AI375" s="90"/>
      <c r="AJ375" s="90"/>
      <c r="AK375" s="90"/>
      <c r="AL375" s="90"/>
      <c r="AM375" s="90"/>
      <c r="AN375" s="90"/>
      <c r="AO375" s="90"/>
      <c r="AP375" s="68"/>
      <c r="AQ375" s="68"/>
      <c r="AR375" s="68"/>
      <c r="AS375" s="68"/>
      <c r="AT375" s="68"/>
      <c r="AU375" s="68"/>
      <c r="AV375" s="68"/>
      <c r="AW375" s="68"/>
      <c r="AX375" s="68"/>
      <c r="AY375" s="68"/>
      <c r="AZ375" s="68"/>
      <c r="BA375" s="68"/>
      <c r="BB375" s="68"/>
      <c r="BC375" s="61"/>
      <c r="BD375" s="61"/>
      <c r="BE375" s="61"/>
      <c r="BF375" s="61"/>
      <c r="BG375" s="90"/>
      <c r="BH375" s="90"/>
      <c r="BI375" s="90"/>
      <c r="BJ375" s="90"/>
      <c r="BK375" s="68"/>
      <c r="BL375" s="68"/>
      <c r="BM375" s="68"/>
      <c r="BN375" s="68"/>
      <c r="BO375" s="68"/>
      <c r="BP375" s="68"/>
      <c r="BQ375" s="68"/>
      <c r="BR375" s="68"/>
      <c r="BS375" s="68"/>
      <c r="BT375" s="68"/>
      <c r="BU375" s="68"/>
      <c r="BV375" s="61"/>
      <c r="BW375" s="90"/>
      <c r="BX375" s="90"/>
      <c r="BY375" s="90"/>
      <c r="BZ375" s="90"/>
    </row>
    <row r="376" spans="1:86" s="1" customFormat="1" ht="17.100000000000001" customHeight="1">
      <c r="A376" s="90"/>
      <c r="B376" s="90"/>
      <c r="C376" s="90"/>
      <c r="D376" s="90"/>
      <c r="E376" s="805" t="s">
        <v>56</v>
      </c>
      <c r="F376" s="805"/>
      <c r="G376" s="68" t="s">
        <v>1590</v>
      </c>
      <c r="H376" s="68"/>
      <c r="I376" s="68"/>
      <c r="J376" s="68"/>
      <c r="K376" s="68"/>
      <c r="L376" s="68"/>
      <c r="M376" s="68"/>
      <c r="N376" s="68"/>
      <c r="O376" s="61"/>
      <c r="P376" s="61"/>
      <c r="Q376" s="61"/>
      <c r="R376" s="61"/>
      <c r="S376" s="90"/>
      <c r="T376" s="90"/>
      <c r="U376" s="90"/>
      <c r="V376" s="90"/>
      <c r="W376" s="90"/>
      <c r="X376" s="90"/>
      <c r="Y376" s="90"/>
      <c r="Z376" s="68"/>
      <c r="AA376" s="68"/>
      <c r="AB376" s="68"/>
      <c r="AC376" s="68"/>
      <c r="AD376" s="68"/>
      <c r="AE376" s="68"/>
      <c r="AF376" s="90"/>
      <c r="AG376" s="90"/>
      <c r="AH376" s="90"/>
      <c r="AI376" s="90"/>
      <c r="AJ376" s="90"/>
      <c r="AK376" s="90"/>
      <c r="AL376" s="90"/>
      <c r="AM376" s="90"/>
      <c r="AN376" s="90"/>
      <c r="AO376" s="90"/>
      <c r="AP376" s="68"/>
      <c r="AQ376" s="68"/>
      <c r="AR376" s="68"/>
      <c r="AS376" s="68"/>
      <c r="AT376" s="68"/>
      <c r="AU376" s="68"/>
      <c r="AV376" s="68"/>
      <c r="AW376" s="68"/>
      <c r="AX376" s="68"/>
      <c r="AY376" s="68"/>
      <c r="AZ376" s="68"/>
      <c r="BA376" s="68"/>
      <c r="BB376" s="68"/>
      <c r="BC376" s="61"/>
      <c r="BD376" s="61"/>
      <c r="BE376" s="61"/>
      <c r="BF376" s="61"/>
      <c r="BG376" s="90"/>
      <c r="BH376" s="90"/>
      <c r="BI376" s="90"/>
      <c r="BJ376" s="90"/>
      <c r="BK376" s="68"/>
      <c r="BL376" s="68"/>
      <c r="BM376" s="68"/>
      <c r="BN376" s="68"/>
      <c r="BO376" s="68"/>
      <c r="BP376" s="68"/>
      <c r="BQ376" s="68"/>
      <c r="BR376" s="68"/>
      <c r="BS376" s="68"/>
      <c r="BT376" s="68"/>
      <c r="BU376" s="68"/>
      <c r="BV376" s="61"/>
      <c r="BW376" s="90"/>
      <c r="BX376" s="90"/>
      <c r="BY376" s="90"/>
      <c r="BZ376" s="90"/>
    </row>
    <row r="377" spans="1:86" s="1" customFormat="1" ht="17.100000000000001" customHeight="1">
      <c r="A377" s="90"/>
      <c r="B377" s="90"/>
      <c r="C377" s="90"/>
      <c r="D377" s="90"/>
      <c r="E377" s="805" t="s">
        <v>56</v>
      </c>
      <c r="F377" s="805"/>
      <c r="G377" s="68" t="s">
        <v>996</v>
      </c>
      <c r="H377" s="68"/>
      <c r="I377" s="68"/>
      <c r="J377" s="68"/>
      <c r="K377" s="68"/>
      <c r="L377" s="68"/>
      <c r="M377" s="68"/>
      <c r="N377" s="68"/>
      <c r="O377" s="61"/>
      <c r="P377" s="61"/>
      <c r="Q377" s="61"/>
      <c r="R377" s="61"/>
      <c r="S377" s="90"/>
      <c r="T377" s="90"/>
      <c r="U377" s="90"/>
      <c r="V377" s="90"/>
      <c r="W377" s="90"/>
      <c r="X377" s="90"/>
      <c r="Y377" s="90"/>
      <c r="Z377" s="68"/>
      <c r="AA377" s="68"/>
      <c r="AB377" s="68"/>
      <c r="AC377" s="68"/>
      <c r="AD377" s="68"/>
      <c r="AE377" s="68"/>
      <c r="AF377" s="90"/>
      <c r="AG377" s="90"/>
      <c r="AH377" s="90"/>
      <c r="AI377" s="90"/>
      <c r="AJ377" s="90"/>
      <c r="AK377" s="90"/>
      <c r="AL377" s="90"/>
      <c r="AM377" s="90"/>
      <c r="AN377" s="90"/>
      <c r="AO377" s="90"/>
      <c r="AP377" s="68"/>
      <c r="AQ377" s="68"/>
      <c r="AR377" s="68"/>
      <c r="AS377" s="68"/>
      <c r="AT377" s="68"/>
      <c r="AU377" s="68"/>
      <c r="AV377" s="68"/>
      <c r="AW377" s="68"/>
      <c r="AX377" s="68"/>
      <c r="AY377" s="68"/>
      <c r="AZ377" s="68"/>
      <c r="BA377" s="68"/>
      <c r="BB377" s="68"/>
      <c r="BC377" s="61"/>
      <c r="BD377" s="61"/>
      <c r="BE377" s="61"/>
      <c r="BF377" s="61"/>
      <c r="BG377" s="90"/>
      <c r="BH377" s="90"/>
      <c r="BI377" s="90"/>
      <c r="BJ377" s="90"/>
      <c r="BK377" s="68"/>
      <c r="BL377" s="68"/>
      <c r="BM377" s="68"/>
      <c r="BN377" s="68"/>
      <c r="BO377" s="68"/>
      <c r="BP377" s="68"/>
      <c r="BQ377" s="68"/>
      <c r="BR377" s="68"/>
      <c r="BS377" s="68"/>
      <c r="BT377" s="68"/>
      <c r="BU377" s="68"/>
      <c r="BV377" s="61"/>
      <c r="BW377" s="90"/>
      <c r="BX377" s="90"/>
      <c r="BY377" s="90"/>
      <c r="BZ377" s="90"/>
    </row>
    <row r="378" spans="1:86" s="2" customFormat="1" ht="16.5" customHeight="1">
      <c r="A378" s="90"/>
      <c r="B378" s="90"/>
      <c r="C378" s="90"/>
      <c r="D378" s="90"/>
      <c r="E378" s="805" t="s">
        <v>56</v>
      </c>
      <c r="F378" s="805"/>
      <c r="G378" s="68" t="s">
        <v>1324</v>
      </c>
      <c r="H378" s="68"/>
      <c r="I378" s="68"/>
      <c r="J378" s="68"/>
      <c r="K378" s="68"/>
      <c r="L378" s="68"/>
      <c r="M378" s="68"/>
      <c r="N378" s="68"/>
      <c r="O378" s="61"/>
      <c r="P378" s="61"/>
      <c r="Q378" s="61"/>
      <c r="R378" s="61"/>
      <c r="S378" s="90"/>
      <c r="T378" s="90"/>
      <c r="U378" s="90"/>
      <c r="V378" s="90"/>
      <c r="W378" s="90"/>
      <c r="X378" s="90"/>
      <c r="Y378" s="90"/>
      <c r="Z378" s="68"/>
      <c r="AA378" s="68"/>
      <c r="AB378" s="68"/>
      <c r="AC378" s="68"/>
      <c r="AD378" s="68"/>
      <c r="AE378" s="68"/>
      <c r="AF378" s="90"/>
      <c r="AG378" s="90"/>
      <c r="AH378" s="90"/>
      <c r="AI378" s="90"/>
      <c r="AJ378" s="90"/>
      <c r="AK378" s="90"/>
      <c r="AL378" s="90"/>
      <c r="AM378" s="90"/>
      <c r="AN378" s="90"/>
      <c r="AO378" s="90"/>
      <c r="AP378" s="68"/>
      <c r="AQ378" s="68"/>
      <c r="AR378" s="68"/>
      <c r="AS378" s="68"/>
      <c r="AT378" s="68"/>
      <c r="AU378" s="68"/>
      <c r="AV378" s="68"/>
      <c r="AW378" s="68"/>
      <c r="AX378" s="68"/>
      <c r="AY378" s="68"/>
      <c r="AZ378" s="68"/>
      <c r="BA378" s="68"/>
      <c r="BB378" s="68"/>
      <c r="BC378" s="61"/>
      <c r="BD378" s="61"/>
      <c r="BE378" s="61"/>
      <c r="BF378" s="61"/>
      <c r="BG378" s="90"/>
      <c r="BH378" s="90"/>
      <c r="BI378" s="90"/>
      <c r="BJ378" s="90"/>
      <c r="BK378" s="68"/>
      <c r="BL378" s="68"/>
      <c r="BM378" s="68"/>
      <c r="BN378" s="68"/>
      <c r="BO378" s="68"/>
      <c r="BP378" s="68"/>
      <c r="BQ378" s="68"/>
      <c r="BR378" s="68"/>
      <c r="BS378" s="68"/>
      <c r="BT378" s="68"/>
      <c r="BU378" s="68"/>
      <c r="BV378" s="61"/>
      <c r="BW378" s="90"/>
      <c r="BX378" s="90"/>
      <c r="BY378" s="90"/>
      <c r="BZ378" s="90"/>
      <c r="CB378" s="1"/>
      <c r="CC378" s="1"/>
      <c r="CD378" s="1"/>
      <c r="CE378" s="1"/>
      <c r="CF378" s="1"/>
      <c r="CG378" s="1"/>
      <c r="CH378" s="1"/>
    </row>
    <row r="379" spans="1:86" s="2" customFormat="1" ht="16.5" customHeight="1">
      <c r="A379" s="90"/>
      <c r="B379" s="90"/>
      <c r="C379" s="90"/>
      <c r="D379" s="90"/>
      <c r="E379" s="805" t="s">
        <v>56</v>
      </c>
      <c r="F379" s="805"/>
      <c r="G379" s="68" t="s">
        <v>700</v>
      </c>
      <c r="H379" s="90"/>
      <c r="I379" s="68"/>
      <c r="J379" s="68"/>
      <c r="K379" s="68"/>
      <c r="L379" s="68"/>
      <c r="M379" s="68"/>
      <c r="N379" s="68"/>
      <c r="O379" s="61"/>
      <c r="P379" s="61"/>
      <c r="Q379" s="61"/>
      <c r="R379" s="61"/>
      <c r="S379" s="90"/>
      <c r="T379" s="78"/>
      <c r="U379" s="78"/>
      <c r="V379" s="68"/>
      <c r="W379" s="90"/>
      <c r="X379" s="90"/>
      <c r="Y379" s="90"/>
      <c r="Z379" s="68"/>
      <c r="AA379" s="68"/>
      <c r="AB379" s="68"/>
      <c r="AC379" s="68"/>
      <c r="AD379" s="68"/>
      <c r="AE379" s="68"/>
      <c r="AF379" s="90"/>
      <c r="AG379" s="90"/>
      <c r="AH379" s="90"/>
      <c r="AI379" s="90"/>
      <c r="AJ379" s="90"/>
      <c r="AK379" s="90"/>
      <c r="AL379" s="90"/>
      <c r="AM379" s="90"/>
      <c r="AN379" s="90"/>
      <c r="AO379" s="90"/>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90"/>
      <c r="BX379" s="90"/>
      <c r="BY379" s="90"/>
      <c r="BZ379" s="90"/>
      <c r="CB379" s="8"/>
    </row>
    <row r="380" spans="1:86" s="1" customFormat="1" ht="17.100000000000001" customHeight="1">
      <c r="A380" s="90"/>
      <c r="B380" s="90"/>
      <c r="C380" s="90"/>
      <c r="D380" s="90"/>
      <c r="E380" s="805" t="s">
        <v>56</v>
      </c>
      <c r="F380" s="805"/>
      <c r="G380" s="68" t="s">
        <v>1326</v>
      </c>
      <c r="H380" s="90"/>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90"/>
      <c r="AG380" s="90"/>
      <c r="AH380" s="90"/>
      <c r="AI380" s="90"/>
      <c r="AJ380" s="90"/>
      <c r="AK380" s="90"/>
      <c r="AL380" s="90"/>
      <c r="AM380" s="90"/>
      <c r="AN380" s="90"/>
      <c r="AO380" s="90"/>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90"/>
      <c r="BX380" s="90"/>
      <c r="BY380" s="90"/>
      <c r="BZ380" s="90"/>
      <c r="CB380" s="8"/>
      <c r="CC380" s="2"/>
      <c r="CD380" s="2"/>
      <c r="CE380" s="2"/>
      <c r="CF380" s="2"/>
      <c r="CG380" s="2"/>
      <c r="CH380" s="2"/>
    </row>
    <row r="381" spans="1:86" s="2" customFormat="1" ht="5.0999999999999996"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B381" s="1"/>
      <c r="CC381" s="1"/>
      <c r="CD381" s="1"/>
      <c r="CE381" s="1"/>
      <c r="CF381" s="1"/>
      <c r="CG381" s="1"/>
      <c r="CH381" s="1"/>
    </row>
    <row r="382" spans="1:86" s="2" customFormat="1" ht="5.0999999999999996" customHeight="1">
      <c r="A382" s="174"/>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B382" s="8"/>
    </row>
    <row r="383" spans="1:86" s="1" customFormat="1" ht="17.100000000000001" customHeight="1">
      <c r="A383" s="59"/>
      <c r="B383" s="59" t="s">
        <v>1327</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807"/>
      <c r="AA384" s="807"/>
      <c r="AB384" s="807"/>
      <c r="AC384" s="807"/>
      <c r="AD384" s="807"/>
      <c r="AE384" s="807"/>
      <c r="AF384" s="807"/>
      <c r="AG384" s="807"/>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807"/>
      <c r="AA385" s="807"/>
      <c r="AB385" s="807"/>
      <c r="AC385" s="807"/>
      <c r="AD385" s="807"/>
      <c r="AE385" s="807"/>
      <c r="AF385" s="807"/>
      <c r="AG385" s="807"/>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807"/>
      <c r="AA386" s="807"/>
      <c r="AB386" s="807"/>
      <c r="AC386" s="807"/>
      <c r="AD386" s="807"/>
      <c r="AE386" s="807"/>
      <c r="AF386" s="807"/>
      <c r="AG386" s="807"/>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807"/>
      <c r="AA387" s="807"/>
      <c r="AB387" s="807"/>
      <c r="AC387" s="807"/>
      <c r="AD387" s="807"/>
      <c r="AE387" s="807"/>
      <c r="AF387" s="807"/>
      <c r="AG387" s="807"/>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B388" s="8"/>
    </row>
    <row r="389" spans="1:86" s="1" customFormat="1" ht="3.95"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B389" s="8"/>
      <c r="CC389" s="2"/>
      <c r="CD389" s="2"/>
      <c r="CE389" s="2"/>
      <c r="CF389" s="2"/>
      <c r="CG389" s="2"/>
      <c r="CH389" s="2"/>
    </row>
    <row r="390" spans="1:86" s="2" customFormat="1" ht="16.5" customHeight="1">
      <c r="A390" s="59"/>
      <c r="B390" s="59" t="s">
        <v>1328</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792"/>
      <c r="AA391" s="792"/>
      <c r="AB391" s="792"/>
      <c r="AC391" s="792"/>
      <c r="AD391" s="792"/>
      <c r="AE391" s="792"/>
      <c r="AF391" s="792"/>
      <c r="AG391" s="792"/>
      <c r="AH391" s="792"/>
      <c r="AI391" s="792"/>
      <c r="AJ391" s="792"/>
      <c r="AK391" s="792"/>
      <c r="AL391" s="792"/>
      <c r="AM391" s="792"/>
      <c r="AN391" s="792"/>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792"/>
      <c r="AA392" s="792"/>
      <c r="AB392" s="792"/>
      <c r="AC392" s="792"/>
      <c r="AD392" s="792"/>
      <c r="AE392" s="792"/>
      <c r="AF392" s="792"/>
      <c r="AG392" s="792"/>
      <c r="AH392" s="792"/>
      <c r="AI392" s="792"/>
      <c r="AJ392" s="792"/>
      <c r="AK392" s="792"/>
      <c r="AL392" s="792"/>
      <c r="AM392" s="792"/>
      <c r="AN392" s="792"/>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row>
    <row r="394" spans="1:86" s="2" customFormat="1" ht="5.0999999999999996" customHeight="1">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B394" s="1"/>
      <c r="CC394" s="1"/>
      <c r="CD394" s="1"/>
      <c r="CE394" s="1"/>
      <c r="CF394" s="1"/>
      <c r="CG394" s="1"/>
      <c r="CH394" s="1"/>
    </row>
    <row r="395" spans="1:86" s="2" customFormat="1" ht="16.5" customHeight="1">
      <c r="A395" s="59"/>
      <c r="B395" s="59" t="s">
        <v>1329</v>
      </c>
      <c r="C395" s="59"/>
      <c r="D395" s="59"/>
      <c r="E395" s="59"/>
      <c r="F395" s="59"/>
      <c r="G395" s="59"/>
      <c r="H395" s="59"/>
      <c r="I395" s="59"/>
      <c r="J395" s="59"/>
      <c r="K395" s="59"/>
      <c r="L395" s="59"/>
      <c r="M395" s="59"/>
      <c r="N395" s="59"/>
      <c r="O395" s="59"/>
      <c r="P395" s="59"/>
      <c r="Q395" s="59"/>
      <c r="R395" s="59"/>
      <c r="S395" s="59"/>
      <c r="T395" s="829"/>
      <c r="U395" s="829"/>
      <c r="V395" s="829"/>
      <c r="W395" s="829"/>
      <c r="X395" s="829"/>
      <c r="Y395" s="829"/>
      <c r="Z395" s="829"/>
      <c r="AA395" s="829"/>
      <c r="AB395" s="829"/>
      <c r="AC395" s="829"/>
      <c r="AD395" s="829"/>
      <c r="AE395" s="829"/>
      <c r="AF395" s="829"/>
      <c r="AG395" s="829"/>
      <c r="AH395" s="829"/>
      <c r="AI395" s="829"/>
      <c r="AJ395" s="829"/>
      <c r="AK395" s="829"/>
      <c r="AL395" s="829"/>
      <c r="AM395" s="829"/>
      <c r="AN395" s="829"/>
      <c r="AO395" s="829"/>
      <c r="AP395" s="829"/>
      <c r="AQ395" s="829"/>
      <c r="AR395" s="829"/>
      <c r="AS395" s="829"/>
      <c r="AT395" s="829"/>
      <c r="AU395" s="829"/>
      <c r="AV395" s="829"/>
      <c r="AW395" s="829"/>
      <c r="AX395" s="829"/>
      <c r="AY395" s="829"/>
      <c r="AZ395" s="829"/>
      <c r="BA395" s="829"/>
      <c r="BB395" s="829"/>
      <c r="BC395" s="829"/>
      <c r="BD395" s="829"/>
      <c r="BE395" s="829"/>
      <c r="BF395" s="829"/>
      <c r="BG395" s="829"/>
      <c r="BH395" s="829"/>
      <c r="BI395" s="829"/>
      <c r="BJ395" s="829"/>
      <c r="BK395" s="829"/>
      <c r="BL395" s="829"/>
      <c r="BM395" s="829"/>
      <c r="BN395" s="829"/>
      <c r="BO395" s="829"/>
      <c r="BP395" s="829"/>
      <c r="BQ395" s="829"/>
      <c r="BR395" s="829"/>
      <c r="BS395" s="829"/>
      <c r="BT395" s="829"/>
      <c r="BU395" s="829"/>
      <c r="BV395" s="829"/>
      <c r="BW395" s="829"/>
      <c r="BX395" s="829"/>
      <c r="BY395" s="829"/>
      <c r="BZ395" s="829"/>
      <c r="CB395" s="8"/>
    </row>
    <row r="396" spans="1:86" s="1"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C396" s="2"/>
      <c r="CD396" s="2"/>
      <c r="CE396" s="2"/>
      <c r="CF396" s="2"/>
      <c r="CG396" s="2"/>
      <c r="CH396" s="2"/>
    </row>
    <row r="397" spans="1:86" s="1" customFormat="1" ht="3.95" customHeight="1">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c r="BF397" s="174"/>
      <c r="BG397" s="174"/>
      <c r="BH397" s="174"/>
      <c r="BI397" s="174"/>
      <c r="BJ397" s="174"/>
      <c r="BK397" s="174"/>
      <c r="BL397" s="174"/>
      <c r="BM397" s="174"/>
      <c r="BN397" s="174"/>
      <c r="BO397" s="174"/>
      <c r="BP397" s="174"/>
      <c r="BQ397" s="174"/>
      <c r="BR397" s="174"/>
      <c r="BS397" s="174"/>
      <c r="BT397" s="174"/>
      <c r="BU397" s="174"/>
      <c r="BV397" s="174"/>
      <c r="BW397" s="174"/>
      <c r="BX397" s="174"/>
      <c r="BY397" s="174"/>
      <c r="BZ397" s="174"/>
    </row>
    <row r="398" spans="1:86" s="1" customFormat="1" ht="16.5" customHeight="1">
      <c r="A398" s="59"/>
      <c r="B398" s="78" t="s">
        <v>1330</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805" t="s">
        <v>56</v>
      </c>
      <c r="BD400" s="805"/>
      <c r="BE400" s="78"/>
      <c r="BF400" s="78" t="s">
        <v>184</v>
      </c>
      <c r="BG400" s="78"/>
      <c r="BH400" s="78"/>
      <c r="BI400" s="78"/>
      <c r="BJ400" s="78"/>
      <c r="BK400" s="805" t="s">
        <v>56</v>
      </c>
      <c r="BL400" s="805"/>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805" t="s">
        <v>56</v>
      </c>
      <c r="BD401" s="805"/>
      <c r="BE401" s="78"/>
      <c r="BF401" s="78" t="s">
        <v>184</v>
      </c>
      <c r="BG401" s="78"/>
      <c r="BH401" s="78"/>
      <c r="BI401" s="78"/>
      <c r="BJ401" s="78"/>
      <c r="BK401" s="805" t="s">
        <v>56</v>
      </c>
      <c r="BL401" s="805"/>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1331</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805"/>
      <c r="AY402" s="805"/>
      <c r="AZ402" s="805"/>
      <c r="BA402" s="805"/>
      <c r="BB402" s="805"/>
      <c r="BC402" s="805"/>
      <c r="BD402" s="805"/>
      <c r="BE402" s="805"/>
      <c r="BF402" s="805"/>
      <c r="BG402" s="805"/>
      <c r="BH402" s="805"/>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805"/>
      <c r="AL403" s="805"/>
      <c r="AM403" s="805"/>
      <c r="AN403" s="805"/>
      <c r="AO403" s="805"/>
      <c r="AP403" s="805"/>
      <c r="AQ403" s="805"/>
      <c r="AR403" s="805"/>
      <c r="AS403" s="805"/>
      <c r="AT403" s="805"/>
      <c r="AU403" s="805"/>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805" t="s">
        <v>56</v>
      </c>
      <c r="AC404" s="805"/>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805" t="s">
        <v>56</v>
      </c>
      <c r="AC405" s="805"/>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66"/>
      <c r="AC406" s="966"/>
      <c r="AD406" s="966"/>
      <c r="AE406" s="966"/>
      <c r="AF406" s="966"/>
      <c r="AG406" s="966"/>
      <c r="AH406" s="966"/>
      <c r="AI406" s="966"/>
      <c r="AJ406" s="966"/>
      <c r="AK406" s="966"/>
      <c r="AL406" s="966"/>
      <c r="AM406" s="966"/>
      <c r="AN406" s="966"/>
      <c r="AO406" s="966"/>
      <c r="AP406" s="966"/>
      <c r="AQ406" s="966"/>
      <c r="AR406" s="966"/>
      <c r="AS406" s="966"/>
      <c r="AT406" s="966"/>
      <c r="AU406" s="966"/>
      <c r="AV406" s="966"/>
      <c r="AW406" s="966"/>
      <c r="AX406" s="966"/>
      <c r="AY406" s="966"/>
      <c r="AZ406" s="966"/>
      <c r="BA406" s="966"/>
      <c r="BB406" s="966"/>
      <c r="BC406" s="966"/>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row>
    <row r="408" spans="1:80" s="2" customFormat="1" ht="3.95" customHeight="1">
      <c r="A408" s="174"/>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row>
    <row r="409" spans="1:80" s="2" customFormat="1" ht="16.5" customHeight="1">
      <c r="A409" s="59"/>
      <c r="B409" s="59" t="s">
        <v>1332</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798" t="s">
        <v>234</v>
      </c>
      <c r="E410" s="798"/>
      <c r="F410" s="798"/>
      <c r="G410" s="798"/>
      <c r="H410" s="798"/>
      <c r="I410" s="798"/>
      <c r="J410" s="798"/>
      <c r="K410" s="798"/>
      <c r="L410" s="59" t="s">
        <v>37</v>
      </c>
      <c r="M410" s="59"/>
      <c r="N410" s="802"/>
      <c r="O410" s="802"/>
      <c r="P410" s="802"/>
      <c r="Q410" s="802"/>
      <c r="R410" s="801" t="s">
        <v>235</v>
      </c>
      <c r="S410" s="801"/>
      <c r="T410" s="801"/>
      <c r="U410" s="59"/>
      <c r="V410" s="59" t="s">
        <v>37</v>
      </c>
      <c r="W410" s="796"/>
      <c r="X410" s="796"/>
      <c r="Y410" s="796"/>
      <c r="Z410" s="796"/>
      <c r="AA410" s="796"/>
      <c r="AB410" s="796"/>
      <c r="AC410" s="796"/>
      <c r="AD410" s="796"/>
      <c r="AE410" s="796"/>
      <c r="AF410" s="796"/>
      <c r="AG410" s="796"/>
      <c r="AH410" s="796"/>
      <c r="AI410" s="796"/>
      <c r="AJ410" s="796"/>
      <c r="AK410" s="796"/>
      <c r="AL410" s="59" t="s">
        <v>117</v>
      </c>
      <c r="AM410" s="59"/>
      <c r="AN410" s="796"/>
      <c r="AO410" s="796"/>
      <c r="AP410" s="796"/>
      <c r="AQ410" s="796"/>
      <c r="AR410" s="796"/>
      <c r="AS410" s="796"/>
      <c r="AT410" s="796"/>
      <c r="AU410" s="796"/>
      <c r="AV410" s="796"/>
      <c r="AW410" s="796"/>
      <c r="AX410" s="796"/>
      <c r="AY410" s="796"/>
      <c r="AZ410" s="796"/>
      <c r="BA410" s="796"/>
      <c r="BB410" s="796"/>
      <c r="BC410" s="59" t="s">
        <v>117</v>
      </c>
      <c r="BD410" s="59"/>
      <c r="BE410" s="803">
        <f>W410+AN410</f>
        <v>0</v>
      </c>
      <c r="BF410" s="803"/>
      <c r="BG410" s="803"/>
      <c r="BH410" s="803"/>
      <c r="BI410" s="803"/>
      <c r="BJ410" s="803"/>
      <c r="BK410" s="803"/>
      <c r="BL410" s="803"/>
      <c r="BM410" s="803"/>
      <c r="BN410" s="803"/>
      <c r="BO410" s="803"/>
      <c r="BP410" s="803"/>
      <c r="BQ410" s="803"/>
      <c r="BR410" s="803"/>
      <c r="BS410" s="803"/>
      <c r="BT410" s="123"/>
      <c r="BU410" s="119" t="s">
        <v>85</v>
      </c>
      <c r="BV410" s="119"/>
      <c r="BW410" s="119"/>
      <c r="BX410" s="119"/>
      <c r="BY410" s="119"/>
      <c r="BZ410" s="59"/>
      <c r="CB410" s="8"/>
    </row>
    <row r="411" spans="1:80" s="2" customFormat="1" ht="17.100000000000001" customHeight="1">
      <c r="A411" s="59"/>
      <c r="B411" s="59"/>
      <c r="C411" s="59"/>
      <c r="D411" s="59"/>
      <c r="E411" s="59"/>
      <c r="F411" s="59"/>
      <c r="G411" s="59"/>
      <c r="H411" s="59"/>
      <c r="I411" s="59"/>
      <c r="J411" s="59"/>
      <c r="K411" s="59"/>
      <c r="L411" s="59" t="s">
        <v>37</v>
      </c>
      <c r="M411" s="59"/>
      <c r="N411" s="802"/>
      <c r="O411" s="802"/>
      <c r="P411" s="802"/>
      <c r="Q411" s="802"/>
      <c r="R411" s="801" t="s">
        <v>235</v>
      </c>
      <c r="S411" s="801"/>
      <c r="T411" s="801"/>
      <c r="U411" s="59"/>
      <c r="V411" s="59" t="s">
        <v>37</v>
      </c>
      <c r="W411" s="796"/>
      <c r="X411" s="796"/>
      <c r="Y411" s="796"/>
      <c r="Z411" s="796"/>
      <c r="AA411" s="796"/>
      <c r="AB411" s="796"/>
      <c r="AC411" s="796"/>
      <c r="AD411" s="796"/>
      <c r="AE411" s="796"/>
      <c r="AF411" s="796"/>
      <c r="AG411" s="796"/>
      <c r="AH411" s="796"/>
      <c r="AI411" s="796"/>
      <c r="AJ411" s="796"/>
      <c r="AK411" s="796"/>
      <c r="AL411" s="59" t="s">
        <v>117</v>
      </c>
      <c r="AM411" s="59"/>
      <c r="AN411" s="796"/>
      <c r="AO411" s="796"/>
      <c r="AP411" s="796"/>
      <c r="AQ411" s="796"/>
      <c r="AR411" s="796"/>
      <c r="AS411" s="796"/>
      <c r="AT411" s="796"/>
      <c r="AU411" s="796"/>
      <c r="AV411" s="796"/>
      <c r="AW411" s="796"/>
      <c r="AX411" s="796"/>
      <c r="AY411" s="796"/>
      <c r="AZ411" s="796"/>
      <c r="BA411" s="796"/>
      <c r="BB411" s="796"/>
      <c r="BC411" s="59" t="s">
        <v>117</v>
      </c>
      <c r="BD411" s="59"/>
      <c r="BE411" s="803">
        <f t="shared" ref="BE411:BE418" si="7">W411+AN411</f>
        <v>0</v>
      </c>
      <c r="BF411" s="803"/>
      <c r="BG411" s="803"/>
      <c r="BH411" s="803"/>
      <c r="BI411" s="803"/>
      <c r="BJ411" s="803"/>
      <c r="BK411" s="803"/>
      <c r="BL411" s="803"/>
      <c r="BM411" s="803"/>
      <c r="BN411" s="803"/>
      <c r="BO411" s="803"/>
      <c r="BP411" s="803"/>
      <c r="BQ411" s="803"/>
      <c r="BR411" s="803"/>
      <c r="BS411" s="803"/>
      <c r="BT411" s="123"/>
      <c r="BU411" s="119" t="s">
        <v>85</v>
      </c>
      <c r="BV411" s="119"/>
      <c r="BW411" s="119"/>
      <c r="BX411" s="119"/>
      <c r="BY411" s="119"/>
      <c r="BZ411" s="59"/>
      <c r="CB411" s="8"/>
    </row>
    <row r="412" spans="1:80" s="2" customFormat="1" ht="17.100000000000001" customHeight="1">
      <c r="A412" s="59"/>
      <c r="B412" s="59"/>
      <c r="C412" s="59"/>
      <c r="D412" s="59"/>
      <c r="E412" s="59"/>
      <c r="F412" s="59"/>
      <c r="G412" s="59"/>
      <c r="H412" s="59"/>
      <c r="I412" s="59"/>
      <c r="J412" s="59"/>
      <c r="K412" s="59"/>
      <c r="L412" s="59" t="s">
        <v>37</v>
      </c>
      <c r="M412" s="59"/>
      <c r="N412" s="802"/>
      <c r="O412" s="802"/>
      <c r="P412" s="802"/>
      <c r="Q412" s="802"/>
      <c r="R412" s="801" t="s">
        <v>235</v>
      </c>
      <c r="S412" s="801"/>
      <c r="T412" s="801"/>
      <c r="U412" s="59"/>
      <c r="V412" s="59" t="s">
        <v>37</v>
      </c>
      <c r="W412" s="796"/>
      <c r="X412" s="796"/>
      <c r="Y412" s="796"/>
      <c r="Z412" s="796"/>
      <c r="AA412" s="796"/>
      <c r="AB412" s="796"/>
      <c r="AC412" s="796"/>
      <c r="AD412" s="796"/>
      <c r="AE412" s="796"/>
      <c r="AF412" s="796"/>
      <c r="AG412" s="796"/>
      <c r="AH412" s="796"/>
      <c r="AI412" s="796"/>
      <c r="AJ412" s="796"/>
      <c r="AK412" s="796"/>
      <c r="AL412" s="59" t="s">
        <v>117</v>
      </c>
      <c r="AM412" s="59"/>
      <c r="AN412" s="796"/>
      <c r="AO412" s="796"/>
      <c r="AP412" s="796"/>
      <c r="AQ412" s="796"/>
      <c r="AR412" s="796"/>
      <c r="AS412" s="796"/>
      <c r="AT412" s="796"/>
      <c r="AU412" s="796"/>
      <c r="AV412" s="796"/>
      <c r="AW412" s="796"/>
      <c r="AX412" s="796"/>
      <c r="AY412" s="796"/>
      <c r="AZ412" s="796"/>
      <c r="BA412" s="796"/>
      <c r="BB412" s="796"/>
      <c r="BC412" s="59" t="s">
        <v>117</v>
      </c>
      <c r="BD412" s="59"/>
      <c r="BE412" s="803">
        <f t="shared" si="7"/>
        <v>0</v>
      </c>
      <c r="BF412" s="803"/>
      <c r="BG412" s="803"/>
      <c r="BH412" s="803"/>
      <c r="BI412" s="803"/>
      <c r="BJ412" s="803"/>
      <c r="BK412" s="803"/>
      <c r="BL412" s="803"/>
      <c r="BM412" s="803"/>
      <c r="BN412" s="803"/>
      <c r="BO412" s="803"/>
      <c r="BP412" s="803"/>
      <c r="BQ412" s="803"/>
      <c r="BR412" s="803"/>
      <c r="BS412" s="803"/>
      <c r="BT412" s="123"/>
      <c r="BU412" s="119" t="s">
        <v>85</v>
      </c>
      <c r="BV412" s="119"/>
      <c r="BW412" s="119"/>
      <c r="BX412" s="119"/>
      <c r="BY412" s="119"/>
      <c r="BZ412" s="59"/>
    </row>
    <row r="413" spans="1:80" s="2" customFormat="1" ht="16.5" customHeight="1">
      <c r="A413" s="59"/>
      <c r="B413" s="59"/>
      <c r="C413" s="59"/>
      <c r="D413" s="59"/>
      <c r="E413" s="59"/>
      <c r="F413" s="59"/>
      <c r="G413" s="59"/>
      <c r="H413" s="59"/>
      <c r="I413" s="59"/>
      <c r="J413" s="59"/>
      <c r="K413" s="59"/>
      <c r="L413" s="59" t="s">
        <v>37</v>
      </c>
      <c r="M413" s="59"/>
      <c r="N413" s="802"/>
      <c r="O413" s="802"/>
      <c r="P413" s="802"/>
      <c r="Q413" s="802"/>
      <c r="R413" s="801" t="s">
        <v>235</v>
      </c>
      <c r="S413" s="801"/>
      <c r="T413" s="801"/>
      <c r="U413" s="59"/>
      <c r="V413" s="59" t="s">
        <v>37</v>
      </c>
      <c r="W413" s="796"/>
      <c r="X413" s="796"/>
      <c r="Y413" s="796"/>
      <c r="Z413" s="796"/>
      <c r="AA413" s="796"/>
      <c r="AB413" s="796"/>
      <c r="AC413" s="796"/>
      <c r="AD413" s="796"/>
      <c r="AE413" s="796"/>
      <c r="AF413" s="796"/>
      <c r="AG413" s="796"/>
      <c r="AH413" s="796"/>
      <c r="AI413" s="796"/>
      <c r="AJ413" s="796"/>
      <c r="AK413" s="796"/>
      <c r="AL413" s="59" t="s">
        <v>117</v>
      </c>
      <c r="AM413" s="59"/>
      <c r="AN413" s="796"/>
      <c r="AO413" s="796"/>
      <c r="AP413" s="796"/>
      <c r="AQ413" s="796"/>
      <c r="AR413" s="796"/>
      <c r="AS413" s="796"/>
      <c r="AT413" s="796"/>
      <c r="AU413" s="796"/>
      <c r="AV413" s="796"/>
      <c r="AW413" s="796"/>
      <c r="AX413" s="796"/>
      <c r="AY413" s="796"/>
      <c r="AZ413" s="796"/>
      <c r="BA413" s="796"/>
      <c r="BB413" s="796"/>
      <c r="BC413" s="59" t="s">
        <v>117</v>
      </c>
      <c r="BD413" s="59"/>
      <c r="BE413" s="803">
        <f t="shared" si="7"/>
        <v>0</v>
      </c>
      <c r="BF413" s="803"/>
      <c r="BG413" s="803"/>
      <c r="BH413" s="803"/>
      <c r="BI413" s="803"/>
      <c r="BJ413" s="803"/>
      <c r="BK413" s="803"/>
      <c r="BL413" s="803"/>
      <c r="BM413" s="803"/>
      <c r="BN413" s="803"/>
      <c r="BO413" s="803"/>
      <c r="BP413" s="803"/>
      <c r="BQ413" s="803"/>
      <c r="BR413" s="803"/>
      <c r="BS413" s="803"/>
      <c r="BT413" s="123"/>
      <c r="BU413" s="119" t="s">
        <v>85</v>
      </c>
      <c r="BV413" s="119"/>
      <c r="BW413" s="119"/>
      <c r="BX413" s="119"/>
      <c r="BY413" s="119"/>
      <c r="BZ413" s="59"/>
    </row>
    <row r="414" spans="1:80" s="2" customFormat="1" ht="16.5" customHeight="1">
      <c r="A414" s="59"/>
      <c r="B414" s="59"/>
      <c r="C414" s="59"/>
      <c r="D414" s="59"/>
      <c r="E414" s="59"/>
      <c r="F414" s="59"/>
      <c r="G414" s="59"/>
      <c r="H414" s="59"/>
      <c r="I414" s="59"/>
      <c r="J414" s="59"/>
      <c r="K414" s="59"/>
      <c r="L414" s="59" t="s">
        <v>37</v>
      </c>
      <c r="M414" s="59"/>
      <c r="N414" s="802"/>
      <c r="O414" s="802"/>
      <c r="P414" s="802"/>
      <c r="Q414" s="802"/>
      <c r="R414" s="801" t="s">
        <v>235</v>
      </c>
      <c r="S414" s="801"/>
      <c r="T414" s="801"/>
      <c r="U414" s="59"/>
      <c r="V414" s="59" t="s">
        <v>37</v>
      </c>
      <c r="W414" s="796"/>
      <c r="X414" s="796"/>
      <c r="Y414" s="796"/>
      <c r="Z414" s="796"/>
      <c r="AA414" s="796"/>
      <c r="AB414" s="796"/>
      <c r="AC414" s="796"/>
      <c r="AD414" s="796"/>
      <c r="AE414" s="796"/>
      <c r="AF414" s="796"/>
      <c r="AG414" s="796"/>
      <c r="AH414" s="796"/>
      <c r="AI414" s="796"/>
      <c r="AJ414" s="796"/>
      <c r="AK414" s="796"/>
      <c r="AL414" s="59" t="s">
        <v>117</v>
      </c>
      <c r="AM414" s="59"/>
      <c r="AN414" s="796"/>
      <c r="AO414" s="796"/>
      <c r="AP414" s="796"/>
      <c r="AQ414" s="796"/>
      <c r="AR414" s="796"/>
      <c r="AS414" s="796"/>
      <c r="AT414" s="796"/>
      <c r="AU414" s="796"/>
      <c r="AV414" s="796"/>
      <c r="AW414" s="796"/>
      <c r="AX414" s="796"/>
      <c r="AY414" s="796"/>
      <c r="AZ414" s="796"/>
      <c r="BA414" s="796"/>
      <c r="BB414" s="796"/>
      <c r="BC414" s="59" t="s">
        <v>117</v>
      </c>
      <c r="BD414" s="59"/>
      <c r="BE414" s="803">
        <f t="shared" si="7"/>
        <v>0</v>
      </c>
      <c r="BF414" s="803"/>
      <c r="BG414" s="803"/>
      <c r="BH414" s="803"/>
      <c r="BI414" s="803"/>
      <c r="BJ414" s="803"/>
      <c r="BK414" s="803"/>
      <c r="BL414" s="803"/>
      <c r="BM414" s="803"/>
      <c r="BN414" s="803"/>
      <c r="BO414" s="803"/>
      <c r="BP414" s="803"/>
      <c r="BQ414" s="803"/>
      <c r="BR414" s="803"/>
      <c r="BS414" s="803"/>
      <c r="BT414" s="123"/>
      <c r="BU414" s="119" t="s">
        <v>85</v>
      </c>
      <c r="BV414" s="119"/>
      <c r="BW414" s="119"/>
      <c r="BX414" s="119"/>
      <c r="BY414" s="119"/>
      <c r="BZ414" s="59"/>
      <c r="CB414" s="8"/>
    </row>
    <row r="415" spans="1:80" s="2" customFormat="1" ht="17.100000000000001" customHeight="1">
      <c r="A415" s="59"/>
      <c r="B415" s="59"/>
      <c r="C415" s="59"/>
      <c r="D415" s="59"/>
      <c r="E415" s="59"/>
      <c r="F415" s="59"/>
      <c r="G415" s="59"/>
      <c r="H415" s="59"/>
      <c r="I415" s="59"/>
      <c r="J415" s="59"/>
      <c r="K415" s="59"/>
      <c r="L415" s="59" t="s">
        <v>37</v>
      </c>
      <c r="M415" s="59"/>
      <c r="N415" s="802"/>
      <c r="O415" s="802"/>
      <c r="P415" s="802"/>
      <c r="Q415" s="802"/>
      <c r="R415" s="801" t="s">
        <v>235</v>
      </c>
      <c r="S415" s="801"/>
      <c r="T415" s="801"/>
      <c r="U415" s="59"/>
      <c r="V415" s="59" t="s">
        <v>37</v>
      </c>
      <c r="W415" s="796"/>
      <c r="X415" s="796"/>
      <c r="Y415" s="796"/>
      <c r="Z415" s="796"/>
      <c r="AA415" s="796"/>
      <c r="AB415" s="796"/>
      <c r="AC415" s="796"/>
      <c r="AD415" s="796"/>
      <c r="AE415" s="796"/>
      <c r="AF415" s="796"/>
      <c r="AG415" s="796"/>
      <c r="AH415" s="796"/>
      <c r="AI415" s="796"/>
      <c r="AJ415" s="796"/>
      <c r="AK415" s="796"/>
      <c r="AL415" s="59" t="s">
        <v>117</v>
      </c>
      <c r="AM415" s="59"/>
      <c r="AN415" s="796"/>
      <c r="AO415" s="796"/>
      <c r="AP415" s="796"/>
      <c r="AQ415" s="796"/>
      <c r="AR415" s="796"/>
      <c r="AS415" s="796"/>
      <c r="AT415" s="796"/>
      <c r="AU415" s="796"/>
      <c r="AV415" s="796"/>
      <c r="AW415" s="796"/>
      <c r="AX415" s="796"/>
      <c r="AY415" s="796"/>
      <c r="AZ415" s="796"/>
      <c r="BA415" s="796"/>
      <c r="BB415" s="796"/>
      <c r="BC415" s="59" t="s">
        <v>117</v>
      </c>
      <c r="BD415" s="59"/>
      <c r="BE415" s="803">
        <f t="shared" si="7"/>
        <v>0</v>
      </c>
      <c r="BF415" s="803"/>
      <c r="BG415" s="803"/>
      <c r="BH415" s="803"/>
      <c r="BI415" s="803"/>
      <c r="BJ415" s="803"/>
      <c r="BK415" s="803"/>
      <c r="BL415" s="803"/>
      <c r="BM415" s="803"/>
      <c r="BN415" s="803"/>
      <c r="BO415" s="803"/>
      <c r="BP415" s="803"/>
      <c r="BQ415" s="803"/>
      <c r="BR415" s="803"/>
      <c r="BS415" s="803"/>
      <c r="BT415" s="123"/>
      <c r="BU415" s="119" t="s">
        <v>85</v>
      </c>
      <c r="BV415" s="119"/>
      <c r="BW415" s="119"/>
      <c r="BX415" s="119"/>
      <c r="BY415" s="119"/>
      <c r="BZ415" s="59"/>
      <c r="CB415" s="8"/>
    </row>
    <row r="416" spans="1:80" s="2" customFormat="1" ht="16.5" customHeight="1">
      <c r="A416" s="59"/>
      <c r="B416" s="59"/>
      <c r="C416" s="59"/>
      <c r="D416" s="59"/>
      <c r="E416" s="59"/>
      <c r="F416" s="59"/>
      <c r="G416" s="59"/>
      <c r="H416" s="59"/>
      <c r="I416" s="59"/>
      <c r="J416" s="59"/>
      <c r="K416" s="59"/>
      <c r="L416" s="59" t="s">
        <v>37</v>
      </c>
      <c r="M416" s="59"/>
      <c r="N416" s="802"/>
      <c r="O416" s="802"/>
      <c r="P416" s="802"/>
      <c r="Q416" s="802"/>
      <c r="R416" s="801" t="s">
        <v>235</v>
      </c>
      <c r="S416" s="801"/>
      <c r="T416" s="801"/>
      <c r="U416" s="59"/>
      <c r="V416" s="59" t="s">
        <v>37</v>
      </c>
      <c r="W416" s="796"/>
      <c r="X416" s="796"/>
      <c r="Y416" s="796"/>
      <c r="Z416" s="796"/>
      <c r="AA416" s="796"/>
      <c r="AB416" s="796"/>
      <c r="AC416" s="796"/>
      <c r="AD416" s="796"/>
      <c r="AE416" s="796"/>
      <c r="AF416" s="796"/>
      <c r="AG416" s="796"/>
      <c r="AH416" s="796"/>
      <c r="AI416" s="796"/>
      <c r="AJ416" s="796"/>
      <c r="AK416" s="796"/>
      <c r="AL416" s="59" t="s">
        <v>117</v>
      </c>
      <c r="AM416" s="59"/>
      <c r="AN416" s="796"/>
      <c r="AO416" s="796"/>
      <c r="AP416" s="796"/>
      <c r="AQ416" s="796"/>
      <c r="AR416" s="796"/>
      <c r="AS416" s="796"/>
      <c r="AT416" s="796"/>
      <c r="AU416" s="796"/>
      <c r="AV416" s="796"/>
      <c r="AW416" s="796"/>
      <c r="AX416" s="796"/>
      <c r="AY416" s="796"/>
      <c r="AZ416" s="796"/>
      <c r="BA416" s="796"/>
      <c r="BB416" s="796"/>
      <c r="BC416" s="59" t="s">
        <v>117</v>
      </c>
      <c r="BD416" s="59"/>
      <c r="BE416" s="803">
        <f t="shared" si="7"/>
        <v>0</v>
      </c>
      <c r="BF416" s="803"/>
      <c r="BG416" s="803"/>
      <c r="BH416" s="803"/>
      <c r="BI416" s="803"/>
      <c r="BJ416" s="803"/>
      <c r="BK416" s="803"/>
      <c r="BL416" s="803"/>
      <c r="BM416" s="803"/>
      <c r="BN416" s="803"/>
      <c r="BO416" s="803"/>
      <c r="BP416" s="803"/>
      <c r="BQ416" s="803"/>
      <c r="BR416" s="803"/>
      <c r="BS416" s="803"/>
      <c r="BT416" s="123"/>
      <c r="BU416" s="119" t="s">
        <v>85</v>
      </c>
      <c r="BV416" s="119"/>
      <c r="BW416" s="119"/>
      <c r="BX416" s="119"/>
      <c r="BY416" s="119"/>
      <c r="BZ416" s="59"/>
    </row>
    <row r="417" spans="1:86" s="2" customFormat="1" ht="16.5" customHeight="1">
      <c r="A417" s="59"/>
      <c r="B417" s="59"/>
      <c r="C417" s="59"/>
      <c r="D417" s="59"/>
      <c r="E417" s="59"/>
      <c r="F417" s="59"/>
      <c r="G417" s="59"/>
      <c r="H417" s="59"/>
      <c r="I417" s="59"/>
      <c r="J417" s="59"/>
      <c r="K417" s="59"/>
      <c r="L417" s="59" t="s">
        <v>37</v>
      </c>
      <c r="M417" s="59"/>
      <c r="N417" s="802"/>
      <c r="O417" s="802"/>
      <c r="P417" s="802"/>
      <c r="Q417" s="802"/>
      <c r="R417" s="801" t="s">
        <v>235</v>
      </c>
      <c r="S417" s="801"/>
      <c r="T417" s="801"/>
      <c r="U417" s="59"/>
      <c r="V417" s="59" t="s">
        <v>37</v>
      </c>
      <c r="W417" s="796"/>
      <c r="X417" s="796"/>
      <c r="Y417" s="796"/>
      <c r="Z417" s="796"/>
      <c r="AA417" s="796"/>
      <c r="AB417" s="796"/>
      <c r="AC417" s="796"/>
      <c r="AD417" s="796"/>
      <c r="AE417" s="796"/>
      <c r="AF417" s="796"/>
      <c r="AG417" s="796"/>
      <c r="AH417" s="796"/>
      <c r="AI417" s="796"/>
      <c r="AJ417" s="796"/>
      <c r="AK417" s="796"/>
      <c r="AL417" s="59" t="s">
        <v>117</v>
      </c>
      <c r="AM417" s="59"/>
      <c r="AN417" s="796"/>
      <c r="AO417" s="796"/>
      <c r="AP417" s="796"/>
      <c r="AQ417" s="796"/>
      <c r="AR417" s="796"/>
      <c r="AS417" s="796"/>
      <c r="AT417" s="796"/>
      <c r="AU417" s="796"/>
      <c r="AV417" s="796"/>
      <c r="AW417" s="796"/>
      <c r="AX417" s="796"/>
      <c r="AY417" s="796"/>
      <c r="AZ417" s="796"/>
      <c r="BA417" s="796"/>
      <c r="BB417" s="796"/>
      <c r="BC417" s="59" t="s">
        <v>117</v>
      </c>
      <c r="BD417" s="59"/>
      <c r="BE417" s="803">
        <f t="shared" si="7"/>
        <v>0</v>
      </c>
      <c r="BF417" s="803"/>
      <c r="BG417" s="803"/>
      <c r="BH417" s="803"/>
      <c r="BI417" s="803"/>
      <c r="BJ417" s="803"/>
      <c r="BK417" s="803"/>
      <c r="BL417" s="803"/>
      <c r="BM417" s="803"/>
      <c r="BN417" s="803"/>
      <c r="BO417" s="803"/>
      <c r="BP417" s="803"/>
      <c r="BQ417" s="803"/>
      <c r="BR417" s="803"/>
      <c r="BS417" s="803"/>
      <c r="BT417" s="123"/>
      <c r="BU417" s="119" t="s">
        <v>85</v>
      </c>
      <c r="BV417" s="119"/>
      <c r="BW417" s="119"/>
      <c r="BX417" s="119"/>
      <c r="BY417" s="119"/>
      <c r="BZ417" s="59"/>
      <c r="CB417" s="8"/>
    </row>
    <row r="418" spans="1:86" s="2" customFormat="1" ht="17.100000000000001" customHeight="1">
      <c r="A418" s="59"/>
      <c r="B418" s="59"/>
      <c r="C418" s="59"/>
      <c r="D418" s="59"/>
      <c r="E418" s="59"/>
      <c r="F418" s="59"/>
      <c r="G418" s="59"/>
      <c r="H418" s="59"/>
      <c r="I418" s="59"/>
      <c r="J418" s="59"/>
      <c r="K418" s="59"/>
      <c r="L418" s="59" t="s">
        <v>37</v>
      </c>
      <c r="M418" s="59"/>
      <c r="N418" s="802"/>
      <c r="O418" s="802"/>
      <c r="P418" s="802"/>
      <c r="Q418" s="802"/>
      <c r="R418" s="801" t="s">
        <v>235</v>
      </c>
      <c r="S418" s="801"/>
      <c r="T418" s="801"/>
      <c r="U418" s="59"/>
      <c r="V418" s="59" t="s">
        <v>37</v>
      </c>
      <c r="W418" s="796"/>
      <c r="X418" s="796"/>
      <c r="Y418" s="796"/>
      <c r="Z418" s="796"/>
      <c r="AA418" s="796"/>
      <c r="AB418" s="796"/>
      <c r="AC418" s="796"/>
      <c r="AD418" s="796"/>
      <c r="AE418" s="796"/>
      <c r="AF418" s="796"/>
      <c r="AG418" s="796"/>
      <c r="AH418" s="796"/>
      <c r="AI418" s="796"/>
      <c r="AJ418" s="796"/>
      <c r="AK418" s="796"/>
      <c r="AL418" s="59" t="s">
        <v>117</v>
      </c>
      <c r="AM418" s="59"/>
      <c r="AN418" s="796"/>
      <c r="AO418" s="796"/>
      <c r="AP418" s="796"/>
      <c r="AQ418" s="796"/>
      <c r="AR418" s="796"/>
      <c r="AS418" s="796"/>
      <c r="AT418" s="796"/>
      <c r="AU418" s="796"/>
      <c r="AV418" s="796"/>
      <c r="AW418" s="796"/>
      <c r="AX418" s="796"/>
      <c r="AY418" s="796"/>
      <c r="AZ418" s="796"/>
      <c r="BA418" s="796"/>
      <c r="BB418" s="796"/>
      <c r="BC418" s="59" t="s">
        <v>117</v>
      </c>
      <c r="BD418" s="59"/>
      <c r="BE418" s="803">
        <f t="shared" si="7"/>
        <v>0</v>
      </c>
      <c r="BF418" s="803"/>
      <c r="BG418" s="803"/>
      <c r="BH418" s="803"/>
      <c r="BI418" s="803"/>
      <c r="BJ418" s="803"/>
      <c r="BK418" s="803"/>
      <c r="BL418" s="803"/>
      <c r="BM418" s="803"/>
      <c r="BN418" s="803"/>
      <c r="BO418" s="803"/>
      <c r="BP418" s="803"/>
      <c r="BQ418" s="803"/>
      <c r="BR418" s="803"/>
      <c r="BS418" s="803"/>
      <c r="BT418" s="123"/>
      <c r="BU418" s="119" t="s">
        <v>85</v>
      </c>
      <c r="BV418" s="119"/>
      <c r="BW418" s="119"/>
      <c r="BX418" s="119"/>
      <c r="BY418" s="119"/>
      <c r="BZ418" s="59"/>
      <c r="CB418" s="8"/>
    </row>
    <row r="419" spans="1:86" s="91" customFormat="1" ht="17.100000000000001" customHeight="1">
      <c r="A419" s="59"/>
      <c r="B419" s="59"/>
      <c r="C419" s="59"/>
      <c r="D419" s="798" t="s">
        <v>236</v>
      </c>
      <c r="E419" s="798"/>
      <c r="F419" s="798"/>
      <c r="G419" s="798"/>
      <c r="H419" s="798"/>
      <c r="I419" s="798"/>
      <c r="J419" s="798"/>
      <c r="K419" s="798"/>
      <c r="L419" s="59"/>
      <c r="M419" s="59"/>
      <c r="N419" s="59"/>
      <c r="O419" s="59"/>
      <c r="P419" s="59"/>
      <c r="Q419" s="59"/>
      <c r="R419" s="59"/>
      <c r="S419" s="59"/>
      <c r="T419" s="59"/>
      <c r="U419" s="59"/>
      <c r="V419" s="59" t="s">
        <v>37</v>
      </c>
      <c r="W419" s="803">
        <f>SUM(W410:AK418)</f>
        <v>0</v>
      </c>
      <c r="X419" s="803"/>
      <c r="Y419" s="803"/>
      <c r="Z419" s="803"/>
      <c r="AA419" s="803"/>
      <c r="AB419" s="803"/>
      <c r="AC419" s="803"/>
      <c r="AD419" s="803"/>
      <c r="AE419" s="803"/>
      <c r="AF419" s="803"/>
      <c r="AG419" s="803"/>
      <c r="AH419" s="803"/>
      <c r="AI419" s="803"/>
      <c r="AJ419" s="803"/>
      <c r="AK419" s="803"/>
      <c r="AL419" s="59" t="s">
        <v>117</v>
      </c>
      <c r="AM419" s="59"/>
      <c r="AN419" s="803">
        <f>SUM(AN410:BB418)</f>
        <v>0</v>
      </c>
      <c r="AO419" s="803"/>
      <c r="AP419" s="803"/>
      <c r="AQ419" s="803"/>
      <c r="AR419" s="803"/>
      <c r="AS419" s="803"/>
      <c r="AT419" s="803"/>
      <c r="AU419" s="803"/>
      <c r="AV419" s="803"/>
      <c r="AW419" s="803"/>
      <c r="AX419" s="803"/>
      <c r="AY419" s="803"/>
      <c r="AZ419" s="803"/>
      <c r="BA419" s="803"/>
      <c r="BB419" s="803"/>
      <c r="BC419" s="59" t="s">
        <v>117</v>
      </c>
      <c r="BD419" s="59"/>
      <c r="BE419" s="803">
        <f>W419+AN419</f>
        <v>0</v>
      </c>
      <c r="BF419" s="803"/>
      <c r="BG419" s="803"/>
      <c r="BH419" s="803"/>
      <c r="BI419" s="803"/>
      <c r="BJ419" s="803"/>
      <c r="BK419" s="803"/>
      <c r="BL419" s="803"/>
      <c r="BM419" s="803"/>
      <c r="BN419" s="803"/>
      <c r="BO419" s="803"/>
      <c r="BP419" s="803"/>
      <c r="BQ419" s="803"/>
      <c r="BR419" s="803"/>
      <c r="BS419" s="803"/>
      <c r="BT419" s="123"/>
      <c r="BU419" s="119" t="s">
        <v>85</v>
      </c>
      <c r="BV419" s="119"/>
      <c r="BW419" s="119"/>
      <c r="BX419" s="119"/>
      <c r="BY419" s="119"/>
      <c r="BZ419" s="60"/>
      <c r="CB419" s="2"/>
      <c r="CC419" s="2"/>
      <c r="CD419" s="2"/>
      <c r="CE419" s="2"/>
      <c r="CF419" s="2"/>
      <c r="CG419" s="2"/>
      <c r="CH419" s="2"/>
    </row>
    <row r="420" spans="1:86" s="91" customFormat="1" ht="3.9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row>
    <row r="421" spans="1:86" s="91" customFormat="1" ht="3.95"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row>
    <row r="422" spans="1:86" s="91" customFormat="1" ht="17.100000000000001" customHeight="1">
      <c r="A422" s="59"/>
      <c r="B422" s="59" t="s">
        <v>1333</v>
      </c>
      <c r="C422" s="59"/>
      <c r="D422" s="59"/>
      <c r="E422" s="59"/>
      <c r="F422" s="59"/>
      <c r="G422" s="59"/>
      <c r="H422" s="59"/>
      <c r="I422" s="59"/>
      <c r="J422" s="59"/>
      <c r="K422" s="59"/>
      <c r="L422" s="59"/>
      <c r="M422" s="59"/>
      <c r="N422" s="59"/>
      <c r="O422" s="59"/>
      <c r="P422" s="59"/>
      <c r="Q422" s="59"/>
      <c r="R422" s="829"/>
      <c r="S422" s="829"/>
      <c r="T422" s="829"/>
      <c r="U422" s="829"/>
      <c r="V422" s="829"/>
      <c r="W422" s="829"/>
      <c r="X422" s="829"/>
      <c r="Y422" s="829"/>
      <c r="Z422" s="829"/>
      <c r="AA422" s="829"/>
      <c r="AB422" s="829"/>
      <c r="AC422" s="829"/>
      <c r="AD422" s="829"/>
      <c r="AE422" s="829"/>
      <c r="AF422" s="829"/>
      <c r="AG422" s="829"/>
      <c r="AH422" s="829"/>
      <c r="AI422" s="829"/>
      <c r="AJ422" s="829"/>
      <c r="AK422" s="829"/>
      <c r="AL422" s="829"/>
      <c r="AM422" s="829"/>
      <c r="AN422" s="829"/>
      <c r="AO422" s="829"/>
      <c r="AP422" s="829"/>
      <c r="AQ422" s="829"/>
      <c r="AR422" s="829"/>
      <c r="AS422" s="829"/>
      <c r="AT422" s="829"/>
      <c r="AU422" s="829"/>
      <c r="AV422" s="829"/>
      <c r="AW422" s="829"/>
      <c r="AX422" s="829"/>
      <c r="AY422" s="829"/>
      <c r="AZ422" s="829"/>
      <c r="BA422" s="829"/>
      <c r="BB422" s="829"/>
      <c r="BC422" s="829"/>
      <c r="BD422" s="829"/>
      <c r="BE422" s="829"/>
      <c r="BF422" s="829"/>
      <c r="BG422" s="829"/>
      <c r="BH422" s="829"/>
      <c r="BI422" s="829"/>
      <c r="BJ422" s="829"/>
      <c r="BK422" s="829"/>
      <c r="BL422" s="829"/>
      <c r="BM422" s="829"/>
      <c r="BN422" s="829"/>
      <c r="BO422" s="829"/>
      <c r="BP422" s="829"/>
      <c r="BQ422" s="829"/>
      <c r="BR422" s="829"/>
      <c r="BS422" s="829"/>
      <c r="BT422" s="829"/>
      <c r="BU422" s="829"/>
      <c r="BV422" s="829"/>
      <c r="BW422" s="829"/>
      <c r="BX422" s="829"/>
      <c r="BY422" s="829"/>
      <c r="BZ422" s="829"/>
    </row>
    <row r="423" spans="1:86" s="91" customFormat="1" ht="3.9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row>
    <row r="424" spans="1:86" s="2" customFormat="1" ht="5.0999999999999996"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B424" s="91"/>
      <c r="CC424" s="91"/>
      <c r="CD424" s="91"/>
      <c r="CE424" s="91"/>
      <c r="CF424" s="91"/>
      <c r="CG424" s="91"/>
      <c r="CH424" s="91"/>
    </row>
    <row r="425" spans="1:86" s="2" customFormat="1" ht="16.5" customHeight="1">
      <c r="A425" s="59"/>
      <c r="B425" s="59" t="s">
        <v>1334</v>
      </c>
      <c r="C425" s="59"/>
      <c r="D425" s="59"/>
      <c r="E425" s="59"/>
      <c r="F425" s="59"/>
      <c r="G425" s="59"/>
      <c r="H425" s="59"/>
      <c r="I425" s="59"/>
      <c r="J425" s="59"/>
      <c r="K425" s="59"/>
      <c r="L425" s="59"/>
      <c r="M425" s="59"/>
      <c r="N425" s="59"/>
      <c r="O425" s="59"/>
      <c r="P425" s="59"/>
      <c r="Q425" s="59"/>
      <c r="R425" s="829"/>
      <c r="S425" s="829"/>
      <c r="T425" s="829"/>
      <c r="U425" s="829"/>
      <c r="V425" s="829"/>
      <c r="W425" s="829"/>
      <c r="X425" s="829"/>
      <c r="Y425" s="829"/>
      <c r="Z425" s="829"/>
      <c r="AA425" s="829"/>
      <c r="AB425" s="829"/>
      <c r="AC425" s="829"/>
      <c r="AD425" s="829"/>
      <c r="AE425" s="829"/>
      <c r="AF425" s="829"/>
      <c r="AG425" s="829"/>
      <c r="AH425" s="829"/>
      <c r="AI425" s="829"/>
      <c r="AJ425" s="829"/>
      <c r="AK425" s="829"/>
      <c r="AL425" s="829"/>
      <c r="AM425" s="829"/>
      <c r="AN425" s="829"/>
      <c r="AO425" s="829"/>
      <c r="AP425" s="829"/>
      <c r="AQ425" s="829"/>
      <c r="AR425" s="829"/>
      <c r="AS425" s="829"/>
      <c r="AT425" s="829"/>
      <c r="AU425" s="829"/>
      <c r="AV425" s="829"/>
      <c r="AW425" s="829"/>
      <c r="AX425" s="829"/>
      <c r="AY425" s="829"/>
      <c r="AZ425" s="829"/>
      <c r="BA425" s="829"/>
      <c r="BB425" s="829"/>
      <c r="BC425" s="829"/>
      <c r="BD425" s="829"/>
      <c r="BE425" s="829"/>
      <c r="BF425" s="829"/>
      <c r="BG425" s="829"/>
      <c r="BH425" s="829"/>
      <c r="BI425" s="829"/>
      <c r="BJ425" s="829"/>
      <c r="BK425" s="829"/>
      <c r="BL425" s="829"/>
      <c r="BM425" s="829"/>
      <c r="BN425" s="829"/>
      <c r="BO425" s="829"/>
      <c r="BP425" s="829"/>
      <c r="BQ425" s="829"/>
      <c r="BR425" s="829"/>
      <c r="BS425" s="829"/>
      <c r="BT425" s="829"/>
      <c r="BU425" s="829"/>
      <c r="BV425" s="829"/>
      <c r="BW425" s="829"/>
      <c r="BX425" s="829"/>
      <c r="BY425" s="829"/>
      <c r="BZ425" s="829"/>
      <c r="CB425" s="8"/>
    </row>
    <row r="426" spans="1:86"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6" s="91" customFormat="1" ht="3.9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2"/>
      <c r="CC427" s="2"/>
      <c r="CD427" s="2"/>
      <c r="CE427" s="2"/>
      <c r="CF427" s="2"/>
      <c r="CG427" s="2"/>
      <c r="CH427" s="2"/>
    </row>
    <row r="428" spans="1:86" s="91" customFormat="1" ht="17.100000000000001" customHeight="1">
      <c r="A428" s="59"/>
      <c r="B428" s="59" t="s">
        <v>1335</v>
      </c>
      <c r="C428" s="59"/>
      <c r="D428" s="59"/>
      <c r="E428" s="59"/>
      <c r="F428" s="59"/>
      <c r="G428" s="59"/>
      <c r="H428" s="59"/>
      <c r="I428" s="59"/>
      <c r="J428" s="59"/>
      <c r="K428" s="59"/>
      <c r="L428" s="59"/>
      <c r="M428" s="59"/>
      <c r="N428" s="59"/>
      <c r="O428" s="59"/>
      <c r="P428" s="59"/>
      <c r="Q428" s="59"/>
      <c r="R428" s="829"/>
      <c r="S428" s="829"/>
      <c r="T428" s="829"/>
      <c r="U428" s="829"/>
      <c r="V428" s="829"/>
      <c r="W428" s="829"/>
      <c r="X428" s="829"/>
      <c r="Y428" s="829"/>
      <c r="Z428" s="829"/>
      <c r="AA428" s="829"/>
      <c r="AB428" s="829"/>
      <c r="AC428" s="829"/>
      <c r="AD428" s="829"/>
      <c r="AE428" s="829"/>
      <c r="AF428" s="829"/>
      <c r="AG428" s="829"/>
      <c r="AH428" s="829"/>
      <c r="AI428" s="829"/>
      <c r="AJ428" s="829"/>
      <c r="AK428" s="829"/>
      <c r="AL428" s="829"/>
      <c r="AM428" s="829"/>
      <c r="AN428" s="829"/>
      <c r="AO428" s="829"/>
      <c r="AP428" s="829"/>
      <c r="AQ428" s="829"/>
      <c r="AR428" s="829"/>
      <c r="AS428" s="829"/>
      <c r="AT428" s="829"/>
      <c r="AU428" s="829"/>
      <c r="AV428" s="829"/>
      <c r="AW428" s="829"/>
      <c r="AX428" s="829"/>
      <c r="AY428" s="829"/>
      <c r="AZ428" s="829"/>
      <c r="BA428" s="829"/>
      <c r="BB428" s="829"/>
      <c r="BC428" s="829"/>
      <c r="BD428" s="829"/>
      <c r="BE428" s="829"/>
      <c r="BF428" s="829"/>
      <c r="BG428" s="829"/>
      <c r="BH428" s="829"/>
      <c r="BI428" s="829"/>
      <c r="BJ428" s="829"/>
      <c r="BK428" s="829"/>
      <c r="BL428" s="829"/>
      <c r="BM428" s="829"/>
      <c r="BN428" s="829"/>
      <c r="BO428" s="829"/>
      <c r="BP428" s="829"/>
      <c r="BQ428" s="829"/>
      <c r="BR428" s="829"/>
      <c r="BS428" s="829"/>
      <c r="BT428" s="829"/>
      <c r="BU428" s="829"/>
      <c r="BV428" s="829"/>
      <c r="BW428" s="829"/>
      <c r="BX428" s="829"/>
      <c r="BY428" s="829"/>
      <c r="BZ428" s="829"/>
    </row>
    <row r="429" spans="1:86" s="91"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row>
    <row r="430" spans="1:86" s="2" customFormat="1" ht="5.0999999999999996"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B430" s="91"/>
      <c r="CC430" s="91"/>
      <c r="CD430" s="91"/>
      <c r="CE430" s="91"/>
      <c r="CF430" s="91"/>
      <c r="CG430" s="91"/>
      <c r="CH430" s="91"/>
    </row>
    <row r="431" spans="1:86" s="2" customFormat="1" ht="16.5" customHeight="1">
      <c r="A431" s="59"/>
      <c r="B431" s="59" t="s">
        <v>1336</v>
      </c>
      <c r="C431" s="59"/>
      <c r="D431" s="59"/>
      <c r="E431" s="59"/>
      <c r="F431" s="59"/>
      <c r="G431" s="59"/>
      <c r="H431" s="59"/>
      <c r="I431" s="59"/>
      <c r="J431" s="59"/>
      <c r="K431" s="59"/>
      <c r="L431" s="59"/>
      <c r="M431" s="59"/>
      <c r="N431" s="59"/>
      <c r="O431" s="59"/>
      <c r="P431" s="59"/>
      <c r="Q431" s="59"/>
      <c r="R431" s="829"/>
      <c r="S431" s="829"/>
      <c r="T431" s="829"/>
      <c r="U431" s="829"/>
      <c r="V431" s="829"/>
      <c r="W431" s="829"/>
      <c r="X431" s="829"/>
      <c r="Y431" s="829"/>
      <c r="Z431" s="829"/>
      <c r="AA431" s="829"/>
      <c r="AB431" s="829"/>
      <c r="AC431" s="829"/>
      <c r="AD431" s="829"/>
      <c r="AE431" s="829"/>
      <c r="AF431" s="829"/>
      <c r="AG431" s="829"/>
      <c r="AH431" s="829"/>
      <c r="AI431" s="829"/>
      <c r="AJ431" s="829"/>
      <c r="AK431" s="829"/>
      <c r="AL431" s="829"/>
      <c r="AM431" s="829"/>
      <c r="AN431" s="829"/>
      <c r="AO431" s="829"/>
      <c r="AP431" s="829"/>
      <c r="AQ431" s="829"/>
      <c r="AR431" s="829"/>
      <c r="AS431" s="829"/>
      <c r="AT431" s="829"/>
      <c r="AU431" s="829"/>
      <c r="AV431" s="829"/>
      <c r="AW431" s="829"/>
      <c r="AX431" s="829"/>
      <c r="AY431" s="829"/>
      <c r="AZ431" s="829"/>
      <c r="BA431" s="829"/>
      <c r="BB431" s="829"/>
      <c r="BC431" s="829"/>
      <c r="BD431" s="829"/>
      <c r="BE431" s="829"/>
      <c r="BF431" s="829"/>
      <c r="BG431" s="829"/>
      <c r="BH431" s="829"/>
      <c r="BI431" s="829"/>
      <c r="BJ431" s="829"/>
      <c r="BK431" s="829"/>
      <c r="BL431" s="829"/>
      <c r="BM431" s="829"/>
      <c r="BN431" s="829"/>
      <c r="BO431" s="829"/>
      <c r="BP431" s="829"/>
      <c r="BQ431" s="829"/>
      <c r="BR431" s="829"/>
      <c r="BS431" s="829"/>
      <c r="BT431" s="829"/>
      <c r="BU431" s="829"/>
      <c r="BV431" s="829"/>
      <c r="BW431" s="829"/>
      <c r="BX431" s="829"/>
      <c r="BY431" s="829"/>
      <c r="BZ431" s="829"/>
      <c r="CB431" s="8"/>
    </row>
    <row r="432" spans="1:86" s="2" customFormat="1" ht="3.9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6" s="91" customFormat="1" ht="3.95"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B433" s="2"/>
      <c r="CC433" s="2"/>
      <c r="CD433" s="2"/>
      <c r="CE433" s="2"/>
      <c r="CF433" s="2"/>
      <c r="CG433" s="2"/>
      <c r="CH433" s="2"/>
    </row>
    <row r="434" spans="1:86" s="91" customFormat="1" ht="17.100000000000001" customHeight="1">
      <c r="A434" s="59"/>
      <c r="B434" s="59" t="s">
        <v>1337</v>
      </c>
      <c r="C434" s="59"/>
      <c r="D434" s="59"/>
      <c r="E434" s="59"/>
      <c r="F434" s="59"/>
      <c r="G434" s="59"/>
      <c r="H434" s="59"/>
      <c r="I434" s="59"/>
      <c r="J434" s="59"/>
      <c r="K434" s="59"/>
      <c r="L434" s="59"/>
      <c r="M434" s="59"/>
      <c r="N434" s="59"/>
      <c r="O434" s="59"/>
      <c r="P434" s="59"/>
      <c r="Q434" s="59"/>
      <c r="R434" s="829"/>
      <c r="S434" s="829"/>
      <c r="T434" s="829"/>
      <c r="U434" s="829"/>
      <c r="V434" s="829"/>
      <c r="W434" s="829"/>
      <c r="X434" s="829"/>
      <c r="Y434" s="829"/>
      <c r="Z434" s="829"/>
      <c r="AA434" s="829"/>
      <c r="AB434" s="829"/>
      <c r="AC434" s="829"/>
      <c r="AD434" s="829"/>
      <c r="AE434" s="829"/>
      <c r="AF434" s="829"/>
      <c r="AG434" s="829"/>
      <c r="AH434" s="829"/>
      <c r="AI434" s="829"/>
      <c r="AJ434" s="829"/>
      <c r="AK434" s="829"/>
      <c r="AL434" s="829"/>
      <c r="AM434" s="829"/>
      <c r="AN434" s="829"/>
      <c r="AO434" s="829"/>
      <c r="AP434" s="829"/>
      <c r="AQ434" s="829"/>
      <c r="AR434" s="829"/>
      <c r="AS434" s="829"/>
      <c r="AT434" s="829"/>
      <c r="AU434" s="829"/>
      <c r="AV434" s="829"/>
      <c r="AW434" s="829"/>
      <c r="AX434" s="829"/>
      <c r="AY434" s="829"/>
      <c r="AZ434" s="829"/>
      <c r="BA434" s="829"/>
      <c r="BB434" s="829"/>
      <c r="BC434" s="829"/>
      <c r="BD434" s="829"/>
      <c r="BE434" s="829"/>
      <c r="BF434" s="829"/>
      <c r="BG434" s="829"/>
      <c r="BH434" s="829"/>
      <c r="BI434" s="829"/>
      <c r="BJ434" s="829"/>
      <c r="BK434" s="829"/>
      <c r="BL434" s="829"/>
      <c r="BM434" s="829"/>
      <c r="BN434" s="829"/>
      <c r="BO434" s="829"/>
      <c r="BP434" s="829"/>
      <c r="BQ434" s="829"/>
      <c r="BR434" s="829"/>
      <c r="BS434" s="829"/>
      <c r="BT434" s="829"/>
      <c r="BU434" s="829"/>
      <c r="BV434" s="829"/>
      <c r="BW434" s="829"/>
      <c r="BX434" s="829"/>
      <c r="BY434" s="829"/>
      <c r="BZ434" s="829"/>
    </row>
    <row r="435" spans="1:86" s="91" customFormat="1" ht="3.9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row>
    <row r="436" spans="1:86" s="2" customFormat="1" ht="5.0999999999999996"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c r="CB436" s="91"/>
      <c r="CC436" s="91"/>
      <c r="CD436" s="91"/>
      <c r="CE436" s="91"/>
      <c r="CF436" s="91"/>
      <c r="CG436" s="91"/>
      <c r="CH436" s="91"/>
    </row>
    <row r="437" spans="1:86" s="2" customFormat="1" ht="16.5" customHeight="1">
      <c r="A437" s="59"/>
      <c r="B437" s="798" t="s">
        <v>1338</v>
      </c>
      <c r="C437" s="798"/>
      <c r="D437" s="798"/>
      <c r="E437" s="798"/>
      <c r="F437" s="798"/>
      <c r="G437" s="798"/>
      <c r="H437" s="798"/>
      <c r="I437" s="798"/>
      <c r="J437" s="798"/>
      <c r="K437" s="798"/>
      <c r="L437" s="798"/>
      <c r="M437" s="798"/>
      <c r="N437" s="798"/>
      <c r="O437" s="798"/>
      <c r="P437" s="798"/>
      <c r="Q437" s="798"/>
      <c r="R437" s="798"/>
      <c r="S437" s="829"/>
      <c r="T437" s="829"/>
      <c r="U437" s="829"/>
      <c r="V437" s="829"/>
      <c r="W437" s="829"/>
      <c r="X437" s="829"/>
      <c r="Y437" s="829"/>
      <c r="Z437" s="829"/>
      <c r="AA437" s="829"/>
      <c r="AB437" s="829"/>
      <c r="AC437" s="829"/>
      <c r="AD437" s="829"/>
      <c r="AE437" s="829"/>
      <c r="AF437" s="829"/>
      <c r="AG437" s="829"/>
      <c r="AH437" s="829"/>
      <c r="AI437" s="829"/>
      <c r="AJ437" s="829"/>
      <c r="AK437" s="829"/>
      <c r="AL437" s="829"/>
      <c r="AM437" s="829"/>
      <c r="AN437" s="829"/>
      <c r="AO437" s="829"/>
      <c r="AP437" s="829"/>
      <c r="AQ437" s="829"/>
      <c r="AR437" s="829"/>
      <c r="AS437" s="829"/>
      <c r="AT437" s="829"/>
      <c r="AU437" s="829"/>
      <c r="AV437" s="829"/>
      <c r="AW437" s="829"/>
      <c r="AX437" s="829"/>
      <c r="AY437" s="829"/>
      <c r="AZ437" s="829"/>
      <c r="BA437" s="829"/>
      <c r="BB437" s="829"/>
      <c r="BC437" s="829"/>
      <c r="BD437" s="829"/>
      <c r="BE437" s="829"/>
      <c r="BF437" s="829"/>
      <c r="BG437" s="829"/>
      <c r="BH437" s="829"/>
      <c r="BI437" s="829"/>
      <c r="BJ437" s="829"/>
      <c r="BK437" s="829"/>
      <c r="BL437" s="829"/>
      <c r="BM437" s="829"/>
      <c r="BN437" s="829"/>
      <c r="BO437" s="829"/>
      <c r="BP437" s="829"/>
      <c r="BQ437" s="829"/>
      <c r="BR437" s="829"/>
      <c r="BS437" s="829"/>
      <c r="BT437" s="829"/>
      <c r="BU437" s="829"/>
      <c r="BV437" s="829"/>
      <c r="BW437" s="829"/>
      <c r="BX437" s="829"/>
      <c r="BY437" s="829"/>
      <c r="BZ437" s="829"/>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829"/>
      <c r="S438" s="829"/>
      <c r="T438" s="829"/>
      <c r="U438" s="829"/>
      <c r="V438" s="829"/>
      <c r="W438" s="829"/>
      <c r="X438" s="829"/>
      <c r="Y438" s="829"/>
      <c r="Z438" s="829"/>
      <c r="AA438" s="829"/>
      <c r="AB438" s="829"/>
      <c r="AC438" s="829"/>
      <c r="AD438" s="829"/>
      <c r="AE438" s="829"/>
      <c r="AF438" s="829"/>
      <c r="AG438" s="829"/>
      <c r="AH438" s="829"/>
      <c r="AI438" s="829"/>
      <c r="AJ438" s="829"/>
      <c r="AK438" s="829"/>
      <c r="AL438" s="829"/>
      <c r="AM438" s="829"/>
      <c r="AN438" s="829"/>
      <c r="AO438" s="829"/>
      <c r="AP438" s="829"/>
      <c r="AQ438" s="829"/>
      <c r="AR438" s="829"/>
      <c r="AS438" s="829"/>
      <c r="AT438" s="829"/>
      <c r="AU438" s="829"/>
      <c r="AV438" s="829"/>
      <c r="AW438" s="829"/>
      <c r="AX438" s="829"/>
      <c r="AY438" s="829"/>
      <c r="AZ438" s="829"/>
      <c r="BA438" s="829"/>
      <c r="BB438" s="829"/>
      <c r="BC438" s="829"/>
      <c r="BD438" s="829"/>
      <c r="BE438" s="829"/>
      <c r="BF438" s="829"/>
      <c r="BG438" s="829"/>
      <c r="BH438" s="829"/>
      <c r="BI438" s="829"/>
      <c r="BJ438" s="829"/>
      <c r="BK438" s="829"/>
      <c r="BL438" s="829"/>
      <c r="BM438" s="829"/>
      <c r="BN438" s="829"/>
      <c r="BO438" s="829"/>
      <c r="BP438" s="829"/>
      <c r="BQ438" s="829"/>
      <c r="BR438" s="829"/>
      <c r="BS438" s="829"/>
      <c r="BT438" s="829"/>
      <c r="BU438" s="829"/>
      <c r="BV438" s="829"/>
      <c r="BW438" s="829"/>
      <c r="BX438" s="829"/>
      <c r="BY438" s="829"/>
      <c r="BZ438" s="829"/>
      <c r="CB438" s="8"/>
    </row>
    <row r="439" spans="1:86" s="2" customFormat="1" ht="3.9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row>
    <row r="440" spans="1:86" s="2" customFormat="1" ht="3.95" customHeight="1">
      <c r="A440" s="174"/>
      <c r="B440" s="174"/>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c r="AS440" s="174"/>
      <c r="AT440" s="174"/>
      <c r="AU440" s="174"/>
      <c r="AV440" s="174"/>
      <c r="AW440" s="174"/>
      <c r="AX440" s="174"/>
      <c r="AY440" s="174"/>
      <c r="AZ440" s="174"/>
      <c r="BA440" s="174"/>
      <c r="BB440" s="174"/>
      <c r="BC440" s="174"/>
      <c r="BD440" s="174"/>
      <c r="BE440" s="174"/>
      <c r="BF440" s="174"/>
      <c r="BG440" s="174"/>
      <c r="BH440" s="174"/>
      <c r="BI440" s="174"/>
      <c r="BJ440" s="174"/>
      <c r="BK440" s="174"/>
      <c r="BL440" s="174"/>
      <c r="BM440" s="174"/>
      <c r="BN440" s="174"/>
      <c r="BO440" s="174"/>
      <c r="BP440" s="174"/>
      <c r="BQ440" s="174"/>
      <c r="BR440" s="174"/>
      <c r="BS440" s="174"/>
      <c r="BT440" s="174"/>
      <c r="BU440" s="174"/>
      <c r="BV440" s="174"/>
      <c r="BW440" s="174"/>
      <c r="BX440" s="174"/>
      <c r="BY440" s="174"/>
      <c r="BZ440" s="174"/>
    </row>
    <row r="441" spans="1:86" s="2" customFormat="1" ht="17.100000000000001" customHeight="1">
      <c r="A441" s="59"/>
      <c r="B441" s="59" t="s">
        <v>1339</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794"/>
      <c r="D442" s="794"/>
      <c r="E442" s="794"/>
      <c r="F442" s="794"/>
      <c r="G442" s="794"/>
      <c r="H442" s="794"/>
      <c r="I442" s="794"/>
      <c r="J442" s="794"/>
      <c r="K442" s="794"/>
      <c r="L442" s="794"/>
      <c r="M442" s="794"/>
      <c r="N442" s="794"/>
      <c r="O442" s="794"/>
      <c r="P442" s="794"/>
      <c r="Q442" s="794"/>
      <c r="R442" s="794"/>
      <c r="S442" s="794"/>
      <c r="T442" s="794"/>
      <c r="U442" s="794"/>
      <c r="V442" s="794"/>
      <c r="W442" s="794"/>
      <c r="X442" s="794"/>
      <c r="Y442" s="794"/>
      <c r="Z442" s="794"/>
      <c r="AA442" s="794"/>
      <c r="AB442" s="794"/>
      <c r="AC442" s="794"/>
      <c r="AD442" s="794"/>
      <c r="AE442" s="794"/>
      <c r="AF442" s="794"/>
      <c r="AG442" s="794"/>
      <c r="AH442" s="794"/>
      <c r="AI442" s="794"/>
      <c r="AJ442" s="794"/>
      <c r="AK442" s="794"/>
      <c r="AL442" s="794"/>
      <c r="AM442" s="794"/>
      <c r="AN442" s="794"/>
      <c r="AO442" s="794"/>
      <c r="AP442" s="794"/>
      <c r="AQ442" s="794"/>
      <c r="AR442" s="794"/>
      <c r="AS442" s="794"/>
      <c r="AT442" s="794"/>
      <c r="AU442" s="794"/>
      <c r="AV442" s="794"/>
      <c r="AW442" s="794"/>
      <c r="AX442" s="794"/>
      <c r="AY442" s="794"/>
      <c r="AZ442" s="794"/>
      <c r="BA442" s="794"/>
      <c r="BB442" s="794"/>
      <c r="BC442" s="794"/>
      <c r="BD442" s="794"/>
      <c r="BE442" s="794"/>
      <c r="BF442" s="794"/>
      <c r="BG442" s="794"/>
      <c r="BH442" s="794"/>
      <c r="BI442" s="794"/>
      <c r="BJ442" s="794"/>
      <c r="BK442" s="794"/>
      <c r="BL442" s="794"/>
      <c r="BM442" s="794"/>
      <c r="BN442" s="794"/>
      <c r="BO442" s="794"/>
      <c r="BP442" s="794"/>
      <c r="BQ442" s="794"/>
      <c r="BR442" s="794"/>
      <c r="BS442" s="794"/>
      <c r="BT442" s="794"/>
      <c r="BU442" s="794"/>
      <c r="BV442" s="794"/>
      <c r="BW442" s="794"/>
      <c r="BX442" s="794"/>
      <c r="BY442" s="794"/>
      <c r="BZ442" s="794"/>
    </row>
    <row r="443" spans="1:86" s="2" customFormat="1" ht="17.100000000000001" customHeight="1">
      <c r="A443" s="59"/>
      <c r="B443" s="59"/>
      <c r="C443" s="794"/>
      <c r="D443" s="794"/>
      <c r="E443" s="794"/>
      <c r="F443" s="794"/>
      <c r="G443" s="794"/>
      <c r="H443" s="794"/>
      <c r="I443" s="794"/>
      <c r="J443" s="794"/>
      <c r="K443" s="794"/>
      <c r="L443" s="794"/>
      <c r="M443" s="794"/>
      <c r="N443" s="794"/>
      <c r="O443" s="794"/>
      <c r="P443" s="794"/>
      <c r="Q443" s="794"/>
      <c r="R443" s="794"/>
      <c r="S443" s="794"/>
      <c r="T443" s="794"/>
      <c r="U443" s="794"/>
      <c r="V443" s="794"/>
      <c r="W443" s="794"/>
      <c r="X443" s="794"/>
      <c r="Y443" s="794"/>
      <c r="Z443" s="794"/>
      <c r="AA443" s="794"/>
      <c r="AB443" s="794"/>
      <c r="AC443" s="794"/>
      <c r="AD443" s="794"/>
      <c r="AE443" s="794"/>
      <c r="AF443" s="794"/>
      <c r="AG443" s="794"/>
      <c r="AH443" s="794"/>
      <c r="AI443" s="794"/>
      <c r="AJ443" s="794"/>
      <c r="AK443" s="794"/>
      <c r="AL443" s="794"/>
      <c r="AM443" s="794"/>
      <c r="AN443" s="794"/>
      <c r="AO443" s="794"/>
      <c r="AP443" s="794"/>
      <c r="AQ443" s="794"/>
      <c r="AR443" s="794"/>
      <c r="AS443" s="794"/>
      <c r="AT443" s="794"/>
      <c r="AU443" s="794"/>
      <c r="AV443" s="794"/>
      <c r="AW443" s="794"/>
      <c r="AX443" s="794"/>
      <c r="AY443" s="794"/>
      <c r="AZ443" s="794"/>
      <c r="BA443" s="794"/>
      <c r="BB443" s="794"/>
      <c r="BC443" s="794"/>
      <c r="BD443" s="794"/>
      <c r="BE443" s="794"/>
      <c r="BF443" s="794"/>
      <c r="BG443" s="794"/>
      <c r="BH443" s="794"/>
      <c r="BI443" s="794"/>
      <c r="BJ443" s="794"/>
      <c r="BK443" s="794"/>
      <c r="BL443" s="794"/>
      <c r="BM443" s="794"/>
      <c r="BN443" s="794"/>
      <c r="BO443" s="794"/>
      <c r="BP443" s="794"/>
      <c r="BQ443" s="794"/>
      <c r="BR443" s="794"/>
      <c r="BS443" s="794"/>
      <c r="BT443" s="794"/>
      <c r="BU443" s="794"/>
      <c r="BV443" s="794"/>
      <c r="BW443" s="794"/>
      <c r="BX443" s="794"/>
      <c r="BY443" s="794"/>
      <c r="BZ443" s="794"/>
    </row>
    <row r="444" spans="1:86" s="2" customFormat="1" ht="17.100000000000001" customHeight="1">
      <c r="A444" s="59"/>
      <c r="B444" s="59"/>
      <c r="C444" s="794"/>
      <c r="D444" s="794"/>
      <c r="E444" s="794"/>
      <c r="F444" s="794"/>
      <c r="G444" s="794"/>
      <c r="H444" s="794"/>
      <c r="I444" s="794"/>
      <c r="J444" s="794"/>
      <c r="K444" s="794"/>
      <c r="L444" s="794"/>
      <c r="M444" s="794"/>
      <c r="N444" s="794"/>
      <c r="O444" s="794"/>
      <c r="P444" s="794"/>
      <c r="Q444" s="794"/>
      <c r="R444" s="794"/>
      <c r="S444" s="794"/>
      <c r="T444" s="794"/>
      <c r="U444" s="794"/>
      <c r="V444" s="794"/>
      <c r="W444" s="794"/>
      <c r="X444" s="794"/>
      <c r="Y444" s="794"/>
      <c r="Z444" s="794"/>
      <c r="AA444" s="794"/>
      <c r="AB444" s="794"/>
      <c r="AC444" s="794"/>
      <c r="AD444" s="794"/>
      <c r="AE444" s="794"/>
      <c r="AF444" s="794"/>
      <c r="AG444" s="794"/>
      <c r="AH444" s="794"/>
      <c r="AI444" s="794"/>
      <c r="AJ444" s="794"/>
      <c r="AK444" s="794"/>
      <c r="AL444" s="794"/>
      <c r="AM444" s="794"/>
      <c r="AN444" s="794"/>
      <c r="AO444" s="794"/>
      <c r="AP444" s="794"/>
      <c r="AQ444" s="794"/>
      <c r="AR444" s="794"/>
      <c r="AS444" s="794"/>
      <c r="AT444" s="794"/>
      <c r="AU444" s="794"/>
      <c r="AV444" s="794"/>
      <c r="AW444" s="794"/>
      <c r="AX444" s="794"/>
      <c r="AY444" s="794"/>
      <c r="AZ444" s="794"/>
      <c r="BA444" s="794"/>
      <c r="BB444" s="794"/>
      <c r="BC444" s="794"/>
      <c r="BD444" s="794"/>
      <c r="BE444" s="794"/>
      <c r="BF444" s="794"/>
      <c r="BG444" s="794"/>
      <c r="BH444" s="794"/>
      <c r="BI444" s="794"/>
      <c r="BJ444" s="794"/>
      <c r="BK444" s="794"/>
      <c r="BL444" s="794"/>
      <c r="BM444" s="794"/>
      <c r="BN444" s="794"/>
      <c r="BO444" s="794"/>
      <c r="BP444" s="794"/>
      <c r="BQ444" s="794"/>
      <c r="BR444" s="794"/>
      <c r="BS444" s="794"/>
      <c r="BT444" s="794"/>
      <c r="BU444" s="794"/>
      <c r="BV444" s="794"/>
      <c r="BW444" s="794"/>
      <c r="BX444" s="794"/>
      <c r="BY444" s="794"/>
      <c r="BZ444" s="794"/>
    </row>
    <row r="445" spans="1:86" s="1" customFormat="1" ht="17.100000000000001" customHeight="1">
      <c r="A445" s="59"/>
      <c r="B445" s="59"/>
      <c r="C445" s="794"/>
      <c r="D445" s="794"/>
      <c r="E445" s="794"/>
      <c r="F445" s="794"/>
      <c r="G445" s="794"/>
      <c r="H445" s="794"/>
      <c r="I445" s="794"/>
      <c r="J445" s="794"/>
      <c r="K445" s="794"/>
      <c r="L445" s="794"/>
      <c r="M445" s="794"/>
      <c r="N445" s="794"/>
      <c r="O445" s="794"/>
      <c r="P445" s="794"/>
      <c r="Q445" s="794"/>
      <c r="R445" s="794"/>
      <c r="S445" s="794"/>
      <c r="T445" s="794"/>
      <c r="U445" s="794"/>
      <c r="V445" s="794"/>
      <c r="W445" s="794"/>
      <c r="X445" s="794"/>
      <c r="Y445" s="794"/>
      <c r="Z445" s="794"/>
      <c r="AA445" s="794"/>
      <c r="AB445" s="794"/>
      <c r="AC445" s="794"/>
      <c r="AD445" s="794"/>
      <c r="AE445" s="794"/>
      <c r="AF445" s="794"/>
      <c r="AG445" s="794"/>
      <c r="AH445" s="794"/>
      <c r="AI445" s="794"/>
      <c r="AJ445" s="794"/>
      <c r="AK445" s="794"/>
      <c r="AL445" s="794"/>
      <c r="AM445" s="794"/>
      <c r="AN445" s="794"/>
      <c r="AO445" s="794"/>
      <c r="AP445" s="794"/>
      <c r="AQ445" s="794"/>
      <c r="AR445" s="794"/>
      <c r="AS445" s="794"/>
      <c r="AT445" s="794"/>
      <c r="AU445" s="794"/>
      <c r="AV445" s="794"/>
      <c r="AW445" s="794"/>
      <c r="AX445" s="794"/>
      <c r="AY445" s="794"/>
      <c r="AZ445" s="794"/>
      <c r="BA445" s="794"/>
      <c r="BB445" s="794"/>
      <c r="BC445" s="794"/>
      <c r="BD445" s="794"/>
      <c r="BE445" s="794"/>
      <c r="BF445" s="794"/>
      <c r="BG445" s="794"/>
      <c r="BH445" s="794"/>
      <c r="BI445" s="794"/>
      <c r="BJ445" s="794"/>
      <c r="BK445" s="794"/>
      <c r="BL445" s="794"/>
      <c r="BM445" s="794"/>
      <c r="BN445" s="794"/>
      <c r="BO445" s="794"/>
      <c r="BP445" s="794"/>
      <c r="BQ445" s="794"/>
      <c r="BR445" s="794"/>
      <c r="BS445" s="794"/>
      <c r="BT445" s="794"/>
      <c r="BU445" s="794"/>
      <c r="BV445" s="794"/>
      <c r="BW445" s="794"/>
      <c r="BX445" s="794"/>
      <c r="BY445" s="794"/>
      <c r="BZ445" s="794"/>
      <c r="CB445" s="2"/>
      <c r="CC445" s="2"/>
      <c r="CD445" s="2"/>
      <c r="CE445" s="2"/>
      <c r="CF445" s="2"/>
      <c r="CG445" s="2"/>
      <c r="CH445" s="2"/>
    </row>
    <row r="446" spans="1:86" s="2" customFormat="1" ht="17.100000000000001" customHeight="1">
      <c r="A446" s="59"/>
      <c r="B446" s="59"/>
      <c r="C446" s="794"/>
      <c r="D446" s="794"/>
      <c r="E446" s="794"/>
      <c r="F446" s="794"/>
      <c r="G446" s="794"/>
      <c r="H446" s="794"/>
      <c r="I446" s="794"/>
      <c r="J446" s="794"/>
      <c r="K446" s="794"/>
      <c r="L446" s="794"/>
      <c r="M446" s="794"/>
      <c r="N446" s="794"/>
      <c r="O446" s="794"/>
      <c r="P446" s="794"/>
      <c r="Q446" s="794"/>
      <c r="R446" s="794"/>
      <c r="S446" s="794"/>
      <c r="T446" s="794"/>
      <c r="U446" s="794"/>
      <c r="V446" s="794"/>
      <c r="W446" s="794"/>
      <c r="X446" s="794"/>
      <c r="Y446" s="794"/>
      <c r="Z446" s="794"/>
      <c r="AA446" s="794"/>
      <c r="AB446" s="794"/>
      <c r="AC446" s="794"/>
      <c r="AD446" s="794"/>
      <c r="AE446" s="794"/>
      <c r="AF446" s="794"/>
      <c r="AG446" s="794"/>
      <c r="AH446" s="794"/>
      <c r="AI446" s="794"/>
      <c r="AJ446" s="794"/>
      <c r="AK446" s="794"/>
      <c r="AL446" s="794"/>
      <c r="AM446" s="794"/>
      <c r="AN446" s="794"/>
      <c r="AO446" s="794"/>
      <c r="AP446" s="794"/>
      <c r="AQ446" s="794"/>
      <c r="AR446" s="794"/>
      <c r="AS446" s="794"/>
      <c r="AT446" s="794"/>
      <c r="AU446" s="794"/>
      <c r="AV446" s="794"/>
      <c r="AW446" s="794"/>
      <c r="AX446" s="794"/>
      <c r="AY446" s="794"/>
      <c r="AZ446" s="794"/>
      <c r="BA446" s="794"/>
      <c r="BB446" s="794"/>
      <c r="BC446" s="794"/>
      <c r="BD446" s="794"/>
      <c r="BE446" s="794"/>
      <c r="BF446" s="794"/>
      <c r="BG446" s="794"/>
      <c r="BH446" s="794"/>
      <c r="BI446" s="794"/>
      <c r="BJ446" s="794"/>
      <c r="BK446" s="794"/>
      <c r="BL446" s="794"/>
      <c r="BM446" s="794"/>
      <c r="BN446" s="794"/>
      <c r="BO446" s="794"/>
      <c r="BP446" s="794"/>
      <c r="BQ446" s="794"/>
      <c r="BR446" s="794"/>
      <c r="BS446" s="794"/>
      <c r="BT446" s="794"/>
      <c r="BU446" s="794"/>
      <c r="BV446" s="794"/>
      <c r="BW446" s="794"/>
      <c r="BX446" s="794"/>
      <c r="BY446" s="794"/>
      <c r="BZ446" s="794"/>
      <c r="CB446" s="1"/>
      <c r="CC446" s="1"/>
      <c r="CD446" s="1"/>
      <c r="CE446" s="1"/>
      <c r="CF446" s="1"/>
      <c r="CG446" s="1"/>
      <c r="CH446" s="1"/>
    </row>
    <row r="447" spans="1:86" s="2" customFormat="1" ht="5.0999999999999996"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B447" s="8"/>
    </row>
    <row r="448" spans="1:86" s="1" customFormat="1" ht="17.100000000000001" customHeight="1">
      <c r="A448" s="844" t="s">
        <v>199</v>
      </c>
      <c r="B448" s="844"/>
      <c r="C448" s="844"/>
      <c r="D448" s="844"/>
      <c r="E448" s="844"/>
      <c r="F448" s="844"/>
      <c r="G448" s="844"/>
      <c r="H448" s="844"/>
      <c r="I448" s="844"/>
      <c r="J448" s="844"/>
      <c r="K448" s="844"/>
      <c r="L448" s="844"/>
      <c r="M448" s="844"/>
      <c r="N448" s="844"/>
      <c r="O448" s="844"/>
      <c r="P448" s="844"/>
      <c r="Q448" s="844"/>
      <c r="R448" s="844"/>
      <c r="S448" s="844"/>
      <c r="T448" s="844"/>
      <c r="U448" s="844"/>
      <c r="V448" s="844"/>
      <c r="W448" s="844"/>
      <c r="X448" s="844"/>
      <c r="Y448" s="844"/>
      <c r="Z448" s="844"/>
      <c r="AA448" s="844"/>
      <c r="AB448" s="844"/>
      <c r="AC448" s="844"/>
      <c r="AD448" s="844"/>
      <c r="AE448" s="844"/>
      <c r="AF448" s="844"/>
      <c r="AG448" s="844"/>
      <c r="AH448" s="844"/>
      <c r="AI448" s="844"/>
      <c r="AJ448" s="844"/>
      <c r="AK448" s="844"/>
      <c r="AL448" s="844"/>
      <c r="AM448" s="844"/>
      <c r="AN448" s="844"/>
      <c r="AO448" s="844"/>
      <c r="AP448" s="844"/>
      <c r="AQ448" s="844"/>
      <c r="AR448" s="844"/>
      <c r="AS448" s="844"/>
      <c r="AT448" s="844"/>
      <c r="AU448" s="844"/>
      <c r="AV448" s="844"/>
      <c r="AW448" s="844"/>
      <c r="AX448" s="844"/>
      <c r="AY448" s="844"/>
      <c r="AZ448" s="844"/>
      <c r="BA448" s="844"/>
      <c r="BB448" s="844"/>
      <c r="BC448" s="844"/>
      <c r="BD448" s="844"/>
      <c r="BE448" s="844"/>
      <c r="BF448" s="844"/>
      <c r="BG448" s="844"/>
      <c r="BH448" s="844"/>
      <c r="BI448" s="844"/>
      <c r="BJ448" s="844"/>
      <c r="BK448" s="844"/>
      <c r="BL448" s="844"/>
      <c r="BM448" s="844"/>
      <c r="BN448" s="844"/>
      <c r="BO448" s="844"/>
      <c r="BP448" s="844"/>
      <c r="BQ448" s="844"/>
      <c r="BR448" s="844"/>
      <c r="BS448" s="844"/>
      <c r="BT448" s="844"/>
      <c r="BU448" s="844"/>
      <c r="BV448" s="844"/>
      <c r="BW448" s="844"/>
      <c r="BX448" s="844"/>
      <c r="BY448" s="844"/>
      <c r="BZ448" s="844"/>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row>
    <row r="451" spans="1:86" s="2" customFormat="1" ht="5.0999999999999996" customHeight="1">
      <c r="A451" s="174"/>
      <c r="B451" s="174"/>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c r="BF451" s="174"/>
      <c r="BG451" s="174"/>
      <c r="BH451" s="174"/>
      <c r="BI451" s="174"/>
      <c r="BJ451" s="174"/>
      <c r="BK451" s="174"/>
      <c r="BL451" s="174"/>
      <c r="BM451" s="174"/>
      <c r="BN451" s="174"/>
      <c r="BO451" s="174"/>
      <c r="BP451" s="174"/>
      <c r="BQ451" s="174"/>
      <c r="BR451" s="174"/>
      <c r="BS451" s="174"/>
      <c r="BT451" s="174"/>
      <c r="BU451" s="174"/>
      <c r="BV451" s="174"/>
      <c r="BW451" s="174"/>
      <c r="BX451" s="174"/>
      <c r="BY451" s="174"/>
      <c r="BZ451" s="174"/>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799"/>
      <c r="O452" s="799"/>
      <c r="P452" s="799"/>
      <c r="Q452" s="799"/>
      <c r="R452" s="799"/>
      <c r="S452" s="799"/>
      <c r="T452" s="799"/>
      <c r="U452" s="79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801" t="s">
        <v>203</v>
      </c>
      <c r="N453" s="801"/>
      <c r="O453" s="801"/>
      <c r="P453" s="801"/>
      <c r="Q453" s="801"/>
      <c r="R453" s="797"/>
      <c r="S453" s="797"/>
      <c r="T453" s="797"/>
      <c r="U453" s="797"/>
      <c r="V453" s="797"/>
      <c r="W453" s="797"/>
      <c r="X453" s="797"/>
      <c r="Y453" s="797"/>
      <c r="Z453" s="797"/>
      <c r="AA453" s="59" t="s">
        <v>85</v>
      </c>
      <c r="AB453" s="59"/>
      <c r="AC453" s="59"/>
      <c r="AD453" s="794" t="str">
        <f t="shared" ref="AD453:AD457" si="8">IFERROR(VLOOKUP(R453,$CB$4:$CC$78,2,FALSE),"")</f>
        <v/>
      </c>
      <c r="AE453" s="794"/>
      <c r="AF453" s="794"/>
      <c r="AG453" s="794"/>
      <c r="AH453" s="794"/>
      <c r="AI453" s="794"/>
      <c r="AJ453" s="794"/>
      <c r="AK453" s="794"/>
      <c r="AL453" s="794"/>
      <c r="AM453" s="794"/>
      <c r="AN453" s="794"/>
      <c r="AO453" s="794"/>
      <c r="AP453" s="794"/>
      <c r="AQ453" s="794"/>
      <c r="AR453" s="794"/>
      <c r="AS453" s="794"/>
      <c r="AT453" s="794"/>
      <c r="AU453" s="794"/>
      <c r="AV453" s="794"/>
      <c r="AW453" s="794"/>
      <c r="AX453" s="794"/>
      <c r="AY453" s="794"/>
      <c r="AZ453" s="794"/>
      <c r="BA453" s="794"/>
      <c r="BB453" s="794"/>
      <c r="BC453" s="794"/>
      <c r="BD453" s="794"/>
      <c r="BE453" s="794"/>
      <c r="BF453" s="794"/>
      <c r="BG453" s="794"/>
      <c r="BH453" s="794"/>
      <c r="BI453" s="794"/>
      <c r="BJ453" s="794"/>
      <c r="BK453" s="794"/>
      <c r="BL453" s="794"/>
      <c r="BM453" s="794"/>
      <c r="BN453" s="794"/>
      <c r="BO453" s="794"/>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801" t="s">
        <v>203</v>
      </c>
      <c r="N454" s="801"/>
      <c r="O454" s="801"/>
      <c r="P454" s="801"/>
      <c r="Q454" s="801"/>
      <c r="R454" s="797"/>
      <c r="S454" s="797"/>
      <c r="T454" s="797"/>
      <c r="U454" s="797"/>
      <c r="V454" s="797"/>
      <c r="W454" s="797"/>
      <c r="X454" s="797"/>
      <c r="Y454" s="797"/>
      <c r="Z454" s="797"/>
      <c r="AA454" s="59" t="s">
        <v>85</v>
      </c>
      <c r="AB454" s="59"/>
      <c r="AC454" s="59"/>
      <c r="AD454" s="794" t="str">
        <f t="shared" si="8"/>
        <v/>
      </c>
      <c r="AE454" s="794"/>
      <c r="AF454" s="794"/>
      <c r="AG454" s="794"/>
      <c r="AH454" s="794"/>
      <c r="AI454" s="794"/>
      <c r="AJ454" s="794"/>
      <c r="AK454" s="794"/>
      <c r="AL454" s="794"/>
      <c r="AM454" s="794"/>
      <c r="AN454" s="794"/>
      <c r="AO454" s="794"/>
      <c r="AP454" s="794"/>
      <c r="AQ454" s="794"/>
      <c r="AR454" s="794"/>
      <c r="AS454" s="794"/>
      <c r="AT454" s="794"/>
      <c r="AU454" s="794"/>
      <c r="AV454" s="794"/>
      <c r="AW454" s="794"/>
      <c r="AX454" s="794"/>
      <c r="AY454" s="794"/>
      <c r="AZ454" s="794"/>
      <c r="BA454" s="794"/>
      <c r="BB454" s="794"/>
      <c r="BC454" s="794"/>
      <c r="BD454" s="794"/>
      <c r="BE454" s="794"/>
      <c r="BF454" s="794"/>
      <c r="BG454" s="794"/>
      <c r="BH454" s="794"/>
      <c r="BI454" s="794"/>
      <c r="BJ454" s="794"/>
      <c r="BK454" s="794"/>
      <c r="BL454" s="794"/>
      <c r="BM454" s="794"/>
      <c r="BN454" s="794"/>
      <c r="BO454" s="794"/>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801" t="s">
        <v>203</v>
      </c>
      <c r="N455" s="801"/>
      <c r="O455" s="801"/>
      <c r="P455" s="801"/>
      <c r="Q455" s="801"/>
      <c r="R455" s="797"/>
      <c r="S455" s="797"/>
      <c r="T455" s="797"/>
      <c r="U455" s="797"/>
      <c r="V455" s="797"/>
      <c r="W455" s="797"/>
      <c r="X455" s="797"/>
      <c r="Y455" s="797"/>
      <c r="Z455" s="797"/>
      <c r="AA455" s="59" t="s">
        <v>85</v>
      </c>
      <c r="AB455" s="59"/>
      <c r="AC455" s="59"/>
      <c r="AD455" s="794" t="str">
        <f t="shared" si="8"/>
        <v/>
      </c>
      <c r="AE455" s="794"/>
      <c r="AF455" s="794"/>
      <c r="AG455" s="794"/>
      <c r="AH455" s="794"/>
      <c r="AI455" s="794"/>
      <c r="AJ455" s="794"/>
      <c r="AK455" s="794"/>
      <c r="AL455" s="794"/>
      <c r="AM455" s="794"/>
      <c r="AN455" s="794"/>
      <c r="AO455" s="794"/>
      <c r="AP455" s="794"/>
      <c r="AQ455" s="794"/>
      <c r="AR455" s="794"/>
      <c r="AS455" s="794"/>
      <c r="AT455" s="794"/>
      <c r="AU455" s="794"/>
      <c r="AV455" s="794"/>
      <c r="AW455" s="794"/>
      <c r="AX455" s="794"/>
      <c r="AY455" s="794"/>
      <c r="AZ455" s="794"/>
      <c r="BA455" s="794"/>
      <c r="BB455" s="794"/>
      <c r="BC455" s="794"/>
      <c r="BD455" s="794"/>
      <c r="BE455" s="794"/>
      <c r="BF455" s="794"/>
      <c r="BG455" s="794"/>
      <c r="BH455" s="794"/>
      <c r="BI455" s="794"/>
      <c r="BJ455" s="794"/>
      <c r="BK455" s="794"/>
      <c r="BL455" s="794"/>
      <c r="BM455" s="794"/>
      <c r="BN455" s="794"/>
      <c r="BO455" s="794"/>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801" t="s">
        <v>203</v>
      </c>
      <c r="N456" s="801"/>
      <c r="O456" s="801"/>
      <c r="P456" s="801"/>
      <c r="Q456" s="801"/>
      <c r="R456" s="797"/>
      <c r="S456" s="797"/>
      <c r="T456" s="797"/>
      <c r="U456" s="797"/>
      <c r="V456" s="797"/>
      <c r="W456" s="797"/>
      <c r="X456" s="797"/>
      <c r="Y456" s="797"/>
      <c r="Z456" s="797"/>
      <c r="AA456" s="59" t="s">
        <v>85</v>
      </c>
      <c r="AB456" s="59"/>
      <c r="AC456" s="59"/>
      <c r="AD456" s="794" t="str">
        <f t="shared" si="8"/>
        <v/>
      </c>
      <c r="AE456" s="794"/>
      <c r="AF456" s="794"/>
      <c r="AG456" s="794"/>
      <c r="AH456" s="794"/>
      <c r="AI456" s="794"/>
      <c r="AJ456" s="794"/>
      <c r="AK456" s="794"/>
      <c r="AL456" s="794"/>
      <c r="AM456" s="794"/>
      <c r="AN456" s="794"/>
      <c r="AO456" s="794"/>
      <c r="AP456" s="794"/>
      <c r="AQ456" s="794"/>
      <c r="AR456" s="794"/>
      <c r="AS456" s="794"/>
      <c r="AT456" s="794"/>
      <c r="AU456" s="794"/>
      <c r="AV456" s="794"/>
      <c r="AW456" s="794"/>
      <c r="AX456" s="794"/>
      <c r="AY456" s="794"/>
      <c r="AZ456" s="794"/>
      <c r="BA456" s="794"/>
      <c r="BB456" s="794"/>
      <c r="BC456" s="794"/>
      <c r="BD456" s="794"/>
      <c r="BE456" s="794"/>
      <c r="BF456" s="794"/>
      <c r="BG456" s="794"/>
      <c r="BH456" s="794"/>
      <c r="BI456" s="794"/>
      <c r="BJ456" s="794"/>
      <c r="BK456" s="794"/>
      <c r="BL456" s="794"/>
      <c r="BM456" s="794"/>
      <c r="BN456" s="794"/>
      <c r="BO456" s="794"/>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801" t="s">
        <v>203</v>
      </c>
      <c r="N457" s="801"/>
      <c r="O457" s="801"/>
      <c r="P457" s="801"/>
      <c r="Q457" s="801"/>
      <c r="R457" s="797"/>
      <c r="S457" s="797"/>
      <c r="T457" s="797"/>
      <c r="U457" s="797"/>
      <c r="V457" s="797"/>
      <c r="W457" s="797"/>
      <c r="X457" s="797"/>
      <c r="Y457" s="797"/>
      <c r="Z457" s="797"/>
      <c r="AA457" s="59" t="s">
        <v>85</v>
      </c>
      <c r="AB457" s="59"/>
      <c r="AC457" s="59"/>
      <c r="AD457" s="794" t="str">
        <f t="shared" si="8"/>
        <v/>
      </c>
      <c r="AE457" s="794"/>
      <c r="AF457" s="794"/>
      <c r="AG457" s="794"/>
      <c r="AH457" s="794"/>
      <c r="AI457" s="794"/>
      <c r="AJ457" s="794"/>
      <c r="AK457" s="794"/>
      <c r="AL457" s="794"/>
      <c r="AM457" s="794"/>
      <c r="AN457" s="794"/>
      <c r="AO457" s="794"/>
      <c r="AP457" s="794"/>
      <c r="AQ457" s="794"/>
      <c r="AR457" s="794"/>
      <c r="AS457" s="794"/>
      <c r="AT457" s="794"/>
      <c r="AU457" s="794"/>
      <c r="AV457" s="794"/>
      <c r="AW457" s="794"/>
      <c r="AX457" s="794"/>
      <c r="AY457" s="794"/>
      <c r="AZ457" s="794"/>
      <c r="BA457" s="794"/>
      <c r="BB457" s="794"/>
      <c r="BC457" s="794"/>
      <c r="BD457" s="794"/>
      <c r="BE457" s="794"/>
      <c r="BF457" s="794"/>
      <c r="BG457" s="794"/>
      <c r="BH457" s="794"/>
      <c r="BI457" s="794"/>
      <c r="BJ457" s="794"/>
      <c r="BK457" s="794"/>
      <c r="BL457" s="794"/>
      <c r="BM457" s="794"/>
      <c r="BN457" s="794"/>
      <c r="BO457" s="794"/>
      <c r="BP457" s="59"/>
      <c r="BQ457" s="59"/>
      <c r="BR457" s="59"/>
      <c r="BS457" s="59"/>
      <c r="BT457" s="59"/>
      <c r="BU457" s="59"/>
      <c r="BV457" s="59"/>
      <c r="BW457" s="59"/>
      <c r="BX457" s="59"/>
      <c r="BY457" s="59"/>
      <c r="BZ457" s="59"/>
    </row>
    <row r="458" spans="1:86" s="1" customFormat="1" ht="3.9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row>
    <row r="459" spans="1:86" s="1" customFormat="1" ht="3.95" customHeight="1">
      <c r="A459" s="174"/>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c r="BF459" s="174"/>
      <c r="BG459" s="174"/>
      <c r="BH459" s="174"/>
      <c r="BI459" s="174"/>
      <c r="BJ459" s="174"/>
      <c r="BK459" s="174"/>
      <c r="BL459" s="174"/>
      <c r="BM459" s="174"/>
      <c r="BN459" s="174"/>
      <c r="BO459" s="174"/>
      <c r="BP459" s="174"/>
      <c r="BQ459" s="174"/>
      <c r="BR459" s="174"/>
      <c r="BS459" s="174"/>
      <c r="BT459" s="174"/>
      <c r="BU459" s="174"/>
      <c r="BV459" s="174"/>
      <c r="BW459" s="174"/>
      <c r="BX459" s="174"/>
      <c r="BY459" s="174"/>
      <c r="BZ459" s="174"/>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799" t="s">
        <v>56</v>
      </c>
      <c r="F461" s="799"/>
      <c r="G461" s="59" t="s">
        <v>143</v>
      </c>
      <c r="H461" s="59"/>
      <c r="I461" s="59"/>
      <c r="J461" s="59"/>
      <c r="K461" s="59"/>
      <c r="L461" s="59"/>
      <c r="M461" s="799" t="s">
        <v>56</v>
      </c>
      <c r="N461" s="799"/>
      <c r="O461" s="59" t="s">
        <v>144</v>
      </c>
      <c r="P461" s="59"/>
      <c r="Q461" s="59"/>
      <c r="R461" s="59"/>
      <c r="S461" s="59"/>
      <c r="T461" s="59"/>
      <c r="U461" s="799" t="s">
        <v>56</v>
      </c>
      <c r="V461" s="799"/>
      <c r="W461" s="59" t="s">
        <v>145</v>
      </c>
      <c r="X461" s="59"/>
      <c r="Y461" s="59"/>
      <c r="Z461" s="59"/>
      <c r="AA461" s="59"/>
      <c r="AB461" s="59"/>
      <c r="AC461" s="799" t="s">
        <v>56</v>
      </c>
      <c r="AD461" s="799"/>
      <c r="AE461" s="59" t="s">
        <v>146</v>
      </c>
      <c r="AF461" s="59"/>
      <c r="AG461" s="59"/>
      <c r="AH461" s="59"/>
      <c r="AI461" s="59"/>
      <c r="AJ461" s="59"/>
      <c r="AK461" s="799" t="s">
        <v>56</v>
      </c>
      <c r="AL461" s="799"/>
      <c r="AM461" s="59" t="s">
        <v>147</v>
      </c>
      <c r="AN461" s="59"/>
      <c r="AO461" s="59"/>
      <c r="AP461" s="59"/>
      <c r="AQ461" s="59"/>
      <c r="AR461" s="59"/>
      <c r="AS461" s="59"/>
      <c r="AT461" s="59"/>
      <c r="AU461" s="59"/>
      <c r="AV461" s="799" t="s">
        <v>56</v>
      </c>
      <c r="AW461" s="799"/>
      <c r="AX461" s="59" t="s">
        <v>148</v>
      </c>
      <c r="AY461" s="59"/>
      <c r="AZ461" s="59"/>
      <c r="BA461" s="59"/>
      <c r="BB461" s="59"/>
      <c r="BC461" s="59"/>
      <c r="BD461" s="59"/>
      <c r="BE461" s="59"/>
      <c r="BF461" s="59"/>
      <c r="BG461" s="59"/>
      <c r="BH461" s="59"/>
      <c r="BI461" s="59"/>
      <c r="BJ461" s="799" t="s">
        <v>56</v>
      </c>
      <c r="BK461" s="799"/>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row>
    <row r="463" spans="1:86" s="1" customFormat="1" ht="3.95"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809"/>
      <c r="R464" s="809"/>
      <c r="S464" s="809"/>
      <c r="T464" s="809"/>
      <c r="U464" s="809"/>
      <c r="V464" s="809"/>
      <c r="W464" s="809"/>
      <c r="X464" s="809"/>
      <c r="Y464" s="809"/>
      <c r="Z464" s="809"/>
      <c r="AA464" s="809"/>
      <c r="AB464" s="809"/>
      <c r="AC464" s="809"/>
      <c r="AD464" s="809"/>
      <c r="AE464" s="809"/>
      <c r="AF464" s="809"/>
      <c r="AG464" s="809"/>
      <c r="AH464" s="809"/>
      <c r="AI464" s="809"/>
      <c r="AJ464" s="59" t="s">
        <v>206</v>
      </c>
      <c r="AK464" s="59"/>
      <c r="AL464" s="59"/>
      <c r="AM464" s="59"/>
      <c r="AN464" s="59"/>
      <c r="AO464" s="59"/>
      <c r="AP464" s="59"/>
      <c r="AQ464" s="59"/>
      <c r="AR464" s="59"/>
      <c r="AS464" s="59"/>
      <c r="AT464" s="809"/>
      <c r="AU464" s="809"/>
      <c r="AV464" s="809"/>
      <c r="AW464" s="809"/>
      <c r="AX464" s="809"/>
      <c r="AY464" s="809"/>
      <c r="AZ464" s="809"/>
      <c r="BA464" s="809"/>
      <c r="BB464" s="809"/>
      <c r="BC464" s="809"/>
      <c r="BD464" s="809"/>
      <c r="BE464" s="809"/>
      <c r="BF464" s="809"/>
      <c r="BG464" s="809"/>
      <c r="BH464" s="809"/>
      <c r="BI464" s="809"/>
      <c r="BJ464" s="809"/>
      <c r="BK464" s="809"/>
      <c r="BL464" s="809"/>
      <c r="BM464" s="59" t="s">
        <v>182</v>
      </c>
      <c r="BN464" s="59"/>
      <c r="BO464" s="59"/>
      <c r="BP464" s="59"/>
      <c r="BQ464" s="59"/>
      <c r="BR464" s="59"/>
      <c r="BS464" s="59"/>
      <c r="BT464" s="59"/>
      <c r="BU464" s="59"/>
      <c r="BV464" s="59"/>
      <c r="BW464" s="59"/>
      <c r="BX464" s="59"/>
      <c r="BY464" s="59"/>
      <c r="BZ464" s="59"/>
    </row>
    <row r="465" spans="1:86" s="1"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row>
    <row r="466" spans="1:86"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1"/>
      <c r="CC466" s="1"/>
      <c r="CD466" s="1"/>
      <c r="CE466" s="1"/>
      <c r="CF466" s="1"/>
      <c r="CG466" s="1"/>
      <c r="CH466" s="1"/>
    </row>
    <row r="467" spans="1:86" s="2" customFormat="1" ht="16.5" customHeight="1">
      <c r="A467" s="59"/>
      <c r="B467" s="59" t="s">
        <v>1315</v>
      </c>
      <c r="C467" s="59"/>
      <c r="D467" s="59"/>
      <c r="E467" s="59"/>
      <c r="F467" s="59"/>
      <c r="G467" s="59"/>
      <c r="H467" s="59"/>
      <c r="I467" s="59"/>
      <c r="J467" s="59"/>
      <c r="K467" s="59"/>
      <c r="L467" s="59"/>
      <c r="M467" s="59"/>
      <c r="N467" s="59"/>
      <c r="O467" s="59"/>
      <c r="P467" s="59"/>
      <c r="Q467" s="810"/>
      <c r="R467" s="810"/>
      <c r="S467" s="810"/>
      <c r="T467" s="810"/>
      <c r="U467" s="810"/>
      <c r="V467" s="810"/>
      <c r="W467" s="810"/>
      <c r="X467" s="810"/>
      <c r="Y467" s="810"/>
      <c r="Z467" s="810"/>
      <c r="AA467" s="810"/>
      <c r="AB467" s="810"/>
      <c r="AC467" s="810"/>
      <c r="AD467" s="810"/>
      <c r="AE467" s="810"/>
      <c r="AF467" s="810"/>
      <c r="AG467" s="810"/>
      <c r="AH467" s="810"/>
      <c r="AI467" s="810"/>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1" customFormat="1" ht="17.100000000000001" customHeight="1">
      <c r="A468" s="90"/>
      <c r="B468" s="90"/>
      <c r="C468" s="90"/>
      <c r="D468" s="90"/>
      <c r="E468" s="805" t="s">
        <v>56</v>
      </c>
      <c r="F468" s="805"/>
      <c r="G468" s="68" t="s">
        <v>1646</v>
      </c>
      <c r="H468" s="68"/>
      <c r="I468" s="68"/>
      <c r="J468" s="68"/>
      <c r="K468" s="68"/>
      <c r="L468" s="68"/>
      <c r="M468" s="68"/>
      <c r="N468" s="68"/>
      <c r="O468" s="68"/>
      <c r="P468" s="68"/>
      <c r="Q468" s="61"/>
      <c r="R468" s="61"/>
      <c r="S468" s="61"/>
      <c r="T468" s="61"/>
      <c r="U468" s="90"/>
      <c r="V468" s="90"/>
      <c r="W468" s="90"/>
      <c r="X468" s="90"/>
      <c r="Y468" s="90"/>
      <c r="Z468" s="90"/>
      <c r="AA468" s="90"/>
      <c r="AB468" s="68"/>
      <c r="AC468" s="68"/>
      <c r="AD468" s="68"/>
      <c r="AE468" s="68"/>
      <c r="AF468" s="90"/>
      <c r="AG468" s="90"/>
      <c r="AH468" s="90"/>
      <c r="AI468" s="90"/>
      <c r="AJ468" s="90"/>
      <c r="AK468" s="90"/>
      <c r="AL468" s="90"/>
      <c r="AM468" s="90"/>
      <c r="AN468" s="90"/>
      <c r="AO468" s="90"/>
      <c r="AP468" s="68"/>
      <c r="AQ468" s="68"/>
      <c r="AR468" s="68"/>
      <c r="AS468" s="68"/>
      <c r="AT468" s="68"/>
      <c r="AU468" s="68"/>
      <c r="AV468" s="68"/>
      <c r="AW468" s="68"/>
      <c r="AX468" s="68"/>
      <c r="AY468" s="68"/>
      <c r="AZ468" s="68"/>
      <c r="BA468" s="68"/>
      <c r="BB468" s="68"/>
      <c r="BC468" s="61"/>
      <c r="BD468" s="61"/>
      <c r="BE468" s="61"/>
      <c r="BF468" s="61"/>
      <c r="BG468" s="90"/>
      <c r="BH468" s="90"/>
      <c r="BI468" s="90"/>
      <c r="BJ468" s="90"/>
      <c r="BK468" s="68"/>
      <c r="BL468" s="68"/>
      <c r="BM468" s="68"/>
      <c r="BN468" s="68"/>
      <c r="BO468" s="68"/>
      <c r="BP468" s="68"/>
      <c r="BQ468" s="68"/>
      <c r="BR468" s="68"/>
      <c r="BS468" s="68"/>
      <c r="BT468" s="68"/>
      <c r="BU468" s="68"/>
      <c r="BV468" s="61"/>
      <c r="BW468" s="90"/>
      <c r="BX468" s="90"/>
      <c r="BY468" s="90"/>
      <c r="BZ468" s="90"/>
      <c r="CB468" s="8" t="s">
        <v>1572</v>
      </c>
      <c r="CC468" s="2" t="s">
        <v>1282</v>
      </c>
    </row>
    <row r="469" spans="1:86" s="91" customFormat="1" ht="17.100000000000001" customHeight="1">
      <c r="A469" s="90"/>
      <c r="B469" s="90"/>
      <c r="C469" s="90"/>
      <c r="D469" s="90"/>
      <c r="E469" s="805" t="s">
        <v>56</v>
      </c>
      <c r="F469" s="805"/>
      <c r="G469" s="68" t="s">
        <v>1647</v>
      </c>
      <c r="H469" s="90"/>
      <c r="I469" s="68"/>
      <c r="J469" s="68"/>
      <c r="K469" s="68"/>
      <c r="L469" s="68"/>
      <c r="M469" s="68"/>
      <c r="N469" s="68"/>
      <c r="O469" s="68"/>
      <c r="P469" s="68"/>
      <c r="Q469" s="61"/>
      <c r="R469" s="61"/>
      <c r="S469" s="61"/>
      <c r="T469" s="61"/>
      <c r="U469" s="90"/>
      <c r="V469" s="78"/>
      <c r="W469" s="78"/>
      <c r="X469" s="68"/>
      <c r="Y469" s="90"/>
      <c r="Z469" s="90"/>
      <c r="AA469" s="90"/>
      <c r="AB469" s="68"/>
      <c r="AC469" s="68"/>
      <c r="AD469" s="68"/>
      <c r="AE469" s="68"/>
      <c r="AF469" s="90"/>
      <c r="AG469" s="90"/>
      <c r="AH469" s="90"/>
      <c r="AI469" s="90"/>
      <c r="AJ469" s="90"/>
      <c r="AK469" s="90"/>
      <c r="AL469" s="90"/>
      <c r="AM469" s="90"/>
      <c r="AN469" s="90"/>
      <c r="AO469" s="90"/>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90"/>
      <c r="BX469" s="90"/>
      <c r="BY469" s="90"/>
      <c r="BZ469" s="90"/>
      <c r="CB469" s="8" t="s">
        <v>385</v>
      </c>
      <c r="CC469" s="2" t="s">
        <v>384</v>
      </c>
    </row>
    <row r="470" spans="1:86" s="91" customFormat="1" ht="17.100000000000001" customHeight="1">
      <c r="A470" s="90"/>
      <c r="B470" s="90"/>
      <c r="C470" s="90"/>
      <c r="D470" s="90"/>
      <c r="E470" s="805" t="s">
        <v>56</v>
      </c>
      <c r="F470" s="805"/>
      <c r="G470" s="68" t="s">
        <v>1650</v>
      </c>
      <c r="H470" s="90"/>
      <c r="I470" s="68"/>
      <c r="J470" s="68"/>
      <c r="K470" s="68"/>
      <c r="L470" s="68"/>
      <c r="M470" s="68"/>
      <c r="N470" s="68"/>
      <c r="O470" s="68"/>
      <c r="P470" s="68"/>
      <c r="Q470" s="61"/>
      <c r="R470" s="61"/>
      <c r="S470" s="61"/>
      <c r="T470" s="61"/>
      <c r="U470" s="90"/>
      <c r="V470" s="78"/>
      <c r="W470" s="78"/>
      <c r="X470" s="68"/>
      <c r="Y470" s="90"/>
      <c r="Z470" s="90"/>
      <c r="AA470" s="90"/>
      <c r="AB470" s="68"/>
      <c r="AC470" s="68"/>
      <c r="AD470" s="68"/>
      <c r="AE470" s="68"/>
      <c r="AF470" s="90"/>
      <c r="AG470" s="90"/>
      <c r="AH470" s="90"/>
      <c r="AI470" s="90"/>
      <c r="AJ470" s="90"/>
      <c r="AK470" s="90"/>
      <c r="AL470" s="90"/>
      <c r="AM470" s="90"/>
      <c r="AN470" s="90"/>
      <c r="AO470" s="90"/>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90"/>
      <c r="BX470" s="90"/>
      <c r="BY470" s="90"/>
      <c r="BZ470" s="90"/>
      <c r="CB470" s="8" t="s">
        <v>385</v>
      </c>
      <c r="CC470" s="2" t="s">
        <v>384</v>
      </c>
    </row>
    <row r="471" spans="1:86" s="91" customFormat="1" ht="17.100000000000001" customHeight="1">
      <c r="A471" s="90"/>
      <c r="B471" s="90"/>
      <c r="C471" s="90"/>
      <c r="D471" s="90"/>
      <c r="E471" s="805" t="s">
        <v>56</v>
      </c>
      <c r="F471" s="805"/>
      <c r="G471" s="68" t="s">
        <v>970</v>
      </c>
      <c r="H471" s="90"/>
      <c r="I471" s="68"/>
      <c r="J471" s="68"/>
      <c r="K471" s="68"/>
      <c r="L471" s="68"/>
      <c r="M471" s="68"/>
      <c r="N471" s="68"/>
      <c r="O471" s="68"/>
      <c r="P471" s="68"/>
      <c r="Q471" s="61"/>
      <c r="R471" s="61"/>
      <c r="S471" s="61"/>
      <c r="T471" s="61"/>
      <c r="U471" s="90"/>
      <c r="V471" s="78"/>
      <c r="W471" s="78"/>
      <c r="X471" s="68"/>
      <c r="Y471" s="68"/>
      <c r="Z471" s="68"/>
      <c r="AA471" s="68"/>
      <c r="AB471" s="68"/>
      <c r="AC471" s="68"/>
      <c r="AD471" s="68"/>
      <c r="AE471" s="68"/>
      <c r="AF471" s="90"/>
      <c r="AG471" s="90"/>
      <c r="AH471" s="90"/>
      <c r="AI471" s="90"/>
      <c r="AJ471" s="90"/>
      <c r="AK471" s="90"/>
      <c r="AL471" s="90"/>
      <c r="AM471" s="90"/>
      <c r="AN471" s="90"/>
      <c r="AO471" s="90"/>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90"/>
      <c r="BX471" s="90"/>
      <c r="BY471" s="90"/>
      <c r="BZ471" s="90"/>
      <c r="CB471" s="8" t="s">
        <v>388</v>
      </c>
      <c r="CC471" s="2" t="s">
        <v>1573</v>
      </c>
    </row>
    <row r="472" spans="1:86" s="91" customFormat="1" ht="17.100000000000001" customHeight="1">
      <c r="A472" s="90"/>
      <c r="B472" s="90"/>
      <c r="C472" s="90"/>
      <c r="D472" s="90"/>
      <c r="E472" s="805" t="s">
        <v>56</v>
      </c>
      <c r="F472" s="805"/>
      <c r="G472" s="68" t="s">
        <v>1316</v>
      </c>
      <c r="H472" s="68"/>
      <c r="I472" s="68"/>
      <c r="J472" s="68"/>
      <c r="K472" s="68"/>
      <c r="L472" s="68"/>
      <c r="M472" s="68"/>
      <c r="N472" s="68"/>
      <c r="O472" s="68"/>
      <c r="P472" s="68"/>
      <c r="Q472" s="61"/>
      <c r="R472" s="61"/>
      <c r="S472" s="61"/>
      <c r="T472" s="61"/>
      <c r="U472" s="90"/>
      <c r="V472" s="78"/>
      <c r="W472" s="78"/>
      <c r="X472" s="68"/>
      <c r="Y472" s="90"/>
      <c r="Z472" s="90"/>
      <c r="AA472" s="90"/>
      <c r="AB472" s="68"/>
      <c r="AC472" s="68"/>
      <c r="AD472" s="68"/>
      <c r="AE472" s="68"/>
      <c r="AF472" s="90"/>
      <c r="AG472" s="90"/>
      <c r="AH472" s="90"/>
      <c r="AI472" s="90"/>
      <c r="AJ472" s="90"/>
      <c r="AK472" s="90"/>
      <c r="AL472" s="90"/>
      <c r="AM472" s="90"/>
      <c r="AN472" s="90"/>
      <c r="AO472" s="90"/>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90"/>
      <c r="BX472" s="90"/>
      <c r="BY472" s="90"/>
      <c r="BZ472" s="90"/>
      <c r="CB472" s="8" t="s">
        <v>391</v>
      </c>
      <c r="CC472" s="2" t="s">
        <v>390</v>
      </c>
    </row>
    <row r="473" spans="1:86" s="91" customFormat="1" ht="17.100000000000001" customHeight="1">
      <c r="A473" s="90"/>
      <c r="B473" s="90"/>
      <c r="C473" s="90"/>
      <c r="D473" s="90"/>
      <c r="E473" s="805" t="s">
        <v>56</v>
      </c>
      <c r="F473" s="805"/>
      <c r="G473" s="68" t="s">
        <v>1317</v>
      </c>
      <c r="H473" s="68"/>
      <c r="I473" s="68"/>
      <c r="J473" s="68"/>
      <c r="K473" s="68"/>
      <c r="L473" s="68"/>
      <c r="M473" s="68"/>
      <c r="N473" s="68"/>
      <c r="O473" s="68"/>
      <c r="P473" s="68"/>
      <c r="Q473" s="68"/>
      <c r="R473" s="68"/>
      <c r="S473" s="68"/>
      <c r="T473" s="68"/>
      <c r="U473" s="68"/>
      <c r="V473" s="78"/>
      <c r="W473" s="78"/>
      <c r="X473" s="68"/>
      <c r="Y473" s="90"/>
      <c r="Z473" s="90"/>
      <c r="AA473" s="90"/>
      <c r="AB473" s="68"/>
      <c r="AC473" s="68"/>
      <c r="AD473" s="68"/>
      <c r="AE473" s="68"/>
      <c r="AF473" s="90"/>
      <c r="AG473" s="90"/>
      <c r="AH473" s="90"/>
      <c r="AI473" s="90"/>
      <c r="AJ473" s="90"/>
      <c r="AK473" s="90"/>
      <c r="AL473" s="90"/>
      <c r="AM473" s="90"/>
      <c r="AN473" s="90"/>
      <c r="AO473" s="90"/>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90"/>
      <c r="BP473" s="90"/>
      <c r="BQ473" s="90"/>
      <c r="BR473" s="68"/>
      <c r="BS473" s="68"/>
      <c r="BT473" s="68"/>
      <c r="BU473" s="68"/>
      <c r="BV473" s="68"/>
      <c r="BW473" s="90"/>
      <c r="BX473" s="90"/>
      <c r="BY473" s="90"/>
      <c r="BZ473" s="90"/>
      <c r="CB473" s="8" t="s">
        <v>394</v>
      </c>
      <c r="CC473" s="2" t="s">
        <v>1284</v>
      </c>
    </row>
    <row r="474" spans="1:86" s="2" customFormat="1" ht="16.5" customHeight="1">
      <c r="A474" s="90"/>
      <c r="B474" s="90"/>
      <c r="C474" s="90"/>
      <c r="D474" s="90"/>
      <c r="E474" s="805" t="s">
        <v>56</v>
      </c>
      <c r="F474" s="805"/>
      <c r="G474" s="68" t="s">
        <v>700</v>
      </c>
      <c r="H474" s="68"/>
      <c r="I474" s="68"/>
      <c r="J474" s="68"/>
      <c r="K474" s="68"/>
      <c r="L474" s="68"/>
      <c r="M474" s="68"/>
      <c r="N474" s="68"/>
      <c r="O474" s="68"/>
      <c r="P474" s="68"/>
      <c r="Q474" s="68"/>
      <c r="R474" s="68"/>
      <c r="S474" s="68"/>
      <c r="T474" s="68"/>
      <c r="U474" s="68"/>
      <c r="V474" s="78"/>
      <c r="W474" s="78"/>
      <c r="X474" s="68"/>
      <c r="Y474" s="90"/>
      <c r="Z474" s="90"/>
      <c r="AA474" s="90"/>
      <c r="AB474" s="68"/>
      <c r="AC474" s="68"/>
      <c r="AD474" s="68"/>
      <c r="AE474" s="68"/>
      <c r="AF474" s="90"/>
      <c r="AG474" s="90"/>
      <c r="AH474" s="90"/>
      <c r="AI474" s="90"/>
      <c r="AJ474" s="90"/>
      <c r="AK474" s="90"/>
      <c r="AL474" s="90"/>
      <c r="AM474" s="90"/>
      <c r="AN474" s="90"/>
      <c r="AO474" s="90"/>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90"/>
      <c r="BP474" s="90"/>
      <c r="BQ474" s="90"/>
      <c r="BR474" s="68"/>
      <c r="BS474" s="68"/>
      <c r="BT474" s="68"/>
      <c r="BU474" s="68"/>
      <c r="BV474" s="68"/>
      <c r="BW474" s="90"/>
      <c r="BX474" s="90"/>
      <c r="BY474" s="90"/>
      <c r="BZ474" s="90"/>
      <c r="CB474" s="8" t="s">
        <v>1574</v>
      </c>
      <c r="CC474" s="2" t="s">
        <v>1286</v>
      </c>
    </row>
    <row r="475" spans="1:86" s="1" customFormat="1" ht="3.9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row>
    <row r="476" spans="1:86" s="1" customFormat="1" ht="3.95" customHeight="1">
      <c r="A476" s="174"/>
      <c r="B476" s="174"/>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c r="AS476" s="174"/>
      <c r="AT476" s="174"/>
      <c r="AU476" s="174"/>
      <c r="AV476" s="174"/>
      <c r="AW476" s="174"/>
      <c r="AX476" s="174"/>
      <c r="AY476" s="174"/>
      <c r="AZ476" s="174"/>
      <c r="BA476" s="174"/>
      <c r="BB476" s="174"/>
      <c r="BC476" s="174"/>
      <c r="BD476" s="174"/>
      <c r="BE476" s="174"/>
      <c r="BF476" s="174"/>
      <c r="BG476" s="174"/>
      <c r="BH476" s="174"/>
      <c r="BI476" s="174"/>
      <c r="BJ476" s="174"/>
      <c r="BK476" s="174"/>
      <c r="BL476" s="174"/>
      <c r="BM476" s="174"/>
      <c r="BN476" s="174"/>
      <c r="BO476" s="174"/>
      <c r="BP476" s="174"/>
      <c r="BQ476" s="174"/>
      <c r="BR476" s="174"/>
      <c r="BS476" s="174"/>
      <c r="BT476" s="174"/>
      <c r="BU476" s="174"/>
      <c r="BV476" s="174"/>
      <c r="BW476" s="174"/>
      <c r="BX476" s="174"/>
      <c r="BY476" s="174"/>
      <c r="BZ476" s="174"/>
    </row>
    <row r="477" spans="1:86" s="1" customFormat="1" ht="17.100000000000001" customHeight="1">
      <c r="A477" s="59"/>
      <c r="B477" s="59" t="s">
        <v>1318</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1" customFormat="1" ht="17.100000000000001" customHeight="1">
      <c r="A478" s="59"/>
      <c r="B478" s="90"/>
      <c r="C478" s="90"/>
      <c r="D478" s="90"/>
      <c r="E478" s="805" t="s">
        <v>56</v>
      </c>
      <c r="F478" s="805"/>
      <c r="G478" s="68" t="s">
        <v>1319</v>
      </c>
      <c r="H478" s="68"/>
      <c r="I478" s="68"/>
      <c r="J478" s="68"/>
      <c r="K478" s="68"/>
      <c r="L478" s="68"/>
      <c r="M478" s="68"/>
      <c r="N478" s="68"/>
      <c r="O478" s="61"/>
      <c r="P478" s="61"/>
      <c r="Q478" s="61"/>
      <c r="R478" s="61"/>
      <c r="S478" s="90"/>
      <c r="T478" s="90"/>
      <c r="U478" s="90"/>
      <c r="V478" s="90"/>
      <c r="W478" s="90"/>
      <c r="X478" s="90"/>
      <c r="Y478" s="90"/>
      <c r="Z478" s="68"/>
      <c r="AA478" s="68"/>
      <c r="AB478" s="68"/>
      <c r="AC478" s="68"/>
      <c r="AD478" s="68"/>
      <c r="AE478" s="68"/>
      <c r="AF478" s="90"/>
      <c r="AG478" s="90"/>
      <c r="AH478" s="90"/>
      <c r="AI478" s="90"/>
      <c r="AJ478" s="90"/>
      <c r="AK478" s="90"/>
      <c r="AL478" s="90"/>
      <c r="AM478" s="90"/>
      <c r="AN478" s="90"/>
      <c r="AO478" s="90"/>
      <c r="AP478" s="68"/>
      <c r="AQ478" s="68"/>
      <c r="AR478" s="68"/>
      <c r="AS478" s="68"/>
      <c r="AT478" s="68"/>
      <c r="AU478" s="68"/>
      <c r="AV478" s="68"/>
      <c r="AW478" s="68"/>
      <c r="AX478" s="68"/>
      <c r="AY478" s="68"/>
      <c r="AZ478" s="68"/>
      <c r="BA478" s="68"/>
      <c r="BB478" s="68"/>
      <c r="BC478" s="61"/>
      <c r="BD478" s="61"/>
      <c r="BE478" s="61"/>
      <c r="BF478" s="61"/>
      <c r="BG478" s="90"/>
      <c r="BH478" s="90"/>
      <c r="BI478" s="90"/>
      <c r="BJ478" s="90"/>
      <c r="BK478" s="68"/>
      <c r="BL478" s="68"/>
      <c r="BM478" s="68"/>
      <c r="BN478" s="68"/>
      <c r="BO478" s="68"/>
      <c r="BP478" s="68"/>
      <c r="BQ478" s="68"/>
      <c r="BR478" s="68"/>
      <c r="BS478" s="68"/>
      <c r="BT478" s="68"/>
      <c r="BU478" s="68"/>
      <c r="BV478" s="61"/>
      <c r="BW478" s="90"/>
      <c r="BX478" s="90"/>
      <c r="BY478" s="90"/>
      <c r="BZ478" s="90"/>
      <c r="CB478" s="8" t="s">
        <v>411</v>
      </c>
      <c r="CC478" s="2" t="s">
        <v>410</v>
      </c>
    </row>
    <row r="479" spans="1:86" s="91" customFormat="1" ht="17.100000000000001" customHeight="1">
      <c r="A479" s="90"/>
      <c r="B479" s="90"/>
      <c r="C479" s="90"/>
      <c r="D479" s="90"/>
      <c r="E479" s="805" t="s">
        <v>56</v>
      </c>
      <c r="F479" s="805"/>
      <c r="G479" s="68" t="s">
        <v>1320</v>
      </c>
      <c r="H479" s="90"/>
      <c r="I479" s="68"/>
      <c r="J479" s="68"/>
      <c r="K479" s="68"/>
      <c r="L479" s="68"/>
      <c r="M479" s="68"/>
      <c r="N479" s="68"/>
      <c r="O479" s="61"/>
      <c r="P479" s="61"/>
      <c r="Q479" s="61"/>
      <c r="R479" s="61"/>
      <c r="S479" s="90"/>
      <c r="T479" s="78"/>
      <c r="U479" s="78"/>
      <c r="V479" s="68"/>
      <c r="W479" s="90"/>
      <c r="X479" s="90"/>
      <c r="Y479" s="90"/>
      <c r="Z479" s="68"/>
      <c r="AA479" s="68"/>
      <c r="AB479" s="68"/>
      <c r="AC479" s="68"/>
      <c r="AD479" s="68"/>
      <c r="AE479" s="68"/>
      <c r="AF479" s="90"/>
      <c r="AG479" s="90"/>
      <c r="AH479" s="90"/>
      <c r="AI479" s="90"/>
      <c r="AJ479" s="90"/>
      <c r="AK479" s="90"/>
      <c r="AL479" s="90"/>
      <c r="AM479" s="90"/>
      <c r="AN479" s="90"/>
      <c r="AO479" s="90"/>
      <c r="AP479" s="68"/>
      <c r="AQ479" s="68"/>
      <c r="AR479" s="68"/>
      <c r="AS479" s="68"/>
      <c r="AT479" s="68"/>
      <c r="AU479" s="68"/>
      <c r="AV479" s="68"/>
      <c r="AW479" s="68"/>
      <c r="AX479" s="68"/>
      <c r="AY479" s="68"/>
      <c r="AZ479" s="68"/>
      <c r="BA479" s="68"/>
      <c r="BB479" s="68"/>
      <c r="BC479" s="61"/>
      <c r="BD479" s="61"/>
      <c r="BE479" s="61"/>
      <c r="BF479" s="61"/>
      <c r="BG479" s="90"/>
      <c r="BH479" s="90"/>
      <c r="BI479" s="90"/>
      <c r="BJ479" s="90"/>
      <c r="BK479" s="68"/>
      <c r="BL479" s="68"/>
      <c r="BM479" s="68"/>
      <c r="BN479" s="68"/>
      <c r="BO479" s="68"/>
      <c r="BP479" s="68"/>
      <c r="BQ479" s="68"/>
      <c r="BR479" s="68"/>
      <c r="BS479" s="68"/>
      <c r="BT479" s="68"/>
      <c r="BU479" s="68"/>
      <c r="BV479" s="61"/>
      <c r="BW479" s="90"/>
      <c r="BX479" s="90"/>
      <c r="BY479" s="90"/>
      <c r="BZ479" s="90"/>
      <c r="CB479" s="8" t="s">
        <v>414</v>
      </c>
      <c r="CC479" s="2" t="s">
        <v>413</v>
      </c>
    </row>
    <row r="480" spans="1:86" s="2" customFormat="1" ht="16.5" customHeight="1">
      <c r="A480" s="90"/>
      <c r="B480" s="90"/>
      <c r="C480" s="90"/>
      <c r="D480" s="90"/>
      <c r="E480" s="805" t="s">
        <v>56</v>
      </c>
      <c r="F480" s="805"/>
      <c r="G480" s="68" t="s">
        <v>1651</v>
      </c>
      <c r="H480" s="90"/>
      <c r="I480" s="68"/>
      <c r="J480" s="68"/>
      <c r="K480" s="68"/>
      <c r="L480" s="68"/>
      <c r="M480" s="68"/>
      <c r="N480" s="68"/>
      <c r="O480" s="61"/>
      <c r="P480" s="61"/>
      <c r="Q480" s="61"/>
      <c r="R480" s="61"/>
      <c r="S480" s="90"/>
      <c r="T480" s="78"/>
      <c r="U480" s="78"/>
      <c r="V480" s="68"/>
      <c r="W480" s="90"/>
      <c r="X480" s="90"/>
      <c r="Y480" s="90"/>
      <c r="Z480" s="68"/>
      <c r="AA480" s="68"/>
      <c r="AB480" s="68"/>
      <c r="AC480" s="68"/>
      <c r="AD480" s="68"/>
      <c r="AE480" s="68"/>
      <c r="AF480" s="90"/>
      <c r="AG480" s="90"/>
      <c r="AH480" s="90"/>
      <c r="AI480" s="90"/>
      <c r="AJ480" s="90"/>
      <c r="AK480" s="90"/>
      <c r="AL480" s="90"/>
      <c r="AM480" s="90"/>
      <c r="AN480" s="90"/>
      <c r="AO480" s="90"/>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90"/>
      <c r="BX480" s="90"/>
      <c r="BY480" s="90"/>
      <c r="BZ480" s="90"/>
      <c r="CB480" s="8" t="s">
        <v>417</v>
      </c>
      <c r="CC480" s="2" t="s">
        <v>416</v>
      </c>
    </row>
    <row r="481" spans="1:86" s="2" customFormat="1" ht="16.5" customHeight="1">
      <c r="A481" s="90"/>
      <c r="B481" s="90"/>
      <c r="C481" s="90"/>
      <c r="D481" s="90"/>
      <c r="E481" s="805" t="s">
        <v>56</v>
      </c>
      <c r="F481" s="805"/>
      <c r="G481" s="68" t="s">
        <v>1588</v>
      </c>
      <c r="H481" s="90"/>
      <c r="I481" s="68"/>
      <c r="J481" s="68"/>
      <c r="K481" s="68"/>
      <c r="L481" s="68"/>
      <c r="M481" s="68"/>
      <c r="N481" s="68"/>
      <c r="O481" s="61"/>
      <c r="P481" s="61"/>
      <c r="Q481" s="61"/>
      <c r="R481" s="61"/>
      <c r="S481" s="90"/>
      <c r="T481" s="78"/>
      <c r="U481" s="78"/>
      <c r="V481" s="68"/>
      <c r="W481" s="90"/>
      <c r="X481" s="90"/>
      <c r="Y481" s="90"/>
      <c r="Z481" s="68"/>
      <c r="AA481" s="68"/>
      <c r="AB481" s="68"/>
      <c r="AC481" s="68"/>
      <c r="AD481" s="68"/>
      <c r="AE481" s="68"/>
      <c r="AF481" s="90"/>
      <c r="AG481" s="90"/>
      <c r="AH481" s="90"/>
      <c r="AI481" s="90"/>
      <c r="AJ481" s="90"/>
      <c r="AK481" s="90"/>
      <c r="AL481" s="90"/>
      <c r="AM481" s="90"/>
      <c r="AN481" s="90"/>
      <c r="AO481" s="90"/>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90"/>
      <c r="BX481" s="90"/>
      <c r="BY481" s="90"/>
      <c r="BZ481" s="90"/>
      <c r="CB481" s="8" t="s">
        <v>417</v>
      </c>
      <c r="CC481" s="2" t="s">
        <v>416</v>
      </c>
    </row>
    <row r="482" spans="1:86" s="2" customFormat="1" ht="16.5" customHeight="1">
      <c r="A482" s="90"/>
      <c r="B482" s="90"/>
      <c r="C482" s="90"/>
      <c r="D482" s="90"/>
      <c r="E482" s="805" t="s">
        <v>56</v>
      </c>
      <c r="F482" s="805"/>
      <c r="G482" s="68" t="s">
        <v>700</v>
      </c>
      <c r="H482" s="90"/>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90"/>
      <c r="AG482" s="90"/>
      <c r="AH482" s="90"/>
      <c r="AI482" s="90"/>
      <c r="AJ482" s="90"/>
      <c r="AK482" s="90"/>
      <c r="AL482" s="90"/>
      <c r="AM482" s="90"/>
      <c r="AN482" s="90"/>
      <c r="AO482" s="90"/>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90"/>
      <c r="BX482" s="90"/>
      <c r="BY482" s="90"/>
      <c r="BZ482" s="90"/>
      <c r="CB482" s="8" t="s">
        <v>420</v>
      </c>
      <c r="CC482" s="2" t="s">
        <v>419</v>
      </c>
    </row>
    <row r="483" spans="1:86" s="2" customFormat="1" ht="16.5" customHeight="1">
      <c r="A483" s="90"/>
      <c r="B483" s="90"/>
      <c r="C483" s="90"/>
      <c r="D483" s="90"/>
      <c r="E483" s="805" t="s">
        <v>56</v>
      </c>
      <c r="F483" s="805"/>
      <c r="G483" s="68" t="s">
        <v>1322</v>
      </c>
      <c r="H483" s="90"/>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90"/>
      <c r="AG483" s="90"/>
      <c r="AH483" s="90"/>
      <c r="AI483" s="90"/>
      <c r="AJ483" s="90"/>
      <c r="AK483" s="90"/>
      <c r="AL483" s="90"/>
      <c r="AM483" s="90"/>
      <c r="AN483" s="90"/>
      <c r="AO483" s="90"/>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90"/>
      <c r="BX483" s="90"/>
      <c r="BY483" s="90"/>
      <c r="BZ483" s="90"/>
      <c r="CB483" s="8" t="s">
        <v>423</v>
      </c>
      <c r="CC483" s="2" t="s">
        <v>422</v>
      </c>
    </row>
    <row r="484" spans="1:86" s="2" customFormat="1" ht="5.0999999999999996"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1"/>
      <c r="CC484" s="1"/>
      <c r="CD484" s="1"/>
      <c r="CE484" s="1"/>
      <c r="CF484" s="1"/>
      <c r="CG484" s="1"/>
      <c r="CH484" s="1"/>
    </row>
    <row r="485" spans="1:86" s="2" customFormat="1" ht="5.0999999999999996"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c r="BW485" s="174"/>
      <c r="BX485" s="174"/>
      <c r="BY485" s="174"/>
      <c r="BZ485" s="174"/>
      <c r="CB485" s="8"/>
    </row>
    <row r="486" spans="1:86" s="1" customFormat="1" ht="17.100000000000001" customHeight="1">
      <c r="A486" s="59"/>
      <c r="B486" s="59" t="s">
        <v>1594</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90"/>
      <c r="B487" s="90"/>
      <c r="C487" s="90"/>
      <c r="D487" s="90"/>
      <c r="E487" s="805" t="s">
        <v>56</v>
      </c>
      <c r="F487" s="805"/>
      <c r="G487" s="68" t="s">
        <v>629</v>
      </c>
      <c r="H487" s="68"/>
      <c r="I487" s="68"/>
      <c r="J487" s="68"/>
      <c r="K487" s="68"/>
      <c r="L487" s="68"/>
      <c r="M487" s="68"/>
      <c r="N487" s="68"/>
      <c r="O487" s="61"/>
      <c r="P487" s="61"/>
      <c r="Q487" s="61"/>
      <c r="R487" s="61"/>
      <c r="S487" s="90"/>
      <c r="T487" s="90"/>
      <c r="U487" s="90"/>
      <c r="V487" s="90"/>
      <c r="W487" s="90"/>
      <c r="X487" s="90"/>
      <c r="Y487" s="90"/>
      <c r="Z487" s="68"/>
      <c r="AA487" s="68"/>
      <c r="AB487" s="68"/>
      <c r="AC487" s="68"/>
      <c r="AD487" s="68"/>
      <c r="AE487" s="68"/>
      <c r="AF487" s="90"/>
      <c r="AG487" s="90"/>
      <c r="AH487" s="90"/>
      <c r="AI487" s="90"/>
      <c r="AJ487" s="90"/>
      <c r="AK487" s="90"/>
      <c r="AL487" s="90"/>
      <c r="AM487" s="90"/>
      <c r="AN487" s="90"/>
      <c r="AO487" s="90"/>
      <c r="AP487" s="68"/>
      <c r="AQ487" s="68"/>
      <c r="AR487" s="68"/>
      <c r="AS487" s="68"/>
      <c r="AT487" s="68"/>
      <c r="AU487" s="68"/>
      <c r="AV487" s="68"/>
      <c r="AW487" s="68"/>
      <c r="AX487" s="68"/>
      <c r="AY487" s="68"/>
      <c r="AZ487" s="68"/>
      <c r="BA487" s="68"/>
      <c r="BB487" s="68"/>
      <c r="BC487" s="61"/>
      <c r="BD487" s="61"/>
      <c r="BE487" s="61"/>
      <c r="BF487" s="61"/>
      <c r="BG487" s="90"/>
      <c r="BH487" s="90"/>
      <c r="BI487" s="90"/>
      <c r="BJ487" s="90"/>
      <c r="BK487" s="68"/>
      <c r="BL487" s="68"/>
      <c r="BM487" s="68"/>
      <c r="BN487" s="68"/>
      <c r="BO487" s="68"/>
      <c r="BP487" s="68"/>
      <c r="BQ487" s="68"/>
      <c r="BR487" s="68"/>
      <c r="BS487" s="68"/>
      <c r="BT487" s="68"/>
      <c r="BU487" s="68"/>
      <c r="BV487" s="61"/>
      <c r="BW487" s="90"/>
      <c r="BX487" s="90"/>
      <c r="BY487" s="90"/>
      <c r="BZ487" s="90"/>
      <c r="CB487" s="1"/>
      <c r="CC487" s="1"/>
      <c r="CD487" s="1"/>
      <c r="CE487" s="1"/>
      <c r="CF487" s="1"/>
      <c r="CG487" s="1"/>
      <c r="CH487" s="1"/>
    </row>
    <row r="488" spans="1:86" s="2" customFormat="1" ht="16.5" customHeight="1">
      <c r="A488" s="90"/>
      <c r="B488" s="90"/>
      <c r="C488" s="90"/>
      <c r="D488" s="90"/>
      <c r="E488" s="805" t="s">
        <v>56</v>
      </c>
      <c r="F488" s="805"/>
      <c r="G488" s="68" t="s">
        <v>1590</v>
      </c>
      <c r="H488" s="68"/>
      <c r="I488" s="68"/>
      <c r="J488" s="68"/>
      <c r="K488" s="68"/>
      <c r="L488" s="68"/>
      <c r="M488" s="68"/>
      <c r="N488" s="68"/>
      <c r="O488" s="61"/>
      <c r="P488" s="61"/>
      <c r="Q488" s="61"/>
      <c r="R488" s="61"/>
      <c r="S488" s="90"/>
      <c r="T488" s="90"/>
      <c r="U488" s="90"/>
      <c r="V488" s="90"/>
      <c r="W488" s="90"/>
      <c r="X488" s="90"/>
      <c r="Y488" s="90"/>
      <c r="Z488" s="68"/>
      <c r="AA488" s="68"/>
      <c r="AB488" s="68"/>
      <c r="AC488" s="68"/>
      <c r="AD488" s="68"/>
      <c r="AE488" s="68"/>
      <c r="AF488" s="90"/>
      <c r="AG488" s="90"/>
      <c r="AH488" s="90"/>
      <c r="AI488" s="90"/>
      <c r="AJ488" s="90"/>
      <c r="AK488" s="90"/>
      <c r="AL488" s="90"/>
      <c r="AM488" s="90"/>
      <c r="AN488" s="90"/>
      <c r="AO488" s="90"/>
      <c r="AP488" s="68"/>
      <c r="AQ488" s="68"/>
      <c r="AR488" s="68"/>
      <c r="AS488" s="68"/>
      <c r="AT488" s="68"/>
      <c r="AU488" s="68"/>
      <c r="AV488" s="68"/>
      <c r="AW488" s="68"/>
      <c r="AX488" s="68"/>
      <c r="AY488" s="68"/>
      <c r="AZ488" s="68"/>
      <c r="BA488" s="68"/>
      <c r="BB488" s="68"/>
      <c r="BC488" s="61"/>
      <c r="BD488" s="61"/>
      <c r="BE488" s="61"/>
      <c r="BF488" s="61"/>
      <c r="BG488" s="90"/>
      <c r="BH488" s="90"/>
      <c r="BI488" s="90"/>
      <c r="BJ488" s="90"/>
      <c r="BK488" s="68"/>
      <c r="BL488" s="68"/>
      <c r="BM488" s="68"/>
      <c r="BN488" s="68"/>
      <c r="BO488" s="68"/>
      <c r="BP488" s="68"/>
      <c r="BQ488" s="68"/>
      <c r="BR488" s="68"/>
      <c r="BS488" s="68"/>
      <c r="BT488" s="68"/>
      <c r="BU488" s="68"/>
      <c r="BV488" s="61"/>
      <c r="BW488" s="90"/>
      <c r="BX488" s="90"/>
      <c r="BY488" s="90"/>
      <c r="BZ488" s="90"/>
      <c r="CB488" s="8"/>
    </row>
    <row r="489" spans="1:86" s="1" customFormat="1" ht="17.100000000000001" customHeight="1">
      <c r="A489" s="90"/>
      <c r="B489" s="90"/>
      <c r="C489" s="90"/>
      <c r="D489" s="90"/>
      <c r="E489" s="805" t="s">
        <v>56</v>
      </c>
      <c r="F489" s="805"/>
      <c r="G489" s="68" t="s">
        <v>996</v>
      </c>
      <c r="H489" s="68"/>
      <c r="I489" s="68"/>
      <c r="J489" s="68"/>
      <c r="K489" s="68"/>
      <c r="L489" s="68"/>
      <c r="M489" s="68"/>
      <c r="N489" s="68"/>
      <c r="O489" s="61"/>
      <c r="P489" s="61"/>
      <c r="Q489" s="61"/>
      <c r="R489" s="61"/>
      <c r="S489" s="90"/>
      <c r="T489" s="90"/>
      <c r="U489" s="90"/>
      <c r="V489" s="90"/>
      <c r="W489" s="90"/>
      <c r="X489" s="90"/>
      <c r="Y489" s="90"/>
      <c r="Z489" s="68"/>
      <c r="AA489" s="68"/>
      <c r="AB489" s="68"/>
      <c r="AC489" s="68"/>
      <c r="AD489" s="68"/>
      <c r="AE489" s="68"/>
      <c r="AF489" s="90"/>
      <c r="AG489" s="90"/>
      <c r="AH489" s="90"/>
      <c r="AI489" s="90"/>
      <c r="AJ489" s="90"/>
      <c r="AK489" s="90"/>
      <c r="AL489" s="90"/>
      <c r="AM489" s="90"/>
      <c r="AN489" s="90"/>
      <c r="AO489" s="90"/>
      <c r="AP489" s="68"/>
      <c r="AQ489" s="68"/>
      <c r="AR489" s="68"/>
      <c r="AS489" s="68"/>
      <c r="AT489" s="68"/>
      <c r="AU489" s="68"/>
      <c r="AV489" s="68"/>
      <c r="AW489" s="68"/>
      <c r="AX489" s="68"/>
      <c r="AY489" s="68"/>
      <c r="AZ489" s="68"/>
      <c r="BA489" s="68"/>
      <c r="BB489" s="68"/>
      <c r="BC489" s="61"/>
      <c r="BD489" s="61"/>
      <c r="BE489" s="61"/>
      <c r="BF489" s="61"/>
      <c r="BG489" s="90"/>
      <c r="BH489" s="90"/>
      <c r="BI489" s="90"/>
      <c r="BJ489" s="90"/>
      <c r="BK489" s="68"/>
      <c r="BL489" s="68"/>
      <c r="BM489" s="68"/>
      <c r="BN489" s="68"/>
      <c r="BO489" s="68"/>
      <c r="BP489" s="68"/>
      <c r="BQ489" s="68"/>
      <c r="BR489" s="68"/>
      <c r="BS489" s="68"/>
      <c r="BT489" s="68"/>
      <c r="BU489" s="68"/>
      <c r="BV489" s="61"/>
      <c r="BW489" s="90"/>
      <c r="BX489" s="90"/>
      <c r="BY489" s="90"/>
      <c r="BZ489" s="90"/>
      <c r="CB489" s="8"/>
      <c r="CC489" s="2"/>
      <c r="CD489" s="2"/>
      <c r="CE489" s="2"/>
      <c r="CF489" s="2"/>
      <c r="CG489" s="2"/>
      <c r="CH489" s="2"/>
    </row>
    <row r="490" spans="1:86" s="2" customFormat="1" ht="16.5" customHeight="1">
      <c r="A490" s="90"/>
      <c r="B490" s="90"/>
      <c r="C490" s="90"/>
      <c r="D490" s="90"/>
      <c r="E490" s="805" t="s">
        <v>56</v>
      </c>
      <c r="F490" s="805"/>
      <c r="G490" s="68" t="s">
        <v>1324</v>
      </c>
      <c r="H490" s="68"/>
      <c r="I490" s="68"/>
      <c r="J490" s="68"/>
      <c r="K490" s="68"/>
      <c r="L490" s="68"/>
      <c r="M490" s="68"/>
      <c r="N490" s="68"/>
      <c r="O490" s="61"/>
      <c r="P490" s="61"/>
      <c r="Q490" s="61"/>
      <c r="R490" s="61"/>
      <c r="S490" s="90"/>
      <c r="T490" s="90"/>
      <c r="U490" s="90"/>
      <c r="V490" s="90"/>
      <c r="W490" s="90"/>
      <c r="X490" s="90"/>
      <c r="Y490" s="90"/>
      <c r="Z490" s="68"/>
      <c r="AA490" s="68"/>
      <c r="AB490" s="68"/>
      <c r="AC490" s="68"/>
      <c r="AD490" s="68"/>
      <c r="AE490" s="68"/>
      <c r="AF490" s="90"/>
      <c r="AG490" s="90"/>
      <c r="AH490" s="90"/>
      <c r="AI490" s="90"/>
      <c r="AJ490" s="90"/>
      <c r="AK490" s="90"/>
      <c r="AL490" s="90"/>
      <c r="AM490" s="90"/>
      <c r="AN490" s="90"/>
      <c r="AO490" s="90"/>
      <c r="AP490" s="68"/>
      <c r="AQ490" s="68"/>
      <c r="AR490" s="68"/>
      <c r="AS490" s="68"/>
      <c r="AT490" s="68"/>
      <c r="AU490" s="68"/>
      <c r="AV490" s="68"/>
      <c r="AW490" s="68"/>
      <c r="AX490" s="68"/>
      <c r="AY490" s="68"/>
      <c r="AZ490" s="68"/>
      <c r="BA490" s="68"/>
      <c r="BB490" s="68"/>
      <c r="BC490" s="61"/>
      <c r="BD490" s="61"/>
      <c r="BE490" s="61"/>
      <c r="BF490" s="61"/>
      <c r="BG490" s="90"/>
      <c r="BH490" s="90"/>
      <c r="BI490" s="90"/>
      <c r="BJ490" s="90"/>
      <c r="BK490" s="68"/>
      <c r="BL490" s="68"/>
      <c r="BM490" s="68"/>
      <c r="BN490" s="68"/>
      <c r="BO490" s="68"/>
      <c r="BP490" s="68"/>
      <c r="BQ490" s="68"/>
      <c r="BR490" s="68"/>
      <c r="BS490" s="68"/>
      <c r="BT490" s="68"/>
      <c r="BU490" s="68"/>
      <c r="BV490" s="61"/>
      <c r="BW490" s="90"/>
      <c r="BX490" s="90"/>
      <c r="BY490" s="90"/>
      <c r="BZ490" s="90"/>
      <c r="CB490" s="1"/>
      <c r="CC490" s="1"/>
      <c r="CD490" s="1"/>
      <c r="CE490" s="1"/>
      <c r="CF490" s="1"/>
      <c r="CG490" s="1"/>
      <c r="CH490" s="1"/>
    </row>
    <row r="491" spans="1:86" s="2" customFormat="1" ht="16.5" customHeight="1">
      <c r="A491" s="90"/>
      <c r="B491" s="90"/>
      <c r="C491" s="90"/>
      <c r="D491" s="90"/>
      <c r="E491" s="805" t="s">
        <v>56</v>
      </c>
      <c r="F491" s="805"/>
      <c r="G491" s="68" t="s">
        <v>700</v>
      </c>
      <c r="H491" s="90"/>
      <c r="I491" s="68"/>
      <c r="J491" s="68"/>
      <c r="K491" s="68"/>
      <c r="L491" s="68"/>
      <c r="M491" s="68"/>
      <c r="N491" s="68"/>
      <c r="O491" s="61"/>
      <c r="P491" s="61"/>
      <c r="Q491" s="61"/>
      <c r="R491" s="61"/>
      <c r="S491" s="90"/>
      <c r="T491" s="78"/>
      <c r="U491" s="78"/>
      <c r="V491" s="68"/>
      <c r="W491" s="90"/>
      <c r="X491" s="90"/>
      <c r="Y491" s="90"/>
      <c r="Z491" s="68"/>
      <c r="AA491" s="68"/>
      <c r="AB491" s="68"/>
      <c r="AC491" s="68"/>
      <c r="AD491" s="68"/>
      <c r="AE491" s="68"/>
      <c r="AF491" s="90"/>
      <c r="AG491" s="90"/>
      <c r="AH491" s="90"/>
      <c r="AI491" s="90"/>
      <c r="AJ491" s="90"/>
      <c r="AK491" s="90"/>
      <c r="AL491" s="90"/>
      <c r="AM491" s="90"/>
      <c r="AN491" s="90"/>
      <c r="AO491" s="90"/>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90"/>
      <c r="BX491" s="90"/>
      <c r="BY491" s="90"/>
      <c r="BZ491" s="90"/>
      <c r="CB491" s="8"/>
    </row>
    <row r="492" spans="1:86" s="1" customFormat="1" ht="17.100000000000001" customHeight="1">
      <c r="A492" s="90"/>
      <c r="B492" s="90"/>
      <c r="C492" s="90"/>
      <c r="D492" s="90"/>
      <c r="E492" s="805" t="s">
        <v>56</v>
      </c>
      <c r="F492" s="805"/>
      <c r="G492" s="68" t="s">
        <v>1326</v>
      </c>
      <c r="H492" s="90"/>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90"/>
      <c r="AG492" s="90"/>
      <c r="AH492" s="90"/>
      <c r="AI492" s="90"/>
      <c r="AJ492" s="90"/>
      <c r="AK492" s="90"/>
      <c r="AL492" s="90"/>
      <c r="AM492" s="90"/>
      <c r="AN492" s="90"/>
      <c r="AO492" s="90"/>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90"/>
      <c r="BX492" s="90"/>
      <c r="BY492" s="90"/>
      <c r="BZ492" s="90"/>
      <c r="CB492" s="8"/>
      <c r="CC492" s="2"/>
      <c r="CD492" s="2"/>
      <c r="CE492" s="2"/>
      <c r="CF492" s="2"/>
      <c r="CG492" s="2"/>
      <c r="CH492" s="2"/>
    </row>
    <row r="493" spans="1:86" s="1" customFormat="1" ht="3.9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row>
    <row r="494" spans="1:86" s="2" customFormat="1" ht="5.0999999999999996" customHeight="1">
      <c r="A494" s="174"/>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c r="AS494" s="174"/>
      <c r="AT494" s="174"/>
      <c r="AU494" s="174"/>
      <c r="AV494" s="174"/>
      <c r="AW494" s="174"/>
      <c r="AX494" s="174"/>
      <c r="AY494" s="174"/>
      <c r="AZ494" s="174"/>
      <c r="BA494" s="174"/>
      <c r="BB494" s="174"/>
      <c r="BC494" s="174"/>
      <c r="BD494" s="174"/>
      <c r="BE494" s="174"/>
      <c r="BF494" s="174"/>
      <c r="BG494" s="174"/>
      <c r="BH494" s="174"/>
      <c r="BI494" s="174"/>
      <c r="BJ494" s="174"/>
      <c r="BK494" s="174"/>
      <c r="BL494" s="174"/>
      <c r="BM494" s="174"/>
      <c r="BN494" s="174"/>
      <c r="BO494" s="174"/>
      <c r="BP494" s="174"/>
      <c r="BQ494" s="174"/>
      <c r="BR494" s="174"/>
      <c r="BS494" s="174"/>
      <c r="BT494" s="174"/>
      <c r="BU494" s="174"/>
      <c r="BV494" s="174"/>
      <c r="BW494" s="174"/>
      <c r="BX494" s="174"/>
      <c r="BY494" s="174"/>
      <c r="BZ494" s="174"/>
      <c r="CB494" s="1"/>
      <c r="CC494" s="1"/>
      <c r="CD494" s="1"/>
      <c r="CE494" s="1"/>
      <c r="CF494" s="1"/>
      <c r="CG494" s="1"/>
      <c r="CH494" s="1"/>
    </row>
    <row r="495" spans="1:86" s="2" customFormat="1" ht="16.5" customHeight="1">
      <c r="A495" s="59"/>
      <c r="B495" s="59" t="s">
        <v>1327</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807"/>
      <c r="AA496" s="807"/>
      <c r="AB496" s="807"/>
      <c r="AC496" s="807"/>
      <c r="AD496" s="807"/>
      <c r="AE496" s="807"/>
      <c r="AF496" s="807"/>
      <c r="AG496" s="807"/>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807"/>
      <c r="AA497" s="807"/>
      <c r="AB497" s="807"/>
      <c r="AC497" s="807"/>
      <c r="AD497" s="807"/>
      <c r="AE497" s="807"/>
      <c r="AF497" s="807"/>
      <c r="AG497" s="807"/>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807"/>
      <c r="AA498" s="807"/>
      <c r="AB498" s="807"/>
      <c r="AC498" s="807"/>
      <c r="AD498" s="807"/>
      <c r="AE498" s="807"/>
      <c r="AF498" s="807"/>
      <c r="AG498" s="807"/>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807"/>
      <c r="AA499" s="807"/>
      <c r="AB499" s="807"/>
      <c r="AC499" s="807"/>
      <c r="AD499" s="807"/>
      <c r="AE499" s="807"/>
      <c r="AF499" s="807"/>
      <c r="AG499" s="807"/>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C500" s="2"/>
      <c r="CD500" s="2"/>
      <c r="CE500" s="2"/>
      <c r="CF500" s="2"/>
      <c r="CG500" s="2"/>
      <c r="CH500" s="2"/>
    </row>
    <row r="501" spans="1:86" ht="3.95" customHeight="1">
      <c r="A501" s="174"/>
      <c r="B501" s="174"/>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c r="AS501" s="174"/>
      <c r="AT501" s="174"/>
      <c r="AU501" s="174"/>
      <c r="AV501" s="174"/>
      <c r="AW501" s="174"/>
      <c r="AX501" s="174"/>
      <c r="AY501" s="174"/>
      <c r="AZ501" s="174"/>
      <c r="BA501" s="174"/>
      <c r="BB501" s="174"/>
      <c r="BC501" s="174"/>
      <c r="BD501" s="174"/>
      <c r="BE501" s="174"/>
      <c r="BF501" s="174"/>
      <c r="BG501" s="174"/>
      <c r="BH501" s="174"/>
      <c r="BI501" s="174"/>
      <c r="BJ501" s="174"/>
      <c r="BK501" s="174"/>
      <c r="BL501" s="174"/>
      <c r="BM501" s="174"/>
      <c r="BN501" s="174"/>
      <c r="BO501" s="174"/>
      <c r="BP501" s="174"/>
      <c r="BQ501" s="174"/>
      <c r="BR501" s="174"/>
      <c r="BS501" s="174"/>
      <c r="BT501" s="174"/>
      <c r="BU501" s="174"/>
      <c r="BV501" s="174"/>
      <c r="BW501" s="174"/>
      <c r="BX501" s="174"/>
      <c r="BY501" s="174"/>
      <c r="BZ501" s="174"/>
    </row>
    <row r="502" spans="1:86" ht="15" customHeight="1">
      <c r="A502" s="59"/>
      <c r="B502" s="59" t="s">
        <v>1328</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792"/>
      <c r="AA503" s="792"/>
      <c r="AB503" s="792"/>
      <c r="AC503" s="792"/>
      <c r="AD503" s="792"/>
      <c r="AE503" s="792"/>
      <c r="AF503" s="792"/>
      <c r="AG503" s="792"/>
      <c r="AH503" s="792"/>
      <c r="AI503" s="792"/>
      <c r="AJ503" s="792"/>
      <c r="AK503" s="792"/>
      <c r="AL503" s="792"/>
      <c r="AM503" s="792"/>
      <c r="AN503" s="792"/>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792"/>
      <c r="AA504" s="792"/>
      <c r="AB504" s="792"/>
      <c r="AC504" s="792"/>
      <c r="AD504" s="792"/>
      <c r="AE504" s="792"/>
      <c r="AF504" s="792"/>
      <c r="AG504" s="792"/>
      <c r="AH504" s="792"/>
      <c r="AI504" s="792"/>
      <c r="AJ504" s="792"/>
      <c r="AK504" s="792"/>
      <c r="AL504" s="792"/>
      <c r="AM504" s="792"/>
      <c r="AN504" s="792"/>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row>
    <row r="506" spans="1:86" ht="3.9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row>
    <row r="507" spans="1:86" ht="15" customHeight="1">
      <c r="A507" s="59"/>
      <c r="B507" s="59" t="s">
        <v>1329</v>
      </c>
      <c r="C507" s="59"/>
      <c r="D507" s="59"/>
      <c r="E507" s="59"/>
      <c r="F507" s="59"/>
      <c r="G507" s="59"/>
      <c r="H507" s="59"/>
      <c r="I507" s="59"/>
      <c r="J507" s="59"/>
      <c r="K507" s="59"/>
      <c r="L507" s="59"/>
      <c r="M507" s="59"/>
      <c r="N507" s="59"/>
      <c r="O507" s="59"/>
      <c r="P507" s="59"/>
      <c r="Q507" s="59"/>
      <c r="R507" s="59"/>
      <c r="S507" s="59"/>
      <c r="T507" s="829"/>
      <c r="U507" s="829"/>
      <c r="V507" s="829"/>
      <c r="W507" s="829"/>
      <c r="X507" s="829"/>
      <c r="Y507" s="829"/>
      <c r="Z507" s="829"/>
      <c r="AA507" s="829"/>
      <c r="AB507" s="829"/>
      <c r="AC507" s="829"/>
      <c r="AD507" s="829"/>
      <c r="AE507" s="829"/>
      <c r="AF507" s="829"/>
      <c r="AG507" s="829"/>
      <c r="AH507" s="829"/>
      <c r="AI507" s="829"/>
      <c r="AJ507" s="829"/>
      <c r="AK507" s="829"/>
      <c r="AL507" s="829"/>
      <c r="AM507" s="829"/>
      <c r="AN507" s="829"/>
      <c r="AO507" s="829"/>
      <c r="AP507" s="829"/>
      <c r="AQ507" s="829"/>
      <c r="AR507" s="829"/>
      <c r="AS507" s="829"/>
      <c r="AT507" s="829"/>
      <c r="AU507" s="829"/>
      <c r="AV507" s="829"/>
      <c r="AW507" s="829"/>
      <c r="AX507" s="829"/>
      <c r="AY507" s="829"/>
      <c r="AZ507" s="829"/>
      <c r="BA507" s="829"/>
      <c r="BB507" s="829"/>
      <c r="BC507" s="829"/>
      <c r="BD507" s="829"/>
      <c r="BE507" s="829"/>
      <c r="BF507" s="829"/>
      <c r="BG507" s="829"/>
      <c r="BH507" s="829"/>
      <c r="BI507" s="829"/>
      <c r="BJ507" s="829"/>
      <c r="BK507" s="829"/>
      <c r="BL507" s="829"/>
      <c r="BM507" s="829"/>
      <c r="BN507" s="829"/>
      <c r="BO507" s="829"/>
      <c r="BP507" s="829"/>
      <c r="BQ507" s="829"/>
      <c r="BR507" s="829"/>
      <c r="BS507" s="829"/>
      <c r="BT507" s="829"/>
      <c r="BU507" s="829"/>
      <c r="BV507" s="829"/>
      <c r="BW507" s="829"/>
      <c r="BX507" s="829"/>
      <c r="BY507" s="829"/>
      <c r="BZ507" s="829"/>
    </row>
    <row r="508" spans="1:86" ht="3.9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row>
    <row r="509" spans="1:86" ht="3.9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row>
    <row r="510" spans="1:86" ht="15" customHeight="1">
      <c r="A510" s="59"/>
      <c r="B510" s="78" t="s">
        <v>1330</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805" t="s">
        <v>56</v>
      </c>
      <c r="BD512" s="805"/>
      <c r="BE512" s="78"/>
      <c r="BF512" s="78" t="s">
        <v>184</v>
      </c>
      <c r="BG512" s="78"/>
      <c r="BH512" s="78"/>
      <c r="BI512" s="78"/>
      <c r="BJ512" s="78"/>
      <c r="BK512" s="805" t="s">
        <v>56</v>
      </c>
      <c r="BL512" s="805"/>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805" t="s">
        <v>56</v>
      </c>
      <c r="BD513" s="805"/>
      <c r="BE513" s="78"/>
      <c r="BF513" s="78" t="s">
        <v>184</v>
      </c>
      <c r="BG513" s="78"/>
      <c r="BH513" s="78"/>
      <c r="BI513" s="78"/>
      <c r="BJ513" s="78"/>
      <c r="BK513" s="805" t="s">
        <v>56</v>
      </c>
      <c r="BL513" s="805"/>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1331</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805"/>
      <c r="AY514" s="805"/>
      <c r="AZ514" s="805"/>
      <c r="BA514" s="805"/>
      <c r="BB514" s="805"/>
      <c r="BC514" s="805"/>
      <c r="BD514" s="805"/>
      <c r="BE514" s="805"/>
      <c r="BF514" s="805"/>
      <c r="BG514" s="805"/>
      <c r="BH514" s="805"/>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805"/>
      <c r="AL515" s="805"/>
      <c r="AM515" s="805"/>
      <c r="AN515" s="805"/>
      <c r="AO515" s="805"/>
      <c r="AP515" s="805"/>
      <c r="AQ515" s="805"/>
      <c r="AR515" s="805"/>
      <c r="AS515" s="805"/>
      <c r="AT515" s="805"/>
      <c r="AU515" s="805"/>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805" t="s">
        <v>56</v>
      </c>
      <c r="AC516" s="805"/>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805" t="s">
        <v>56</v>
      </c>
      <c r="AC517" s="805"/>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66"/>
      <c r="AC518" s="966"/>
      <c r="AD518" s="966"/>
      <c r="AE518" s="966"/>
      <c r="AF518" s="966"/>
      <c r="AG518" s="966"/>
      <c r="AH518" s="966"/>
      <c r="AI518" s="966"/>
      <c r="AJ518" s="966"/>
      <c r="AK518" s="966"/>
      <c r="AL518" s="966"/>
      <c r="AM518" s="966"/>
      <c r="AN518" s="966"/>
      <c r="AO518" s="966"/>
      <c r="AP518" s="966"/>
      <c r="AQ518" s="966"/>
      <c r="AR518" s="966"/>
      <c r="AS518" s="966"/>
      <c r="AT518" s="966"/>
      <c r="AU518" s="966"/>
      <c r="AV518" s="966"/>
      <c r="AW518" s="966"/>
      <c r="AX518" s="966"/>
      <c r="AY518" s="966"/>
      <c r="AZ518" s="966"/>
      <c r="BA518" s="966"/>
      <c r="BB518" s="966"/>
      <c r="BC518" s="966"/>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row>
    <row r="520" spans="1:78" ht="3.95" customHeight="1">
      <c r="A520" s="174"/>
      <c r="B520" s="174"/>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c r="BJ520" s="174"/>
      <c r="BK520" s="174"/>
      <c r="BL520" s="174"/>
      <c r="BM520" s="174"/>
      <c r="BN520" s="174"/>
      <c r="BO520" s="174"/>
      <c r="BP520" s="174"/>
      <c r="BQ520" s="174"/>
      <c r="BR520" s="174"/>
      <c r="BS520" s="174"/>
      <c r="BT520" s="174"/>
      <c r="BU520" s="174"/>
      <c r="BV520" s="174"/>
      <c r="BW520" s="174"/>
      <c r="BX520" s="174"/>
      <c r="BY520" s="174"/>
      <c r="BZ520" s="174"/>
    </row>
    <row r="521" spans="1:78" ht="15" customHeight="1">
      <c r="A521" s="59"/>
      <c r="B521" s="59" t="s">
        <v>1332</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798" t="s">
        <v>234</v>
      </c>
      <c r="E522" s="798"/>
      <c r="F522" s="798"/>
      <c r="G522" s="798"/>
      <c r="H522" s="798"/>
      <c r="I522" s="798"/>
      <c r="J522" s="798"/>
      <c r="K522" s="798"/>
      <c r="L522" s="59" t="s">
        <v>37</v>
      </c>
      <c r="M522" s="59"/>
      <c r="N522" s="802"/>
      <c r="O522" s="802"/>
      <c r="P522" s="802"/>
      <c r="Q522" s="802"/>
      <c r="R522" s="801" t="s">
        <v>235</v>
      </c>
      <c r="S522" s="801"/>
      <c r="T522" s="801"/>
      <c r="U522" s="59"/>
      <c r="V522" s="59" t="s">
        <v>37</v>
      </c>
      <c r="W522" s="796"/>
      <c r="X522" s="796"/>
      <c r="Y522" s="796"/>
      <c r="Z522" s="796"/>
      <c r="AA522" s="796"/>
      <c r="AB522" s="796"/>
      <c r="AC522" s="796"/>
      <c r="AD522" s="796"/>
      <c r="AE522" s="796"/>
      <c r="AF522" s="796"/>
      <c r="AG522" s="796"/>
      <c r="AH522" s="796"/>
      <c r="AI522" s="796"/>
      <c r="AJ522" s="796"/>
      <c r="AK522" s="796"/>
      <c r="AL522" s="59" t="s">
        <v>117</v>
      </c>
      <c r="AM522" s="59"/>
      <c r="AN522" s="796"/>
      <c r="AO522" s="796"/>
      <c r="AP522" s="796"/>
      <c r="AQ522" s="796"/>
      <c r="AR522" s="796"/>
      <c r="AS522" s="796"/>
      <c r="AT522" s="796"/>
      <c r="AU522" s="796"/>
      <c r="AV522" s="796"/>
      <c r="AW522" s="796"/>
      <c r="AX522" s="796"/>
      <c r="AY522" s="796"/>
      <c r="AZ522" s="796"/>
      <c r="BA522" s="796"/>
      <c r="BB522" s="796"/>
      <c r="BC522" s="59" t="s">
        <v>117</v>
      </c>
      <c r="BD522" s="59"/>
      <c r="BE522" s="803">
        <f>W522+AN522</f>
        <v>0</v>
      </c>
      <c r="BF522" s="803"/>
      <c r="BG522" s="803"/>
      <c r="BH522" s="803"/>
      <c r="BI522" s="803"/>
      <c r="BJ522" s="803"/>
      <c r="BK522" s="803"/>
      <c r="BL522" s="803"/>
      <c r="BM522" s="803"/>
      <c r="BN522" s="803"/>
      <c r="BO522" s="803"/>
      <c r="BP522" s="803"/>
      <c r="BQ522" s="803"/>
      <c r="BR522" s="803"/>
      <c r="BS522" s="803"/>
      <c r="BT522" s="123"/>
      <c r="BU522" s="119" t="s">
        <v>85</v>
      </c>
      <c r="BV522" s="119"/>
      <c r="BW522" s="119"/>
      <c r="BX522" s="119"/>
      <c r="BY522" s="119"/>
      <c r="BZ522" s="59"/>
    </row>
    <row r="523" spans="1:78" ht="15" customHeight="1">
      <c r="A523" s="59"/>
      <c r="B523" s="59"/>
      <c r="C523" s="59"/>
      <c r="D523" s="59"/>
      <c r="E523" s="59"/>
      <c r="F523" s="59"/>
      <c r="G523" s="59"/>
      <c r="H523" s="59"/>
      <c r="I523" s="59"/>
      <c r="J523" s="59"/>
      <c r="K523" s="59"/>
      <c r="L523" s="59" t="s">
        <v>37</v>
      </c>
      <c r="M523" s="59"/>
      <c r="N523" s="802"/>
      <c r="O523" s="802"/>
      <c r="P523" s="802"/>
      <c r="Q523" s="802"/>
      <c r="R523" s="801" t="s">
        <v>235</v>
      </c>
      <c r="S523" s="801"/>
      <c r="T523" s="801"/>
      <c r="U523" s="59"/>
      <c r="V523" s="59" t="s">
        <v>37</v>
      </c>
      <c r="W523" s="796"/>
      <c r="X523" s="796"/>
      <c r="Y523" s="796"/>
      <c r="Z523" s="796"/>
      <c r="AA523" s="796"/>
      <c r="AB523" s="796"/>
      <c r="AC523" s="796"/>
      <c r="AD523" s="796"/>
      <c r="AE523" s="796"/>
      <c r="AF523" s="796"/>
      <c r="AG523" s="796"/>
      <c r="AH523" s="796"/>
      <c r="AI523" s="796"/>
      <c r="AJ523" s="796"/>
      <c r="AK523" s="796"/>
      <c r="AL523" s="59" t="s">
        <v>117</v>
      </c>
      <c r="AM523" s="59"/>
      <c r="AN523" s="796"/>
      <c r="AO523" s="796"/>
      <c r="AP523" s="796"/>
      <c r="AQ523" s="796"/>
      <c r="AR523" s="796"/>
      <c r="AS523" s="796"/>
      <c r="AT523" s="796"/>
      <c r="AU523" s="796"/>
      <c r="AV523" s="796"/>
      <c r="AW523" s="796"/>
      <c r="AX523" s="796"/>
      <c r="AY523" s="796"/>
      <c r="AZ523" s="796"/>
      <c r="BA523" s="796"/>
      <c r="BB523" s="796"/>
      <c r="BC523" s="59" t="s">
        <v>117</v>
      </c>
      <c r="BD523" s="59"/>
      <c r="BE523" s="803">
        <f t="shared" ref="BE523:BE530" si="9">W523+AN523</f>
        <v>0</v>
      </c>
      <c r="BF523" s="803"/>
      <c r="BG523" s="803"/>
      <c r="BH523" s="803"/>
      <c r="BI523" s="803"/>
      <c r="BJ523" s="803"/>
      <c r="BK523" s="803"/>
      <c r="BL523" s="803"/>
      <c r="BM523" s="803"/>
      <c r="BN523" s="803"/>
      <c r="BO523" s="803"/>
      <c r="BP523" s="803"/>
      <c r="BQ523" s="803"/>
      <c r="BR523" s="803"/>
      <c r="BS523" s="803"/>
      <c r="BT523" s="123"/>
      <c r="BU523" s="119" t="s">
        <v>85</v>
      </c>
      <c r="BV523" s="119"/>
      <c r="BW523" s="119"/>
      <c r="BX523" s="119"/>
      <c r="BY523" s="119"/>
      <c r="BZ523" s="59"/>
    </row>
    <row r="524" spans="1:78" ht="15" customHeight="1">
      <c r="A524" s="59"/>
      <c r="B524" s="59"/>
      <c r="C524" s="59"/>
      <c r="D524" s="59"/>
      <c r="E524" s="59"/>
      <c r="F524" s="59"/>
      <c r="G524" s="59"/>
      <c r="H524" s="59"/>
      <c r="I524" s="59"/>
      <c r="J524" s="59"/>
      <c r="K524" s="59"/>
      <c r="L524" s="59" t="s">
        <v>37</v>
      </c>
      <c r="M524" s="59"/>
      <c r="N524" s="802"/>
      <c r="O524" s="802"/>
      <c r="P524" s="802"/>
      <c r="Q524" s="802"/>
      <c r="R524" s="801" t="s">
        <v>235</v>
      </c>
      <c r="S524" s="801"/>
      <c r="T524" s="801"/>
      <c r="U524" s="59"/>
      <c r="V524" s="59" t="s">
        <v>37</v>
      </c>
      <c r="W524" s="796"/>
      <c r="X524" s="796"/>
      <c r="Y524" s="796"/>
      <c r="Z524" s="796"/>
      <c r="AA524" s="796"/>
      <c r="AB524" s="796"/>
      <c r="AC524" s="796"/>
      <c r="AD524" s="796"/>
      <c r="AE524" s="796"/>
      <c r="AF524" s="796"/>
      <c r="AG524" s="796"/>
      <c r="AH524" s="796"/>
      <c r="AI524" s="796"/>
      <c r="AJ524" s="796"/>
      <c r="AK524" s="796"/>
      <c r="AL524" s="59" t="s">
        <v>117</v>
      </c>
      <c r="AM524" s="59"/>
      <c r="AN524" s="796"/>
      <c r="AO524" s="796"/>
      <c r="AP524" s="796"/>
      <c r="AQ524" s="796"/>
      <c r="AR524" s="796"/>
      <c r="AS524" s="796"/>
      <c r="AT524" s="796"/>
      <c r="AU524" s="796"/>
      <c r="AV524" s="796"/>
      <c r="AW524" s="796"/>
      <c r="AX524" s="796"/>
      <c r="AY524" s="796"/>
      <c r="AZ524" s="796"/>
      <c r="BA524" s="796"/>
      <c r="BB524" s="796"/>
      <c r="BC524" s="59" t="s">
        <v>117</v>
      </c>
      <c r="BD524" s="59"/>
      <c r="BE524" s="803">
        <f t="shared" si="9"/>
        <v>0</v>
      </c>
      <c r="BF524" s="803"/>
      <c r="BG524" s="803"/>
      <c r="BH524" s="803"/>
      <c r="BI524" s="803"/>
      <c r="BJ524" s="803"/>
      <c r="BK524" s="803"/>
      <c r="BL524" s="803"/>
      <c r="BM524" s="803"/>
      <c r="BN524" s="803"/>
      <c r="BO524" s="803"/>
      <c r="BP524" s="803"/>
      <c r="BQ524" s="803"/>
      <c r="BR524" s="803"/>
      <c r="BS524" s="803"/>
      <c r="BT524" s="123"/>
      <c r="BU524" s="119" t="s">
        <v>85</v>
      </c>
      <c r="BV524" s="119"/>
      <c r="BW524" s="119"/>
      <c r="BX524" s="119"/>
      <c r="BY524" s="119"/>
      <c r="BZ524" s="59"/>
    </row>
    <row r="525" spans="1:78" ht="15" customHeight="1">
      <c r="A525" s="59"/>
      <c r="B525" s="59"/>
      <c r="C525" s="59"/>
      <c r="D525" s="59"/>
      <c r="E525" s="59"/>
      <c r="F525" s="59"/>
      <c r="G525" s="59"/>
      <c r="H525" s="59"/>
      <c r="I525" s="59"/>
      <c r="J525" s="59"/>
      <c r="K525" s="59"/>
      <c r="L525" s="59" t="s">
        <v>37</v>
      </c>
      <c r="M525" s="59"/>
      <c r="N525" s="802"/>
      <c r="O525" s="802"/>
      <c r="P525" s="802"/>
      <c r="Q525" s="802"/>
      <c r="R525" s="801" t="s">
        <v>235</v>
      </c>
      <c r="S525" s="801"/>
      <c r="T525" s="801"/>
      <c r="U525" s="59"/>
      <c r="V525" s="59" t="s">
        <v>37</v>
      </c>
      <c r="W525" s="796"/>
      <c r="X525" s="796"/>
      <c r="Y525" s="796"/>
      <c r="Z525" s="796"/>
      <c r="AA525" s="796"/>
      <c r="AB525" s="796"/>
      <c r="AC525" s="796"/>
      <c r="AD525" s="796"/>
      <c r="AE525" s="796"/>
      <c r="AF525" s="796"/>
      <c r="AG525" s="796"/>
      <c r="AH525" s="796"/>
      <c r="AI525" s="796"/>
      <c r="AJ525" s="796"/>
      <c r="AK525" s="796"/>
      <c r="AL525" s="59" t="s">
        <v>117</v>
      </c>
      <c r="AM525" s="59"/>
      <c r="AN525" s="796"/>
      <c r="AO525" s="796"/>
      <c r="AP525" s="796"/>
      <c r="AQ525" s="796"/>
      <c r="AR525" s="796"/>
      <c r="AS525" s="796"/>
      <c r="AT525" s="796"/>
      <c r="AU525" s="796"/>
      <c r="AV525" s="796"/>
      <c r="AW525" s="796"/>
      <c r="AX525" s="796"/>
      <c r="AY525" s="796"/>
      <c r="AZ525" s="796"/>
      <c r="BA525" s="796"/>
      <c r="BB525" s="796"/>
      <c r="BC525" s="59" t="s">
        <v>117</v>
      </c>
      <c r="BD525" s="59"/>
      <c r="BE525" s="803">
        <f t="shared" si="9"/>
        <v>0</v>
      </c>
      <c r="BF525" s="803"/>
      <c r="BG525" s="803"/>
      <c r="BH525" s="803"/>
      <c r="BI525" s="803"/>
      <c r="BJ525" s="803"/>
      <c r="BK525" s="803"/>
      <c r="BL525" s="803"/>
      <c r="BM525" s="803"/>
      <c r="BN525" s="803"/>
      <c r="BO525" s="803"/>
      <c r="BP525" s="803"/>
      <c r="BQ525" s="803"/>
      <c r="BR525" s="803"/>
      <c r="BS525" s="803"/>
      <c r="BT525" s="123"/>
      <c r="BU525" s="119" t="s">
        <v>85</v>
      </c>
      <c r="BV525" s="119"/>
      <c r="BW525" s="119"/>
      <c r="BX525" s="119"/>
      <c r="BY525" s="119"/>
      <c r="BZ525" s="59"/>
    </row>
    <row r="526" spans="1:78" ht="15" customHeight="1">
      <c r="A526" s="59"/>
      <c r="B526" s="59"/>
      <c r="C526" s="59"/>
      <c r="D526" s="59"/>
      <c r="E526" s="59"/>
      <c r="F526" s="59"/>
      <c r="G526" s="59"/>
      <c r="H526" s="59"/>
      <c r="I526" s="59"/>
      <c r="J526" s="59"/>
      <c r="K526" s="59"/>
      <c r="L526" s="59" t="s">
        <v>37</v>
      </c>
      <c r="M526" s="59"/>
      <c r="N526" s="802"/>
      <c r="O526" s="802"/>
      <c r="P526" s="802"/>
      <c r="Q526" s="802"/>
      <c r="R526" s="801" t="s">
        <v>235</v>
      </c>
      <c r="S526" s="801"/>
      <c r="T526" s="801"/>
      <c r="U526" s="59"/>
      <c r="V526" s="59" t="s">
        <v>37</v>
      </c>
      <c r="W526" s="796"/>
      <c r="X526" s="796"/>
      <c r="Y526" s="796"/>
      <c r="Z526" s="796"/>
      <c r="AA526" s="796"/>
      <c r="AB526" s="796"/>
      <c r="AC526" s="796"/>
      <c r="AD526" s="796"/>
      <c r="AE526" s="796"/>
      <c r="AF526" s="796"/>
      <c r="AG526" s="796"/>
      <c r="AH526" s="796"/>
      <c r="AI526" s="796"/>
      <c r="AJ526" s="796"/>
      <c r="AK526" s="796"/>
      <c r="AL526" s="59" t="s">
        <v>117</v>
      </c>
      <c r="AM526" s="59"/>
      <c r="AN526" s="796"/>
      <c r="AO526" s="796"/>
      <c r="AP526" s="796"/>
      <c r="AQ526" s="796"/>
      <c r="AR526" s="796"/>
      <c r="AS526" s="796"/>
      <c r="AT526" s="796"/>
      <c r="AU526" s="796"/>
      <c r="AV526" s="796"/>
      <c r="AW526" s="796"/>
      <c r="AX526" s="796"/>
      <c r="AY526" s="796"/>
      <c r="AZ526" s="796"/>
      <c r="BA526" s="796"/>
      <c r="BB526" s="796"/>
      <c r="BC526" s="59" t="s">
        <v>117</v>
      </c>
      <c r="BD526" s="59"/>
      <c r="BE526" s="803">
        <f t="shared" si="9"/>
        <v>0</v>
      </c>
      <c r="BF526" s="803"/>
      <c r="BG526" s="803"/>
      <c r="BH526" s="803"/>
      <c r="BI526" s="803"/>
      <c r="BJ526" s="803"/>
      <c r="BK526" s="803"/>
      <c r="BL526" s="803"/>
      <c r="BM526" s="803"/>
      <c r="BN526" s="803"/>
      <c r="BO526" s="803"/>
      <c r="BP526" s="803"/>
      <c r="BQ526" s="803"/>
      <c r="BR526" s="803"/>
      <c r="BS526" s="803"/>
      <c r="BT526" s="123"/>
      <c r="BU526" s="119" t="s">
        <v>85</v>
      </c>
      <c r="BV526" s="119"/>
      <c r="BW526" s="119"/>
      <c r="BX526" s="119"/>
      <c r="BY526" s="119"/>
      <c r="BZ526" s="59"/>
    </row>
    <row r="527" spans="1:78" ht="15" customHeight="1">
      <c r="A527" s="59"/>
      <c r="B527" s="59"/>
      <c r="C527" s="59"/>
      <c r="D527" s="59"/>
      <c r="E527" s="59"/>
      <c r="F527" s="59"/>
      <c r="G527" s="59"/>
      <c r="H527" s="59"/>
      <c r="I527" s="59"/>
      <c r="J527" s="59"/>
      <c r="K527" s="59"/>
      <c r="L527" s="59" t="s">
        <v>37</v>
      </c>
      <c r="M527" s="59"/>
      <c r="N527" s="802"/>
      <c r="O527" s="802"/>
      <c r="P527" s="802"/>
      <c r="Q527" s="802"/>
      <c r="R527" s="801" t="s">
        <v>235</v>
      </c>
      <c r="S527" s="801"/>
      <c r="T527" s="801"/>
      <c r="U527" s="59"/>
      <c r="V527" s="59" t="s">
        <v>37</v>
      </c>
      <c r="W527" s="796"/>
      <c r="X527" s="796"/>
      <c r="Y527" s="796"/>
      <c r="Z527" s="796"/>
      <c r="AA527" s="796"/>
      <c r="AB527" s="796"/>
      <c r="AC527" s="796"/>
      <c r="AD527" s="796"/>
      <c r="AE527" s="796"/>
      <c r="AF527" s="796"/>
      <c r="AG527" s="796"/>
      <c r="AH527" s="796"/>
      <c r="AI527" s="796"/>
      <c r="AJ527" s="796"/>
      <c r="AK527" s="796"/>
      <c r="AL527" s="59" t="s">
        <v>117</v>
      </c>
      <c r="AM527" s="59"/>
      <c r="AN527" s="796"/>
      <c r="AO527" s="796"/>
      <c r="AP527" s="796"/>
      <c r="AQ527" s="796"/>
      <c r="AR527" s="796"/>
      <c r="AS527" s="796"/>
      <c r="AT527" s="796"/>
      <c r="AU527" s="796"/>
      <c r="AV527" s="796"/>
      <c r="AW527" s="796"/>
      <c r="AX527" s="796"/>
      <c r="AY527" s="796"/>
      <c r="AZ527" s="796"/>
      <c r="BA527" s="796"/>
      <c r="BB527" s="796"/>
      <c r="BC527" s="59" t="s">
        <v>117</v>
      </c>
      <c r="BD527" s="59"/>
      <c r="BE527" s="803">
        <f t="shared" si="9"/>
        <v>0</v>
      </c>
      <c r="BF527" s="803"/>
      <c r="BG527" s="803"/>
      <c r="BH527" s="803"/>
      <c r="BI527" s="803"/>
      <c r="BJ527" s="803"/>
      <c r="BK527" s="803"/>
      <c r="BL527" s="803"/>
      <c r="BM527" s="803"/>
      <c r="BN527" s="803"/>
      <c r="BO527" s="803"/>
      <c r="BP527" s="803"/>
      <c r="BQ527" s="803"/>
      <c r="BR527" s="803"/>
      <c r="BS527" s="803"/>
      <c r="BT527" s="123"/>
      <c r="BU527" s="119" t="s">
        <v>85</v>
      </c>
      <c r="BV527" s="119"/>
      <c r="BW527" s="119"/>
      <c r="BX527" s="119"/>
      <c r="BY527" s="119"/>
      <c r="BZ527" s="59"/>
    </row>
    <row r="528" spans="1:78" ht="15" customHeight="1">
      <c r="A528" s="59"/>
      <c r="B528" s="59"/>
      <c r="C528" s="59"/>
      <c r="D528" s="59"/>
      <c r="E528" s="59"/>
      <c r="F528" s="59"/>
      <c r="G528" s="59"/>
      <c r="H528" s="59"/>
      <c r="I528" s="59"/>
      <c r="J528" s="59"/>
      <c r="K528" s="59"/>
      <c r="L528" s="59" t="s">
        <v>37</v>
      </c>
      <c r="M528" s="59"/>
      <c r="N528" s="802"/>
      <c r="O528" s="802"/>
      <c r="P528" s="802"/>
      <c r="Q528" s="802"/>
      <c r="R528" s="801" t="s">
        <v>235</v>
      </c>
      <c r="S528" s="801"/>
      <c r="T528" s="801"/>
      <c r="U528" s="59"/>
      <c r="V528" s="59" t="s">
        <v>37</v>
      </c>
      <c r="W528" s="796"/>
      <c r="X528" s="796"/>
      <c r="Y528" s="796"/>
      <c r="Z528" s="796"/>
      <c r="AA528" s="796"/>
      <c r="AB528" s="796"/>
      <c r="AC528" s="796"/>
      <c r="AD528" s="796"/>
      <c r="AE528" s="796"/>
      <c r="AF528" s="796"/>
      <c r="AG528" s="796"/>
      <c r="AH528" s="796"/>
      <c r="AI528" s="796"/>
      <c r="AJ528" s="796"/>
      <c r="AK528" s="796"/>
      <c r="AL528" s="59" t="s">
        <v>117</v>
      </c>
      <c r="AM528" s="59"/>
      <c r="AN528" s="796"/>
      <c r="AO528" s="796"/>
      <c r="AP528" s="796"/>
      <c r="AQ528" s="796"/>
      <c r="AR528" s="796"/>
      <c r="AS528" s="796"/>
      <c r="AT528" s="796"/>
      <c r="AU528" s="796"/>
      <c r="AV528" s="796"/>
      <c r="AW528" s="796"/>
      <c r="AX528" s="796"/>
      <c r="AY528" s="796"/>
      <c r="AZ528" s="796"/>
      <c r="BA528" s="796"/>
      <c r="BB528" s="796"/>
      <c r="BC528" s="59" t="s">
        <v>117</v>
      </c>
      <c r="BD528" s="59"/>
      <c r="BE528" s="803">
        <f t="shared" si="9"/>
        <v>0</v>
      </c>
      <c r="BF528" s="803"/>
      <c r="BG528" s="803"/>
      <c r="BH528" s="803"/>
      <c r="BI528" s="803"/>
      <c r="BJ528" s="803"/>
      <c r="BK528" s="803"/>
      <c r="BL528" s="803"/>
      <c r="BM528" s="803"/>
      <c r="BN528" s="803"/>
      <c r="BO528" s="803"/>
      <c r="BP528" s="803"/>
      <c r="BQ528" s="803"/>
      <c r="BR528" s="803"/>
      <c r="BS528" s="803"/>
      <c r="BT528" s="123"/>
      <c r="BU528" s="119" t="s">
        <v>85</v>
      </c>
      <c r="BV528" s="119"/>
      <c r="BW528" s="119"/>
      <c r="BX528" s="119"/>
      <c r="BY528" s="119"/>
      <c r="BZ528" s="59"/>
    </row>
    <row r="529" spans="1:78" ht="15" customHeight="1">
      <c r="A529" s="59"/>
      <c r="B529" s="59"/>
      <c r="C529" s="59"/>
      <c r="D529" s="59"/>
      <c r="E529" s="59"/>
      <c r="F529" s="59"/>
      <c r="G529" s="59"/>
      <c r="H529" s="59"/>
      <c r="I529" s="59"/>
      <c r="J529" s="59"/>
      <c r="K529" s="59"/>
      <c r="L529" s="59" t="s">
        <v>37</v>
      </c>
      <c r="M529" s="59"/>
      <c r="N529" s="802"/>
      <c r="O529" s="802"/>
      <c r="P529" s="802"/>
      <c r="Q529" s="802"/>
      <c r="R529" s="801" t="s">
        <v>235</v>
      </c>
      <c r="S529" s="801"/>
      <c r="T529" s="801"/>
      <c r="U529" s="59"/>
      <c r="V529" s="59" t="s">
        <v>37</v>
      </c>
      <c r="W529" s="796"/>
      <c r="X529" s="796"/>
      <c r="Y529" s="796"/>
      <c r="Z529" s="796"/>
      <c r="AA529" s="796"/>
      <c r="AB529" s="796"/>
      <c r="AC529" s="796"/>
      <c r="AD529" s="796"/>
      <c r="AE529" s="796"/>
      <c r="AF529" s="796"/>
      <c r="AG529" s="796"/>
      <c r="AH529" s="796"/>
      <c r="AI529" s="796"/>
      <c r="AJ529" s="796"/>
      <c r="AK529" s="796"/>
      <c r="AL529" s="59" t="s">
        <v>117</v>
      </c>
      <c r="AM529" s="59"/>
      <c r="AN529" s="796"/>
      <c r="AO529" s="796"/>
      <c r="AP529" s="796"/>
      <c r="AQ529" s="796"/>
      <c r="AR529" s="796"/>
      <c r="AS529" s="796"/>
      <c r="AT529" s="796"/>
      <c r="AU529" s="796"/>
      <c r="AV529" s="796"/>
      <c r="AW529" s="796"/>
      <c r="AX529" s="796"/>
      <c r="AY529" s="796"/>
      <c r="AZ529" s="796"/>
      <c r="BA529" s="796"/>
      <c r="BB529" s="796"/>
      <c r="BC529" s="59" t="s">
        <v>117</v>
      </c>
      <c r="BD529" s="59"/>
      <c r="BE529" s="803">
        <f t="shared" si="9"/>
        <v>0</v>
      </c>
      <c r="BF529" s="803"/>
      <c r="BG529" s="803"/>
      <c r="BH529" s="803"/>
      <c r="BI529" s="803"/>
      <c r="BJ529" s="803"/>
      <c r="BK529" s="803"/>
      <c r="BL529" s="803"/>
      <c r="BM529" s="803"/>
      <c r="BN529" s="803"/>
      <c r="BO529" s="803"/>
      <c r="BP529" s="803"/>
      <c r="BQ529" s="803"/>
      <c r="BR529" s="803"/>
      <c r="BS529" s="803"/>
      <c r="BT529" s="123"/>
      <c r="BU529" s="119" t="s">
        <v>85</v>
      </c>
      <c r="BV529" s="119"/>
      <c r="BW529" s="119"/>
      <c r="BX529" s="119"/>
      <c r="BY529" s="119"/>
      <c r="BZ529" s="59"/>
    </row>
    <row r="530" spans="1:78" ht="15" customHeight="1">
      <c r="A530" s="59"/>
      <c r="B530" s="59"/>
      <c r="C530" s="59"/>
      <c r="D530" s="59"/>
      <c r="E530" s="59"/>
      <c r="F530" s="59"/>
      <c r="G530" s="59"/>
      <c r="H530" s="59"/>
      <c r="I530" s="59"/>
      <c r="J530" s="59"/>
      <c r="K530" s="59"/>
      <c r="L530" s="59" t="s">
        <v>37</v>
      </c>
      <c r="M530" s="59"/>
      <c r="N530" s="802"/>
      <c r="O530" s="802"/>
      <c r="P530" s="802"/>
      <c r="Q530" s="802"/>
      <c r="R530" s="801" t="s">
        <v>235</v>
      </c>
      <c r="S530" s="801"/>
      <c r="T530" s="801"/>
      <c r="U530" s="59"/>
      <c r="V530" s="59" t="s">
        <v>37</v>
      </c>
      <c r="W530" s="796"/>
      <c r="X530" s="796"/>
      <c r="Y530" s="796"/>
      <c r="Z530" s="796"/>
      <c r="AA530" s="796"/>
      <c r="AB530" s="796"/>
      <c r="AC530" s="796"/>
      <c r="AD530" s="796"/>
      <c r="AE530" s="796"/>
      <c r="AF530" s="796"/>
      <c r="AG530" s="796"/>
      <c r="AH530" s="796"/>
      <c r="AI530" s="796"/>
      <c r="AJ530" s="796"/>
      <c r="AK530" s="796"/>
      <c r="AL530" s="59" t="s">
        <v>117</v>
      </c>
      <c r="AM530" s="59"/>
      <c r="AN530" s="796"/>
      <c r="AO530" s="796"/>
      <c r="AP530" s="796"/>
      <c r="AQ530" s="796"/>
      <c r="AR530" s="796"/>
      <c r="AS530" s="796"/>
      <c r="AT530" s="796"/>
      <c r="AU530" s="796"/>
      <c r="AV530" s="796"/>
      <c r="AW530" s="796"/>
      <c r="AX530" s="796"/>
      <c r="AY530" s="796"/>
      <c r="AZ530" s="796"/>
      <c r="BA530" s="796"/>
      <c r="BB530" s="796"/>
      <c r="BC530" s="59" t="s">
        <v>117</v>
      </c>
      <c r="BD530" s="59"/>
      <c r="BE530" s="803">
        <f t="shared" si="9"/>
        <v>0</v>
      </c>
      <c r="BF530" s="803"/>
      <c r="BG530" s="803"/>
      <c r="BH530" s="803"/>
      <c r="BI530" s="803"/>
      <c r="BJ530" s="803"/>
      <c r="BK530" s="803"/>
      <c r="BL530" s="803"/>
      <c r="BM530" s="803"/>
      <c r="BN530" s="803"/>
      <c r="BO530" s="803"/>
      <c r="BP530" s="803"/>
      <c r="BQ530" s="803"/>
      <c r="BR530" s="803"/>
      <c r="BS530" s="803"/>
      <c r="BT530" s="123"/>
      <c r="BU530" s="119" t="s">
        <v>85</v>
      </c>
      <c r="BV530" s="119"/>
      <c r="BW530" s="119"/>
      <c r="BX530" s="119"/>
      <c r="BY530" s="119"/>
      <c r="BZ530" s="59"/>
    </row>
    <row r="531" spans="1:78" ht="15" customHeight="1">
      <c r="A531" s="59"/>
      <c r="B531" s="59"/>
      <c r="C531" s="59"/>
      <c r="D531" s="798" t="s">
        <v>236</v>
      </c>
      <c r="E531" s="798"/>
      <c r="F531" s="798"/>
      <c r="G531" s="798"/>
      <c r="H531" s="798"/>
      <c r="I531" s="798"/>
      <c r="J531" s="798"/>
      <c r="K531" s="798"/>
      <c r="L531" s="59"/>
      <c r="M531" s="59"/>
      <c r="N531" s="59"/>
      <c r="O531" s="59"/>
      <c r="P531" s="59"/>
      <c r="Q531" s="59"/>
      <c r="R531" s="59"/>
      <c r="S531" s="59"/>
      <c r="T531" s="59"/>
      <c r="U531" s="59"/>
      <c r="V531" s="59" t="s">
        <v>37</v>
      </c>
      <c r="W531" s="803">
        <f>SUM(W522:AK530)</f>
        <v>0</v>
      </c>
      <c r="X531" s="803"/>
      <c r="Y531" s="803"/>
      <c r="Z531" s="803"/>
      <c r="AA531" s="803"/>
      <c r="AB531" s="803"/>
      <c r="AC531" s="803"/>
      <c r="AD531" s="803"/>
      <c r="AE531" s="803"/>
      <c r="AF531" s="803"/>
      <c r="AG531" s="803"/>
      <c r="AH531" s="803"/>
      <c r="AI531" s="803"/>
      <c r="AJ531" s="803"/>
      <c r="AK531" s="803"/>
      <c r="AL531" s="59" t="s">
        <v>117</v>
      </c>
      <c r="AM531" s="59"/>
      <c r="AN531" s="803">
        <f>SUM(AN522:BB530)</f>
        <v>0</v>
      </c>
      <c r="AO531" s="803"/>
      <c r="AP531" s="803"/>
      <c r="AQ531" s="803"/>
      <c r="AR531" s="803"/>
      <c r="AS531" s="803"/>
      <c r="AT531" s="803"/>
      <c r="AU531" s="803"/>
      <c r="AV531" s="803"/>
      <c r="AW531" s="803"/>
      <c r="AX531" s="803"/>
      <c r="AY531" s="803"/>
      <c r="AZ531" s="803"/>
      <c r="BA531" s="803"/>
      <c r="BB531" s="803"/>
      <c r="BC531" s="59" t="s">
        <v>117</v>
      </c>
      <c r="BD531" s="59"/>
      <c r="BE531" s="803">
        <f>W531+AN531</f>
        <v>0</v>
      </c>
      <c r="BF531" s="803"/>
      <c r="BG531" s="803"/>
      <c r="BH531" s="803"/>
      <c r="BI531" s="803"/>
      <c r="BJ531" s="803"/>
      <c r="BK531" s="803"/>
      <c r="BL531" s="803"/>
      <c r="BM531" s="803"/>
      <c r="BN531" s="803"/>
      <c r="BO531" s="803"/>
      <c r="BP531" s="803"/>
      <c r="BQ531" s="803"/>
      <c r="BR531" s="803"/>
      <c r="BS531" s="803"/>
      <c r="BT531" s="123"/>
      <c r="BU531" s="119" t="s">
        <v>85</v>
      </c>
      <c r="BV531" s="119"/>
      <c r="BW531" s="119"/>
      <c r="BX531" s="119"/>
      <c r="BY531" s="119"/>
      <c r="BZ531" s="60"/>
    </row>
    <row r="532" spans="1:78" ht="3.9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row>
    <row r="533" spans="1:78" ht="3.95" customHeight="1">
      <c r="A533" s="174"/>
      <c r="B533" s="174"/>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c r="AS533" s="174"/>
      <c r="AT533" s="174"/>
      <c r="AU533" s="174"/>
      <c r="AV533" s="174"/>
      <c r="AW533" s="174"/>
      <c r="AX533" s="174"/>
      <c r="AY533" s="174"/>
      <c r="AZ533" s="174"/>
      <c r="BA533" s="174"/>
      <c r="BB533" s="174"/>
      <c r="BC533" s="174"/>
      <c r="BD533" s="174"/>
      <c r="BE533" s="174"/>
      <c r="BF533" s="174"/>
      <c r="BG533" s="174"/>
      <c r="BH533" s="174"/>
      <c r="BI533" s="174"/>
      <c r="BJ533" s="174"/>
      <c r="BK533" s="174"/>
      <c r="BL533" s="174"/>
      <c r="BM533" s="174"/>
      <c r="BN533" s="174"/>
      <c r="BO533" s="174"/>
      <c r="BP533" s="174"/>
      <c r="BQ533" s="174"/>
      <c r="BR533" s="174"/>
      <c r="BS533" s="174"/>
      <c r="BT533" s="174"/>
      <c r="BU533" s="174"/>
      <c r="BV533" s="174"/>
      <c r="BW533" s="174"/>
      <c r="BX533" s="174"/>
      <c r="BY533" s="174"/>
      <c r="BZ533" s="174"/>
    </row>
    <row r="534" spans="1:78" ht="15" customHeight="1">
      <c r="A534" s="59"/>
      <c r="B534" s="59" t="s">
        <v>1333</v>
      </c>
      <c r="C534" s="59"/>
      <c r="D534" s="59"/>
      <c r="E534" s="59"/>
      <c r="F534" s="59"/>
      <c r="G534" s="59"/>
      <c r="H534" s="59"/>
      <c r="I534" s="59"/>
      <c r="J534" s="59"/>
      <c r="K534" s="59"/>
      <c r="L534" s="59"/>
      <c r="M534" s="59"/>
      <c r="N534" s="59"/>
      <c r="O534" s="59"/>
      <c r="P534" s="59"/>
      <c r="Q534" s="59"/>
      <c r="R534" s="829"/>
      <c r="S534" s="829"/>
      <c r="T534" s="829"/>
      <c r="U534" s="829"/>
      <c r="V534" s="829"/>
      <c r="W534" s="829"/>
      <c r="X534" s="829"/>
      <c r="Y534" s="829"/>
      <c r="Z534" s="829"/>
      <c r="AA534" s="829"/>
      <c r="AB534" s="829"/>
      <c r="AC534" s="829"/>
      <c r="AD534" s="829"/>
      <c r="AE534" s="829"/>
      <c r="AF534" s="829"/>
      <c r="AG534" s="829"/>
      <c r="AH534" s="829"/>
      <c r="AI534" s="829"/>
      <c r="AJ534" s="829"/>
      <c r="AK534" s="829"/>
      <c r="AL534" s="829"/>
      <c r="AM534" s="829"/>
      <c r="AN534" s="829"/>
      <c r="AO534" s="829"/>
      <c r="AP534" s="829"/>
      <c r="AQ534" s="829"/>
      <c r="AR534" s="829"/>
      <c r="AS534" s="829"/>
      <c r="AT534" s="829"/>
      <c r="AU534" s="829"/>
      <c r="AV534" s="829"/>
      <c r="AW534" s="829"/>
      <c r="AX534" s="829"/>
      <c r="AY534" s="829"/>
      <c r="AZ534" s="829"/>
      <c r="BA534" s="829"/>
      <c r="BB534" s="829"/>
      <c r="BC534" s="829"/>
      <c r="BD534" s="829"/>
      <c r="BE534" s="829"/>
      <c r="BF534" s="829"/>
      <c r="BG534" s="829"/>
      <c r="BH534" s="829"/>
      <c r="BI534" s="829"/>
      <c r="BJ534" s="829"/>
      <c r="BK534" s="829"/>
      <c r="BL534" s="829"/>
      <c r="BM534" s="829"/>
      <c r="BN534" s="829"/>
      <c r="BO534" s="829"/>
      <c r="BP534" s="829"/>
      <c r="BQ534" s="829"/>
      <c r="BR534" s="829"/>
      <c r="BS534" s="829"/>
      <c r="BT534" s="829"/>
      <c r="BU534" s="829"/>
      <c r="BV534" s="829"/>
      <c r="BW534" s="829"/>
      <c r="BX534" s="829"/>
      <c r="BY534" s="829"/>
      <c r="BZ534" s="829"/>
    </row>
    <row r="535" spans="1:78" ht="3.9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row>
    <row r="536" spans="1:78" ht="3.95"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c r="BW536" s="174"/>
      <c r="BX536" s="174"/>
      <c r="BY536" s="174"/>
      <c r="BZ536" s="174"/>
    </row>
    <row r="537" spans="1:78" ht="15" customHeight="1">
      <c r="A537" s="59"/>
      <c r="B537" s="59" t="s">
        <v>1334</v>
      </c>
      <c r="C537" s="59"/>
      <c r="D537" s="59"/>
      <c r="E537" s="59"/>
      <c r="F537" s="59"/>
      <c r="G537" s="59"/>
      <c r="H537" s="59"/>
      <c r="I537" s="59"/>
      <c r="J537" s="59"/>
      <c r="K537" s="59"/>
      <c r="L537" s="59"/>
      <c r="M537" s="59"/>
      <c r="N537" s="59"/>
      <c r="O537" s="59"/>
      <c r="P537" s="59"/>
      <c r="Q537" s="59"/>
      <c r="R537" s="829"/>
      <c r="S537" s="829"/>
      <c r="T537" s="829"/>
      <c r="U537" s="829"/>
      <c r="V537" s="829"/>
      <c r="W537" s="829"/>
      <c r="X537" s="829"/>
      <c r="Y537" s="829"/>
      <c r="Z537" s="829"/>
      <c r="AA537" s="829"/>
      <c r="AB537" s="829"/>
      <c r="AC537" s="829"/>
      <c r="AD537" s="829"/>
      <c r="AE537" s="829"/>
      <c r="AF537" s="829"/>
      <c r="AG537" s="829"/>
      <c r="AH537" s="829"/>
      <c r="AI537" s="829"/>
      <c r="AJ537" s="829"/>
      <c r="AK537" s="829"/>
      <c r="AL537" s="829"/>
      <c r="AM537" s="829"/>
      <c r="AN537" s="829"/>
      <c r="AO537" s="829"/>
      <c r="AP537" s="829"/>
      <c r="AQ537" s="829"/>
      <c r="AR537" s="829"/>
      <c r="AS537" s="829"/>
      <c r="AT537" s="829"/>
      <c r="AU537" s="829"/>
      <c r="AV537" s="829"/>
      <c r="AW537" s="829"/>
      <c r="AX537" s="829"/>
      <c r="AY537" s="829"/>
      <c r="AZ537" s="829"/>
      <c r="BA537" s="829"/>
      <c r="BB537" s="829"/>
      <c r="BC537" s="829"/>
      <c r="BD537" s="829"/>
      <c r="BE537" s="829"/>
      <c r="BF537" s="829"/>
      <c r="BG537" s="829"/>
      <c r="BH537" s="829"/>
      <c r="BI537" s="829"/>
      <c r="BJ537" s="829"/>
      <c r="BK537" s="829"/>
      <c r="BL537" s="829"/>
      <c r="BM537" s="829"/>
      <c r="BN537" s="829"/>
      <c r="BO537" s="829"/>
      <c r="BP537" s="829"/>
      <c r="BQ537" s="829"/>
      <c r="BR537" s="829"/>
      <c r="BS537" s="829"/>
      <c r="BT537" s="829"/>
      <c r="BU537" s="829"/>
      <c r="BV537" s="829"/>
      <c r="BW537" s="829"/>
      <c r="BX537" s="829"/>
      <c r="BY537" s="829"/>
      <c r="BZ537" s="829"/>
    </row>
    <row r="538" spans="1:78" ht="3.9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row>
    <row r="539" spans="1:78" ht="3.95"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c r="BW539" s="174"/>
      <c r="BX539" s="174"/>
      <c r="BY539" s="174"/>
      <c r="BZ539" s="174"/>
    </row>
    <row r="540" spans="1:78" ht="15" customHeight="1">
      <c r="A540" s="59"/>
      <c r="B540" s="59" t="s">
        <v>1335</v>
      </c>
      <c r="C540" s="59"/>
      <c r="D540" s="59"/>
      <c r="E540" s="59"/>
      <c r="F540" s="59"/>
      <c r="G540" s="59"/>
      <c r="H540" s="59"/>
      <c r="I540" s="59"/>
      <c r="J540" s="59"/>
      <c r="K540" s="59"/>
      <c r="L540" s="59"/>
      <c r="M540" s="59"/>
      <c r="N540" s="59"/>
      <c r="O540" s="59"/>
      <c r="P540" s="59"/>
      <c r="Q540" s="59"/>
      <c r="R540" s="829"/>
      <c r="S540" s="829"/>
      <c r="T540" s="829"/>
      <c r="U540" s="829"/>
      <c r="V540" s="829"/>
      <c r="W540" s="829"/>
      <c r="X540" s="829"/>
      <c r="Y540" s="829"/>
      <c r="Z540" s="829"/>
      <c r="AA540" s="829"/>
      <c r="AB540" s="829"/>
      <c r="AC540" s="829"/>
      <c r="AD540" s="829"/>
      <c r="AE540" s="829"/>
      <c r="AF540" s="829"/>
      <c r="AG540" s="829"/>
      <c r="AH540" s="829"/>
      <c r="AI540" s="829"/>
      <c r="AJ540" s="829"/>
      <c r="AK540" s="829"/>
      <c r="AL540" s="829"/>
      <c r="AM540" s="829"/>
      <c r="AN540" s="829"/>
      <c r="AO540" s="829"/>
      <c r="AP540" s="829"/>
      <c r="AQ540" s="829"/>
      <c r="AR540" s="829"/>
      <c r="AS540" s="829"/>
      <c r="AT540" s="829"/>
      <c r="AU540" s="829"/>
      <c r="AV540" s="829"/>
      <c r="AW540" s="829"/>
      <c r="AX540" s="829"/>
      <c r="AY540" s="829"/>
      <c r="AZ540" s="829"/>
      <c r="BA540" s="829"/>
      <c r="BB540" s="829"/>
      <c r="BC540" s="829"/>
      <c r="BD540" s="829"/>
      <c r="BE540" s="829"/>
      <c r="BF540" s="829"/>
      <c r="BG540" s="829"/>
      <c r="BH540" s="829"/>
      <c r="BI540" s="829"/>
      <c r="BJ540" s="829"/>
      <c r="BK540" s="829"/>
      <c r="BL540" s="829"/>
      <c r="BM540" s="829"/>
      <c r="BN540" s="829"/>
      <c r="BO540" s="829"/>
      <c r="BP540" s="829"/>
      <c r="BQ540" s="829"/>
      <c r="BR540" s="829"/>
      <c r="BS540" s="829"/>
      <c r="BT540" s="829"/>
      <c r="BU540" s="829"/>
      <c r="BV540" s="829"/>
      <c r="BW540" s="829"/>
      <c r="BX540" s="829"/>
      <c r="BY540" s="829"/>
      <c r="BZ540" s="829"/>
    </row>
    <row r="541" spans="1:78" ht="3.9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row>
    <row r="542" spans="1:78" ht="3.95"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c r="BW542" s="174"/>
      <c r="BX542" s="174"/>
      <c r="BY542" s="174"/>
      <c r="BZ542" s="174"/>
    </row>
    <row r="543" spans="1:78" ht="15" customHeight="1">
      <c r="A543" s="59"/>
      <c r="B543" s="59" t="s">
        <v>1336</v>
      </c>
      <c r="C543" s="59"/>
      <c r="D543" s="59"/>
      <c r="E543" s="59"/>
      <c r="F543" s="59"/>
      <c r="G543" s="59"/>
      <c r="H543" s="59"/>
      <c r="I543" s="59"/>
      <c r="J543" s="59"/>
      <c r="K543" s="59"/>
      <c r="L543" s="59"/>
      <c r="M543" s="59"/>
      <c r="N543" s="59"/>
      <c r="O543" s="59"/>
      <c r="P543" s="59"/>
      <c r="Q543" s="59"/>
      <c r="R543" s="829"/>
      <c r="S543" s="829"/>
      <c r="T543" s="829"/>
      <c r="U543" s="829"/>
      <c r="V543" s="829"/>
      <c r="W543" s="829"/>
      <c r="X543" s="829"/>
      <c r="Y543" s="829"/>
      <c r="Z543" s="829"/>
      <c r="AA543" s="829"/>
      <c r="AB543" s="829"/>
      <c r="AC543" s="829"/>
      <c r="AD543" s="829"/>
      <c r="AE543" s="829"/>
      <c r="AF543" s="829"/>
      <c r="AG543" s="829"/>
      <c r="AH543" s="829"/>
      <c r="AI543" s="829"/>
      <c r="AJ543" s="829"/>
      <c r="AK543" s="829"/>
      <c r="AL543" s="829"/>
      <c r="AM543" s="829"/>
      <c r="AN543" s="829"/>
      <c r="AO543" s="829"/>
      <c r="AP543" s="829"/>
      <c r="AQ543" s="829"/>
      <c r="AR543" s="829"/>
      <c r="AS543" s="829"/>
      <c r="AT543" s="829"/>
      <c r="AU543" s="829"/>
      <c r="AV543" s="829"/>
      <c r="AW543" s="829"/>
      <c r="AX543" s="829"/>
      <c r="AY543" s="829"/>
      <c r="AZ543" s="829"/>
      <c r="BA543" s="829"/>
      <c r="BB543" s="829"/>
      <c r="BC543" s="829"/>
      <c r="BD543" s="829"/>
      <c r="BE543" s="829"/>
      <c r="BF543" s="829"/>
      <c r="BG543" s="829"/>
      <c r="BH543" s="829"/>
      <c r="BI543" s="829"/>
      <c r="BJ543" s="829"/>
      <c r="BK543" s="829"/>
      <c r="BL543" s="829"/>
      <c r="BM543" s="829"/>
      <c r="BN543" s="829"/>
      <c r="BO543" s="829"/>
      <c r="BP543" s="829"/>
      <c r="BQ543" s="829"/>
      <c r="BR543" s="829"/>
      <c r="BS543" s="829"/>
      <c r="BT543" s="829"/>
      <c r="BU543" s="829"/>
      <c r="BV543" s="829"/>
      <c r="BW543" s="829"/>
      <c r="BX543" s="829"/>
      <c r="BY543" s="829"/>
      <c r="BZ543" s="829"/>
    </row>
    <row r="544" spans="1:78" ht="3.9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row>
    <row r="545" spans="1:78" ht="3.95"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row>
    <row r="546" spans="1:78" ht="15" customHeight="1">
      <c r="A546" s="59"/>
      <c r="B546" s="59" t="s">
        <v>1337</v>
      </c>
      <c r="C546" s="59"/>
      <c r="D546" s="59"/>
      <c r="E546" s="59"/>
      <c r="F546" s="59"/>
      <c r="G546" s="59"/>
      <c r="H546" s="59"/>
      <c r="I546" s="59"/>
      <c r="J546" s="59"/>
      <c r="K546" s="59"/>
      <c r="L546" s="59"/>
      <c r="M546" s="59"/>
      <c r="N546" s="59"/>
      <c r="O546" s="59"/>
      <c r="P546" s="59"/>
      <c r="Q546" s="59"/>
      <c r="R546" s="829"/>
      <c r="S546" s="829"/>
      <c r="T546" s="829"/>
      <c r="U546" s="829"/>
      <c r="V546" s="829"/>
      <c r="W546" s="829"/>
      <c r="X546" s="829"/>
      <c r="Y546" s="829"/>
      <c r="Z546" s="829"/>
      <c r="AA546" s="829"/>
      <c r="AB546" s="829"/>
      <c r="AC546" s="829"/>
      <c r="AD546" s="829"/>
      <c r="AE546" s="829"/>
      <c r="AF546" s="829"/>
      <c r="AG546" s="829"/>
      <c r="AH546" s="829"/>
      <c r="AI546" s="829"/>
      <c r="AJ546" s="829"/>
      <c r="AK546" s="829"/>
      <c r="AL546" s="829"/>
      <c r="AM546" s="829"/>
      <c r="AN546" s="829"/>
      <c r="AO546" s="829"/>
      <c r="AP546" s="829"/>
      <c r="AQ546" s="829"/>
      <c r="AR546" s="829"/>
      <c r="AS546" s="829"/>
      <c r="AT546" s="829"/>
      <c r="AU546" s="829"/>
      <c r="AV546" s="829"/>
      <c r="AW546" s="829"/>
      <c r="AX546" s="829"/>
      <c r="AY546" s="829"/>
      <c r="AZ546" s="829"/>
      <c r="BA546" s="829"/>
      <c r="BB546" s="829"/>
      <c r="BC546" s="829"/>
      <c r="BD546" s="829"/>
      <c r="BE546" s="829"/>
      <c r="BF546" s="829"/>
      <c r="BG546" s="829"/>
      <c r="BH546" s="829"/>
      <c r="BI546" s="829"/>
      <c r="BJ546" s="829"/>
      <c r="BK546" s="829"/>
      <c r="BL546" s="829"/>
      <c r="BM546" s="829"/>
      <c r="BN546" s="829"/>
      <c r="BO546" s="829"/>
      <c r="BP546" s="829"/>
      <c r="BQ546" s="829"/>
      <c r="BR546" s="829"/>
      <c r="BS546" s="829"/>
      <c r="BT546" s="829"/>
      <c r="BU546" s="829"/>
      <c r="BV546" s="829"/>
      <c r="BW546" s="829"/>
      <c r="BX546" s="829"/>
      <c r="BY546" s="829"/>
      <c r="BZ546" s="829"/>
    </row>
    <row r="547" spans="1:78" ht="3.9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row>
    <row r="548" spans="1:78" ht="3.95"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c r="BW548" s="174"/>
      <c r="BX548" s="174"/>
      <c r="BY548" s="174"/>
      <c r="BZ548" s="174"/>
    </row>
    <row r="549" spans="1:78" ht="15" customHeight="1">
      <c r="A549" s="59"/>
      <c r="B549" s="798" t="s">
        <v>1338</v>
      </c>
      <c r="C549" s="798"/>
      <c r="D549" s="798"/>
      <c r="E549" s="798"/>
      <c r="F549" s="798"/>
      <c r="G549" s="798"/>
      <c r="H549" s="798"/>
      <c r="I549" s="798"/>
      <c r="J549" s="798"/>
      <c r="K549" s="798"/>
      <c r="L549" s="798"/>
      <c r="M549" s="798"/>
      <c r="N549" s="798"/>
      <c r="O549" s="798"/>
      <c r="P549" s="798"/>
      <c r="Q549" s="798"/>
      <c r="R549" s="798"/>
      <c r="S549" s="829"/>
      <c r="T549" s="829"/>
      <c r="U549" s="829"/>
      <c r="V549" s="829"/>
      <c r="W549" s="829"/>
      <c r="X549" s="829"/>
      <c r="Y549" s="829"/>
      <c r="Z549" s="829"/>
      <c r="AA549" s="829"/>
      <c r="AB549" s="829"/>
      <c r="AC549" s="829"/>
      <c r="AD549" s="829"/>
      <c r="AE549" s="829"/>
      <c r="AF549" s="829"/>
      <c r="AG549" s="829"/>
      <c r="AH549" s="829"/>
      <c r="AI549" s="829"/>
      <c r="AJ549" s="829"/>
      <c r="AK549" s="829"/>
      <c r="AL549" s="829"/>
      <c r="AM549" s="829"/>
      <c r="AN549" s="829"/>
      <c r="AO549" s="829"/>
      <c r="AP549" s="829"/>
      <c r="AQ549" s="829"/>
      <c r="AR549" s="829"/>
      <c r="AS549" s="829"/>
      <c r="AT549" s="829"/>
      <c r="AU549" s="829"/>
      <c r="AV549" s="829"/>
      <c r="AW549" s="829"/>
      <c r="AX549" s="829"/>
      <c r="AY549" s="829"/>
      <c r="AZ549" s="829"/>
      <c r="BA549" s="829"/>
      <c r="BB549" s="829"/>
      <c r="BC549" s="829"/>
      <c r="BD549" s="829"/>
      <c r="BE549" s="829"/>
      <c r="BF549" s="829"/>
      <c r="BG549" s="829"/>
      <c r="BH549" s="829"/>
      <c r="BI549" s="829"/>
      <c r="BJ549" s="829"/>
      <c r="BK549" s="829"/>
      <c r="BL549" s="829"/>
      <c r="BM549" s="829"/>
      <c r="BN549" s="829"/>
      <c r="BO549" s="829"/>
      <c r="BP549" s="829"/>
      <c r="BQ549" s="829"/>
      <c r="BR549" s="829"/>
      <c r="BS549" s="829"/>
      <c r="BT549" s="829"/>
      <c r="BU549" s="829"/>
      <c r="BV549" s="829"/>
      <c r="BW549" s="829"/>
      <c r="BX549" s="829"/>
      <c r="BY549" s="829"/>
      <c r="BZ549" s="829"/>
    </row>
    <row r="550" spans="1:78" ht="15" customHeight="1">
      <c r="A550" s="59"/>
      <c r="B550" s="59"/>
      <c r="C550" s="59"/>
      <c r="D550" s="59"/>
      <c r="E550" s="59"/>
      <c r="F550" s="59"/>
      <c r="G550" s="59"/>
      <c r="H550" s="59"/>
      <c r="I550" s="59"/>
      <c r="J550" s="59"/>
      <c r="K550" s="59"/>
      <c r="L550" s="59"/>
      <c r="M550" s="59"/>
      <c r="N550" s="59"/>
      <c r="O550" s="59"/>
      <c r="P550" s="59"/>
      <c r="Q550" s="59"/>
      <c r="R550" s="829"/>
      <c r="S550" s="829"/>
      <c r="T550" s="829"/>
      <c r="U550" s="829"/>
      <c r="V550" s="829"/>
      <c r="W550" s="829"/>
      <c r="X550" s="829"/>
      <c r="Y550" s="829"/>
      <c r="Z550" s="829"/>
      <c r="AA550" s="829"/>
      <c r="AB550" s="829"/>
      <c r="AC550" s="829"/>
      <c r="AD550" s="829"/>
      <c r="AE550" s="829"/>
      <c r="AF550" s="829"/>
      <c r="AG550" s="829"/>
      <c r="AH550" s="829"/>
      <c r="AI550" s="829"/>
      <c r="AJ550" s="829"/>
      <c r="AK550" s="829"/>
      <c r="AL550" s="829"/>
      <c r="AM550" s="829"/>
      <c r="AN550" s="829"/>
      <c r="AO550" s="829"/>
      <c r="AP550" s="829"/>
      <c r="AQ550" s="829"/>
      <c r="AR550" s="829"/>
      <c r="AS550" s="829"/>
      <c r="AT550" s="829"/>
      <c r="AU550" s="829"/>
      <c r="AV550" s="829"/>
      <c r="AW550" s="829"/>
      <c r="AX550" s="829"/>
      <c r="AY550" s="829"/>
      <c r="AZ550" s="829"/>
      <c r="BA550" s="829"/>
      <c r="BB550" s="829"/>
      <c r="BC550" s="829"/>
      <c r="BD550" s="829"/>
      <c r="BE550" s="829"/>
      <c r="BF550" s="829"/>
      <c r="BG550" s="829"/>
      <c r="BH550" s="829"/>
      <c r="BI550" s="829"/>
      <c r="BJ550" s="829"/>
      <c r="BK550" s="829"/>
      <c r="BL550" s="829"/>
      <c r="BM550" s="829"/>
      <c r="BN550" s="829"/>
      <c r="BO550" s="829"/>
      <c r="BP550" s="829"/>
      <c r="BQ550" s="829"/>
      <c r="BR550" s="829"/>
      <c r="BS550" s="829"/>
      <c r="BT550" s="829"/>
      <c r="BU550" s="829"/>
      <c r="BV550" s="829"/>
      <c r="BW550" s="829"/>
      <c r="BX550" s="829"/>
      <c r="BY550" s="829"/>
      <c r="BZ550" s="829"/>
    </row>
    <row r="551" spans="1:78" ht="1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row>
    <row r="552" spans="1:78" ht="3.95" customHeight="1">
      <c r="A552" s="174"/>
      <c r="B552" s="174"/>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row>
    <row r="553" spans="1:78" ht="15" customHeight="1">
      <c r="A553" s="59"/>
      <c r="B553" s="59" t="s">
        <v>1339</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794"/>
      <c r="D554" s="794"/>
      <c r="E554" s="794"/>
      <c r="F554" s="794"/>
      <c r="G554" s="794"/>
      <c r="H554" s="794"/>
      <c r="I554" s="794"/>
      <c r="J554" s="794"/>
      <c r="K554" s="794"/>
      <c r="L554" s="794"/>
      <c r="M554" s="794"/>
      <c r="N554" s="794"/>
      <c r="O554" s="794"/>
      <c r="P554" s="794"/>
      <c r="Q554" s="794"/>
      <c r="R554" s="794"/>
      <c r="S554" s="794"/>
      <c r="T554" s="794"/>
      <c r="U554" s="794"/>
      <c r="V554" s="794"/>
      <c r="W554" s="794"/>
      <c r="X554" s="794"/>
      <c r="Y554" s="794"/>
      <c r="Z554" s="794"/>
      <c r="AA554" s="794"/>
      <c r="AB554" s="794"/>
      <c r="AC554" s="794"/>
      <c r="AD554" s="794"/>
      <c r="AE554" s="794"/>
      <c r="AF554" s="794"/>
      <c r="AG554" s="794"/>
      <c r="AH554" s="794"/>
      <c r="AI554" s="794"/>
      <c r="AJ554" s="794"/>
      <c r="AK554" s="794"/>
      <c r="AL554" s="794"/>
      <c r="AM554" s="794"/>
      <c r="AN554" s="794"/>
      <c r="AO554" s="794"/>
      <c r="AP554" s="794"/>
      <c r="AQ554" s="794"/>
      <c r="AR554" s="794"/>
      <c r="AS554" s="794"/>
      <c r="AT554" s="794"/>
      <c r="AU554" s="794"/>
      <c r="AV554" s="794"/>
      <c r="AW554" s="794"/>
      <c r="AX554" s="794"/>
      <c r="AY554" s="794"/>
      <c r="AZ554" s="794"/>
      <c r="BA554" s="794"/>
      <c r="BB554" s="794"/>
      <c r="BC554" s="794"/>
      <c r="BD554" s="794"/>
      <c r="BE554" s="794"/>
      <c r="BF554" s="794"/>
      <c r="BG554" s="794"/>
      <c r="BH554" s="794"/>
      <c r="BI554" s="794"/>
      <c r="BJ554" s="794"/>
      <c r="BK554" s="794"/>
      <c r="BL554" s="794"/>
      <c r="BM554" s="794"/>
      <c r="BN554" s="794"/>
      <c r="BO554" s="794"/>
      <c r="BP554" s="794"/>
      <c r="BQ554" s="794"/>
      <c r="BR554" s="794"/>
      <c r="BS554" s="794"/>
      <c r="BT554" s="794"/>
      <c r="BU554" s="794"/>
      <c r="BV554" s="794"/>
      <c r="BW554" s="794"/>
      <c r="BX554" s="794"/>
      <c r="BY554" s="794"/>
      <c r="BZ554" s="794"/>
    </row>
    <row r="555" spans="1:78" ht="15" customHeight="1">
      <c r="A555" s="59"/>
      <c r="B555" s="59"/>
      <c r="C555" s="794"/>
      <c r="D555" s="794"/>
      <c r="E555" s="794"/>
      <c r="F555" s="794"/>
      <c r="G555" s="794"/>
      <c r="H555" s="794"/>
      <c r="I555" s="794"/>
      <c r="J555" s="794"/>
      <c r="K555" s="794"/>
      <c r="L555" s="794"/>
      <c r="M555" s="794"/>
      <c r="N555" s="794"/>
      <c r="O555" s="794"/>
      <c r="P555" s="794"/>
      <c r="Q555" s="794"/>
      <c r="R555" s="794"/>
      <c r="S555" s="794"/>
      <c r="T555" s="794"/>
      <c r="U555" s="794"/>
      <c r="V555" s="794"/>
      <c r="W555" s="794"/>
      <c r="X555" s="794"/>
      <c r="Y555" s="794"/>
      <c r="Z555" s="794"/>
      <c r="AA555" s="794"/>
      <c r="AB555" s="794"/>
      <c r="AC555" s="794"/>
      <c r="AD555" s="794"/>
      <c r="AE555" s="794"/>
      <c r="AF555" s="794"/>
      <c r="AG555" s="794"/>
      <c r="AH555" s="794"/>
      <c r="AI555" s="794"/>
      <c r="AJ555" s="794"/>
      <c r="AK555" s="794"/>
      <c r="AL555" s="794"/>
      <c r="AM555" s="794"/>
      <c r="AN555" s="794"/>
      <c r="AO555" s="794"/>
      <c r="AP555" s="794"/>
      <c r="AQ555" s="794"/>
      <c r="AR555" s="794"/>
      <c r="AS555" s="794"/>
      <c r="AT555" s="794"/>
      <c r="AU555" s="794"/>
      <c r="AV555" s="794"/>
      <c r="AW555" s="794"/>
      <c r="AX555" s="794"/>
      <c r="AY555" s="794"/>
      <c r="AZ555" s="794"/>
      <c r="BA555" s="794"/>
      <c r="BB555" s="794"/>
      <c r="BC555" s="794"/>
      <c r="BD555" s="794"/>
      <c r="BE555" s="794"/>
      <c r="BF555" s="794"/>
      <c r="BG555" s="794"/>
      <c r="BH555" s="794"/>
      <c r="BI555" s="794"/>
      <c r="BJ555" s="794"/>
      <c r="BK555" s="794"/>
      <c r="BL555" s="794"/>
      <c r="BM555" s="794"/>
      <c r="BN555" s="794"/>
      <c r="BO555" s="794"/>
      <c r="BP555" s="794"/>
      <c r="BQ555" s="794"/>
      <c r="BR555" s="794"/>
      <c r="BS555" s="794"/>
      <c r="BT555" s="794"/>
      <c r="BU555" s="794"/>
      <c r="BV555" s="794"/>
      <c r="BW555" s="794"/>
      <c r="BX555" s="794"/>
      <c r="BY555" s="794"/>
      <c r="BZ555" s="794"/>
    </row>
    <row r="556" spans="1:78" ht="15" customHeight="1">
      <c r="A556" s="59"/>
      <c r="B556" s="59"/>
      <c r="C556" s="794"/>
      <c r="D556" s="794"/>
      <c r="E556" s="794"/>
      <c r="F556" s="794"/>
      <c r="G556" s="794"/>
      <c r="H556" s="794"/>
      <c r="I556" s="794"/>
      <c r="J556" s="794"/>
      <c r="K556" s="794"/>
      <c r="L556" s="794"/>
      <c r="M556" s="794"/>
      <c r="N556" s="794"/>
      <c r="O556" s="794"/>
      <c r="P556" s="794"/>
      <c r="Q556" s="794"/>
      <c r="R556" s="794"/>
      <c r="S556" s="794"/>
      <c r="T556" s="794"/>
      <c r="U556" s="794"/>
      <c r="V556" s="794"/>
      <c r="W556" s="794"/>
      <c r="X556" s="794"/>
      <c r="Y556" s="794"/>
      <c r="Z556" s="794"/>
      <c r="AA556" s="794"/>
      <c r="AB556" s="794"/>
      <c r="AC556" s="794"/>
      <c r="AD556" s="794"/>
      <c r="AE556" s="794"/>
      <c r="AF556" s="794"/>
      <c r="AG556" s="794"/>
      <c r="AH556" s="794"/>
      <c r="AI556" s="794"/>
      <c r="AJ556" s="794"/>
      <c r="AK556" s="794"/>
      <c r="AL556" s="794"/>
      <c r="AM556" s="794"/>
      <c r="AN556" s="794"/>
      <c r="AO556" s="794"/>
      <c r="AP556" s="794"/>
      <c r="AQ556" s="794"/>
      <c r="AR556" s="794"/>
      <c r="AS556" s="794"/>
      <c r="AT556" s="794"/>
      <c r="AU556" s="794"/>
      <c r="AV556" s="794"/>
      <c r="AW556" s="794"/>
      <c r="AX556" s="794"/>
      <c r="AY556" s="794"/>
      <c r="AZ556" s="794"/>
      <c r="BA556" s="794"/>
      <c r="BB556" s="794"/>
      <c r="BC556" s="794"/>
      <c r="BD556" s="794"/>
      <c r="BE556" s="794"/>
      <c r="BF556" s="794"/>
      <c r="BG556" s="794"/>
      <c r="BH556" s="794"/>
      <c r="BI556" s="794"/>
      <c r="BJ556" s="794"/>
      <c r="BK556" s="794"/>
      <c r="BL556" s="794"/>
      <c r="BM556" s="794"/>
      <c r="BN556" s="794"/>
      <c r="BO556" s="794"/>
      <c r="BP556" s="794"/>
      <c r="BQ556" s="794"/>
      <c r="BR556" s="794"/>
      <c r="BS556" s="794"/>
      <c r="BT556" s="794"/>
      <c r="BU556" s="794"/>
      <c r="BV556" s="794"/>
      <c r="BW556" s="794"/>
      <c r="BX556" s="794"/>
      <c r="BY556" s="794"/>
      <c r="BZ556" s="794"/>
    </row>
    <row r="557" spans="1:78" ht="15" customHeight="1">
      <c r="A557" s="59"/>
      <c r="B557" s="59"/>
      <c r="C557" s="794"/>
      <c r="D557" s="794"/>
      <c r="E557" s="794"/>
      <c r="F557" s="794"/>
      <c r="G557" s="794"/>
      <c r="H557" s="794"/>
      <c r="I557" s="794"/>
      <c r="J557" s="794"/>
      <c r="K557" s="794"/>
      <c r="L557" s="794"/>
      <c r="M557" s="794"/>
      <c r="N557" s="794"/>
      <c r="O557" s="794"/>
      <c r="P557" s="794"/>
      <c r="Q557" s="794"/>
      <c r="R557" s="794"/>
      <c r="S557" s="794"/>
      <c r="T557" s="794"/>
      <c r="U557" s="794"/>
      <c r="V557" s="794"/>
      <c r="W557" s="794"/>
      <c r="X557" s="794"/>
      <c r="Y557" s="794"/>
      <c r="Z557" s="794"/>
      <c r="AA557" s="794"/>
      <c r="AB557" s="794"/>
      <c r="AC557" s="794"/>
      <c r="AD557" s="794"/>
      <c r="AE557" s="794"/>
      <c r="AF557" s="794"/>
      <c r="AG557" s="794"/>
      <c r="AH557" s="794"/>
      <c r="AI557" s="794"/>
      <c r="AJ557" s="794"/>
      <c r="AK557" s="794"/>
      <c r="AL557" s="794"/>
      <c r="AM557" s="794"/>
      <c r="AN557" s="794"/>
      <c r="AO557" s="794"/>
      <c r="AP557" s="794"/>
      <c r="AQ557" s="794"/>
      <c r="AR557" s="794"/>
      <c r="AS557" s="794"/>
      <c r="AT557" s="794"/>
      <c r="AU557" s="794"/>
      <c r="AV557" s="794"/>
      <c r="AW557" s="794"/>
      <c r="AX557" s="794"/>
      <c r="AY557" s="794"/>
      <c r="AZ557" s="794"/>
      <c r="BA557" s="794"/>
      <c r="BB557" s="794"/>
      <c r="BC557" s="794"/>
      <c r="BD557" s="794"/>
      <c r="BE557" s="794"/>
      <c r="BF557" s="794"/>
      <c r="BG557" s="794"/>
      <c r="BH557" s="794"/>
      <c r="BI557" s="794"/>
      <c r="BJ557" s="794"/>
      <c r="BK557" s="794"/>
      <c r="BL557" s="794"/>
      <c r="BM557" s="794"/>
      <c r="BN557" s="794"/>
      <c r="BO557" s="794"/>
      <c r="BP557" s="794"/>
      <c r="BQ557" s="794"/>
      <c r="BR557" s="794"/>
      <c r="BS557" s="794"/>
      <c r="BT557" s="794"/>
      <c r="BU557" s="794"/>
      <c r="BV557" s="794"/>
      <c r="BW557" s="794"/>
      <c r="BX557" s="794"/>
      <c r="BY557" s="794"/>
      <c r="BZ557" s="794"/>
    </row>
    <row r="558" spans="1:78" ht="15" customHeight="1">
      <c r="A558" s="59"/>
      <c r="B558" s="59"/>
      <c r="C558" s="794"/>
      <c r="D558" s="794"/>
      <c r="E558" s="794"/>
      <c r="F558" s="794"/>
      <c r="G558" s="794"/>
      <c r="H558" s="794"/>
      <c r="I558" s="794"/>
      <c r="J558" s="794"/>
      <c r="K558" s="794"/>
      <c r="L558" s="794"/>
      <c r="M558" s="794"/>
      <c r="N558" s="794"/>
      <c r="O558" s="794"/>
      <c r="P558" s="794"/>
      <c r="Q558" s="794"/>
      <c r="R558" s="794"/>
      <c r="S558" s="794"/>
      <c r="T558" s="794"/>
      <c r="U558" s="794"/>
      <c r="V558" s="794"/>
      <c r="W558" s="794"/>
      <c r="X558" s="794"/>
      <c r="Y558" s="794"/>
      <c r="Z558" s="794"/>
      <c r="AA558" s="794"/>
      <c r="AB558" s="794"/>
      <c r="AC558" s="794"/>
      <c r="AD558" s="794"/>
      <c r="AE558" s="794"/>
      <c r="AF558" s="794"/>
      <c r="AG558" s="794"/>
      <c r="AH558" s="794"/>
      <c r="AI558" s="794"/>
      <c r="AJ558" s="794"/>
      <c r="AK558" s="794"/>
      <c r="AL558" s="794"/>
      <c r="AM558" s="794"/>
      <c r="AN558" s="794"/>
      <c r="AO558" s="794"/>
      <c r="AP558" s="794"/>
      <c r="AQ558" s="794"/>
      <c r="AR558" s="794"/>
      <c r="AS558" s="794"/>
      <c r="AT558" s="794"/>
      <c r="AU558" s="794"/>
      <c r="AV558" s="794"/>
      <c r="AW558" s="794"/>
      <c r="AX558" s="794"/>
      <c r="AY558" s="794"/>
      <c r="AZ558" s="794"/>
      <c r="BA558" s="794"/>
      <c r="BB558" s="794"/>
      <c r="BC558" s="794"/>
      <c r="BD558" s="794"/>
      <c r="BE558" s="794"/>
      <c r="BF558" s="794"/>
      <c r="BG558" s="794"/>
      <c r="BH558" s="794"/>
      <c r="BI558" s="794"/>
      <c r="BJ558" s="794"/>
      <c r="BK558" s="794"/>
      <c r="BL558" s="794"/>
      <c r="BM558" s="794"/>
      <c r="BN558" s="794"/>
      <c r="BO558" s="794"/>
      <c r="BP558" s="794"/>
      <c r="BQ558" s="794"/>
      <c r="BR558" s="794"/>
      <c r="BS558" s="794"/>
      <c r="BT558" s="794"/>
      <c r="BU558" s="794"/>
      <c r="BV558" s="794"/>
      <c r="BW558" s="794"/>
      <c r="BX558" s="794"/>
      <c r="BY558" s="794"/>
      <c r="BZ558" s="794"/>
    </row>
    <row r="559" spans="1:78" ht="3.9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row>
  </sheetData>
  <sheetProtection algorithmName="SHA-512" hashValue="VGUm3ms9m92Wt6iLm2bxx251I6DkfXEBYNr+NiM86CVRFMUGCjw2LgbbmIxV3Xh4q2lR+sosnKQjipKGqJJSZQ==" saltValue="lZsPLe4ttQbPR5ixG8E9NQ==" spinCount="100000" sheet="1" formatCells="0" selectLockedCells="1"/>
  <mergeCells count="62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BE298:BS298"/>
    <mergeCell ref="N303:Q303"/>
    <mergeCell ref="R303:T303"/>
    <mergeCell ref="W303:AK303"/>
    <mergeCell ref="AN303:BB303"/>
    <mergeCell ref="BE303:BS303"/>
    <mergeCell ref="N304:Q304"/>
    <mergeCell ref="R304:T304"/>
    <mergeCell ref="W304:AK304"/>
    <mergeCell ref="R301:T301"/>
    <mergeCell ref="W301:AK301"/>
    <mergeCell ref="AB293:BC293"/>
    <mergeCell ref="Z391:AN391"/>
    <mergeCell ref="Z392:AN392"/>
    <mergeCell ref="N298:Q298"/>
    <mergeCell ref="R298:T298"/>
    <mergeCell ref="W298:AK298"/>
    <mergeCell ref="AN298:BB298"/>
    <mergeCell ref="C330:BZ330"/>
    <mergeCell ref="C331:BZ331"/>
    <mergeCell ref="C332:BZ332"/>
    <mergeCell ref="C333:BZ333"/>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BE73:BS73"/>
    <mergeCell ref="N74:Q74"/>
    <mergeCell ref="R74:T74"/>
    <mergeCell ref="W74:AK74"/>
    <mergeCell ref="AN74:BB74"/>
    <mergeCell ref="BE74:BS74"/>
    <mergeCell ref="AB69:BC69"/>
    <mergeCell ref="D73:K73"/>
    <mergeCell ref="N73:Q73"/>
    <mergeCell ref="R73:T73"/>
    <mergeCell ref="W73:AK73"/>
    <mergeCell ref="AN73:BB73"/>
    <mergeCell ref="N75:Q75"/>
    <mergeCell ref="R75:T75"/>
    <mergeCell ref="W75:AK75"/>
    <mergeCell ref="AN75:BB75"/>
    <mergeCell ref="BE75:BS75"/>
    <mergeCell ref="N76:Q76"/>
    <mergeCell ref="R76:T76"/>
    <mergeCell ref="W76:AK76"/>
    <mergeCell ref="AN76:BB76"/>
    <mergeCell ref="BE76:BS76"/>
    <mergeCell ref="N77:Q77"/>
    <mergeCell ref="R77:T77"/>
    <mergeCell ref="W77:AK77"/>
    <mergeCell ref="AN77:BB77"/>
    <mergeCell ref="BE77:BS77"/>
    <mergeCell ref="N78:Q78"/>
    <mergeCell ref="R78:T78"/>
    <mergeCell ref="W78:AK78"/>
    <mergeCell ref="AN78:BB78"/>
    <mergeCell ref="BE78:BS78"/>
    <mergeCell ref="N79:Q79"/>
    <mergeCell ref="R79:T79"/>
    <mergeCell ref="W79:AK79"/>
    <mergeCell ref="AN79:BB79"/>
    <mergeCell ref="BE79:BS79"/>
    <mergeCell ref="N80:Q80"/>
    <mergeCell ref="R80:T80"/>
    <mergeCell ref="W80:AK80"/>
    <mergeCell ref="AN80:BB80"/>
    <mergeCell ref="BE80:BS80"/>
    <mergeCell ref="N81:Q81"/>
    <mergeCell ref="R81:T81"/>
    <mergeCell ref="W81:AK81"/>
    <mergeCell ref="AN81:BB81"/>
    <mergeCell ref="BE81:BS81"/>
    <mergeCell ref="D82:K82"/>
    <mergeCell ref="W82:AK82"/>
    <mergeCell ref="AN82:BB82"/>
    <mergeCell ref="BE82:BS82"/>
    <mergeCell ref="R101:BZ101"/>
    <mergeCell ref="R85:BZ85"/>
    <mergeCell ref="R88:BZ88"/>
    <mergeCell ref="R91:BZ91"/>
    <mergeCell ref="R94:BZ94"/>
    <mergeCell ref="R97:BZ97"/>
    <mergeCell ref="B100:R100"/>
    <mergeCell ref="S100:BZ100"/>
    <mergeCell ref="C105:BZ105"/>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N186:Q186"/>
    <mergeCell ref="R186:T186"/>
    <mergeCell ref="W186:AK186"/>
    <mergeCell ref="AN186:BB186"/>
    <mergeCell ref="BE186:BS186"/>
    <mergeCell ref="N187:Q187"/>
    <mergeCell ref="R187:T187"/>
    <mergeCell ref="W187:AK187"/>
    <mergeCell ref="AN187:BB187"/>
    <mergeCell ref="BE187:BS187"/>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93:Q193"/>
    <mergeCell ref="R193:T193"/>
    <mergeCell ref="W193:AK193"/>
    <mergeCell ref="AN193:BB193"/>
    <mergeCell ref="BE193:BS193"/>
    <mergeCell ref="D194:K194"/>
    <mergeCell ref="W194:AK194"/>
    <mergeCell ref="AN194:BB194"/>
    <mergeCell ref="BE194:BS194"/>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N412:Q412"/>
    <mergeCell ref="R412:T412"/>
    <mergeCell ref="W412:AK412"/>
    <mergeCell ref="AN412:BB412"/>
    <mergeCell ref="BE412:BS412"/>
    <mergeCell ref="N410:Q410"/>
    <mergeCell ref="R410:T410"/>
    <mergeCell ref="W410:AK410"/>
    <mergeCell ref="AN410:BB410"/>
    <mergeCell ref="N413:Q413"/>
    <mergeCell ref="R413:T413"/>
    <mergeCell ref="W413:AK413"/>
    <mergeCell ref="AN413:BB413"/>
    <mergeCell ref="BE413:BS413"/>
    <mergeCell ref="N414:Q414"/>
    <mergeCell ref="R414:T414"/>
    <mergeCell ref="W414:AK414"/>
    <mergeCell ref="AN414:BB414"/>
    <mergeCell ref="BE414:BS414"/>
    <mergeCell ref="N415:Q415"/>
    <mergeCell ref="R415:T415"/>
    <mergeCell ref="W415:AK415"/>
    <mergeCell ref="AN415:BB415"/>
    <mergeCell ref="BE415:BS415"/>
    <mergeCell ref="N416:Q416"/>
    <mergeCell ref="R416:T416"/>
    <mergeCell ref="W416:AK416"/>
    <mergeCell ref="AN416:BB416"/>
    <mergeCell ref="BE416:BS416"/>
    <mergeCell ref="N417:Q417"/>
    <mergeCell ref="R417:T417"/>
    <mergeCell ref="W417:AK417"/>
    <mergeCell ref="AN417:BB417"/>
    <mergeCell ref="BE417:BS417"/>
    <mergeCell ref="N418:Q418"/>
    <mergeCell ref="R418:T418"/>
    <mergeCell ref="W418:AK418"/>
    <mergeCell ref="AN418:BB418"/>
    <mergeCell ref="BE418:BS418"/>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N523:Q523"/>
    <mergeCell ref="R523:T523"/>
    <mergeCell ref="W523:AK523"/>
    <mergeCell ref="AN523:BB523"/>
    <mergeCell ref="BE523:BS523"/>
    <mergeCell ref="AX514:BH514"/>
    <mergeCell ref="AK515:AU515"/>
    <mergeCell ref="AB516:AC516"/>
    <mergeCell ref="AB517:AC517"/>
    <mergeCell ref="AB518:BC518"/>
    <mergeCell ref="N524:Q524"/>
    <mergeCell ref="R524:T524"/>
    <mergeCell ref="W524:AK524"/>
    <mergeCell ref="AN524:BB524"/>
    <mergeCell ref="BE524:BS524"/>
    <mergeCell ref="N525:Q525"/>
    <mergeCell ref="R525:T525"/>
    <mergeCell ref="W525:AK525"/>
    <mergeCell ref="AN525:BB525"/>
    <mergeCell ref="BE525:BS525"/>
    <mergeCell ref="N526:Q526"/>
    <mergeCell ref="R526:T526"/>
    <mergeCell ref="W526:AK526"/>
    <mergeCell ref="AN526:BB526"/>
    <mergeCell ref="BE526:BS526"/>
    <mergeCell ref="N527:Q527"/>
    <mergeCell ref="R527:T527"/>
    <mergeCell ref="W527:AK527"/>
    <mergeCell ref="AN527:BB527"/>
    <mergeCell ref="BE527:BS527"/>
    <mergeCell ref="N528:Q528"/>
    <mergeCell ref="R528:T528"/>
    <mergeCell ref="W528:AK528"/>
    <mergeCell ref="AN528:BB528"/>
    <mergeCell ref="BE528:BS528"/>
    <mergeCell ref="N529:Q529"/>
    <mergeCell ref="R529:T529"/>
    <mergeCell ref="W529:AK529"/>
    <mergeCell ref="AN529:BB529"/>
    <mergeCell ref="BE529:BS529"/>
    <mergeCell ref="N530:Q530"/>
    <mergeCell ref="R530:T530"/>
    <mergeCell ref="W530:AK530"/>
    <mergeCell ref="AN530:BB530"/>
    <mergeCell ref="BE530:BS530"/>
    <mergeCell ref="D531:K531"/>
    <mergeCell ref="W531:AK531"/>
    <mergeCell ref="AN531:BB531"/>
    <mergeCell ref="BE531:BS531"/>
    <mergeCell ref="R550:BZ550"/>
    <mergeCell ref="R534:BZ534"/>
    <mergeCell ref="R537:BZ537"/>
    <mergeCell ref="R540:BZ540"/>
    <mergeCell ref="R543:BZ543"/>
    <mergeCell ref="R546:BZ546"/>
    <mergeCell ref="B549:R549"/>
    <mergeCell ref="S549:BZ549"/>
    <mergeCell ref="C554:BZ554"/>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E480:F480"/>
    <mergeCell ref="E481:F481"/>
    <mergeCell ref="E482:F482"/>
    <mergeCell ref="E483:F483"/>
    <mergeCell ref="E487:F487"/>
    <mergeCell ref="E488:F488"/>
    <mergeCell ref="E489:F489"/>
    <mergeCell ref="E490:F490"/>
    <mergeCell ref="E479:F479"/>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4571933-7641-49C8-B1A9-E854C6E41698}">
          <x14:formula1>
            <xm:f>'1～３面'!#REF!</xm:f>
          </x14:formula1>
          <xm:sqref>Q17:AI17 AT17:BL17 Q127:AI127 Q239:AI239 Q352:AI352 Q464:AI464 AT127:BL127 AT239:BL239 AT352:BL352 AT464:BL464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02B9-532B-46C5-A20B-01C8DD09ABE6}">
  <dimension ref="B2:BB355"/>
  <sheetViews>
    <sheetView showGridLines="0" view="pageBreakPreview" zoomScaleNormal="100" zoomScaleSheetLayoutView="100" workbookViewId="0">
      <selection activeCell="H50" sqref="H50:Z50"/>
    </sheetView>
  </sheetViews>
  <sheetFormatPr defaultColWidth="9" defaultRowHeight="12"/>
  <cols>
    <col min="1" max="1" width="9" style="138"/>
    <col min="2" max="2" width="2.625" style="138" customWidth="1"/>
    <col min="3" max="29" width="3.625" style="138" customWidth="1"/>
    <col min="30" max="30" width="15.25" style="138" customWidth="1"/>
    <col min="31" max="31" width="12.125" style="138" customWidth="1"/>
    <col min="32" max="32" width="16.75" style="138" customWidth="1"/>
    <col min="33" max="33" width="13" style="138" customWidth="1"/>
    <col min="34" max="34" width="15.375" style="138" customWidth="1"/>
    <col min="35" max="35" width="14" style="138" customWidth="1"/>
    <col min="36" max="36" width="16.25" style="138" customWidth="1"/>
    <col min="37" max="37" width="17" style="138" customWidth="1"/>
    <col min="38" max="38" width="12.75" style="138" customWidth="1"/>
    <col min="39" max="39" width="16" style="138" customWidth="1"/>
    <col min="40" max="40" width="13.75" style="138" customWidth="1"/>
    <col min="41" max="41" width="18" style="138" customWidth="1"/>
    <col min="42" max="42" width="17.875" style="138" customWidth="1"/>
    <col min="43" max="43" width="17" style="138" customWidth="1"/>
    <col min="44" max="44" width="30.75" style="138" customWidth="1"/>
    <col min="45" max="45" width="29.625" style="138" customWidth="1"/>
    <col min="46" max="46" width="41" style="138" customWidth="1"/>
    <col min="47" max="47" width="32.875" style="138" customWidth="1"/>
    <col min="48" max="48" width="51.25" style="138" customWidth="1"/>
    <col min="49" max="49" width="66.125" style="138" customWidth="1"/>
    <col min="50" max="50" width="68.375" style="138" customWidth="1"/>
    <col min="51" max="51" width="49.75" style="138" customWidth="1"/>
    <col min="52" max="52" width="70" style="138" customWidth="1"/>
    <col min="53" max="53" width="13.75" style="138" customWidth="1"/>
    <col min="54" max="54" width="19.75" style="138" customWidth="1"/>
    <col min="55" max="16384" width="9" style="138"/>
  </cols>
  <sheetData>
    <row r="2" spans="30:54" hidden="1">
      <c r="AD2" s="351" t="s">
        <v>1689</v>
      </c>
      <c r="AE2" s="138" t="s">
        <v>1689</v>
      </c>
      <c r="AF2" s="138" t="s">
        <v>1689</v>
      </c>
      <c r="AG2" s="138" t="s">
        <v>1689</v>
      </c>
      <c r="AH2" s="138" t="s">
        <v>1689</v>
      </c>
      <c r="AI2" s="138" t="s">
        <v>1689</v>
      </c>
      <c r="AJ2" s="138" t="s">
        <v>1689</v>
      </c>
      <c r="AK2" s="138" t="s">
        <v>1689</v>
      </c>
      <c r="AL2" s="138" t="s">
        <v>1689</v>
      </c>
      <c r="AM2" s="138" t="s">
        <v>1689</v>
      </c>
      <c r="AN2" s="138" t="s">
        <v>1689</v>
      </c>
      <c r="AO2" s="138" t="s">
        <v>1689</v>
      </c>
      <c r="AP2" s="138" t="s">
        <v>1689</v>
      </c>
      <c r="AQ2" s="138" t="s">
        <v>1689</v>
      </c>
      <c r="AR2" s="138" t="s">
        <v>1689</v>
      </c>
      <c r="AS2" s="138" t="s">
        <v>1689</v>
      </c>
      <c r="AT2" s="138" t="s">
        <v>1689</v>
      </c>
      <c r="AU2" s="138" t="s">
        <v>1689</v>
      </c>
      <c r="AV2" s="138" t="s">
        <v>1689</v>
      </c>
      <c r="AW2" s="138" t="s">
        <v>1690</v>
      </c>
      <c r="AX2" s="138" t="s">
        <v>1690</v>
      </c>
      <c r="AY2" s="138" t="s">
        <v>1690</v>
      </c>
      <c r="AZ2" s="138" t="s">
        <v>1690</v>
      </c>
      <c r="BA2" s="138" t="s">
        <v>1691</v>
      </c>
      <c r="BB2" s="138" t="s">
        <v>1691</v>
      </c>
    </row>
    <row r="3" spans="30:54" hidden="1">
      <c r="AD3" s="351" t="s">
        <v>1692</v>
      </c>
      <c r="AE3" s="138" t="s">
        <v>591</v>
      </c>
      <c r="AF3" s="138" t="s">
        <v>928</v>
      </c>
      <c r="AG3" s="138" t="s">
        <v>143</v>
      </c>
      <c r="AH3" s="138" t="s">
        <v>107</v>
      </c>
      <c r="AI3" s="138" t="s">
        <v>1693</v>
      </c>
      <c r="AJ3" s="138" t="s">
        <v>1694</v>
      </c>
      <c r="AK3" s="138" t="s">
        <v>254</v>
      </c>
      <c r="AL3" s="138" t="s">
        <v>185</v>
      </c>
      <c r="AM3" s="138" t="s">
        <v>185</v>
      </c>
      <c r="AN3" s="138" t="s">
        <v>185</v>
      </c>
      <c r="AO3" s="138" t="s">
        <v>1695</v>
      </c>
      <c r="AP3" s="138" t="s">
        <v>1696</v>
      </c>
      <c r="AQ3" s="138" t="s">
        <v>1697</v>
      </c>
      <c r="AR3" s="138" t="s">
        <v>1698</v>
      </c>
      <c r="AS3" s="138" t="s">
        <v>1699</v>
      </c>
      <c r="AT3" s="138" t="s">
        <v>1700</v>
      </c>
      <c r="AU3" s="138" t="s">
        <v>1692</v>
      </c>
      <c r="AV3" s="138" t="s">
        <v>1701</v>
      </c>
      <c r="AW3" s="138" t="s">
        <v>1702</v>
      </c>
      <c r="AX3" s="138" t="s">
        <v>1703</v>
      </c>
      <c r="AY3" s="138" t="s">
        <v>1704</v>
      </c>
      <c r="AZ3" s="138" t="s">
        <v>1705</v>
      </c>
      <c r="BA3" s="138" t="s">
        <v>1372</v>
      </c>
      <c r="BB3" s="138" t="s">
        <v>1661</v>
      </c>
    </row>
    <row r="4" spans="30:54" hidden="1">
      <c r="AD4" s="351">
        <v>1</v>
      </c>
      <c r="AE4" s="138" t="s">
        <v>937</v>
      </c>
      <c r="AF4" s="138" t="s">
        <v>1706</v>
      </c>
      <c r="AG4" s="138" t="s">
        <v>1707</v>
      </c>
      <c r="AH4" s="138" t="s">
        <v>1708</v>
      </c>
      <c r="AI4" s="138" t="s">
        <v>1709</v>
      </c>
      <c r="AJ4" s="138" t="s">
        <v>1710</v>
      </c>
      <c r="AK4" s="138" t="s">
        <v>1711</v>
      </c>
      <c r="AL4" s="138" t="s">
        <v>1372</v>
      </c>
      <c r="AM4" s="138" t="s">
        <v>1712</v>
      </c>
      <c r="AN4" s="138" t="s">
        <v>1372</v>
      </c>
      <c r="AO4" s="138" t="s">
        <v>1713</v>
      </c>
      <c r="AP4" s="138" t="s">
        <v>1714</v>
      </c>
      <c r="AQ4" s="138" t="s">
        <v>1715</v>
      </c>
      <c r="AR4" s="138" t="s">
        <v>1716</v>
      </c>
      <c r="AS4" s="138" t="s">
        <v>1859</v>
      </c>
      <c r="AT4" s="138" t="s">
        <v>1717</v>
      </c>
      <c r="AU4" s="138" t="s">
        <v>1718</v>
      </c>
      <c r="AV4" s="138" t="s">
        <v>1719</v>
      </c>
      <c r="AW4" s="138" t="s">
        <v>1720</v>
      </c>
      <c r="AX4" s="138" t="s">
        <v>1721</v>
      </c>
      <c r="AY4" s="138" t="s">
        <v>1722</v>
      </c>
      <c r="AZ4" s="138" t="s">
        <v>1723</v>
      </c>
      <c r="BA4" s="138" t="s">
        <v>185</v>
      </c>
      <c r="BB4" s="138" t="s">
        <v>1724</v>
      </c>
    </row>
    <row r="5" spans="30:54" hidden="1">
      <c r="AD5" s="351">
        <v>2</v>
      </c>
      <c r="AE5" s="138" t="s">
        <v>1725</v>
      </c>
      <c r="AF5" s="138" t="s">
        <v>1726</v>
      </c>
      <c r="AG5" s="138" t="s">
        <v>1727</v>
      </c>
      <c r="AH5" s="138" t="s">
        <v>1728</v>
      </c>
      <c r="AI5" s="138" t="s">
        <v>1729</v>
      </c>
      <c r="AJ5" s="138" t="s">
        <v>1730</v>
      </c>
      <c r="AK5" s="138" t="s">
        <v>1731</v>
      </c>
      <c r="AM5" s="138" t="s">
        <v>1732</v>
      </c>
      <c r="AO5" s="138" t="s">
        <v>1733</v>
      </c>
      <c r="AP5" s="138" t="s">
        <v>1734</v>
      </c>
      <c r="AR5" s="138" t="s">
        <v>1860</v>
      </c>
      <c r="AS5" s="138" t="s">
        <v>1861</v>
      </c>
      <c r="AT5" s="138" t="s">
        <v>1735</v>
      </c>
      <c r="AU5" s="138" t="s">
        <v>1736</v>
      </c>
      <c r="AV5" s="138" t="s">
        <v>1737</v>
      </c>
      <c r="AW5" s="138" t="s">
        <v>1738</v>
      </c>
      <c r="AZ5" s="138" t="s">
        <v>1739</v>
      </c>
    </row>
    <row r="6" spans="30:54" hidden="1">
      <c r="AD6" s="351">
        <v>3</v>
      </c>
      <c r="AE6" s="138" t="s">
        <v>700</v>
      </c>
      <c r="AF6" s="138" t="s">
        <v>1740</v>
      </c>
      <c r="AG6" s="138" t="s">
        <v>147</v>
      </c>
      <c r="AI6" s="138" t="s">
        <v>1741</v>
      </c>
      <c r="AJ6" s="138" t="s">
        <v>1742</v>
      </c>
      <c r="AK6" s="138" t="s">
        <v>1743</v>
      </c>
      <c r="AM6" s="138" t="s">
        <v>1744</v>
      </c>
      <c r="AO6" s="138" t="s">
        <v>1745</v>
      </c>
      <c r="AP6" s="138" t="s">
        <v>1862</v>
      </c>
      <c r="AR6" s="138" t="s">
        <v>1863</v>
      </c>
      <c r="AS6" s="138" t="s">
        <v>1746</v>
      </c>
      <c r="AT6" s="138" t="s">
        <v>1747</v>
      </c>
      <c r="AU6" s="138" t="s">
        <v>1748</v>
      </c>
      <c r="AV6" s="138" t="s">
        <v>1749</v>
      </c>
      <c r="AZ6" s="138" t="s">
        <v>1750</v>
      </c>
    </row>
    <row r="7" spans="30:54" hidden="1">
      <c r="AD7" s="351">
        <v>4</v>
      </c>
      <c r="AG7" s="138" t="s">
        <v>1751</v>
      </c>
      <c r="AI7" s="138" t="s">
        <v>1752</v>
      </c>
      <c r="AO7" s="138" t="s">
        <v>1753</v>
      </c>
      <c r="AP7" s="138" t="s">
        <v>1864</v>
      </c>
      <c r="AR7" s="138" t="s">
        <v>1754</v>
      </c>
      <c r="AT7" s="138" t="s">
        <v>1755</v>
      </c>
      <c r="AZ7" s="138" t="s">
        <v>1756</v>
      </c>
    </row>
    <row r="8" spans="30:54" hidden="1">
      <c r="AD8" s="351">
        <v>5</v>
      </c>
      <c r="AG8" s="138" t="s">
        <v>1757</v>
      </c>
      <c r="AI8" s="138" t="s">
        <v>1758</v>
      </c>
      <c r="AO8" s="138" t="s">
        <v>1759</v>
      </c>
      <c r="AR8" s="138" t="s">
        <v>1760</v>
      </c>
      <c r="AT8" s="138" t="s">
        <v>1761</v>
      </c>
      <c r="AZ8" s="138" t="s">
        <v>1762</v>
      </c>
    </row>
    <row r="9" spans="30:54" hidden="1">
      <c r="AD9" s="351">
        <v>6</v>
      </c>
      <c r="AG9" s="138" t="s">
        <v>146</v>
      </c>
      <c r="AI9" s="138" t="s">
        <v>1763</v>
      </c>
      <c r="AT9" s="138" t="s">
        <v>1865</v>
      </c>
      <c r="AZ9" s="138" t="s">
        <v>1764</v>
      </c>
    </row>
    <row r="10" spans="30:54" hidden="1">
      <c r="AD10" s="351">
        <v>7</v>
      </c>
      <c r="AG10" s="138" t="s">
        <v>145</v>
      </c>
      <c r="AI10" s="138" t="s">
        <v>1866</v>
      </c>
      <c r="AT10" s="138" t="s">
        <v>1765</v>
      </c>
      <c r="AZ10" s="138" t="s">
        <v>1766</v>
      </c>
    </row>
    <row r="11" spans="30:54" hidden="1">
      <c r="AD11" s="351">
        <v>8</v>
      </c>
      <c r="AI11" s="138" t="s">
        <v>1867</v>
      </c>
      <c r="AT11" s="138" t="s">
        <v>1767</v>
      </c>
      <c r="AZ11" s="138" t="s">
        <v>1768</v>
      </c>
    </row>
    <row r="12" spans="30:54" hidden="1">
      <c r="AD12" s="351">
        <v>9</v>
      </c>
      <c r="AI12" s="138" t="s">
        <v>1769</v>
      </c>
    </row>
    <row r="13" spans="30:54" hidden="1">
      <c r="AD13" s="351">
        <v>10</v>
      </c>
      <c r="AI13" s="138" t="s">
        <v>1770</v>
      </c>
    </row>
    <row r="14" spans="30:54" hidden="1">
      <c r="AD14" s="138">
        <v>11</v>
      </c>
      <c r="AI14" s="138" t="s">
        <v>1771</v>
      </c>
    </row>
    <row r="15" spans="30:54" hidden="1">
      <c r="AD15" s="138">
        <v>12</v>
      </c>
      <c r="AI15" s="138" t="s">
        <v>1772</v>
      </c>
    </row>
    <row r="16" spans="30:54" hidden="1">
      <c r="AD16" s="138">
        <v>13</v>
      </c>
    </row>
    <row r="17" spans="2:35" hidden="1">
      <c r="AD17" s="138">
        <v>14</v>
      </c>
    </row>
    <row r="18" spans="2:35" hidden="1">
      <c r="AD18" s="138">
        <v>15</v>
      </c>
    </row>
    <row r="19" spans="2:35" hidden="1">
      <c r="AD19" s="138">
        <v>16</v>
      </c>
    </row>
    <row r="20" spans="2:35" hidden="1">
      <c r="AD20" s="138">
        <v>17</v>
      </c>
    </row>
    <row r="21" spans="2:35" hidden="1">
      <c r="AD21" s="138">
        <v>18</v>
      </c>
    </row>
    <row r="22" spans="2:35" hidden="1">
      <c r="AD22" s="138">
        <v>19</v>
      </c>
    </row>
    <row r="23" spans="2:35" hidden="1">
      <c r="AD23" s="138">
        <v>20</v>
      </c>
    </row>
    <row r="24" spans="2:35" hidden="1">
      <c r="AD24" s="138">
        <v>21</v>
      </c>
    </row>
    <row r="25" spans="2:35" hidden="1">
      <c r="AD25" s="138">
        <v>22</v>
      </c>
    </row>
    <row r="26" spans="2:35">
      <c r="AD26" s="138">
        <v>23</v>
      </c>
    </row>
    <row r="27" spans="2:35" ht="19.899999999999999" customHeight="1">
      <c r="B27" s="132"/>
      <c r="C27" s="134"/>
      <c r="D27" s="132"/>
      <c r="E27" s="132"/>
      <c r="F27" s="132"/>
      <c r="G27" s="132"/>
      <c r="H27" s="132"/>
      <c r="I27" s="132"/>
      <c r="J27" s="132"/>
      <c r="K27" s="132"/>
      <c r="L27" s="132"/>
      <c r="M27" s="132"/>
      <c r="N27" s="134" t="s">
        <v>1416</v>
      </c>
      <c r="O27" s="135"/>
      <c r="P27" s="132"/>
      <c r="Q27" s="132"/>
      <c r="R27" s="132"/>
      <c r="S27" s="132"/>
      <c r="T27" s="132"/>
      <c r="U27" s="136"/>
      <c r="V27" s="132"/>
      <c r="W27" s="132"/>
      <c r="X27" s="132"/>
      <c r="Y27" s="132"/>
      <c r="Z27" s="137"/>
      <c r="AA27" s="132"/>
      <c r="AB27" s="132"/>
      <c r="AD27" s="328"/>
    </row>
    <row r="28" spans="2:35" ht="27" customHeight="1">
      <c r="B28" s="132"/>
      <c r="C28" s="1056" t="s">
        <v>1773</v>
      </c>
      <c r="D28" s="1056"/>
      <c r="E28" s="1056"/>
      <c r="F28" s="1056"/>
      <c r="G28" s="1056"/>
      <c r="H28" s="1102" t="s">
        <v>1868</v>
      </c>
      <c r="I28" s="1102"/>
      <c r="J28" s="1102"/>
      <c r="K28" s="1102"/>
      <c r="L28" s="1102"/>
      <c r="M28" s="1102"/>
      <c r="N28" s="1102"/>
      <c r="O28" s="1102"/>
      <c r="P28" s="1102"/>
      <c r="Q28" s="1102"/>
      <c r="R28" s="1102"/>
      <c r="S28" s="1102"/>
      <c r="T28" s="1102"/>
      <c r="U28" s="1102"/>
      <c r="V28" s="1102"/>
      <c r="W28" s="1102"/>
      <c r="X28" s="1102"/>
      <c r="Y28" s="1102"/>
      <c r="Z28" s="1102"/>
      <c r="AA28" s="132"/>
      <c r="AB28" s="132"/>
    </row>
    <row r="29" spans="2:35" ht="17.100000000000001" customHeight="1">
      <c r="B29" s="132"/>
      <c r="C29" s="1051" t="s">
        <v>1417</v>
      </c>
      <c r="D29" s="1110"/>
      <c r="E29" s="1110"/>
      <c r="F29" s="1110"/>
      <c r="G29" s="1110"/>
      <c r="H29" s="1070" t="s">
        <v>1869</v>
      </c>
      <c r="I29" s="1070"/>
      <c r="J29" s="1070"/>
      <c r="K29" s="1070"/>
      <c r="L29" s="1070"/>
      <c r="M29" s="1070"/>
      <c r="N29" s="1070"/>
      <c r="O29" s="1070"/>
      <c r="P29" s="1070"/>
      <c r="Q29" s="1070"/>
      <c r="R29" s="1070"/>
      <c r="S29" s="1070"/>
      <c r="T29" s="1070"/>
      <c r="U29" s="1070"/>
      <c r="V29" s="1070"/>
      <c r="W29" s="1070"/>
      <c r="X29" s="1070"/>
      <c r="Y29" s="1070"/>
      <c r="Z29" s="1070"/>
      <c r="AA29" s="132"/>
      <c r="AB29" s="132"/>
    </row>
    <row r="30" spans="2:35" ht="17.100000000000001" customHeight="1">
      <c r="B30" s="132"/>
      <c r="C30" s="1066" t="s">
        <v>934</v>
      </c>
      <c r="D30" s="1066"/>
      <c r="E30" s="1066"/>
      <c r="F30" s="1066"/>
      <c r="G30" s="1066"/>
      <c r="H30" s="1052" t="s">
        <v>1689</v>
      </c>
      <c r="I30" s="1052"/>
      <c r="J30" s="1052"/>
      <c r="K30" s="1052"/>
      <c r="L30" s="1052"/>
      <c r="M30" s="1051" t="s">
        <v>1774</v>
      </c>
      <c r="N30" s="1051"/>
      <c r="O30" s="1051"/>
      <c r="P30" s="1051"/>
      <c r="Q30" s="1051"/>
      <c r="R30" s="1051"/>
      <c r="S30" s="1051"/>
      <c r="T30" s="1051"/>
      <c r="U30" s="1051"/>
      <c r="V30" s="1051"/>
      <c r="W30" s="1051"/>
      <c r="X30" s="1051"/>
      <c r="Y30" s="1051"/>
      <c r="Z30" s="1051"/>
      <c r="AA30" s="132"/>
      <c r="AB30" s="132"/>
      <c r="AC30" s="133"/>
      <c r="AE30" s="133"/>
      <c r="AF30" s="133"/>
      <c r="AG30" s="133"/>
      <c r="AH30" s="133"/>
      <c r="AI30" s="133"/>
    </row>
    <row r="31" spans="2:35" ht="17.100000000000001" customHeight="1">
      <c r="B31" s="132"/>
      <c r="C31" s="1066" t="s">
        <v>1775</v>
      </c>
      <c r="D31" s="1066"/>
      <c r="E31" s="1066"/>
      <c r="F31" s="1066"/>
      <c r="G31" s="1066"/>
      <c r="H31" s="1052" t="s">
        <v>1689</v>
      </c>
      <c r="I31" s="1052"/>
      <c r="J31" s="1052"/>
      <c r="K31" s="1052"/>
      <c r="L31" s="1052"/>
      <c r="M31" s="1067"/>
      <c r="N31" s="1067"/>
      <c r="O31" s="1067"/>
      <c r="P31" s="1067"/>
      <c r="Q31" s="1067"/>
      <c r="R31" s="1067"/>
      <c r="S31" s="1067"/>
      <c r="T31" s="1067"/>
      <c r="U31" s="1067"/>
      <c r="V31" s="1067"/>
      <c r="W31" s="1067"/>
      <c r="X31" s="1067"/>
      <c r="Y31" s="1067"/>
      <c r="Z31" s="1067"/>
      <c r="AA31" s="132"/>
      <c r="AB31" s="132"/>
      <c r="AC31" s="133"/>
    </row>
    <row r="32" spans="2:35" ht="17.100000000000001" customHeight="1">
      <c r="B32" s="132"/>
      <c r="C32" s="1066" t="s">
        <v>1420</v>
      </c>
      <c r="D32" s="1066"/>
      <c r="E32" s="1066"/>
      <c r="F32" s="1066"/>
      <c r="G32" s="1066"/>
      <c r="H32" s="1052" t="s">
        <v>1689</v>
      </c>
      <c r="I32" s="1052"/>
      <c r="J32" s="1052"/>
      <c r="K32" s="1052"/>
      <c r="L32" s="1052"/>
      <c r="M32" s="1106" t="s">
        <v>1776</v>
      </c>
      <c r="N32" s="1106"/>
      <c r="O32" s="1106"/>
      <c r="P32" s="1106"/>
      <c r="Q32" s="1106"/>
      <c r="R32" s="1106"/>
      <c r="S32" s="1106"/>
      <c r="T32" s="1106"/>
      <c r="U32" s="1106"/>
      <c r="V32" s="1106"/>
      <c r="W32" s="1106"/>
      <c r="X32" s="1106"/>
      <c r="Y32" s="1106"/>
      <c r="Z32" s="1106"/>
      <c r="AA32" s="132"/>
      <c r="AB32" s="132"/>
      <c r="AC32" s="133"/>
    </row>
    <row r="33" spans="2:29" ht="17.100000000000001" customHeight="1">
      <c r="B33" s="132"/>
      <c r="C33" s="1103" t="s">
        <v>1777</v>
      </c>
      <c r="D33" s="1103"/>
      <c r="E33" s="1103"/>
      <c r="F33" s="1103"/>
      <c r="G33" s="1103"/>
      <c r="H33" s="1052" t="s">
        <v>1689</v>
      </c>
      <c r="I33" s="1052"/>
      <c r="J33" s="1052"/>
      <c r="K33" s="1052"/>
      <c r="L33" s="1052"/>
      <c r="M33" s="1067"/>
      <c r="N33" s="1067"/>
      <c r="O33" s="1067"/>
      <c r="P33" s="1067"/>
      <c r="Q33" s="1067"/>
      <c r="R33" s="1067"/>
      <c r="S33" s="1067"/>
      <c r="T33" s="1067"/>
      <c r="U33" s="1067"/>
      <c r="V33" s="1067"/>
      <c r="W33" s="1067"/>
      <c r="X33" s="1067"/>
      <c r="Y33" s="1067"/>
      <c r="Z33" s="1067"/>
      <c r="AA33" s="132"/>
      <c r="AB33" s="132"/>
      <c r="AC33" s="133"/>
    </row>
    <row r="34" spans="2:29" ht="17.100000000000001" customHeight="1">
      <c r="B34" s="132"/>
      <c r="C34" s="1103" t="s">
        <v>1418</v>
      </c>
      <c r="D34" s="1103"/>
      <c r="E34" s="1103"/>
      <c r="F34" s="1103"/>
      <c r="G34" s="1103"/>
      <c r="H34" s="1070" t="s">
        <v>1870</v>
      </c>
      <c r="I34" s="1070"/>
      <c r="J34" s="1070"/>
      <c r="K34" s="1070"/>
      <c r="L34" s="1070"/>
      <c r="M34" s="1070"/>
      <c r="N34" s="1070"/>
      <c r="O34" s="1070"/>
      <c r="P34" s="1070"/>
      <c r="Q34" s="1070"/>
      <c r="R34" s="1070"/>
      <c r="S34" s="1070"/>
      <c r="T34" s="1070"/>
      <c r="U34" s="1070"/>
      <c r="V34" s="1070"/>
      <c r="W34" s="1070"/>
      <c r="X34" s="1070"/>
      <c r="Y34" s="1070"/>
      <c r="Z34" s="1070"/>
      <c r="AA34" s="132"/>
      <c r="AB34" s="132"/>
    </row>
    <row r="35" spans="2:29" ht="17.100000000000001" customHeight="1">
      <c r="B35" s="132"/>
      <c r="C35" s="1103" t="s">
        <v>1778</v>
      </c>
      <c r="D35" s="1103"/>
      <c r="E35" s="1103"/>
      <c r="F35" s="1103"/>
      <c r="G35" s="1103"/>
      <c r="H35" s="1104"/>
      <c r="I35" s="1105"/>
      <c r="J35" s="1105"/>
      <c r="K35" s="1105"/>
      <c r="L35" s="352" t="s">
        <v>1779</v>
      </c>
      <c r="M35" s="1107" t="s">
        <v>1780</v>
      </c>
      <c r="N35" s="1108"/>
      <c r="O35" s="1108"/>
      <c r="P35" s="1108"/>
      <c r="Q35" s="1108"/>
      <c r="R35" s="1108"/>
      <c r="S35" s="1108"/>
      <c r="T35" s="1108"/>
      <c r="U35" s="1108"/>
      <c r="V35" s="1108"/>
      <c r="W35" s="1108"/>
      <c r="X35" s="1108"/>
      <c r="Y35" s="1108"/>
      <c r="Z35" s="1109"/>
      <c r="AA35" s="132"/>
      <c r="AB35" s="132"/>
    </row>
    <row r="36" spans="2:29" ht="17.100000000000001" customHeight="1">
      <c r="B36" s="132"/>
      <c r="C36" s="1103" t="s">
        <v>1781</v>
      </c>
      <c r="D36" s="1103"/>
      <c r="E36" s="1103"/>
      <c r="F36" s="1103"/>
      <c r="G36" s="1103"/>
      <c r="H36" s="1052" t="s">
        <v>1689</v>
      </c>
      <c r="I36" s="1052"/>
      <c r="J36" s="1052"/>
      <c r="K36" s="1052"/>
      <c r="L36" s="1052"/>
      <c r="M36" s="353" t="s">
        <v>1606</v>
      </c>
      <c r="N36" s="1105"/>
      <c r="O36" s="1105"/>
      <c r="P36" s="1105"/>
      <c r="Q36" s="1105"/>
      <c r="R36" s="1105"/>
      <c r="S36" s="1085"/>
      <c r="T36" s="1085"/>
      <c r="U36" s="1085"/>
      <c r="V36" s="1085"/>
      <c r="W36" s="1085"/>
      <c r="X36" s="1085"/>
      <c r="Y36" s="1085"/>
      <c r="Z36" s="1086"/>
      <c r="AA36" s="132"/>
      <c r="AB36" s="132"/>
    </row>
    <row r="37" spans="2:29" ht="17.100000000000001" customHeight="1">
      <c r="B37" s="132"/>
      <c r="C37" s="1103" t="s">
        <v>1782</v>
      </c>
      <c r="D37" s="1103"/>
      <c r="E37" s="1103"/>
      <c r="F37" s="1103"/>
      <c r="G37" s="1103"/>
      <c r="H37" s="1104"/>
      <c r="I37" s="1105"/>
      <c r="J37" s="1105"/>
      <c r="K37" s="1105"/>
      <c r="L37" s="352" t="s">
        <v>1421</v>
      </c>
      <c r="M37" s="353" t="s">
        <v>276</v>
      </c>
      <c r="N37" s="1105" t="s">
        <v>1871</v>
      </c>
      <c r="O37" s="1105"/>
      <c r="P37" s="1105"/>
      <c r="Q37" s="1105"/>
      <c r="R37" s="354" t="s">
        <v>1421</v>
      </c>
      <c r="S37" s="1085"/>
      <c r="T37" s="1085"/>
      <c r="U37" s="1085"/>
      <c r="V37" s="1085"/>
      <c r="W37" s="1085"/>
      <c r="X37" s="1085"/>
      <c r="Y37" s="1085"/>
      <c r="Z37" s="1086"/>
      <c r="AA37" s="132"/>
      <c r="AB37" s="132"/>
    </row>
    <row r="38" spans="2:29" ht="17.100000000000001" customHeight="1">
      <c r="B38" s="132"/>
      <c r="C38" s="1103" t="s">
        <v>1783</v>
      </c>
      <c r="D38" s="1103"/>
      <c r="E38" s="1103"/>
      <c r="F38" s="1103"/>
      <c r="G38" s="1103"/>
      <c r="H38" s="1104"/>
      <c r="I38" s="1105"/>
      <c r="J38" s="1105"/>
      <c r="K38" s="1105"/>
      <c r="L38" s="352" t="s">
        <v>1784</v>
      </c>
      <c r="M38" s="1106" t="s">
        <v>1785</v>
      </c>
      <c r="N38" s="1106"/>
      <c r="O38" s="1106"/>
      <c r="P38" s="1106"/>
      <c r="Q38" s="1106"/>
      <c r="R38" s="1106"/>
      <c r="S38" s="1106"/>
      <c r="T38" s="1106"/>
      <c r="U38" s="1106"/>
      <c r="V38" s="1106"/>
      <c r="W38" s="1106"/>
      <c r="X38" s="1106"/>
      <c r="Y38" s="1106"/>
      <c r="Z38" s="1106"/>
      <c r="AA38" s="132"/>
      <c r="AB38" s="132"/>
    </row>
    <row r="39" spans="2:29" ht="17.100000000000001" customHeight="1">
      <c r="B39" s="132"/>
      <c r="C39" s="1103" t="s">
        <v>1786</v>
      </c>
      <c r="D39" s="1103"/>
      <c r="E39" s="1103"/>
      <c r="F39" s="1103"/>
      <c r="G39" s="1103"/>
      <c r="H39" s="1104"/>
      <c r="I39" s="1105"/>
      <c r="J39" s="1105"/>
      <c r="K39" s="1105"/>
      <c r="L39" s="352" t="s">
        <v>1784</v>
      </c>
      <c r="M39" s="1106" t="s">
        <v>1787</v>
      </c>
      <c r="N39" s="1106"/>
      <c r="O39" s="1106"/>
      <c r="P39" s="1106"/>
      <c r="Q39" s="1106"/>
      <c r="R39" s="1106"/>
      <c r="S39" s="1106"/>
      <c r="T39" s="1106"/>
      <c r="U39" s="1106"/>
      <c r="V39" s="1106"/>
      <c r="W39" s="1106"/>
      <c r="X39" s="1106"/>
      <c r="Y39" s="1106"/>
      <c r="Z39" s="1106"/>
      <c r="AA39" s="132"/>
      <c r="AB39" s="132"/>
      <c r="AC39" s="329"/>
    </row>
    <row r="40" spans="2:29" ht="17.100000000000001" customHeight="1">
      <c r="B40" s="132"/>
      <c r="C40" s="1101" t="s">
        <v>1788</v>
      </c>
      <c r="D40" s="1101"/>
      <c r="E40" s="1101"/>
      <c r="F40" s="1101"/>
      <c r="G40" s="1101"/>
      <c r="H40" s="1048" t="s">
        <v>1871</v>
      </c>
      <c r="I40" s="1048"/>
      <c r="J40" s="1048"/>
      <c r="K40" s="1048"/>
      <c r="L40" s="1048"/>
      <c r="M40" s="1082" t="s">
        <v>1789</v>
      </c>
      <c r="N40" s="1082"/>
      <c r="O40" s="1082"/>
      <c r="P40" s="1082"/>
      <c r="Q40" s="1082"/>
      <c r="R40" s="1082"/>
      <c r="S40" s="1082"/>
      <c r="T40" s="1082"/>
      <c r="U40" s="1082"/>
      <c r="V40" s="1082"/>
      <c r="W40" s="1082"/>
      <c r="X40" s="1082"/>
      <c r="Y40" s="1082"/>
      <c r="Z40" s="1082"/>
      <c r="AA40" s="132"/>
      <c r="AB40" s="132"/>
    </row>
    <row r="41" spans="2:29" ht="17.100000000000001" customHeight="1">
      <c r="B41" s="132"/>
      <c r="C41" s="355"/>
      <c r="D41" s="330"/>
      <c r="E41" s="330"/>
      <c r="F41" s="330"/>
      <c r="G41" s="330"/>
      <c r="H41" s="355" t="s">
        <v>1790</v>
      </c>
      <c r="I41" s="331"/>
      <c r="J41" s="331"/>
      <c r="K41" s="331"/>
      <c r="L41" s="331"/>
      <c r="M41" s="332"/>
      <c r="N41" s="332"/>
      <c r="O41" s="332"/>
      <c r="P41" s="332"/>
      <c r="Q41" s="332"/>
      <c r="R41" s="332"/>
      <c r="S41" s="332"/>
      <c r="T41" s="332"/>
      <c r="U41" s="332"/>
      <c r="V41" s="332"/>
      <c r="W41" s="332"/>
      <c r="X41" s="332"/>
      <c r="Y41" s="332"/>
      <c r="Z41" s="332"/>
      <c r="AA41" s="132"/>
      <c r="AB41" s="132"/>
    </row>
    <row r="42" spans="2:29" ht="17.100000000000001" customHeight="1">
      <c r="B42" s="132"/>
      <c r="C42" s="1054" t="s">
        <v>1423</v>
      </c>
      <c r="D42" s="1054"/>
      <c r="E42" s="1056" t="s">
        <v>1424</v>
      </c>
      <c r="F42" s="1056"/>
      <c r="G42" s="1056"/>
      <c r="H42" s="1102"/>
      <c r="I42" s="1102"/>
      <c r="J42" s="1102"/>
      <c r="K42" s="1102"/>
      <c r="L42" s="1102"/>
      <c r="M42" s="1102"/>
      <c r="N42" s="1102"/>
      <c r="O42" s="1102"/>
      <c r="P42" s="1102"/>
      <c r="Q42" s="1102"/>
      <c r="R42" s="1102"/>
      <c r="S42" s="1102"/>
      <c r="T42" s="1102"/>
      <c r="U42" s="1102"/>
      <c r="V42" s="1102"/>
      <c r="W42" s="1102"/>
      <c r="X42" s="1102"/>
      <c r="Y42" s="1102"/>
      <c r="Z42" s="1102"/>
      <c r="AA42" s="132"/>
      <c r="AB42" s="132"/>
    </row>
    <row r="43" spans="2:29" ht="17.100000000000001" customHeight="1">
      <c r="B43" s="132"/>
      <c r="C43" s="1055"/>
      <c r="D43" s="1055"/>
      <c r="E43" s="1051" t="s">
        <v>1425</v>
      </c>
      <c r="F43" s="1051"/>
      <c r="G43" s="1051"/>
      <c r="H43" s="1070"/>
      <c r="I43" s="1070"/>
      <c r="J43" s="1070"/>
      <c r="K43" s="1070"/>
      <c r="L43" s="1070"/>
      <c r="M43" s="1070"/>
      <c r="N43" s="1070"/>
      <c r="O43" s="1070"/>
      <c r="P43" s="1070"/>
      <c r="Q43" s="1070"/>
      <c r="R43" s="1070"/>
      <c r="S43" s="1070"/>
      <c r="T43" s="1070"/>
      <c r="U43" s="1070"/>
      <c r="V43" s="1070"/>
      <c r="W43" s="1070"/>
      <c r="X43" s="1070"/>
      <c r="Y43" s="1070"/>
      <c r="Z43" s="1070"/>
      <c r="AA43" s="132"/>
      <c r="AB43" s="132"/>
    </row>
    <row r="44" spans="2:29" ht="17.100000000000001" customHeight="1">
      <c r="B44" s="132"/>
      <c r="C44" s="1055"/>
      <c r="D44" s="1055"/>
      <c r="E44" s="1051" t="s">
        <v>1426</v>
      </c>
      <c r="F44" s="1051"/>
      <c r="G44" s="1051"/>
      <c r="H44" s="1070"/>
      <c r="I44" s="1070"/>
      <c r="J44" s="1070"/>
      <c r="K44" s="1070"/>
      <c r="L44" s="1070"/>
      <c r="M44" s="1070"/>
      <c r="N44" s="1070"/>
      <c r="O44" s="1070"/>
      <c r="P44" s="1070"/>
      <c r="Q44" s="1070"/>
      <c r="R44" s="1070"/>
      <c r="S44" s="1070"/>
      <c r="T44" s="1070"/>
      <c r="U44" s="1070"/>
      <c r="V44" s="1070"/>
      <c r="W44" s="1070"/>
      <c r="X44" s="1070"/>
      <c r="Y44" s="1070"/>
      <c r="Z44" s="1070"/>
      <c r="AA44" s="132"/>
      <c r="AB44" s="132"/>
    </row>
    <row r="45" spans="2:29" ht="17.100000000000001" customHeight="1">
      <c r="B45" s="132"/>
      <c r="C45" s="1055"/>
      <c r="D45" s="1055"/>
      <c r="E45" s="1051" t="s">
        <v>1427</v>
      </c>
      <c r="F45" s="1051"/>
      <c r="G45" s="1051"/>
      <c r="H45" s="1070"/>
      <c r="I45" s="1070"/>
      <c r="J45" s="1070"/>
      <c r="K45" s="1070"/>
      <c r="L45" s="1070"/>
      <c r="M45" s="1070"/>
      <c r="N45" s="1070"/>
      <c r="O45" s="1070"/>
      <c r="P45" s="1070"/>
      <c r="Q45" s="1070"/>
      <c r="R45" s="1070"/>
      <c r="S45" s="1070"/>
      <c r="T45" s="1070"/>
      <c r="U45" s="1070"/>
      <c r="V45" s="1070"/>
      <c r="W45" s="1070"/>
      <c r="X45" s="1070"/>
      <c r="Y45" s="1070"/>
      <c r="Z45" s="1070"/>
      <c r="AA45" s="132"/>
      <c r="AB45" s="132"/>
    </row>
    <row r="46" spans="2:29" ht="17.100000000000001" customHeight="1">
      <c r="B46" s="132"/>
      <c r="C46" s="1055" t="s">
        <v>1791</v>
      </c>
      <c r="D46" s="1055"/>
      <c r="E46" s="1051" t="s">
        <v>1424</v>
      </c>
      <c r="F46" s="1051"/>
      <c r="G46" s="1051"/>
      <c r="H46" s="1070"/>
      <c r="I46" s="1070"/>
      <c r="J46" s="1070"/>
      <c r="K46" s="1070"/>
      <c r="L46" s="1070"/>
      <c r="M46" s="1070"/>
      <c r="N46" s="1070"/>
      <c r="O46" s="1070"/>
      <c r="P46" s="1070"/>
      <c r="Q46" s="1070"/>
      <c r="R46" s="1070"/>
      <c r="S46" s="1070"/>
      <c r="T46" s="1070"/>
      <c r="U46" s="1070"/>
      <c r="V46" s="1070"/>
      <c r="W46" s="1070"/>
      <c r="X46" s="1070"/>
      <c r="Y46" s="1070"/>
      <c r="Z46" s="1070"/>
      <c r="AA46" s="132"/>
      <c r="AB46" s="132"/>
    </row>
    <row r="47" spans="2:29" ht="17.100000000000001" customHeight="1">
      <c r="B47" s="132"/>
      <c r="C47" s="1055"/>
      <c r="D47" s="1055"/>
      <c r="E47" s="1051" t="s">
        <v>1425</v>
      </c>
      <c r="F47" s="1051"/>
      <c r="G47" s="1051"/>
      <c r="H47" s="1070"/>
      <c r="I47" s="1070"/>
      <c r="J47" s="1070"/>
      <c r="K47" s="1070"/>
      <c r="L47" s="1070"/>
      <c r="M47" s="1070"/>
      <c r="N47" s="1070"/>
      <c r="O47" s="1070"/>
      <c r="P47" s="1070"/>
      <c r="Q47" s="1070"/>
      <c r="R47" s="1070"/>
      <c r="S47" s="1070"/>
      <c r="T47" s="1070"/>
      <c r="U47" s="1070"/>
      <c r="V47" s="1070"/>
      <c r="W47" s="1070"/>
      <c r="X47" s="1070"/>
      <c r="Y47" s="1070"/>
      <c r="Z47" s="1070"/>
      <c r="AA47" s="132"/>
      <c r="AB47" s="132"/>
    </row>
    <row r="48" spans="2:29" ht="17.100000000000001" customHeight="1">
      <c r="B48" s="132"/>
      <c r="C48" s="1055"/>
      <c r="D48" s="1055"/>
      <c r="E48" s="1051" t="s">
        <v>1426</v>
      </c>
      <c r="F48" s="1051"/>
      <c r="G48" s="1051"/>
      <c r="H48" s="1070"/>
      <c r="I48" s="1070"/>
      <c r="J48" s="1070"/>
      <c r="K48" s="1070"/>
      <c r="L48" s="1070"/>
      <c r="M48" s="1070"/>
      <c r="N48" s="1070"/>
      <c r="O48" s="1070"/>
      <c r="P48" s="1070"/>
      <c r="Q48" s="1070"/>
      <c r="R48" s="1070"/>
      <c r="S48" s="1070"/>
      <c r="T48" s="1070"/>
      <c r="U48" s="1070"/>
      <c r="V48" s="1070"/>
      <c r="W48" s="1070"/>
      <c r="X48" s="1070"/>
      <c r="Y48" s="1070"/>
      <c r="Z48" s="1070"/>
      <c r="AA48" s="132"/>
      <c r="AB48" s="132"/>
    </row>
    <row r="49" spans="2:31" ht="17.100000000000001" customHeight="1">
      <c r="B49" s="132"/>
      <c r="C49" s="1055"/>
      <c r="D49" s="1055"/>
      <c r="E49" s="1051" t="s">
        <v>1427</v>
      </c>
      <c r="F49" s="1051"/>
      <c r="G49" s="1051"/>
      <c r="H49" s="1070"/>
      <c r="I49" s="1070"/>
      <c r="J49" s="1070"/>
      <c r="K49" s="1070"/>
      <c r="L49" s="1070"/>
      <c r="M49" s="1070"/>
      <c r="N49" s="1070"/>
      <c r="O49" s="1070"/>
      <c r="P49" s="1070"/>
      <c r="Q49" s="1070"/>
      <c r="R49" s="1070"/>
      <c r="S49" s="1070"/>
      <c r="T49" s="1070"/>
      <c r="U49" s="1070"/>
      <c r="V49" s="1070"/>
      <c r="W49" s="1070"/>
      <c r="X49" s="1070"/>
      <c r="Y49" s="1070"/>
      <c r="Z49" s="1070"/>
      <c r="AA49" s="132"/>
      <c r="AB49" s="132"/>
    </row>
    <row r="50" spans="2:31" ht="17.100000000000001" customHeight="1">
      <c r="B50" s="132"/>
      <c r="C50" s="1055" t="s">
        <v>1792</v>
      </c>
      <c r="D50" s="1055"/>
      <c r="E50" s="1051" t="s">
        <v>1424</v>
      </c>
      <c r="F50" s="1051"/>
      <c r="G50" s="1051"/>
      <c r="H50" s="1070"/>
      <c r="I50" s="1070"/>
      <c r="J50" s="1070"/>
      <c r="K50" s="1070"/>
      <c r="L50" s="1070"/>
      <c r="M50" s="1070"/>
      <c r="N50" s="1070"/>
      <c r="O50" s="1070"/>
      <c r="P50" s="1070"/>
      <c r="Q50" s="1070"/>
      <c r="R50" s="1070"/>
      <c r="S50" s="1070"/>
      <c r="T50" s="1070"/>
      <c r="U50" s="1070"/>
      <c r="V50" s="1070"/>
      <c r="W50" s="1070"/>
      <c r="X50" s="1070"/>
      <c r="Y50" s="1070"/>
      <c r="Z50" s="1070"/>
      <c r="AA50" s="132"/>
      <c r="AB50" s="132"/>
    </row>
    <row r="51" spans="2:31" ht="17.100000000000001" customHeight="1">
      <c r="B51" s="132"/>
      <c r="C51" s="1055"/>
      <c r="D51" s="1055"/>
      <c r="E51" s="1051" t="s">
        <v>1425</v>
      </c>
      <c r="F51" s="1051"/>
      <c r="G51" s="1051"/>
      <c r="H51" s="1070"/>
      <c r="I51" s="1070"/>
      <c r="J51" s="1070"/>
      <c r="K51" s="1070"/>
      <c r="L51" s="1070"/>
      <c r="M51" s="1070"/>
      <c r="N51" s="1070"/>
      <c r="O51" s="1070"/>
      <c r="P51" s="1070"/>
      <c r="Q51" s="1070"/>
      <c r="R51" s="1070"/>
      <c r="S51" s="1070"/>
      <c r="T51" s="1070"/>
      <c r="U51" s="1070"/>
      <c r="V51" s="1070"/>
      <c r="W51" s="1070"/>
      <c r="X51" s="1070"/>
      <c r="Y51" s="1070"/>
      <c r="Z51" s="1070"/>
      <c r="AA51" s="132"/>
      <c r="AB51" s="132"/>
    </row>
    <row r="52" spans="2:31" ht="17.100000000000001" customHeight="1">
      <c r="B52" s="132"/>
      <c r="C52" s="1055"/>
      <c r="D52" s="1055"/>
      <c r="E52" s="1051" t="s">
        <v>1426</v>
      </c>
      <c r="F52" s="1051"/>
      <c r="G52" s="1051"/>
      <c r="H52" s="1070"/>
      <c r="I52" s="1070"/>
      <c r="J52" s="1070"/>
      <c r="K52" s="1070"/>
      <c r="L52" s="1070"/>
      <c r="M52" s="1070"/>
      <c r="N52" s="1070"/>
      <c r="O52" s="1070"/>
      <c r="P52" s="1070"/>
      <c r="Q52" s="1070"/>
      <c r="R52" s="1070"/>
      <c r="S52" s="1070"/>
      <c r="T52" s="1070"/>
      <c r="U52" s="1070"/>
      <c r="V52" s="1070"/>
      <c r="W52" s="1070"/>
      <c r="X52" s="1070"/>
      <c r="Y52" s="1070"/>
      <c r="Z52" s="1070"/>
      <c r="AA52" s="132"/>
      <c r="AB52" s="132"/>
    </row>
    <row r="53" spans="2:31" ht="17.100000000000001" customHeight="1">
      <c r="B53" s="132"/>
      <c r="C53" s="1055"/>
      <c r="D53" s="1055"/>
      <c r="E53" s="1051" t="s">
        <v>1427</v>
      </c>
      <c r="F53" s="1051"/>
      <c r="G53" s="1051"/>
      <c r="H53" s="1070"/>
      <c r="I53" s="1070"/>
      <c r="J53" s="1070"/>
      <c r="K53" s="1070"/>
      <c r="L53" s="1070"/>
      <c r="M53" s="1070"/>
      <c r="N53" s="1070"/>
      <c r="O53" s="1070"/>
      <c r="P53" s="1070"/>
      <c r="Q53" s="1070"/>
      <c r="R53" s="1070"/>
      <c r="S53" s="1070"/>
      <c r="T53" s="1070"/>
      <c r="U53" s="1070"/>
      <c r="V53" s="1070"/>
      <c r="W53" s="1070"/>
      <c r="X53" s="1070"/>
      <c r="Y53" s="1070"/>
      <c r="Z53" s="1070"/>
      <c r="AA53" s="132"/>
      <c r="AB53" s="132"/>
    </row>
    <row r="54" spans="2:31" ht="17.100000000000001" customHeight="1">
      <c r="B54" s="132"/>
      <c r="C54" s="1055" t="s">
        <v>1793</v>
      </c>
      <c r="D54" s="1055"/>
      <c r="E54" s="1051" t="s">
        <v>1424</v>
      </c>
      <c r="F54" s="1051"/>
      <c r="G54" s="1051"/>
      <c r="H54" s="1070"/>
      <c r="I54" s="1070"/>
      <c r="J54" s="1070"/>
      <c r="K54" s="1070"/>
      <c r="L54" s="1070"/>
      <c r="M54" s="1070"/>
      <c r="N54" s="1070"/>
      <c r="O54" s="1070"/>
      <c r="P54" s="1070"/>
      <c r="Q54" s="1070"/>
      <c r="R54" s="1070"/>
      <c r="S54" s="1070"/>
      <c r="T54" s="1070"/>
      <c r="U54" s="1070"/>
      <c r="V54" s="1070"/>
      <c r="W54" s="1070"/>
      <c r="X54" s="1070"/>
      <c r="Y54" s="1070"/>
      <c r="Z54" s="1070"/>
      <c r="AA54" s="132"/>
      <c r="AB54" s="132"/>
    </row>
    <row r="55" spans="2:31" ht="17.100000000000001" customHeight="1">
      <c r="B55" s="132"/>
      <c r="C55" s="1055"/>
      <c r="D55" s="1055"/>
      <c r="E55" s="1051" t="s">
        <v>1425</v>
      </c>
      <c r="F55" s="1051"/>
      <c r="G55" s="1051"/>
      <c r="H55" s="1070"/>
      <c r="I55" s="1070"/>
      <c r="J55" s="1070"/>
      <c r="K55" s="1070"/>
      <c r="L55" s="1070"/>
      <c r="M55" s="1070"/>
      <c r="N55" s="1070"/>
      <c r="O55" s="1070"/>
      <c r="P55" s="1070"/>
      <c r="Q55" s="1070"/>
      <c r="R55" s="1070"/>
      <c r="S55" s="1070"/>
      <c r="T55" s="1070"/>
      <c r="U55" s="1070"/>
      <c r="V55" s="1070"/>
      <c r="W55" s="1070"/>
      <c r="X55" s="1070"/>
      <c r="Y55" s="1070"/>
      <c r="Z55" s="1070"/>
      <c r="AA55" s="132"/>
      <c r="AB55" s="132"/>
    </row>
    <row r="56" spans="2:31" ht="17.100000000000001" customHeight="1">
      <c r="B56" s="132"/>
      <c r="C56" s="1055"/>
      <c r="D56" s="1055"/>
      <c r="E56" s="1051" t="s">
        <v>1426</v>
      </c>
      <c r="F56" s="1051"/>
      <c r="G56" s="1051"/>
      <c r="H56" s="1070"/>
      <c r="I56" s="1070"/>
      <c r="J56" s="1070"/>
      <c r="K56" s="1070"/>
      <c r="L56" s="1070"/>
      <c r="M56" s="1070"/>
      <c r="N56" s="1070"/>
      <c r="O56" s="1070"/>
      <c r="P56" s="1070"/>
      <c r="Q56" s="1070"/>
      <c r="R56" s="1070"/>
      <c r="S56" s="1070"/>
      <c r="T56" s="1070"/>
      <c r="U56" s="1070"/>
      <c r="V56" s="1070"/>
      <c r="W56" s="1070"/>
      <c r="X56" s="1070"/>
      <c r="Y56" s="1070"/>
      <c r="Z56" s="1070"/>
      <c r="AA56" s="132"/>
      <c r="AB56" s="132"/>
    </row>
    <row r="57" spans="2:31" ht="17.100000000000001" customHeight="1">
      <c r="B57" s="132"/>
      <c r="C57" s="1079"/>
      <c r="D57" s="1079"/>
      <c r="E57" s="1075" t="s">
        <v>1427</v>
      </c>
      <c r="F57" s="1075"/>
      <c r="G57" s="1075"/>
      <c r="H57" s="1071"/>
      <c r="I57" s="1071"/>
      <c r="J57" s="1071"/>
      <c r="K57" s="1071"/>
      <c r="L57" s="1071"/>
      <c r="M57" s="1071"/>
      <c r="N57" s="1071"/>
      <c r="O57" s="1071"/>
      <c r="P57" s="1071"/>
      <c r="Q57" s="1071"/>
      <c r="R57" s="1071"/>
      <c r="S57" s="1071"/>
      <c r="T57" s="1071"/>
      <c r="U57" s="1071"/>
      <c r="V57" s="1071"/>
      <c r="W57" s="1071"/>
      <c r="X57" s="1071"/>
      <c r="Y57" s="1071"/>
      <c r="Z57" s="1071"/>
      <c r="AA57" s="132"/>
      <c r="AB57" s="132"/>
    </row>
    <row r="58" spans="2:31" ht="17.100000000000001" customHeight="1">
      <c r="B58" s="13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132"/>
    </row>
    <row r="59" spans="2:31" ht="17.100000000000001" customHeight="1">
      <c r="B59" s="132"/>
      <c r="C59" s="1054" t="s">
        <v>1872</v>
      </c>
      <c r="D59" s="1054"/>
      <c r="E59" s="1056" t="s">
        <v>1794</v>
      </c>
      <c r="F59" s="1056"/>
      <c r="G59" s="1056"/>
      <c r="H59" s="1064" t="s">
        <v>1689</v>
      </c>
      <c r="I59" s="1064"/>
      <c r="J59" s="1064"/>
      <c r="K59" s="1064"/>
      <c r="L59" s="1064"/>
      <c r="M59" s="1098" t="s">
        <v>1873</v>
      </c>
      <c r="N59" s="1098"/>
      <c r="O59" s="1098"/>
      <c r="P59" s="1098"/>
      <c r="Q59" s="1098"/>
      <c r="R59" s="1099" t="s">
        <v>1874</v>
      </c>
      <c r="S59" s="1099"/>
      <c r="T59" s="1099"/>
      <c r="U59" s="1099"/>
      <c r="V59" s="1099"/>
      <c r="W59" s="1099"/>
      <c r="X59" s="1099"/>
      <c r="Y59" s="1099"/>
      <c r="Z59" s="1099"/>
      <c r="AA59" s="132"/>
      <c r="AB59" s="132"/>
    </row>
    <row r="60" spans="2:31" ht="17.100000000000001" customHeight="1">
      <c r="B60" s="132"/>
      <c r="C60" s="1055"/>
      <c r="D60" s="1055"/>
      <c r="E60" s="1051" t="s">
        <v>1795</v>
      </c>
      <c r="F60" s="1051"/>
      <c r="G60" s="1051"/>
      <c r="H60" s="1052" t="s">
        <v>1689</v>
      </c>
      <c r="I60" s="1052"/>
      <c r="J60" s="1052"/>
      <c r="K60" s="1052"/>
      <c r="L60" s="1052"/>
      <c r="M60" s="1100" t="s">
        <v>1875</v>
      </c>
      <c r="N60" s="1100"/>
      <c r="O60" s="1100"/>
      <c r="P60" s="1100"/>
      <c r="Q60" s="1100"/>
      <c r="R60" s="1100"/>
      <c r="S60" s="1100"/>
      <c r="T60" s="1100"/>
      <c r="U60" s="1100"/>
      <c r="V60" s="1100"/>
      <c r="W60" s="1100"/>
      <c r="X60" s="1100"/>
      <c r="Y60" s="1100"/>
      <c r="Z60" s="1100"/>
      <c r="AA60" s="132"/>
      <c r="AB60" s="132"/>
    </row>
    <row r="61" spans="2:31" ht="17.100000000000001" customHeight="1">
      <c r="B61" s="132"/>
      <c r="C61" s="1055"/>
      <c r="D61" s="1055"/>
      <c r="E61" s="1051" t="s">
        <v>1796</v>
      </c>
      <c r="F61" s="1051"/>
      <c r="G61" s="1051"/>
      <c r="H61" s="1052" t="s">
        <v>1689</v>
      </c>
      <c r="I61" s="1052"/>
      <c r="J61" s="1052"/>
      <c r="K61" s="1052"/>
      <c r="L61" s="1052"/>
      <c r="M61" s="1100"/>
      <c r="N61" s="1100"/>
      <c r="O61" s="1100"/>
      <c r="P61" s="1100"/>
      <c r="Q61" s="1100"/>
      <c r="R61" s="1100"/>
      <c r="S61" s="1100"/>
      <c r="T61" s="1100"/>
      <c r="U61" s="1100"/>
      <c r="V61" s="1100"/>
      <c r="W61" s="1100"/>
      <c r="X61" s="1100"/>
      <c r="Y61" s="1100"/>
      <c r="Z61" s="1100"/>
      <c r="AA61" s="132"/>
      <c r="AB61" s="132"/>
    </row>
    <row r="62" spans="2:31" ht="17.100000000000001" customHeight="1">
      <c r="B62" s="132"/>
      <c r="C62" s="1055"/>
      <c r="D62" s="1055"/>
      <c r="E62" s="1092" t="s">
        <v>1797</v>
      </c>
      <c r="F62" s="1092"/>
      <c r="G62" s="1092"/>
      <c r="H62" s="1052" t="s">
        <v>1689</v>
      </c>
      <c r="I62" s="1052"/>
      <c r="J62" s="1052"/>
      <c r="K62" s="1052"/>
      <c r="L62" s="1052"/>
      <c r="M62" s="1100"/>
      <c r="N62" s="1100"/>
      <c r="O62" s="1100"/>
      <c r="P62" s="1100"/>
      <c r="Q62" s="1100"/>
      <c r="R62" s="1100"/>
      <c r="S62" s="1100"/>
      <c r="T62" s="1100"/>
      <c r="U62" s="1100"/>
      <c r="V62" s="1100"/>
      <c r="W62" s="1100"/>
      <c r="X62" s="1100"/>
      <c r="Y62" s="1100"/>
      <c r="Z62" s="1100"/>
      <c r="AA62" s="132"/>
      <c r="AB62" s="132"/>
      <c r="AD62" s="356"/>
    </row>
    <row r="63" spans="2:31" ht="35.1" customHeight="1">
      <c r="B63" s="132"/>
      <c r="C63" s="1093" t="s">
        <v>1876</v>
      </c>
      <c r="D63" s="1093"/>
      <c r="E63" s="1093"/>
      <c r="F63" s="1093"/>
      <c r="G63" s="1093"/>
      <c r="H63" s="1094"/>
      <c r="I63" s="1094"/>
      <c r="J63" s="1094"/>
      <c r="K63" s="1094"/>
      <c r="L63" s="1094"/>
      <c r="M63" s="1095" t="s">
        <v>1877</v>
      </c>
      <c r="N63" s="1096"/>
      <c r="O63" s="1097"/>
      <c r="P63" s="1097"/>
      <c r="Q63" s="1097"/>
      <c r="R63" s="1097"/>
      <c r="S63" s="1097"/>
      <c r="T63" s="1097"/>
      <c r="U63" s="1097"/>
      <c r="V63" s="1097"/>
      <c r="W63" s="1097"/>
      <c r="X63" s="1097"/>
      <c r="Y63" s="1097"/>
      <c r="Z63" s="1097"/>
      <c r="AA63" s="30"/>
      <c r="AB63" s="132"/>
      <c r="AE63" s="357"/>
    </row>
    <row r="64" spans="2:31" ht="17.100000000000001" customHeight="1">
      <c r="B64" s="132"/>
      <c r="C64" s="358"/>
      <c r="D64" s="43"/>
      <c r="E64" s="43"/>
      <c r="F64" s="43"/>
      <c r="G64" s="43"/>
      <c r="H64" s="358" t="s">
        <v>1878</v>
      </c>
      <c r="I64" s="43"/>
      <c r="J64" s="43"/>
      <c r="K64" s="43"/>
      <c r="L64" s="43"/>
      <c r="M64" s="43"/>
      <c r="N64" s="43"/>
      <c r="O64" s="43"/>
      <c r="P64" s="43"/>
      <c r="Q64" s="43"/>
      <c r="R64" s="43"/>
      <c r="S64" s="43"/>
      <c r="T64" s="43"/>
      <c r="U64" s="43"/>
      <c r="V64" s="43"/>
      <c r="W64" s="43"/>
      <c r="X64" s="43"/>
      <c r="Y64" s="43"/>
      <c r="Z64" s="43"/>
      <c r="AA64" s="43"/>
      <c r="AB64" s="132"/>
    </row>
    <row r="65" spans="2:29" ht="14.1" customHeight="1">
      <c r="B65" s="132"/>
      <c r="C65" s="1091" t="s">
        <v>1798</v>
      </c>
      <c r="D65" s="1056" t="s">
        <v>1799</v>
      </c>
      <c r="E65" s="1056"/>
      <c r="F65" s="1056"/>
      <c r="G65" s="1056"/>
      <c r="H65" s="1056"/>
      <c r="I65" s="1056" t="s">
        <v>1800</v>
      </c>
      <c r="J65" s="1056"/>
      <c r="K65" s="1056"/>
      <c r="L65" s="1056"/>
      <c r="M65" s="1056" t="s">
        <v>1803</v>
      </c>
      <c r="N65" s="1056"/>
      <c r="O65" s="1056"/>
      <c r="P65" s="1056"/>
      <c r="Q65" s="1056" t="s">
        <v>1879</v>
      </c>
      <c r="R65" s="1056"/>
      <c r="S65" s="1056"/>
      <c r="T65" s="1056"/>
      <c r="U65" s="1056"/>
      <c r="V65" s="1056" t="s">
        <v>1880</v>
      </c>
      <c r="W65" s="1056"/>
      <c r="X65" s="1056"/>
      <c r="Y65" s="1056"/>
      <c r="Z65" s="1056"/>
      <c r="AA65" s="30"/>
      <c r="AB65" s="132"/>
    </row>
    <row r="66" spans="2:29" ht="14.1" customHeight="1">
      <c r="B66" s="132"/>
      <c r="C66" s="1089"/>
      <c r="D66" s="1055" t="s">
        <v>1804</v>
      </c>
      <c r="E66" s="1055"/>
      <c r="F66" s="1055"/>
      <c r="G66" s="1055"/>
      <c r="H66" s="1055"/>
      <c r="I66" s="1055" t="s">
        <v>1881</v>
      </c>
      <c r="J66" s="1051"/>
      <c r="K66" s="1051"/>
      <c r="L66" s="1051"/>
      <c r="M66" s="1055"/>
      <c r="N66" s="1055"/>
      <c r="O66" s="1055"/>
      <c r="P66" s="1055"/>
      <c r="Q66" s="1051"/>
      <c r="R66" s="1051"/>
      <c r="S66" s="1051"/>
      <c r="T66" s="1051"/>
      <c r="U66" s="1051"/>
      <c r="V66" s="1051"/>
      <c r="W66" s="1051"/>
      <c r="X66" s="1051"/>
      <c r="Y66" s="1051"/>
      <c r="Z66" s="1051"/>
      <c r="AA66" s="30"/>
      <c r="AB66" s="132"/>
    </row>
    <row r="67" spans="2:29" ht="17.100000000000001" customHeight="1">
      <c r="B67" s="132"/>
      <c r="C67" s="1089"/>
      <c r="D67" s="1055"/>
      <c r="E67" s="1055"/>
      <c r="F67" s="1055"/>
      <c r="G67" s="1055"/>
      <c r="H67" s="1055"/>
      <c r="I67" s="1051"/>
      <c r="J67" s="1051"/>
      <c r="K67" s="1051"/>
      <c r="L67" s="1051"/>
      <c r="M67" s="1055"/>
      <c r="N67" s="1055"/>
      <c r="O67" s="1055"/>
      <c r="P67" s="1055"/>
      <c r="Q67" s="1051"/>
      <c r="R67" s="1051"/>
      <c r="S67" s="1051"/>
      <c r="T67" s="1051"/>
      <c r="U67" s="1051"/>
      <c r="V67" s="1051"/>
      <c r="W67" s="1051"/>
      <c r="X67" s="1051"/>
      <c r="Y67" s="1051"/>
      <c r="Z67" s="1051"/>
      <c r="AA67" s="30"/>
      <c r="AB67" s="132"/>
    </row>
    <row r="68" spans="2:29" ht="12.95" customHeight="1">
      <c r="B68" s="132"/>
      <c r="C68" s="1089"/>
      <c r="D68" s="1051" t="s">
        <v>1801</v>
      </c>
      <c r="E68" s="1051"/>
      <c r="F68" s="1055" t="s">
        <v>1805</v>
      </c>
      <c r="G68" s="1055"/>
      <c r="H68" s="1055"/>
      <c r="I68" s="1055"/>
      <c r="J68" s="1058" t="s">
        <v>1807</v>
      </c>
      <c r="K68" s="1058"/>
      <c r="L68" s="1084" t="s">
        <v>1428</v>
      </c>
      <c r="M68" s="1085"/>
      <c r="N68" s="1085"/>
      <c r="O68" s="1085"/>
      <c r="P68" s="1085"/>
      <c r="Q68" s="1085"/>
      <c r="R68" s="1085"/>
      <c r="S68" s="1086"/>
      <c r="T68" s="1089" t="s">
        <v>1429</v>
      </c>
      <c r="U68" s="1051"/>
      <c r="V68" s="1051"/>
      <c r="W68" s="1051"/>
      <c r="X68" s="1051"/>
      <c r="Y68" s="1051"/>
      <c r="Z68" s="1051"/>
      <c r="AA68" s="30"/>
      <c r="AB68" s="132"/>
    </row>
    <row r="69" spans="2:29" ht="12.95" customHeight="1">
      <c r="B69" s="132"/>
      <c r="C69" s="1089"/>
      <c r="D69" s="1051"/>
      <c r="E69" s="1051"/>
      <c r="F69" s="1055"/>
      <c r="G69" s="1055"/>
      <c r="H69" s="1055"/>
      <c r="I69" s="1055"/>
      <c r="J69" s="1058"/>
      <c r="K69" s="1058"/>
      <c r="L69" s="1084"/>
      <c r="M69" s="1085"/>
      <c r="N69" s="1085"/>
      <c r="O69" s="1085"/>
      <c r="P69" s="1085"/>
      <c r="Q69" s="1085"/>
      <c r="R69" s="1085"/>
      <c r="S69" s="1086"/>
      <c r="T69" s="1089"/>
      <c r="U69" s="1051"/>
      <c r="V69" s="1051"/>
      <c r="W69" s="1051"/>
      <c r="X69" s="1051"/>
      <c r="Y69" s="1051"/>
      <c r="Z69" s="1051"/>
      <c r="AA69" s="30"/>
      <c r="AB69" s="132"/>
    </row>
    <row r="70" spans="2:29" ht="12.95" customHeight="1">
      <c r="B70" s="132"/>
      <c r="C70" s="1089"/>
      <c r="D70" s="1051" t="s">
        <v>1802</v>
      </c>
      <c r="E70" s="1051"/>
      <c r="F70" s="1051" t="s">
        <v>1806</v>
      </c>
      <c r="G70" s="1051"/>
      <c r="H70" s="1051"/>
      <c r="I70" s="1051"/>
      <c r="J70" s="1058" t="s">
        <v>1808</v>
      </c>
      <c r="K70" s="1058"/>
      <c r="L70" s="1084" t="s">
        <v>1428</v>
      </c>
      <c r="M70" s="1085"/>
      <c r="N70" s="1085"/>
      <c r="O70" s="1085"/>
      <c r="P70" s="1085"/>
      <c r="Q70" s="1085"/>
      <c r="R70" s="1085"/>
      <c r="S70" s="1086"/>
      <c r="T70" s="1089"/>
      <c r="U70" s="1051"/>
      <c r="V70" s="1051"/>
      <c r="W70" s="1051"/>
      <c r="X70" s="1051"/>
      <c r="Y70" s="1051"/>
      <c r="Z70" s="1051"/>
      <c r="AA70" s="30"/>
      <c r="AB70" s="132"/>
    </row>
    <row r="71" spans="2:29" ht="12.95" customHeight="1">
      <c r="B71" s="132"/>
      <c r="C71" s="1089"/>
      <c r="D71" s="1051"/>
      <c r="E71" s="1051"/>
      <c r="F71" s="1051"/>
      <c r="G71" s="1051"/>
      <c r="H71" s="1051"/>
      <c r="I71" s="1051"/>
      <c r="J71" s="1058"/>
      <c r="K71" s="1058"/>
      <c r="L71" s="1084"/>
      <c r="M71" s="1085"/>
      <c r="N71" s="1085"/>
      <c r="O71" s="1085"/>
      <c r="P71" s="1085"/>
      <c r="Q71" s="1085"/>
      <c r="R71" s="1085"/>
      <c r="S71" s="1086"/>
      <c r="T71" s="1089"/>
      <c r="U71" s="1051"/>
      <c r="V71" s="1051"/>
      <c r="W71" s="1051"/>
      <c r="X71" s="1051"/>
      <c r="Y71" s="1051"/>
      <c r="Z71" s="1051"/>
      <c r="AA71" s="132"/>
      <c r="AB71" s="132"/>
    </row>
    <row r="72" spans="2:29" ht="12.95" customHeight="1">
      <c r="B72" s="132"/>
      <c r="C72" s="1089"/>
      <c r="D72" s="1051" t="s">
        <v>1882</v>
      </c>
      <c r="E72" s="1051"/>
      <c r="F72" s="1051"/>
      <c r="G72" s="1051"/>
      <c r="H72" s="1051"/>
      <c r="I72" s="1051"/>
      <c r="J72" s="1051" t="s">
        <v>1430</v>
      </c>
      <c r="K72" s="1051"/>
      <c r="L72" s="1087" t="s">
        <v>1431</v>
      </c>
      <c r="M72" s="1087"/>
      <c r="N72" s="1087"/>
      <c r="O72" s="1087"/>
      <c r="P72" s="1087"/>
      <c r="Q72" s="1087"/>
      <c r="R72" s="1087"/>
      <c r="S72" s="1087"/>
      <c r="T72" s="1089"/>
      <c r="U72" s="1051"/>
      <c r="V72" s="1051"/>
      <c r="W72" s="1051"/>
      <c r="X72" s="1051"/>
      <c r="Y72" s="1051"/>
      <c r="Z72" s="1051"/>
      <c r="AA72" s="132"/>
      <c r="AB72" s="132"/>
    </row>
    <row r="73" spans="2:29" ht="12.95" customHeight="1">
      <c r="B73" s="132"/>
      <c r="C73" s="1090"/>
      <c r="D73" s="1075"/>
      <c r="E73" s="1075"/>
      <c r="F73" s="1075"/>
      <c r="G73" s="1075"/>
      <c r="H73" s="1075"/>
      <c r="I73" s="1075"/>
      <c r="J73" s="1075"/>
      <c r="K73" s="1075"/>
      <c r="L73" s="1088"/>
      <c r="M73" s="1088"/>
      <c r="N73" s="1088"/>
      <c r="O73" s="1088"/>
      <c r="P73" s="1088"/>
      <c r="Q73" s="1088"/>
      <c r="R73" s="1088"/>
      <c r="S73" s="1088"/>
      <c r="T73" s="1090"/>
      <c r="U73" s="1075"/>
      <c r="V73" s="1075"/>
      <c r="W73" s="1075"/>
      <c r="X73" s="1075"/>
      <c r="Y73" s="1075"/>
      <c r="Z73" s="1075"/>
      <c r="AA73" s="132"/>
      <c r="AB73" s="132"/>
    </row>
    <row r="74" spans="2:29" ht="12.95" customHeight="1">
      <c r="B74" s="132"/>
      <c r="C74" s="132"/>
      <c r="D74" s="331"/>
      <c r="E74" s="331"/>
      <c r="F74" s="333"/>
      <c r="G74" s="333"/>
      <c r="H74" s="333"/>
      <c r="I74" s="333"/>
      <c r="J74" s="316"/>
      <c r="K74" s="316"/>
      <c r="L74" s="334"/>
      <c r="M74" s="334"/>
      <c r="N74" s="334"/>
      <c r="O74" s="334"/>
      <c r="P74" s="334"/>
      <c r="Q74" s="334"/>
      <c r="R74" s="334"/>
      <c r="S74" s="334"/>
      <c r="T74" s="335"/>
      <c r="U74" s="316"/>
      <c r="V74" s="316"/>
      <c r="W74" s="316"/>
      <c r="X74" s="316"/>
      <c r="Y74" s="316"/>
      <c r="Z74" s="132"/>
      <c r="AA74" s="132"/>
      <c r="AB74" s="132"/>
    </row>
    <row r="75" spans="2:29" ht="12.95" customHeight="1">
      <c r="B75" s="132"/>
      <c r="C75" s="132"/>
      <c r="D75" s="331"/>
      <c r="E75" s="331"/>
      <c r="F75" s="333"/>
      <c r="G75" s="333"/>
      <c r="H75" s="333"/>
      <c r="I75" s="333"/>
      <c r="J75" s="316"/>
      <c r="K75" s="316"/>
      <c r="L75" s="334"/>
      <c r="M75" s="334"/>
      <c r="N75" s="334"/>
      <c r="O75" s="334"/>
      <c r="P75" s="334"/>
      <c r="Q75" s="334"/>
      <c r="R75" s="334"/>
      <c r="S75" s="334"/>
      <c r="T75" s="335"/>
      <c r="U75" s="316"/>
      <c r="V75" s="316"/>
      <c r="W75" s="316"/>
      <c r="X75" s="316"/>
      <c r="Y75" s="316"/>
      <c r="Z75" s="132"/>
      <c r="AA75" s="132"/>
      <c r="AB75" s="132"/>
    </row>
    <row r="76" spans="2:29" ht="22.5" customHeight="1">
      <c r="B76" s="132"/>
      <c r="C76" s="1068" t="s">
        <v>1883</v>
      </c>
      <c r="D76" s="1068"/>
      <c r="E76" s="1068"/>
      <c r="F76" s="1068"/>
      <c r="G76" s="1068"/>
      <c r="H76" s="1068"/>
      <c r="I76" s="1068"/>
      <c r="J76" s="1068"/>
      <c r="K76" s="1068"/>
      <c r="L76" s="1068"/>
      <c r="M76" s="1068"/>
      <c r="N76" s="1068"/>
      <c r="O76" s="1068"/>
      <c r="P76" s="1068"/>
      <c r="Q76" s="1068"/>
      <c r="R76" s="1068"/>
      <c r="S76" s="1068"/>
      <c r="T76" s="1068"/>
      <c r="U76" s="1068"/>
      <c r="V76" s="1068"/>
      <c r="W76" s="1068"/>
      <c r="X76" s="1068"/>
      <c r="Y76" s="1068"/>
      <c r="Z76" s="1068"/>
      <c r="AA76" s="132"/>
      <c r="AB76" s="132"/>
      <c r="AC76" s="138" t="s">
        <v>1884</v>
      </c>
    </row>
    <row r="77" spans="2:29" ht="17.100000000000001" customHeight="1">
      <c r="B77" s="132"/>
      <c r="C77" s="336"/>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132"/>
      <c r="AB77" s="132"/>
    </row>
    <row r="78" spans="2:29" ht="17.100000000000001" customHeight="1">
      <c r="B78" s="132"/>
      <c r="C78" s="1056" t="s">
        <v>1809</v>
      </c>
      <c r="D78" s="1056"/>
      <c r="E78" s="1056"/>
      <c r="F78" s="1056"/>
      <c r="G78" s="1056"/>
      <c r="H78" s="1064" t="s">
        <v>1689</v>
      </c>
      <c r="I78" s="1064"/>
      <c r="J78" s="1064"/>
      <c r="K78" s="1064"/>
      <c r="L78" s="1064"/>
      <c r="M78" s="1065"/>
      <c r="N78" s="1065"/>
      <c r="O78" s="1065"/>
      <c r="P78" s="1065"/>
      <c r="Q78" s="1065"/>
      <c r="R78" s="1065"/>
      <c r="S78" s="1065"/>
      <c r="T78" s="1065"/>
      <c r="U78" s="1065"/>
      <c r="V78" s="1065"/>
      <c r="W78" s="1065"/>
      <c r="X78" s="1065"/>
      <c r="Y78" s="1065"/>
      <c r="Z78" s="1065"/>
      <c r="AA78" s="132"/>
      <c r="AB78" s="132"/>
    </row>
    <row r="79" spans="2:29" ht="17.100000000000001" customHeight="1">
      <c r="B79" s="132"/>
      <c r="C79" s="1051" t="s">
        <v>1810</v>
      </c>
      <c r="D79" s="1051"/>
      <c r="E79" s="1051"/>
      <c r="F79" s="1051"/>
      <c r="G79" s="1051"/>
      <c r="H79" s="1052" t="s">
        <v>1689</v>
      </c>
      <c r="I79" s="1052"/>
      <c r="J79" s="1052"/>
      <c r="K79" s="1052"/>
      <c r="L79" s="1052"/>
      <c r="M79" s="1067"/>
      <c r="N79" s="1067"/>
      <c r="O79" s="1067"/>
      <c r="P79" s="1067"/>
      <c r="Q79" s="1067"/>
      <c r="R79" s="1067"/>
      <c r="S79" s="1067"/>
      <c r="T79" s="1067"/>
      <c r="U79" s="1067"/>
      <c r="V79" s="1067"/>
      <c r="W79" s="1067"/>
      <c r="X79" s="1067"/>
      <c r="Y79" s="1067"/>
      <c r="Z79" s="1067"/>
      <c r="AA79" s="132"/>
      <c r="AB79" s="132"/>
    </row>
    <row r="80" spans="2:29" ht="17.100000000000001" customHeight="1">
      <c r="B80" s="132"/>
      <c r="C80" s="1075" t="s">
        <v>1811</v>
      </c>
      <c r="D80" s="1075"/>
      <c r="E80" s="1075"/>
      <c r="F80" s="1075"/>
      <c r="G80" s="1075"/>
      <c r="H80" s="1081" t="s">
        <v>1689</v>
      </c>
      <c r="I80" s="1081"/>
      <c r="J80" s="1081"/>
      <c r="K80" s="1081"/>
      <c r="L80" s="1081"/>
      <c r="M80" s="1082"/>
      <c r="N80" s="1082"/>
      <c r="O80" s="1082"/>
      <c r="P80" s="1082"/>
      <c r="Q80" s="1082"/>
      <c r="R80" s="1082"/>
      <c r="S80" s="1082"/>
      <c r="T80" s="1082"/>
      <c r="U80" s="1082"/>
      <c r="V80" s="1082"/>
      <c r="W80" s="1082"/>
      <c r="X80" s="1082"/>
      <c r="Y80" s="1082"/>
      <c r="Z80" s="1082"/>
      <c r="AA80" s="132"/>
      <c r="AB80" s="132"/>
    </row>
    <row r="81" spans="2:46" ht="17.100000000000001" customHeight="1">
      <c r="B81" s="132"/>
      <c r="C81" s="331"/>
      <c r="D81" s="331"/>
      <c r="E81" s="331"/>
      <c r="F81" s="331"/>
      <c r="G81" s="331"/>
      <c r="H81" s="359" t="s">
        <v>1812</v>
      </c>
      <c r="I81" s="331"/>
      <c r="J81" s="331"/>
      <c r="K81" s="331"/>
      <c r="L81" s="331"/>
      <c r="M81" s="332"/>
      <c r="N81" s="332"/>
      <c r="O81" s="332"/>
      <c r="P81" s="332"/>
      <c r="Q81" s="332"/>
      <c r="R81" s="332"/>
      <c r="S81" s="332"/>
      <c r="T81" s="332"/>
      <c r="U81" s="332"/>
      <c r="V81" s="332"/>
      <c r="W81" s="332"/>
      <c r="X81" s="332"/>
      <c r="Y81" s="332"/>
      <c r="Z81" s="332"/>
      <c r="AA81" s="30"/>
      <c r="AB81" s="30"/>
      <c r="AC81" s="30"/>
      <c r="AD81" s="30"/>
      <c r="AE81" s="30"/>
      <c r="AF81" s="30"/>
      <c r="AG81" s="30"/>
      <c r="AH81" s="30"/>
      <c r="AI81" s="30"/>
      <c r="AJ81" s="30"/>
      <c r="AK81" s="30"/>
    </row>
    <row r="82" spans="2:46" ht="16.899999999999999" customHeight="1">
      <c r="B82" s="132"/>
      <c r="C82" s="338"/>
      <c r="D82" s="338"/>
      <c r="E82" s="338"/>
      <c r="F82" s="338"/>
      <c r="G82" s="338"/>
      <c r="H82" s="338"/>
      <c r="I82" s="338"/>
      <c r="J82" s="338"/>
      <c r="K82" s="338"/>
      <c r="L82" s="338"/>
      <c r="M82" s="338"/>
      <c r="N82" s="338"/>
      <c r="O82" s="338"/>
      <c r="P82" s="132"/>
      <c r="Q82" s="132"/>
      <c r="R82" s="132"/>
      <c r="S82" s="132"/>
      <c r="T82" s="132"/>
      <c r="U82" s="132"/>
      <c r="V82" s="132"/>
      <c r="W82" s="132"/>
      <c r="X82" s="132"/>
      <c r="Y82" s="132"/>
      <c r="Z82" s="132"/>
      <c r="AA82" s="132"/>
      <c r="AB82" s="132"/>
    </row>
    <row r="83" spans="2:46" ht="17.100000000000001" customHeight="1">
      <c r="B83" s="132"/>
      <c r="C83" s="989" t="s">
        <v>1813</v>
      </c>
      <c r="D83" s="989"/>
      <c r="E83" s="989"/>
      <c r="F83" s="989"/>
      <c r="G83" s="989"/>
      <c r="H83" s="1050" t="s">
        <v>1697</v>
      </c>
      <c r="I83" s="1050"/>
      <c r="J83" s="1050"/>
      <c r="K83" s="1050"/>
      <c r="L83" s="1050"/>
      <c r="M83" s="1083" t="s">
        <v>1814</v>
      </c>
      <c r="N83" s="1083"/>
      <c r="O83" s="1083"/>
      <c r="P83" s="1083"/>
      <c r="Q83" s="1083"/>
      <c r="R83" s="1083"/>
      <c r="S83" s="1083"/>
      <c r="T83" s="1083"/>
      <c r="U83" s="1083"/>
      <c r="V83" s="1083"/>
      <c r="W83" s="1083"/>
      <c r="X83" s="1083"/>
      <c r="Y83" s="1083"/>
      <c r="Z83" s="1083"/>
      <c r="AA83" s="132"/>
      <c r="AB83" s="132"/>
    </row>
    <row r="84" spans="2:46" ht="17.100000000000001" customHeight="1">
      <c r="B84" s="132"/>
      <c r="C84" s="989" t="s">
        <v>1815</v>
      </c>
      <c r="D84" s="989"/>
      <c r="E84" s="989"/>
      <c r="F84" s="989"/>
      <c r="G84" s="989"/>
      <c r="H84" s="1080"/>
      <c r="I84" s="1080"/>
      <c r="J84" s="1080"/>
      <c r="K84" s="1080"/>
      <c r="L84" s="1080"/>
      <c r="M84" s="360" t="s">
        <v>1816</v>
      </c>
      <c r="N84" s="332"/>
      <c r="O84" s="332"/>
      <c r="P84" s="332"/>
      <c r="Q84" s="332"/>
      <c r="R84" s="332"/>
      <c r="S84" s="332"/>
      <c r="T84" s="332"/>
      <c r="U84" s="332"/>
      <c r="V84" s="332"/>
      <c r="W84" s="332"/>
      <c r="X84" s="332"/>
      <c r="Y84" s="332"/>
      <c r="Z84" s="332"/>
      <c r="AA84" s="132"/>
      <c r="AB84" s="132"/>
      <c r="AC84" s="332"/>
      <c r="AD84" s="332"/>
      <c r="AE84" s="332"/>
      <c r="AF84" s="332"/>
      <c r="AG84" s="332"/>
      <c r="AH84" s="332"/>
      <c r="AI84" s="332"/>
      <c r="AJ84" s="332"/>
      <c r="AK84" s="332"/>
      <c r="AL84" s="332"/>
      <c r="AM84" s="332"/>
      <c r="AN84" s="332"/>
      <c r="AO84" s="332"/>
      <c r="AP84" s="332"/>
      <c r="AQ84" s="332"/>
      <c r="AR84" s="332"/>
      <c r="AS84" s="332"/>
      <c r="AT84" s="332"/>
    </row>
    <row r="85" spans="2:46" ht="17.100000000000001" customHeight="1">
      <c r="B85" s="132"/>
      <c r="C85" s="1054" t="s">
        <v>1817</v>
      </c>
      <c r="D85" s="1054"/>
      <c r="E85" s="1056" t="s">
        <v>1418</v>
      </c>
      <c r="F85" s="1056"/>
      <c r="G85" s="1056"/>
      <c r="H85" s="1064"/>
      <c r="I85" s="1064"/>
      <c r="J85" s="1064"/>
      <c r="K85" s="1064"/>
      <c r="L85" s="1064"/>
      <c r="M85" s="1064"/>
      <c r="N85" s="1064"/>
      <c r="O85" s="1064"/>
      <c r="P85" s="1064"/>
      <c r="Q85" s="1064"/>
      <c r="R85" s="1064"/>
      <c r="S85" s="1064"/>
      <c r="T85" s="1064"/>
      <c r="U85" s="1064"/>
      <c r="V85" s="1064"/>
      <c r="W85" s="1064"/>
      <c r="X85" s="1064"/>
      <c r="Y85" s="1064"/>
      <c r="Z85" s="1064"/>
      <c r="AA85" s="132"/>
      <c r="AB85" s="132"/>
    </row>
    <row r="86" spans="2:46" ht="17.100000000000001" customHeight="1">
      <c r="B86" s="132"/>
      <c r="C86" s="1055"/>
      <c r="D86" s="1055"/>
      <c r="E86" s="1051" t="s">
        <v>1818</v>
      </c>
      <c r="F86" s="1051"/>
      <c r="G86" s="1051"/>
      <c r="H86" s="1074" t="s">
        <v>1689</v>
      </c>
      <c r="I86" s="1074"/>
      <c r="J86" s="1074"/>
      <c r="K86" s="1074"/>
      <c r="L86" s="1074"/>
      <c r="M86" s="1074"/>
      <c r="N86" s="1074"/>
      <c r="O86" s="1074"/>
      <c r="P86" s="1074"/>
      <c r="Q86" s="1074"/>
      <c r="R86" s="1074"/>
      <c r="S86" s="1055" t="s">
        <v>1885</v>
      </c>
      <c r="T86" s="1051"/>
      <c r="U86" s="1051"/>
      <c r="V86" s="1052"/>
      <c r="W86" s="1052"/>
      <c r="X86" s="1052"/>
      <c r="Y86" s="1052"/>
      <c r="Z86" s="1051" t="s">
        <v>1419</v>
      </c>
      <c r="AA86" s="132"/>
      <c r="AB86" s="132"/>
    </row>
    <row r="87" spans="2:46" ht="17.100000000000001" customHeight="1">
      <c r="B87" s="132"/>
      <c r="C87" s="1055"/>
      <c r="D87" s="1055"/>
      <c r="E87" s="1051" t="s">
        <v>1819</v>
      </c>
      <c r="F87" s="1051"/>
      <c r="G87" s="1051"/>
      <c r="H87" s="1070" t="s">
        <v>1689</v>
      </c>
      <c r="I87" s="1070"/>
      <c r="J87" s="1070"/>
      <c r="K87" s="1070"/>
      <c r="L87" s="1070"/>
      <c r="M87" s="1070"/>
      <c r="N87" s="1070"/>
      <c r="O87" s="1070"/>
      <c r="P87" s="1070"/>
      <c r="Q87" s="1070"/>
      <c r="R87" s="1070"/>
      <c r="S87" s="1051"/>
      <c r="T87" s="1051"/>
      <c r="U87" s="1051"/>
      <c r="V87" s="1052"/>
      <c r="W87" s="1052"/>
      <c r="X87" s="1052"/>
      <c r="Y87" s="1052"/>
      <c r="Z87" s="1051"/>
      <c r="AA87" s="132"/>
      <c r="AB87" s="132"/>
    </row>
    <row r="88" spans="2:46" ht="17.100000000000001" customHeight="1">
      <c r="B88" s="132"/>
      <c r="C88" s="1055" t="s">
        <v>1820</v>
      </c>
      <c r="D88" s="1055"/>
      <c r="E88" s="1051" t="s">
        <v>1418</v>
      </c>
      <c r="F88" s="1051"/>
      <c r="G88" s="1051"/>
      <c r="H88" s="1052"/>
      <c r="I88" s="1052"/>
      <c r="J88" s="1052"/>
      <c r="K88" s="1052"/>
      <c r="L88" s="1052"/>
      <c r="M88" s="1052"/>
      <c r="N88" s="1052"/>
      <c r="O88" s="1052"/>
      <c r="P88" s="1052"/>
      <c r="Q88" s="1052"/>
      <c r="R88" s="1052"/>
      <c r="S88" s="1052"/>
      <c r="T88" s="1052"/>
      <c r="U88" s="1052"/>
      <c r="V88" s="1052"/>
      <c r="W88" s="1052"/>
      <c r="X88" s="1052"/>
      <c r="Y88" s="1052"/>
      <c r="Z88" s="1052"/>
      <c r="AA88" s="132"/>
      <c r="AB88" s="132"/>
    </row>
    <row r="89" spans="2:46" ht="17.100000000000001" customHeight="1">
      <c r="B89" s="132"/>
      <c r="C89" s="1055"/>
      <c r="D89" s="1055"/>
      <c r="E89" s="1051" t="s">
        <v>1818</v>
      </c>
      <c r="F89" s="1051"/>
      <c r="G89" s="1051"/>
      <c r="H89" s="1074" t="s">
        <v>1689</v>
      </c>
      <c r="I89" s="1074"/>
      <c r="J89" s="1074"/>
      <c r="K89" s="1074"/>
      <c r="L89" s="1074"/>
      <c r="M89" s="1074"/>
      <c r="N89" s="1074"/>
      <c r="O89" s="1074"/>
      <c r="P89" s="1074"/>
      <c r="Q89" s="1074"/>
      <c r="R89" s="1074"/>
      <c r="S89" s="1055" t="s">
        <v>1885</v>
      </c>
      <c r="T89" s="1051"/>
      <c r="U89" s="1051"/>
      <c r="V89" s="1052"/>
      <c r="W89" s="1052"/>
      <c r="X89" s="1052"/>
      <c r="Y89" s="1052"/>
      <c r="Z89" s="1051" t="s">
        <v>1419</v>
      </c>
      <c r="AA89" s="132"/>
      <c r="AB89" s="132"/>
    </row>
    <row r="90" spans="2:46" ht="17.100000000000001" customHeight="1">
      <c r="B90" s="132"/>
      <c r="C90" s="1055"/>
      <c r="D90" s="1055"/>
      <c r="E90" s="1051" t="s">
        <v>1819</v>
      </c>
      <c r="F90" s="1051"/>
      <c r="G90" s="1051"/>
      <c r="H90" s="1070" t="s">
        <v>1689</v>
      </c>
      <c r="I90" s="1070"/>
      <c r="J90" s="1070"/>
      <c r="K90" s="1070"/>
      <c r="L90" s="1070"/>
      <c r="M90" s="1070"/>
      <c r="N90" s="1070"/>
      <c r="O90" s="1070"/>
      <c r="P90" s="1070"/>
      <c r="Q90" s="1070"/>
      <c r="R90" s="1070"/>
      <c r="S90" s="1051"/>
      <c r="T90" s="1051"/>
      <c r="U90" s="1051"/>
      <c r="V90" s="1052"/>
      <c r="W90" s="1052"/>
      <c r="X90" s="1052"/>
      <c r="Y90" s="1052"/>
      <c r="Z90" s="1051"/>
      <c r="AA90" s="132"/>
      <c r="AB90" s="132"/>
    </row>
    <row r="91" spans="2:46" ht="17.100000000000001" customHeight="1">
      <c r="B91" s="132"/>
      <c r="C91" s="1055" t="s">
        <v>1886</v>
      </c>
      <c r="D91" s="1055"/>
      <c r="E91" s="1051" t="s">
        <v>1418</v>
      </c>
      <c r="F91" s="1051"/>
      <c r="G91" s="1051"/>
      <c r="H91" s="1052"/>
      <c r="I91" s="1052"/>
      <c r="J91" s="1052"/>
      <c r="K91" s="1052"/>
      <c r="L91" s="1052"/>
      <c r="M91" s="1052"/>
      <c r="N91" s="1052"/>
      <c r="O91" s="1052"/>
      <c r="P91" s="1052"/>
      <c r="Q91" s="1052"/>
      <c r="R91" s="1052"/>
      <c r="S91" s="1052"/>
      <c r="T91" s="1052"/>
      <c r="U91" s="1052"/>
      <c r="V91" s="1052"/>
      <c r="W91" s="1052"/>
      <c r="X91" s="1052"/>
      <c r="Y91" s="1052"/>
      <c r="Z91" s="1052"/>
      <c r="AA91" s="132"/>
      <c r="AB91" s="132"/>
    </row>
    <row r="92" spans="2:46" ht="17.100000000000001" customHeight="1">
      <c r="B92" s="132"/>
      <c r="C92" s="1055"/>
      <c r="D92" s="1055"/>
      <c r="E92" s="1051" t="s">
        <v>1818</v>
      </c>
      <c r="F92" s="1051"/>
      <c r="G92" s="1051"/>
      <c r="H92" s="1074" t="s">
        <v>1689</v>
      </c>
      <c r="I92" s="1074"/>
      <c r="J92" s="1074"/>
      <c r="K92" s="1074"/>
      <c r="L92" s="1074"/>
      <c r="M92" s="1074"/>
      <c r="N92" s="1074"/>
      <c r="O92" s="1074"/>
      <c r="P92" s="1074"/>
      <c r="Q92" s="1074"/>
      <c r="R92" s="1074"/>
      <c r="S92" s="1055" t="s">
        <v>1885</v>
      </c>
      <c r="T92" s="1051"/>
      <c r="U92" s="1051"/>
      <c r="V92" s="1052"/>
      <c r="W92" s="1052"/>
      <c r="X92" s="1052"/>
      <c r="Y92" s="1052"/>
      <c r="Z92" s="1051" t="s">
        <v>1419</v>
      </c>
      <c r="AA92" s="132"/>
      <c r="AB92" s="132"/>
    </row>
    <row r="93" spans="2:46" ht="17.100000000000001" customHeight="1">
      <c r="B93" s="132"/>
      <c r="C93" s="1055"/>
      <c r="D93" s="1055"/>
      <c r="E93" s="1051" t="s">
        <v>1819</v>
      </c>
      <c r="F93" s="1051"/>
      <c r="G93" s="1051"/>
      <c r="H93" s="1070" t="s">
        <v>1689</v>
      </c>
      <c r="I93" s="1070"/>
      <c r="J93" s="1070"/>
      <c r="K93" s="1070"/>
      <c r="L93" s="1070"/>
      <c r="M93" s="1070"/>
      <c r="N93" s="1070"/>
      <c r="O93" s="1070"/>
      <c r="P93" s="1070"/>
      <c r="Q93" s="1070"/>
      <c r="R93" s="1070"/>
      <c r="S93" s="1051"/>
      <c r="T93" s="1051"/>
      <c r="U93" s="1051"/>
      <c r="V93" s="1052"/>
      <c r="W93" s="1052"/>
      <c r="X93" s="1052"/>
      <c r="Y93" s="1052"/>
      <c r="Z93" s="1051"/>
      <c r="AA93" s="132"/>
      <c r="AB93" s="132"/>
    </row>
    <row r="94" spans="2:46" ht="17.100000000000001" customHeight="1">
      <c r="B94" s="132"/>
      <c r="C94" s="1055" t="s">
        <v>1887</v>
      </c>
      <c r="D94" s="1055"/>
      <c r="E94" s="1051" t="s">
        <v>1418</v>
      </c>
      <c r="F94" s="1051"/>
      <c r="G94" s="1051"/>
      <c r="H94" s="1052"/>
      <c r="I94" s="1052"/>
      <c r="J94" s="1052"/>
      <c r="K94" s="1052"/>
      <c r="L94" s="1052"/>
      <c r="M94" s="1052"/>
      <c r="N94" s="1052"/>
      <c r="O94" s="1052"/>
      <c r="P94" s="1052"/>
      <c r="Q94" s="1052"/>
      <c r="R94" s="1052"/>
      <c r="S94" s="1052"/>
      <c r="T94" s="1052"/>
      <c r="U94" s="1052"/>
      <c r="V94" s="1052"/>
      <c r="W94" s="1052"/>
      <c r="X94" s="1052"/>
      <c r="Y94" s="1052"/>
      <c r="Z94" s="1052"/>
      <c r="AA94" s="132"/>
      <c r="AB94" s="132"/>
    </row>
    <row r="95" spans="2:46" ht="17.100000000000001" customHeight="1">
      <c r="B95" s="132"/>
      <c r="C95" s="1055"/>
      <c r="D95" s="1055"/>
      <c r="E95" s="1051" t="s">
        <v>1818</v>
      </c>
      <c r="F95" s="1051"/>
      <c r="G95" s="1051"/>
      <c r="H95" s="1074" t="s">
        <v>1689</v>
      </c>
      <c r="I95" s="1074"/>
      <c r="J95" s="1074"/>
      <c r="K95" s="1074"/>
      <c r="L95" s="1074"/>
      <c r="M95" s="1074"/>
      <c r="N95" s="1074"/>
      <c r="O95" s="1074"/>
      <c r="P95" s="1074"/>
      <c r="Q95" s="1074"/>
      <c r="R95" s="1074"/>
      <c r="S95" s="1055" t="s">
        <v>1885</v>
      </c>
      <c r="T95" s="1051"/>
      <c r="U95" s="1051"/>
      <c r="V95" s="1052"/>
      <c r="W95" s="1052"/>
      <c r="X95" s="1052"/>
      <c r="Y95" s="1052"/>
      <c r="Z95" s="1051" t="s">
        <v>1419</v>
      </c>
      <c r="AA95" s="132"/>
      <c r="AB95" s="132"/>
    </row>
    <row r="96" spans="2:46" ht="17.100000000000001" customHeight="1">
      <c r="B96" s="132"/>
      <c r="C96" s="1055"/>
      <c r="D96" s="1055"/>
      <c r="E96" s="1051" t="s">
        <v>1819</v>
      </c>
      <c r="F96" s="1051"/>
      <c r="G96" s="1051"/>
      <c r="H96" s="1070" t="s">
        <v>1689</v>
      </c>
      <c r="I96" s="1070"/>
      <c r="J96" s="1070"/>
      <c r="K96" s="1070"/>
      <c r="L96" s="1070"/>
      <c r="M96" s="1070"/>
      <c r="N96" s="1070"/>
      <c r="O96" s="1070"/>
      <c r="P96" s="1070"/>
      <c r="Q96" s="1070"/>
      <c r="R96" s="1070"/>
      <c r="S96" s="1051"/>
      <c r="T96" s="1051"/>
      <c r="U96" s="1051"/>
      <c r="V96" s="1052"/>
      <c r="W96" s="1052"/>
      <c r="X96" s="1052"/>
      <c r="Y96" s="1052"/>
      <c r="Z96" s="1051"/>
      <c r="AA96" s="132"/>
      <c r="AB96" s="132"/>
    </row>
    <row r="97" spans="2:28" ht="17.100000000000001" customHeight="1">
      <c r="B97" s="132"/>
      <c r="C97" s="1055" t="s">
        <v>1821</v>
      </c>
      <c r="D97" s="1055"/>
      <c r="E97" s="1051" t="s">
        <v>1418</v>
      </c>
      <c r="F97" s="1051"/>
      <c r="G97" s="1051"/>
      <c r="H97" s="1052"/>
      <c r="I97" s="1052"/>
      <c r="J97" s="1052"/>
      <c r="K97" s="1052"/>
      <c r="L97" s="1052"/>
      <c r="M97" s="1052"/>
      <c r="N97" s="1052"/>
      <c r="O97" s="1052"/>
      <c r="P97" s="1052"/>
      <c r="Q97" s="1052"/>
      <c r="R97" s="1052"/>
      <c r="S97" s="1052"/>
      <c r="T97" s="1052"/>
      <c r="U97" s="1052"/>
      <c r="V97" s="1052"/>
      <c r="W97" s="1052"/>
      <c r="X97" s="1052"/>
      <c r="Y97" s="1052"/>
      <c r="Z97" s="1052"/>
      <c r="AA97" s="132"/>
      <c r="AB97" s="132"/>
    </row>
    <row r="98" spans="2:28" ht="17.100000000000001" customHeight="1">
      <c r="B98" s="132"/>
      <c r="C98" s="1055"/>
      <c r="D98" s="1055"/>
      <c r="E98" s="1051" t="s">
        <v>1818</v>
      </c>
      <c r="F98" s="1051"/>
      <c r="G98" s="1051"/>
      <c r="H98" s="1074" t="s">
        <v>1689</v>
      </c>
      <c r="I98" s="1074"/>
      <c r="J98" s="1074"/>
      <c r="K98" s="1074"/>
      <c r="L98" s="1074"/>
      <c r="M98" s="1074"/>
      <c r="N98" s="1074"/>
      <c r="O98" s="1074"/>
      <c r="P98" s="1074"/>
      <c r="Q98" s="1074"/>
      <c r="R98" s="1074"/>
      <c r="S98" s="1055" t="s">
        <v>1885</v>
      </c>
      <c r="T98" s="1051"/>
      <c r="U98" s="1051"/>
      <c r="V98" s="1052"/>
      <c r="W98" s="1052"/>
      <c r="X98" s="1052"/>
      <c r="Y98" s="1052"/>
      <c r="Z98" s="1051" t="s">
        <v>1419</v>
      </c>
      <c r="AA98" s="132"/>
      <c r="AB98" s="132"/>
    </row>
    <row r="99" spans="2:28" ht="17.100000000000001" customHeight="1">
      <c r="B99" s="132"/>
      <c r="C99" s="1079"/>
      <c r="D99" s="1079"/>
      <c r="E99" s="1075" t="s">
        <v>1819</v>
      </c>
      <c r="F99" s="1075"/>
      <c r="G99" s="1075"/>
      <c r="H99" s="1071" t="s">
        <v>1689</v>
      </c>
      <c r="I99" s="1071"/>
      <c r="J99" s="1071"/>
      <c r="K99" s="1071"/>
      <c r="L99" s="1071"/>
      <c r="M99" s="1071"/>
      <c r="N99" s="1071"/>
      <c r="O99" s="1071"/>
      <c r="P99" s="1071"/>
      <c r="Q99" s="1071"/>
      <c r="R99" s="1071"/>
      <c r="S99" s="1075"/>
      <c r="T99" s="1075"/>
      <c r="U99" s="1075"/>
      <c r="V99" s="1048"/>
      <c r="W99" s="1048"/>
      <c r="X99" s="1048"/>
      <c r="Y99" s="1048"/>
      <c r="Z99" s="1075"/>
      <c r="AA99" s="132"/>
      <c r="AB99" s="132"/>
    </row>
    <row r="100" spans="2:28" ht="17.100000000000001" customHeight="1">
      <c r="B100" s="132"/>
      <c r="C100" s="361"/>
      <c r="D100" s="361" t="s">
        <v>1822</v>
      </c>
      <c r="E100"/>
      <c r="F100"/>
      <c r="G100"/>
      <c r="H100"/>
      <c r="I100"/>
      <c r="J100"/>
      <c r="K100"/>
      <c r="L100"/>
      <c r="M100"/>
      <c r="N100"/>
      <c r="O100"/>
      <c r="P100"/>
      <c r="Q100"/>
      <c r="R100"/>
      <c r="S100"/>
      <c r="T100"/>
      <c r="U100"/>
      <c r="V100"/>
      <c r="W100"/>
      <c r="X100"/>
      <c r="Y100"/>
      <c r="Z100"/>
      <c r="AA100" s="132"/>
      <c r="AB100" s="132"/>
    </row>
    <row r="101" spans="2:28" ht="9.9499999999999993" customHeight="1">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row>
    <row r="102" spans="2:28" ht="17.100000000000001" customHeight="1">
      <c r="B102" s="132"/>
      <c r="C102" s="989" t="s">
        <v>1823</v>
      </c>
      <c r="D102" s="989"/>
      <c r="E102" s="989"/>
      <c r="F102" s="989"/>
      <c r="G102" s="989"/>
      <c r="H102" s="1050"/>
      <c r="I102" s="1050"/>
      <c r="J102" s="1050"/>
      <c r="K102" s="1050"/>
      <c r="L102" s="1050"/>
      <c r="M102" s="30" t="s">
        <v>1824</v>
      </c>
      <c r="N102" s="30"/>
      <c r="O102" s="30"/>
      <c r="P102" s="30"/>
      <c r="Q102" s="30"/>
      <c r="R102" s="30"/>
      <c r="S102" s="30"/>
      <c r="T102" s="30"/>
      <c r="U102" s="30"/>
      <c r="V102" s="30"/>
      <c r="W102" s="30"/>
      <c r="X102" s="30"/>
      <c r="Y102" s="30"/>
      <c r="Z102" s="30"/>
      <c r="AA102" s="132"/>
      <c r="AB102" s="132"/>
    </row>
    <row r="103" spans="2:28" ht="17.100000000000001" customHeight="1">
      <c r="B103" s="132"/>
      <c r="C103" s="1078" t="s">
        <v>1825</v>
      </c>
      <c r="D103" s="1056" t="s">
        <v>1826</v>
      </c>
      <c r="E103" s="1056"/>
      <c r="F103" s="1056"/>
      <c r="G103" s="1056"/>
      <c r="H103" s="1069" t="s">
        <v>1689</v>
      </c>
      <c r="I103" s="1069"/>
      <c r="J103" s="1069"/>
      <c r="K103" s="1069"/>
      <c r="L103" s="1069"/>
      <c r="M103" s="1069"/>
      <c r="N103" s="1069"/>
      <c r="O103" s="1069"/>
      <c r="P103" s="1056" t="s">
        <v>1827</v>
      </c>
      <c r="Q103" s="1056"/>
      <c r="R103" s="1056"/>
      <c r="S103" s="1056"/>
      <c r="T103" s="1056"/>
      <c r="U103" s="1056"/>
      <c r="V103" s="1064"/>
      <c r="W103" s="1064"/>
      <c r="X103" s="1064"/>
      <c r="Y103" s="1064"/>
      <c r="Z103" s="1064"/>
      <c r="AA103" s="132"/>
      <c r="AB103" s="132"/>
    </row>
    <row r="104" spans="2:28" ht="17.100000000000001" customHeight="1">
      <c r="B104" s="132"/>
      <c r="C104" s="1072"/>
      <c r="D104" s="1051" t="s">
        <v>1828</v>
      </c>
      <c r="E104" s="1051"/>
      <c r="F104" s="1051"/>
      <c r="G104" s="1051"/>
      <c r="H104" s="1070" t="s">
        <v>1689</v>
      </c>
      <c r="I104" s="1070"/>
      <c r="J104" s="1070"/>
      <c r="K104" s="1070"/>
      <c r="L104" s="1070"/>
      <c r="M104" s="1070"/>
      <c r="N104" s="1070"/>
      <c r="O104" s="1070"/>
      <c r="P104" s="1070"/>
      <c r="Q104" s="1070"/>
      <c r="R104" s="1070"/>
      <c r="S104" s="1070"/>
      <c r="T104" s="1070"/>
      <c r="U104" s="1070"/>
      <c r="V104" s="1070"/>
      <c r="W104" s="1070"/>
      <c r="X104" s="1070"/>
      <c r="Y104" s="1070"/>
      <c r="Z104" s="1070"/>
      <c r="AA104" s="132"/>
      <c r="AB104" s="132"/>
    </row>
    <row r="105" spans="2:28" ht="17.100000000000001" customHeight="1">
      <c r="B105" s="132"/>
      <c r="C105" s="1072"/>
      <c r="D105" s="1051" t="s">
        <v>1829</v>
      </c>
      <c r="E105" s="1051"/>
      <c r="F105" s="1051"/>
      <c r="G105" s="1051"/>
      <c r="H105" s="1077" t="s">
        <v>1689</v>
      </c>
      <c r="I105" s="1077"/>
      <c r="J105" s="1077"/>
      <c r="K105" s="1077"/>
      <c r="L105" s="1077"/>
      <c r="M105" s="1077"/>
      <c r="N105" s="1077"/>
      <c r="O105" s="1077"/>
      <c r="P105" s="1077"/>
      <c r="Q105" s="1077"/>
      <c r="R105" s="1077"/>
      <c r="S105" s="1077"/>
      <c r="T105" s="1077"/>
      <c r="U105" s="1077"/>
      <c r="V105" s="1077"/>
      <c r="W105" s="1077"/>
      <c r="X105" s="1077"/>
      <c r="Y105" s="1077"/>
      <c r="Z105" s="1077"/>
      <c r="AA105" s="132"/>
      <c r="AB105" s="132"/>
    </row>
    <row r="106" spans="2:28" ht="17.100000000000001" customHeight="1">
      <c r="B106" s="132"/>
      <c r="C106" s="1072" t="s">
        <v>1830</v>
      </c>
      <c r="D106" s="1051" t="s">
        <v>1826</v>
      </c>
      <c r="E106" s="1051"/>
      <c r="F106" s="1051"/>
      <c r="G106" s="1051"/>
      <c r="H106" s="1074"/>
      <c r="I106" s="1074"/>
      <c r="J106" s="1074"/>
      <c r="K106" s="1074"/>
      <c r="L106" s="1074"/>
      <c r="M106" s="1074"/>
      <c r="N106" s="1074"/>
      <c r="O106" s="1074"/>
      <c r="P106" s="1051" t="s">
        <v>1827</v>
      </c>
      <c r="Q106" s="1051"/>
      <c r="R106" s="1051"/>
      <c r="S106" s="1051"/>
      <c r="T106" s="1051"/>
      <c r="U106" s="1051"/>
      <c r="V106" s="1052"/>
      <c r="W106" s="1052"/>
      <c r="X106" s="1052"/>
      <c r="Y106" s="1052"/>
      <c r="Z106" s="1052"/>
      <c r="AA106" s="132"/>
      <c r="AB106" s="132"/>
    </row>
    <row r="107" spans="2:28" ht="17.100000000000001" customHeight="1">
      <c r="B107" s="132"/>
      <c r="C107" s="1072"/>
      <c r="D107" s="1051" t="s">
        <v>1828</v>
      </c>
      <c r="E107" s="1051"/>
      <c r="F107" s="1051"/>
      <c r="G107" s="1051"/>
      <c r="H107" s="1070"/>
      <c r="I107" s="1070"/>
      <c r="J107" s="1070"/>
      <c r="K107" s="1070"/>
      <c r="L107" s="1070"/>
      <c r="M107" s="1070"/>
      <c r="N107" s="1070"/>
      <c r="O107" s="1070"/>
      <c r="P107" s="1070"/>
      <c r="Q107" s="1070"/>
      <c r="R107" s="1070"/>
      <c r="S107" s="1070"/>
      <c r="T107" s="1070"/>
      <c r="U107" s="1070"/>
      <c r="V107" s="1070"/>
      <c r="W107" s="1070"/>
      <c r="X107" s="1070"/>
      <c r="Y107" s="1070"/>
      <c r="Z107" s="1070"/>
      <c r="AA107" s="132"/>
      <c r="AB107" s="132"/>
    </row>
    <row r="108" spans="2:28" ht="17.100000000000001" customHeight="1">
      <c r="B108" s="132"/>
      <c r="C108" s="1072"/>
      <c r="D108" s="1051" t="s">
        <v>1829</v>
      </c>
      <c r="E108" s="1051"/>
      <c r="F108" s="1051"/>
      <c r="G108" s="1051"/>
      <c r="H108" s="1077"/>
      <c r="I108" s="1077"/>
      <c r="J108" s="1077"/>
      <c r="K108" s="1077"/>
      <c r="L108" s="1077"/>
      <c r="M108" s="1077"/>
      <c r="N108" s="1077"/>
      <c r="O108" s="1077"/>
      <c r="P108" s="1077"/>
      <c r="Q108" s="1077"/>
      <c r="R108" s="1077"/>
      <c r="S108" s="1077"/>
      <c r="T108" s="1077"/>
      <c r="U108" s="1077"/>
      <c r="V108" s="1077"/>
      <c r="W108" s="1077"/>
      <c r="X108" s="1077"/>
      <c r="Y108" s="1077"/>
      <c r="Z108" s="1077"/>
      <c r="AA108" s="132"/>
      <c r="AB108" s="132"/>
    </row>
    <row r="109" spans="2:28" ht="17.100000000000001" customHeight="1">
      <c r="B109" s="132"/>
      <c r="C109" s="1072" t="s">
        <v>1831</v>
      </c>
      <c r="D109" s="1051" t="s">
        <v>1826</v>
      </c>
      <c r="E109" s="1051"/>
      <c r="F109" s="1051"/>
      <c r="G109" s="1051"/>
      <c r="H109" s="1074"/>
      <c r="I109" s="1074"/>
      <c r="J109" s="1074"/>
      <c r="K109" s="1074"/>
      <c r="L109" s="1074"/>
      <c r="M109" s="1074"/>
      <c r="N109" s="1074"/>
      <c r="O109" s="1074"/>
      <c r="P109" s="1051" t="s">
        <v>1827</v>
      </c>
      <c r="Q109" s="1051"/>
      <c r="R109" s="1051"/>
      <c r="S109" s="1051"/>
      <c r="T109" s="1051"/>
      <c r="U109" s="1051"/>
      <c r="V109" s="1052"/>
      <c r="W109" s="1052"/>
      <c r="X109" s="1052"/>
      <c r="Y109" s="1052"/>
      <c r="Z109" s="1052"/>
      <c r="AA109" s="132"/>
      <c r="AB109" s="132"/>
    </row>
    <row r="110" spans="2:28" ht="17.100000000000001" customHeight="1">
      <c r="B110" s="132"/>
      <c r="C110" s="1072"/>
      <c r="D110" s="1051" t="s">
        <v>1828</v>
      </c>
      <c r="E110" s="1051"/>
      <c r="F110" s="1051"/>
      <c r="G110" s="1051"/>
      <c r="H110" s="1070"/>
      <c r="I110" s="1070"/>
      <c r="J110" s="1070"/>
      <c r="K110" s="1070"/>
      <c r="L110" s="1070"/>
      <c r="M110" s="1070"/>
      <c r="N110" s="1070"/>
      <c r="O110" s="1070"/>
      <c r="P110" s="1070"/>
      <c r="Q110" s="1070"/>
      <c r="R110" s="1070"/>
      <c r="S110" s="1070"/>
      <c r="T110" s="1070"/>
      <c r="U110" s="1070"/>
      <c r="V110" s="1070"/>
      <c r="W110" s="1070"/>
      <c r="X110" s="1070"/>
      <c r="Y110" s="1070"/>
      <c r="Z110" s="1070"/>
      <c r="AA110" s="132"/>
      <c r="AB110" s="132"/>
    </row>
    <row r="111" spans="2:28" ht="17.100000000000001" customHeight="1">
      <c r="B111" s="132"/>
      <c r="C111" s="1072"/>
      <c r="D111" s="1051" t="s">
        <v>1829</v>
      </c>
      <c r="E111" s="1051"/>
      <c r="F111" s="1051"/>
      <c r="G111" s="1051"/>
      <c r="H111" s="1077"/>
      <c r="I111" s="1077"/>
      <c r="J111" s="1077"/>
      <c r="K111" s="1077"/>
      <c r="L111" s="1077"/>
      <c r="M111" s="1077"/>
      <c r="N111" s="1077"/>
      <c r="O111" s="1077"/>
      <c r="P111" s="1077"/>
      <c r="Q111" s="1077"/>
      <c r="R111" s="1077"/>
      <c r="S111" s="1077"/>
      <c r="T111" s="1077"/>
      <c r="U111" s="1077"/>
      <c r="V111" s="1077"/>
      <c r="W111" s="1077"/>
      <c r="X111" s="1077"/>
      <c r="Y111" s="1077"/>
      <c r="Z111" s="1077"/>
      <c r="AA111" s="132"/>
      <c r="AB111" s="132"/>
    </row>
    <row r="112" spans="2:28" ht="17.100000000000001" customHeight="1">
      <c r="B112" s="132"/>
      <c r="C112" s="1072" t="s">
        <v>1832</v>
      </c>
      <c r="D112" s="1051" t="s">
        <v>1826</v>
      </c>
      <c r="E112" s="1051"/>
      <c r="F112" s="1051"/>
      <c r="G112" s="1051"/>
      <c r="H112" s="1074"/>
      <c r="I112" s="1074"/>
      <c r="J112" s="1074"/>
      <c r="K112" s="1074"/>
      <c r="L112" s="1074"/>
      <c r="M112" s="1074"/>
      <c r="N112" s="1074"/>
      <c r="O112" s="1074"/>
      <c r="P112" s="1051" t="s">
        <v>1827</v>
      </c>
      <c r="Q112" s="1051"/>
      <c r="R112" s="1051"/>
      <c r="S112" s="1051"/>
      <c r="T112" s="1051"/>
      <c r="U112" s="1051"/>
      <c r="V112" s="1052"/>
      <c r="W112" s="1052"/>
      <c r="X112" s="1052"/>
      <c r="Y112" s="1052"/>
      <c r="Z112" s="1052"/>
      <c r="AA112" s="132"/>
      <c r="AB112" s="132"/>
    </row>
    <row r="113" spans="2:29" ht="17.100000000000001" customHeight="1">
      <c r="B113" s="132"/>
      <c r="C113" s="1072"/>
      <c r="D113" s="1051" t="s">
        <v>1828</v>
      </c>
      <c r="E113" s="1051"/>
      <c r="F113" s="1051"/>
      <c r="G113" s="1051"/>
      <c r="H113" s="1070"/>
      <c r="I113" s="1070"/>
      <c r="J113" s="1070"/>
      <c r="K113" s="1070"/>
      <c r="L113" s="1070"/>
      <c r="M113" s="1070"/>
      <c r="N113" s="1070"/>
      <c r="O113" s="1070"/>
      <c r="P113" s="1070"/>
      <c r="Q113" s="1070"/>
      <c r="R113" s="1070"/>
      <c r="S113" s="1070"/>
      <c r="T113" s="1070"/>
      <c r="U113" s="1070"/>
      <c r="V113" s="1070"/>
      <c r="W113" s="1070"/>
      <c r="X113" s="1070"/>
      <c r="Y113" s="1070"/>
      <c r="Z113" s="1070"/>
      <c r="AA113" s="132"/>
      <c r="AB113" s="132"/>
    </row>
    <row r="114" spans="2:29" ht="17.100000000000001" customHeight="1">
      <c r="B114" s="132"/>
      <c r="C114" s="1072"/>
      <c r="D114" s="1051" t="s">
        <v>1829</v>
      </c>
      <c r="E114" s="1051"/>
      <c r="F114" s="1051"/>
      <c r="G114" s="1051"/>
      <c r="H114" s="1077"/>
      <c r="I114" s="1077"/>
      <c r="J114" s="1077"/>
      <c r="K114" s="1077"/>
      <c r="L114" s="1077"/>
      <c r="M114" s="1077"/>
      <c r="N114" s="1077"/>
      <c r="O114" s="1077"/>
      <c r="P114" s="1077"/>
      <c r="Q114" s="1077"/>
      <c r="R114" s="1077"/>
      <c r="S114" s="1077"/>
      <c r="T114" s="1077"/>
      <c r="U114" s="1077"/>
      <c r="V114" s="1077"/>
      <c r="W114" s="1077"/>
      <c r="X114" s="1077"/>
      <c r="Y114" s="1077"/>
      <c r="Z114" s="1077"/>
      <c r="AA114" s="132"/>
      <c r="AB114" s="132"/>
    </row>
    <row r="115" spans="2:29" ht="17.100000000000001" customHeight="1">
      <c r="B115" s="132"/>
      <c r="C115" s="1072" t="s">
        <v>1833</v>
      </c>
      <c r="D115" s="1051" t="s">
        <v>1826</v>
      </c>
      <c r="E115" s="1051"/>
      <c r="F115" s="1051"/>
      <c r="G115" s="1051"/>
      <c r="H115" s="1074"/>
      <c r="I115" s="1074"/>
      <c r="J115" s="1074"/>
      <c r="K115" s="1074"/>
      <c r="L115" s="1074"/>
      <c r="M115" s="1074"/>
      <c r="N115" s="1074"/>
      <c r="O115" s="1074"/>
      <c r="P115" s="1051" t="s">
        <v>1827</v>
      </c>
      <c r="Q115" s="1051"/>
      <c r="R115" s="1051"/>
      <c r="S115" s="1051"/>
      <c r="T115" s="1051"/>
      <c r="U115" s="1051"/>
      <c r="V115" s="1052"/>
      <c r="W115" s="1052"/>
      <c r="X115" s="1052"/>
      <c r="Y115" s="1052"/>
      <c r="Z115" s="1052"/>
      <c r="AA115" s="132"/>
      <c r="AB115" s="132"/>
    </row>
    <row r="116" spans="2:29" ht="17.100000000000001" customHeight="1">
      <c r="B116" s="132"/>
      <c r="C116" s="1072"/>
      <c r="D116" s="1051" t="s">
        <v>1828</v>
      </c>
      <c r="E116" s="1051"/>
      <c r="F116" s="1051"/>
      <c r="G116" s="1051"/>
      <c r="H116" s="1070"/>
      <c r="I116" s="1070"/>
      <c r="J116" s="1070"/>
      <c r="K116" s="1070"/>
      <c r="L116" s="1070"/>
      <c r="M116" s="1070"/>
      <c r="N116" s="1070"/>
      <c r="O116" s="1070"/>
      <c r="P116" s="1070"/>
      <c r="Q116" s="1070"/>
      <c r="R116" s="1070"/>
      <c r="S116" s="1070"/>
      <c r="T116" s="1070"/>
      <c r="U116" s="1070"/>
      <c r="V116" s="1070"/>
      <c r="W116" s="1070"/>
      <c r="X116" s="1070"/>
      <c r="Y116" s="1070"/>
      <c r="Z116" s="1070"/>
      <c r="AA116" s="132"/>
      <c r="AB116" s="132"/>
    </row>
    <row r="117" spans="2:29" ht="17.100000000000001" customHeight="1">
      <c r="B117" s="132"/>
      <c r="C117" s="1072"/>
      <c r="D117" s="1051" t="s">
        <v>1829</v>
      </c>
      <c r="E117" s="1051"/>
      <c r="F117" s="1051"/>
      <c r="G117" s="1051"/>
      <c r="H117" s="1077"/>
      <c r="I117" s="1077"/>
      <c r="J117" s="1077"/>
      <c r="K117" s="1077"/>
      <c r="L117" s="1077"/>
      <c r="M117" s="1077"/>
      <c r="N117" s="1077"/>
      <c r="O117" s="1077"/>
      <c r="P117" s="1077"/>
      <c r="Q117" s="1077"/>
      <c r="R117" s="1077"/>
      <c r="S117" s="1077"/>
      <c r="T117" s="1077"/>
      <c r="U117" s="1077"/>
      <c r="V117" s="1077"/>
      <c r="W117" s="1077"/>
      <c r="X117" s="1077"/>
      <c r="Y117" s="1077"/>
      <c r="Z117" s="1077"/>
      <c r="AA117" s="132"/>
      <c r="AB117" s="132"/>
    </row>
    <row r="118" spans="2:29" ht="17.100000000000001" customHeight="1">
      <c r="B118" s="132"/>
      <c r="C118" s="1072" t="s">
        <v>1834</v>
      </c>
      <c r="D118" s="1051" t="s">
        <v>1826</v>
      </c>
      <c r="E118" s="1051"/>
      <c r="F118" s="1051"/>
      <c r="G118" s="1051"/>
      <c r="H118" s="1074"/>
      <c r="I118" s="1074"/>
      <c r="J118" s="1074"/>
      <c r="K118" s="1074"/>
      <c r="L118" s="1074"/>
      <c r="M118" s="1074"/>
      <c r="N118" s="1074"/>
      <c r="O118" s="1074"/>
      <c r="P118" s="1051" t="s">
        <v>1827</v>
      </c>
      <c r="Q118" s="1051"/>
      <c r="R118" s="1051"/>
      <c r="S118" s="1051"/>
      <c r="T118" s="1051"/>
      <c r="U118" s="1051"/>
      <c r="V118" s="1052"/>
      <c r="W118" s="1052"/>
      <c r="X118" s="1052"/>
      <c r="Y118" s="1052"/>
      <c r="Z118" s="1052"/>
      <c r="AA118" s="132"/>
      <c r="AB118" s="132"/>
    </row>
    <row r="119" spans="2:29" ht="17.100000000000001" customHeight="1">
      <c r="B119" s="132"/>
      <c r="C119" s="1072"/>
      <c r="D119" s="1051" t="s">
        <v>1828</v>
      </c>
      <c r="E119" s="1051"/>
      <c r="F119" s="1051"/>
      <c r="G119" s="1051"/>
      <c r="H119" s="1070"/>
      <c r="I119" s="1070"/>
      <c r="J119" s="1070"/>
      <c r="K119" s="1070"/>
      <c r="L119" s="1070"/>
      <c r="M119" s="1070"/>
      <c r="N119" s="1070"/>
      <c r="O119" s="1070"/>
      <c r="P119" s="1070"/>
      <c r="Q119" s="1070"/>
      <c r="R119" s="1070"/>
      <c r="S119" s="1070"/>
      <c r="T119" s="1070"/>
      <c r="U119" s="1070"/>
      <c r="V119" s="1070"/>
      <c r="W119" s="1070"/>
      <c r="X119" s="1070"/>
      <c r="Y119" s="1070"/>
      <c r="Z119" s="1070"/>
      <c r="AA119" s="132"/>
      <c r="AB119" s="132"/>
    </row>
    <row r="120" spans="2:29" ht="17.100000000000001" customHeight="1">
      <c r="B120" s="132"/>
      <c r="C120" s="1073"/>
      <c r="D120" s="1075" t="s">
        <v>1829</v>
      </c>
      <c r="E120" s="1075"/>
      <c r="F120" s="1075"/>
      <c r="G120" s="1075"/>
      <c r="H120" s="1076"/>
      <c r="I120" s="1076"/>
      <c r="J120" s="1076"/>
      <c r="K120" s="1076"/>
      <c r="L120" s="1076"/>
      <c r="M120" s="1076"/>
      <c r="N120" s="1076"/>
      <c r="O120" s="1076"/>
      <c r="P120" s="1076"/>
      <c r="Q120" s="1076"/>
      <c r="R120" s="1076"/>
      <c r="S120" s="1076"/>
      <c r="T120" s="1076"/>
      <c r="U120" s="1076"/>
      <c r="V120" s="1076"/>
      <c r="W120" s="1076"/>
      <c r="X120" s="1076"/>
      <c r="Y120" s="1076"/>
      <c r="Z120" s="1076"/>
      <c r="AA120" s="132"/>
      <c r="AB120" s="132"/>
    </row>
    <row r="121" spans="2:29" ht="17.100000000000001" customHeight="1">
      <c r="B121" s="132"/>
      <c r="C121" s="361"/>
      <c r="D121" s="361" t="s">
        <v>1822</v>
      </c>
      <c r="E121"/>
      <c r="F121"/>
      <c r="G121"/>
      <c r="H121"/>
      <c r="I121"/>
      <c r="J121"/>
      <c r="K121"/>
      <c r="L121"/>
      <c r="M121"/>
      <c r="N121"/>
      <c r="O121"/>
      <c r="P121"/>
      <c r="Q121"/>
      <c r="R121"/>
      <c r="S121"/>
      <c r="T121"/>
      <c r="U121"/>
      <c r="V121"/>
      <c r="W121"/>
      <c r="X121"/>
      <c r="Y121"/>
      <c r="Z121"/>
      <c r="AA121" s="132"/>
      <c r="AB121" s="132"/>
    </row>
    <row r="122" spans="2:29" ht="9.9499999999999993" customHeight="1">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row>
    <row r="123" spans="2:29" ht="22.5" customHeight="1">
      <c r="B123" s="132"/>
      <c r="C123" s="1068" t="s">
        <v>1888</v>
      </c>
      <c r="D123" s="1068"/>
      <c r="E123" s="1068"/>
      <c r="F123" s="1068"/>
      <c r="G123" s="1068"/>
      <c r="H123" s="1068"/>
      <c r="I123" s="1068"/>
      <c r="J123" s="1068"/>
      <c r="K123" s="1068"/>
      <c r="L123" s="1068"/>
      <c r="M123" s="1068"/>
      <c r="N123" s="1068"/>
      <c r="O123" s="1068"/>
      <c r="P123" s="1068"/>
      <c r="Q123" s="1068"/>
      <c r="R123" s="1068"/>
      <c r="S123" s="1068"/>
      <c r="T123" s="1068"/>
      <c r="U123" s="1068"/>
      <c r="V123" s="1068"/>
      <c r="W123" s="1068"/>
      <c r="X123" s="1068"/>
      <c r="Y123" s="1068"/>
      <c r="Z123" s="1068"/>
      <c r="AA123" s="132"/>
      <c r="AB123" s="132"/>
      <c r="AC123" s="138" t="s">
        <v>1889</v>
      </c>
    </row>
    <row r="124" spans="2:29" ht="22.5" customHeight="1">
      <c r="B124" s="132"/>
      <c r="C124" s="339"/>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132"/>
      <c r="AB124" s="132"/>
    </row>
    <row r="125" spans="2:29" ht="17.100000000000001" customHeight="1">
      <c r="B125" s="132"/>
      <c r="C125" s="1060" t="s">
        <v>1835</v>
      </c>
      <c r="D125" s="1063" t="s">
        <v>1836</v>
      </c>
      <c r="E125" s="1063"/>
      <c r="F125" s="1063"/>
      <c r="G125" s="1063"/>
      <c r="H125" s="1069" t="s">
        <v>1702</v>
      </c>
      <c r="I125" s="1069"/>
      <c r="J125" s="1069"/>
      <c r="K125" s="1069"/>
      <c r="L125" s="1069"/>
      <c r="M125" s="1069"/>
      <c r="N125" s="1069"/>
      <c r="O125" s="1069"/>
      <c r="P125" s="1069"/>
      <c r="Q125" s="1069"/>
      <c r="R125" s="1069"/>
      <c r="S125" s="1069"/>
      <c r="T125" s="1069"/>
      <c r="U125" s="1069"/>
      <c r="V125" s="1069"/>
      <c r="W125" s="1069"/>
      <c r="X125" s="1069"/>
      <c r="Y125" s="1069"/>
      <c r="Z125" s="1069"/>
      <c r="AA125" s="132"/>
      <c r="AB125" s="132"/>
    </row>
    <row r="126" spans="2:29" ht="17.100000000000001" customHeight="1">
      <c r="B126" s="132"/>
      <c r="C126" s="1061"/>
      <c r="D126" s="1066" t="s">
        <v>1800</v>
      </c>
      <c r="E126" s="1066"/>
      <c r="F126" s="1066"/>
      <c r="G126" s="1066"/>
      <c r="H126" s="1070" t="s">
        <v>1721</v>
      </c>
      <c r="I126" s="1070"/>
      <c r="J126" s="1070"/>
      <c r="K126" s="1070"/>
      <c r="L126" s="1070"/>
      <c r="M126" s="1070"/>
      <c r="N126" s="1070"/>
      <c r="O126" s="1070"/>
      <c r="P126" s="1070"/>
      <c r="Q126" s="1070"/>
      <c r="R126" s="1070"/>
      <c r="S126" s="1070"/>
      <c r="T126" s="1070"/>
      <c r="U126" s="1070"/>
      <c r="V126" s="1070"/>
      <c r="W126" s="1070"/>
      <c r="X126" s="1070"/>
      <c r="Y126" s="1070"/>
      <c r="Z126" s="1070"/>
      <c r="AA126" s="132"/>
      <c r="AB126" s="132"/>
    </row>
    <row r="127" spans="2:29" ht="17.100000000000001" customHeight="1">
      <c r="B127" s="132"/>
      <c r="C127" s="1061"/>
      <c r="D127" s="1066" t="s">
        <v>1837</v>
      </c>
      <c r="E127" s="1066"/>
      <c r="F127" s="1066"/>
      <c r="G127" s="1066"/>
      <c r="H127" s="1070" t="s">
        <v>1722</v>
      </c>
      <c r="I127" s="1070"/>
      <c r="J127" s="1070"/>
      <c r="K127" s="1070"/>
      <c r="L127" s="1070"/>
      <c r="M127" s="1070"/>
      <c r="N127" s="1070"/>
      <c r="O127" s="1070"/>
      <c r="P127" s="1070"/>
      <c r="Q127" s="1070"/>
      <c r="R127" s="1070"/>
      <c r="S127" s="1070"/>
      <c r="T127" s="1070"/>
      <c r="U127" s="1070"/>
      <c r="V127" s="1070"/>
      <c r="W127" s="1070"/>
      <c r="X127" s="1070"/>
      <c r="Y127" s="1070"/>
      <c r="Z127" s="1070"/>
      <c r="AA127" s="132"/>
      <c r="AB127" s="132"/>
    </row>
    <row r="128" spans="2:29" ht="17.100000000000001" customHeight="1">
      <c r="B128" s="132"/>
      <c r="C128" s="1062"/>
      <c r="D128" s="1047" t="s">
        <v>1838</v>
      </c>
      <c r="E128" s="1047"/>
      <c r="F128" s="1047"/>
      <c r="G128" s="1047"/>
      <c r="H128" s="1071" t="s">
        <v>1756</v>
      </c>
      <c r="I128" s="1071"/>
      <c r="J128" s="1071"/>
      <c r="K128" s="1071"/>
      <c r="L128" s="1071"/>
      <c r="M128" s="1071"/>
      <c r="N128" s="1071"/>
      <c r="O128" s="1071"/>
      <c r="P128" s="1071"/>
      <c r="Q128" s="1071"/>
      <c r="R128" s="1071"/>
      <c r="S128" s="1071"/>
      <c r="T128" s="1071"/>
      <c r="U128" s="1071"/>
      <c r="V128" s="1071"/>
      <c r="W128" s="1071"/>
      <c r="X128" s="1071"/>
      <c r="Y128" s="1071"/>
      <c r="Z128" s="1071"/>
      <c r="AA128" s="132"/>
      <c r="AB128" s="132"/>
    </row>
    <row r="129" spans="2:28" ht="22.5" customHeight="1">
      <c r="B129" s="132"/>
      <c r="C129" s="362" t="s">
        <v>1790</v>
      </c>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132"/>
      <c r="AB129" s="132"/>
    </row>
    <row r="130" spans="2:28" ht="16.899999999999999" customHeight="1">
      <c r="B130" s="132"/>
      <c r="C130" s="338"/>
      <c r="D130" s="338"/>
      <c r="E130" s="338"/>
      <c r="F130" s="338"/>
      <c r="G130" s="338"/>
      <c r="H130" s="338"/>
      <c r="I130" s="338"/>
      <c r="J130" s="338"/>
      <c r="K130" s="338"/>
      <c r="L130" s="338"/>
      <c r="M130" s="338"/>
      <c r="N130" s="338"/>
      <c r="O130" s="338"/>
      <c r="P130" s="132"/>
      <c r="Q130" s="132"/>
      <c r="R130" s="132"/>
      <c r="S130" s="132"/>
      <c r="T130" s="132"/>
      <c r="U130" s="132"/>
      <c r="V130" s="132"/>
      <c r="W130" s="132"/>
      <c r="X130" s="132"/>
      <c r="Y130" s="132"/>
      <c r="Z130" s="132"/>
      <c r="AA130" s="132"/>
      <c r="AB130" s="132"/>
    </row>
    <row r="131" spans="2:28" ht="17.100000000000001" customHeight="1">
      <c r="B131" s="132"/>
      <c r="C131" s="1060" t="s">
        <v>700</v>
      </c>
      <c r="D131" s="1063" t="s">
        <v>1839</v>
      </c>
      <c r="E131" s="1063"/>
      <c r="F131" s="1063"/>
      <c r="G131" s="1063"/>
      <c r="H131" s="1064" t="s">
        <v>1691</v>
      </c>
      <c r="I131" s="1064"/>
      <c r="J131" s="1064"/>
      <c r="K131" s="1064"/>
      <c r="L131" s="1064"/>
      <c r="M131" s="1065"/>
      <c r="N131" s="1065"/>
      <c r="O131" s="1065"/>
      <c r="P131" s="1065"/>
      <c r="Q131" s="1065"/>
      <c r="R131" s="1065"/>
      <c r="S131" s="1065"/>
      <c r="T131" s="1065"/>
      <c r="U131" s="1065"/>
      <c r="V131" s="1065"/>
      <c r="W131" s="1065"/>
      <c r="X131" s="1065"/>
      <c r="Y131" s="1065"/>
      <c r="Z131" s="1065"/>
      <c r="AA131" s="132"/>
      <c r="AB131" s="132"/>
    </row>
    <row r="132" spans="2:28" ht="17.100000000000001" customHeight="1">
      <c r="B132" s="132"/>
      <c r="C132" s="1061"/>
      <c r="D132" s="1066" t="s">
        <v>1840</v>
      </c>
      <c r="E132" s="1066"/>
      <c r="F132" s="1066"/>
      <c r="G132" s="1066"/>
      <c r="H132" s="1052" t="s">
        <v>1691</v>
      </c>
      <c r="I132" s="1052"/>
      <c r="J132" s="1052"/>
      <c r="K132" s="1052"/>
      <c r="L132" s="1052"/>
      <c r="M132" s="1067"/>
      <c r="N132" s="1067"/>
      <c r="O132" s="1067"/>
      <c r="P132" s="1067"/>
      <c r="Q132" s="1067"/>
      <c r="R132" s="1067"/>
      <c r="S132" s="1067"/>
      <c r="T132" s="1067"/>
      <c r="U132" s="1067"/>
      <c r="V132" s="1067"/>
      <c r="W132" s="1067"/>
      <c r="X132" s="1067"/>
      <c r="Y132" s="1067"/>
      <c r="Z132" s="1067"/>
      <c r="AA132" s="132"/>
      <c r="AB132" s="132"/>
    </row>
    <row r="133" spans="2:28" ht="17.100000000000001" customHeight="1">
      <c r="B133" s="132"/>
      <c r="C133" s="1061"/>
      <c r="D133" s="1066" t="s">
        <v>1841</v>
      </c>
      <c r="E133" s="1066"/>
      <c r="F133" s="1066"/>
      <c r="G133" s="1066"/>
      <c r="H133" s="1052" t="s">
        <v>1691</v>
      </c>
      <c r="I133" s="1052"/>
      <c r="J133" s="1052"/>
      <c r="K133" s="1052"/>
      <c r="L133" s="1052"/>
      <c r="M133" s="1067"/>
      <c r="N133" s="1067"/>
      <c r="O133" s="1067"/>
      <c r="P133" s="1067"/>
      <c r="Q133" s="1067"/>
      <c r="R133" s="1067"/>
      <c r="S133" s="1067"/>
      <c r="T133" s="1067"/>
      <c r="U133" s="1067"/>
      <c r="V133" s="1067"/>
      <c r="W133" s="1067"/>
      <c r="X133" s="1067"/>
      <c r="Y133" s="1067"/>
      <c r="Z133" s="1067"/>
      <c r="AA133" s="132"/>
      <c r="AB133" s="132"/>
    </row>
    <row r="134" spans="2:28" ht="17.100000000000001" customHeight="1">
      <c r="B134" s="132"/>
      <c r="C134" s="1062"/>
      <c r="D134" s="1047" t="s">
        <v>1842</v>
      </c>
      <c r="E134" s="1047"/>
      <c r="F134" s="1047"/>
      <c r="G134" s="1047"/>
      <c r="H134" s="1048" t="s">
        <v>1691</v>
      </c>
      <c r="I134" s="1048"/>
      <c r="J134" s="1048"/>
      <c r="K134" s="1048"/>
      <c r="L134" s="1048"/>
      <c r="M134" s="1053"/>
      <c r="N134" s="1053"/>
      <c r="O134" s="1053"/>
      <c r="P134" s="1053"/>
      <c r="Q134" s="1053"/>
      <c r="R134" s="1053"/>
      <c r="S134" s="1053"/>
      <c r="T134" s="1053"/>
      <c r="U134" s="1053"/>
      <c r="V134" s="1053"/>
      <c r="W134" s="1053"/>
      <c r="X134" s="1053"/>
      <c r="Y134" s="1053"/>
      <c r="Z134" s="1053"/>
      <c r="AA134" s="132"/>
      <c r="AB134" s="132"/>
    </row>
    <row r="135" spans="2:28" ht="17.100000000000001" customHeight="1">
      <c r="B135" s="132"/>
      <c r="C135" s="340"/>
      <c r="D135" s="341"/>
      <c r="E135" s="341"/>
      <c r="F135" s="341"/>
      <c r="G135" s="341"/>
      <c r="H135" s="331"/>
      <c r="I135" s="331"/>
      <c r="J135" s="331"/>
      <c r="K135" s="331"/>
      <c r="L135" s="331"/>
      <c r="M135" s="332"/>
      <c r="N135" s="332"/>
      <c r="O135" s="332"/>
      <c r="P135" s="332"/>
      <c r="Q135" s="332"/>
      <c r="R135" s="332"/>
      <c r="S135" s="332"/>
      <c r="T135" s="332"/>
      <c r="U135" s="332"/>
      <c r="V135" s="332"/>
      <c r="W135" s="332"/>
      <c r="X135" s="332"/>
      <c r="Y135" s="332"/>
      <c r="Z135" s="332"/>
      <c r="AA135" s="30"/>
      <c r="AB135" s="132"/>
    </row>
    <row r="136" spans="2:28" ht="16.899999999999999" customHeight="1">
      <c r="B136" s="132"/>
      <c r="C136" s="338"/>
      <c r="D136" s="338"/>
      <c r="E136" s="338"/>
      <c r="F136" s="338"/>
      <c r="G136" s="338"/>
      <c r="H136" s="338"/>
      <c r="I136" s="338"/>
      <c r="J136" s="338"/>
      <c r="K136" s="338"/>
      <c r="L136" s="338"/>
      <c r="M136" s="338"/>
      <c r="N136" s="338"/>
      <c r="O136" s="338"/>
      <c r="P136" s="132"/>
      <c r="Q136" s="132"/>
      <c r="R136" s="132"/>
      <c r="S136" s="132"/>
      <c r="T136" s="132"/>
      <c r="U136" s="132"/>
      <c r="V136" s="132"/>
      <c r="W136" s="132"/>
      <c r="X136" s="132"/>
      <c r="Y136" s="132"/>
      <c r="Z136" s="132"/>
      <c r="AA136" s="132"/>
      <c r="AB136" s="132"/>
    </row>
    <row r="137" spans="2:28" ht="16.149999999999999" customHeight="1">
      <c r="B137" s="132"/>
      <c r="C137" s="1054" t="s">
        <v>1843</v>
      </c>
      <c r="D137" s="1056" t="s">
        <v>1844</v>
      </c>
      <c r="E137" s="1056"/>
      <c r="F137" s="1056"/>
      <c r="G137" s="1056"/>
      <c r="H137" s="1057"/>
      <c r="I137" s="1057"/>
      <c r="J137" s="1057"/>
      <c r="K137" s="1057"/>
      <c r="L137" s="1057"/>
      <c r="M137" s="1057"/>
      <c r="N137" s="1057"/>
      <c r="O137" s="1057"/>
      <c r="P137" s="1057"/>
      <c r="Q137" s="1057"/>
      <c r="R137" s="1057"/>
      <c r="S137" s="1057"/>
      <c r="T137" s="1057"/>
      <c r="U137" s="1057"/>
      <c r="V137" s="1057"/>
      <c r="W137" s="1057"/>
      <c r="X137" s="1057"/>
      <c r="Y137" s="1057"/>
      <c r="Z137" s="1057"/>
      <c r="AA137" s="132"/>
      <c r="AB137" s="132"/>
    </row>
    <row r="138" spans="2:28" ht="17.100000000000001" customHeight="1">
      <c r="B138" s="132"/>
      <c r="C138" s="1055"/>
      <c r="D138" s="1055" t="s">
        <v>1845</v>
      </c>
      <c r="E138" s="1058" t="s">
        <v>1846</v>
      </c>
      <c r="F138" s="1058"/>
      <c r="G138" s="1058"/>
      <c r="H138" s="1059" t="s">
        <v>1890</v>
      </c>
      <c r="I138" s="1059"/>
      <c r="J138" s="1059"/>
      <c r="K138" s="1059"/>
      <c r="L138" s="1059"/>
      <c r="M138" s="1059"/>
      <c r="N138" s="1059"/>
      <c r="O138" s="1059"/>
      <c r="P138" s="1059"/>
      <c r="Q138" s="1059"/>
      <c r="R138" s="1059"/>
      <c r="S138" s="1059"/>
      <c r="T138" s="1059"/>
      <c r="U138" s="1059"/>
      <c r="V138" s="1059"/>
      <c r="W138" s="1059"/>
      <c r="X138" s="1059"/>
      <c r="Y138" s="1059"/>
      <c r="Z138" s="1059"/>
      <c r="AA138" s="132"/>
      <c r="AB138" s="132"/>
    </row>
    <row r="139" spans="2:28" ht="17.100000000000001" customHeight="1">
      <c r="B139" s="132"/>
      <c r="C139" s="1055"/>
      <c r="D139" s="1055"/>
      <c r="E139" s="1051" t="s">
        <v>1847</v>
      </c>
      <c r="F139" s="1051"/>
      <c r="G139" s="1051"/>
      <c r="H139" s="1059"/>
      <c r="I139" s="1059"/>
      <c r="J139" s="1059"/>
      <c r="K139" s="1059"/>
      <c r="L139" s="1059"/>
      <c r="M139" s="1059"/>
      <c r="N139" s="1059"/>
      <c r="O139" s="1059"/>
      <c r="P139" s="1059"/>
      <c r="Q139" s="1059"/>
      <c r="R139" s="1059"/>
      <c r="S139" s="1059"/>
      <c r="T139" s="1059"/>
      <c r="U139" s="1059"/>
      <c r="V139" s="1059"/>
      <c r="W139" s="1059"/>
      <c r="X139" s="1059"/>
      <c r="Y139" s="1059"/>
      <c r="Z139" s="1059"/>
      <c r="AA139" s="132"/>
      <c r="AB139" s="132"/>
    </row>
    <row r="140" spans="2:28" ht="17.100000000000001" customHeight="1">
      <c r="B140" s="132"/>
      <c r="C140" s="1055"/>
      <c r="D140" s="1055"/>
      <c r="E140" s="1051" t="s">
        <v>1848</v>
      </c>
      <c r="F140" s="1051"/>
      <c r="G140" s="1051"/>
      <c r="H140" s="1051" t="s">
        <v>1849</v>
      </c>
      <c r="I140" s="1051"/>
      <c r="J140" s="1051"/>
      <c r="K140" s="1052"/>
      <c r="L140" s="1052"/>
      <c r="M140" s="1052"/>
      <c r="N140" s="1052"/>
      <c r="O140" s="1052"/>
      <c r="P140" s="1052"/>
      <c r="Q140" s="1052"/>
      <c r="R140" s="1052"/>
      <c r="S140" s="1052"/>
      <c r="T140" s="1052"/>
      <c r="U140" s="1052"/>
      <c r="V140" s="1052"/>
      <c r="W140" s="1052"/>
      <c r="X140" s="1052"/>
      <c r="Y140" s="1052"/>
      <c r="Z140" s="1052"/>
      <c r="AA140" s="132"/>
      <c r="AB140" s="132"/>
    </row>
    <row r="141" spans="2:28" ht="17.100000000000001" customHeight="1">
      <c r="B141" s="132"/>
      <c r="C141" s="1055"/>
      <c r="D141" s="1055"/>
      <c r="E141" s="1051"/>
      <c r="F141" s="1051"/>
      <c r="G141" s="1051"/>
      <c r="H141" s="1051" t="s">
        <v>1850</v>
      </c>
      <c r="I141" s="1051"/>
      <c r="J141" s="1051"/>
      <c r="K141" s="1052"/>
      <c r="L141" s="1052"/>
      <c r="M141" s="1052"/>
      <c r="N141" s="1052"/>
      <c r="O141" s="1052"/>
      <c r="P141" s="1052"/>
      <c r="Q141" s="1052"/>
      <c r="R141" s="1052"/>
      <c r="S141" s="1052"/>
      <c r="T141" s="1052"/>
      <c r="U141" s="1052"/>
      <c r="V141" s="1052"/>
      <c r="W141" s="1052"/>
      <c r="X141" s="1052"/>
      <c r="Y141" s="1052"/>
      <c r="Z141" s="1052"/>
      <c r="AA141" s="132"/>
      <c r="AB141" s="132"/>
    </row>
    <row r="142" spans="2:28" ht="17.100000000000001" customHeight="1">
      <c r="B142" s="132"/>
      <c r="C142" s="1055"/>
      <c r="D142" s="1055"/>
      <c r="E142" s="1051"/>
      <c r="F142" s="1051"/>
      <c r="G142" s="1051"/>
      <c r="H142" s="1051" t="s">
        <v>1851</v>
      </c>
      <c r="I142" s="1051"/>
      <c r="J142" s="1051"/>
      <c r="K142" s="1052"/>
      <c r="L142" s="1052"/>
      <c r="M142" s="1052"/>
      <c r="N142" s="1052"/>
      <c r="O142" s="1052"/>
      <c r="P142" s="1052"/>
      <c r="Q142" s="1052"/>
      <c r="R142" s="1052"/>
      <c r="S142" s="1051" t="s">
        <v>1425</v>
      </c>
      <c r="T142" s="1051"/>
      <c r="U142" s="1051"/>
      <c r="V142" s="1052"/>
      <c r="W142" s="1052"/>
      <c r="X142" s="1052"/>
      <c r="Y142" s="1052"/>
      <c r="Z142" s="1052"/>
      <c r="AA142" s="132"/>
      <c r="AB142" s="132"/>
    </row>
    <row r="143" spans="2:28" ht="34.15" customHeight="1">
      <c r="B143" s="132"/>
      <c r="C143" s="1047" t="s">
        <v>1852</v>
      </c>
      <c r="D143" s="1047"/>
      <c r="E143" s="1047"/>
      <c r="F143" s="1047"/>
      <c r="G143" s="1047"/>
      <c r="H143" s="1048" t="s">
        <v>1372</v>
      </c>
      <c r="I143" s="1048"/>
      <c r="J143" s="1048"/>
      <c r="K143" s="1048"/>
      <c r="L143" s="1048"/>
      <c r="M143" s="1049" t="str">
        <f>IF(OR(H143="選択してください",H143="無"),"","←有を選択された場合、この受付表と合わせてご提出ください。
")</f>
        <v xml:space="preserve">←有を選択された場合、この受付表と合わせてご提出ください。
</v>
      </c>
      <c r="N143" s="1049" t="s">
        <v>1853</v>
      </c>
      <c r="O143" s="1049"/>
      <c r="P143" s="1049"/>
      <c r="Q143" s="1049"/>
      <c r="R143" s="1049"/>
      <c r="S143" s="1049"/>
      <c r="T143" s="1049"/>
      <c r="U143" s="1049"/>
      <c r="V143" s="1049"/>
      <c r="W143" s="1049"/>
      <c r="X143" s="1049"/>
      <c r="Y143" s="1049"/>
      <c r="Z143" s="1049"/>
      <c r="AA143" s="132"/>
      <c r="AB143" s="132"/>
    </row>
    <row r="144" spans="2:28" ht="16.899999999999999" customHeight="1">
      <c r="B144" s="132"/>
      <c r="C144" s="132" t="s">
        <v>1854</v>
      </c>
      <c r="D144" s="338"/>
      <c r="E144" s="338"/>
      <c r="F144" s="338"/>
      <c r="G144" s="338"/>
      <c r="H144" s="338"/>
      <c r="I144" s="338"/>
      <c r="J144" s="338"/>
      <c r="K144" s="338"/>
      <c r="L144" s="338"/>
      <c r="M144" s="338"/>
      <c r="N144" s="338"/>
      <c r="O144" s="338"/>
      <c r="P144" s="132"/>
      <c r="Q144" s="132"/>
      <c r="R144" s="132"/>
      <c r="S144" s="132"/>
      <c r="T144" s="132"/>
      <c r="U144" s="132"/>
      <c r="V144" s="132"/>
      <c r="W144" s="132"/>
      <c r="X144" s="132"/>
      <c r="Y144" s="132"/>
      <c r="Z144" s="132"/>
      <c r="AA144" s="132"/>
      <c r="AB144" s="132"/>
    </row>
    <row r="145" spans="2:29" ht="16.899999999999999" customHeight="1">
      <c r="B145" s="132"/>
      <c r="C145" s="338"/>
      <c r="D145" s="338"/>
      <c r="E145" s="338"/>
      <c r="F145" s="338"/>
      <c r="G145" s="338"/>
      <c r="H145" s="338"/>
      <c r="I145" s="338"/>
      <c r="J145" s="338"/>
      <c r="K145" s="338"/>
      <c r="L145" s="338"/>
      <c r="M145" s="338"/>
      <c r="N145" s="338"/>
      <c r="O145" s="338"/>
      <c r="P145" s="132"/>
      <c r="Q145" s="132"/>
      <c r="R145" s="132"/>
      <c r="S145" s="132"/>
      <c r="T145" s="132"/>
      <c r="U145" s="132"/>
      <c r="V145" s="132"/>
      <c r="W145" s="132"/>
      <c r="X145" s="132"/>
      <c r="Y145" s="132"/>
      <c r="Z145" s="132"/>
      <c r="AA145" s="132"/>
      <c r="AB145" s="132"/>
    </row>
    <row r="146" spans="2:29" ht="16.899999999999999" customHeight="1">
      <c r="B146" s="132"/>
      <c r="C146" s="984" t="s">
        <v>1855</v>
      </c>
      <c r="D146" s="984"/>
      <c r="E146" s="984"/>
      <c r="F146" s="984"/>
      <c r="G146" s="984"/>
      <c r="H146" s="1050" t="s">
        <v>1689</v>
      </c>
      <c r="I146" s="1050"/>
      <c r="J146" s="1050"/>
      <c r="K146" s="1050"/>
      <c r="L146" s="1050"/>
      <c r="M146" s="989" t="s">
        <v>1856</v>
      </c>
      <c r="N146" s="989"/>
      <c r="O146" s="989"/>
      <c r="P146" s="989"/>
      <c r="Q146" s="989"/>
      <c r="R146" s="989"/>
      <c r="S146" s="989"/>
      <c r="T146" s="989"/>
      <c r="U146" s="989"/>
      <c r="V146" s="989"/>
      <c r="W146" s="989"/>
      <c r="X146" s="989"/>
      <c r="Y146" s="989"/>
      <c r="Z146" s="989"/>
      <c r="AA146" s="132"/>
      <c r="AB146" s="132"/>
    </row>
    <row r="147" spans="2:29" ht="24" customHeight="1">
      <c r="B147"/>
      <c r="C147" s="984"/>
      <c r="D147" s="984"/>
      <c r="E147" s="984"/>
      <c r="F147" s="984"/>
      <c r="G147" s="984"/>
      <c r="H147" s="1050"/>
      <c r="I147" s="1050"/>
      <c r="J147" s="1050"/>
      <c r="K147" s="1050"/>
      <c r="L147" s="1050"/>
      <c r="M147" s="989"/>
      <c r="N147" s="989"/>
      <c r="O147" s="989"/>
      <c r="P147" s="989"/>
      <c r="Q147" s="989"/>
      <c r="R147" s="989"/>
      <c r="S147" s="989"/>
      <c r="T147" s="989"/>
      <c r="U147" s="989"/>
      <c r="V147" s="989"/>
      <c r="W147" s="989"/>
      <c r="X147" s="989"/>
      <c r="Y147" s="989"/>
      <c r="Z147" s="989"/>
      <c r="AA147"/>
      <c r="AB147"/>
    </row>
    <row r="148" spans="2:29" ht="24" customHeight="1" thickBot="1">
      <c r="B148" s="363"/>
      <c r="C148" s="1044" t="s">
        <v>1891</v>
      </c>
      <c r="D148" s="1044"/>
      <c r="E148" s="1044"/>
      <c r="F148" s="363"/>
      <c r="G148" s="363"/>
      <c r="H148" s="363"/>
      <c r="I148" s="363"/>
      <c r="J148" s="363"/>
      <c r="K148" s="363"/>
      <c r="L148" s="363"/>
      <c r="M148" s="363"/>
      <c r="N148" s="363"/>
      <c r="O148" s="363"/>
      <c r="P148"/>
      <c r="Q148"/>
      <c r="R148"/>
      <c r="S148"/>
      <c r="T148"/>
      <c r="U148"/>
      <c r="V148"/>
      <c r="W148"/>
      <c r="X148"/>
      <c r="Y148"/>
      <c r="Z148"/>
      <c r="AA148"/>
      <c r="AB148"/>
    </row>
    <row r="149" spans="2:29" ht="13.5" customHeight="1">
      <c r="B149" s="364"/>
      <c r="C149" s="365"/>
      <c r="D149" s="365"/>
      <c r="E149" s="364"/>
      <c r="F149" s="364"/>
      <c r="G149" s="364"/>
      <c r="H149" s="364"/>
      <c r="I149" s="364"/>
      <c r="J149" s="364"/>
      <c r="K149" s="364"/>
      <c r="L149" s="364"/>
      <c r="M149" s="364"/>
      <c r="N149" s="364"/>
      <c r="O149" s="366"/>
      <c r="P149" s="367"/>
      <c r="Q149"/>
      <c r="R149"/>
      <c r="S149"/>
      <c r="T149"/>
      <c r="U149"/>
      <c r="V149"/>
      <c r="W149"/>
      <c r="X149"/>
      <c r="Y149"/>
      <c r="Z149"/>
      <c r="AA149"/>
      <c r="AB149"/>
    </row>
    <row r="150" spans="2:29" ht="16.899999999999999" customHeight="1">
      <c r="B150" s="132"/>
      <c r="C150" s="1039" t="s">
        <v>1851</v>
      </c>
      <c r="D150" s="1039"/>
      <c r="E150" s="1039"/>
      <c r="F150" s="1040" t="s">
        <v>1892</v>
      </c>
      <c r="G150" s="1040"/>
      <c r="H150" s="1040"/>
      <c r="I150" s="1040"/>
      <c r="J150" s="1040"/>
      <c r="K150" s="1040"/>
      <c r="L150" s="1040"/>
      <c r="M150" s="1040"/>
      <c r="N150" s="1040"/>
      <c r="O150" s="368"/>
      <c r="P150" s="369"/>
      <c r="Q150" s="332"/>
      <c r="R150" s="332"/>
      <c r="S150" s="332"/>
      <c r="T150" s="332"/>
      <c r="U150" s="332"/>
      <c r="V150" s="332"/>
      <c r="W150" s="332"/>
      <c r="X150" s="332"/>
      <c r="Y150" s="332"/>
      <c r="Z150" s="332"/>
      <c r="AA150" s="30"/>
      <c r="AB150" s="132"/>
    </row>
    <row r="151" spans="2:29" ht="16.899999999999999" customHeight="1">
      <c r="B151" s="132"/>
      <c r="C151" s="1045" t="s">
        <v>1893</v>
      </c>
      <c r="D151" s="1039"/>
      <c r="E151" s="1039"/>
      <c r="F151" s="1046" t="s">
        <v>1892</v>
      </c>
      <c r="G151" s="1046"/>
      <c r="H151" s="1046"/>
      <c r="I151" s="1046"/>
      <c r="J151" s="1046"/>
      <c r="K151" s="1046"/>
      <c r="L151" s="1046"/>
      <c r="M151" s="1046"/>
      <c r="N151" s="1046"/>
      <c r="O151" s="370"/>
      <c r="P151" s="371"/>
      <c r="Q151" s="372"/>
      <c r="R151" s="372"/>
      <c r="S151" s="372"/>
      <c r="T151" s="372"/>
      <c r="U151" s="372"/>
      <c r="V151" s="372"/>
      <c r="W151" s="372"/>
      <c r="X151" s="372"/>
      <c r="Y151" s="372"/>
      <c r="Z151" s="372"/>
      <c r="AA151" s="30"/>
      <c r="AB151" s="132"/>
    </row>
    <row r="152" spans="2:29" ht="16.899999999999999" customHeight="1">
      <c r="B152" s="132"/>
      <c r="C152" s="1039"/>
      <c r="D152" s="1039"/>
      <c r="E152" s="1039"/>
      <c r="F152" s="1046"/>
      <c r="G152" s="1046"/>
      <c r="H152" s="1046"/>
      <c r="I152" s="1046"/>
      <c r="J152" s="1046"/>
      <c r="K152" s="1046"/>
      <c r="L152" s="1046"/>
      <c r="M152" s="1046"/>
      <c r="N152" s="1046"/>
      <c r="O152" s="370"/>
      <c r="P152" s="371"/>
      <c r="Q152" s="372"/>
      <c r="R152" s="372"/>
      <c r="S152" s="372"/>
      <c r="T152" s="372"/>
      <c r="U152" s="372"/>
      <c r="V152" s="372"/>
      <c r="W152" s="372"/>
      <c r="X152" s="372"/>
      <c r="Y152" s="372"/>
      <c r="Z152" s="372"/>
      <c r="AA152" s="30"/>
      <c r="AB152" s="132"/>
    </row>
    <row r="153" spans="2:29" ht="16.899999999999999" customHeight="1">
      <c r="B153" s="132"/>
      <c r="C153" s="1039"/>
      <c r="D153" s="1039"/>
      <c r="E153" s="1039"/>
      <c r="F153" s="1046"/>
      <c r="G153" s="1046"/>
      <c r="H153" s="1046"/>
      <c r="I153" s="1046"/>
      <c r="J153" s="1046"/>
      <c r="K153" s="1046"/>
      <c r="L153" s="1046"/>
      <c r="M153" s="1046"/>
      <c r="N153" s="1046"/>
      <c r="O153" s="373"/>
      <c r="P153" s="374"/>
      <c r="Q153" s="30"/>
      <c r="R153" s="30"/>
      <c r="S153" s="30"/>
      <c r="T153" s="30"/>
      <c r="U153" s="30"/>
      <c r="V153" s="30"/>
      <c r="W153" s="30"/>
      <c r="X153" s="30"/>
      <c r="Y153" s="30"/>
      <c r="Z153" s="375"/>
      <c r="AA153" s="30"/>
      <c r="AB153" s="132"/>
    </row>
    <row r="154" spans="2:29" ht="16.899999999999999" customHeight="1">
      <c r="B154" s="132"/>
      <c r="C154" s="1039" t="s">
        <v>1850</v>
      </c>
      <c r="D154" s="1039"/>
      <c r="E154" s="1039"/>
      <c r="F154" s="1046" t="s">
        <v>1892</v>
      </c>
      <c r="G154" s="1046"/>
      <c r="H154" s="1046"/>
      <c r="I154" s="1046"/>
      <c r="J154" s="1046"/>
      <c r="K154" s="1046"/>
      <c r="L154" s="1046"/>
      <c r="M154" s="1046"/>
      <c r="N154" s="1046"/>
      <c r="O154" s="376"/>
      <c r="P154" s="377"/>
      <c r="Q154" s="331"/>
      <c r="R154" s="331"/>
      <c r="S154" s="331"/>
      <c r="T154" s="331"/>
      <c r="U154" s="331"/>
      <c r="V154" s="331"/>
      <c r="W154" s="331"/>
      <c r="X154" s="331"/>
      <c r="Y154" s="331"/>
      <c r="Z154" s="375"/>
      <c r="AA154" s="30"/>
      <c r="AB154" s="132"/>
    </row>
    <row r="155" spans="2:29" ht="16.899999999999999" customHeight="1">
      <c r="B155" s="132"/>
      <c r="C155" s="1039"/>
      <c r="D155" s="1039"/>
      <c r="E155" s="1039"/>
      <c r="F155" s="1046"/>
      <c r="G155" s="1046"/>
      <c r="H155" s="1046"/>
      <c r="I155" s="1046"/>
      <c r="J155" s="1046"/>
      <c r="K155" s="1046"/>
      <c r="L155" s="1046"/>
      <c r="M155" s="1046"/>
      <c r="N155" s="1046"/>
      <c r="O155" s="376"/>
      <c r="P155" s="377"/>
      <c r="Q155" s="331"/>
      <c r="R155" s="331"/>
      <c r="S155" s="331"/>
      <c r="T155" s="331"/>
      <c r="U155" s="331"/>
      <c r="V155" s="331"/>
      <c r="W155" s="331"/>
      <c r="X155" s="331"/>
      <c r="Y155" s="331"/>
      <c r="Z155" s="375"/>
      <c r="AA155" s="30"/>
      <c r="AB155" s="132"/>
    </row>
    <row r="156" spans="2:29" ht="17.100000000000001" customHeight="1">
      <c r="B156" s="132"/>
      <c r="C156" s="1039"/>
      <c r="D156" s="1039"/>
      <c r="E156" s="1039"/>
      <c r="F156" s="1046"/>
      <c r="G156" s="1046"/>
      <c r="H156" s="1046"/>
      <c r="I156" s="1046"/>
      <c r="J156" s="1046"/>
      <c r="K156" s="1046"/>
      <c r="L156" s="1046"/>
      <c r="M156" s="1046"/>
      <c r="N156" s="1046"/>
      <c r="O156" s="370"/>
      <c r="P156" s="371"/>
      <c r="Q156" s="372"/>
      <c r="R156" s="372"/>
      <c r="S156" s="372"/>
      <c r="T156" s="372"/>
      <c r="U156" s="372"/>
      <c r="V156" s="372"/>
      <c r="W156" s="372"/>
      <c r="X156" s="372"/>
      <c r="Y156" s="372"/>
      <c r="Z156" s="372"/>
      <c r="AA156" s="30"/>
      <c r="AB156" s="132"/>
    </row>
    <row r="157" spans="2:29" ht="16.899999999999999" customHeight="1">
      <c r="B157" s="132"/>
      <c r="C157" s="1039" t="s">
        <v>1857</v>
      </c>
      <c r="D157" s="1039"/>
      <c r="E157" s="1039"/>
      <c r="F157" s="1040" t="s">
        <v>1892</v>
      </c>
      <c r="G157" s="1040"/>
      <c r="H157" s="1040"/>
      <c r="I157" s="1040"/>
      <c r="J157" s="1040"/>
      <c r="K157" s="1040"/>
      <c r="L157" s="1040"/>
      <c r="M157" s="1040"/>
      <c r="N157" s="1040"/>
      <c r="O157" s="370"/>
      <c r="P157" s="371"/>
      <c r="Q157" s="372"/>
      <c r="R157" s="372"/>
      <c r="S157" s="372"/>
      <c r="T157" s="372"/>
      <c r="U157" s="372"/>
      <c r="V157" s="372"/>
      <c r="W157" s="372"/>
      <c r="X157" s="372"/>
      <c r="Y157" s="372"/>
      <c r="Z157" s="372"/>
      <c r="AA157" s="132"/>
      <c r="AB157" s="132"/>
    </row>
    <row r="158" spans="2:29" ht="24" customHeight="1">
      <c r="B158"/>
      <c r="C158"/>
      <c r="D158"/>
      <c r="E158"/>
      <c r="F158"/>
      <c r="G158"/>
      <c r="H158"/>
      <c r="I158"/>
      <c r="J158"/>
      <c r="K158"/>
      <c r="L158"/>
      <c r="M158"/>
      <c r="N158"/>
      <c r="O158" s="378"/>
      <c r="P158" s="367"/>
      <c r="Q158"/>
      <c r="R158"/>
      <c r="S158"/>
      <c r="T158"/>
      <c r="U158"/>
      <c r="V158"/>
      <c r="W158"/>
      <c r="X158"/>
      <c r="Y158"/>
      <c r="Z158"/>
      <c r="AA158"/>
      <c r="AB158"/>
    </row>
    <row r="159" spans="2:29" ht="30.75" customHeight="1">
      <c r="B159" s="133"/>
      <c r="C159" s="1041" t="s">
        <v>1894</v>
      </c>
      <c r="D159" s="1041"/>
      <c r="E159" s="1041"/>
      <c r="F159" s="1041"/>
      <c r="G159" s="1041"/>
      <c r="H159" s="1041"/>
      <c r="I159" s="1041"/>
      <c r="J159" s="1041"/>
      <c r="K159" s="1041"/>
      <c r="L159" s="1041"/>
      <c r="M159" s="1041"/>
      <c r="N159" s="1041"/>
      <c r="O159" s="1041"/>
      <c r="P159" s="1041"/>
      <c r="Q159" s="1041"/>
      <c r="R159" s="1041"/>
      <c r="S159" s="1041"/>
      <c r="T159" s="1041"/>
      <c r="U159" s="1041"/>
      <c r="V159" s="1041"/>
      <c r="W159" s="1041"/>
      <c r="X159" s="1041"/>
      <c r="Y159" s="1041"/>
      <c r="Z159" s="1041"/>
      <c r="AA159" s="1041"/>
      <c r="AB159" s="1041"/>
      <c r="AC159" s="138" t="s">
        <v>1895</v>
      </c>
    </row>
    <row r="160" spans="2:29" ht="17.100000000000001" customHeight="1">
      <c r="B160" s="1042" t="s">
        <v>1432</v>
      </c>
      <c r="C160" s="1042"/>
      <c r="D160" s="1042"/>
      <c r="E160" s="1043"/>
      <c r="F160" s="1043"/>
      <c r="G160" s="1043"/>
      <c r="H160" s="1043"/>
      <c r="I160" s="1043"/>
      <c r="J160" s="1043"/>
      <c r="K160" s="1043"/>
      <c r="L160" s="1043"/>
      <c r="M160" s="1043"/>
      <c r="N160" s="1043"/>
      <c r="O160" s="379"/>
      <c r="P160" s="133"/>
      <c r="Q160" s="133"/>
      <c r="R160" s="133"/>
      <c r="S160" s="133"/>
      <c r="T160" s="133"/>
      <c r="U160" s="133"/>
      <c r="V160" s="133"/>
      <c r="W160" s="133"/>
      <c r="X160" s="133"/>
      <c r="Y160" s="133"/>
      <c r="Z160" s="133"/>
      <c r="AA160" s="133"/>
      <c r="AB160" s="133"/>
    </row>
    <row r="161" spans="2:28" ht="10.5" customHeight="1">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row>
    <row r="162" spans="2:28" ht="17.100000000000001" customHeight="1">
      <c r="B162" s="989" t="s">
        <v>1433</v>
      </c>
      <c r="C162" s="989"/>
      <c r="D162" s="989"/>
      <c r="E162" s="1003" t="s">
        <v>1434</v>
      </c>
      <c r="F162" s="1004"/>
      <c r="G162" s="1004"/>
      <c r="H162" s="1004"/>
      <c r="I162" s="1004"/>
      <c r="J162" s="1004"/>
      <c r="K162" s="1004"/>
      <c r="L162" s="1004"/>
      <c r="M162" s="1004"/>
      <c r="N162" s="1004"/>
      <c r="O162" s="1004"/>
      <c r="P162" s="1004"/>
      <c r="Q162" s="1004"/>
      <c r="R162" s="1004"/>
      <c r="S162" s="1004"/>
      <c r="T162" s="1004"/>
      <c r="U162" s="1004"/>
      <c r="V162" s="1004"/>
      <c r="W162" s="1004"/>
      <c r="X162" s="1004"/>
      <c r="Y162" s="1005"/>
      <c r="Z162" s="1003" t="s">
        <v>1435</v>
      </c>
      <c r="AA162" s="1004"/>
      <c r="AB162" s="1005"/>
    </row>
    <row r="163" spans="2:28" ht="17.100000000000001" customHeight="1">
      <c r="B163" s="984" t="s">
        <v>1436</v>
      </c>
      <c r="C163" s="984"/>
      <c r="D163" s="984"/>
      <c r="E163" s="342"/>
      <c r="F163" s="143" t="s">
        <v>1437</v>
      </c>
      <c r="G163" s="143"/>
      <c r="H163" s="143"/>
      <c r="I163" s="143"/>
      <c r="J163" s="343"/>
      <c r="K163" s="143" t="s">
        <v>1438</v>
      </c>
      <c r="L163" s="143"/>
      <c r="M163" s="143"/>
      <c r="N163" s="143"/>
      <c r="O163" s="143"/>
      <c r="P163" s="343"/>
      <c r="Q163" s="143" t="s">
        <v>1439</v>
      </c>
      <c r="R163" s="143"/>
      <c r="S163" s="143"/>
      <c r="T163" s="143"/>
      <c r="U163" s="143"/>
      <c r="V163" s="143"/>
      <c r="W163" s="143"/>
      <c r="X163" s="143"/>
      <c r="Y163" s="144"/>
      <c r="Z163" s="994"/>
      <c r="AA163" s="995"/>
      <c r="AB163" s="996"/>
    </row>
    <row r="164" spans="2:28" ht="17.100000000000001" customHeight="1">
      <c r="B164" s="984"/>
      <c r="C164" s="984"/>
      <c r="D164" s="984"/>
      <c r="E164" s="148" t="s">
        <v>84</v>
      </c>
      <c r="F164" s="344"/>
      <c r="G164" s="132" t="s">
        <v>1440</v>
      </c>
      <c r="H164" s="132"/>
      <c r="I164" s="132"/>
      <c r="J164" s="344"/>
      <c r="K164" s="132" t="s">
        <v>1441</v>
      </c>
      <c r="L164" s="132"/>
      <c r="M164" s="132"/>
      <c r="N164" s="132"/>
      <c r="O164" s="132"/>
      <c r="P164" s="344"/>
      <c r="Q164" s="132" t="s">
        <v>1442</v>
      </c>
      <c r="R164" s="132"/>
      <c r="S164" s="132"/>
      <c r="T164" s="132"/>
      <c r="U164" s="132"/>
      <c r="V164" s="132"/>
      <c r="W164" s="132"/>
      <c r="X164" s="132"/>
      <c r="Y164" s="141"/>
      <c r="Z164" s="997"/>
      <c r="AA164" s="998"/>
      <c r="AB164" s="999"/>
    </row>
    <row r="165" spans="2:28" ht="17.100000000000001" customHeight="1">
      <c r="B165" s="984"/>
      <c r="C165" s="984"/>
      <c r="D165" s="984"/>
      <c r="E165" s="149" t="s">
        <v>1443</v>
      </c>
      <c r="F165" s="146"/>
      <c r="G165" s="146"/>
      <c r="H165" s="146"/>
      <c r="I165" s="146"/>
      <c r="J165" s="146"/>
      <c r="K165" s="344"/>
      <c r="L165" s="146" t="s">
        <v>1444</v>
      </c>
      <c r="M165" s="146"/>
      <c r="N165" s="132"/>
      <c r="O165" s="344"/>
      <c r="P165" s="146" t="s">
        <v>185</v>
      </c>
      <c r="Q165" s="146"/>
      <c r="R165" s="146"/>
      <c r="S165" s="146"/>
      <c r="T165" s="146"/>
      <c r="U165" s="146"/>
      <c r="V165" s="146"/>
      <c r="W165" s="146"/>
      <c r="X165" s="146"/>
      <c r="Y165" s="147"/>
      <c r="Z165" s="1000"/>
      <c r="AA165" s="1001"/>
      <c r="AB165" s="1002"/>
    </row>
    <row r="166" spans="2:28" ht="17.100000000000001" customHeight="1">
      <c r="B166" s="989" t="s">
        <v>118</v>
      </c>
      <c r="C166" s="989"/>
      <c r="D166" s="989"/>
      <c r="E166" s="342"/>
      <c r="F166" s="143" t="s">
        <v>1445</v>
      </c>
      <c r="G166" s="143"/>
      <c r="H166" s="143"/>
      <c r="I166" s="143"/>
      <c r="J166" s="143"/>
      <c r="K166" s="143"/>
      <c r="L166" s="143"/>
      <c r="M166" s="343"/>
      <c r="N166" s="143" t="s">
        <v>1446</v>
      </c>
      <c r="O166" s="143"/>
      <c r="P166" s="143"/>
      <c r="Q166" s="143"/>
      <c r="R166" s="143"/>
      <c r="S166" s="143"/>
      <c r="T166" s="143"/>
      <c r="U166" s="143"/>
      <c r="V166" s="143"/>
      <c r="W166" s="143"/>
      <c r="X166" s="143"/>
      <c r="Y166" s="144"/>
      <c r="Z166" s="994"/>
      <c r="AA166" s="995"/>
      <c r="AB166" s="996"/>
    </row>
    <row r="167" spans="2:28" ht="17.100000000000001" customHeight="1">
      <c r="B167" s="989"/>
      <c r="C167" s="989"/>
      <c r="D167" s="989"/>
      <c r="E167" s="345"/>
      <c r="F167" s="132" t="s">
        <v>1447</v>
      </c>
      <c r="G167" s="132"/>
      <c r="H167" s="132"/>
      <c r="I167" s="132"/>
      <c r="J167" s="132"/>
      <c r="K167" s="132"/>
      <c r="L167" s="132"/>
      <c r="M167" s="344"/>
      <c r="N167" s="132" t="s">
        <v>1448</v>
      </c>
      <c r="O167" s="132"/>
      <c r="P167" s="132"/>
      <c r="Q167" s="132"/>
      <c r="R167" s="132"/>
      <c r="S167" s="132"/>
      <c r="T167" s="132"/>
      <c r="U167" s="132"/>
      <c r="V167" s="132"/>
      <c r="W167" s="132"/>
      <c r="X167" s="132"/>
      <c r="Y167" s="141"/>
      <c r="Z167" s="997"/>
      <c r="AA167" s="998"/>
      <c r="AB167" s="999"/>
    </row>
    <row r="168" spans="2:28" ht="17.100000000000001" customHeight="1">
      <c r="B168" s="989"/>
      <c r="C168" s="989"/>
      <c r="D168" s="989"/>
      <c r="E168" s="345"/>
      <c r="F168" s="132" t="s">
        <v>1449</v>
      </c>
      <c r="G168" s="132"/>
      <c r="H168" s="132"/>
      <c r="I168" s="132"/>
      <c r="J168" s="132"/>
      <c r="K168" s="344"/>
      <c r="L168" s="132" t="s">
        <v>1450</v>
      </c>
      <c r="M168" s="132"/>
      <c r="N168" s="132"/>
      <c r="O168" s="132"/>
      <c r="P168" s="132"/>
      <c r="Q168" s="132"/>
      <c r="R168" s="344"/>
      <c r="S168" s="132" t="s">
        <v>1451</v>
      </c>
      <c r="T168" s="132"/>
      <c r="U168" s="132"/>
      <c r="V168" s="132"/>
      <c r="W168" s="132"/>
      <c r="X168" s="132"/>
      <c r="Y168" s="141"/>
      <c r="Z168" s="997"/>
      <c r="AA168" s="998"/>
      <c r="AB168" s="999"/>
    </row>
    <row r="169" spans="2:28" ht="17.100000000000001" customHeight="1">
      <c r="B169" s="989"/>
      <c r="C169" s="989"/>
      <c r="D169" s="989"/>
      <c r="E169" s="345"/>
      <c r="F169" s="132" t="s">
        <v>1452</v>
      </c>
      <c r="G169" s="132"/>
      <c r="H169" s="132"/>
      <c r="I169" s="132"/>
      <c r="J169" s="132"/>
      <c r="K169" s="344"/>
      <c r="L169" s="132" t="s">
        <v>1453</v>
      </c>
      <c r="M169" s="132"/>
      <c r="N169" s="132"/>
      <c r="O169" s="132"/>
      <c r="P169" s="132"/>
      <c r="Q169" s="132"/>
      <c r="R169" s="132"/>
      <c r="S169" s="132"/>
      <c r="T169" s="132"/>
      <c r="U169" s="132"/>
      <c r="V169" s="132"/>
      <c r="W169" s="132"/>
      <c r="X169" s="132"/>
      <c r="Y169" s="141"/>
      <c r="Z169" s="997"/>
      <c r="AA169" s="998"/>
      <c r="AB169" s="999"/>
    </row>
    <row r="170" spans="2:28" ht="17.100000000000001" customHeight="1">
      <c r="B170" s="989"/>
      <c r="C170" s="989"/>
      <c r="D170" s="989"/>
      <c r="E170" s="345"/>
      <c r="F170" s="146" t="s">
        <v>1454</v>
      </c>
      <c r="G170" s="146"/>
      <c r="H170" s="146"/>
      <c r="I170" s="146"/>
      <c r="J170" s="146"/>
      <c r="K170" s="344"/>
      <c r="L170" s="146" t="s">
        <v>1455</v>
      </c>
      <c r="M170" s="146"/>
      <c r="N170" s="146"/>
      <c r="O170" s="344"/>
      <c r="P170" s="146" t="s">
        <v>1456</v>
      </c>
      <c r="Q170" s="146"/>
      <c r="R170" s="146"/>
      <c r="S170" s="146"/>
      <c r="T170" s="344"/>
      <c r="U170" s="146" t="s">
        <v>681</v>
      </c>
      <c r="V170" s="146"/>
      <c r="W170" s="146"/>
      <c r="X170" s="146"/>
      <c r="Y170" s="147"/>
      <c r="Z170" s="1000"/>
      <c r="AA170" s="1001"/>
      <c r="AB170" s="1002"/>
    </row>
    <row r="171" spans="2:28" ht="17.100000000000001" customHeight="1">
      <c r="B171" s="1030" t="s">
        <v>1457</v>
      </c>
      <c r="C171" s="1030"/>
      <c r="D171" s="1030"/>
      <c r="E171" s="151" t="s">
        <v>84</v>
      </c>
      <c r="F171" s="1036"/>
      <c r="G171" s="1036"/>
      <c r="H171" s="1036"/>
      <c r="I171" s="1036"/>
      <c r="J171" s="1036"/>
      <c r="K171" s="143" t="s">
        <v>85</v>
      </c>
      <c r="L171" s="143"/>
      <c r="M171" s="152" t="s">
        <v>84</v>
      </c>
      <c r="N171" s="1036"/>
      <c r="O171" s="1036"/>
      <c r="P171" s="1036"/>
      <c r="Q171" s="1036"/>
      <c r="R171" s="1036"/>
      <c r="S171" s="143" t="s">
        <v>85</v>
      </c>
      <c r="T171" s="143"/>
      <c r="U171" s="143"/>
      <c r="V171" s="143"/>
      <c r="W171" s="143"/>
      <c r="X171" s="143"/>
      <c r="Y171" s="144"/>
      <c r="Z171" s="994"/>
      <c r="AA171" s="995"/>
      <c r="AB171" s="996"/>
    </row>
    <row r="172" spans="2:28" ht="17.100000000000001" customHeight="1">
      <c r="B172" s="1037" t="s">
        <v>1458</v>
      </c>
      <c r="C172" s="1037"/>
      <c r="D172" s="1037"/>
      <c r="E172" s="153" t="s">
        <v>84</v>
      </c>
      <c r="F172" s="1038"/>
      <c r="G172" s="1038"/>
      <c r="H172" s="1038"/>
      <c r="I172" s="1038"/>
      <c r="J172" s="1038"/>
      <c r="K172" s="146" t="s">
        <v>85</v>
      </c>
      <c r="L172" s="146"/>
      <c r="M172" s="154" t="s">
        <v>84</v>
      </c>
      <c r="N172" s="1038"/>
      <c r="O172" s="1038"/>
      <c r="P172" s="1038"/>
      <c r="Q172" s="1038"/>
      <c r="R172" s="1038"/>
      <c r="S172" s="146" t="s">
        <v>85</v>
      </c>
      <c r="T172" s="146"/>
      <c r="U172" s="146"/>
      <c r="V172" s="146"/>
      <c r="W172" s="146"/>
      <c r="X172" s="146"/>
      <c r="Y172" s="147"/>
      <c r="Z172" s="1000"/>
      <c r="AA172" s="1001"/>
      <c r="AB172" s="1002"/>
    </row>
    <row r="173" spans="2:28" ht="17.100000000000001" customHeight="1">
      <c r="B173" s="989" t="s">
        <v>107</v>
      </c>
      <c r="C173" s="989"/>
      <c r="D173" s="989"/>
      <c r="E173" s="342"/>
      <c r="F173" s="143" t="s">
        <v>677</v>
      </c>
      <c r="G173" s="143"/>
      <c r="H173" s="143"/>
      <c r="I173" s="343"/>
      <c r="J173" s="143" t="s">
        <v>679</v>
      </c>
      <c r="K173" s="143"/>
      <c r="L173" s="143"/>
      <c r="M173" s="143"/>
      <c r="N173" s="343"/>
      <c r="O173" s="143" t="s">
        <v>681</v>
      </c>
      <c r="P173" s="143"/>
      <c r="Q173" s="143"/>
      <c r="R173" s="143"/>
      <c r="S173" s="143"/>
      <c r="T173" s="143"/>
      <c r="U173" s="143"/>
      <c r="V173" s="143"/>
      <c r="W173" s="143"/>
      <c r="X173" s="143"/>
      <c r="Y173" s="144"/>
      <c r="Z173" s="994"/>
      <c r="AA173" s="995"/>
      <c r="AB173" s="996"/>
    </row>
    <row r="174" spans="2:28" ht="17.100000000000001" customHeight="1">
      <c r="B174" s="989"/>
      <c r="C174" s="989"/>
      <c r="D174" s="989"/>
      <c r="E174" s="344"/>
      <c r="F174" s="146" t="s">
        <v>1459</v>
      </c>
      <c r="G174" s="146"/>
      <c r="H174" s="146"/>
      <c r="I174" s="146"/>
      <c r="J174" s="146"/>
      <c r="K174" s="344"/>
      <c r="L174" s="146" t="s">
        <v>1460</v>
      </c>
      <c r="M174" s="146"/>
      <c r="N174" s="146"/>
      <c r="O174" s="146"/>
      <c r="P174" s="146"/>
      <c r="Q174" s="146"/>
      <c r="R174" s="146"/>
      <c r="S174" s="146"/>
      <c r="T174" s="146"/>
      <c r="U174" s="146"/>
      <c r="V174" s="146"/>
      <c r="W174" s="146"/>
      <c r="X174" s="146"/>
      <c r="Y174" s="147"/>
      <c r="Z174" s="1000"/>
      <c r="AA174" s="1001"/>
      <c r="AB174" s="1002"/>
    </row>
    <row r="175" spans="2:28" ht="17.100000000000001" customHeight="1">
      <c r="B175" s="989" t="s">
        <v>1461</v>
      </c>
      <c r="C175" s="989"/>
      <c r="D175" s="989"/>
      <c r="E175" s="342"/>
      <c r="F175" s="1020"/>
      <c r="G175" s="1020"/>
      <c r="H175" s="143" t="s">
        <v>1462</v>
      </c>
      <c r="I175" s="143"/>
      <c r="J175" s="343"/>
      <c r="K175" s="1020"/>
      <c r="L175" s="1020"/>
      <c r="M175" s="143" t="s">
        <v>1463</v>
      </c>
      <c r="N175" s="143"/>
      <c r="O175" s="343"/>
      <c r="P175" s="1020"/>
      <c r="Q175" s="1020"/>
      <c r="R175" s="143" t="s">
        <v>1464</v>
      </c>
      <c r="S175" s="143"/>
      <c r="T175" s="143"/>
      <c r="U175" s="343"/>
      <c r="V175" s="346"/>
      <c r="W175" s="143" t="s">
        <v>1465</v>
      </c>
      <c r="X175" s="343"/>
      <c r="Y175" s="143" t="s">
        <v>564</v>
      </c>
      <c r="Z175" s="994"/>
      <c r="AA175" s="995"/>
      <c r="AB175" s="996"/>
    </row>
    <row r="176" spans="2:28" ht="17.100000000000001" customHeight="1">
      <c r="B176" s="989"/>
      <c r="C176" s="989"/>
      <c r="D176" s="989"/>
      <c r="E176" s="153" t="s">
        <v>84</v>
      </c>
      <c r="F176" s="1026"/>
      <c r="G176" s="1026"/>
      <c r="H176" s="146" t="s">
        <v>1466</v>
      </c>
      <c r="I176" s="146"/>
      <c r="J176" s="146"/>
      <c r="K176" s="1009"/>
      <c r="L176" s="1009"/>
      <c r="M176" s="146" t="s">
        <v>1467</v>
      </c>
      <c r="N176" s="146"/>
      <c r="O176" s="1028"/>
      <c r="P176" s="1028"/>
      <c r="Q176" s="146" t="s">
        <v>1468</v>
      </c>
      <c r="R176" s="344"/>
      <c r="S176" s="146" t="s">
        <v>1469</v>
      </c>
      <c r="T176" s="146"/>
      <c r="U176" s="146"/>
      <c r="V176" s="146"/>
      <c r="W176" s="1026"/>
      <c r="X176" s="1026"/>
      <c r="Y176" s="147" t="s">
        <v>1468</v>
      </c>
      <c r="Z176" s="1000"/>
      <c r="AA176" s="1001"/>
      <c r="AB176" s="1002"/>
    </row>
    <row r="177" spans="2:28" ht="17.100000000000001" customHeight="1">
      <c r="B177" s="989" t="s">
        <v>1470</v>
      </c>
      <c r="C177" s="989"/>
      <c r="D177" s="989"/>
      <c r="E177" s="342"/>
      <c r="F177" s="143" t="s">
        <v>1471</v>
      </c>
      <c r="G177" s="143"/>
      <c r="H177" s="143"/>
      <c r="I177" s="1020"/>
      <c r="J177" s="1020"/>
      <c r="K177" s="143" t="s">
        <v>1472</v>
      </c>
      <c r="L177" s="1020"/>
      <c r="M177" s="1020"/>
      <c r="N177" s="143" t="s">
        <v>1473</v>
      </c>
      <c r="O177" s="1020"/>
      <c r="P177" s="1020"/>
      <c r="Q177" s="143" t="s">
        <v>1474</v>
      </c>
      <c r="R177" s="143"/>
      <c r="S177" s="343"/>
      <c r="T177" s="143" t="s">
        <v>564</v>
      </c>
      <c r="U177" s="143"/>
      <c r="V177" s="143"/>
      <c r="W177" s="143"/>
      <c r="X177" s="143"/>
      <c r="Y177" s="144"/>
      <c r="Z177" s="994"/>
      <c r="AA177" s="995"/>
      <c r="AB177" s="996"/>
    </row>
    <row r="178" spans="2:28" ht="17.100000000000001" customHeight="1">
      <c r="B178" s="989"/>
      <c r="C178" s="989"/>
      <c r="D178" s="989"/>
      <c r="E178" s="345"/>
      <c r="F178" s="146" t="s">
        <v>1475</v>
      </c>
      <c r="G178" s="146"/>
      <c r="H178" s="344"/>
      <c r="I178" s="146" t="s">
        <v>1476</v>
      </c>
      <c r="J178" s="146"/>
      <c r="K178" s="146"/>
      <c r="L178" s="146"/>
      <c r="M178" s="1026"/>
      <c r="N178" s="1026"/>
      <c r="O178" s="146" t="s">
        <v>1468</v>
      </c>
      <c r="P178" s="146" t="s">
        <v>1477</v>
      </c>
      <c r="Q178" s="146"/>
      <c r="R178" s="146"/>
      <c r="S178" s="146"/>
      <c r="T178" s="1026"/>
      <c r="U178" s="1026"/>
      <c r="V178" s="146" t="s">
        <v>1478</v>
      </c>
      <c r="W178" s="146"/>
      <c r="X178" s="146"/>
      <c r="Y178" s="147"/>
      <c r="Z178" s="1000"/>
      <c r="AA178" s="1001"/>
      <c r="AB178" s="1002"/>
    </row>
    <row r="179" spans="2:28" ht="17.100000000000001" customHeight="1">
      <c r="B179" s="984" t="s">
        <v>1479</v>
      </c>
      <c r="C179" s="984"/>
      <c r="D179" s="984"/>
      <c r="E179" s="342"/>
      <c r="F179" s="143" t="s">
        <v>1480</v>
      </c>
      <c r="G179" s="143"/>
      <c r="H179" s="343"/>
      <c r="I179" s="143" t="s">
        <v>1481</v>
      </c>
      <c r="J179" s="143"/>
      <c r="K179" s="343"/>
      <c r="L179" s="143" t="s">
        <v>1482</v>
      </c>
      <c r="M179" s="143"/>
      <c r="N179" s="143"/>
      <c r="O179" s="343"/>
      <c r="P179" s="143" t="s">
        <v>642</v>
      </c>
      <c r="Q179" s="143"/>
      <c r="R179" s="143"/>
      <c r="S179" s="143"/>
      <c r="T179" s="143"/>
      <c r="U179" s="143"/>
      <c r="V179" s="143"/>
      <c r="W179" s="143"/>
      <c r="X179" s="143"/>
      <c r="Y179" s="144"/>
      <c r="Z179" s="994"/>
      <c r="AA179" s="995"/>
      <c r="AB179" s="996"/>
    </row>
    <row r="180" spans="2:28" ht="17.100000000000001" customHeight="1">
      <c r="B180" s="984"/>
      <c r="C180" s="984"/>
      <c r="D180" s="984"/>
      <c r="E180" s="153" t="s">
        <v>84</v>
      </c>
      <c r="F180" s="1035"/>
      <c r="G180" s="1035"/>
      <c r="H180" s="146" t="s">
        <v>1483</v>
      </c>
      <c r="I180" s="146"/>
      <c r="J180" s="154" t="s">
        <v>84</v>
      </c>
      <c r="K180" s="1035"/>
      <c r="L180" s="1035"/>
      <c r="M180" s="146" t="s">
        <v>1483</v>
      </c>
      <c r="N180" s="146"/>
      <c r="O180" s="154" t="s">
        <v>84</v>
      </c>
      <c r="P180" s="1035"/>
      <c r="Q180" s="1035"/>
      <c r="R180" s="146" t="s">
        <v>1483</v>
      </c>
      <c r="S180" s="146"/>
      <c r="T180" s="344"/>
      <c r="U180" s="146" t="s">
        <v>681</v>
      </c>
      <c r="V180" s="146"/>
      <c r="W180" s="146"/>
      <c r="X180" s="146"/>
      <c r="Y180" s="147"/>
      <c r="Z180" s="1000"/>
      <c r="AA180" s="1001"/>
      <c r="AB180" s="1002"/>
    </row>
    <row r="181" spans="2:28" ht="17.100000000000001" customHeight="1">
      <c r="B181" s="989" t="s">
        <v>1484</v>
      </c>
      <c r="C181" s="989"/>
      <c r="D181" s="989"/>
      <c r="E181" s="342"/>
      <c r="F181" s="143" t="s">
        <v>1485</v>
      </c>
      <c r="G181" s="143"/>
      <c r="H181" s="343"/>
      <c r="I181" s="143" t="s">
        <v>1486</v>
      </c>
      <c r="J181" s="143"/>
      <c r="K181" s="343"/>
      <c r="L181" s="143" t="s">
        <v>185</v>
      </c>
      <c r="M181" s="140"/>
      <c r="N181" s="140"/>
      <c r="O181" s="140"/>
      <c r="P181" s="140"/>
      <c r="Q181" s="140"/>
      <c r="R181" s="140"/>
      <c r="S181" s="140"/>
      <c r="T181" s="140"/>
      <c r="U181" s="140"/>
      <c r="V181" s="140"/>
      <c r="W181" s="140"/>
      <c r="X181" s="140"/>
      <c r="Y181" s="155"/>
      <c r="Z181" s="1021"/>
      <c r="AA181" s="1022"/>
      <c r="AB181" s="1023"/>
    </row>
    <row r="182" spans="2:28" ht="17.100000000000001" customHeight="1">
      <c r="B182" s="1033" t="s">
        <v>1487</v>
      </c>
      <c r="C182" s="1033"/>
      <c r="D182" s="1033"/>
      <c r="E182" s="156" t="s">
        <v>1488</v>
      </c>
      <c r="F182" s="157"/>
      <c r="G182" s="157"/>
      <c r="H182" s="157"/>
      <c r="I182" s="157"/>
      <c r="J182" s="347"/>
      <c r="K182" s="157" t="s">
        <v>1489</v>
      </c>
      <c r="L182" s="157"/>
      <c r="M182" s="157"/>
      <c r="N182" s="347"/>
      <c r="O182" s="157" t="s">
        <v>1490</v>
      </c>
      <c r="P182" s="157"/>
      <c r="Q182" s="157"/>
      <c r="R182" s="347"/>
      <c r="S182" s="157" t="s">
        <v>681</v>
      </c>
      <c r="T182" s="157"/>
      <c r="U182" s="157"/>
      <c r="V182" s="157"/>
      <c r="W182" s="157"/>
      <c r="X182" s="157"/>
      <c r="Y182" s="158"/>
      <c r="Z182" s="994"/>
      <c r="AA182" s="995"/>
      <c r="AB182" s="996"/>
    </row>
    <row r="183" spans="2:28" ht="17.100000000000001" customHeight="1">
      <c r="B183" s="1033"/>
      <c r="C183" s="1033"/>
      <c r="D183" s="1033"/>
      <c r="E183" s="159" t="s">
        <v>1491</v>
      </c>
      <c r="F183" s="160"/>
      <c r="G183" s="160"/>
      <c r="H183" s="160"/>
      <c r="I183" s="160"/>
      <c r="J183" s="348"/>
      <c r="K183" s="160" t="s">
        <v>1489</v>
      </c>
      <c r="L183" s="160"/>
      <c r="M183" s="160"/>
      <c r="N183" s="348"/>
      <c r="O183" s="160" t="s">
        <v>1490</v>
      </c>
      <c r="P183" s="160"/>
      <c r="Q183" s="160"/>
      <c r="R183" s="348"/>
      <c r="S183" s="160" t="s">
        <v>681</v>
      </c>
      <c r="T183" s="160"/>
      <c r="U183" s="160"/>
      <c r="V183" s="160"/>
      <c r="W183" s="160"/>
      <c r="X183" s="160"/>
      <c r="Y183" s="161"/>
      <c r="Z183" s="997"/>
      <c r="AA183" s="998"/>
      <c r="AB183" s="999"/>
    </row>
    <row r="184" spans="2:28" ht="17.100000000000001" customHeight="1">
      <c r="B184" s="1033"/>
      <c r="C184" s="1033"/>
      <c r="D184" s="1033"/>
      <c r="E184" s="162" t="s">
        <v>1492</v>
      </c>
      <c r="F184" s="163"/>
      <c r="G184" s="163"/>
      <c r="H184" s="163"/>
      <c r="I184" s="163"/>
      <c r="J184" s="349"/>
      <c r="K184" s="163" t="s">
        <v>1489</v>
      </c>
      <c r="L184" s="163"/>
      <c r="M184" s="163"/>
      <c r="N184" s="349"/>
      <c r="O184" s="163" t="s">
        <v>1490</v>
      </c>
      <c r="P184" s="163"/>
      <c r="Q184" s="163"/>
      <c r="R184" s="349"/>
      <c r="S184" s="163" t="s">
        <v>681</v>
      </c>
      <c r="T184" s="163"/>
      <c r="U184" s="163"/>
      <c r="V184" s="163"/>
      <c r="W184" s="163"/>
      <c r="X184" s="163"/>
      <c r="Y184" s="164"/>
      <c r="Z184" s="1000"/>
      <c r="AA184" s="1001"/>
      <c r="AB184" s="1002"/>
    </row>
    <row r="185" spans="2:28" ht="17.100000000000001" customHeight="1">
      <c r="B185" s="984" t="s">
        <v>1493</v>
      </c>
      <c r="C185" s="984"/>
      <c r="D185" s="984"/>
      <c r="E185" s="342"/>
      <c r="F185" s="143" t="s">
        <v>1494</v>
      </c>
      <c r="G185" s="143"/>
      <c r="H185" s="343"/>
      <c r="I185" s="143" t="s">
        <v>1495</v>
      </c>
      <c r="J185" s="143"/>
      <c r="K185" s="343"/>
      <c r="L185" s="143" t="s">
        <v>1496</v>
      </c>
      <c r="M185" s="143"/>
      <c r="N185" s="1034"/>
      <c r="O185" s="1034"/>
      <c r="P185" s="1034"/>
      <c r="Q185" s="1034"/>
      <c r="R185" s="1034"/>
      <c r="S185" s="1034"/>
      <c r="T185" s="1034"/>
      <c r="U185" s="1034"/>
      <c r="V185" s="143" t="s">
        <v>80</v>
      </c>
      <c r="W185" s="143"/>
      <c r="X185" s="343"/>
      <c r="Y185" s="144" t="s">
        <v>564</v>
      </c>
      <c r="Z185" s="994"/>
      <c r="AA185" s="995"/>
      <c r="AB185" s="996"/>
    </row>
    <row r="186" spans="2:28" ht="17.100000000000001" customHeight="1">
      <c r="B186" s="984"/>
      <c r="C186" s="984"/>
      <c r="D186" s="984"/>
      <c r="E186" s="145" t="s">
        <v>1497</v>
      </c>
      <c r="F186" s="146"/>
      <c r="G186" s="350"/>
      <c r="H186" s="146" t="s">
        <v>560</v>
      </c>
      <c r="I186" s="350"/>
      <c r="J186" s="146" t="s">
        <v>564</v>
      </c>
      <c r="K186" s="146"/>
      <c r="L186" s="146"/>
      <c r="M186" s="146"/>
      <c r="N186" s="146"/>
      <c r="O186" s="146"/>
      <c r="P186" s="146"/>
      <c r="Q186" s="146"/>
      <c r="R186" s="146"/>
      <c r="S186" s="146"/>
      <c r="T186" s="146"/>
      <c r="U186" s="146"/>
      <c r="V186" s="146"/>
      <c r="W186" s="146"/>
      <c r="X186" s="146"/>
      <c r="Y186" s="147"/>
      <c r="Z186" s="1000"/>
      <c r="AA186" s="1001"/>
      <c r="AB186" s="1002"/>
    </row>
    <row r="187" spans="2:28" ht="17.100000000000001" customHeight="1">
      <c r="B187" s="989" t="s">
        <v>1498</v>
      </c>
      <c r="C187" s="989"/>
      <c r="D187" s="989"/>
      <c r="E187" s="151" t="s">
        <v>84</v>
      </c>
      <c r="F187" s="1029"/>
      <c r="G187" s="1029"/>
      <c r="H187" s="1029"/>
      <c r="I187" s="1029"/>
      <c r="J187" s="143" t="s">
        <v>1499</v>
      </c>
      <c r="K187" s="143"/>
      <c r="L187" s="143"/>
      <c r="M187" s="143"/>
      <c r="N187" s="143"/>
      <c r="O187" s="143"/>
      <c r="P187" s="143"/>
      <c r="Q187" s="143"/>
      <c r="R187" s="143"/>
      <c r="S187" s="143"/>
      <c r="T187" s="143"/>
      <c r="U187" s="143"/>
      <c r="V187" s="343"/>
      <c r="W187" s="143" t="s">
        <v>1444</v>
      </c>
      <c r="X187" s="343"/>
      <c r="Y187" s="144" t="s">
        <v>564</v>
      </c>
      <c r="Z187" s="994"/>
      <c r="AA187" s="995"/>
      <c r="AB187" s="996"/>
    </row>
    <row r="188" spans="2:28" ht="17.100000000000001" customHeight="1">
      <c r="B188" s="989"/>
      <c r="C188" s="989"/>
      <c r="D188" s="989"/>
      <c r="E188" s="145" t="s">
        <v>1500</v>
      </c>
      <c r="F188" s="146"/>
      <c r="G188" s="146"/>
      <c r="H188" s="350"/>
      <c r="I188" s="146" t="s">
        <v>560</v>
      </c>
      <c r="J188" s="350"/>
      <c r="K188" s="146" t="s">
        <v>564</v>
      </c>
      <c r="L188" s="146"/>
      <c r="M188" s="146" t="s">
        <v>1501</v>
      </c>
      <c r="N188" s="146"/>
      <c r="O188" s="350"/>
      <c r="P188" s="146" t="s">
        <v>560</v>
      </c>
      <c r="Q188" s="350"/>
      <c r="R188" s="146" t="s">
        <v>564</v>
      </c>
      <c r="S188" s="146"/>
      <c r="T188" s="146"/>
      <c r="U188" s="146"/>
      <c r="V188" s="146"/>
      <c r="W188" s="146"/>
      <c r="X188" s="146"/>
      <c r="Y188" s="147"/>
      <c r="Z188" s="1000"/>
      <c r="AA188" s="1001"/>
      <c r="AB188" s="1002"/>
    </row>
    <row r="189" spans="2:28" ht="17.100000000000001" customHeight="1">
      <c r="B189" s="1030" t="s">
        <v>1502</v>
      </c>
      <c r="C189" s="1030"/>
      <c r="D189" s="1030"/>
      <c r="E189" s="142" t="s">
        <v>1503</v>
      </c>
      <c r="F189" s="143"/>
      <c r="G189" s="143"/>
      <c r="H189" s="343"/>
      <c r="I189" s="143" t="s">
        <v>560</v>
      </c>
      <c r="J189" s="343"/>
      <c r="K189" s="143" t="s">
        <v>564</v>
      </c>
      <c r="L189" s="143"/>
      <c r="M189" s="343"/>
      <c r="N189" s="143" t="s">
        <v>1504</v>
      </c>
      <c r="O189" s="143"/>
      <c r="P189" s="143"/>
      <c r="Q189" s="143"/>
      <c r="R189" s="143"/>
      <c r="S189" s="343"/>
      <c r="T189" s="143" t="s">
        <v>1505</v>
      </c>
      <c r="U189" s="143"/>
      <c r="V189" s="143"/>
      <c r="W189" s="143"/>
      <c r="X189" s="143"/>
      <c r="Y189" s="144"/>
      <c r="Z189" s="994"/>
      <c r="AA189" s="995"/>
      <c r="AB189" s="996"/>
    </row>
    <row r="190" spans="2:28" ht="17.100000000000001" customHeight="1">
      <c r="B190" s="1031" t="s">
        <v>1506</v>
      </c>
      <c r="C190" s="1031"/>
      <c r="D190" s="1031"/>
      <c r="E190" s="344"/>
      <c r="F190" s="146" t="s">
        <v>1507</v>
      </c>
      <c r="G190" s="146"/>
      <c r="H190" s="146"/>
      <c r="I190" s="146"/>
      <c r="J190" s="146"/>
      <c r="K190" s="146"/>
      <c r="L190" s="350"/>
      <c r="M190" s="146" t="s">
        <v>1496</v>
      </c>
      <c r="N190" s="146"/>
      <c r="O190" s="1032"/>
      <c r="P190" s="1032"/>
      <c r="Q190" s="1032"/>
      <c r="R190" s="1032"/>
      <c r="S190" s="1032"/>
      <c r="T190" s="1032"/>
      <c r="U190" s="1032"/>
      <c r="V190" s="146" t="s">
        <v>80</v>
      </c>
      <c r="W190" s="146"/>
      <c r="X190" s="350"/>
      <c r="Y190" s="147" t="s">
        <v>564</v>
      </c>
      <c r="Z190" s="1000"/>
      <c r="AA190" s="1001"/>
      <c r="AB190" s="1002"/>
    </row>
    <row r="191" spans="2:28" ht="17.100000000000001" customHeight="1">
      <c r="B191" s="989" t="s">
        <v>1508</v>
      </c>
      <c r="C191" s="989"/>
      <c r="D191" s="989"/>
      <c r="E191" s="165" t="s">
        <v>1509</v>
      </c>
      <c r="F191" s="140"/>
      <c r="G191" s="140"/>
      <c r="H191" s="343"/>
      <c r="I191" s="140" t="s">
        <v>1510</v>
      </c>
      <c r="J191" s="140"/>
      <c r="K191" s="343"/>
      <c r="L191" s="140" t="s">
        <v>1511</v>
      </c>
      <c r="M191" s="140"/>
      <c r="N191" s="140"/>
      <c r="O191" s="140"/>
      <c r="P191" s="140"/>
      <c r="Q191" s="140"/>
      <c r="R191" s="140"/>
      <c r="S191" s="140"/>
      <c r="T191" s="140"/>
      <c r="U191" s="140"/>
      <c r="V191" s="140"/>
      <c r="W191" s="140"/>
      <c r="X191" s="140"/>
      <c r="Y191" s="155"/>
      <c r="Z191" s="1021"/>
      <c r="AA191" s="1022"/>
      <c r="AB191" s="1023"/>
    </row>
    <row r="192" spans="2:28" ht="17.100000000000001" customHeight="1">
      <c r="B192" s="989" t="s">
        <v>1512</v>
      </c>
      <c r="C192" s="989"/>
      <c r="D192" s="989"/>
      <c r="E192" s="142" t="s">
        <v>1513</v>
      </c>
      <c r="F192" s="143"/>
      <c r="G192" s="143"/>
      <c r="H192" s="143"/>
      <c r="I192" s="343"/>
      <c r="J192" s="143" t="s">
        <v>1514</v>
      </c>
      <c r="K192" s="1020"/>
      <c r="L192" s="1020"/>
      <c r="M192" s="1020"/>
      <c r="N192" s="143" t="s">
        <v>1515</v>
      </c>
      <c r="O192" s="143"/>
      <c r="P192" s="143"/>
      <c r="Q192" s="343"/>
      <c r="R192" s="143" t="s">
        <v>564</v>
      </c>
      <c r="S192" s="143"/>
      <c r="T192" s="143"/>
      <c r="U192" s="143"/>
      <c r="V192" s="143"/>
      <c r="W192" s="143"/>
      <c r="X192" s="143"/>
      <c r="Y192" s="144"/>
      <c r="Z192" s="994"/>
      <c r="AA192" s="995"/>
      <c r="AB192" s="996"/>
    </row>
    <row r="193" spans="2:28" ht="17.100000000000001" customHeight="1">
      <c r="B193" s="989"/>
      <c r="C193" s="989"/>
      <c r="D193" s="989"/>
      <c r="E193" s="145" t="s">
        <v>1516</v>
      </c>
      <c r="F193" s="146"/>
      <c r="G193" s="350"/>
      <c r="H193" s="1024" t="s">
        <v>1517</v>
      </c>
      <c r="I193" s="1025"/>
      <c r="J193" s="1025"/>
      <c r="K193" s="1026"/>
      <c r="L193" s="1026"/>
      <c r="M193" s="1026"/>
      <c r="N193" s="1027" t="s">
        <v>1518</v>
      </c>
      <c r="O193" s="1027"/>
      <c r="P193" s="1027"/>
      <c r="Q193" s="1028"/>
      <c r="R193" s="1028"/>
      <c r="S193" s="1028"/>
      <c r="T193" s="146" t="s">
        <v>1519</v>
      </c>
      <c r="U193" s="132"/>
      <c r="V193" s="146"/>
      <c r="W193" s="350"/>
      <c r="X193" s="146" t="s">
        <v>564</v>
      </c>
      <c r="Y193" s="132"/>
      <c r="Z193" s="1000"/>
      <c r="AA193" s="1001"/>
      <c r="AB193" s="1002"/>
    </row>
    <row r="194" spans="2:28" ht="17.100000000000001" customHeight="1">
      <c r="B194" s="989" t="s">
        <v>1520</v>
      </c>
      <c r="C194" s="989"/>
      <c r="D194" s="989"/>
      <c r="E194" s="342"/>
      <c r="F194" s="143" t="s">
        <v>1521</v>
      </c>
      <c r="G194" s="143"/>
      <c r="H194" s="143"/>
      <c r="I194" s="1019"/>
      <c r="J194" s="1019"/>
      <c r="K194" s="143" t="s">
        <v>1522</v>
      </c>
      <c r="L194" s="143"/>
      <c r="M194" s="143"/>
      <c r="N194" s="143"/>
      <c r="O194" s="143"/>
      <c r="P194" s="152" t="s">
        <v>1523</v>
      </c>
      <c r="Q194" s="1020"/>
      <c r="R194" s="1020"/>
      <c r="S194" s="1020"/>
      <c r="T194" s="1020"/>
      <c r="U194" s="143" t="s">
        <v>1474</v>
      </c>
      <c r="V194" s="143"/>
      <c r="W194" s="143"/>
      <c r="X194" s="143"/>
      <c r="Y194" s="144"/>
      <c r="Z194" s="994"/>
      <c r="AA194" s="995"/>
      <c r="AB194" s="996"/>
    </row>
    <row r="195" spans="2:28" ht="17.100000000000001" customHeight="1">
      <c r="B195" s="989"/>
      <c r="C195" s="989"/>
      <c r="D195" s="989"/>
      <c r="E195" s="345"/>
      <c r="F195" s="132" t="s">
        <v>1524</v>
      </c>
      <c r="G195" s="132"/>
      <c r="H195" s="132"/>
      <c r="I195" s="132"/>
      <c r="J195" s="132"/>
      <c r="K195" s="132"/>
      <c r="L195" s="132"/>
      <c r="M195" s="132"/>
      <c r="N195" s="132"/>
      <c r="O195" s="132"/>
      <c r="P195" s="166" t="s">
        <v>1523</v>
      </c>
      <c r="Q195" s="1007"/>
      <c r="R195" s="1007"/>
      <c r="S195" s="1007"/>
      <c r="T195" s="1007"/>
      <c r="U195" s="132" t="s">
        <v>1474</v>
      </c>
      <c r="V195" s="132"/>
      <c r="W195" s="132"/>
      <c r="X195" s="132"/>
      <c r="Y195" s="141"/>
      <c r="Z195" s="997"/>
      <c r="AA195" s="998"/>
      <c r="AB195" s="999"/>
    </row>
    <row r="196" spans="2:28" ht="17.100000000000001" customHeight="1">
      <c r="B196" s="989"/>
      <c r="C196" s="989"/>
      <c r="D196" s="989"/>
      <c r="E196" s="345"/>
      <c r="F196" s="132" t="s">
        <v>1525</v>
      </c>
      <c r="G196" s="132"/>
      <c r="H196" s="132"/>
      <c r="I196" s="132"/>
      <c r="J196" s="132"/>
      <c r="K196" s="132"/>
      <c r="L196" s="132"/>
      <c r="M196" s="132"/>
      <c r="N196" s="132"/>
      <c r="O196" s="132"/>
      <c r="P196" s="166" t="s">
        <v>1523</v>
      </c>
      <c r="Q196" s="1007"/>
      <c r="R196" s="1007"/>
      <c r="S196" s="1007"/>
      <c r="T196" s="1007"/>
      <c r="U196" s="132" t="s">
        <v>1474</v>
      </c>
      <c r="V196" s="132"/>
      <c r="W196" s="132"/>
      <c r="X196" s="132"/>
      <c r="Y196" s="141"/>
      <c r="Z196" s="997"/>
      <c r="AA196" s="998"/>
      <c r="AB196" s="999"/>
    </row>
    <row r="197" spans="2:28" ht="17.100000000000001" customHeight="1">
      <c r="B197" s="989"/>
      <c r="C197" s="989"/>
      <c r="D197" s="989"/>
      <c r="E197" s="345"/>
      <c r="F197" s="132" t="s">
        <v>1526</v>
      </c>
      <c r="G197" s="132"/>
      <c r="H197" s="132"/>
      <c r="I197" s="1008"/>
      <c r="J197" s="1008"/>
      <c r="K197" s="132" t="s">
        <v>1522</v>
      </c>
      <c r="L197" s="132"/>
      <c r="M197" s="132"/>
      <c r="N197" s="132"/>
      <c r="O197" s="132"/>
      <c r="P197" s="166" t="s">
        <v>1523</v>
      </c>
      <c r="Q197" s="1007"/>
      <c r="R197" s="1007"/>
      <c r="S197" s="1007"/>
      <c r="T197" s="1007"/>
      <c r="U197" s="132" t="s">
        <v>1474</v>
      </c>
      <c r="V197" s="132"/>
      <c r="W197" s="132"/>
      <c r="X197" s="132"/>
      <c r="Y197" s="141"/>
      <c r="Z197" s="997"/>
      <c r="AA197" s="998"/>
      <c r="AB197" s="999"/>
    </row>
    <row r="198" spans="2:28" ht="17.100000000000001" customHeight="1">
      <c r="B198" s="989"/>
      <c r="C198" s="989"/>
      <c r="D198" s="989"/>
      <c r="E198" s="345"/>
      <c r="F198" s="132" t="s">
        <v>1527</v>
      </c>
      <c r="G198" s="132"/>
      <c r="H198" s="132"/>
      <c r="I198" s="132"/>
      <c r="J198" s="132"/>
      <c r="K198" s="132"/>
      <c r="L198" s="132"/>
      <c r="M198" s="132"/>
      <c r="N198" s="132"/>
      <c r="O198" s="132"/>
      <c r="P198" s="132"/>
      <c r="Q198" s="132"/>
      <c r="R198" s="132"/>
      <c r="S198" s="132"/>
      <c r="T198" s="132"/>
      <c r="U198" s="132"/>
      <c r="V198" s="132"/>
      <c r="W198" s="132"/>
      <c r="X198" s="132"/>
      <c r="Y198" s="141"/>
      <c r="Z198" s="997"/>
      <c r="AA198" s="998"/>
      <c r="AB198" s="999"/>
    </row>
    <row r="199" spans="2:28" ht="17.100000000000001" customHeight="1">
      <c r="B199" s="989"/>
      <c r="C199" s="989"/>
      <c r="D199" s="989"/>
      <c r="E199" s="150"/>
      <c r="F199" s="132" t="s">
        <v>1528</v>
      </c>
      <c r="G199" s="132"/>
      <c r="H199" s="1007"/>
      <c r="I199" s="1007"/>
      <c r="J199" s="1007"/>
      <c r="K199" s="132" t="s">
        <v>1529</v>
      </c>
      <c r="L199" s="132"/>
      <c r="M199" s="326"/>
      <c r="N199" s="132" t="s">
        <v>1530</v>
      </c>
      <c r="O199" s="326"/>
      <c r="P199" s="132" t="s">
        <v>13</v>
      </c>
      <c r="Q199" s="326"/>
      <c r="R199" s="132" t="s">
        <v>1531</v>
      </c>
      <c r="S199" s="132"/>
      <c r="T199" s="1008"/>
      <c r="U199" s="1008"/>
      <c r="V199" s="1008"/>
      <c r="W199" s="1008"/>
      <c r="X199" s="1008"/>
      <c r="Y199" s="141" t="s">
        <v>1532</v>
      </c>
      <c r="Z199" s="997"/>
      <c r="AA199" s="998"/>
      <c r="AB199" s="999"/>
    </row>
    <row r="200" spans="2:28" ht="17.100000000000001" customHeight="1">
      <c r="B200" s="989"/>
      <c r="C200" s="989"/>
      <c r="D200" s="989"/>
      <c r="E200" s="345"/>
      <c r="F200" s="132" t="s">
        <v>1533</v>
      </c>
      <c r="G200" s="132"/>
      <c r="H200" s="132"/>
      <c r="I200" s="132"/>
      <c r="J200" s="132"/>
      <c r="K200" s="1007"/>
      <c r="L200" s="1007"/>
      <c r="M200" s="1007"/>
      <c r="N200" s="132" t="s">
        <v>1474</v>
      </c>
      <c r="O200" s="132"/>
      <c r="P200" s="132" t="s">
        <v>1534</v>
      </c>
      <c r="Q200" s="132"/>
      <c r="R200" s="132"/>
      <c r="S200" s="1007"/>
      <c r="T200" s="1007"/>
      <c r="U200" s="1007"/>
      <c r="V200" s="132" t="s">
        <v>1474</v>
      </c>
      <c r="W200" s="132"/>
      <c r="X200" s="132"/>
      <c r="Y200" s="141"/>
      <c r="Z200" s="997"/>
      <c r="AA200" s="998"/>
      <c r="AB200" s="999"/>
    </row>
    <row r="201" spans="2:28" ht="17.100000000000001" customHeight="1">
      <c r="B201" s="989"/>
      <c r="C201" s="989"/>
      <c r="D201" s="989"/>
      <c r="E201" s="150"/>
      <c r="F201" s="132" t="s">
        <v>1535</v>
      </c>
      <c r="G201" s="132"/>
      <c r="H201" s="132"/>
      <c r="I201" s="132"/>
      <c r="J201" s="132"/>
      <c r="K201" s="344"/>
      <c r="L201" s="132" t="s">
        <v>1514</v>
      </c>
      <c r="M201" s="326"/>
      <c r="N201" s="132" t="s">
        <v>1530</v>
      </c>
      <c r="O201" s="326"/>
      <c r="P201" s="132" t="s">
        <v>13</v>
      </c>
      <c r="Q201" s="326"/>
      <c r="R201" s="132" t="s">
        <v>1531</v>
      </c>
      <c r="S201" s="132"/>
      <c r="T201" s="1008"/>
      <c r="U201" s="1008"/>
      <c r="V201" s="1008"/>
      <c r="W201" s="132" t="s">
        <v>1532</v>
      </c>
      <c r="X201" s="344"/>
      <c r="Y201" s="141" t="s">
        <v>564</v>
      </c>
      <c r="Z201" s="997"/>
      <c r="AA201" s="998"/>
      <c r="AB201" s="999"/>
    </row>
    <row r="202" spans="2:28" ht="17.100000000000001" customHeight="1">
      <c r="B202" s="989"/>
      <c r="C202" s="989"/>
      <c r="D202" s="989"/>
      <c r="E202" s="345"/>
      <c r="F202" s="146" t="s">
        <v>1536</v>
      </c>
      <c r="G202" s="146"/>
      <c r="H202" s="146"/>
      <c r="I202" s="146"/>
      <c r="J202" s="146"/>
      <c r="K202" s="146"/>
      <c r="L202" s="146"/>
      <c r="M202" s="146"/>
      <c r="N202" s="1009"/>
      <c r="O202" s="1009"/>
      <c r="P202" s="1009"/>
      <c r="Q202" s="1009"/>
      <c r="R202" s="1009"/>
      <c r="S202" s="146" t="s">
        <v>1532</v>
      </c>
      <c r="T202" s="146"/>
      <c r="U202" s="146"/>
      <c r="V202" s="146"/>
      <c r="W202" s="146"/>
      <c r="X202" s="146"/>
      <c r="Y202" s="147"/>
      <c r="Z202" s="1000"/>
      <c r="AA202" s="1001"/>
      <c r="AB202" s="1002"/>
    </row>
    <row r="203" spans="2:28" ht="17.100000000000001" customHeight="1">
      <c r="B203" s="984" t="s">
        <v>1537</v>
      </c>
      <c r="C203" s="984"/>
      <c r="D203" s="984"/>
      <c r="E203" s="1010"/>
      <c r="F203" s="1011"/>
      <c r="G203" s="1011"/>
      <c r="H203" s="1011"/>
      <c r="I203" s="1011"/>
      <c r="J203" s="1011"/>
      <c r="K203" s="1011"/>
      <c r="L203" s="1011"/>
      <c r="M203" s="1011"/>
      <c r="N203" s="1011"/>
      <c r="O203" s="1011"/>
      <c r="P203" s="1011"/>
      <c r="Q203" s="1011"/>
      <c r="R203" s="1011"/>
      <c r="S203" s="1011"/>
      <c r="T203" s="1011"/>
      <c r="U203" s="1011"/>
      <c r="V203" s="1011"/>
      <c r="W203" s="1011"/>
      <c r="X203" s="1011"/>
      <c r="Y203" s="1012"/>
      <c r="Z203" s="994"/>
      <c r="AA203" s="995"/>
      <c r="AB203" s="996"/>
    </row>
    <row r="204" spans="2:28" ht="17.100000000000001" customHeight="1">
      <c r="B204" s="984"/>
      <c r="C204" s="984"/>
      <c r="D204" s="984"/>
      <c r="E204" s="1013"/>
      <c r="F204" s="1014"/>
      <c r="G204" s="1014"/>
      <c r="H204" s="1014"/>
      <c r="I204" s="1014"/>
      <c r="J204" s="1014"/>
      <c r="K204" s="1014"/>
      <c r="L204" s="1014"/>
      <c r="M204" s="1014"/>
      <c r="N204" s="1014"/>
      <c r="O204" s="1014"/>
      <c r="P204" s="1014"/>
      <c r="Q204" s="1014"/>
      <c r="R204" s="1014"/>
      <c r="S204" s="1014"/>
      <c r="T204" s="1014"/>
      <c r="U204" s="1014"/>
      <c r="V204" s="1014"/>
      <c r="W204" s="1014"/>
      <c r="X204" s="1014"/>
      <c r="Y204" s="1015"/>
      <c r="Z204" s="997"/>
      <c r="AA204" s="998"/>
      <c r="AB204" s="999"/>
    </row>
    <row r="205" spans="2:28" ht="17.100000000000001" customHeight="1">
      <c r="B205" s="984"/>
      <c r="C205" s="984"/>
      <c r="D205" s="984"/>
      <c r="E205" s="1013"/>
      <c r="F205" s="1014"/>
      <c r="G205" s="1014"/>
      <c r="H205" s="1014"/>
      <c r="I205" s="1014"/>
      <c r="J205" s="1014"/>
      <c r="K205" s="1014"/>
      <c r="L205" s="1014"/>
      <c r="M205" s="1014"/>
      <c r="N205" s="1014"/>
      <c r="O205" s="1014"/>
      <c r="P205" s="1014"/>
      <c r="Q205" s="1014"/>
      <c r="R205" s="1014"/>
      <c r="S205" s="1014"/>
      <c r="T205" s="1014"/>
      <c r="U205" s="1014"/>
      <c r="V205" s="1014"/>
      <c r="W205" s="1014"/>
      <c r="X205" s="1014"/>
      <c r="Y205" s="1015"/>
      <c r="Z205" s="997"/>
      <c r="AA205" s="998"/>
      <c r="AB205" s="999"/>
    </row>
    <row r="206" spans="2:28" ht="17.100000000000001" customHeight="1">
      <c r="B206" s="984"/>
      <c r="C206" s="984"/>
      <c r="D206" s="984"/>
      <c r="E206" s="1016"/>
      <c r="F206" s="1017"/>
      <c r="G206" s="1017"/>
      <c r="H206" s="1017"/>
      <c r="I206" s="1017"/>
      <c r="J206" s="1017"/>
      <c r="K206" s="1017"/>
      <c r="L206" s="1017"/>
      <c r="M206" s="1017"/>
      <c r="N206" s="1017"/>
      <c r="O206" s="1017"/>
      <c r="P206" s="1017"/>
      <c r="Q206" s="1017"/>
      <c r="R206" s="1017"/>
      <c r="S206" s="1017"/>
      <c r="T206" s="1017"/>
      <c r="U206" s="1017"/>
      <c r="V206" s="1017"/>
      <c r="W206" s="1017"/>
      <c r="X206" s="1017"/>
      <c r="Y206" s="1018"/>
      <c r="Z206" s="1000"/>
      <c r="AA206" s="1001"/>
      <c r="AB206" s="1002"/>
    </row>
    <row r="207" spans="2:28" ht="22.5" customHeight="1">
      <c r="B207" s="989" t="s">
        <v>1433</v>
      </c>
      <c r="C207" s="989"/>
      <c r="D207" s="989"/>
      <c r="E207" s="1003" t="s">
        <v>1434</v>
      </c>
      <c r="F207" s="1004"/>
      <c r="G207" s="1004"/>
      <c r="H207" s="1004"/>
      <c r="I207" s="1004"/>
      <c r="J207" s="1004"/>
      <c r="K207" s="1004"/>
      <c r="L207" s="1004"/>
      <c r="M207" s="1004"/>
      <c r="N207" s="1004"/>
      <c r="O207" s="1004"/>
      <c r="P207" s="1004"/>
      <c r="Q207" s="1004"/>
      <c r="R207" s="1004"/>
      <c r="S207" s="1004"/>
      <c r="T207" s="1004"/>
      <c r="U207" s="1004"/>
      <c r="V207" s="1004"/>
      <c r="W207" s="1004"/>
      <c r="X207" s="1004"/>
      <c r="Y207" s="1005"/>
      <c r="Z207" s="1003" t="s">
        <v>1435</v>
      </c>
      <c r="AA207" s="1004"/>
      <c r="AB207" s="1005"/>
    </row>
    <row r="208" spans="2:28" ht="23.1" customHeight="1">
      <c r="B208" s="985" t="s">
        <v>1538</v>
      </c>
      <c r="C208" s="985"/>
      <c r="D208" s="985"/>
      <c r="E208" s="350"/>
      <c r="F208" s="140" t="s">
        <v>1539</v>
      </c>
      <c r="G208" s="140"/>
      <c r="H208" s="140"/>
      <c r="I208" s="1006"/>
      <c r="J208" s="1006"/>
      <c r="K208" s="1006"/>
      <c r="L208" s="1006"/>
      <c r="M208" s="1006"/>
      <c r="N208" s="1006"/>
      <c r="O208" s="1006"/>
      <c r="P208" s="1006"/>
      <c r="Q208" s="1006"/>
      <c r="R208" s="1006"/>
      <c r="S208" s="1006"/>
      <c r="T208" s="1006"/>
      <c r="U208" s="1006"/>
      <c r="V208" s="140" t="s">
        <v>80</v>
      </c>
      <c r="W208" s="350"/>
      <c r="X208" s="140" t="s">
        <v>1511</v>
      </c>
      <c r="Y208" s="155"/>
      <c r="Z208" s="986"/>
      <c r="AA208" s="987"/>
      <c r="AB208" s="988"/>
    </row>
    <row r="209" spans="2:28" ht="23.1" customHeight="1">
      <c r="B209" s="985" t="s">
        <v>1540</v>
      </c>
      <c r="C209" s="985"/>
      <c r="D209" s="985"/>
      <c r="E209" s="350"/>
      <c r="F209" s="140" t="s">
        <v>560</v>
      </c>
      <c r="G209" s="140"/>
      <c r="H209" s="350"/>
      <c r="I209" s="140" t="s">
        <v>564</v>
      </c>
      <c r="J209" s="140"/>
      <c r="K209" s="140" t="s">
        <v>1541</v>
      </c>
      <c r="L209" s="140"/>
      <c r="M209" s="140"/>
      <c r="N209" s="167"/>
      <c r="O209" s="139" t="s">
        <v>1422</v>
      </c>
      <c r="P209" s="167"/>
      <c r="Q209" s="140" t="s">
        <v>80</v>
      </c>
      <c r="R209" s="140"/>
      <c r="S209" s="140"/>
      <c r="T209" s="140"/>
      <c r="U209" s="140"/>
      <c r="V209" s="140"/>
      <c r="W209" s="140"/>
      <c r="X209" s="140"/>
      <c r="Y209" s="155"/>
      <c r="Z209" s="986"/>
      <c r="AA209" s="987"/>
      <c r="AB209" s="988"/>
    </row>
    <row r="210" spans="2:28" ht="23.1" customHeight="1">
      <c r="B210" s="985" t="s">
        <v>1542</v>
      </c>
      <c r="C210" s="985"/>
      <c r="D210" s="985"/>
      <c r="E210" s="350"/>
      <c r="F210" s="140" t="s">
        <v>560</v>
      </c>
      <c r="G210" s="140"/>
      <c r="H210" s="350"/>
      <c r="I210" s="140" t="s">
        <v>564</v>
      </c>
      <c r="J210" s="140"/>
      <c r="K210" s="140"/>
      <c r="L210" s="140"/>
      <c r="M210" s="140"/>
      <c r="N210" s="140"/>
      <c r="O210" s="140"/>
      <c r="P210" s="140"/>
      <c r="Q210" s="140"/>
      <c r="R210" s="140"/>
      <c r="S210" s="140"/>
      <c r="T210" s="140"/>
      <c r="U210" s="140"/>
      <c r="V210" s="140"/>
      <c r="W210" s="140"/>
      <c r="X210" s="140"/>
      <c r="Y210" s="155"/>
      <c r="Z210" s="986"/>
      <c r="AA210" s="987"/>
      <c r="AB210" s="988"/>
    </row>
    <row r="211" spans="2:28" ht="23.1" customHeight="1">
      <c r="B211" s="985" t="s">
        <v>1543</v>
      </c>
      <c r="C211" s="985"/>
      <c r="D211" s="985"/>
      <c r="E211" s="350"/>
      <c r="F211" s="140" t="s">
        <v>1544</v>
      </c>
      <c r="G211" s="140"/>
      <c r="H211" s="140"/>
      <c r="I211" s="140"/>
      <c r="J211" s="140"/>
      <c r="K211" s="350"/>
      <c r="L211" s="140" t="s">
        <v>1545</v>
      </c>
      <c r="M211" s="140"/>
      <c r="N211" s="140"/>
      <c r="O211" s="140"/>
      <c r="P211" s="350"/>
      <c r="Q211" s="140" t="s">
        <v>1546</v>
      </c>
      <c r="R211" s="140"/>
      <c r="S211" s="140"/>
      <c r="T211" s="140"/>
      <c r="U211" s="350"/>
      <c r="V211" s="140" t="s">
        <v>560</v>
      </c>
      <c r="W211" s="140"/>
      <c r="X211" s="350"/>
      <c r="Y211" s="140" t="s">
        <v>564</v>
      </c>
      <c r="Z211" s="986"/>
      <c r="AA211" s="987"/>
      <c r="AB211" s="988"/>
    </row>
    <row r="212" spans="2:28" ht="23.1" customHeight="1">
      <c r="B212" s="990" t="s">
        <v>1547</v>
      </c>
      <c r="C212" s="990"/>
      <c r="D212" s="990"/>
      <c r="E212" s="350"/>
      <c r="F212" s="140" t="s">
        <v>1548</v>
      </c>
      <c r="G212" s="140"/>
      <c r="H212" s="350"/>
      <c r="I212" s="140" t="s">
        <v>1549</v>
      </c>
      <c r="J212" s="140"/>
      <c r="K212" s="140"/>
      <c r="L212" s="140" t="s">
        <v>1550</v>
      </c>
      <c r="M212" s="140"/>
      <c r="N212" s="350"/>
      <c r="O212" s="140" t="s">
        <v>560</v>
      </c>
      <c r="P212" s="140"/>
      <c r="Q212" s="350"/>
      <c r="R212" s="140" t="s">
        <v>564</v>
      </c>
      <c r="S212" s="140"/>
      <c r="T212" s="140"/>
      <c r="U212" s="140"/>
      <c r="V212" s="140"/>
      <c r="W212" s="140"/>
      <c r="X212" s="140"/>
      <c r="Y212" s="155"/>
      <c r="Z212" s="986"/>
      <c r="AA212" s="987"/>
      <c r="AB212" s="988"/>
    </row>
    <row r="213" spans="2:28" ht="23.1" customHeight="1">
      <c r="B213" s="991" t="s">
        <v>1551</v>
      </c>
      <c r="C213" s="991"/>
      <c r="D213" s="991"/>
      <c r="E213" s="350"/>
      <c r="F213" s="140" t="s">
        <v>1548</v>
      </c>
      <c r="G213" s="140"/>
      <c r="H213" s="350"/>
      <c r="I213" s="140" t="s">
        <v>1549</v>
      </c>
      <c r="J213" s="140"/>
      <c r="K213" s="140"/>
      <c r="L213" s="140" t="s">
        <v>1550</v>
      </c>
      <c r="M213" s="140"/>
      <c r="N213" s="350"/>
      <c r="O213" s="140" t="s">
        <v>560</v>
      </c>
      <c r="P213" s="140"/>
      <c r="Q213" s="350"/>
      <c r="R213" s="140" t="s">
        <v>564</v>
      </c>
      <c r="S213" s="140"/>
      <c r="T213" s="140"/>
      <c r="U213" s="140"/>
      <c r="V213" s="140"/>
      <c r="W213" s="140"/>
      <c r="X213" s="140"/>
      <c r="Y213" s="155"/>
      <c r="Z213" s="986"/>
      <c r="AA213" s="987"/>
      <c r="AB213" s="988"/>
    </row>
    <row r="214" spans="2:28" ht="23.1" customHeight="1">
      <c r="B214" s="985" t="s">
        <v>1552</v>
      </c>
      <c r="C214" s="985"/>
      <c r="D214" s="985"/>
      <c r="E214" s="350"/>
      <c r="F214" s="140" t="s">
        <v>560</v>
      </c>
      <c r="G214" s="140"/>
      <c r="H214" s="350"/>
      <c r="I214" s="140" t="s">
        <v>564</v>
      </c>
      <c r="J214" s="140"/>
      <c r="K214" s="140" t="s">
        <v>1553</v>
      </c>
      <c r="L214" s="140"/>
      <c r="M214" s="350"/>
      <c r="N214" s="140" t="s">
        <v>1554</v>
      </c>
      <c r="O214" s="140"/>
      <c r="P214" s="350"/>
      <c r="Q214" s="140" t="s">
        <v>1496</v>
      </c>
      <c r="R214" s="140"/>
      <c r="S214" s="992"/>
      <c r="T214" s="993"/>
      <c r="U214" s="993"/>
      <c r="V214" s="993"/>
      <c r="W214" s="993"/>
      <c r="X214" s="993"/>
      <c r="Y214" s="155" t="s">
        <v>80</v>
      </c>
      <c r="Z214" s="986"/>
      <c r="AA214" s="987"/>
      <c r="AB214" s="988"/>
    </row>
    <row r="215" spans="2:28" ht="23.1" customHeight="1">
      <c r="B215" s="985" t="s">
        <v>1555</v>
      </c>
      <c r="C215" s="985"/>
      <c r="D215" s="985"/>
      <c r="E215" s="350"/>
      <c r="F215" s="140" t="s">
        <v>1556</v>
      </c>
      <c r="G215" s="140"/>
      <c r="H215" s="140"/>
      <c r="I215" s="140"/>
      <c r="J215" s="350"/>
      <c r="K215" s="140" t="s">
        <v>1557</v>
      </c>
      <c r="L215" s="140"/>
      <c r="M215" s="140"/>
      <c r="N215" s="140"/>
      <c r="O215" s="140"/>
      <c r="P215" s="140"/>
      <c r="Q215" s="140"/>
      <c r="R215" s="140"/>
      <c r="S215" s="140"/>
      <c r="T215" s="140"/>
      <c r="U215" s="140"/>
      <c r="V215" s="140"/>
      <c r="W215" s="140"/>
      <c r="X215" s="140"/>
      <c r="Y215" s="155"/>
      <c r="Z215" s="986"/>
      <c r="AA215" s="987"/>
      <c r="AB215" s="988"/>
    </row>
    <row r="216" spans="2:28" ht="23.1" customHeight="1">
      <c r="B216" s="985" t="s">
        <v>1858</v>
      </c>
      <c r="C216" s="985"/>
      <c r="D216" s="985"/>
      <c r="E216" s="350"/>
      <c r="F216" s="140" t="s">
        <v>1558</v>
      </c>
      <c r="G216" s="140"/>
      <c r="H216" s="350"/>
      <c r="I216" s="140" t="s">
        <v>1559</v>
      </c>
      <c r="J216" s="146"/>
      <c r="K216" s="350"/>
      <c r="L216" s="140" t="s">
        <v>1560</v>
      </c>
      <c r="M216" s="140"/>
      <c r="N216" s="350"/>
      <c r="O216" s="140" t="s">
        <v>1511</v>
      </c>
      <c r="P216" s="140"/>
      <c r="Q216" s="140"/>
      <c r="R216" s="140"/>
      <c r="S216" s="140"/>
      <c r="T216" s="140"/>
      <c r="U216" s="140"/>
      <c r="V216" s="140"/>
      <c r="W216" s="140"/>
      <c r="X216" s="140"/>
      <c r="Y216" s="155"/>
      <c r="Z216" s="986"/>
      <c r="AA216" s="987"/>
      <c r="AB216" s="988"/>
    </row>
    <row r="217" spans="2:28" ht="17.100000000000001" customHeight="1">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row>
    <row r="218" spans="2:28" ht="29.1" customHeight="1">
      <c r="B218" s="989" t="s">
        <v>1561</v>
      </c>
      <c r="C218" s="989"/>
      <c r="D218" s="989"/>
      <c r="E218" s="989"/>
      <c r="F218" s="989"/>
      <c r="G218" s="989"/>
      <c r="H218" s="989"/>
      <c r="I218" s="989"/>
      <c r="J218" s="989"/>
      <c r="K218" s="989"/>
      <c r="L218" s="989"/>
      <c r="M218" s="989"/>
      <c r="N218" s="989"/>
      <c r="O218" s="989"/>
      <c r="P218" s="989"/>
      <c r="Q218" s="989"/>
      <c r="R218" s="989"/>
      <c r="S218" s="989"/>
      <c r="T218" s="989"/>
      <c r="U218" s="989"/>
      <c r="V218" s="989"/>
      <c r="W218" s="989"/>
      <c r="X218" s="989"/>
      <c r="Y218" s="989"/>
      <c r="Z218" s="989"/>
      <c r="AA218" s="989"/>
      <c r="AB218" s="989"/>
    </row>
    <row r="219" spans="2:28" ht="22.5" customHeight="1">
      <c r="B219" s="989"/>
      <c r="C219" s="989"/>
      <c r="D219" s="989"/>
      <c r="E219" s="979" t="s">
        <v>1562</v>
      </c>
      <c r="F219" s="979"/>
      <c r="G219" s="979"/>
      <c r="H219" s="979" t="s">
        <v>1563</v>
      </c>
      <c r="I219" s="979"/>
      <c r="J219" s="979"/>
      <c r="K219" s="979"/>
      <c r="L219" s="979"/>
      <c r="M219" s="989" t="s">
        <v>1564</v>
      </c>
      <c r="N219" s="989"/>
      <c r="O219" s="989"/>
      <c r="P219" s="989"/>
      <c r="Q219" s="989"/>
      <c r="R219" s="989" t="s">
        <v>1565</v>
      </c>
      <c r="S219" s="989"/>
      <c r="T219" s="989"/>
      <c r="U219" s="989"/>
      <c r="V219" s="989"/>
      <c r="W219" s="989"/>
      <c r="X219" s="989"/>
      <c r="Y219" s="989"/>
      <c r="Z219" s="989"/>
      <c r="AA219" s="989"/>
      <c r="AB219" s="989"/>
    </row>
    <row r="220" spans="2:28" ht="33.950000000000003" customHeight="1">
      <c r="B220" s="979" t="s">
        <v>1566</v>
      </c>
      <c r="C220" s="979"/>
      <c r="D220" s="979"/>
      <c r="E220" s="980"/>
      <c r="F220" s="980"/>
      <c r="G220" s="980"/>
      <c r="H220" s="981"/>
      <c r="I220" s="981"/>
      <c r="J220" s="981"/>
      <c r="K220" s="981"/>
      <c r="L220" s="981"/>
      <c r="M220" s="982"/>
      <c r="N220" s="982"/>
      <c r="O220" s="982"/>
      <c r="P220" s="982"/>
      <c r="Q220" s="982"/>
      <c r="R220" s="983"/>
      <c r="S220" s="983"/>
      <c r="T220" s="983"/>
      <c r="U220" s="983"/>
      <c r="V220" s="983"/>
      <c r="W220" s="983"/>
      <c r="X220" s="983"/>
      <c r="Y220" s="983"/>
      <c r="Z220" s="983"/>
      <c r="AA220" s="983"/>
      <c r="AB220" s="983"/>
    </row>
    <row r="221" spans="2:28" ht="33.75" customHeight="1">
      <c r="B221" s="979"/>
      <c r="C221" s="979"/>
      <c r="D221" s="979"/>
      <c r="E221" s="980"/>
      <c r="F221" s="980"/>
      <c r="G221" s="980"/>
      <c r="H221" s="981"/>
      <c r="I221" s="981"/>
      <c r="J221" s="981"/>
      <c r="K221" s="981"/>
      <c r="L221" s="981"/>
      <c r="M221" s="982"/>
      <c r="N221" s="982"/>
      <c r="O221" s="982"/>
      <c r="P221" s="982"/>
      <c r="Q221" s="982"/>
      <c r="R221" s="983"/>
      <c r="S221" s="983"/>
      <c r="T221" s="983"/>
      <c r="U221" s="983"/>
      <c r="V221" s="983"/>
      <c r="W221" s="983"/>
      <c r="X221" s="983"/>
      <c r="Y221" s="983"/>
      <c r="Z221" s="983"/>
      <c r="AA221" s="983"/>
      <c r="AB221" s="983"/>
    </row>
    <row r="222" spans="2:28" ht="33.950000000000003" customHeight="1">
      <c r="B222" s="979"/>
      <c r="C222" s="979"/>
      <c r="D222" s="979"/>
      <c r="E222" s="980"/>
      <c r="F222" s="980"/>
      <c r="G222" s="980"/>
      <c r="H222" s="981"/>
      <c r="I222" s="981"/>
      <c r="J222" s="981"/>
      <c r="K222" s="981"/>
      <c r="L222" s="981"/>
      <c r="M222" s="982"/>
      <c r="N222" s="982"/>
      <c r="O222" s="982"/>
      <c r="P222" s="982"/>
      <c r="Q222" s="982"/>
      <c r="R222" s="983"/>
      <c r="S222" s="983"/>
      <c r="T222" s="983"/>
      <c r="U222" s="983"/>
      <c r="V222" s="983"/>
      <c r="W222" s="983"/>
      <c r="X222" s="983"/>
      <c r="Y222" s="983"/>
      <c r="Z222" s="983"/>
      <c r="AA222" s="983"/>
      <c r="AB222" s="983"/>
    </row>
    <row r="223" spans="2:28" ht="33.950000000000003" customHeight="1">
      <c r="B223" s="984" t="s">
        <v>1567</v>
      </c>
      <c r="C223" s="984"/>
      <c r="D223" s="984"/>
      <c r="E223" s="980"/>
      <c r="F223" s="980"/>
      <c r="G223" s="980"/>
      <c r="H223" s="981"/>
      <c r="I223" s="981"/>
      <c r="J223" s="981"/>
      <c r="K223" s="981"/>
      <c r="L223" s="981"/>
      <c r="M223" s="982"/>
      <c r="N223" s="982"/>
      <c r="O223" s="982"/>
      <c r="P223" s="982"/>
      <c r="Q223" s="982"/>
      <c r="R223" s="983"/>
      <c r="S223" s="983"/>
      <c r="T223" s="983"/>
      <c r="U223" s="983"/>
      <c r="V223" s="983"/>
      <c r="W223" s="983"/>
      <c r="X223" s="983"/>
      <c r="Y223" s="983"/>
      <c r="Z223" s="983"/>
      <c r="AA223" s="983"/>
      <c r="AB223" s="983"/>
    </row>
    <row r="224" spans="2:28" ht="33.950000000000003" customHeight="1">
      <c r="B224" s="984"/>
      <c r="C224" s="984"/>
      <c r="D224" s="984"/>
      <c r="E224" s="980"/>
      <c r="F224" s="980"/>
      <c r="G224" s="980"/>
      <c r="H224" s="981"/>
      <c r="I224" s="981"/>
      <c r="J224" s="981"/>
      <c r="K224" s="981"/>
      <c r="L224" s="981"/>
      <c r="M224" s="982"/>
      <c r="N224" s="982"/>
      <c r="O224" s="982"/>
      <c r="P224" s="982"/>
      <c r="Q224" s="982"/>
      <c r="R224" s="983"/>
      <c r="S224" s="983"/>
      <c r="T224" s="983"/>
      <c r="U224" s="983"/>
      <c r="V224" s="983"/>
      <c r="W224" s="983"/>
      <c r="X224" s="983"/>
      <c r="Y224" s="983"/>
      <c r="Z224" s="983"/>
      <c r="AA224" s="983"/>
      <c r="AB224" s="983"/>
    </row>
    <row r="225" spans="2:28" ht="33.950000000000003" customHeight="1">
      <c r="B225" s="984"/>
      <c r="C225" s="984"/>
      <c r="D225" s="984"/>
      <c r="E225" s="980"/>
      <c r="F225" s="980"/>
      <c r="G225" s="980"/>
      <c r="H225" s="981"/>
      <c r="I225" s="981"/>
      <c r="J225" s="981"/>
      <c r="K225" s="981"/>
      <c r="L225" s="981"/>
      <c r="M225" s="982"/>
      <c r="N225" s="982"/>
      <c r="O225" s="982"/>
      <c r="P225" s="982"/>
      <c r="Q225" s="982"/>
      <c r="R225" s="983"/>
      <c r="S225" s="983"/>
      <c r="T225" s="983"/>
      <c r="U225" s="983"/>
      <c r="V225" s="983"/>
      <c r="W225" s="983"/>
      <c r="X225" s="983"/>
      <c r="Y225" s="983"/>
      <c r="Z225" s="983"/>
      <c r="AA225" s="983"/>
      <c r="AB225" s="983"/>
    </row>
    <row r="226" spans="2:28" ht="33.950000000000003" customHeight="1">
      <c r="B226" s="979" t="s">
        <v>1568</v>
      </c>
      <c r="C226" s="979"/>
      <c r="D226" s="979"/>
      <c r="E226" s="980"/>
      <c r="F226" s="980"/>
      <c r="G226" s="980"/>
      <c r="H226" s="981"/>
      <c r="I226" s="981"/>
      <c r="J226" s="981"/>
      <c r="K226" s="981"/>
      <c r="L226" s="981"/>
      <c r="M226" s="982"/>
      <c r="N226" s="982"/>
      <c r="O226" s="982"/>
      <c r="P226" s="982"/>
      <c r="Q226" s="982"/>
      <c r="R226" s="983"/>
      <c r="S226" s="983"/>
      <c r="T226" s="983"/>
      <c r="U226" s="983"/>
      <c r="V226" s="983"/>
      <c r="W226" s="983"/>
      <c r="X226" s="983"/>
      <c r="Y226" s="983"/>
      <c r="Z226" s="983"/>
      <c r="AA226" s="983"/>
      <c r="AB226" s="983"/>
    </row>
    <row r="227" spans="2:28" ht="33.950000000000003" customHeight="1">
      <c r="B227" s="979"/>
      <c r="C227" s="979"/>
      <c r="D227" s="979"/>
      <c r="E227" s="980"/>
      <c r="F227" s="980"/>
      <c r="G227" s="980"/>
      <c r="H227" s="981"/>
      <c r="I227" s="981"/>
      <c r="J227" s="981"/>
      <c r="K227" s="981"/>
      <c r="L227" s="981"/>
      <c r="M227" s="982"/>
      <c r="N227" s="982"/>
      <c r="O227" s="982"/>
      <c r="P227" s="982"/>
      <c r="Q227" s="982"/>
      <c r="R227" s="983"/>
      <c r="S227" s="983"/>
      <c r="T227" s="983"/>
      <c r="U227" s="983"/>
      <c r="V227" s="983"/>
      <c r="W227" s="983"/>
      <c r="X227" s="983"/>
      <c r="Y227" s="983"/>
      <c r="Z227" s="983"/>
      <c r="AA227" s="983"/>
      <c r="AB227" s="983"/>
    </row>
    <row r="228" spans="2:28" ht="33.950000000000003" customHeight="1">
      <c r="B228" s="979"/>
      <c r="C228" s="979"/>
      <c r="D228" s="979"/>
      <c r="E228" s="980"/>
      <c r="F228" s="980"/>
      <c r="G228" s="980"/>
      <c r="H228" s="981"/>
      <c r="I228" s="981"/>
      <c r="J228" s="981"/>
      <c r="K228" s="981"/>
      <c r="L228" s="981"/>
      <c r="M228" s="982"/>
      <c r="N228" s="982"/>
      <c r="O228" s="982"/>
      <c r="P228" s="982"/>
      <c r="Q228" s="982"/>
      <c r="R228" s="983"/>
      <c r="S228" s="983"/>
      <c r="T228" s="983"/>
      <c r="U228" s="983"/>
      <c r="V228" s="983"/>
      <c r="W228" s="983"/>
      <c r="X228" s="983"/>
      <c r="Y228" s="983"/>
      <c r="Z228" s="983"/>
      <c r="AA228" s="983"/>
      <c r="AB228" s="983"/>
    </row>
    <row r="229" spans="2:28" ht="33.950000000000003" customHeight="1">
      <c r="B229" s="979" t="s">
        <v>700</v>
      </c>
      <c r="C229" s="979"/>
      <c r="D229" s="979"/>
      <c r="E229" s="980"/>
      <c r="F229" s="980"/>
      <c r="G229" s="980"/>
      <c r="H229" s="981"/>
      <c r="I229" s="981"/>
      <c r="J229" s="981"/>
      <c r="K229" s="981"/>
      <c r="L229" s="981"/>
      <c r="M229" s="982"/>
      <c r="N229" s="982"/>
      <c r="O229" s="982"/>
      <c r="P229" s="982"/>
      <c r="Q229" s="982"/>
      <c r="R229" s="983"/>
      <c r="S229" s="983"/>
      <c r="T229" s="983"/>
      <c r="U229" s="983"/>
      <c r="V229" s="983"/>
      <c r="W229" s="983"/>
      <c r="X229" s="983"/>
      <c r="Y229" s="983"/>
      <c r="Z229" s="983"/>
      <c r="AA229" s="983"/>
      <c r="AB229" s="983"/>
    </row>
    <row r="230" spans="2:28" ht="33.950000000000003" customHeight="1">
      <c r="B230" s="979"/>
      <c r="C230" s="979"/>
      <c r="D230" s="979"/>
      <c r="E230" s="980"/>
      <c r="F230" s="980"/>
      <c r="G230" s="980"/>
      <c r="H230" s="981"/>
      <c r="I230" s="981"/>
      <c r="J230" s="981"/>
      <c r="K230" s="981"/>
      <c r="L230" s="981"/>
      <c r="M230" s="982"/>
      <c r="N230" s="982"/>
      <c r="O230" s="982"/>
      <c r="P230" s="982"/>
      <c r="Q230" s="982"/>
      <c r="R230" s="983"/>
      <c r="S230" s="983"/>
      <c r="T230" s="983"/>
      <c r="U230" s="983"/>
      <c r="V230" s="983"/>
      <c r="W230" s="983"/>
      <c r="X230" s="983"/>
      <c r="Y230" s="983"/>
      <c r="Z230" s="983"/>
      <c r="AA230" s="983"/>
      <c r="AB230" s="983"/>
    </row>
    <row r="231" spans="2:28" ht="33.950000000000003" customHeight="1">
      <c r="B231" s="979"/>
      <c r="C231" s="979"/>
      <c r="D231" s="979"/>
      <c r="E231" s="980"/>
      <c r="F231" s="980"/>
      <c r="G231" s="980"/>
      <c r="H231" s="981"/>
      <c r="I231" s="981"/>
      <c r="J231" s="981"/>
      <c r="K231" s="981"/>
      <c r="L231" s="981"/>
      <c r="M231" s="982"/>
      <c r="N231" s="982"/>
      <c r="O231" s="982"/>
      <c r="P231" s="982"/>
      <c r="Q231" s="982"/>
      <c r="R231" s="983"/>
      <c r="S231" s="983"/>
      <c r="T231" s="983"/>
      <c r="U231" s="983"/>
      <c r="V231" s="983"/>
      <c r="W231" s="983"/>
      <c r="X231" s="983"/>
      <c r="Y231" s="983"/>
      <c r="Z231" s="983"/>
      <c r="AA231" s="983"/>
      <c r="AB231" s="983"/>
    </row>
    <row r="232" spans="2:28" ht="22.5" customHeight="1">
      <c r="B232" s="967" t="s">
        <v>1569</v>
      </c>
      <c r="C232" s="968"/>
      <c r="D232" s="968"/>
      <c r="E232" s="968"/>
      <c r="F232" s="968"/>
      <c r="G232" s="968"/>
      <c r="H232" s="968"/>
      <c r="I232" s="968"/>
      <c r="J232" s="968"/>
      <c r="K232" s="968"/>
      <c r="L232" s="968"/>
      <c r="M232" s="968"/>
      <c r="N232" s="968"/>
      <c r="O232" s="968"/>
      <c r="P232" s="968"/>
      <c r="Q232" s="968"/>
      <c r="R232" s="968"/>
      <c r="S232" s="968"/>
      <c r="T232" s="968"/>
      <c r="U232" s="968"/>
      <c r="V232" s="968"/>
      <c r="W232" s="968"/>
      <c r="X232" s="968"/>
      <c r="Y232" s="968"/>
      <c r="Z232" s="968"/>
      <c r="AA232" s="968"/>
      <c r="AB232" s="969"/>
    </row>
    <row r="233" spans="2:28" ht="20.100000000000001" customHeight="1">
      <c r="B233" s="970"/>
      <c r="C233" s="971"/>
      <c r="D233" s="971"/>
      <c r="E233" s="971"/>
      <c r="F233" s="971"/>
      <c r="G233" s="971"/>
      <c r="H233" s="971"/>
      <c r="I233" s="971"/>
      <c r="J233" s="971"/>
      <c r="K233" s="971"/>
      <c r="L233" s="971"/>
      <c r="M233" s="971"/>
      <c r="N233" s="971"/>
      <c r="O233" s="971"/>
      <c r="P233" s="971"/>
      <c r="Q233" s="971"/>
      <c r="R233" s="971"/>
      <c r="S233" s="971"/>
      <c r="T233" s="971"/>
      <c r="U233" s="971"/>
      <c r="V233" s="971"/>
      <c r="W233" s="971"/>
      <c r="X233" s="971"/>
      <c r="Y233" s="971"/>
      <c r="Z233" s="971"/>
      <c r="AA233" s="971"/>
      <c r="AB233" s="972"/>
    </row>
    <row r="234" spans="2:28" ht="20.100000000000001" customHeight="1">
      <c r="B234" s="973"/>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5"/>
    </row>
    <row r="235" spans="2:28" ht="20.100000000000001" customHeight="1">
      <c r="B235" s="973"/>
      <c r="C235" s="974"/>
      <c r="D235" s="974"/>
      <c r="E235" s="974"/>
      <c r="F235" s="974"/>
      <c r="G235" s="974"/>
      <c r="H235" s="974"/>
      <c r="I235" s="974"/>
      <c r="J235" s="974"/>
      <c r="K235" s="974"/>
      <c r="L235" s="974"/>
      <c r="M235" s="974"/>
      <c r="N235" s="974"/>
      <c r="O235" s="974"/>
      <c r="P235" s="974"/>
      <c r="Q235" s="974"/>
      <c r="R235" s="974"/>
      <c r="S235" s="974"/>
      <c r="T235" s="974"/>
      <c r="U235" s="974"/>
      <c r="V235" s="974"/>
      <c r="W235" s="974"/>
      <c r="X235" s="974"/>
      <c r="Y235" s="974"/>
      <c r="Z235" s="974"/>
      <c r="AA235" s="974"/>
      <c r="AB235" s="975"/>
    </row>
    <row r="236" spans="2:28" ht="20.100000000000001" customHeight="1">
      <c r="B236" s="976"/>
      <c r="C236" s="977"/>
      <c r="D236" s="977"/>
      <c r="E236" s="977"/>
      <c r="F236" s="977"/>
      <c r="G236" s="977"/>
      <c r="H236" s="977"/>
      <c r="I236" s="977"/>
      <c r="J236" s="977"/>
      <c r="K236" s="977"/>
      <c r="L236" s="977"/>
      <c r="M236" s="977"/>
      <c r="N236" s="977"/>
      <c r="O236" s="977"/>
      <c r="P236" s="977"/>
      <c r="Q236" s="977"/>
      <c r="R236" s="977"/>
      <c r="S236" s="977"/>
      <c r="T236" s="977"/>
      <c r="U236" s="977"/>
      <c r="V236" s="977"/>
      <c r="W236" s="977"/>
      <c r="X236" s="977"/>
      <c r="Y236" s="977"/>
      <c r="Z236" s="977"/>
      <c r="AA236" s="977"/>
      <c r="AB236" s="978"/>
    </row>
    <row r="237" spans="2:28" ht="18.600000000000001" customHeight="1">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row>
    <row r="238" spans="2:28" ht="18.600000000000001" customHeight="1"/>
    <row r="239" spans="2:28" ht="18.600000000000001" customHeight="1"/>
    <row r="240" spans="2:28"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sheetData>
  <sheetProtection formatCells="0" formatRows="0"/>
  <mergeCells count="424">
    <mergeCell ref="C28:G28"/>
    <mergeCell ref="H28:Z28"/>
    <mergeCell ref="C29:G29"/>
    <mergeCell ref="H29:Z29"/>
    <mergeCell ref="C30:G30"/>
    <mergeCell ref="H30:L30"/>
    <mergeCell ref="M30:Z30"/>
    <mergeCell ref="C33:G33"/>
    <mergeCell ref="H33:L33"/>
    <mergeCell ref="M33:Z33"/>
    <mergeCell ref="C34:G34"/>
    <mergeCell ref="H34:Z34"/>
    <mergeCell ref="C35:G35"/>
    <mergeCell ref="H35:K35"/>
    <mergeCell ref="M35:Z35"/>
    <mergeCell ref="C31:G31"/>
    <mergeCell ref="H31:L31"/>
    <mergeCell ref="M31:Z31"/>
    <mergeCell ref="C32:G32"/>
    <mergeCell ref="H32:L32"/>
    <mergeCell ref="M32:Z32"/>
    <mergeCell ref="C38:G38"/>
    <mergeCell ref="H38:K38"/>
    <mergeCell ref="M38:Z38"/>
    <mergeCell ref="C39:G39"/>
    <mergeCell ref="H39:K39"/>
    <mergeCell ref="M39:Z39"/>
    <mergeCell ref="C36:G36"/>
    <mergeCell ref="H36:L36"/>
    <mergeCell ref="N36:R36"/>
    <mergeCell ref="S36:Z36"/>
    <mergeCell ref="C37:G37"/>
    <mergeCell ref="H37:K37"/>
    <mergeCell ref="N37:Q37"/>
    <mergeCell ref="S37:Z37"/>
    <mergeCell ref="C40:G40"/>
    <mergeCell ref="H40:L40"/>
    <mergeCell ref="M40:Z40"/>
    <mergeCell ref="C42:D45"/>
    <mergeCell ref="E42:G42"/>
    <mergeCell ref="H42:Z42"/>
    <mergeCell ref="E43:G43"/>
    <mergeCell ref="H43:Z43"/>
    <mergeCell ref="E44:G44"/>
    <mergeCell ref="H44:Z44"/>
    <mergeCell ref="E45:G45"/>
    <mergeCell ref="H45:Z45"/>
    <mergeCell ref="C46:D49"/>
    <mergeCell ref="E46:G46"/>
    <mergeCell ref="H46:Z46"/>
    <mergeCell ref="E47:G47"/>
    <mergeCell ref="H47:Z47"/>
    <mergeCell ref="E48:G48"/>
    <mergeCell ref="H48:Z48"/>
    <mergeCell ref="E49:G49"/>
    <mergeCell ref="H49:Z49"/>
    <mergeCell ref="C50:D53"/>
    <mergeCell ref="E50:G50"/>
    <mergeCell ref="H50:Z50"/>
    <mergeCell ref="E51:G51"/>
    <mergeCell ref="H51:Z51"/>
    <mergeCell ref="E52:G52"/>
    <mergeCell ref="H52:Z52"/>
    <mergeCell ref="E53:G53"/>
    <mergeCell ref="H53:Z53"/>
    <mergeCell ref="C54:D57"/>
    <mergeCell ref="E54:G54"/>
    <mergeCell ref="H54:Z54"/>
    <mergeCell ref="E55:G55"/>
    <mergeCell ref="H55:Z55"/>
    <mergeCell ref="E56:G56"/>
    <mergeCell ref="H56:Z56"/>
    <mergeCell ref="E57:G57"/>
    <mergeCell ref="H57:Z57"/>
    <mergeCell ref="M66:P67"/>
    <mergeCell ref="Q66:U67"/>
    <mergeCell ref="E62:G62"/>
    <mergeCell ref="H62:L62"/>
    <mergeCell ref="C63:G63"/>
    <mergeCell ref="H63:L63"/>
    <mergeCell ref="M63:N63"/>
    <mergeCell ref="O63:Z63"/>
    <mergeCell ref="C59:D62"/>
    <mergeCell ref="E59:G59"/>
    <mergeCell ref="H59:L59"/>
    <mergeCell ref="M59:Q59"/>
    <mergeCell ref="R59:Z59"/>
    <mergeCell ref="E60:G60"/>
    <mergeCell ref="H60:L60"/>
    <mergeCell ref="M60:Z62"/>
    <mergeCell ref="E61:G61"/>
    <mergeCell ref="H61:L61"/>
    <mergeCell ref="L70:S71"/>
    <mergeCell ref="D72:E73"/>
    <mergeCell ref="F72:I73"/>
    <mergeCell ref="J72:K73"/>
    <mergeCell ref="L72:S73"/>
    <mergeCell ref="C76:Z76"/>
    <mergeCell ref="V66:Z67"/>
    <mergeCell ref="D68:E69"/>
    <mergeCell ref="F68:I69"/>
    <mergeCell ref="J68:K69"/>
    <mergeCell ref="L68:S69"/>
    <mergeCell ref="T68:T73"/>
    <mergeCell ref="U68:Z73"/>
    <mergeCell ref="D70:E71"/>
    <mergeCell ref="F70:I71"/>
    <mergeCell ref="J70:K71"/>
    <mergeCell ref="C65:C73"/>
    <mergeCell ref="D65:H65"/>
    <mergeCell ref="I65:L65"/>
    <mergeCell ref="M65:P65"/>
    <mergeCell ref="Q65:U65"/>
    <mergeCell ref="V65:Z65"/>
    <mergeCell ref="D66:H67"/>
    <mergeCell ref="I66:L67"/>
    <mergeCell ref="C80:G80"/>
    <mergeCell ref="H80:L80"/>
    <mergeCell ref="M80:Z80"/>
    <mergeCell ref="C83:G83"/>
    <mergeCell ref="H83:L83"/>
    <mergeCell ref="M83:Z83"/>
    <mergeCell ref="C78:G78"/>
    <mergeCell ref="H78:L78"/>
    <mergeCell ref="M78:Z78"/>
    <mergeCell ref="C79:G79"/>
    <mergeCell ref="H79:L79"/>
    <mergeCell ref="M79:Z79"/>
    <mergeCell ref="C84:G84"/>
    <mergeCell ref="H84:L84"/>
    <mergeCell ref="C85:D87"/>
    <mergeCell ref="E85:G85"/>
    <mergeCell ref="H85:Z85"/>
    <mergeCell ref="E86:G86"/>
    <mergeCell ref="H86:R86"/>
    <mergeCell ref="S86:U87"/>
    <mergeCell ref="V86:Y87"/>
    <mergeCell ref="Z86:Z87"/>
    <mergeCell ref="E87:G87"/>
    <mergeCell ref="H87:R87"/>
    <mergeCell ref="C88:D90"/>
    <mergeCell ref="E88:G88"/>
    <mergeCell ref="H88:Z88"/>
    <mergeCell ref="E89:G89"/>
    <mergeCell ref="H89:R89"/>
    <mergeCell ref="S89:U90"/>
    <mergeCell ref="V89:Y90"/>
    <mergeCell ref="Z89:Z90"/>
    <mergeCell ref="E90:G90"/>
    <mergeCell ref="H90:R90"/>
    <mergeCell ref="E95:G95"/>
    <mergeCell ref="H95:R95"/>
    <mergeCell ref="S95:U96"/>
    <mergeCell ref="V95:Y96"/>
    <mergeCell ref="Z95:Z96"/>
    <mergeCell ref="E99:G99"/>
    <mergeCell ref="H99:R99"/>
    <mergeCell ref="C91:D93"/>
    <mergeCell ref="E91:G91"/>
    <mergeCell ref="H91:Z91"/>
    <mergeCell ref="E92:G92"/>
    <mergeCell ref="H92:R92"/>
    <mergeCell ref="S92:U93"/>
    <mergeCell ref="V92:Y93"/>
    <mergeCell ref="Z92:Z93"/>
    <mergeCell ref="E93:G93"/>
    <mergeCell ref="H93:R93"/>
    <mergeCell ref="C102:G102"/>
    <mergeCell ref="H102:L102"/>
    <mergeCell ref="C103:C105"/>
    <mergeCell ref="D103:G103"/>
    <mergeCell ref="H103:O103"/>
    <mergeCell ref="P103:U103"/>
    <mergeCell ref="E96:G96"/>
    <mergeCell ref="H96:R96"/>
    <mergeCell ref="C97:D99"/>
    <mergeCell ref="E97:G97"/>
    <mergeCell ref="H97:Z97"/>
    <mergeCell ref="E98:G98"/>
    <mergeCell ref="H98:R98"/>
    <mergeCell ref="S98:U99"/>
    <mergeCell ref="V98:Y99"/>
    <mergeCell ref="Z98:Z99"/>
    <mergeCell ref="V103:Z103"/>
    <mergeCell ref="D104:G104"/>
    <mergeCell ref="H104:Z104"/>
    <mergeCell ref="D105:G105"/>
    <mergeCell ref="H105:Z105"/>
    <mergeCell ref="C94:D96"/>
    <mergeCell ref="E94:G94"/>
    <mergeCell ref="H94:Z94"/>
    <mergeCell ref="C106:C108"/>
    <mergeCell ref="D106:G106"/>
    <mergeCell ref="H106:O106"/>
    <mergeCell ref="P106:U106"/>
    <mergeCell ref="V106:Z106"/>
    <mergeCell ref="D107:G107"/>
    <mergeCell ref="H107:Z107"/>
    <mergeCell ref="D108:G108"/>
    <mergeCell ref="H108:Z108"/>
    <mergeCell ref="C109:C111"/>
    <mergeCell ref="D109:G109"/>
    <mergeCell ref="H109:O109"/>
    <mergeCell ref="P109:U109"/>
    <mergeCell ref="V109:Z109"/>
    <mergeCell ref="D110:G110"/>
    <mergeCell ref="H110:Z110"/>
    <mergeCell ref="D111:G111"/>
    <mergeCell ref="H111:Z111"/>
    <mergeCell ref="C112:C114"/>
    <mergeCell ref="D112:G112"/>
    <mergeCell ref="H112:O112"/>
    <mergeCell ref="P112:U112"/>
    <mergeCell ref="V112:Z112"/>
    <mergeCell ref="D113:G113"/>
    <mergeCell ref="H113:Z113"/>
    <mergeCell ref="D114:G114"/>
    <mergeCell ref="H114:Z114"/>
    <mergeCell ref="C115:C117"/>
    <mergeCell ref="D115:G115"/>
    <mergeCell ref="H115:O115"/>
    <mergeCell ref="P115:U115"/>
    <mergeCell ref="V115:Z115"/>
    <mergeCell ref="D116:G116"/>
    <mergeCell ref="H116:Z116"/>
    <mergeCell ref="D117:G117"/>
    <mergeCell ref="H117:Z117"/>
    <mergeCell ref="C118:C120"/>
    <mergeCell ref="D118:G118"/>
    <mergeCell ref="H118:O118"/>
    <mergeCell ref="P118:U118"/>
    <mergeCell ref="V118:Z118"/>
    <mergeCell ref="D119:G119"/>
    <mergeCell ref="H119:Z119"/>
    <mergeCell ref="D120:G120"/>
    <mergeCell ref="H120:Z120"/>
    <mergeCell ref="C123:Z123"/>
    <mergeCell ref="C125:C128"/>
    <mergeCell ref="D125:G125"/>
    <mergeCell ref="H125:Z125"/>
    <mergeCell ref="D126:G126"/>
    <mergeCell ref="H126:Z126"/>
    <mergeCell ref="D127:G127"/>
    <mergeCell ref="H127:Z127"/>
    <mergeCell ref="D128:G128"/>
    <mergeCell ref="H128:Z128"/>
    <mergeCell ref="D134:G134"/>
    <mergeCell ref="H134:L134"/>
    <mergeCell ref="M134:Z134"/>
    <mergeCell ref="C137:C142"/>
    <mergeCell ref="D137:G137"/>
    <mergeCell ref="H137:Z137"/>
    <mergeCell ref="D138:D142"/>
    <mergeCell ref="E138:G138"/>
    <mergeCell ref="H138:Z139"/>
    <mergeCell ref="E139:G139"/>
    <mergeCell ref="C131:C134"/>
    <mergeCell ref="D131:G131"/>
    <mergeCell ref="H131:L131"/>
    <mergeCell ref="M131:Z131"/>
    <mergeCell ref="D132:G132"/>
    <mergeCell ref="H132:L132"/>
    <mergeCell ref="M132:Z132"/>
    <mergeCell ref="D133:G133"/>
    <mergeCell ref="H133:L133"/>
    <mergeCell ref="M133:Z133"/>
    <mergeCell ref="C143:G143"/>
    <mergeCell ref="H143:L143"/>
    <mergeCell ref="M143:Z143"/>
    <mergeCell ref="C146:G147"/>
    <mergeCell ref="H146:L147"/>
    <mergeCell ref="M146:Z147"/>
    <mergeCell ref="E140:G142"/>
    <mergeCell ref="H140:J140"/>
    <mergeCell ref="K140:Z140"/>
    <mergeCell ref="H141:J141"/>
    <mergeCell ref="K141:Z141"/>
    <mergeCell ref="H142:J142"/>
    <mergeCell ref="K142:R142"/>
    <mergeCell ref="S142:U142"/>
    <mergeCell ref="V142:Z142"/>
    <mergeCell ref="C157:E157"/>
    <mergeCell ref="F157:N157"/>
    <mergeCell ref="C159:AB159"/>
    <mergeCell ref="B160:D160"/>
    <mergeCell ref="E160:N160"/>
    <mergeCell ref="B162:D162"/>
    <mergeCell ref="E162:Y162"/>
    <mergeCell ref="Z162:AB162"/>
    <mergeCell ref="C148:E148"/>
    <mergeCell ref="C150:E150"/>
    <mergeCell ref="F150:N150"/>
    <mergeCell ref="C151:E153"/>
    <mergeCell ref="F151:N153"/>
    <mergeCell ref="C154:E156"/>
    <mergeCell ref="F154:N156"/>
    <mergeCell ref="B163:D165"/>
    <mergeCell ref="Z163:AB165"/>
    <mergeCell ref="B166:D170"/>
    <mergeCell ref="Z166:AB170"/>
    <mergeCell ref="B171:D171"/>
    <mergeCell ref="F171:J171"/>
    <mergeCell ref="N171:R171"/>
    <mergeCell ref="Z171:AB172"/>
    <mergeCell ref="B172:D172"/>
    <mergeCell ref="F172:J172"/>
    <mergeCell ref="N172:R172"/>
    <mergeCell ref="B173:D174"/>
    <mergeCell ref="Z173:AB174"/>
    <mergeCell ref="B175:D176"/>
    <mergeCell ref="F175:G175"/>
    <mergeCell ref="K175:L175"/>
    <mergeCell ref="P175:Q175"/>
    <mergeCell ref="Z175:AB176"/>
    <mergeCell ref="F176:G176"/>
    <mergeCell ref="K176:L176"/>
    <mergeCell ref="Z177:AB178"/>
    <mergeCell ref="M178:N178"/>
    <mergeCell ref="T178:U178"/>
    <mergeCell ref="B179:D180"/>
    <mergeCell ref="Z179:AB180"/>
    <mergeCell ref="F180:G180"/>
    <mergeCell ref="K180:L180"/>
    <mergeCell ref="P180:Q180"/>
    <mergeCell ref="O176:P176"/>
    <mergeCell ref="W176:X176"/>
    <mergeCell ref="B177:D178"/>
    <mergeCell ref="I177:J177"/>
    <mergeCell ref="L177:M177"/>
    <mergeCell ref="O177:P177"/>
    <mergeCell ref="B187:D188"/>
    <mergeCell ref="F187:I187"/>
    <mergeCell ref="Z187:AB188"/>
    <mergeCell ref="B189:D189"/>
    <mergeCell ref="Z189:AB190"/>
    <mergeCell ref="B190:D190"/>
    <mergeCell ref="O190:U190"/>
    <mergeCell ref="B181:D181"/>
    <mergeCell ref="Z181:AB181"/>
    <mergeCell ref="B182:D184"/>
    <mergeCell ref="Z182:AB184"/>
    <mergeCell ref="B185:D186"/>
    <mergeCell ref="N185:U185"/>
    <mergeCell ref="Z185:AB186"/>
    <mergeCell ref="B191:D191"/>
    <mergeCell ref="Z191:AB191"/>
    <mergeCell ref="B192:D193"/>
    <mergeCell ref="K192:M192"/>
    <mergeCell ref="Z192:AB193"/>
    <mergeCell ref="H193:J193"/>
    <mergeCell ref="K193:M193"/>
    <mergeCell ref="N193:P193"/>
    <mergeCell ref="Q193:S193"/>
    <mergeCell ref="Z203:AB206"/>
    <mergeCell ref="B207:D207"/>
    <mergeCell ref="E207:Y207"/>
    <mergeCell ref="Z207:AB207"/>
    <mergeCell ref="B208:D208"/>
    <mergeCell ref="I208:U208"/>
    <mergeCell ref="Z208:AB208"/>
    <mergeCell ref="K200:M200"/>
    <mergeCell ref="S200:U200"/>
    <mergeCell ref="T201:V201"/>
    <mergeCell ref="N202:R202"/>
    <mergeCell ref="B203:D206"/>
    <mergeCell ref="E203:Y206"/>
    <mergeCell ref="B194:D202"/>
    <mergeCell ref="I194:J194"/>
    <mergeCell ref="Q194:T194"/>
    <mergeCell ref="Z194:AB202"/>
    <mergeCell ref="Q195:T195"/>
    <mergeCell ref="Q196:T196"/>
    <mergeCell ref="I197:J197"/>
    <mergeCell ref="Q197:T197"/>
    <mergeCell ref="H199:J199"/>
    <mergeCell ref="T199:X199"/>
    <mergeCell ref="B212:D212"/>
    <mergeCell ref="Z212:AB212"/>
    <mergeCell ref="B213:D213"/>
    <mergeCell ref="Z213:AB213"/>
    <mergeCell ref="B214:D214"/>
    <mergeCell ref="S214:X214"/>
    <mergeCell ref="Z214:AB214"/>
    <mergeCell ref="B209:D209"/>
    <mergeCell ref="Z209:AB209"/>
    <mergeCell ref="B210:D210"/>
    <mergeCell ref="Z210:AB210"/>
    <mergeCell ref="B211:D211"/>
    <mergeCell ref="Z211:AB211"/>
    <mergeCell ref="B215:D215"/>
    <mergeCell ref="Z215:AB215"/>
    <mergeCell ref="B216:D216"/>
    <mergeCell ref="Z216:AB216"/>
    <mergeCell ref="B218:AB218"/>
    <mergeCell ref="B219:D219"/>
    <mergeCell ref="E219:G219"/>
    <mergeCell ref="H219:L219"/>
    <mergeCell ref="M219:Q219"/>
    <mergeCell ref="R219:AB219"/>
    <mergeCell ref="B220:D222"/>
    <mergeCell ref="E220:G222"/>
    <mergeCell ref="H220:L222"/>
    <mergeCell ref="M220:Q222"/>
    <mergeCell ref="R220:AB222"/>
    <mergeCell ref="B223:D225"/>
    <mergeCell ref="E223:G225"/>
    <mergeCell ref="H223:L225"/>
    <mergeCell ref="M223:Q225"/>
    <mergeCell ref="R223:AB225"/>
    <mergeCell ref="B232:AB232"/>
    <mergeCell ref="B233:AB233"/>
    <mergeCell ref="B234:AB234"/>
    <mergeCell ref="B235:AB235"/>
    <mergeCell ref="B236:AB236"/>
    <mergeCell ref="B226:D228"/>
    <mergeCell ref="E226:G228"/>
    <mergeCell ref="H226:L228"/>
    <mergeCell ref="M226:Q228"/>
    <mergeCell ref="R226:AB228"/>
    <mergeCell ref="B229:D231"/>
    <mergeCell ref="E229:G231"/>
    <mergeCell ref="H229:L231"/>
    <mergeCell ref="M229:Q231"/>
    <mergeCell ref="R229:AB231"/>
  </mergeCells>
  <phoneticPr fontId="3"/>
  <dataValidations count="24">
    <dataValidation type="list" allowBlank="1" showInputMessage="1" showErrorMessage="1" sqref="H146" xr:uid="{C83FA605-DAF4-4B63-BC36-E6AE2CF764EB}">
      <formula1>$BB$2:$BB$4</formula1>
    </dataValidation>
    <dataValidation type="list" allowBlank="1" showInputMessage="1" showErrorMessage="1" sqref="H131:L134 H143:L143" xr:uid="{7902BCF6-354A-4390-9035-74E36BB65C58}">
      <formula1>$BA$2:$BA$4</formula1>
    </dataValidation>
    <dataValidation type="list" allowBlank="1" showInputMessage="1" showErrorMessage="1" sqref="H128:Z128" xr:uid="{70710DEB-C622-4F79-96B6-75DC6527F41A}">
      <formula1>$AZ$2:$AZ$11</formula1>
    </dataValidation>
    <dataValidation type="list" allowBlank="1" showInputMessage="1" showErrorMessage="1" sqref="H127:Z127" xr:uid="{CDA9AD3D-4037-4FAD-9EB6-F51A1FFA278B}">
      <formula1>$AY$2:$AY$4</formula1>
    </dataValidation>
    <dataValidation type="list" allowBlank="1" showInputMessage="1" showErrorMessage="1" sqref="H126:Z126" xr:uid="{B5492DFC-AC83-48B7-9D92-C7F817671BF6}">
      <formula1>$AX$2:$AX$4</formula1>
    </dataValidation>
    <dataValidation type="list" allowBlank="1" showInputMessage="1" showErrorMessage="1" sqref="H125:Z125" xr:uid="{800172FA-61EB-4CDD-9CD4-887B9A0B8C5B}">
      <formula1>$AW$2:$AW$5</formula1>
    </dataValidation>
    <dataValidation type="list" allowBlank="1" showInputMessage="1" showErrorMessage="1" sqref="H32:L32" xr:uid="{1C31D1C7-FF42-4853-BCF7-6D8B22F8441C}">
      <formula1>$AG$2:$AG$29</formula1>
    </dataValidation>
    <dataValidation type="list" allowBlank="1" showInputMessage="1" showErrorMessage="1" sqref="H104:Z104 H119:Z119 H116:Z116 H113:Z113 H110:Z110 H107:Z107" xr:uid="{092FFC01-E8A0-4A60-A633-CE4F37E7C4D4}">
      <formula1>$AV$2:$AV$6</formula1>
    </dataValidation>
    <dataValidation type="list" allowBlank="1" showInputMessage="1" showErrorMessage="1" sqref="H105:Z105 H120:Z120 H117:Z117 H114:Z114 H111:Z111 H108:Z108" xr:uid="{6B2B7A1D-16BB-4E9D-8895-791B0910354C}">
      <formula1>$AU$2:$AU$6</formula1>
    </dataValidation>
    <dataValidation type="list" allowBlank="1" showInputMessage="1" showErrorMessage="1" sqref="H118:O118 H103:O103 H112:O112 H109:O109 H106:O106 H115:O115" xr:uid="{D0FC7848-BFF7-4C98-9C4B-9FE6765656ED}">
      <formula1>$AT$2:$AT$11</formula1>
    </dataValidation>
    <dataValidation type="list" allowBlank="1" showInputMessage="1" showErrorMessage="1" sqref="H93 H96 H87 H90 H99" xr:uid="{922C514F-6D56-4D49-82AF-E9BB32CE8729}">
      <formula1>$AS$2:$AS$6</formula1>
    </dataValidation>
    <dataValidation type="list" allowBlank="1" showInputMessage="1" showErrorMessage="1" sqref="H92 H95 H98 H89 H86" xr:uid="{5708B814-1106-4027-BB6A-8B5AD9DF7636}">
      <formula1>$AR$2:$AR$8</formula1>
    </dataValidation>
    <dataValidation type="list" allowBlank="1" showInputMessage="1" showErrorMessage="1" sqref="H83:L83" xr:uid="{20A34EA7-6A4A-4688-89FA-0927DE02FFF5}">
      <formula1>$AQ$2:$AQ$4</formula1>
    </dataValidation>
    <dataValidation type="list" allowBlank="1" showInputMessage="1" showErrorMessage="1" sqref="H80:L80" xr:uid="{08982A0C-AA4D-48E7-AF14-7E434A6DAF63}">
      <formula1>$AP$2:$AP$7</formula1>
    </dataValidation>
    <dataValidation type="list" allowBlank="1" showInputMessage="1" showErrorMessage="1" sqref="H79:L79" xr:uid="{F9E5887B-E72B-4AB2-83D9-B5B25466FFAB}">
      <formula1>$AO$2:$AO$8</formula1>
    </dataValidation>
    <dataValidation type="list" allowBlank="1" showInputMessage="1" showErrorMessage="1" sqref="H78:L78" xr:uid="{7D8E2ED0-07C7-46FA-8224-C444C0B6B3FE}">
      <formula1>$AN$2:$AN$4</formula1>
    </dataValidation>
    <dataValidation type="list" allowBlank="1" showInputMessage="1" showErrorMessage="1" sqref="H62:L62" xr:uid="{BDD77001-1070-4CDF-8AE9-E7A34DDBE550}">
      <formula1>$AM$2:$AM$6</formula1>
    </dataValidation>
    <dataValidation type="list" allowBlank="1" showInputMessage="1" showErrorMessage="1" sqref="H61:L61" xr:uid="{5747D9C9-045C-461E-A919-95199BCF1214}">
      <formula1>$AL$2:$AL$4</formula1>
    </dataValidation>
    <dataValidation type="list" allowBlank="1" showInputMessage="1" showErrorMessage="1" sqref="H60:L60" xr:uid="{8441B182-F247-41B0-BF67-A595B50C3D2A}">
      <formula1>$AK$2:$AK$6</formula1>
    </dataValidation>
    <dataValidation type="list" allowBlank="1" showInputMessage="1" showErrorMessage="1" sqref="H59:L59" xr:uid="{BE6FDA44-5159-4F22-AA03-F26066F8EE34}">
      <formula1>$AJ$2:$AJ$6</formula1>
    </dataValidation>
    <dataValidation type="list" allowBlank="1" showInputMessage="1" showErrorMessage="1" sqref="H36 N36" xr:uid="{F444BACE-0D75-45B5-885E-80173F83F857}">
      <formula1>$AI$2:$AI$15</formula1>
    </dataValidation>
    <dataValidation type="list" allowBlank="1" showInputMessage="1" showErrorMessage="1" sqref="H33:L33" xr:uid="{97425104-37EA-4EC9-BC4E-2C083048EDF8}">
      <formula1>$AH$2:$AH$6</formula1>
    </dataValidation>
    <dataValidation type="list" allowBlank="1" showInputMessage="1" showErrorMessage="1" sqref="H31:L31" xr:uid="{BDD14F9D-0F40-44FA-B6A0-AAFD40D4FA91}">
      <formula1>$AF$2:$AF$6</formula1>
    </dataValidation>
    <dataValidation type="list" allowBlank="1" showInputMessage="1" showErrorMessage="1" sqref="H30:L30" xr:uid="{28131DB5-91F6-495D-A7E3-5F45602CB8BA}">
      <formula1>$AE$2:$AE$6</formula1>
    </dataValidation>
  </dataValidations>
  <pageMargins left="0.59055118110236227" right="0.19685039370078741" top="0.47244094488188981" bottom="0.19685039370078741" header="0.31496062992125984" footer="0.31496062992125984"/>
  <pageSetup paperSize="9" orientation="portrait" blackAndWhite="1" r:id="rId1"/>
  <rowBreaks count="3" manualBreakCount="3">
    <brk id="74" min="1" max="27" man="1"/>
    <brk id="121" min="1" max="27" man="1"/>
    <brk id="158" max="16383"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4</xdr:col>
                    <xdr:colOff>28575</xdr:colOff>
                    <xdr:row>162</xdr:row>
                    <xdr:rowOff>9525</xdr:rowOff>
                  </from>
                  <to>
                    <xdr:col>5</xdr:col>
                    <xdr:colOff>0</xdr:colOff>
                    <xdr:row>163</xdr:row>
                    <xdr:rowOff>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9</xdr:col>
                    <xdr:colOff>28575</xdr:colOff>
                    <xdr:row>162</xdr:row>
                    <xdr:rowOff>9525</xdr:rowOff>
                  </from>
                  <to>
                    <xdr:col>10</xdr:col>
                    <xdr:colOff>0</xdr:colOff>
                    <xdr:row>163</xdr:row>
                    <xdr:rowOff>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15</xdr:col>
                    <xdr:colOff>28575</xdr:colOff>
                    <xdr:row>162</xdr:row>
                    <xdr:rowOff>9525</xdr:rowOff>
                  </from>
                  <to>
                    <xdr:col>16</xdr:col>
                    <xdr:colOff>0</xdr:colOff>
                    <xdr:row>163</xdr:row>
                    <xdr:rowOff>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5</xdr:col>
                    <xdr:colOff>28575</xdr:colOff>
                    <xdr:row>163</xdr:row>
                    <xdr:rowOff>9525</xdr:rowOff>
                  </from>
                  <to>
                    <xdr:col>6</xdr:col>
                    <xdr:colOff>0</xdr:colOff>
                    <xdr:row>163</xdr:row>
                    <xdr:rowOff>190500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9</xdr:col>
                    <xdr:colOff>28575</xdr:colOff>
                    <xdr:row>163</xdr:row>
                    <xdr:rowOff>9525</xdr:rowOff>
                  </from>
                  <to>
                    <xdr:col>10</xdr:col>
                    <xdr:colOff>0</xdr:colOff>
                    <xdr:row>163</xdr:row>
                    <xdr:rowOff>190500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15</xdr:col>
                    <xdr:colOff>28575</xdr:colOff>
                    <xdr:row>163</xdr:row>
                    <xdr:rowOff>9525</xdr:rowOff>
                  </from>
                  <to>
                    <xdr:col>16</xdr:col>
                    <xdr:colOff>0</xdr:colOff>
                    <xdr:row>163</xdr:row>
                    <xdr:rowOff>190500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10</xdr:col>
                    <xdr:colOff>28575</xdr:colOff>
                    <xdr:row>164</xdr:row>
                    <xdr:rowOff>9525</xdr:rowOff>
                  </from>
                  <to>
                    <xdr:col>11</xdr:col>
                    <xdr:colOff>0</xdr:colOff>
                    <xdr:row>164</xdr:row>
                    <xdr:rowOff>190500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14</xdr:col>
                    <xdr:colOff>28575</xdr:colOff>
                    <xdr:row>164</xdr:row>
                    <xdr:rowOff>9525</xdr:rowOff>
                  </from>
                  <to>
                    <xdr:col>15</xdr:col>
                    <xdr:colOff>0</xdr:colOff>
                    <xdr:row>164</xdr:row>
                    <xdr:rowOff>190500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4</xdr:col>
                    <xdr:colOff>28575</xdr:colOff>
                    <xdr:row>165</xdr:row>
                    <xdr:rowOff>9525</xdr:rowOff>
                  </from>
                  <to>
                    <xdr:col>5</xdr:col>
                    <xdr:colOff>0</xdr:colOff>
                    <xdr:row>165</xdr:row>
                    <xdr:rowOff>190500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12</xdr:col>
                    <xdr:colOff>28575</xdr:colOff>
                    <xdr:row>165</xdr:row>
                    <xdr:rowOff>9525</xdr:rowOff>
                  </from>
                  <to>
                    <xdr:col>13</xdr:col>
                    <xdr:colOff>0</xdr:colOff>
                    <xdr:row>165</xdr:row>
                    <xdr:rowOff>190500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4</xdr:col>
                    <xdr:colOff>28575</xdr:colOff>
                    <xdr:row>166</xdr:row>
                    <xdr:rowOff>9525</xdr:rowOff>
                  </from>
                  <to>
                    <xdr:col>5</xdr:col>
                    <xdr:colOff>0</xdr:colOff>
                    <xdr:row>166</xdr:row>
                    <xdr:rowOff>190500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4</xdr:col>
                    <xdr:colOff>28575</xdr:colOff>
                    <xdr:row>167</xdr:row>
                    <xdr:rowOff>9525</xdr:rowOff>
                  </from>
                  <to>
                    <xdr:col>5</xdr:col>
                    <xdr:colOff>0</xdr:colOff>
                    <xdr:row>167</xdr:row>
                    <xdr:rowOff>190500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4</xdr:col>
                    <xdr:colOff>28575</xdr:colOff>
                    <xdr:row>168</xdr:row>
                    <xdr:rowOff>9525</xdr:rowOff>
                  </from>
                  <to>
                    <xdr:col>5</xdr:col>
                    <xdr:colOff>0</xdr:colOff>
                    <xdr:row>168</xdr:row>
                    <xdr:rowOff>190500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4</xdr:col>
                    <xdr:colOff>28575</xdr:colOff>
                    <xdr:row>169</xdr:row>
                    <xdr:rowOff>9525</xdr:rowOff>
                  </from>
                  <to>
                    <xdr:col>5</xdr:col>
                    <xdr:colOff>0</xdr:colOff>
                    <xdr:row>169</xdr:row>
                    <xdr:rowOff>190500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10</xdr:col>
                    <xdr:colOff>28575</xdr:colOff>
                    <xdr:row>167</xdr:row>
                    <xdr:rowOff>9525</xdr:rowOff>
                  </from>
                  <to>
                    <xdr:col>11</xdr:col>
                    <xdr:colOff>0</xdr:colOff>
                    <xdr:row>167</xdr:row>
                    <xdr:rowOff>190500</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from>
                    <xdr:col>10</xdr:col>
                    <xdr:colOff>28575</xdr:colOff>
                    <xdr:row>168</xdr:row>
                    <xdr:rowOff>9525</xdr:rowOff>
                  </from>
                  <to>
                    <xdr:col>11</xdr:col>
                    <xdr:colOff>0</xdr:colOff>
                    <xdr:row>168</xdr:row>
                    <xdr:rowOff>190500</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from>
                    <xdr:col>17</xdr:col>
                    <xdr:colOff>28575</xdr:colOff>
                    <xdr:row>167</xdr:row>
                    <xdr:rowOff>9525</xdr:rowOff>
                  </from>
                  <to>
                    <xdr:col>18</xdr:col>
                    <xdr:colOff>0</xdr:colOff>
                    <xdr:row>167</xdr:row>
                    <xdr:rowOff>190500</xdr:rowOff>
                  </to>
                </anchor>
              </controlPr>
            </control>
          </mc:Choice>
        </mc:AlternateContent>
        <mc:AlternateContent xmlns:mc="http://schemas.openxmlformats.org/markup-compatibility/2006">
          <mc:Choice Requires="x14">
            <control shapeId="102418" r:id="rId21" name="Check Box 22">
              <controlPr defaultSize="0" autoFill="0" autoLine="0" autoPict="0">
                <anchor moveWithCells="1">
                  <from>
                    <xdr:col>10</xdr:col>
                    <xdr:colOff>28575</xdr:colOff>
                    <xdr:row>169</xdr:row>
                    <xdr:rowOff>9525</xdr:rowOff>
                  </from>
                  <to>
                    <xdr:col>11</xdr:col>
                    <xdr:colOff>0</xdr:colOff>
                    <xdr:row>169</xdr:row>
                    <xdr:rowOff>190500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from>
                    <xdr:col>14</xdr:col>
                    <xdr:colOff>28575</xdr:colOff>
                    <xdr:row>169</xdr:row>
                    <xdr:rowOff>9525</xdr:rowOff>
                  </from>
                  <to>
                    <xdr:col>15</xdr:col>
                    <xdr:colOff>0</xdr:colOff>
                    <xdr:row>169</xdr:row>
                    <xdr:rowOff>190500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from>
                    <xdr:col>19</xdr:col>
                    <xdr:colOff>28575</xdr:colOff>
                    <xdr:row>169</xdr:row>
                    <xdr:rowOff>9525</xdr:rowOff>
                  </from>
                  <to>
                    <xdr:col>20</xdr:col>
                    <xdr:colOff>0</xdr:colOff>
                    <xdr:row>169</xdr:row>
                    <xdr:rowOff>190500</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from>
                    <xdr:col>12</xdr:col>
                    <xdr:colOff>28575</xdr:colOff>
                    <xdr:row>166</xdr:row>
                    <xdr:rowOff>9525</xdr:rowOff>
                  </from>
                  <to>
                    <xdr:col>13</xdr:col>
                    <xdr:colOff>0</xdr:colOff>
                    <xdr:row>166</xdr:row>
                    <xdr:rowOff>190500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from>
                    <xdr:col>4</xdr:col>
                    <xdr:colOff>28575</xdr:colOff>
                    <xdr:row>172</xdr:row>
                    <xdr:rowOff>9525</xdr:rowOff>
                  </from>
                  <to>
                    <xdr:col>5</xdr:col>
                    <xdr:colOff>0</xdr:colOff>
                    <xdr:row>172</xdr:row>
                    <xdr:rowOff>190500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from>
                    <xdr:col>8</xdr:col>
                    <xdr:colOff>28575</xdr:colOff>
                    <xdr:row>172</xdr:row>
                    <xdr:rowOff>9525</xdr:rowOff>
                  </from>
                  <to>
                    <xdr:col>9</xdr:col>
                    <xdr:colOff>0</xdr:colOff>
                    <xdr:row>172</xdr:row>
                    <xdr:rowOff>190500</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from>
                    <xdr:col>13</xdr:col>
                    <xdr:colOff>28575</xdr:colOff>
                    <xdr:row>172</xdr:row>
                    <xdr:rowOff>9525</xdr:rowOff>
                  </from>
                  <to>
                    <xdr:col>14</xdr:col>
                    <xdr:colOff>0</xdr:colOff>
                    <xdr:row>172</xdr:row>
                    <xdr:rowOff>190500</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from>
                    <xdr:col>4</xdr:col>
                    <xdr:colOff>28575</xdr:colOff>
                    <xdr:row>173</xdr:row>
                    <xdr:rowOff>9525</xdr:rowOff>
                  </from>
                  <to>
                    <xdr:col>5</xdr:col>
                    <xdr:colOff>0</xdr:colOff>
                    <xdr:row>173</xdr:row>
                    <xdr:rowOff>190500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from>
                    <xdr:col>10</xdr:col>
                    <xdr:colOff>28575</xdr:colOff>
                    <xdr:row>173</xdr:row>
                    <xdr:rowOff>9525</xdr:rowOff>
                  </from>
                  <to>
                    <xdr:col>11</xdr:col>
                    <xdr:colOff>0</xdr:colOff>
                    <xdr:row>173</xdr:row>
                    <xdr:rowOff>190500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from>
                    <xdr:col>4</xdr:col>
                    <xdr:colOff>28575</xdr:colOff>
                    <xdr:row>174</xdr:row>
                    <xdr:rowOff>9525</xdr:rowOff>
                  </from>
                  <to>
                    <xdr:col>5</xdr:col>
                    <xdr:colOff>0</xdr:colOff>
                    <xdr:row>174</xdr:row>
                    <xdr:rowOff>190500</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from>
                    <xdr:col>4</xdr:col>
                    <xdr:colOff>28575</xdr:colOff>
                    <xdr:row>176</xdr:row>
                    <xdr:rowOff>9525</xdr:rowOff>
                  </from>
                  <to>
                    <xdr:col>5</xdr:col>
                    <xdr:colOff>0</xdr:colOff>
                    <xdr:row>176</xdr:row>
                    <xdr:rowOff>190500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from>
                    <xdr:col>4</xdr:col>
                    <xdr:colOff>28575</xdr:colOff>
                    <xdr:row>178</xdr:row>
                    <xdr:rowOff>9525</xdr:rowOff>
                  </from>
                  <to>
                    <xdr:col>5</xdr:col>
                    <xdr:colOff>0</xdr:colOff>
                    <xdr:row>178</xdr:row>
                    <xdr:rowOff>190500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from>
                    <xdr:col>18</xdr:col>
                    <xdr:colOff>28575</xdr:colOff>
                    <xdr:row>176</xdr:row>
                    <xdr:rowOff>9525</xdr:rowOff>
                  </from>
                  <to>
                    <xdr:col>19</xdr:col>
                    <xdr:colOff>0</xdr:colOff>
                    <xdr:row>176</xdr:row>
                    <xdr:rowOff>190500</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from>
                    <xdr:col>7</xdr:col>
                    <xdr:colOff>28575</xdr:colOff>
                    <xdr:row>178</xdr:row>
                    <xdr:rowOff>9525</xdr:rowOff>
                  </from>
                  <to>
                    <xdr:col>8</xdr:col>
                    <xdr:colOff>0</xdr:colOff>
                    <xdr:row>178</xdr:row>
                    <xdr:rowOff>190500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from>
                    <xdr:col>10</xdr:col>
                    <xdr:colOff>28575</xdr:colOff>
                    <xdr:row>178</xdr:row>
                    <xdr:rowOff>9525</xdr:rowOff>
                  </from>
                  <to>
                    <xdr:col>11</xdr:col>
                    <xdr:colOff>0</xdr:colOff>
                    <xdr:row>178</xdr:row>
                    <xdr:rowOff>190500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from>
                    <xdr:col>14</xdr:col>
                    <xdr:colOff>28575</xdr:colOff>
                    <xdr:row>178</xdr:row>
                    <xdr:rowOff>9525</xdr:rowOff>
                  </from>
                  <to>
                    <xdr:col>15</xdr:col>
                    <xdr:colOff>0</xdr:colOff>
                    <xdr:row>178</xdr:row>
                    <xdr:rowOff>190500</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from>
                    <xdr:col>4</xdr:col>
                    <xdr:colOff>28575</xdr:colOff>
                    <xdr:row>177</xdr:row>
                    <xdr:rowOff>9525</xdr:rowOff>
                  </from>
                  <to>
                    <xdr:col>5</xdr:col>
                    <xdr:colOff>0</xdr:colOff>
                    <xdr:row>177</xdr:row>
                    <xdr:rowOff>190500</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from>
                    <xdr:col>7</xdr:col>
                    <xdr:colOff>28575</xdr:colOff>
                    <xdr:row>177</xdr:row>
                    <xdr:rowOff>9525</xdr:rowOff>
                  </from>
                  <to>
                    <xdr:col>8</xdr:col>
                    <xdr:colOff>0</xdr:colOff>
                    <xdr:row>177</xdr:row>
                    <xdr:rowOff>190500</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from>
                    <xdr:col>17</xdr:col>
                    <xdr:colOff>28575</xdr:colOff>
                    <xdr:row>175</xdr:row>
                    <xdr:rowOff>9525</xdr:rowOff>
                  </from>
                  <to>
                    <xdr:col>18</xdr:col>
                    <xdr:colOff>0</xdr:colOff>
                    <xdr:row>175</xdr:row>
                    <xdr:rowOff>190500</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from>
                    <xdr:col>9</xdr:col>
                    <xdr:colOff>28575</xdr:colOff>
                    <xdr:row>174</xdr:row>
                    <xdr:rowOff>9525</xdr:rowOff>
                  </from>
                  <to>
                    <xdr:col>10</xdr:col>
                    <xdr:colOff>0</xdr:colOff>
                    <xdr:row>174</xdr:row>
                    <xdr:rowOff>190500</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from>
                    <xdr:col>14</xdr:col>
                    <xdr:colOff>28575</xdr:colOff>
                    <xdr:row>174</xdr:row>
                    <xdr:rowOff>9525</xdr:rowOff>
                  </from>
                  <to>
                    <xdr:col>15</xdr:col>
                    <xdr:colOff>0</xdr:colOff>
                    <xdr:row>174</xdr:row>
                    <xdr:rowOff>190500</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from>
                    <xdr:col>20</xdr:col>
                    <xdr:colOff>28575</xdr:colOff>
                    <xdr:row>174</xdr:row>
                    <xdr:rowOff>9525</xdr:rowOff>
                  </from>
                  <to>
                    <xdr:col>21</xdr:col>
                    <xdr:colOff>0</xdr:colOff>
                    <xdr:row>174</xdr:row>
                    <xdr:rowOff>190500</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from>
                    <xdr:col>23</xdr:col>
                    <xdr:colOff>28575</xdr:colOff>
                    <xdr:row>174</xdr:row>
                    <xdr:rowOff>9525</xdr:rowOff>
                  </from>
                  <to>
                    <xdr:col>24</xdr:col>
                    <xdr:colOff>0</xdr:colOff>
                    <xdr:row>174</xdr:row>
                    <xdr:rowOff>190500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from>
                    <xdr:col>19</xdr:col>
                    <xdr:colOff>28575</xdr:colOff>
                    <xdr:row>179</xdr:row>
                    <xdr:rowOff>9525</xdr:rowOff>
                  </from>
                  <to>
                    <xdr:col>20</xdr:col>
                    <xdr:colOff>0</xdr:colOff>
                    <xdr:row>179</xdr:row>
                    <xdr:rowOff>190500</xdr:rowOff>
                  </to>
                </anchor>
              </controlPr>
            </control>
          </mc:Choice>
        </mc:AlternateContent>
        <mc:AlternateContent xmlns:mc="http://schemas.openxmlformats.org/markup-compatibility/2006">
          <mc:Choice Requires="x14">
            <control shapeId="102442" r:id="rId45" name="Check Box 50">
              <controlPr defaultSize="0" autoFill="0" autoLine="0" autoPict="0">
                <anchor moveWithCells="1">
                  <from>
                    <xdr:col>10</xdr:col>
                    <xdr:colOff>28575</xdr:colOff>
                    <xdr:row>180</xdr:row>
                    <xdr:rowOff>9525</xdr:rowOff>
                  </from>
                  <to>
                    <xdr:col>11</xdr:col>
                    <xdr:colOff>0</xdr:colOff>
                    <xdr:row>180</xdr:row>
                    <xdr:rowOff>190500</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from>
                    <xdr:col>7</xdr:col>
                    <xdr:colOff>28575</xdr:colOff>
                    <xdr:row>180</xdr:row>
                    <xdr:rowOff>9525</xdr:rowOff>
                  </from>
                  <to>
                    <xdr:col>8</xdr:col>
                    <xdr:colOff>0</xdr:colOff>
                    <xdr:row>180</xdr:row>
                    <xdr:rowOff>190500</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from>
                    <xdr:col>4</xdr:col>
                    <xdr:colOff>28575</xdr:colOff>
                    <xdr:row>180</xdr:row>
                    <xdr:rowOff>9525</xdr:rowOff>
                  </from>
                  <to>
                    <xdr:col>5</xdr:col>
                    <xdr:colOff>0</xdr:colOff>
                    <xdr:row>180</xdr:row>
                    <xdr:rowOff>190500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from>
                    <xdr:col>9</xdr:col>
                    <xdr:colOff>28575</xdr:colOff>
                    <xdr:row>181</xdr:row>
                    <xdr:rowOff>9525</xdr:rowOff>
                  </from>
                  <to>
                    <xdr:col>10</xdr:col>
                    <xdr:colOff>0</xdr:colOff>
                    <xdr:row>181</xdr:row>
                    <xdr:rowOff>190500</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from>
                    <xdr:col>9</xdr:col>
                    <xdr:colOff>28575</xdr:colOff>
                    <xdr:row>181</xdr:row>
                    <xdr:rowOff>9525</xdr:rowOff>
                  </from>
                  <to>
                    <xdr:col>10</xdr:col>
                    <xdr:colOff>0</xdr:colOff>
                    <xdr:row>181</xdr:row>
                    <xdr:rowOff>190500</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from>
                    <xdr:col>13</xdr:col>
                    <xdr:colOff>28575</xdr:colOff>
                    <xdr:row>181</xdr:row>
                    <xdr:rowOff>9525</xdr:rowOff>
                  </from>
                  <to>
                    <xdr:col>14</xdr:col>
                    <xdr:colOff>0</xdr:colOff>
                    <xdr:row>181</xdr:row>
                    <xdr:rowOff>190500</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from>
                    <xdr:col>17</xdr:col>
                    <xdr:colOff>28575</xdr:colOff>
                    <xdr:row>181</xdr:row>
                    <xdr:rowOff>9525</xdr:rowOff>
                  </from>
                  <to>
                    <xdr:col>18</xdr:col>
                    <xdr:colOff>0</xdr:colOff>
                    <xdr:row>181</xdr:row>
                    <xdr:rowOff>190500</xdr:rowOff>
                  </to>
                </anchor>
              </controlPr>
            </control>
          </mc:Choice>
        </mc:AlternateContent>
        <mc:AlternateContent xmlns:mc="http://schemas.openxmlformats.org/markup-compatibility/2006">
          <mc:Choice Requires="x14">
            <control shapeId="102449" r:id="rId52" name="Check Box 56">
              <controlPr defaultSize="0" autoFill="0" autoLine="0" autoPict="0">
                <anchor moveWithCells="1">
                  <from>
                    <xdr:col>17</xdr:col>
                    <xdr:colOff>28575</xdr:colOff>
                    <xdr:row>182</xdr:row>
                    <xdr:rowOff>9525</xdr:rowOff>
                  </from>
                  <to>
                    <xdr:col>18</xdr:col>
                    <xdr:colOff>0</xdr:colOff>
                    <xdr:row>182</xdr:row>
                    <xdr:rowOff>190500</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from>
                    <xdr:col>13</xdr:col>
                    <xdr:colOff>28575</xdr:colOff>
                    <xdr:row>182</xdr:row>
                    <xdr:rowOff>9525</xdr:rowOff>
                  </from>
                  <to>
                    <xdr:col>14</xdr:col>
                    <xdr:colOff>0</xdr:colOff>
                    <xdr:row>182</xdr:row>
                    <xdr:rowOff>190500</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from>
                    <xdr:col>9</xdr:col>
                    <xdr:colOff>28575</xdr:colOff>
                    <xdr:row>182</xdr:row>
                    <xdr:rowOff>9525</xdr:rowOff>
                  </from>
                  <to>
                    <xdr:col>10</xdr:col>
                    <xdr:colOff>0</xdr:colOff>
                    <xdr:row>182</xdr:row>
                    <xdr:rowOff>190500</xdr:rowOff>
                  </to>
                </anchor>
              </controlPr>
            </control>
          </mc:Choice>
        </mc:AlternateContent>
        <mc:AlternateContent xmlns:mc="http://schemas.openxmlformats.org/markup-compatibility/2006">
          <mc:Choice Requires="x14">
            <control shapeId="102452" r:id="rId55" name="Check Box 59">
              <controlPr defaultSize="0" autoFill="0" autoLine="0" autoPict="0">
                <anchor moveWithCells="1">
                  <from>
                    <xdr:col>17</xdr:col>
                    <xdr:colOff>28575</xdr:colOff>
                    <xdr:row>183</xdr:row>
                    <xdr:rowOff>9525</xdr:rowOff>
                  </from>
                  <to>
                    <xdr:col>18</xdr:col>
                    <xdr:colOff>0</xdr:colOff>
                    <xdr:row>183</xdr:row>
                    <xdr:rowOff>190500</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from>
                    <xdr:col>13</xdr:col>
                    <xdr:colOff>28575</xdr:colOff>
                    <xdr:row>183</xdr:row>
                    <xdr:rowOff>9525</xdr:rowOff>
                  </from>
                  <to>
                    <xdr:col>14</xdr:col>
                    <xdr:colOff>0</xdr:colOff>
                    <xdr:row>183</xdr:row>
                    <xdr:rowOff>190500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from>
                    <xdr:col>9</xdr:col>
                    <xdr:colOff>28575</xdr:colOff>
                    <xdr:row>183</xdr:row>
                    <xdr:rowOff>9525</xdr:rowOff>
                  </from>
                  <to>
                    <xdr:col>10</xdr:col>
                    <xdr:colOff>0</xdr:colOff>
                    <xdr:row>183</xdr:row>
                    <xdr:rowOff>190500</xdr:rowOff>
                  </to>
                </anchor>
              </controlPr>
            </control>
          </mc:Choice>
        </mc:AlternateContent>
        <mc:AlternateContent xmlns:mc="http://schemas.openxmlformats.org/markup-compatibility/2006">
          <mc:Choice Requires="x14">
            <control shapeId="102455" r:id="rId58" name="Check Box 60">
              <controlPr defaultSize="0" autoFill="0" autoLine="0" autoPict="0">
                <anchor moveWithCells="1">
                  <from>
                    <xdr:col>23</xdr:col>
                    <xdr:colOff>28575</xdr:colOff>
                    <xdr:row>184</xdr:row>
                    <xdr:rowOff>9525</xdr:rowOff>
                  </from>
                  <to>
                    <xdr:col>24</xdr:col>
                    <xdr:colOff>0</xdr:colOff>
                    <xdr:row>184</xdr:row>
                    <xdr:rowOff>190500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from>
                    <xdr:col>10</xdr:col>
                    <xdr:colOff>28575</xdr:colOff>
                    <xdr:row>184</xdr:row>
                    <xdr:rowOff>9525</xdr:rowOff>
                  </from>
                  <to>
                    <xdr:col>11</xdr:col>
                    <xdr:colOff>0</xdr:colOff>
                    <xdr:row>184</xdr:row>
                    <xdr:rowOff>190500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from>
                    <xdr:col>7</xdr:col>
                    <xdr:colOff>28575</xdr:colOff>
                    <xdr:row>184</xdr:row>
                    <xdr:rowOff>9525</xdr:rowOff>
                  </from>
                  <to>
                    <xdr:col>8</xdr:col>
                    <xdr:colOff>0</xdr:colOff>
                    <xdr:row>184</xdr:row>
                    <xdr:rowOff>190500</xdr:rowOff>
                  </to>
                </anchor>
              </controlPr>
            </control>
          </mc:Choice>
        </mc:AlternateContent>
        <mc:AlternateContent xmlns:mc="http://schemas.openxmlformats.org/markup-compatibility/2006">
          <mc:Choice Requires="x14">
            <control shapeId="102458" r:id="rId61" name="Check Box 61">
              <controlPr defaultSize="0" autoFill="0" autoLine="0" autoPict="0">
                <anchor moveWithCells="1">
                  <from>
                    <xdr:col>4</xdr:col>
                    <xdr:colOff>28575</xdr:colOff>
                    <xdr:row>184</xdr:row>
                    <xdr:rowOff>9525</xdr:rowOff>
                  </from>
                  <to>
                    <xdr:col>5</xdr:col>
                    <xdr:colOff>0</xdr:colOff>
                    <xdr:row>184</xdr:row>
                    <xdr:rowOff>190500</xdr:rowOff>
                  </to>
                </anchor>
              </controlPr>
            </control>
          </mc:Choice>
        </mc:AlternateContent>
        <mc:AlternateContent xmlns:mc="http://schemas.openxmlformats.org/markup-compatibility/2006">
          <mc:Choice Requires="x14">
            <control shapeId="102459" r:id="rId62" name="Check Box 64">
              <controlPr defaultSize="0" autoFill="0" autoLine="0" autoPict="0">
                <anchor moveWithCells="1">
                  <from>
                    <xdr:col>6</xdr:col>
                    <xdr:colOff>28575</xdr:colOff>
                    <xdr:row>185</xdr:row>
                    <xdr:rowOff>9525</xdr:rowOff>
                  </from>
                  <to>
                    <xdr:col>7</xdr:col>
                    <xdr:colOff>0</xdr:colOff>
                    <xdr:row>185</xdr:row>
                    <xdr:rowOff>190500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from>
                    <xdr:col>8</xdr:col>
                    <xdr:colOff>28575</xdr:colOff>
                    <xdr:row>185</xdr:row>
                    <xdr:rowOff>9525</xdr:rowOff>
                  </from>
                  <to>
                    <xdr:col>9</xdr:col>
                    <xdr:colOff>0</xdr:colOff>
                    <xdr:row>185</xdr:row>
                    <xdr:rowOff>190500</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from>
                    <xdr:col>7</xdr:col>
                    <xdr:colOff>28575</xdr:colOff>
                    <xdr:row>187</xdr:row>
                    <xdr:rowOff>9525</xdr:rowOff>
                  </from>
                  <to>
                    <xdr:col>8</xdr:col>
                    <xdr:colOff>0</xdr:colOff>
                    <xdr:row>187</xdr:row>
                    <xdr:rowOff>190500</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from>
                    <xdr:col>9</xdr:col>
                    <xdr:colOff>28575</xdr:colOff>
                    <xdr:row>187</xdr:row>
                    <xdr:rowOff>9525</xdr:rowOff>
                  </from>
                  <to>
                    <xdr:col>10</xdr:col>
                    <xdr:colOff>0</xdr:colOff>
                    <xdr:row>187</xdr:row>
                    <xdr:rowOff>190500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from>
                    <xdr:col>14</xdr:col>
                    <xdr:colOff>28575</xdr:colOff>
                    <xdr:row>187</xdr:row>
                    <xdr:rowOff>9525</xdr:rowOff>
                  </from>
                  <to>
                    <xdr:col>15</xdr:col>
                    <xdr:colOff>0</xdr:colOff>
                    <xdr:row>187</xdr:row>
                    <xdr:rowOff>190500</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from>
                    <xdr:col>16</xdr:col>
                    <xdr:colOff>28575</xdr:colOff>
                    <xdr:row>187</xdr:row>
                    <xdr:rowOff>9525</xdr:rowOff>
                  </from>
                  <to>
                    <xdr:col>17</xdr:col>
                    <xdr:colOff>0</xdr:colOff>
                    <xdr:row>187</xdr:row>
                    <xdr:rowOff>190500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from>
                    <xdr:col>23</xdr:col>
                    <xdr:colOff>28575</xdr:colOff>
                    <xdr:row>189</xdr:row>
                    <xdr:rowOff>9525</xdr:rowOff>
                  </from>
                  <to>
                    <xdr:col>24</xdr:col>
                    <xdr:colOff>0</xdr:colOff>
                    <xdr:row>189</xdr:row>
                    <xdr:rowOff>190500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from>
                    <xdr:col>22</xdr:col>
                    <xdr:colOff>28575</xdr:colOff>
                    <xdr:row>192</xdr:row>
                    <xdr:rowOff>9525</xdr:rowOff>
                  </from>
                  <to>
                    <xdr:col>23</xdr:col>
                    <xdr:colOff>0</xdr:colOff>
                    <xdr:row>192</xdr:row>
                    <xdr:rowOff>190500</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from>
                    <xdr:col>21</xdr:col>
                    <xdr:colOff>28575</xdr:colOff>
                    <xdr:row>186</xdr:row>
                    <xdr:rowOff>9525</xdr:rowOff>
                  </from>
                  <to>
                    <xdr:col>22</xdr:col>
                    <xdr:colOff>0</xdr:colOff>
                    <xdr:row>186</xdr:row>
                    <xdr:rowOff>190500</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from>
                    <xdr:col>23</xdr:col>
                    <xdr:colOff>28575</xdr:colOff>
                    <xdr:row>186</xdr:row>
                    <xdr:rowOff>9525</xdr:rowOff>
                  </from>
                  <to>
                    <xdr:col>24</xdr:col>
                    <xdr:colOff>0</xdr:colOff>
                    <xdr:row>186</xdr:row>
                    <xdr:rowOff>190500</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from>
                    <xdr:col>7</xdr:col>
                    <xdr:colOff>28575</xdr:colOff>
                    <xdr:row>188</xdr:row>
                    <xdr:rowOff>9525</xdr:rowOff>
                  </from>
                  <to>
                    <xdr:col>8</xdr:col>
                    <xdr:colOff>0</xdr:colOff>
                    <xdr:row>188</xdr:row>
                    <xdr:rowOff>190500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from>
                    <xdr:col>9</xdr:col>
                    <xdr:colOff>28575</xdr:colOff>
                    <xdr:row>188</xdr:row>
                    <xdr:rowOff>9525</xdr:rowOff>
                  </from>
                  <to>
                    <xdr:col>10</xdr:col>
                    <xdr:colOff>0</xdr:colOff>
                    <xdr:row>188</xdr:row>
                    <xdr:rowOff>190500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from>
                    <xdr:col>12</xdr:col>
                    <xdr:colOff>28575</xdr:colOff>
                    <xdr:row>188</xdr:row>
                    <xdr:rowOff>9525</xdr:rowOff>
                  </from>
                  <to>
                    <xdr:col>13</xdr:col>
                    <xdr:colOff>0</xdr:colOff>
                    <xdr:row>188</xdr:row>
                    <xdr:rowOff>190500</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from>
                    <xdr:col>18</xdr:col>
                    <xdr:colOff>28575</xdr:colOff>
                    <xdr:row>188</xdr:row>
                    <xdr:rowOff>9525</xdr:rowOff>
                  </from>
                  <to>
                    <xdr:col>19</xdr:col>
                    <xdr:colOff>0</xdr:colOff>
                    <xdr:row>188</xdr:row>
                    <xdr:rowOff>190500</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from>
                    <xdr:col>8</xdr:col>
                    <xdr:colOff>28575</xdr:colOff>
                    <xdr:row>191</xdr:row>
                    <xdr:rowOff>9525</xdr:rowOff>
                  </from>
                  <to>
                    <xdr:col>9</xdr:col>
                    <xdr:colOff>0</xdr:colOff>
                    <xdr:row>191</xdr:row>
                    <xdr:rowOff>190500</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from>
                    <xdr:col>16</xdr:col>
                    <xdr:colOff>28575</xdr:colOff>
                    <xdr:row>191</xdr:row>
                    <xdr:rowOff>9525</xdr:rowOff>
                  </from>
                  <to>
                    <xdr:col>17</xdr:col>
                    <xdr:colOff>0</xdr:colOff>
                    <xdr:row>191</xdr:row>
                    <xdr:rowOff>190500</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from>
                    <xdr:col>11</xdr:col>
                    <xdr:colOff>28575</xdr:colOff>
                    <xdr:row>189</xdr:row>
                    <xdr:rowOff>9525</xdr:rowOff>
                  </from>
                  <to>
                    <xdr:col>12</xdr:col>
                    <xdr:colOff>0</xdr:colOff>
                    <xdr:row>189</xdr:row>
                    <xdr:rowOff>190500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from>
                    <xdr:col>4</xdr:col>
                    <xdr:colOff>28575</xdr:colOff>
                    <xdr:row>189</xdr:row>
                    <xdr:rowOff>9525</xdr:rowOff>
                  </from>
                  <to>
                    <xdr:col>5</xdr:col>
                    <xdr:colOff>0</xdr:colOff>
                    <xdr:row>189</xdr:row>
                    <xdr:rowOff>190500</xdr:rowOff>
                  </to>
                </anchor>
              </controlPr>
            </control>
          </mc:Choice>
        </mc:AlternateContent>
        <mc:AlternateContent xmlns:mc="http://schemas.openxmlformats.org/markup-compatibility/2006">
          <mc:Choice Requires="x14">
            <control shapeId="102477" r:id="rId80" name="Check Box 83">
              <controlPr defaultSize="0" autoFill="0" autoLine="0" autoPict="0">
                <anchor moveWithCells="1">
                  <from>
                    <xdr:col>7</xdr:col>
                    <xdr:colOff>28575</xdr:colOff>
                    <xdr:row>190</xdr:row>
                    <xdr:rowOff>9525</xdr:rowOff>
                  </from>
                  <to>
                    <xdr:col>8</xdr:col>
                    <xdr:colOff>0</xdr:colOff>
                    <xdr:row>190</xdr:row>
                    <xdr:rowOff>190500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from>
                    <xdr:col>10</xdr:col>
                    <xdr:colOff>28575</xdr:colOff>
                    <xdr:row>190</xdr:row>
                    <xdr:rowOff>9525</xdr:rowOff>
                  </from>
                  <to>
                    <xdr:col>11</xdr:col>
                    <xdr:colOff>0</xdr:colOff>
                    <xdr:row>190</xdr:row>
                    <xdr:rowOff>190500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from>
                    <xdr:col>4</xdr:col>
                    <xdr:colOff>28575</xdr:colOff>
                    <xdr:row>193</xdr:row>
                    <xdr:rowOff>9525</xdr:rowOff>
                  </from>
                  <to>
                    <xdr:col>5</xdr:col>
                    <xdr:colOff>0</xdr:colOff>
                    <xdr:row>193</xdr:row>
                    <xdr:rowOff>190500</xdr:rowOff>
                  </to>
                </anchor>
              </controlPr>
            </control>
          </mc:Choice>
        </mc:AlternateContent>
        <mc:AlternateContent xmlns:mc="http://schemas.openxmlformats.org/markup-compatibility/2006">
          <mc:Choice Requires="x14">
            <control shapeId="102480" r:id="rId83" name="Check Box 89">
              <controlPr locked="0" defaultSize="0" autoFill="0" autoLine="0" autoPict="0">
                <anchor moveWithCells="1">
                  <from>
                    <xdr:col>4</xdr:col>
                    <xdr:colOff>47625</xdr:colOff>
                    <xdr:row>193</xdr:row>
                    <xdr:rowOff>190500</xdr:rowOff>
                  </from>
                  <to>
                    <xdr:col>4</xdr:col>
                    <xdr:colOff>228600</xdr:colOff>
                    <xdr:row>195</xdr:row>
                    <xdr:rowOff>9525</xdr:rowOff>
                  </to>
                </anchor>
              </controlPr>
            </control>
          </mc:Choice>
        </mc:AlternateContent>
        <mc:AlternateContent xmlns:mc="http://schemas.openxmlformats.org/markup-compatibility/2006">
          <mc:Choice Requires="x14">
            <control shapeId="102481" r:id="rId84" name="Check Box 90">
              <controlPr defaultSize="0" autoFill="0" autoLine="0" autoPict="0">
                <anchor moveWithCells="1">
                  <from>
                    <xdr:col>4</xdr:col>
                    <xdr:colOff>28575</xdr:colOff>
                    <xdr:row>194</xdr:row>
                    <xdr:rowOff>9525</xdr:rowOff>
                  </from>
                  <to>
                    <xdr:col>5</xdr:col>
                    <xdr:colOff>0</xdr:colOff>
                    <xdr:row>194</xdr:row>
                    <xdr:rowOff>190500</xdr:rowOff>
                  </to>
                </anchor>
              </controlPr>
            </control>
          </mc:Choice>
        </mc:AlternateContent>
        <mc:AlternateContent xmlns:mc="http://schemas.openxmlformats.org/markup-compatibility/2006">
          <mc:Choice Requires="x14">
            <control shapeId="102482" r:id="rId85" name="Check Box 82">
              <controlPr locked="0" defaultSize="0" autoFill="0" autoLine="0" autoPict="0">
                <anchor moveWithCells="1">
                  <from>
                    <xdr:col>4</xdr:col>
                    <xdr:colOff>47625</xdr:colOff>
                    <xdr:row>194</xdr:row>
                    <xdr:rowOff>190500</xdr:rowOff>
                  </from>
                  <to>
                    <xdr:col>4</xdr:col>
                    <xdr:colOff>228600</xdr:colOff>
                    <xdr:row>196</xdr:row>
                    <xdr:rowOff>9525</xdr:rowOff>
                  </to>
                </anchor>
              </controlPr>
            </control>
          </mc:Choice>
        </mc:AlternateContent>
        <mc:AlternateContent xmlns:mc="http://schemas.openxmlformats.org/markup-compatibility/2006">
          <mc:Choice Requires="x14">
            <control shapeId="102483" r:id="rId86" name="Check Box 83">
              <controlPr defaultSize="0" autoFill="0" autoLine="0" autoPict="0">
                <anchor moveWithCells="1">
                  <from>
                    <xdr:col>4</xdr:col>
                    <xdr:colOff>28575</xdr:colOff>
                    <xdr:row>195</xdr:row>
                    <xdr:rowOff>9525</xdr:rowOff>
                  </from>
                  <to>
                    <xdr:col>5</xdr:col>
                    <xdr:colOff>0</xdr:colOff>
                    <xdr:row>195</xdr:row>
                    <xdr:rowOff>190500</xdr:rowOff>
                  </to>
                </anchor>
              </controlPr>
            </control>
          </mc:Choice>
        </mc:AlternateContent>
        <mc:AlternateContent xmlns:mc="http://schemas.openxmlformats.org/markup-compatibility/2006">
          <mc:Choice Requires="x14">
            <control shapeId="102484" r:id="rId87" name="Check Box 84">
              <controlPr locked="0" defaultSize="0" autoFill="0" autoLine="0" autoPict="0">
                <anchor moveWithCells="1">
                  <from>
                    <xdr:col>4</xdr:col>
                    <xdr:colOff>47625</xdr:colOff>
                    <xdr:row>195</xdr:row>
                    <xdr:rowOff>190500</xdr:rowOff>
                  </from>
                  <to>
                    <xdr:col>4</xdr:col>
                    <xdr:colOff>228600</xdr:colOff>
                    <xdr:row>197</xdr:row>
                    <xdr:rowOff>9525</xdr:rowOff>
                  </to>
                </anchor>
              </controlPr>
            </control>
          </mc:Choice>
        </mc:AlternateContent>
        <mc:AlternateContent xmlns:mc="http://schemas.openxmlformats.org/markup-compatibility/2006">
          <mc:Choice Requires="x14">
            <control shapeId="102485" r:id="rId88" name="Check Box 85">
              <controlPr defaultSize="0" autoFill="0" autoLine="0" autoPict="0">
                <anchor moveWithCells="1">
                  <from>
                    <xdr:col>4</xdr:col>
                    <xdr:colOff>28575</xdr:colOff>
                    <xdr:row>196</xdr:row>
                    <xdr:rowOff>9525</xdr:rowOff>
                  </from>
                  <to>
                    <xdr:col>5</xdr:col>
                    <xdr:colOff>0</xdr:colOff>
                    <xdr:row>196</xdr:row>
                    <xdr:rowOff>190500</xdr:rowOff>
                  </to>
                </anchor>
              </controlPr>
            </control>
          </mc:Choice>
        </mc:AlternateContent>
        <mc:AlternateContent xmlns:mc="http://schemas.openxmlformats.org/markup-compatibility/2006">
          <mc:Choice Requires="x14">
            <control shapeId="102486" r:id="rId89" name="Check Box 86">
              <controlPr locked="0" defaultSize="0" autoFill="0" autoLine="0" autoPict="0">
                <anchor moveWithCells="1">
                  <from>
                    <xdr:col>4</xdr:col>
                    <xdr:colOff>47625</xdr:colOff>
                    <xdr:row>196</xdr:row>
                    <xdr:rowOff>190500</xdr:rowOff>
                  </from>
                  <to>
                    <xdr:col>4</xdr:col>
                    <xdr:colOff>228600</xdr:colOff>
                    <xdr:row>198</xdr:row>
                    <xdr:rowOff>9525</xdr:rowOff>
                  </to>
                </anchor>
              </controlPr>
            </control>
          </mc:Choice>
        </mc:AlternateContent>
        <mc:AlternateContent xmlns:mc="http://schemas.openxmlformats.org/markup-compatibility/2006">
          <mc:Choice Requires="x14">
            <control shapeId="102487" r:id="rId90" name="Check Box 87">
              <controlPr defaultSize="0" autoFill="0" autoLine="0" autoPict="0">
                <anchor moveWithCells="1">
                  <from>
                    <xdr:col>4</xdr:col>
                    <xdr:colOff>28575</xdr:colOff>
                    <xdr:row>197</xdr:row>
                    <xdr:rowOff>9525</xdr:rowOff>
                  </from>
                  <to>
                    <xdr:col>5</xdr:col>
                    <xdr:colOff>0</xdr:colOff>
                    <xdr:row>197</xdr:row>
                    <xdr:rowOff>190500</xdr:rowOff>
                  </to>
                </anchor>
              </controlPr>
            </control>
          </mc:Choice>
        </mc:AlternateContent>
        <mc:AlternateContent xmlns:mc="http://schemas.openxmlformats.org/markup-compatibility/2006">
          <mc:Choice Requires="x14">
            <control shapeId="102488" r:id="rId91" name="Check Box 88">
              <controlPr locked="0" defaultSize="0" autoFill="0" autoLine="0" autoPict="0">
                <anchor moveWithCells="1">
                  <from>
                    <xdr:col>4</xdr:col>
                    <xdr:colOff>47625</xdr:colOff>
                    <xdr:row>198</xdr:row>
                    <xdr:rowOff>190500</xdr:rowOff>
                  </from>
                  <to>
                    <xdr:col>4</xdr:col>
                    <xdr:colOff>228600</xdr:colOff>
                    <xdr:row>200</xdr:row>
                    <xdr:rowOff>9525</xdr:rowOff>
                  </to>
                </anchor>
              </controlPr>
            </control>
          </mc:Choice>
        </mc:AlternateContent>
        <mc:AlternateContent xmlns:mc="http://schemas.openxmlformats.org/markup-compatibility/2006">
          <mc:Choice Requires="x14">
            <control shapeId="102489" r:id="rId92" name="Check Box 89">
              <controlPr defaultSize="0" autoFill="0" autoLine="0" autoPict="0">
                <anchor moveWithCells="1">
                  <from>
                    <xdr:col>4</xdr:col>
                    <xdr:colOff>28575</xdr:colOff>
                    <xdr:row>199</xdr:row>
                    <xdr:rowOff>9525</xdr:rowOff>
                  </from>
                  <to>
                    <xdr:col>5</xdr:col>
                    <xdr:colOff>0</xdr:colOff>
                    <xdr:row>199</xdr:row>
                    <xdr:rowOff>190500</xdr:rowOff>
                  </to>
                </anchor>
              </controlPr>
            </control>
          </mc:Choice>
        </mc:AlternateContent>
        <mc:AlternateContent xmlns:mc="http://schemas.openxmlformats.org/markup-compatibility/2006">
          <mc:Choice Requires="x14">
            <control shapeId="102490" r:id="rId93" name="Check Box 99">
              <controlPr locked="0" defaultSize="0" autoFill="0" autoLine="0" autoPict="0">
                <anchor moveWithCells="1">
                  <from>
                    <xdr:col>4</xdr:col>
                    <xdr:colOff>47625</xdr:colOff>
                    <xdr:row>200</xdr:row>
                    <xdr:rowOff>190500</xdr:rowOff>
                  </from>
                  <to>
                    <xdr:col>4</xdr:col>
                    <xdr:colOff>228600</xdr:colOff>
                    <xdr:row>202</xdr:row>
                    <xdr:rowOff>9525</xdr:rowOff>
                  </to>
                </anchor>
              </controlPr>
            </control>
          </mc:Choice>
        </mc:AlternateContent>
        <mc:AlternateContent xmlns:mc="http://schemas.openxmlformats.org/markup-compatibility/2006">
          <mc:Choice Requires="x14">
            <control shapeId="102491" r:id="rId94" name="Check Box 100">
              <controlPr defaultSize="0" autoFill="0" autoLine="0" autoPict="0">
                <anchor moveWithCells="1">
                  <from>
                    <xdr:col>4</xdr:col>
                    <xdr:colOff>28575</xdr:colOff>
                    <xdr:row>201</xdr:row>
                    <xdr:rowOff>9525</xdr:rowOff>
                  </from>
                  <to>
                    <xdr:col>5</xdr:col>
                    <xdr:colOff>0</xdr:colOff>
                    <xdr:row>201</xdr:row>
                    <xdr:rowOff>190500</xdr:rowOff>
                  </to>
                </anchor>
              </controlPr>
            </control>
          </mc:Choice>
        </mc:AlternateContent>
        <mc:AlternateContent xmlns:mc="http://schemas.openxmlformats.org/markup-compatibility/2006">
          <mc:Choice Requires="x14">
            <control shapeId="102492" r:id="rId95" name="Check Box 92">
              <controlPr defaultSize="0" autoFill="0" autoLine="0" autoPict="0">
                <anchor moveWithCells="1">
                  <from>
                    <xdr:col>23</xdr:col>
                    <xdr:colOff>28575</xdr:colOff>
                    <xdr:row>200</xdr:row>
                    <xdr:rowOff>9525</xdr:rowOff>
                  </from>
                  <to>
                    <xdr:col>24</xdr:col>
                    <xdr:colOff>0</xdr:colOff>
                    <xdr:row>200</xdr:row>
                    <xdr:rowOff>190500</xdr:rowOff>
                  </to>
                </anchor>
              </controlPr>
            </control>
          </mc:Choice>
        </mc:AlternateContent>
        <mc:AlternateContent xmlns:mc="http://schemas.openxmlformats.org/markup-compatibility/2006">
          <mc:Choice Requires="x14">
            <control shapeId="102493" r:id="rId96" name="Check Box 93">
              <controlPr defaultSize="0" autoFill="0" autoLine="0" autoPict="0">
                <anchor moveWithCells="1">
                  <from>
                    <xdr:col>10</xdr:col>
                    <xdr:colOff>28575</xdr:colOff>
                    <xdr:row>200</xdr:row>
                    <xdr:rowOff>9525</xdr:rowOff>
                  </from>
                  <to>
                    <xdr:col>11</xdr:col>
                    <xdr:colOff>0</xdr:colOff>
                    <xdr:row>200</xdr:row>
                    <xdr:rowOff>190500</xdr:rowOff>
                  </to>
                </anchor>
              </controlPr>
            </control>
          </mc:Choice>
        </mc:AlternateContent>
        <mc:AlternateContent xmlns:mc="http://schemas.openxmlformats.org/markup-compatibility/2006">
          <mc:Choice Requires="x14">
            <control shapeId="102494" r:id="rId97" name="Check Box 102">
              <controlPr defaultSize="0" autoFill="0" autoLine="0" autoPict="0">
                <anchor moveWithCells="1">
                  <from>
                    <xdr:col>4</xdr:col>
                    <xdr:colOff>28575</xdr:colOff>
                    <xdr:row>207</xdr:row>
                    <xdr:rowOff>57150</xdr:rowOff>
                  </from>
                  <to>
                    <xdr:col>5</xdr:col>
                    <xdr:colOff>0</xdr:colOff>
                    <xdr:row>208</xdr:row>
                    <xdr:rowOff>0</xdr:rowOff>
                  </to>
                </anchor>
              </controlPr>
            </control>
          </mc:Choice>
        </mc:AlternateContent>
        <mc:AlternateContent xmlns:mc="http://schemas.openxmlformats.org/markup-compatibility/2006">
          <mc:Choice Requires="x14">
            <control shapeId="102495" r:id="rId98" name="Check Box 95">
              <controlPr defaultSize="0" autoFill="0" autoLine="0" autoPict="0">
                <anchor moveWithCells="1">
                  <from>
                    <xdr:col>4</xdr:col>
                    <xdr:colOff>28575</xdr:colOff>
                    <xdr:row>208</xdr:row>
                    <xdr:rowOff>57150</xdr:rowOff>
                  </from>
                  <to>
                    <xdr:col>5</xdr:col>
                    <xdr:colOff>0</xdr:colOff>
                    <xdr:row>208</xdr:row>
                    <xdr:rowOff>238125</xdr:rowOff>
                  </to>
                </anchor>
              </controlPr>
            </control>
          </mc:Choice>
        </mc:AlternateContent>
        <mc:AlternateContent xmlns:mc="http://schemas.openxmlformats.org/markup-compatibility/2006">
          <mc:Choice Requires="x14">
            <control shapeId="102496" r:id="rId99" name="Check Box 96">
              <controlPr defaultSize="0" autoFill="0" autoLine="0" autoPict="0">
                <anchor moveWithCells="1">
                  <from>
                    <xdr:col>4</xdr:col>
                    <xdr:colOff>28575</xdr:colOff>
                    <xdr:row>209</xdr:row>
                    <xdr:rowOff>57150</xdr:rowOff>
                  </from>
                  <to>
                    <xdr:col>5</xdr:col>
                    <xdr:colOff>0</xdr:colOff>
                    <xdr:row>209</xdr:row>
                    <xdr:rowOff>238125</xdr:rowOff>
                  </to>
                </anchor>
              </controlPr>
            </control>
          </mc:Choice>
        </mc:AlternateContent>
        <mc:AlternateContent xmlns:mc="http://schemas.openxmlformats.org/markup-compatibility/2006">
          <mc:Choice Requires="x14">
            <control shapeId="102497" r:id="rId100" name="Check Box 97">
              <controlPr defaultSize="0" autoFill="0" autoLine="0" autoPict="0">
                <anchor moveWithCells="1">
                  <from>
                    <xdr:col>4</xdr:col>
                    <xdr:colOff>28575</xdr:colOff>
                    <xdr:row>210</xdr:row>
                    <xdr:rowOff>57150</xdr:rowOff>
                  </from>
                  <to>
                    <xdr:col>5</xdr:col>
                    <xdr:colOff>0</xdr:colOff>
                    <xdr:row>210</xdr:row>
                    <xdr:rowOff>238125</xdr:rowOff>
                  </to>
                </anchor>
              </controlPr>
            </control>
          </mc:Choice>
        </mc:AlternateContent>
        <mc:AlternateContent xmlns:mc="http://schemas.openxmlformats.org/markup-compatibility/2006">
          <mc:Choice Requires="x14">
            <control shapeId="102498" r:id="rId101" name="Check Box 98">
              <controlPr defaultSize="0" autoFill="0" autoLine="0" autoPict="0">
                <anchor moveWithCells="1">
                  <from>
                    <xdr:col>4</xdr:col>
                    <xdr:colOff>28575</xdr:colOff>
                    <xdr:row>211</xdr:row>
                    <xdr:rowOff>57150</xdr:rowOff>
                  </from>
                  <to>
                    <xdr:col>5</xdr:col>
                    <xdr:colOff>0</xdr:colOff>
                    <xdr:row>211</xdr:row>
                    <xdr:rowOff>238125</xdr:rowOff>
                  </to>
                </anchor>
              </controlPr>
            </control>
          </mc:Choice>
        </mc:AlternateContent>
        <mc:AlternateContent xmlns:mc="http://schemas.openxmlformats.org/markup-compatibility/2006">
          <mc:Choice Requires="x14">
            <control shapeId="102499" r:id="rId102" name="Check Box 99">
              <controlPr defaultSize="0" autoFill="0" autoLine="0" autoPict="0">
                <anchor moveWithCells="1">
                  <from>
                    <xdr:col>4</xdr:col>
                    <xdr:colOff>28575</xdr:colOff>
                    <xdr:row>212</xdr:row>
                    <xdr:rowOff>57150</xdr:rowOff>
                  </from>
                  <to>
                    <xdr:col>5</xdr:col>
                    <xdr:colOff>0</xdr:colOff>
                    <xdr:row>212</xdr:row>
                    <xdr:rowOff>238125</xdr:rowOff>
                  </to>
                </anchor>
              </controlPr>
            </control>
          </mc:Choice>
        </mc:AlternateContent>
        <mc:AlternateContent xmlns:mc="http://schemas.openxmlformats.org/markup-compatibility/2006">
          <mc:Choice Requires="x14">
            <control shapeId="102500" r:id="rId103" name="Check Box 100">
              <controlPr defaultSize="0" autoFill="0" autoLine="0" autoPict="0">
                <anchor moveWithCells="1">
                  <from>
                    <xdr:col>4</xdr:col>
                    <xdr:colOff>28575</xdr:colOff>
                    <xdr:row>213</xdr:row>
                    <xdr:rowOff>57150</xdr:rowOff>
                  </from>
                  <to>
                    <xdr:col>5</xdr:col>
                    <xdr:colOff>0</xdr:colOff>
                    <xdr:row>213</xdr:row>
                    <xdr:rowOff>238125</xdr:rowOff>
                  </to>
                </anchor>
              </controlPr>
            </control>
          </mc:Choice>
        </mc:AlternateContent>
        <mc:AlternateContent xmlns:mc="http://schemas.openxmlformats.org/markup-compatibility/2006">
          <mc:Choice Requires="x14">
            <control shapeId="102501" r:id="rId104" name="Check Box 101">
              <controlPr defaultSize="0" autoFill="0" autoLine="0" autoPict="0">
                <anchor moveWithCells="1">
                  <from>
                    <xdr:col>4</xdr:col>
                    <xdr:colOff>28575</xdr:colOff>
                    <xdr:row>214</xdr:row>
                    <xdr:rowOff>57150</xdr:rowOff>
                  </from>
                  <to>
                    <xdr:col>5</xdr:col>
                    <xdr:colOff>0</xdr:colOff>
                    <xdr:row>214</xdr:row>
                    <xdr:rowOff>238125</xdr:rowOff>
                  </to>
                </anchor>
              </controlPr>
            </control>
          </mc:Choice>
        </mc:AlternateContent>
        <mc:AlternateContent xmlns:mc="http://schemas.openxmlformats.org/markup-compatibility/2006">
          <mc:Choice Requires="x14">
            <control shapeId="102502" r:id="rId105" name="Check Box 102">
              <controlPr defaultSize="0" autoFill="0" autoLine="0" autoPict="0">
                <anchor moveWithCells="1">
                  <from>
                    <xdr:col>4</xdr:col>
                    <xdr:colOff>28575</xdr:colOff>
                    <xdr:row>215</xdr:row>
                    <xdr:rowOff>57150</xdr:rowOff>
                  </from>
                  <to>
                    <xdr:col>5</xdr:col>
                    <xdr:colOff>0</xdr:colOff>
                    <xdr:row>215</xdr:row>
                    <xdr:rowOff>238125</xdr:rowOff>
                  </to>
                </anchor>
              </controlPr>
            </control>
          </mc:Choice>
        </mc:AlternateContent>
        <mc:AlternateContent xmlns:mc="http://schemas.openxmlformats.org/markup-compatibility/2006">
          <mc:Choice Requires="x14">
            <control shapeId="102503" r:id="rId106" name="Check Box 103">
              <controlPr defaultSize="0" autoFill="0" autoLine="0" autoPict="0">
                <anchor moveWithCells="1">
                  <from>
                    <xdr:col>7</xdr:col>
                    <xdr:colOff>28575</xdr:colOff>
                    <xdr:row>215</xdr:row>
                    <xdr:rowOff>57150</xdr:rowOff>
                  </from>
                  <to>
                    <xdr:col>8</xdr:col>
                    <xdr:colOff>0</xdr:colOff>
                    <xdr:row>215</xdr:row>
                    <xdr:rowOff>238125</xdr:rowOff>
                  </to>
                </anchor>
              </controlPr>
            </control>
          </mc:Choice>
        </mc:AlternateContent>
        <mc:AlternateContent xmlns:mc="http://schemas.openxmlformats.org/markup-compatibility/2006">
          <mc:Choice Requires="x14">
            <control shapeId="102504" r:id="rId107" name="Check Box 104">
              <controlPr defaultSize="0" autoFill="0" autoLine="0" autoPict="0">
                <anchor moveWithCells="1">
                  <from>
                    <xdr:col>9</xdr:col>
                    <xdr:colOff>28575</xdr:colOff>
                    <xdr:row>214</xdr:row>
                    <xdr:rowOff>57150</xdr:rowOff>
                  </from>
                  <to>
                    <xdr:col>10</xdr:col>
                    <xdr:colOff>0</xdr:colOff>
                    <xdr:row>214</xdr:row>
                    <xdr:rowOff>238125</xdr:rowOff>
                  </to>
                </anchor>
              </controlPr>
            </control>
          </mc:Choice>
        </mc:AlternateContent>
        <mc:AlternateContent xmlns:mc="http://schemas.openxmlformats.org/markup-compatibility/2006">
          <mc:Choice Requires="x14">
            <control shapeId="102505" r:id="rId108" name="Check Box 105">
              <controlPr defaultSize="0" autoFill="0" autoLine="0" autoPict="0">
                <anchor moveWithCells="1">
                  <from>
                    <xdr:col>7</xdr:col>
                    <xdr:colOff>28575</xdr:colOff>
                    <xdr:row>213</xdr:row>
                    <xdr:rowOff>57150</xdr:rowOff>
                  </from>
                  <to>
                    <xdr:col>8</xdr:col>
                    <xdr:colOff>0</xdr:colOff>
                    <xdr:row>213</xdr:row>
                    <xdr:rowOff>238125</xdr:rowOff>
                  </to>
                </anchor>
              </controlPr>
            </control>
          </mc:Choice>
        </mc:AlternateContent>
        <mc:AlternateContent xmlns:mc="http://schemas.openxmlformats.org/markup-compatibility/2006">
          <mc:Choice Requires="x14">
            <control shapeId="102506" r:id="rId109" name="Check Box 106">
              <controlPr defaultSize="0" autoFill="0" autoLine="0" autoPict="0">
                <anchor moveWithCells="1">
                  <from>
                    <xdr:col>7</xdr:col>
                    <xdr:colOff>28575</xdr:colOff>
                    <xdr:row>212</xdr:row>
                    <xdr:rowOff>57150</xdr:rowOff>
                  </from>
                  <to>
                    <xdr:col>8</xdr:col>
                    <xdr:colOff>0</xdr:colOff>
                    <xdr:row>212</xdr:row>
                    <xdr:rowOff>238125</xdr:rowOff>
                  </to>
                </anchor>
              </controlPr>
            </control>
          </mc:Choice>
        </mc:AlternateContent>
        <mc:AlternateContent xmlns:mc="http://schemas.openxmlformats.org/markup-compatibility/2006">
          <mc:Choice Requires="x14">
            <control shapeId="102507" r:id="rId110" name="Check Box 107">
              <controlPr defaultSize="0" autoFill="0" autoLine="0" autoPict="0">
                <anchor moveWithCells="1">
                  <from>
                    <xdr:col>7</xdr:col>
                    <xdr:colOff>28575</xdr:colOff>
                    <xdr:row>212</xdr:row>
                    <xdr:rowOff>57150</xdr:rowOff>
                  </from>
                  <to>
                    <xdr:col>8</xdr:col>
                    <xdr:colOff>0</xdr:colOff>
                    <xdr:row>212</xdr:row>
                    <xdr:rowOff>238125</xdr:rowOff>
                  </to>
                </anchor>
              </controlPr>
            </control>
          </mc:Choice>
        </mc:AlternateContent>
        <mc:AlternateContent xmlns:mc="http://schemas.openxmlformats.org/markup-compatibility/2006">
          <mc:Choice Requires="x14">
            <control shapeId="102508" r:id="rId111" name="Check Box 108">
              <controlPr defaultSize="0" autoFill="0" autoLine="0" autoPict="0">
                <anchor moveWithCells="1">
                  <from>
                    <xdr:col>7</xdr:col>
                    <xdr:colOff>28575</xdr:colOff>
                    <xdr:row>211</xdr:row>
                    <xdr:rowOff>57150</xdr:rowOff>
                  </from>
                  <to>
                    <xdr:col>8</xdr:col>
                    <xdr:colOff>0</xdr:colOff>
                    <xdr:row>211</xdr:row>
                    <xdr:rowOff>238125</xdr:rowOff>
                  </to>
                </anchor>
              </controlPr>
            </control>
          </mc:Choice>
        </mc:AlternateContent>
        <mc:AlternateContent xmlns:mc="http://schemas.openxmlformats.org/markup-compatibility/2006">
          <mc:Choice Requires="x14">
            <control shapeId="102509" r:id="rId112" name="Check Box 109">
              <controlPr defaultSize="0" autoFill="0" autoLine="0" autoPict="0">
                <anchor moveWithCells="1">
                  <from>
                    <xdr:col>7</xdr:col>
                    <xdr:colOff>28575</xdr:colOff>
                    <xdr:row>209</xdr:row>
                    <xdr:rowOff>57150</xdr:rowOff>
                  </from>
                  <to>
                    <xdr:col>8</xdr:col>
                    <xdr:colOff>0</xdr:colOff>
                    <xdr:row>209</xdr:row>
                    <xdr:rowOff>238125</xdr:rowOff>
                  </to>
                </anchor>
              </controlPr>
            </control>
          </mc:Choice>
        </mc:AlternateContent>
        <mc:AlternateContent xmlns:mc="http://schemas.openxmlformats.org/markup-compatibility/2006">
          <mc:Choice Requires="x14">
            <control shapeId="102510" r:id="rId113" name="Check Box 110">
              <controlPr defaultSize="0" autoFill="0" autoLine="0" autoPict="0">
                <anchor moveWithCells="1">
                  <from>
                    <xdr:col>7</xdr:col>
                    <xdr:colOff>28575</xdr:colOff>
                    <xdr:row>208</xdr:row>
                    <xdr:rowOff>57150</xdr:rowOff>
                  </from>
                  <to>
                    <xdr:col>8</xdr:col>
                    <xdr:colOff>0</xdr:colOff>
                    <xdr:row>208</xdr:row>
                    <xdr:rowOff>238125</xdr:rowOff>
                  </to>
                </anchor>
              </controlPr>
            </control>
          </mc:Choice>
        </mc:AlternateContent>
        <mc:AlternateContent xmlns:mc="http://schemas.openxmlformats.org/markup-compatibility/2006">
          <mc:Choice Requires="x14">
            <control shapeId="102511" r:id="rId114" name="Check Box 111">
              <controlPr defaultSize="0" autoFill="0" autoLine="0" autoPict="0">
                <anchor moveWithCells="1">
                  <from>
                    <xdr:col>22</xdr:col>
                    <xdr:colOff>28575</xdr:colOff>
                    <xdr:row>207</xdr:row>
                    <xdr:rowOff>57150</xdr:rowOff>
                  </from>
                  <to>
                    <xdr:col>23</xdr:col>
                    <xdr:colOff>0</xdr:colOff>
                    <xdr:row>208</xdr:row>
                    <xdr:rowOff>0</xdr:rowOff>
                  </to>
                </anchor>
              </controlPr>
            </control>
          </mc:Choice>
        </mc:AlternateContent>
        <mc:AlternateContent xmlns:mc="http://schemas.openxmlformats.org/markup-compatibility/2006">
          <mc:Choice Requires="x14">
            <control shapeId="102512" r:id="rId115" name="Check Box 112">
              <controlPr defaultSize="0" autoFill="0" autoLine="0" autoPict="0">
                <anchor moveWithCells="1">
                  <from>
                    <xdr:col>10</xdr:col>
                    <xdr:colOff>28575</xdr:colOff>
                    <xdr:row>210</xdr:row>
                    <xdr:rowOff>57150</xdr:rowOff>
                  </from>
                  <to>
                    <xdr:col>11</xdr:col>
                    <xdr:colOff>0</xdr:colOff>
                    <xdr:row>210</xdr:row>
                    <xdr:rowOff>238125</xdr:rowOff>
                  </to>
                </anchor>
              </controlPr>
            </control>
          </mc:Choice>
        </mc:AlternateContent>
        <mc:AlternateContent xmlns:mc="http://schemas.openxmlformats.org/markup-compatibility/2006">
          <mc:Choice Requires="x14">
            <control shapeId="102513" r:id="rId116" name="Check Box 113">
              <controlPr defaultSize="0" autoFill="0" autoLine="0" autoPict="0">
                <anchor moveWithCells="1">
                  <from>
                    <xdr:col>15</xdr:col>
                    <xdr:colOff>28575</xdr:colOff>
                    <xdr:row>210</xdr:row>
                    <xdr:rowOff>57150</xdr:rowOff>
                  </from>
                  <to>
                    <xdr:col>16</xdr:col>
                    <xdr:colOff>0</xdr:colOff>
                    <xdr:row>210</xdr:row>
                    <xdr:rowOff>238125</xdr:rowOff>
                  </to>
                </anchor>
              </controlPr>
            </control>
          </mc:Choice>
        </mc:AlternateContent>
        <mc:AlternateContent xmlns:mc="http://schemas.openxmlformats.org/markup-compatibility/2006">
          <mc:Choice Requires="x14">
            <control shapeId="102514" r:id="rId117" name="Check Box 114">
              <controlPr defaultSize="0" autoFill="0" autoLine="0" autoPict="0">
                <anchor moveWithCells="1">
                  <from>
                    <xdr:col>20</xdr:col>
                    <xdr:colOff>28575</xdr:colOff>
                    <xdr:row>210</xdr:row>
                    <xdr:rowOff>57150</xdr:rowOff>
                  </from>
                  <to>
                    <xdr:col>21</xdr:col>
                    <xdr:colOff>0</xdr:colOff>
                    <xdr:row>210</xdr:row>
                    <xdr:rowOff>238125</xdr:rowOff>
                  </to>
                </anchor>
              </controlPr>
            </control>
          </mc:Choice>
        </mc:AlternateContent>
        <mc:AlternateContent xmlns:mc="http://schemas.openxmlformats.org/markup-compatibility/2006">
          <mc:Choice Requires="x14">
            <control shapeId="102515" r:id="rId118" name="Check Box 115">
              <controlPr defaultSize="0" autoFill="0" autoLine="0" autoPict="0">
                <anchor moveWithCells="1">
                  <from>
                    <xdr:col>23</xdr:col>
                    <xdr:colOff>28575</xdr:colOff>
                    <xdr:row>210</xdr:row>
                    <xdr:rowOff>57150</xdr:rowOff>
                  </from>
                  <to>
                    <xdr:col>24</xdr:col>
                    <xdr:colOff>0</xdr:colOff>
                    <xdr:row>210</xdr:row>
                    <xdr:rowOff>238125</xdr:rowOff>
                  </to>
                </anchor>
              </controlPr>
            </control>
          </mc:Choice>
        </mc:AlternateContent>
        <mc:AlternateContent xmlns:mc="http://schemas.openxmlformats.org/markup-compatibility/2006">
          <mc:Choice Requires="x14">
            <control shapeId="102516" r:id="rId119" name="Check Box 116">
              <controlPr defaultSize="0" autoFill="0" autoLine="0" autoPict="0">
                <anchor moveWithCells="1">
                  <from>
                    <xdr:col>13</xdr:col>
                    <xdr:colOff>28575</xdr:colOff>
                    <xdr:row>211</xdr:row>
                    <xdr:rowOff>57150</xdr:rowOff>
                  </from>
                  <to>
                    <xdr:col>14</xdr:col>
                    <xdr:colOff>0</xdr:colOff>
                    <xdr:row>211</xdr:row>
                    <xdr:rowOff>238125</xdr:rowOff>
                  </to>
                </anchor>
              </controlPr>
            </control>
          </mc:Choice>
        </mc:AlternateContent>
        <mc:AlternateContent xmlns:mc="http://schemas.openxmlformats.org/markup-compatibility/2006">
          <mc:Choice Requires="x14">
            <control shapeId="102517" r:id="rId120" name="Check Box 117">
              <controlPr defaultSize="0" autoFill="0" autoLine="0" autoPict="0">
                <anchor moveWithCells="1">
                  <from>
                    <xdr:col>16</xdr:col>
                    <xdr:colOff>28575</xdr:colOff>
                    <xdr:row>211</xdr:row>
                    <xdr:rowOff>57150</xdr:rowOff>
                  </from>
                  <to>
                    <xdr:col>17</xdr:col>
                    <xdr:colOff>0</xdr:colOff>
                    <xdr:row>211</xdr:row>
                    <xdr:rowOff>238125</xdr:rowOff>
                  </to>
                </anchor>
              </controlPr>
            </control>
          </mc:Choice>
        </mc:AlternateContent>
        <mc:AlternateContent xmlns:mc="http://schemas.openxmlformats.org/markup-compatibility/2006">
          <mc:Choice Requires="x14">
            <control shapeId="102518" r:id="rId121" name="Check Box 118">
              <controlPr defaultSize="0" autoFill="0" autoLine="0" autoPict="0">
                <anchor moveWithCells="1">
                  <from>
                    <xdr:col>13</xdr:col>
                    <xdr:colOff>28575</xdr:colOff>
                    <xdr:row>212</xdr:row>
                    <xdr:rowOff>57150</xdr:rowOff>
                  </from>
                  <to>
                    <xdr:col>14</xdr:col>
                    <xdr:colOff>0</xdr:colOff>
                    <xdr:row>212</xdr:row>
                    <xdr:rowOff>238125</xdr:rowOff>
                  </to>
                </anchor>
              </controlPr>
            </control>
          </mc:Choice>
        </mc:AlternateContent>
        <mc:AlternateContent xmlns:mc="http://schemas.openxmlformats.org/markup-compatibility/2006">
          <mc:Choice Requires="x14">
            <control shapeId="102519" r:id="rId122" name="Check Box 119">
              <controlPr defaultSize="0" autoFill="0" autoLine="0" autoPict="0">
                <anchor moveWithCells="1">
                  <from>
                    <xdr:col>16</xdr:col>
                    <xdr:colOff>28575</xdr:colOff>
                    <xdr:row>212</xdr:row>
                    <xdr:rowOff>57150</xdr:rowOff>
                  </from>
                  <to>
                    <xdr:col>17</xdr:col>
                    <xdr:colOff>0</xdr:colOff>
                    <xdr:row>212</xdr:row>
                    <xdr:rowOff>238125</xdr:rowOff>
                  </to>
                </anchor>
              </controlPr>
            </control>
          </mc:Choice>
        </mc:AlternateContent>
        <mc:AlternateContent xmlns:mc="http://schemas.openxmlformats.org/markup-compatibility/2006">
          <mc:Choice Requires="x14">
            <control shapeId="102520" r:id="rId123" name="Check Box 120">
              <controlPr defaultSize="0" autoFill="0" autoLine="0" autoPict="0">
                <anchor moveWithCells="1">
                  <from>
                    <xdr:col>12</xdr:col>
                    <xdr:colOff>28575</xdr:colOff>
                    <xdr:row>213</xdr:row>
                    <xdr:rowOff>57150</xdr:rowOff>
                  </from>
                  <to>
                    <xdr:col>13</xdr:col>
                    <xdr:colOff>0</xdr:colOff>
                    <xdr:row>213</xdr:row>
                    <xdr:rowOff>238125</xdr:rowOff>
                  </to>
                </anchor>
              </controlPr>
            </control>
          </mc:Choice>
        </mc:AlternateContent>
        <mc:AlternateContent xmlns:mc="http://schemas.openxmlformats.org/markup-compatibility/2006">
          <mc:Choice Requires="x14">
            <control shapeId="102521" r:id="rId124" name="Check Box 121">
              <controlPr defaultSize="0" autoFill="0" autoLine="0" autoPict="0">
                <anchor moveWithCells="1">
                  <from>
                    <xdr:col>15</xdr:col>
                    <xdr:colOff>28575</xdr:colOff>
                    <xdr:row>213</xdr:row>
                    <xdr:rowOff>57150</xdr:rowOff>
                  </from>
                  <to>
                    <xdr:col>16</xdr:col>
                    <xdr:colOff>0</xdr:colOff>
                    <xdr:row>213</xdr:row>
                    <xdr:rowOff>238125</xdr:rowOff>
                  </to>
                </anchor>
              </controlPr>
            </control>
          </mc:Choice>
        </mc:AlternateContent>
        <mc:AlternateContent xmlns:mc="http://schemas.openxmlformats.org/markup-compatibility/2006">
          <mc:Choice Requires="x14">
            <control shapeId="102522" r:id="rId125" name="Check Box 122">
              <controlPr defaultSize="0" autoFill="0" autoLine="0" autoPict="0">
                <anchor moveWithCells="1">
                  <from>
                    <xdr:col>10</xdr:col>
                    <xdr:colOff>28575</xdr:colOff>
                    <xdr:row>215</xdr:row>
                    <xdr:rowOff>57150</xdr:rowOff>
                  </from>
                  <to>
                    <xdr:col>11</xdr:col>
                    <xdr:colOff>0</xdr:colOff>
                    <xdr:row>215</xdr:row>
                    <xdr:rowOff>238125</xdr:rowOff>
                  </to>
                </anchor>
              </controlPr>
            </control>
          </mc:Choice>
        </mc:AlternateContent>
        <mc:AlternateContent xmlns:mc="http://schemas.openxmlformats.org/markup-compatibility/2006">
          <mc:Choice Requires="x14">
            <control shapeId="102523" r:id="rId126" name="Check Box 123">
              <controlPr defaultSize="0" autoFill="0" autoLine="0" autoPict="0">
                <anchor moveWithCells="1">
                  <from>
                    <xdr:col>13</xdr:col>
                    <xdr:colOff>28575</xdr:colOff>
                    <xdr:row>215</xdr:row>
                    <xdr:rowOff>57150</xdr:rowOff>
                  </from>
                  <to>
                    <xdr:col>14</xdr:col>
                    <xdr:colOff>0</xdr:colOff>
                    <xdr:row>215</xdr:row>
                    <xdr:rowOff>238125</xdr:rowOff>
                  </to>
                </anchor>
              </controlPr>
            </control>
          </mc:Choice>
        </mc:AlternateContent>
        <mc:AlternateContent xmlns:mc="http://schemas.openxmlformats.org/markup-compatibility/2006">
          <mc:Choice Requires="x14">
            <control shapeId="102524" r:id="rId127" name="Check Box 87">
              <controlPr defaultSize="0" autoFill="0" autoLine="0" autoPict="0">
                <anchor moveWithCells="1">
                  <from>
                    <xdr:col>6</xdr:col>
                    <xdr:colOff>200025</xdr:colOff>
                    <xdr:row>192</xdr:row>
                    <xdr:rowOff>9525</xdr:rowOff>
                  </from>
                  <to>
                    <xdr:col>7</xdr:col>
                    <xdr:colOff>142875</xdr:colOff>
                    <xdr:row>192</xdr:row>
                    <xdr:rowOff>190500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ColWidth="9" defaultRowHeight="13.5"/>
  <cols>
    <col min="1" max="1" width="7.125" style="88" bestFit="1" customWidth="1"/>
    <col min="2" max="2" width="7.5" style="88" bestFit="1" customWidth="1"/>
    <col min="3" max="3" width="11.625" style="88" bestFit="1" customWidth="1"/>
    <col min="4" max="16384" width="9" style="88"/>
  </cols>
  <sheetData>
    <row r="1" spans="1:3">
      <c r="A1" s="87" t="s">
        <v>1596</v>
      </c>
      <c r="B1" s="87" t="s">
        <v>1597</v>
      </c>
      <c r="C1" s="87" t="s">
        <v>1598</v>
      </c>
    </row>
    <row r="2" spans="1:3">
      <c r="A2" s="89" t="s">
        <v>686</v>
      </c>
      <c r="B2" s="89" t="s">
        <v>1599</v>
      </c>
      <c r="C2" s="89" t="s">
        <v>1600</v>
      </c>
    </row>
    <row r="7" spans="1:3">
      <c r="A7" s="88" t="s">
        <v>1601</v>
      </c>
      <c r="C7" s="88" t="s">
        <v>1602</v>
      </c>
    </row>
    <row r="8" spans="1:3">
      <c r="A8" s="88" t="s">
        <v>1603</v>
      </c>
      <c r="C8" s="88" t="s">
        <v>1604</v>
      </c>
    </row>
  </sheetData>
  <sheetProtection selectLockedCells="1" selectUnlockedCells="1"/>
  <phoneticPr fontId="3"/>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0" ma:contentTypeDescription="新しいドキュメントを作成します。" ma:contentTypeScope="" ma:versionID="9d0074e2a0b31a2ed4ff8c063d35ad62">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13ed315f565c9e6a087cc0de082b28e3"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3D845C-A3DD-46E9-BB8B-8C3C853390A8}">
  <ds:schemaRefs>
    <ds:schemaRef ds:uri="http://schemas.microsoft.com/office/2006/metadata/properties"/>
    <ds:schemaRef ds:uri="http://schemas.microsoft.com/office/infopath/2007/PartnerControls"/>
    <ds:schemaRef ds:uri="e6b101f7-57cd-4301-9c6f-72076621a635"/>
    <ds:schemaRef ds:uri="192a022b-08d5-447e-a141-58c8577ae55e"/>
  </ds:schemaRefs>
</ds:datastoreItem>
</file>

<file path=customXml/itemProps2.xml><?xml version="1.0" encoding="utf-8"?>
<ds:datastoreItem xmlns:ds="http://schemas.openxmlformats.org/officeDocument/2006/customXml" ds:itemID="{5B91D224-E19C-4578-B8BE-3D334395A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5A3C52-ECFD-428B-BBFE-AD9F7EA2A5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952</vt:i4>
      </vt:variant>
    </vt:vector>
  </HeadingPairs>
  <TitlesOfParts>
    <vt:vector size="980" baseType="lpstr">
      <vt:lpstr>H29.4.1変更部分</vt:lpstr>
      <vt:lpstr>区分一覧</vt:lpstr>
      <vt:lpstr>★入力準備★</vt:lpstr>
      <vt:lpstr>申4-6(建２)</vt:lpstr>
      <vt:lpstr>申１面連名</vt:lpstr>
      <vt:lpstr>申４(別紙）</vt:lpstr>
      <vt:lpstr>第五面追加用</vt:lpstr>
      <vt:lpstr>第六面追加用</vt:lpstr>
      <vt:lpstr>概要１面１別紙</vt:lpstr>
      <vt:lpstr>申２面3別紙</vt:lpstr>
      <vt:lpstr>申2面5別紙</vt:lpstr>
      <vt:lpstr>申２面６別紙</vt:lpstr>
      <vt:lpstr>概要１面３別紙</vt:lpstr>
      <vt:lpstr>概要１面５別紙</vt:lpstr>
      <vt:lpstr>概要１面６別紙　</vt:lpstr>
      <vt:lpstr>1～３面</vt:lpstr>
      <vt:lpstr>４面</vt:lpstr>
      <vt:lpstr>５面</vt:lpstr>
      <vt:lpstr>６面</vt:lpstr>
      <vt:lpstr>２面別紙</vt:lpstr>
      <vt:lpstr>４面別紙</vt:lpstr>
      <vt:lpstr>概要書</vt:lpstr>
      <vt:lpstr>概１面別紙</vt:lpstr>
      <vt:lpstr>様式注記 </vt:lpstr>
      <vt:lpstr>リスト</vt:lpstr>
      <vt:lpstr>第四面追加用</vt:lpstr>
      <vt:lpstr>いらない</vt:lpstr>
      <vt:lpstr>Essenz CDShinsei</vt:lpstr>
      <vt:lpstr>kanri_owner_TEL1</vt:lpstr>
      <vt:lpstr>kanri_owner_TEL2</vt:lpstr>
      <vt:lpstr>kanri_owner_TEL3</vt:lpstr>
      <vt:lpstr>kanri_owner_TEL4</vt:lpstr>
      <vt:lpstr>'申4-6(建２)'!kenpeiritsunosanteimenseki_TOTAL</vt:lpstr>
      <vt:lpstr>kenpeiritsunosanteimenseki_TOTAL</vt:lpstr>
      <vt:lpstr>'申4-6(建２)'!kenpeiritsunosanteimenseki1</vt:lpstr>
      <vt:lpstr>kenpeiritsunosanteimenseki1</vt:lpstr>
      <vt:lpstr>'申4-6(建２)'!kenpeiritsunosanteimenseki2</vt:lpstr>
      <vt:lpstr>kenpeiritsunosanteimenseki2</vt:lpstr>
      <vt:lpstr>'申4-6(建２)'!kenpeiritsunosanteimenseki3</vt:lpstr>
      <vt:lpstr>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'申4-6(建２)'!owner_name1</vt:lpstr>
      <vt:lpstr>owner_name1</vt:lpstr>
      <vt:lpstr>'申4-6(建２)'!owner_name1_company</vt:lpstr>
      <vt:lpstr>owner_name1_company</vt:lpstr>
      <vt:lpstr>'申4-6(建２)'!owner_name1_position</vt:lpstr>
      <vt:lpstr>owner_name1_position</vt:lpstr>
      <vt:lpstr>概１面別紙!owner_name2</vt:lpstr>
      <vt:lpstr>owner_name2</vt:lpstr>
      <vt:lpstr>概１面別紙!owner_name2_company</vt:lpstr>
      <vt:lpstr>owner_name2_company</vt:lpstr>
      <vt:lpstr>概１面別紙!owner_name2_position</vt:lpstr>
      <vt:lpstr>owner_name2_position</vt:lpstr>
      <vt:lpstr>★入力準備★!Print_Area</vt:lpstr>
      <vt:lpstr>'1～３面'!Print_Area</vt:lpstr>
      <vt:lpstr>'２面別紙'!Print_Area</vt:lpstr>
      <vt:lpstr>'４面'!Print_Area</vt:lpstr>
      <vt:lpstr>'４面別紙'!Print_Area</vt:lpstr>
      <vt:lpstr>'５面'!Print_Area</vt:lpstr>
      <vt:lpstr>'６面'!Print_Area</vt:lpstr>
      <vt:lpstr>H29.4.1変更部分!Print_Area</vt:lpstr>
      <vt:lpstr>いらない!Print_Area</vt:lpstr>
      <vt:lpstr>概１面別紙!Print_Area</vt:lpstr>
      <vt:lpstr>概要１面１別紙!Print_Area</vt:lpstr>
      <vt:lpstr>概要１面３別紙!Print_Area</vt:lpstr>
      <vt:lpstr>概要１面５別紙!Print_Area</vt:lpstr>
      <vt:lpstr>'概要１面６別紙　'!Print_Area</vt:lpstr>
      <vt:lpstr>概要書!Print_Area</vt:lpstr>
      <vt:lpstr>区分一覧!Print_Area</vt:lpstr>
      <vt:lpstr>申１面連名!Print_Area</vt:lpstr>
      <vt:lpstr>申２面3別紙!Print_Area</vt:lpstr>
      <vt:lpstr>申2面5別紙!Print_Area</vt:lpstr>
      <vt:lpstr>申２面６別紙!Print_Area</vt:lpstr>
      <vt:lpstr>'申４(別紙）'!Print_Area</vt:lpstr>
      <vt:lpstr>'申4-6(建２)'!Print_Area</vt:lpstr>
      <vt:lpstr>第五面追加用!Print_Area</vt:lpstr>
      <vt:lpstr>第四面追加用!Print_Area</vt:lpstr>
      <vt:lpstr>第六面追加用!Print_Area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'申4-6(建２)'!shinsei_20kouzou101_KOUZOUSEKKEI_KOUFU_NO</vt:lpstr>
      <vt:lpstr>shinsei_20kouzou101_KOUZOUSEKKEI_KOUFU_NO</vt:lpstr>
      <vt:lpstr>'申4-6(建２)'!shinsei_20kouzou101_NAME</vt:lpstr>
      <vt:lpstr>shinsei_20kouzou101_NAME</vt:lpstr>
      <vt:lpstr>'申4-6(建２)'!shinsei_20kouzou301_KOUZOUSEKKEI_KOUFU_NO</vt:lpstr>
      <vt:lpstr>shinsei_20kouzou301_KOUZOUSEKKEI_KOUFU_NO</vt:lpstr>
      <vt:lpstr>'申4-6(建２)'!shinsei_20kouzou301_NAME</vt:lpstr>
      <vt:lpstr>shinsei_20kouzou301_NAME</vt:lpstr>
      <vt:lpstr>'申4-6(建２)'!shinsei_20setubi101_NAME</vt:lpstr>
      <vt:lpstr>shinsei_20setubi101_NAME</vt:lpstr>
      <vt:lpstr>'申4-6(建２)'!shinsei_20setubi101_SETUBISEKKEI_KOUFU_NO</vt:lpstr>
      <vt:lpstr>shinsei_20setubi101_SETUBISEKKEI_KOUFU_NO</vt:lpstr>
      <vt:lpstr>'申4-6(建２)'!shinsei_20setubi102_NAME</vt:lpstr>
      <vt:lpstr>shinsei_20setubi102_NAME</vt:lpstr>
      <vt:lpstr>'申4-6(建２)'!shinsei_20setubi102_NAMESETUBISEKKEI_KOUFU_NO</vt:lpstr>
      <vt:lpstr>shinsei_20setubi102_NAMESETUBISEKKEI_KOUFU_NO</vt:lpstr>
      <vt:lpstr>'申4-6(建２)'!shinsei_20setubi103_NAME</vt:lpstr>
      <vt:lpstr>shinsei_20setubi103_NAME</vt:lpstr>
      <vt:lpstr>'申4-6(建２)'!shinsei_20setubi103_SETUBISEKKEI_KOUFU_NO</vt:lpstr>
      <vt:lpstr>shinsei_20setubi103_SETUBISEKKEI_KOUFU_NO</vt:lpstr>
      <vt:lpstr>'申4-6(建２)'!shinsei_20setubi301_NAME</vt:lpstr>
      <vt:lpstr>shinsei_20setubi301_NAME</vt:lpstr>
      <vt:lpstr>'申4-6(建２)'!shinsei_20setubi301_SETUBISEKKEI_KOUFU_NO</vt:lpstr>
      <vt:lpstr>shinsei_20setubi301_SETUBISEKKEI_KOUFU_NO</vt:lpstr>
      <vt:lpstr>'申4-6(建２)'!shinsei_20setubi302_NAME</vt:lpstr>
      <vt:lpstr>shinsei_20setubi302_NAME</vt:lpstr>
      <vt:lpstr>'申4-6(建２)'!shinsei_20setubi302_SETUBISEKKEI_KOUFU_NO</vt:lpstr>
      <vt:lpstr>shinsei_20setubi302_SETUBISEKKEI_KOUFU_NO</vt:lpstr>
      <vt:lpstr>'申4-6(建２)'!shinsei_20setubi303_NAME</vt:lpstr>
      <vt:lpstr>shinsei_20setubi303_NAME</vt:lpstr>
      <vt:lpstr>'申4-6(建２)'!shinsei_20setubi303_SETUBISEKKEI_KOUFU_NO</vt:lpstr>
      <vt:lpstr>shinsei_20setubi303_SETUBISEKKEI_KOUFU_NO</vt:lpstr>
      <vt:lpstr>申１面連名!shinsei_APPLICANT_CORP</vt:lpstr>
      <vt:lpstr>'申4-6(建２)'!shinsei_APPLICANT_CORP</vt:lpstr>
      <vt:lpstr>shinsei_APPLICANT_CORP</vt:lpstr>
      <vt:lpstr>申１面連名!shinsei_APPLICANT_NAME</vt:lpstr>
      <vt:lpstr>'申4-6(建２)'!shinsei_APPLICANT_NAME</vt:lpstr>
      <vt:lpstr>shinsei_APPLICANT_NAME</vt:lpstr>
      <vt:lpstr>'申4-6(建２)'!shinsei_BILL_NAME</vt:lpstr>
      <vt:lpstr>shinsei_BILL_NAME</vt:lpstr>
      <vt:lpstr>'申4-6(建２)'!shinsei_build_address</vt:lpstr>
      <vt:lpstr>shinsei_build_address</vt:lpstr>
      <vt:lpstr>'申4-6(建２)'!shinsei_build_BILL_SHINSEI_COUNT</vt:lpstr>
      <vt:lpstr>shinsei_build_BILL_SHINSEI_COUNT</vt:lpstr>
      <vt:lpstr>'申4-6(建２)'!shinsei_build_BILL_SONOTA_COUNT</vt:lpstr>
      <vt:lpstr>'申4-6(建２)'!shinsei_build_BOUKA_22JYO_1</vt:lpstr>
      <vt:lpstr>shinsei_build_BOUKA_22JYO_1</vt:lpstr>
      <vt:lpstr>'申4-6(建２)'!shinsei_build_BOUKA_22JYO_2</vt:lpstr>
      <vt:lpstr>shinsei_build_BOUKA_22JYO_2</vt:lpstr>
      <vt:lpstr>'申4-6(建２)'!shinsei_build_BOUKA_22JYO_3</vt:lpstr>
      <vt:lpstr>shinsei_build_BOUKA_22JYO_3</vt:lpstr>
      <vt:lpstr>'申4-6(建２)'!shinsei_build_BOUKA_BOUKA__box</vt:lpstr>
      <vt:lpstr>shinsei_build_BOUKA_BOUKA__box</vt:lpstr>
      <vt:lpstr>'申4-6(建２)'!shinsei_build_BOUKA_JYUN_BOUKA__box</vt:lpstr>
      <vt:lpstr>shinsei_build_BOUKA_JYUN_BOUKA__box</vt:lpstr>
      <vt:lpstr>'申4-6(建２)'!shinsei_build_BOUKA_NASI__box</vt:lpstr>
      <vt:lpstr>shinsei_build_BOUKA_NASI__box</vt:lpstr>
      <vt:lpstr>'申4-6(建２)'!shinsei_build_DOURO_FUKUIN</vt:lpstr>
      <vt:lpstr>shinsei_build_DOURO_FUKUIN</vt:lpstr>
      <vt:lpstr>'申4-6(建２)'!shinsei_build_DOURO_NAGASA</vt:lpstr>
      <vt:lpstr>shinsei_build_DOURO_NAGASA</vt:lpstr>
      <vt:lpstr>'申4-6(建２)'!shinsei_build_JYUKYO__address</vt:lpstr>
      <vt:lpstr>shinsei_build_JYUKYO__address</vt:lpstr>
      <vt:lpstr>'申4-6(建２)'!shinsei_build_KAISU_TIJYOU_SHINSEI</vt:lpstr>
      <vt:lpstr>shinsei_build_KAISU_TIJYOU_SHINSEI</vt:lpstr>
      <vt:lpstr>'申4-6(建２)'!shinsei_build_KAISU_TIJYOU_SHINSEI_IGAI</vt:lpstr>
      <vt:lpstr>shinsei_build_KAISU_TIJYOU_SHINSEI_IGAI</vt:lpstr>
      <vt:lpstr>'申4-6(建２)'!shinsei_build_KAISU_TIKA_SHINSEI</vt:lpstr>
      <vt:lpstr>shinsei_build_KAISU_TIKA_SHINSEI</vt:lpstr>
      <vt:lpstr>'申4-6(建２)'!shinsei_build_KAISU_TIKA_SHINSEI_IGAI</vt:lpstr>
      <vt:lpstr>shinsei_build_KAISU_TIKA_SHINSEI_IGAI</vt:lpstr>
      <vt:lpstr>'申4-6(建２)'!shinsei_build_keikasochi_ari</vt:lpstr>
      <vt:lpstr>shinsei_build_keikasochi_ari</vt:lpstr>
      <vt:lpstr>'申4-6(建２)'!shinsei_build_keikasochi_kubun</vt:lpstr>
      <vt:lpstr>shinsei_build_keikasochi_kubun</vt:lpstr>
      <vt:lpstr>'申4-6(建２)'!shinsei_build_keikasochi_kubun_sonohoka</vt:lpstr>
      <vt:lpstr>shinsei_build_keikasochi_kubun_sonohoka</vt:lpstr>
      <vt:lpstr>'申4-6(建２)'!shinsei_build_keikasochi_nashi</vt:lpstr>
      <vt:lpstr>shinsei_build_keikasochi_nashi</vt:lpstr>
      <vt:lpstr>'申4-6(建２)'!shinsei_build_KENPEI_RITU</vt:lpstr>
      <vt:lpstr>shinsei_build_KENPEI_RITU</vt:lpstr>
      <vt:lpstr>'申4-6(建２)'!shinsei_build_KENPEI_RITU_A</vt:lpstr>
      <vt:lpstr>shinsei_build_KENPEI_RITU_A</vt:lpstr>
      <vt:lpstr>'申4-6(建２)'!shinsei_build_KENPEI_RITU_B</vt:lpstr>
      <vt:lpstr>shinsei_build_KENPEI_RITU_B</vt:lpstr>
      <vt:lpstr>'申4-6(建２)'!shinsei_build_KENPEI_RITU_C</vt:lpstr>
      <vt:lpstr>shinsei_build_KENPEI_RITU_C</vt:lpstr>
      <vt:lpstr>'申4-6(建２)'!shinsei_build_KENPEI_RITU_D</vt:lpstr>
      <vt:lpstr>shinsei_build_KENPEI_RITU_D</vt:lpstr>
      <vt:lpstr>'申4-6(建２)'!shinsei_build_KENTIKU_KANOU_MENSEKI_RITU</vt:lpstr>
      <vt:lpstr>shinsei_build_KENTIKU_KANOU_MENSEKI_RITU</vt:lpstr>
      <vt:lpstr>'申4-6(建２)'!shinsei_build_KENTIKU_KANOU_NOBE_MENSEKI_RITU</vt:lpstr>
      <vt:lpstr>shinsei_build_KENTIKU_KANOU_NOBE_MENSEKI_RITU</vt:lpstr>
      <vt:lpstr>'申4-6(建２)'!shinsei_build_KENTIKU_MENSEKI_SHINSEI</vt:lpstr>
      <vt:lpstr>shinsei_build_KENTIKU_MENSEKI_SHINSEI</vt:lpstr>
      <vt:lpstr>'申4-6(建２)'!shinsei_build_KENTIKU_MENSEKI_SHINSEI_IGAI</vt:lpstr>
      <vt:lpstr>shinsei_build_KENTIKU_MENSEKI_SHINSEI_IGAI</vt:lpstr>
      <vt:lpstr>'申4-6(建２)'!shinsei_build_KENTIKU_MENSEKI_SHINSEI_TOTAL</vt:lpstr>
      <vt:lpstr>shinsei_build_KENTIKU_MENSEKI_SHINSEI_TOTAL</vt:lpstr>
      <vt:lpstr>'申4-6(建２)'!shinsei_build_KOUJI_DAI_MOYOUGAE</vt:lpstr>
      <vt:lpstr>shinsei_build_KOUJI_DAI_MOYOUGAE</vt:lpstr>
      <vt:lpstr>'申4-6(建２)'!shinsei_build_KOUJI_DAI_SYUUZEN</vt:lpstr>
      <vt:lpstr>shinsei_build_KOUJI_DAI_SYUUZEN</vt:lpstr>
      <vt:lpstr>'申4-6(建２)'!shinsei_build_KOUJI_ITEN</vt:lpstr>
      <vt:lpstr>shinsei_build_KOUJI_ITEN</vt:lpstr>
      <vt:lpstr>'申4-6(建２)'!shinsei_build_KOUJI_KAITIKU</vt:lpstr>
      <vt:lpstr>shinsei_build_KOUJI_KAITIKU</vt:lpstr>
      <vt:lpstr>'申4-6(建２)'!shinsei_build_KOUJI_SINTIKU</vt:lpstr>
      <vt:lpstr>shinsei_build_KOUJI_SINTIKU</vt:lpstr>
      <vt:lpstr>'申4-6(建２)'!shinsei_build_KOUJI_YOUTOHENKOU</vt:lpstr>
      <vt:lpstr>shinsei_build_KOUJI_YOUTOHENKOU</vt:lpstr>
      <vt:lpstr>'申4-6(建２)'!shinsei_build_KOUJI_ZOUTIKU</vt:lpstr>
      <vt:lpstr>shinsei_build_KOUJI_ZOUTIKU</vt:lpstr>
      <vt:lpstr>'申4-6(建２)'!shinsei_build_KOUZOU1</vt:lpstr>
      <vt:lpstr>shinsei_build_KOUZOU1</vt:lpstr>
      <vt:lpstr>'申4-6(建２)'!shinsei_build_KOUZOU2</vt:lpstr>
      <vt:lpstr>shinsei_build_KOUZOU2</vt:lpstr>
      <vt:lpstr>'申4-6(建２)'!shinsei_build_KUIKI_HISETTEI__box</vt:lpstr>
      <vt:lpstr>shinsei_build_KUIKI_HISETTEI__box</vt:lpstr>
      <vt:lpstr>'申4-6(建２)'!shinsei_build_KUIKI_JYUN_TOSHI__box</vt:lpstr>
      <vt:lpstr>shinsei_build_KUIKI_JYUN_TOSHI__box</vt:lpstr>
      <vt:lpstr>'申4-6(建２)'!shinsei_build_KUIKI_KUIKIGAI__box</vt:lpstr>
      <vt:lpstr>shinsei_build_KUIKI_KUIKIGAI__box</vt:lpstr>
      <vt:lpstr>'申4-6(建２)'!shinsei_build_KUIKI_SIGAIKA__box</vt:lpstr>
      <vt:lpstr>shinsei_build_KUIKI_SIGAIKA__box</vt:lpstr>
      <vt:lpstr>'申4-6(建２)'!shinsei_build_KUIKI_TOSI__box</vt:lpstr>
      <vt:lpstr>shinsei_build_KUIKI_TOSI__box</vt:lpstr>
      <vt:lpstr>'申4-6(建２)'!shinsei_build_KUIKI_TYOSEI__box</vt:lpstr>
      <vt:lpstr>shinsei_build_KUIKI_TYOSEI__box</vt:lpstr>
      <vt:lpstr>'申4-6(建２)'!shinsei_build_KYOKA_NINTEI_BIKOU_1</vt:lpstr>
      <vt:lpstr>shinsei_build_KYOKA_NINTEI_BIKOU_1</vt:lpstr>
      <vt:lpstr>'申4-6(建２)'!shinsei_build_KYOKA_NINTEI_BIKOU_2</vt:lpstr>
      <vt:lpstr>shinsei_build_KYOKA_NINTEI_BIKOU_2</vt:lpstr>
      <vt:lpstr>'申4-6(建２)'!shinsei_build_KYOKA_NINTEI_BIKOU_3</vt:lpstr>
      <vt:lpstr>shinsei_build_KYOKA_NINTEI_BIKOU_3</vt:lpstr>
      <vt:lpstr>'申4-6(建２)'!shinsei_build_NOBE_MENSEKI</vt:lpstr>
      <vt:lpstr>shinsei_build_NOBE_MENSEKI</vt:lpstr>
      <vt:lpstr>'申4-6(建２)'!shinsei_build_NOBE_MENSEKI_BILL_SHINSEI</vt:lpstr>
      <vt:lpstr>shinsei_build_NOBE_MENSEKI_BILL_SHINSEI</vt:lpstr>
      <vt:lpstr>'申4-6(建２)'!shinsei_build_NOBE_MENSEKI_BILL_SHINSEI_IGAI</vt:lpstr>
      <vt:lpstr>shinsei_build_NOBE_MENSEKI_BILL_SHINSEI_IGAI</vt:lpstr>
      <vt:lpstr>'申4-6(建２)'!shinsei_build_NOBE_MENSEKI_BILL_SHINSEI_TOTAL</vt:lpstr>
      <vt:lpstr>shinsei_build_NOBE_MENSEKI_BILL_SHINSEI_TOTAL</vt:lpstr>
      <vt:lpstr>'申4-6(建２)'!shinsei_build_NOBE_MENSEKI_BITIKUSOUKO_IGAI</vt:lpstr>
      <vt:lpstr>shinsei_build_NOBE_MENSEKI_BITIKUSOUKO_IGAI</vt:lpstr>
      <vt:lpstr>'申4-6(建２)'!shinsei_build_NOBE_MENSEKI_BITIKUSOUKO_SHINSEI</vt:lpstr>
      <vt:lpstr>shinsei_build_NOBE_MENSEKI_BITIKUSOUKO_SHINSEI</vt:lpstr>
      <vt:lpstr>'申4-6(建２)'!shinsei_build_NOBE_MENSEKI_BITIKUSOUKO_TOTAL</vt:lpstr>
      <vt:lpstr>shinsei_build_NOBE_MENSEKI_BITIKUSOUKO_TOTAL</vt:lpstr>
      <vt:lpstr>'申4-6(建２)'!shinsei_build_NOBE_MENSEKI_CHOSUISOU_IGAI</vt:lpstr>
      <vt:lpstr>shinsei_build_NOBE_MENSEKI_CHOSUISOU_IGAI</vt:lpstr>
      <vt:lpstr>'申4-6(建２)'!shinsei_build_NOBE_MENSEKI_CHOSUISOU_SHINSEI</vt:lpstr>
      <vt:lpstr>shinsei_build_NOBE_MENSEKI_CHOSUISOU_SHINSEI</vt:lpstr>
      <vt:lpstr>'申4-6(建２)'!shinsei_build_NOBE_MENSEKI_CHOSUISOU_TOTAL</vt:lpstr>
      <vt:lpstr>shinsei_build_NOBE_MENSEKI_CHOSUISOU_TOTAL</vt:lpstr>
      <vt:lpstr>'申4-6(建２)'!shinsei_build_NOBE_MENSEKI_HUSAN_IGAI</vt:lpstr>
      <vt:lpstr>shinsei_build_NOBE_MENSEKI_HUSAN_IGAI</vt:lpstr>
      <vt:lpstr>'申4-6(建２)'!shinsei_build_NOBE_MENSEKI_HUSAN_SHINSEI</vt:lpstr>
      <vt:lpstr>shinsei_build_NOBE_MENSEKI_HUSAN_SHINSEI</vt:lpstr>
      <vt:lpstr>'申4-6(建２)'!shinsei_build_NOBE_MENSEKI_HUSAN_SHINSEI_TOTAL</vt:lpstr>
      <vt:lpstr>shinsei_build_NOBE_MENSEKI_HUSAN_SHINSEI_TOTAL</vt:lpstr>
      <vt:lpstr>'申4-6(建２)'!shinsei_build_NOBE_MENSEKI_JIKAHATUDEN_IGAI</vt:lpstr>
      <vt:lpstr>shinsei_build_NOBE_MENSEKI_JIKAHATUDEN_IGAI</vt:lpstr>
      <vt:lpstr>'申4-6(建２)'!shinsei_build_NOBE_MENSEKI_JIKAHATUDEN_SHINSEI</vt:lpstr>
      <vt:lpstr>shinsei_build_NOBE_MENSEKI_JIKAHATUDEN_SHINSEI</vt:lpstr>
      <vt:lpstr>'申4-6(建２)'!shinsei_build_NOBE_MENSEKI_JIKAHATUDEN_TOTAL</vt:lpstr>
      <vt:lpstr>shinsei_build_NOBE_MENSEKI_JIKAHATUDEN_TOTAL</vt:lpstr>
      <vt:lpstr>'申4-6(建２)'!shinsei_build_NOBE_MENSEKI_JYUTAKU_SHINSEI</vt:lpstr>
      <vt:lpstr>shinsei_build_NOBE_MENSEKI_JYUTAKU_SHINSEI</vt:lpstr>
      <vt:lpstr>'申4-6(建２)'!shinsei_build_NOBE_MENSEKI_JYUTAKU_SHINSEI_IGAI</vt:lpstr>
      <vt:lpstr>shinsei_build_NOBE_MENSEKI_JYUTAKU_SHINSEI_IGAI</vt:lpstr>
      <vt:lpstr>'申4-6(建２)'!shinsei_build_NOBE_MENSEKI_JYUTAKU_SHINSEI_TOTAL</vt:lpstr>
      <vt:lpstr>shinsei_build_NOBE_MENSEKI_JYUTAKU_SHINSEI_TOTAL</vt:lpstr>
      <vt:lpstr>'申4-6(建２)'!shinsei_build_NOBE_MENSEKI_KYOYOU_SHINSEI</vt:lpstr>
      <vt:lpstr>shinsei_build_NOBE_MENSEKI_KYOYOU_SHINSEI</vt:lpstr>
      <vt:lpstr>'申4-6(建２)'!shinsei_build_NOBE_MENSEKI_KYOYOU_SHINSEI_IGAI</vt:lpstr>
      <vt:lpstr>shinsei_build_NOBE_MENSEKI_KYOYOU_SHINSEI_IGAI</vt:lpstr>
      <vt:lpstr>'申4-6(建２)'!shinsei_build_NOBE_MENSEKI_KYOYOU_SHINSEI_TOTAL</vt:lpstr>
      <vt:lpstr>shinsei_build_NOBE_MENSEKI_KYOYOU_SHINSEI_TOTAL</vt:lpstr>
      <vt:lpstr>'申4-6(建２)'!shinsei_build_NOBE_MENSEKI_NINTEIKIKAISHITSU_IGAI</vt:lpstr>
      <vt:lpstr>shinsei_build_NOBE_MENSEKI_NINTEIKIKAISHITSU_IGAI</vt:lpstr>
      <vt:lpstr>'申4-6(建２)'!shinsei_build_NOBE_MENSEKI_NINTEIKIKAISHITSU_SHINSEI</vt:lpstr>
      <vt:lpstr>shinsei_build_NOBE_MENSEKI_NINTEIKIKAISHITSU_SHINSEI</vt:lpstr>
      <vt:lpstr>'申4-6(建２)'!shinsei_build_NOBE_MENSEKI_NINTEIKIKAISHITSU_SHINSEI_TOTAL</vt:lpstr>
      <vt:lpstr>shinsei_build_NOBE_MENSEKI_NINTEIKIKAISHITSU_SHINSEI_TOTAL</vt:lpstr>
      <vt:lpstr>'申4-6(建２)'!shinsei_build_NOBE_MENSEKI_ROUJIN_SHINSEI</vt:lpstr>
      <vt:lpstr>shinsei_build_NOBE_MENSEKI_ROUJIN_SHINSEI</vt:lpstr>
      <vt:lpstr>'申4-6(建２)'!shinsei_build_NOBE_MENSEKI_ROUJIN_SHINSEI_IGAI</vt:lpstr>
      <vt:lpstr>shinsei_build_NOBE_MENSEKI_ROUJIN_SHINSEI_IGAI</vt:lpstr>
      <vt:lpstr>'申4-6(建２)'!shinsei_build_NOBE_MENSEKI_ROUJIN_SHINSEI_TOTAL</vt:lpstr>
      <vt:lpstr>shinsei_build_NOBE_MENSEKI_ROUJIN_SHINSEI_TOTAL</vt:lpstr>
      <vt:lpstr>'申4-6(建２)'!shinsei_build_NOBE_MENSEKI_SYAKO_SHINSEI</vt:lpstr>
      <vt:lpstr>shinsei_build_NOBE_MENSEKI_SYAKO_SHINSEI</vt:lpstr>
      <vt:lpstr>'申4-6(建２)'!shinsei_build_NOBE_MENSEKI_SYAKO_SHINSEI_IGAI</vt:lpstr>
      <vt:lpstr>shinsei_build_NOBE_MENSEKI_SYAKO_SHINSEI_IGAI</vt:lpstr>
      <vt:lpstr>'申4-6(建２)'!shinsei_build_NOBE_MENSEKI_SYAKO_SHINSEI_TOTAL</vt:lpstr>
      <vt:lpstr>shinsei_build_NOBE_MENSEKI_SYAKO_SHINSEI_TOTAL</vt:lpstr>
      <vt:lpstr>'申4-6(建２)'!shinsei_build_NOBE_MENSEKI_SYOUKOURO_IGAI</vt:lpstr>
      <vt:lpstr>shinsei_build_NOBE_MENSEKI_SYOUKOURO_IGAI</vt:lpstr>
      <vt:lpstr>'申4-6(建２)'!shinsei_build_NOBE_MENSEKI_SYOUKOURO_SHINSEI</vt:lpstr>
      <vt:lpstr>shinsei_build_NOBE_MENSEKI_SYOUKOURO_SHINSEI</vt:lpstr>
      <vt:lpstr>'申4-6(建２)'!shinsei_build_NOBE_MENSEKI_SYOUKOURO_TOTAL</vt:lpstr>
      <vt:lpstr>shinsei_build_NOBE_MENSEKI_SYOUKOURO_TOTAL</vt:lpstr>
      <vt:lpstr>'申4-6(建２)'!shinsei_build_NOBE_MENSEKI_TAKUHAI_IGAI</vt:lpstr>
      <vt:lpstr>shinsei_build_NOBE_MENSEKI_TAKUHAI_IGAI</vt:lpstr>
      <vt:lpstr>'申4-6(建２)'!shinsei_build_NOBE_MENSEKI_TAKUHAI_SHINSEI</vt:lpstr>
      <vt:lpstr>shinsei_build_NOBE_MENSEKI_TAKUHAI_SHINSEI</vt:lpstr>
      <vt:lpstr>'申4-6(建２)'!shinsei_build_NOBE_MENSEKI_TIKAI_SHINSEI</vt:lpstr>
      <vt:lpstr>shinsei_build_NOBE_MENSEKI_TIKAI_SHINSEI</vt:lpstr>
      <vt:lpstr>'申4-6(建２)'!shinsei_build_NOBE_MENSEKI_TIKAI_SHINSEI_IGAI</vt:lpstr>
      <vt:lpstr>shinsei_build_NOBE_MENSEKI_TIKAI_SHINSEI_IGAI</vt:lpstr>
      <vt:lpstr>'申4-6(建２)'!shinsei_build_NOBE_MENSEKI_TIKAI_SHINSEI_TOTAL</vt:lpstr>
      <vt:lpstr>shinsei_build_NOBE_MENSEKI_TIKAI_SHINSEI_TOTAL</vt:lpstr>
      <vt:lpstr>'申4-6(建２)'!shinsei_build_NOBE_MENSEKI_TIKUDENTI_IGAI</vt:lpstr>
      <vt:lpstr>shinsei_build_NOBE_MENSEKI_TIKUDENTI_IGAI</vt:lpstr>
      <vt:lpstr>'申4-6(建２)'!shinsei_build_NOBE_MENSEKI_TIKUDENTI_SHINSEI</vt:lpstr>
      <vt:lpstr>shinsei_build_NOBE_MENSEKI_TIKUDENTI_SHINSEI</vt:lpstr>
      <vt:lpstr>'申4-6(建２)'!shinsei_build_NOBE_MENSEKI_TIKUDENTI_TOTAL</vt:lpstr>
      <vt:lpstr>shinsei_build_NOBE_MENSEKI_TIKUDENTI_TOTAL</vt:lpstr>
      <vt:lpstr>'申4-6(建２)'!shinsei_build_PAGE3_BIKOU_1</vt:lpstr>
      <vt:lpstr>shinsei_build_PAGE3_BIKOU_1</vt:lpstr>
      <vt:lpstr>'申4-6(建２)'!shinsei_build_PAGE3_BIKOU_2</vt:lpstr>
      <vt:lpstr>shinsei_build_PAGE3_BIKOU_2</vt:lpstr>
      <vt:lpstr>'申4-6(建２)'!shinsei_build_PAGE3_SONOTA_1</vt:lpstr>
      <vt:lpstr>shinsei_build_PAGE3_SONOTA_1</vt:lpstr>
      <vt:lpstr>'申4-6(建２)'!shinsei_build_PAGE3_SONOTA_2</vt:lpstr>
      <vt:lpstr>shinsei_build_PAGE3_SONOTA_2</vt:lpstr>
      <vt:lpstr>'申4-6(建２)'!shinsei_build_PAGE3_SONOTA_3</vt:lpstr>
      <vt:lpstr>shinsei_build_PAGE3_SONOTA_3</vt:lpstr>
      <vt:lpstr>'申4-6(建２)'!shinsei_build_SHIKITI_MENSEKI_1A</vt:lpstr>
      <vt:lpstr>shinsei_build_SHIKITI_MENSEKI_1A</vt:lpstr>
      <vt:lpstr>'申4-6(建２)'!shinsei_build_SHIKITI_MENSEKI_1B</vt:lpstr>
      <vt:lpstr>shinsei_build_SHIKITI_MENSEKI_1B</vt:lpstr>
      <vt:lpstr>'申4-6(建２)'!shinsei_build_SHIKITI_MENSEKI_1C</vt:lpstr>
      <vt:lpstr>shinsei_build_SHIKITI_MENSEKI_1C</vt:lpstr>
      <vt:lpstr>'申4-6(建２)'!shinsei_build_SHIKITI_MENSEKI_1D</vt:lpstr>
      <vt:lpstr>shinsei_build_SHIKITI_MENSEKI_1D</vt:lpstr>
      <vt:lpstr>'申4-6(建２)'!shinsei_build_SHIKITI_MENSEKI_2A</vt:lpstr>
      <vt:lpstr>shinsei_build_SHIKITI_MENSEKI_2A</vt:lpstr>
      <vt:lpstr>'申4-6(建２)'!shinsei_build_SHIKITI_MENSEKI_2B</vt:lpstr>
      <vt:lpstr>shinsei_build_SHIKITI_MENSEKI_2B</vt:lpstr>
      <vt:lpstr>'申4-6(建２)'!shinsei_build_SHIKITI_MENSEKI_2C</vt:lpstr>
      <vt:lpstr>shinsei_build_SHIKITI_MENSEKI_2C</vt:lpstr>
      <vt:lpstr>'申4-6(建２)'!shinsei_build_SHIKITI_MENSEKI_2D</vt:lpstr>
      <vt:lpstr>shinsei_build_SHIKITI_MENSEKI_2D</vt:lpstr>
      <vt:lpstr>'申4-6(建２)'!shinsei_build_SHIKITI_MENSEKI_BIKOU</vt:lpstr>
      <vt:lpstr>shinsei_build_SHIKITI_MENSEKI_BIKOU</vt:lpstr>
      <vt:lpstr>'申4-6(建２)'!shinsei_build_TAKASA_MAX_SHINSEI</vt:lpstr>
      <vt:lpstr>shinsei_build_TAKASA_MAX_SHINSEI</vt:lpstr>
      <vt:lpstr>'申4-6(建２)'!shinsei_build_TAKASA_MAX_SHINSEI_IGAI</vt:lpstr>
      <vt:lpstr>shinsei_build_TAKASA_MAX_SHINSEI_IGAI</vt:lpstr>
      <vt:lpstr>'申4-6(建２)'!shinsei_build_TOKUREI_56_7_DOURO_KITA</vt:lpstr>
      <vt:lpstr>shinsei_build_TOKUREI_56_7_DOURO_KITA</vt:lpstr>
      <vt:lpstr>'申4-6(建２)'!shinsei_build_TOKUREI_56_7_DOURO_RINTI</vt:lpstr>
      <vt:lpstr>shinsei_build_TOKUREI_56_7_DOURO_RINTI</vt:lpstr>
      <vt:lpstr>'申4-6(建２)'!shinsei_build_TOKUREI_56_7_DOURO_TAKASA</vt:lpstr>
      <vt:lpstr>shinsei_build_TOKUREI_56_7_DOURO_TAKASA</vt:lpstr>
      <vt:lpstr>'申4-6(建２)'!shinsei_build_TOKUREI_56_7_no</vt:lpstr>
      <vt:lpstr>shinsei_build_TOKUREI_56_7_no</vt:lpstr>
      <vt:lpstr>'申4-6(建２)'!shinsei_build_TOKUREI_56_7_yes</vt:lpstr>
      <vt:lpstr>shinsei_build_TOKUREI_56_7_yes</vt:lpstr>
      <vt:lpstr>'申4-6(建２)'!shinsei_build_YOUSEKI_RITU</vt:lpstr>
      <vt:lpstr>shinsei_build_YOUSEKI_RITU</vt:lpstr>
      <vt:lpstr>'申4-6(建２)'!shinsei_build_YOUSEKI_RITU_A</vt:lpstr>
      <vt:lpstr>shinsei_build_YOUSEKI_RITU_A</vt:lpstr>
      <vt:lpstr>'申4-6(建２)'!shinsei_build_YOUSEKI_RITU_B</vt:lpstr>
      <vt:lpstr>shinsei_build_YOUSEKI_RITU_B</vt:lpstr>
      <vt:lpstr>'申4-6(建２)'!shinsei_build_YOUSEKI_RITU_C</vt:lpstr>
      <vt:lpstr>shinsei_build_YOUSEKI_RITU_C</vt:lpstr>
      <vt:lpstr>'申4-6(建２)'!shinsei_build_YOUSEKI_RITU_D</vt:lpstr>
      <vt:lpstr>shinsei_build_YOUSEKI_RITU_D</vt:lpstr>
      <vt:lpstr>'申4-6(建２)'!shinsei_build_YOUTO</vt:lpstr>
      <vt:lpstr>shinsei_build_YOUTO</vt:lpstr>
      <vt:lpstr>'申4-6(建２)'!shinsei_build_YOUTO_CODE</vt:lpstr>
      <vt:lpstr>shinsei_build_YOUTO_CODE</vt:lpstr>
      <vt:lpstr>'申4-6(建２)'!shinsei_build_YOUTO_TIIKI_A</vt:lpstr>
      <vt:lpstr>shinsei_build_YOUTO_TIIKI_A</vt:lpstr>
      <vt:lpstr>'申4-6(建２)'!shinsei_build_YOUTO_TIIKI_B</vt:lpstr>
      <vt:lpstr>shinsei_build_YOUTO_TIIKI_B</vt:lpstr>
      <vt:lpstr>'申4-6(建２)'!shinsei_build_YOUTO_TIIKI_C</vt:lpstr>
      <vt:lpstr>shinsei_build_YOUTO_TIIKI_C</vt:lpstr>
      <vt:lpstr>'申4-6(建２)'!shinsei_build_YOUTO_TIIKI_D</vt:lpstr>
      <vt:lpstr>shinsei_build_YOUTO_TIIKI_D</vt:lpstr>
      <vt:lpstr>'申4-6(建２)'!shinsei_DAIRI_ADDRESS</vt:lpstr>
      <vt:lpstr>shinsei_DAIRI_ADDRESS</vt:lpstr>
      <vt:lpstr>'申4-6(建２)'!shinsei_DAIRI_JIMU_NAME</vt:lpstr>
      <vt:lpstr>shinsei_DAIRI_JIMU_NAME</vt:lpstr>
      <vt:lpstr>'申4-6(建２)'!shinsei_DAIRI_JIMU_NO</vt:lpstr>
      <vt:lpstr>shinsei_DAIRI_JIMU_NO</vt:lpstr>
      <vt:lpstr>'申4-6(建２)'!shinsei_DAIRI_JIMU_SIKAKU</vt:lpstr>
      <vt:lpstr>shinsei_DAIRI_JIMU_SIKAKU</vt:lpstr>
      <vt:lpstr>'申4-6(建２)'!shinsei_DAIRI_JIMU_TOUROKU_KIKAN</vt:lpstr>
      <vt:lpstr>shinsei_DAIRI_JIMU_TOUROKU_KIKAN</vt:lpstr>
      <vt:lpstr>'申4-6(建２)'!shinsei_DAIRI_KEN</vt:lpstr>
      <vt:lpstr>shinsei_DAIRI_KEN</vt:lpstr>
      <vt:lpstr>'申4-6(建２)'!shinsei_DAIRI_KENSETUSI_NO</vt:lpstr>
      <vt:lpstr>shinsei_DAIRI_KENSETUSI_NO</vt:lpstr>
      <vt:lpstr>'申4-6(建２)'!shinsei_DAIRI_NAME</vt:lpstr>
      <vt:lpstr>shinsei_DAIRI_NAME</vt:lpstr>
      <vt:lpstr>'申4-6(建２)'!shinsei_DAIRI_POST_CODE</vt:lpstr>
      <vt:lpstr>shinsei_DAIRI_POST_CODE</vt:lpstr>
      <vt:lpstr>'申4-6(建２)'!shinsei_DAIRI_SIKAKU</vt:lpstr>
      <vt:lpstr>shinsei_DAIRI_SIKAKU</vt:lpstr>
      <vt:lpstr>'申4-6(建２)'!shinsei_DAIRI_TEL</vt:lpstr>
      <vt:lpstr>shinsei_DAIRI_TEL</vt:lpstr>
      <vt:lpstr>'申4-6(建２)'!shinsei_DAIRI_TOUROKU_KIKAN</vt:lpstr>
      <vt:lpstr>shinsei_DAIRI_TOUROKU_KIKAN</vt:lpstr>
      <vt:lpstr>'申4-6(建２)'!shinsei_ecotekifuyou__input</vt:lpstr>
      <vt:lpstr>shinsei_ecotekifuyou__input</vt:lpstr>
      <vt:lpstr>'申4-6(建２)'!shinsei_ecotekimishinsei__input</vt:lpstr>
      <vt:lpstr>shinsei_ecotekimishinsei__input</vt:lpstr>
      <vt:lpstr>'申4-6(建２)'!shinsei_ecotekimishinsei_TEKIHAN_ADDRESS</vt:lpstr>
      <vt:lpstr>shinsei_ecotekimishinsei_TEKIHAN_ADDRESS</vt:lpstr>
      <vt:lpstr>'申4-6(建２)'!shinsei_ecotekimishinsei_TEKIHAN_FUYOU_CAUSE</vt:lpstr>
      <vt:lpstr>shinsei_ecotekimishinsei_TEKIHAN_FUYOU_CAUSE</vt:lpstr>
      <vt:lpstr>'申4-6(建２)'!shinsei_ecotekimishinsei_TEKIHAN_KEN</vt:lpstr>
      <vt:lpstr>shinsei_ecotekimishinsei_TEKIHAN_KEN</vt:lpstr>
      <vt:lpstr>'申4-6(建２)'!shinsei_ecotekimishinsei_TEKIHAN_NAME</vt:lpstr>
      <vt:lpstr>shinsei_ecotekimishinsei_TEKIHAN_NAME</vt:lpstr>
      <vt:lpstr>'申4-6(建２)'!shinsei_ecotekisumi__input</vt:lpstr>
      <vt:lpstr>shinsei_ecotekisumi__input</vt:lpstr>
      <vt:lpstr>'申4-6(建２)'!shinsei_ecotekisumi_TEKIHAN_ADDRESS</vt:lpstr>
      <vt:lpstr>shinsei_ecotekisumi_TEKIHAN_ADDRESS</vt:lpstr>
      <vt:lpstr>'申4-6(建２)'!shinsei_ecotekisumi_TEKIHAN_KEN</vt:lpstr>
      <vt:lpstr>shinsei_ecotekisumi_TEKIHAN_KEN</vt:lpstr>
      <vt:lpstr>'申4-6(建２)'!shinsei_ecotekisumi_TEKIHAN_NAME</vt:lpstr>
      <vt:lpstr>'申4-6(建２)'!shinsei_KANRI_ADDRESS</vt:lpstr>
      <vt:lpstr>shinsei_KANRI_ADDRESS</vt:lpstr>
      <vt:lpstr>'申4-6(建２)'!shinsei_KANRI_DOC</vt:lpstr>
      <vt:lpstr>shinsei_KANRI_DOC</vt:lpstr>
      <vt:lpstr>'申4-6(建２)'!shinsei_KANRI_JIMU_NAME</vt:lpstr>
      <vt:lpstr>shinsei_KANRI_JIMU_NAME</vt:lpstr>
      <vt:lpstr>'申4-6(建２)'!shinsei_KANRI_JIMU_NO</vt:lpstr>
      <vt:lpstr>shinsei_KANRI_JIMU_NO</vt:lpstr>
      <vt:lpstr>'申4-6(建２)'!shinsei_KANRI_JIMU_SIKAKU</vt:lpstr>
      <vt:lpstr>shinsei_KANRI_JIMU_SIKAKU</vt:lpstr>
      <vt:lpstr>'申4-6(建２)'!shinsei_KANRI_JIMU_TOUROKU_KIKAN</vt:lpstr>
      <vt:lpstr>shinsei_KANRI_JIMU_TOUROKU_KIKAN</vt:lpstr>
      <vt:lpstr>'申4-6(建２)'!shinsei_KANRI_KEN</vt:lpstr>
      <vt:lpstr>shinsei_KANRI_KEN</vt:lpstr>
      <vt:lpstr>'申4-6(建２)'!shinsei_KANRI_KENSETUSI_NO</vt:lpstr>
      <vt:lpstr>shinsei_KANRI_KENSETUSI_NO</vt:lpstr>
      <vt:lpstr>'申4-6(建２)'!shinsei_KANRI_NAME</vt:lpstr>
      <vt:lpstr>shinsei_KANRI_NAME</vt:lpstr>
      <vt:lpstr>'申4-6(建２)'!shinsei_KANRI_POST_CODE</vt:lpstr>
      <vt:lpstr>shinsei_KANRI_POST_CODE</vt:lpstr>
      <vt:lpstr>'申4-6(建２)'!shinsei_KANRI_SIKAKU</vt:lpstr>
      <vt:lpstr>shinsei_KANRI_SIKAKU</vt:lpstr>
      <vt:lpstr>'申4-6(建２)'!shinsei_KANRI_TEL</vt:lpstr>
      <vt:lpstr>shinsei_KANRI_TEL</vt:lpstr>
      <vt:lpstr>'申4-6(建２)'!shinsei_KANRI_TOUROKU_KIKAN</vt:lpstr>
      <vt:lpstr>shinsei_KANRI_TOUROKU_KIKAN</vt:lpstr>
      <vt:lpstr>'申4-6(建２)'!shinsei_KANRI1_ADDRESS</vt:lpstr>
      <vt:lpstr>shinsei_KANRI1_ADDRESS</vt:lpstr>
      <vt:lpstr>'申4-6(建２)'!shinsei_KANRI1_DOC</vt:lpstr>
      <vt:lpstr>shinsei_KANRI1_DOC</vt:lpstr>
      <vt:lpstr>'申4-6(建２)'!shinsei_KANRI1_JIMU_NAME</vt:lpstr>
      <vt:lpstr>shinsei_KANRI1_JIMU_NAME</vt:lpstr>
      <vt:lpstr>'申4-6(建２)'!shinsei_KANRI1_JIMU_NO</vt:lpstr>
      <vt:lpstr>shinsei_KANRI1_JIMU_NO</vt:lpstr>
      <vt:lpstr>'申4-6(建２)'!shinsei_KANRI1_JIMU_SIKAKU</vt:lpstr>
      <vt:lpstr>shinsei_KANRI1_JIMU_SIKAKU</vt:lpstr>
      <vt:lpstr>'申4-6(建２)'!shinsei_KANRI1_JIMU_TOUROKU_KIKAN</vt:lpstr>
      <vt:lpstr>shinsei_KANRI1_JIMU_TOUROKU_KIKAN</vt:lpstr>
      <vt:lpstr>'申4-6(建２)'!shinsei_KANRI1_KEN</vt:lpstr>
      <vt:lpstr>shinsei_KANRI1_KEN</vt:lpstr>
      <vt:lpstr>'申4-6(建２)'!shinsei_KANRI1_KENSETUSI_NO</vt:lpstr>
      <vt:lpstr>shinsei_KANRI1_KENSETUSI_NO</vt:lpstr>
      <vt:lpstr>'申4-6(建２)'!shinsei_KANRI1_NAME</vt:lpstr>
      <vt:lpstr>shinsei_KANRI1_NAME</vt:lpstr>
      <vt:lpstr>'申4-6(建２)'!shinsei_KANRI1_POST_CODE</vt:lpstr>
      <vt:lpstr>shinsei_KANRI1_POST_CODE</vt:lpstr>
      <vt:lpstr>'申4-6(建２)'!shinsei_KANRI1_SIKAKU</vt:lpstr>
      <vt:lpstr>shinsei_KANRI1_SIKAKU</vt:lpstr>
      <vt:lpstr>'申4-6(建２)'!shinsei_KANRI1_TEL</vt:lpstr>
      <vt:lpstr>shinsei_KANRI1_TEL</vt:lpstr>
      <vt:lpstr>'申4-6(建２)'!shinsei_KANRI1_TOUROKU_KIKAN</vt:lpstr>
      <vt:lpstr>shinsei_KANRI1_TOUROKU_KIKAN</vt:lpstr>
      <vt:lpstr>'申4-6(建２)'!shinsei_KANRI2_ADDRESS</vt:lpstr>
      <vt:lpstr>shinsei_KANRI2_ADDRESS</vt:lpstr>
      <vt:lpstr>'申4-6(建２)'!shinsei_KANRI2_DOC</vt:lpstr>
      <vt:lpstr>shinsei_KANRI2_DOC</vt:lpstr>
      <vt:lpstr>'申4-6(建２)'!shinsei_KANRI2_JIMU_NAME</vt:lpstr>
      <vt:lpstr>shinsei_KANRI2_JIMU_NAME</vt:lpstr>
      <vt:lpstr>'申4-6(建２)'!shinsei_KANRI2_JIMU_NO</vt:lpstr>
      <vt:lpstr>shinsei_KANRI2_JIMU_NO</vt:lpstr>
      <vt:lpstr>'申4-6(建２)'!shinsei_KANRI2_JIMU_SIKAKU</vt:lpstr>
      <vt:lpstr>shinsei_KANRI2_JIMU_SIKAKU</vt:lpstr>
      <vt:lpstr>'申4-6(建２)'!shinsei_KANRI2_JIMU_TOUROKU_KIKAN</vt:lpstr>
      <vt:lpstr>shinsei_KANRI2_JIMU_TOUROKU_KIKAN</vt:lpstr>
      <vt:lpstr>'申4-6(建２)'!shinsei_KANRI2_KEN</vt:lpstr>
      <vt:lpstr>shinsei_KANRI2_KEN</vt:lpstr>
      <vt:lpstr>'申4-6(建２)'!shinsei_KANRI2_KENSETUSI_NO</vt:lpstr>
      <vt:lpstr>shinsei_KANRI2_KENSETUSI_NO</vt:lpstr>
      <vt:lpstr>'申4-6(建２)'!shinsei_KANRI2_NAME</vt:lpstr>
      <vt:lpstr>shinsei_KANRI2_NAME</vt:lpstr>
      <vt:lpstr>'申4-6(建２)'!shinsei_KANRI2_POST_CODE</vt:lpstr>
      <vt:lpstr>shinsei_KANRI2_POST_CODE</vt:lpstr>
      <vt:lpstr>'申4-6(建２)'!shinsei_KANRI2_SIKAKU</vt:lpstr>
      <vt:lpstr>shinsei_KANRI2_SIKAKU</vt:lpstr>
      <vt:lpstr>'申4-6(建２)'!shinsei_KANRI2_TEL</vt:lpstr>
      <vt:lpstr>shinsei_KANRI2_TEL</vt:lpstr>
      <vt:lpstr>'申4-6(建２)'!shinsei_KANRI2_TOUROKU_KIKAN</vt:lpstr>
      <vt:lpstr>shinsei_KANRI2_TOUROKU_KIKAN</vt:lpstr>
      <vt:lpstr>'申4-6(建２)'!shinsei_KANRI3_ADDRESS</vt:lpstr>
      <vt:lpstr>shinsei_KANRI3_ADDRESS</vt:lpstr>
      <vt:lpstr>'申4-6(建２)'!shinsei_KANRI3_DOC</vt:lpstr>
      <vt:lpstr>shinsei_KANRI3_DOC</vt:lpstr>
      <vt:lpstr>'申4-6(建２)'!shinsei_KANRI3_JIMU_NAME</vt:lpstr>
      <vt:lpstr>shinsei_KANRI3_JIMU_NAME</vt:lpstr>
      <vt:lpstr>'申4-6(建２)'!shinsei_KANRI3_JIMU_NO</vt:lpstr>
      <vt:lpstr>shinsei_KANRI3_JIMU_NO</vt:lpstr>
      <vt:lpstr>'申4-6(建２)'!shinsei_KANRI3_JIMU_SIKAKU</vt:lpstr>
      <vt:lpstr>shinsei_KANRI3_JIMU_SIKAKU</vt:lpstr>
      <vt:lpstr>'申4-6(建２)'!shinsei_KANRI3_JIMU_TOUROKU_KIKAN</vt:lpstr>
      <vt:lpstr>shinsei_KANRI3_JIMU_TOUROKU_KIKAN</vt:lpstr>
      <vt:lpstr>'申4-6(建２)'!shinsei_KANRI3_KEN</vt:lpstr>
      <vt:lpstr>shinsei_KANRI3_KEN</vt:lpstr>
      <vt:lpstr>'申4-6(建２)'!shinsei_KANRI3_KENSETUSI_NO</vt:lpstr>
      <vt:lpstr>shinsei_KANRI3_KENSETUSI_NO</vt:lpstr>
      <vt:lpstr>'申4-6(建２)'!shinsei_KANRI3_NAME</vt:lpstr>
      <vt:lpstr>shinsei_KANRI3_NAME</vt:lpstr>
      <vt:lpstr>'申4-6(建２)'!shinsei_KANRI3_POST_CODE</vt:lpstr>
      <vt:lpstr>shinsei_KANRI3_POST_CODE</vt:lpstr>
      <vt:lpstr>'申4-6(建２)'!shinsei_KANRI3_SIKAKU</vt:lpstr>
      <vt:lpstr>shinsei_KANRI3_SIKAKU</vt:lpstr>
      <vt:lpstr>'申4-6(建２)'!shinsei_KANRI3_TEL</vt:lpstr>
      <vt:lpstr>shinsei_KANRI3_TEL</vt:lpstr>
      <vt:lpstr>'申4-6(建２)'!shinsei_KANRI3_TOUROKU_KIKAN</vt:lpstr>
      <vt:lpstr>shinsei_KANRI3_TOUROKU_KIKAN</vt:lpstr>
      <vt:lpstr>'申4-6(建２)'!shinsei_KOUJI_KANRYOU_DATE</vt:lpstr>
      <vt:lpstr>shinsei_KOUJI_KANRYOU_DATE</vt:lpstr>
      <vt:lpstr>'申4-6(建２)'!shinsei_KOUJI_TYAKUSYU_DATE</vt:lpstr>
      <vt:lpstr>shinsei_KOUJI_TYAKUSYU_DATE</vt:lpstr>
      <vt:lpstr>'申4-6(建２)'!shinsei_KOUTEI1_DATE</vt:lpstr>
      <vt:lpstr>shinsei_KOUTEI1_DATE</vt:lpstr>
      <vt:lpstr>'申4-6(建２)'!shinsei_KOUTEI1_KAISUU</vt:lpstr>
      <vt:lpstr>shinsei_KOUTEI1_KAISUU</vt:lpstr>
      <vt:lpstr>'申4-6(建２)'!shinsei_KOUTEI1_TEXT</vt:lpstr>
      <vt:lpstr>shinsei_KOUTEI1_TEXT</vt:lpstr>
      <vt:lpstr>'申4-6(建２)'!shinsei_KOUTEI2_DATE</vt:lpstr>
      <vt:lpstr>shinsei_KOUTEI2_DATE</vt:lpstr>
      <vt:lpstr>'申4-6(建２)'!shinsei_KOUTEI2_KAISUU</vt:lpstr>
      <vt:lpstr>shinsei_KOUTEI2_KAISUU</vt:lpstr>
      <vt:lpstr>'申4-6(建２)'!shinsei_KOUTEI2_TEXT</vt:lpstr>
      <vt:lpstr>shinsei_KOUTEI2_TEXT</vt:lpstr>
      <vt:lpstr>'申4-6(建２)'!shinsei_KOUTEI3_DATE</vt:lpstr>
      <vt:lpstr>shinsei_KOUTEI3_DATE</vt:lpstr>
      <vt:lpstr>'申4-6(建２)'!shinsei_KOUTEI3_KAISUU</vt:lpstr>
      <vt:lpstr>shinsei_KOUTEI3_KAISUU</vt:lpstr>
      <vt:lpstr>'申4-6(建２)'!shinsei_KOUTEI3_TEXT</vt:lpstr>
      <vt:lpstr>shinsei_KOUTEI3_TEXT</vt:lpstr>
      <vt:lpstr>'申4-6(建２)'!shinsei_NUSHI_ADDRESS</vt:lpstr>
      <vt:lpstr>shinsei_NUSHI_ADDRESS</vt:lpstr>
      <vt:lpstr>'申4-6(建２)'!shinsei_NUSHI_KEN</vt:lpstr>
      <vt:lpstr>shinsei_NUSHI_KEN</vt:lpstr>
      <vt:lpstr>'申4-6(建２)'!shinsei_NUSHI_NAME_KANA</vt:lpstr>
      <vt:lpstr>shinsei_NUSHI_NAME_KANA</vt:lpstr>
      <vt:lpstr>'申4-6(建２)'!shinsei_NUSHI_POST_CODE</vt:lpstr>
      <vt:lpstr>shinsei_NUSHI_POST_CODE</vt:lpstr>
      <vt:lpstr>'申4-6(建２)'!shinsei_NUSHI_TEL</vt:lpstr>
      <vt:lpstr>shinsei_NUSHI_TEL</vt:lpstr>
      <vt:lpstr>概１面別紙!shinsei_owner2__address</vt:lpstr>
      <vt:lpstr>申２面3別紙!shinsei_owner2__address</vt:lpstr>
      <vt:lpstr>申２面６別紙!shinsei_owner2__address</vt:lpstr>
      <vt:lpstr>shinsei_owner2__address</vt:lpstr>
      <vt:lpstr>概１面別紙!shinsei_owner2_NAME_KANA</vt:lpstr>
      <vt:lpstr>申２面3別紙!shinsei_owner2_NAME_KANA</vt:lpstr>
      <vt:lpstr>申２面６別紙!shinsei_owner2_NAME_KANA</vt:lpstr>
      <vt:lpstr>shinsei_owner2_NAME_KANA</vt:lpstr>
      <vt:lpstr>概１面別紙!shinsei_owner2_POST_CODE</vt:lpstr>
      <vt:lpstr>申２面3別紙!shinsei_owner2_POST_CODE</vt:lpstr>
      <vt:lpstr>申２面６別紙!shinsei_owner2_POST_CODE</vt:lpstr>
      <vt:lpstr>shinsei_owner2_POST_CODE</vt:lpstr>
      <vt:lpstr>概１面別紙!shinsei_owner2_TEL</vt:lpstr>
      <vt:lpstr>申２面3別紙!shinsei_owner2_TEL</vt:lpstr>
      <vt:lpstr>申２面６別紙!shinsei_owner2_TEL</vt:lpstr>
      <vt:lpstr>shinsei_owner2_TEL</vt:lpstr>
      <vt:lpstr>申２面６別紙!shinsei_owner3__address</vt:lpstr>
      <vt:lpstr>申２面3別紙!shinsei_owner3_NAME_KANA</vt:lpstr>
      <vt:lpstr>申２面６別紙!shinsei_owner3_NAME_KANA</vt:lpstr>
      <vt:lpstr>申２面６別紙!shinsei_owner3_POST_CODE</vt:lpstr>
      <vt:lpstr>申２面６別紙!shinsei_owner3_TEL</vt:lpstr>
      <vt:lpstr>申２面3別紙!shinsei_owner4__address</vt:lpstr>
      <vt:lpstr>申２面６別紙!shinsei_owner4__address</vt:lpstr>
      <vt:lpstr>申２面3別紙!shinsei_owner4_NAME_KANA</vt:lpstr>
      <vt:lpstr>申２面６別紙!shinsei_owner4_NAME_KANA</vt:lpstr>
      <vt:lpstr>申２面3別紙!shinsei_owner4_POST_CODE</vt:lpstr>
      <vt:lpstr>申２面６別紙!shinsei_owner4_POST_CODE</vt:lpstr>
      <vt:lpstr>申２面3別紙!shinsei_owner4_TEL</vt:lpstr>
      <vt:lpstr>申２面６別紙!shinsei_owner4_TEL</vt:lpstr>
      <vt:lpstr>申２面６別紙!shinsei_owner5__address</vt:lpstr>
      <vt:lpstr>申２面3別紙!shinsei_owner5_NAME_KANA</vt:lpstr>
      <vt:lpstr>申２面６別紙!shinsei_owner5_NAME_KANA</vt:lpstr>
      <vt:lpstr>申２面６別紙!shinsei_owner5_POST_CODE</vt:lpstr>
      <vt:lpstr>申２面６別紙!shinsei_owner5_TEL</vt:lpstr>
      <vt:lpstr>申２面６別紙!shinsei_owner6__address</vt:lpstr>
      <vt:lpstr>申２面６別紙!shinsei_owner6_NAME_KANA</vt:lpstr>
      <vt:lpstr>申２面６別紙!shinsei_owner6_POST_CODE</vt:lpstr>
      <vt:lpstr>申２面６別紙!shinsei_owner6_TEL</vt:lpstr>
      <vt:lpstr>申２面６別紙!shinsei_owner7__address</vt:lpstr>
      <vt:lpstr>申２面６別紙!shinsei_owner7_NAME_KANA</vt:lpstr>
      <vt:lpstr>申２面６別紙!shinsei_owner7_POST_CODE</vt:lpstr>
      <vt:lpstr>申２面６別紙!shinsei_owner7_TEL</vt:lpstr>
      <vt:lpstr>'申4-6(建２)'!shinsei_PAGE2_TEKIHAN_ADDRESS</vt:lpstr>
      <vt:lpstr>shinsei_PAGE2_TEKIHAN_ADDRESS</vt:lpstr>
      <vt:lpstr>'申4-6(建２)'!shinsei_PAGE2_TEKIHAN_KEN</vt:lpstr>
      <vt:lpstr>shinsei_PAGE2_TEKIHAN_KEN</vt:lpstr>
      <vt:lpstr>'申4-6(建２)'!shinsei_PAGE2_TEKIHAN_NAME</vt:lpstr>
      <vt:lpstr>shinsei_PAGE2_TEKIHAN_NAME</vt:lpstr>
      <vt:lpstr>'申4-6(建２)'!shinsei_SEKKEI_ADDRESS</vt:lpstr>
      <vt:lpstr>shinsei_SEKKEI_ADDRESS</vt:lpstr>
      <vt:lpstr>'申4-6(建２)'!shinsei_SEKKEI_DOC</vt:lpstr>
      <vt:lpstr>shinsei_SEKKEI_DOC</vt:lpstr>
      <vt:lpstr>'申4-6(建２)'!shinsei_SEKKEI_JIMU_NAME</vt:lpstr>
      <vt:lpstr>shinsei_SEKKEI_JIMU_NAME</vt:lpstr>
      <vt:lpstr>'申4-6(建２)'!shinsei_SEKKEI_JIMU_NO</vt:lpstr>
      <vt:lpstr>shinsei_SEKKEI_JIMU_NO</vt:lpstr>
      <vt:lpstr>'申4-6(建２)'!shinsei_SEKKEI_JIMU_SIKAKU</vt:lpstr>
      <vt:lpstr>shinsei_SEKKEI_JIMU_SIKAKU</vt:lpstr>
      <vt:lpstr>'申4-6(建２)'!shinsei_SEKKEI_JIMU_TOUROKU_KIKAN</vt:lpstr>
      <vt:lpstr>shinsei_SEKKEI_JIMU_TOUROKU_KIKAN</vt:lpstr>
      <vt:lpstr>'申4-6(建２)'!shinsei_SEKKEI_KEN</vt:lpstr>
      <vt:lpstr>shinsei_SEKKEI_KEN</vt:lpstr>
      <vt:lpstr>'申4-6(建２)'!shinsei_SEKKEI_KENSETUSI_NO</vt:lpstr>
      <vt:lpstr>shinsei_SEKKEI_KENSETUSI_NO</vt:lpstr>
      <vt:lpstr>'申4-6(建２)'!shinsei_SEKKEI_NAME</vt:lpstr>
      <vt:lpstr>shinsei_SEKKEI_NAME</vt:lpstr>
      <vt:lpstr>'申4-6(建２)'!shinsei_SEKKEI_POST_CODE</vt:lpstr>
      <vt:lpstr>shinsei_SEKKEI_POST_CODE</vt:lpstr>
      <vt:lpstr>'申4-6(建２)'!shinsei_SEKKEI_SIKAKU</vt:lpstr>
      <vt:lpstr>shinsei_SEKKEI_SIKAKU</vt:lpstr>
      <vt:lpstr>'申4-6(建２)'!shinsei_SEKKEI_TEL</vt:lpstr>
      <vt:lpstr>shinsei_SEKKEI_TEL</vt:lpstr>
      <vt:lpstr>'申4-6(建２)'!shinsei_SEKKEI_TOUROKU_KIKAN</vt:lpstr>
      <vt:lpstr>shinsei_SEKKEI_TOUROKU_KIKAN</vt:lpstr>
      <vt:lpstr>'申4-6(建２)'!shinsei_SEKKEI1_ADDRESS</vt:lpstr>
      <vt:lpstr>shinsei_SEKKEI1_ADDRESS</vt:lpstr>
      <vt:lpstr>'申4-6(建２)'!shinsei_SEKKEI1_DOC</vt:lpstr>
      <vt:lpstr>shinsei_SEKKEI1_DOC</vt:lpstr>
      <vt:lpstr>'申4-6(建２)'!shinsei_SEKKEI1_JIMU_NAME</vt:lpstr>
      <vt:lpstr>shinsei_SEKKEI1_JIMU_NAME</vt:lpstr>
      <vt:lpstr>'申4-6(建２)'!shinsei_SEKKEI1_JIMU_NO</vt:lpstr>
      <vt:lpstr>shinsei_SEKKEI1_JIMU_NO</vt:lpstr>
      <vt:lpstr>'申4-6(建２)'!shinsei_SEKKEI1_JIMU_SIKAKU</vt:lpstr>
      <vt:lpstr>shinsei_SEKKEI1_JIMU_SIKAKU</vt:lpstr>
      <vt:lpstr>'申4-6(建２)'!shinsei_SEKKEI1_JIMU_TOUROKU_KIKAN</vt:lpstr>
      <vt:lpstr>shinsei_SEKKEI1_JIMU_TOUROKU_KIKAN</vt:lpstr>
      <vt:lpstr>'申4-6(建２)'!shinsei_SEKKEI1_KEN</vt:lpstr>
      <vt:lpstr>shinsei_SEKKEI1_KEN</vt:lpstr>
      <vt:lpstr>'申4-6(建２)'!shinsei_SEKKEI1_KENSETUSI_NO</vt:lpstr>
      <vt:lpstr>shinsei_SEKKEI1_KENSETUSI_NO</vt:lpstr>
      <vt:lpstr>'申4-6(建２)'!shinsei_SEKKEI1_NAME</vt:lpstr>
      <vt:lpstr>shinsei_SEKKEI1_NAME</vt:lpstr>
      <vt:lpstr>'申4-6(建２)'!shinsei_SEKKEI1_POST_CODE</vt:lpstr>
      <vt:lpstr>shinsei_SEKKEI1_POST_CODE</vt:lpstr>
      <vt:lpstr>'申4-6(建２)'!shinsei_SEKKEI1_SIKAKU</vt:lpstr>
      <vt:lpstr>shinsei_SEKKEI1_SIKAKU</vt:lpstr>
      <vt:lpstr>'申4-6(建２)'!shinsei_SEKKEI1_TEL</vt:lpstr>
      <vt:lpstr>shinsei_SEKKEI1_TEL</vt:lpstr>
      <vt:lpstr>'申4-6(建２)'!shinsei_SEKKEI1_TOUROKU_KIKAN</vt:lpstr>
      <vt:lpstr>shinsei_SEKKEI1_TOUROKU_KIKAN</vt:lpstr>
      <vt:lpstr>'申4-6(建２)'!shinsei_SEKKEI2_ADDRESS</vt:lpstr>
      <vt:lpstr>shinsei_SEKKEI2_ADDRESS</vt:lpstr>
      <vt:lpstr>'申4-6(建２)'!shinsei_SEKKEI2_DOC</vt:lpstr>
      <vt:lpstr>shinsei_SEKKEI2_DOC</vt:lpstr>
      <vt:lpstr>'申4-6(建２)'!shinsei_SEKKEI2_JIMU_NAME</vt:lpstr>
      <vt:lpstr>shinsei_SEKKEI2_JIMU_NAME</vt:lpstr>
      <vt:lpstr>'申4-6(建２)'!shinsei_SEKKEI2_JIMU_NO</vt:lpstr>
      <vt:lpstr>shinsei_SEKKEI2_JIMU_NO</vt:lpstr>
      <vt:lpstr>'申4-6(建２)'!shinsei_SEKKEI2_JIMU_SIKAKU</vt:lpstr>
      <vt:lpstr>shinsei_SEKKEI2_JIMU_SIKAKU</vt:lpstr>
      <vt:lpstr>'申4-6(建２)'!shinsei_SEKKEI2_JIMU_TOUROKU_KIKAN</vt:lpstr>
      <vt:lpstr>shinsei_SEKKEI2_JIMU_TOUROKU_KIKAN</vt:lpstr>
      <vt:lpstr>'申4-6(建２)'!shinsei_SEKKEI2_KEN</vt:lpstr>
      <vt:lpstr>shinsei_SEKKEI2_KEN</vt:lpstr>
      <vt:lpstr>'申4-6(建２)'!shinsei_SEKKEI2_KENSETUSI_NO</vt:lpstr>
      <vt:lpstr>shinsei_SEKKEI2_KENSETUSI_NO</vt:lpstr>
      <vt:lpstr>'申4-6(建２)'!shinsei_SEKKEI2_NAME</vt:lpstr>
      <vt:lpstr>shinsei_SEKKEI2_NAME</vt:lpstr>
      <vt:lpstr>'申4-6(建２)'!shinsei_SEKKEI2_POST_CODE</vt:lpstr>
      <vt:lpstr>shinsei_SEKKEI2_POST_CODE</vt:lpstr>
      <vt:lpstr>'申4-6(建２)'!shinsei_SEKKEI2_SIKAKU</vt:lpstr>
      <vt:lpstr>shinsei_SEKKEI2_SIKAKU</vt:lpstr>
      <vt:lpstr>'申4-6(建２)'!shinsei_SEKKEI2_TEL</vt:lpstr>
      <vt:lpstr>shinsei_SEKKEI2_TEL</vt:lpstr>
      <vt:lpstr>'申4-6(建２)'!shinsei_SEKKEI2_TOUROKU_KIKAN</vt:lpstr>
      <vt:lpstr>shinsei_SEKKEI2_TOUROKU_KIKAN</vt:lpstr>
      <vt:lpstr>'申4-6(建２)'!shinsei_SEKKEI3_ADDRESS</vt:lpstr>
      <vt:lpstr>shinsei_SEKKEI3_ADDRESS</vt:lpstr>
      <vt:lpstr>'申4-6(建２)'!shinsei_SEKKEI3_DOC</vt:lpstr>
      <vt:lpstr>shinsei_SEKKEI3_DOC</vt:lpstr>
      <vt:lpstr>'申4-6(建２)'!shinsei_SEKKEI3_JIMU_NAME</vt:lpstr>
      <vt:lpstr>shinsei_SEKKEI3_JIMU_NAME</vt:lpstr>
      <vt:lpstr>'申4-6(建２)'!shinsei_SEKKEI3_JIMU_NO</vt:lpstr>
      <vt:lpstr>shinsei_SEKKEI3_JIMU_NO</vt:lpstr>
      <vt:lpstr>'申4-6(建２)'!shinsei_SEKKEI3_JIMU_SIKAKU</vt:lpstr>
      <vt:lpstr>shinsei_SEKKEI3_JIMU_SIKAKU</vt:lpstr>
      <vt:lpstr>'申4-6(建２)'!shinsei_SEKKEI3_JIMU_TOUROKU_KIKAN</vt:lpstr>
      <vt:lpstr>shinsei_SEKKEI3_JIMU_TOUROKU_KIKAN</vt:lpstr>
      <vt:lpstr>'申4-6(建２)'!shinsei_SEKKEI3_KEN</vt:lpstr>
      <vt:lpstr>shinsei_SEKKEI3_KEN</vt:lpstr>
      <vt:lpstr>'申4-6(建２)'!shinsei_SEKKEI3_KENSETUSI_NO</vt:lpstr>
      <vt:lpstr>shinsei_SEKKEI3_KENSETUSI_NO</vt:lpstr>
      <vt:lpstr>'申4-6(建２)'!shinsei_SEKKEI3_NAME</vt:lpstr>
      <vt:lpstr>shinsei_SEKKEI3_NAME</vt:lpstr>
      <vt:lpstr>'申4-6(建２)'!shinsei_SEKKEI3_POST_CODE</vt:lpstr>
      <vt:lpstr>shinsei_SEKKEI3_POST_CODE</vt:lpstr>
      <vt:lpstr>'申4-6(建２)'!shinsei_SEKKEI3_SIKAKU</vt:lpstr>
      <vt:lpstr>shinsei_SEKKEI3_SIKAKU</vt:lpstr>
      <vt:lpstr>'申4-6(建２)'!shinsei_SEKKEI3_TEL</vt:lpstr>
      <vt:lpstr>shinsei_SEKKEI3_TEL</vt:lpstr>
      <vt:lpstr>'申4-6(建２)'!shinsei_SEKKEI3_TOUROKU_KIKAN</vt:lpstr>
      <vt:lpstr>shinsei_SEKKEI3_TOUROKU_KIKAN</vt:lpstr>
      <vt:lpstr>'申4-6(建２)'!shinsei_SEKOU_ADDRESS</vt:lpstr>
      <vt:lpstr>shinsei_SEKOU_ADDRESS</vt:lpstr>
      <vt:lpstr>'申4-6(建２)'!shinsei_SEKOU_JIMU_NAME</vt:lpstr>
      <vt:lpstr>shinsei_SEKOU_JIMU_NAME</vt:lpstr>
      <vt:lpstr>'申4-6(建２)'!shinsei_SEKOU_JIMU_NO</vt:lpstr>
      <vt:lpstr>shinsei_SEKOU_JIMU_NO</vt:lpstr>
      <vt:lpstr>'申4-6(建２)'!shinsei_SEKOU_JIMU_TOUROKU_KIKAN</vt:lpstr>
      <vt:lpstr>shinsei_SEKOU_JIMU_TOUROKU_KIKAN</vt:lpstr>
      <vt:lpstr>'申4-6(建２)'!shinsei_SEKOU_KEN</vt:lpstr>
      <vt:lpstr>shinsei_SEKOU_KEN</vt:lpstr>
      <vt:lpstr>'申4-6(建２)'!shinsei_SEKOU_NAME</vt:lpstr>
      <vt:lpstr>shinsei_SEKOU_NAME</vt:lpstr>
      <vt:lpstr>'申4-6(建２)'!shinsei_SEKOU_POST_CODE</vt:lpstr>
      <vt:lpstr>shinsei_SEKOU_POST_CODE</vt:lpstr>
      <vt:lpstr>'申4-6(建２)'!shinsei_SEKOU_TEL</vt:lpstr>
      <vt:lpstr>shinsei_SEKOU_TEL</vt:lpstr>
      <vt:lpstr>'申4-6(建２)'!shinsei_SETUBI_ADDRESS</vt:lpstr>
      <vt:lpstr>shinsei_SETUBI_ADDRESS</vt:lpstr>
      <vt:lpstr>'申4-6(建２)'!shinsei_SETUBI_COMPANY</vt:lpstr>
      <vt:lpstr>shinsei_SETUBI_COMPANY</vt:lpstr>
      <vt:lpstr>'申4-6(建２)'!shinsei_SETUBI_DOC</vt:lpstr>
      <vt:lpstr>shinsei_SETUBI_DOC</vt:lpstr>
      <vt:lpstr>'申4-6(建２)'!shinsei_SETUBI_KEN</vt:lpstr>
      <vt:lpstr>shinsei_SETUBI_KEN</vt:lpstr>
      <vt:lpstr>'申4-6(建２)'!shinsei_SETUBI_NAME</vt:lpstr>
      <vt:lpstr>shinsei_SETUBI_NAME</vt:lpstr>
      <vt:lpstr>'申4-6(建２)'!shinsei_SETUBI_POST_CODE</vt:lpstr>
      <vt:lpstr>shinsei_SETUBI_POST_CODE</vt:lpstr>
      <vt:lpstr>'申4-6(建２)'!shinsei_SETUBI_REGIST_NO</vt:lpstr>
      <vt:lpstr>shinsei_SETUBI_REGIST_NO</vt:lpstr>
      <vt:lpstr>'申4-6(建２)'!shinsei_SETUBI_TEL</vt:lpstr>
      <vt:lpstr>shinsei_SETUBI_TEL</vt:lpstr>
      <vt:lpstr>'申4-6(建２)'!shinsei_SETUBI1_ADDRESS</vt:lpstr>
      <vt:lpstr>shinsei_SETUBI1_ADDRESS</vt:lpstr>
      <vt:lpstr>'申4-6(建２)'!shinsei_SETUBI1_COMPANY</vt:lpstr>
      <vt:lpstr>shinsei_SETUBI1_COMPANY</vt:lpstr>
      <vt:lpstr>'申4-6(建２)'!shinsei_SETUBI1_DOC</vt:lpstr>
      <vt:lpstr>shinsei_SETUBI1_DOC</vt:lpstr>
      <vt:lpstr>'申4-6(建２)'!shinsei_SETUBI1_KEN</vt:lpstr>
      <vt:lpstr>shinsei_SETUBI1_KEN</vt:lpstr>
      <vt:lpstr>'申4-6(建２)'!shinsei_SETUBI1_NAME</vt:lpstr>
      <vt:lpstr>shinsei_SETUBI1_NAME</vt:lpstr>
      <vt:lpstr>'申4-6(建２)'!shinsei_SETUBI1_POST_CODE</vt:lpstr>
      <vt:lpstr>shinsei_SETUBI1_POST_CODE</vt:lpstr>
      <vt:lpstr>'申4-6(建２)'!shinsei_SETUBI1_REGIST_NO</vt:lpstr>
      <vt:lpstr>shinsei_SETUBI1_REGIST_NO</vt:lpstr>
      <vt:lpstr>'申4-6(建２)'!shinsei_SETUBI1_TEL</vt:lpstr>
      <vt:lpstr>shinsei_SETUBI1_TEL</vt:lpstr>
      <vt:lpstr>'申4-6(建２)'!shinsei_SETUBI2_ADDRESS</vt:lpstr>
      <vt:lpstr>shinsei_SETUBI2_ADDRESS</vt:lpstr>
      <vt:lpstr>'申4-6(建２)'!shinsei_SETUBI2_COMPANY</vt:lpstr>
      <vt:lpstr>shinsei_SETUBI2_COMPANY</vt:lpstr>
      <vt:lpstr>'申4-6(建２)'!shinsei_SETUBI2_DOC</vt:lpstr>
      <vt:lpstr>shinsei_SETUBI2_DOC</vt:lpstr>
      <vt:lpstr>'申4-6(建２)'!shinsei_SETUBI2_KEN</vt:lpstr>
      <vt:lpstr>shinsei_SETUBI2_KEN</vt:lpstr>
      <vt:lpstr>'申4-6(建２)'!shinsei_SETUBI2_NAME</vt:lpstr>
      <vt:lpstr>shinsei_SETUBI2_NAME</vt:lpstr>
      <vt:lpstr>'申4-6(建２)'!shinsei_SETUBI2_POST_CODE</vt:lpstr>
      <vt:lpstr>shinsei_SETUBI2_POST_CODE</vt:lpstr>
      <vt:lpstr>'申4-6(建２)'!shinsei_SETUBI2_REGIST_NO</vt:lpstr>
      <vt:lpstr>shinsei_SETUBI2_REGIST_NO</vt:lpstr>
      <vt:lpstr>'申4-6(建２)'!shinsei_SETUBI2_TEL</vt:lpstr>
      <vt:lpstr>shinsei_SETUBI2_TEL</vt:lpstr>
      <vt:lpstr>'申4-6(建２)'!shinsei_SETUBI3_ADDRESS</vt:lpstr>
      <vt:lpstr>shinsei_SETUBI3_ADDRESS</vt:lpstr>
      <vt:lpstr>'申4-6(建２)'!shinsei_SETUBI3_COMPANY</vt:lpstr>
      <vt:lpstr>shinsei_SETUBI3_COMPANY</vt:lpstr>
      <vt:lpstr>'申4-6(建２)'!shinsei_SETUBI3_DOC</vt:lpstr>
      <vt:lpstr>shinsei_SETUBI3_DOC</vt:lpstr>
      <vt:lpstr>'申4-6(建２)'!shinsei_SETUBI3_KEN</vt:lpstr>
      <vt:lpstr>shinsei_SETUBI3_KEN</vt:lpstr>
      <vt:lpstr>'申4-6(建２)'!shinsei_SETUBI3_NAME</vt:lpstr>
      <vt:lpstr>shinsei_SETUBI3_NAME</vt:lpstr>
      <vt:lpstr>'申4-6(建２)'!shinsei_SETUBI3_POST_CODE</vt:lpstr>
      <vt:lpstr>shinsei_SETUBI3_POST_CODE</vt:lpstr>
      <vt:lpstr>'申4-6(建２)'!shinsei_SETUBI3_REGIST_NO</vt:lpstr>
      <vt:lpstr>shinsei_SETUBI3_REGIST_NO</vt:lpstr>
      <vt:lpstr>'申4-6(建２)'!shinsei_SETUBI3_TEL</vt:lpstr>
      <vt:lpstr>shinsei_SETUBI3_TEL</vt:lpstr>
      <vt:lpstr>'申4-6(建２)'!shinsei_STRUCTRESULT_NOTIFY_KOUFU_NAME</vt:lpstr>
      <vt:lpstr>shinsei_STRUCTRESULT_NOTIFY_KOUFU_NAME</vt:lpstr>
      <vt:lpstr>'申4-6(建２)'!shinsei_TEKIHAN_KIKAN_ADDRESS</vt:lpstr>
      <vt:lpstr>shinsei_TEKIHAN_KIKAN_ADDRESS</vt:lpstr>
      <vt:lpstr>'申4-6(建２)'!shinsei_TEKIHAN_KIKAN_KEN</vt:lpstr>
      <vt:lpstr>shinsei_TEKIHAN_KIKAN_KEN</vt:lpstr>
      <vt:lpstr>'申4-6(建２)'!shinsei_TEKIHAN_STATE</vt:lpstr>
      <vt:lpstr>shinsei_TEKIHAN_STATE</vt:lpstr>
      <vt:lpstr>概要に飛ばす</vt:lpstr>
      <vt:lpstr>'1～３面'!確認申請書</vt:lpstr>
      <vt:lpstr>'２面別紙'!確認申請書</vt:lpstr>
      <vt:lpstr>'４面'!確認申請書</vt:lpstr>
      <vt:lpstr>'４面別紙'!確認申請書</vt:lpstr>
      <vt:lpstr>'５面'!確認申請書</vt:lpstr>
      <vt:lpstr>'６面'!確認申請書</vt:lpstr>
      <vt:lpstr>H29.4.1変更部分!確認申請書</vt:lpstr>
      <vt:lpstr>概１面別紙!確認申請書</vt:lpstr>
      <vt:lpstr>概要１面１別紙!確認申請書</vt:lpstr>
      <vt:lpstr>概要１面３別紙!確認申請書</vt:lpstr>
      <vt:lpstr>概要１面５別紙!確認申請書</vt:lpstr>
      <vt:lpstr>'概要１面６別紙　'!確認申請書</vt:lpstr>
      <vt:lpstr>概要書!確認申請書</vt:lpstr>
      <vt:lpstr>申１面連名!確認申請書</vt:lpstr>
      <vt:lpstr>申２面3別紙!確認申請書</vt:lpstr>
      <vt:lpstr>申2面5別紙!確認申請書</vt:lpstr>
      <vt:lpstr>申２面６別紙!確認申請書</vt:lpstr>
      <vt:lpstr>'申4-6(建２)'!確認申請書</vt:lpstr>
      <vt:lpstr>第五面追加用!確認申請書</vt:lpstr>
      <vt:lpstr>第四面追加用!確認申請書</vt:lpstr>
      <vt:lpstr>H29.4.1変更部分!建築士級</vt:lpstr>
      <vt:lpstr>概要１面１別紙!建築士級</vt:lpstr>
      <vt:lpstr>概要１面３別紙!建築士級</vt:lpstr>
      <vt:lpstr>概要１面５別紙!建築士級</vt:lpstr>
      <vt:lpstr>'概要１面６別紙　'!建築士級</vt:lpstr>
      <vt:lpstr>申２面６別紙!建築士級</vt:lpstr>
      <vt:lpstr>'申4-6(建２)'!建築士級</vt:lpstr>
      <vt:lpstr>'1～３面'!建築士登録</vt:lpstr>
      <vt:lpstr>H29.4.1変更部分!建築士登録</vt:lpstr>
      <vt:lpstr>概要１面１別紙!建築士登録</vt:lpstr>
      <vt:lpstr>概要１面３別紙!建築士登録</vt:lpstr>
      <vt:lpstr>概要１面５別紙!建築士登録</vt:lpstr>
      <vt:lpstr>'概要１面６別紙　'!建築士登録</vt:lpstr>
      <vt:lpstr>申２面3別紙!建築士登録</vt:lpstr>
      <vt:lpstr>申２面６別紙!建築士登録</vt:lpstr>
      <vt:lpstr>'申4-6(建２)'!建築士登録</vt:lpstr>
      <vt:lpstr>H29.4.1変更部分!用途地域</vt:lpstr>
      <vt:lpstr>概要書!用途地域</vt:lpstr>
      <vt:lpstr>'申4-6(建２)'!用途地域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2025-04-27T21:45:47Z</cp:lastPrinted>
  <dcterms:created xsi:type="dcterms:W3CDTF">2006-06-09T00:49:24Z</dcterms:created>
  <dcterms:modified xsi:type="dcterms:W3CDTF">2025-05-01T03:03:32Z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ies>
</file>